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2.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3.xml" ContentType="application/vnd.openxmlformats-officedocument.spreadsheetml.comments+xml"/>
  <Override PartName="/xl/drawings/drawing50.xml" ContentType="application/vnd.openxmlformats-officedocument.drawing+xml"/>
  <Override PartName="/xl/comments4.xml" ContentType="application/vnd.openxmlformats-officedocument.spreadsheetml.comments+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Hp\Desktop\"/>
    </mc:Choice>
  </mc:AlternateContent>
  <xr:revisionPtr revIDLastSave="0" documentId="13_ncr:1_{B093D132-D0DA-47BF-86C6-D04D26F15E30}" xr6:coauthVersionLast="47" xr6:coauthVersionMax="47" xr10:uidLastSave="{00000000-0000-0000-0000-000000000000}"/>
  <bookViews>
    <workbookView xWindow="-120" yWindow="-120" windowWidth="20730" windowHeight="11160" firstSheet="35" activeTab="52" xr2:uid="{00000000-000D-0000-FFFF-FFFF00000000}"/>
  </bookViews>
  <sheets>
    <sheet name="Thong tin DN" sheetId="3" r:id="rId1"/>
    <sheet name="Menu NHÀ HÀNG" sheetId="1" r:id="rId2"/>
    <sheet name="DMTK" sheetId="2" r:id="rId3"/>
    <sheet name="BẢNG TRÍCH KHẤU HAO TSCĐ" sheetId="46" r:id="rId4"/>
    <sheet name="BANG PB 242" sheetId="47" r:id="rId5"/>
    <sheet name="Nhật ký chung" sheetId="4" r:id="rId6"/>
    <sheet name="SỔ QUỸ TIỀN MẶT" sheetId="45" r:id="rId7"/>
    <sheet name="Sổ chi tiết 111" sheetId="9" state="hidden" r:id="rId8"/>
    <sheet name="Sổ chi tiết 112" sheetId="10" state="hidden" r:id="rId9"/>
    <sheet name="Bảng tổng hợp 131" sheetId="11" state="hidden" r:id="rId10"/>
    <sheet name="Bảng tổng hợp 331" sheetId="12" state="hidden" r:id="rId11"/>
    <sheet name="Bảng khấu hao" sheetId="16" state="hidden" r:id="rId12"/>
    <sheet name="Bảng phân bổ" sheetId="17" state="hidden" r:id="rId13"/>
    <sheet name="SỔ TIỀN GỬI NGÂN HÀNG" sheetId="44" r:id="rId14"/>
    <sheet name="BẢNG TỔNG HỢP331" sheetId="42" state="hidden" r:id="rId15"/>
    <sheet name="BẢNG TỔNG HỢP131" sheetId="43" state="hidden" r:id="rId16"/>
    <sheet name="BẢNG THANH TOÁN LƯƠNG" sheetId="13" r:id="rId17"/>
    <sheet name="Bảng chấm công" sheetId="14" state="hidden" r:id="rId18"/>
    <sheet name="DANH MỤC VẬT TƯ" sheetId="41" r:id="rId19"/>
    <sheet name="Danh mục hàng hóa" sheetId="19" state="hidden" r:id="rId20"/>
    <sheet name="Phiếu nhập kho" sheetId="18" state="hidden" r:id="rId21"/>
    <sheet name="Phiếu xuất kho" sheetId="20" state="hidden" r:id="rId22"/>
    <sheet name="BẢNG KÊ PHIẾU NK152" sheetId="40" r:id="rId23"/>
    <sheet name="BẢNG KÊ PHIẾU XK152" sheetId="52" r:id="rId24"/>
    <sheet name="BÁO CÁO NXT 152" sheetId="53" r:id="rId25"/>
    <sheet name="BẢNG KÊ PHIẾU NK 156" sheetId="49" r:id="rId26"/>
    <sheet name="BẢNG KÊ PHIẾU XK  156" sheetId="51" r:id="rId27"/>
    <sheet name="BÁO CÁO NXT 156" sheetId="54" r:id="rId28"/>
    <sheet name="BẢNG KÊ PHIẾU NK 155" sheetId="50" r:id="rId29"/>
    <sheet name="BẢNG KÊ PHIẾU XK 155" sheetId="39" r:id="rId30"/>
    <sheet name="BÁO CÁO NXT 155" sheetId="21" r:id="rId31"/>
    <sheet name="BẢNG TÍNH GIÁ THÀNH" sheetId="26" r:id="rId32"/>
    <sheet name="CĐPS" sheetId="15" r:id="rId33"/>
    <sheet name="CĐKT_TT133" sheetId="22" r:id="rId34"/>
    <sheet name="BÁO CÁO KQHĐKD_TT133" sheetId="23" r:id="rId35"/>
    <sheet name="BÁO CÁO LCTT_TT133" sheetId="24" r:id="rId36"/>
    <sheet name="TMBCTC_TT133" sheetId="25" r:id="rId37"/>
    <sheet name="IN PHIẾU CHI" sheetId="28" state="hidden" r:id="rId38"/>
    <sheet name="IN PHIẾU THU" sheetId="29" state="hidden" r:id="rId39"/>
    <sheet name="IN PNK 152" sheetId="30" state="hidden" r:id="rId40"/>
    <sheet name=" IN PXK  152" sheetId="31" state="hidden" r:id="rId41"/>
    <sheet name=" IN PXK  152 " sheetId="60" state="hidden" r:id="rId42"/>
    <sheet name="IN PNK156" sheetId="56" state="hidden" r:id="rId43"/>
    <sheet name=" IN PXK  156" sheetId="57" state="hidden" r:id="rId44"/>
    <sheet name="IN PNK 155" sheetId="58" state="hidden" r:id="rId45"/>
    <sheet name=" IN PXK  155" sheetId="59" state="hidden" r:id="rId46"/>
    <sheet name="BCĐKT_TT200" sheetId="35" state="hidden" r:id="rId47"/>
    <sheet name="XĐKQKD_TT200" sheetId="36" state="hidden" r:id="rId48"/>
    <sheet name="BCLCTT_TT200" sheetId="37" state="hidden" r:id="rId49"/>
    <sheet name="TMBCTC_TT200" sheetId="38" state="hidden" r:id="rId50"/>
    <sheet name="BẢNG KÊ MUA VÀO" sheetId="32" state="hidden" r:id="rId51"/>
    <sheet name="BẢNG KÊ BÁN RA" sheetId="33" state="hidden" r:id="rId52"/>
    <sheet name="HƯỚNG DẪN LÀM FILE TEMPLATE" sheetId="48" r:id="rId53"/>
  </sheets>
  <externalReferences>
    <externalReference r:id="rId54"/>
    <externalReference r:id="rId55"/>
  </externalReferences>
  <definedNames>
    <definedName name="_xlnm._FilterDatabase" localSheetId="26" hidden="1">'BẢNG KÊ PHIẾU XK  156'!$B$315:$L$497</definedName>
    <definedName name="_xlnm._FilterDatabase" localSheetId="23" hidden="1">'BẢNG KÊ PHIẾU XK152'!$A$7:$CL$7</definedName>
    <definedName name="_xlnm._FilterDatabase" localSheetId="24" hidden="1">'BÁO CÁO NXT 152'!$A$10:$IV$10</definedName>
    <definedName name="_xlnm._FilterDatabase" localSheetId="27" hidden="1">'BÁO CÁO NXT 156'!$A$11:$IV$11</definedName>
    <definedName name="_xlnm._FilterDatabase" localSheetId="5" hidden="1">'Nhật ký chung'!$A$11:$I$1389</definedName>
    <definedName name="_xlnm.Print_Area" localSheetId="26">'BẢNG KÊ PHIẾU XK  156'!$A$1:$K$3095</definedName>
    <definedName name="_xlnm.Print_Area" localSheetId="23">'BẢNG KÊ PHIẾU XK152'!$A$1:$K$34</definedName>
    <definedName name="_xlnm.Print_Area" localSheetId="24">'BÁO CÁO NXT 152'!$A$1:$L$42</definedName>
    <definedName name="_xlnm.Print_Area" localSheetId="27">'BÁO CÁO NXT 156'!$A$4:$L$67</definedName>
    <definedName name="_xlnm.Print_Titles" localSheetId="35">'BÁO CÁO LCTT_TT133'!$11:$12</definedName>
    <definedName name="_xlnm.Print_Titles" localSheetId="33">CĐKT_TT133!$9:$11</definedName>
    <definedName name="_xlnm.Print_Titles" localSheetId="32">CĐPS!$7:$8</definedName>
    <definedName name="_xlnm.Print_Titles" localSheetId="2">DMTK!$8:$9</definedName>
    <definedName name="_xlnm.Print_Titles" localSheetId="5">'Nhật ký chung'!$7:$9</definedName>
    <definedName name="_xlnm.Print_Titles" localSheetId="6">'SỔ QUỸ TIỀN MẶT'!$9:$10</definedName>
    <definedName name="_xlnm.Print_Titles" localSheetId="13">'SỔ TIỀN GỬI NGÂN HÀNG'!$10:$11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8" i="44" l="1"/>
  <c r="F108" i="44"/>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16" i="45"/>
  <c r="H43" i="45" l="1"/>
  <c r="G43" i="45"/>
  <c r="A5" i="4"/>
  <c r="H10" i="4"/>
  <c r="G10" i="4"/>
  <c r="C25" i="2" l="1"/>
  <c r="C11" i="2"/>
  <c r="C12" i="2"/>
  <c r="C13" i="2"/>
  <c r="C14" i="2"/>
  <c r="C15" i="2"/>
  <c r="C16" i="2"/>
  <c r="C17" i="2"/>
  <c r="C18" i="2"/>
  <c r="C19" i="2"/>
  <c r="C20" i="2"/>
  <c r="C21" i="2"/>
  <c r="C22" i="2"/>
  <c r="C23" i="2"/>
  <c r="C24"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10" i="2"/>
  <c r="I21" i="54" l="1"/>
  <c r="D20" i="24" l="1"/>
  <c r="D29" i="24"/>
  <c r="D23" i="24"/>
  <c r="D30" i="24" s="1"/>
  <c r="D18" i="24"/>
  <c r="D16" i="24"/>
  <c r="D15" i="24"/>
  <c r="D14" i="24"/>
  <c r="D21" i="24" s="1"/>
  <c r="D39" i="24" s="1"/>
  <c r="J25" i="24"/>
  <c r="H27" i="24" s="1"/>
  <c r="G25" i="24"/>
  <c r="G27" i="24" s="1"/>
  <c r="E255" i="15"/>
  <c r="E256" i="15"/>
  <c r="F256" i="15"/>
  <c r="E266" i="15"/>
  <c r="F266" i="15"/>
  <c r="E267" i="15"/>
  <c r="F267" i="15"/>
  <c r="E268" i="15"/>
  <c r="E269" i="15"/>
  <c r="F269" i="15"/>
  <c r="E275" i="15"/>
  <c r="E276" i="15"/>
  <c r="E278" i="15"/>
  <c r="F278" i="15"/>
  <c r="E281" i="15"/>
  <c r="E282" i="15"/>
  <c r="E283" i="15"/>
  <c r="E284" i="15"/>
  <c r="E285" i="15"/>
  <c r="E286" i="15"/>
  <c r="E287" i="15"/>
  <c r="E288" i="15"/>
  <c r="E289" i="15"/>
  <c r="F291" i="15"/>
  <c r="E292" i="15"/>
  <c r="E293" i="15"/>
  <c r="E294" i="15"/>
  <c r="F294" i="15"/>
  <c r="E296" i="15"/>
  <c r="F296" i="15"/>
  <c r="E297" i="15"/>
  <c r="E298" i="15"/>
  <c r="F298" i="15"/>
  <c r="E299" i="15"/>
  <c r="F299" i="15"/>
  <c r="E300" i="15"/>
  <c r="F300" i="15"/>
  <c r="E301" i="15"/>
  <c r="F301" i="15"/>
  <c r="E303" i="15"/>
  <c r="F303" i="15"/>
  <c r="F304" i="15"/>
  <c r="E306" i="15"/>
  <c r="F306" i="15"/>
  <c r="E308" i="15"/>
  <c r="F308" i="15"/>
  <c r="F310" i="15"/>
  <c r="E254" i="15"/>
  <c r="C254" i="15"/>
  <c r="I13" i="45" s="1"/>
  <c r="E169" i="15"/>
  <c r="E170" i="15"/>
  <c r="F170" i="15"/>
  <c r="E179" i="15"/>
  <c r="E180" i="15"/>
  <c r="F180" i="15"/>
  <c r="E181" i="15"/>
  <c r="F181" i="15"/>
  <c r="E182" i="15"/>
  <c r="E183" i="15"/>
  <c r="F183" i="15"/>
  <c r="E189" i="15"/>
  <c r="E190" i="15"/>
  <c r="E192" i="15"/>
  <c r="F192" i="15"/>
  <c r="E193" i="15"/>
  <c r="E195" i="15"/>
  <c r="F195" i="15"/>
  <c r="E196" i="15"/>
  <c r="E197" i="15"/>
  <c r="F197" i="15"/>
  <c r="E198" i="15"/>
  <c r="F198" i="15"/>
  <c r="E199" i="15"/>
  <c r="E200" i="15"/>
  <c r="F200" i="15"/>
  <c r="E201" i="15"/>
  <c r="E202" i="15"/>
  <c r="F202" i="15"/>
  <c r="E203" i="15"/>
  <c r="E204" i="15"/>
  <c r="F204" i="15"/>
  <c r="F206" i="15"/>
  <c r="E207" i="15"/>
  <c r="E208" i="15"/>
  <c r="E209" i="15"/>
  <c r="F209" i="15"/>
  <c r="E211" i="15"/>
  <c r="F211" i="15"/>
  <c r="E212" i="15"/>
  <c r="E213" i="15"/>
  <c r="F213" i="15"/>
  <c r="E214" i="15"/>
  <c r="F214" i="15"/>
  <c r="E215" i="15"/>
  <c r="F215" i="15"/>
  <c r="E216" i="15"/>
  <c r="F216" i="15"/>
  <c r="E217" i="15"/>
  <c r="E218" i="15"/>
  <c r="F218" i="15"/>
  <c r="F219" i="15"/>
  <c r="E221" i="15"/>
  <c r="F221" i="15"/>
  <c r="E223" i="15"/>
  <c r="F223" i="15"/>
  <c r="F225" i="15"/>
  <c r="E168" i="15"/>
  <c r="G1364" i="4"/>
  <c r="E219" i="15" s="1"/>
  <c r="I297" i="39"/>
  <c r="I299" i="39"/>
  <c r="I301" i="39"/>
  <c r="I304" i="39"/>
  <c r="I306" i="39"/>
  <c r="I308" i="39"/>
  <c r="I310" i="39"/>
  <c r="I313" i="39"/>
  <c r="I316" i="39"/>
  <c r="I318" i="39"/>
  <c r="I320" i="39"/>
  <c r="I323" i="39"/>
  <c r="I326" i="39"/>
  <c r="I328" i="39"/>
  <c r="I330" i="39"/>
  <c r="I333" i="39"/>
  <c r="I335" i="39"/>
  <c r="I337" i="39"/>
  <c r="I339" i="39"/>
  <c r="I342" i="39"/>
  <c r="I344" i="39"/>
  <c r="I346" i="39"/>
  <c r="I348" i="39"/>
  <c r="I350" i="39"/>
  <c r="I352" i="39"/>
  <c r="I354" i="39"/>
  <c r="I356" i="39"/>
  <c r="I358" i="39"/>
  <c r="I360" i="39"/>
  <c r="I362" i="39"/>
  <c r="I364" i="39"/>
  <c r="I366" i="39"/>
  <c r="I368" i="39"/>
  <c r="I370" i="39"/>
  <c r="I372" i="39"/>
  <c r="I374" i="39"/>
  <c r="I376" i="39"/>
  <c r="I378" i="39"/>
  <c r="I380" i="39"/>
  <c r="I383" i="39"/>
  <c r="I385" i="39"/>
  <c r="I387" i="39"/>
  <c r="I389" i="39"/>
  <c r="E296" i="39"/>
  <c r="F296" i="39"/>
  <c r="E297" i="39"/>
  <c r="F297" i="39"/>
  <c r="E298" i="39"/>
  <c r="F298" i="39"/>
  <c r="E299" i="39"/>
  <c r="F299" i="39"/>
  <c r="E300" i="39"/>
  <c r="F300" i="39"/>
  <c r="E301" i="39"/>
  <c r="F301" i="39"/>
  <c r="E302" i="39"/>
  <c r="F302" i="39"/>
  <c r="E303" i="39"/>
  <c r="F303" i="39"/>
  <c r="E304" i="39"/>
  <c r="F304" i="39"/>
  <c r="E305" i="39"/>
  <c r="F305" i="39"/>
  <c r="E306" i="39"/>
  <c r="F306" i="39"/>
  <c r="E307" i="39"/>
  <c r="F307" i="39"/>
  <c r="E308" i="39"/>
  <c r="F308" i="39"/>
  <c r="E309" i="39"/>
  <c r="F309" i="39"/>
  <c r="E310" i="39"/>
  <c r="F310" i="39"/>
  <c r="E311" i="39"/>
  <c r="F311" i="39"/>
  <c r="E312" i="39"/>
  <c r="F312" i="39"/>
  <c r="E313" i="39"/>
  <c r="F313" i="39"/>
  <c r="E314" i="39"/>
  <c r="F314" i="39"/>
  <c r="E315" i="39"/>
  <c r="F315" i="39"/>
  <c r="E316" i="39"/>
  <c r="F316" i="39"/>
  <c r="E317" i="39"/>
  <c r="F317" i="39"/>
  <c r="E318" i="39"/>
  <c r="F318" i="39"/>
  <c r="E319" i="39"/>
  <c r="F319" i="39"/>
  <c r="E320" i="39"/>
  <c r="F320" i="39"/>
  <c r="E321" i="39"/>
  <c r="F321" i="39"/>
  <c r="E322" i="39"/>
  <c r="F322" i="39"/>
  <c r="E323" i="39"/>
  <c r="F323" i="39"/>
  <c r="E324" i="39"/>
  <c r="F324" i="39"/>
  <c r="E325" i="39"/>
  <c r="F325" i="39"/>
  <c r="E326" i="39"/>
  <c r="F326" i="39"/>
  <c r="E327" i="39"/>
  <c r="F327" i="39"/>
  <c r="E328" i="39"/>
  <c r="F328" i="39"/>
  <c r="E329" i="39"/>
  <c r="F329" i="39"/>
  <c r="E330" i="39"/>
  <c r="F330" i="39"/>
  <c r="E331" i="39"/>
  <c r="F331" i="39"/>
  <c r="E332" i="39"/>
  <c r="F332" i="39"/>
  <c r="E333" i="39"/>
  <c r="F333" i="39"/>
  <c r="E334" i="39"/>
  <c r="F334" i="39"/>
  <c r="E335" i="39"/>
  <c r="F335" i="39"/>
  <c r="E336" i="39"/>
  <c r="F336" i="39"/>
  <c r="E337" i="39"/>
  <c r="F337" i="39"/>
  <c r="E338" i="39"/>
  <c r="F338" i="39"/>
  <c r="E339" i="39"/>
  <c r="F339" i="39"/>
  <c r="E340" i="39"/>
  <c r="F340" i="39"/>
  <c r="E341" i="39"/>
  <c r="F341" i="39"/>
  <c r="E342" i="39"/>
  <c r="F342" i="39"/>
  <c r="E343" i="39"/>
  <c r="F343" i="39"/>
  <c r="E344" i="39"/>
  <c r="F344" i="39"/>
  <c r="E345" i="39"/>
  <c r="F345" i="39"/>
  <c r="E346" i="39"/>
  <c r="F346" i="39"/>
  <c r="E347" i="39"/>
  <c r="F347" i="39"/>
  <c r="E348" i="39"/>
  <c r="F348" i="39"/>
  <c r="E349" i="39"/>
  <c r="F349" i="39"/>
  <c r="E350" i="39"/>
  <c r="F350" i="39"/>
  <c r="E351" i="39"/>
  <c r="F351" i="39"/>
  <c r="E352" i="39"/>
  <c r="F352" i="39"/>
  <c r="E353" i="39"/>
  <c r="F353" i="39"/>
  <c r="E354" i="39"/>
  <c r="F354" i="39"/>
  <c r="E355" i="39"/>
  <c r="F355" i="39"/>
  <c r="E356" i="39"/>
  <c r="F356" i="39"/>
  <c r="E357" i="39"/>
  <c r="F357" i="39"/>
  <c r="E358" i="39"/>
  <c r="F358" i="39"/>
  <c r="E359" i="39"/>
  <c r="F359" i="39"/>
  <c r="E360" i="39"/>
  <c r="F360" i="39"/>
  <c r="E361" i="39"/>
  <c r="F361" i="39"/>
  <c r="E362" i="39"/>
  <c r="F362" i="39"/>
  <c r="E363" i="39"/>
  <c r="F363" i="39"/>
  <c r="E364" i="39"/>
  <c r="F364" i="39"/>
  <c r="E365" i="39"/>
  <c r="F365" i="39"/>
  <c r="E366" i="39"/>
  <c r="F366" i="39"/>
  <c r="E367" i="39"/>
  <c r="F367" i="39"/>
  <c r="E368" i="39"/>
  <c r="F368" i="39"/>
  <c r="E369" i="39"/>
  <c r="F369" i="39"/>
  <c r="E370" i="39"/>
  <c r="F370" i="39"/>
  <c r="E371" i="39"/>
  <c r="F371" i="39"/>
  <c r="E372" i="39"/>
  <c r="F372" i="39"/>
  <c r="E373" i="39"/>
  <c r="F373" i="39"/>
  <c r="E374" i="39"/>
  <c r="F374" i="39"/>
  <c r="E375" i="39"/>
  <c r="F375" i="39"/>
  <c r="E376" i="39"/>
  <c r="F376" i="39"/>
  <c r="E377" i="39"/>
  <c r="F377" i="39"/>
  <c r="E378" i="39"/>
  <c r="F378" i="39"/>
  <c r="E379" i="39"/>
  <c r="F379" i="39"/>
  <c r="E380" i="39"/>
  <c r="F380" i="39"/>
  <c r="E381" i="39"/>
  <c r="F381" i="39"/>
  <c r="E382" i="39"/>
  <c r="F382" i="39"/>
  <c r="E383" i="39"/>
  <c r="F383" i="39"/>
  <c r="E384" i="39"/>
  <c r="F384" i="39"/>
  <c r="E385" i="39"/>
  <c r="F385" i="39"/>
  <c r="E386" i="39"/>
  <c r="F386" i="39"/>
  <c r="E387" i="39"/>
  <c r="F387" i="39"/>
  <c r="E388" i="39"/>
  <c r="F388" i="39"/>
  <c r="E389" i="39"/>
  <c r="F389" i="39"/>
  <c r="E390" i="39"/>
  <c r="F390" i="39"/>
  <c r="F295" i="39"/>
  <c r="E295" i="39"/>
  <c r="I290" i="50"/>
  <c r="I292" i="50"/>
  <c r="I294" i="50"/>
  <c r="I297" i="50"/>
  <c r="I299" i="50"/>
  <c r="I301" i="50"/>
  <c r="I303" i="50"/>
  <c r="I306" i="50"/>
  <c r="I309" i="50"/>
  <c r="I311" i="50"/>
  <c r="I313" i="50"/>
  <c r="I316" i="50"/>
  <c r="I319" i="50"/>
  <c r="I321" i="50"/>
  <c r="I323" i="50"/>
  <c r="I326" i="50"/>
  <c r="I328" i="50"/>
  <c r="I330" i="50"/>
  <c r="I332" i="50"/>
  <c r="I335" i="50"/>
  <c r="I337" i="50"/>
  <c r="I339" i="50"/>
  <c r="I341" i="50"/>
  <c r="I343" i="50"/>
  <c r="I345" i="50"/>
  <c r="I347" i="50"/>
  <c r="I349" i="50"/>
  <c r="I351" i="50"/>
  <c r="I353" i="50"/>
  <c r="I355" i="50"/>
  <c r="I357" i="50"/>
  <c r="I359" i="50"/>
  <c r="I361" i="50"/>
  <c r="I363" i="50"/>
  <c r="I365" i="50"/>
  <c r="I367" i="50"/>
  <c r="I369" i="50"/>
  <c r="I371" i="50"/>
  <c r="I373" i="50"/>
  <c r="I376" i="50"/>
  <c r="I378" i="50"/>
  <c r="I380" i="50"/>
  <c r="I382" i="50"/>
  <c r="J80" i="26"/>
  <c r="J81" i="26"/>
  <c r="J82" i="26"/>
  <c r="J83" i="26"/>
  <c r="J84" i="26"/>
  <c r="J85" i="26"/>
  <c r="J86" i="26"/>
  <c r="J87" i="26"/>
  <c r="J88" i="26"/>
  <c r="J79" i="26"/>
  <c r="B80" i="26"/>
  <c r="C80" i="26"/>
  <c r="B81" i="26"/>
  <c r="C81" i="26"/>
  <c r="B82" i="26"/>
  <c r="C82" i="26"/>
  <c r="B83" i="26"/>
  <c r="C83" i="26"/>
  <c r="B84" i="26"/>
  <c r="C84" i="26"/>
  <c r="B85" i="26"/>
  <c r="C85" i="26"/>
  <c r="B86" i="26"/>
  <c r="C86" i="26"/>
  <c r="B87" i="26"/>
  <c r="C87" i="26"/>
  <c r="B88" i="26"/>
  <c r="C88" i="26"/>
  <c r="C79" i="26"/>
  <c r="B79" i="26"/>
  <c r="G1347" i="4"/>
  <c r="E206" i="15" s="1"/>
  <c r="L1348" i="4"/>
  <c r="L1347" i="4"/>
  <c r="H1232" i="4"/>
  <c r="E85" i="15"/>
  <c r="E86" i="15"/>
  <c r="F86" i="15"/>
  <c r="E95" i="15"/>
  <c r="F95" i="15"/>
  <c r="E96" i="15"/>
  <c r="F96" i="15"/>
  <c r="E97" i="15"/>
  <c r="E98" i="15"/>
  <c r="F98" i="15"/>
  <c r="E99" i="15"/>
  <c r="F99" i="15"/>
  <c r="E100" i="15"/>
  <c r="E101" i="15"/>
  <c r="F101" i="15"/>
  <c r="E107" i="15"/>
  <c r="E108" i="15"/>
  <c r="F108" i="15"/>
  <c r="E109" i="15"/>
  <c r="E110" i="15"/>
  <c r="F110" i="15"/>
  <c r="E111" i="15"/>
  <c r="E113" i="15"/>
  <c r="F113" i="15"/>
  <c r="E114" i="15"/>
  <c r="E115" i="15"/>
  <c r="F115" i="15"/>
  <c r="E116" i="15"/>
  <c r="F116" i="15"/>
  <c r="E117" i="15"/>
  <c r="E118" i="15"/>
  <c r="F118" i="15"/>
  <c r="E119" i="15"/>
  <c r="E120" i="15"/>
  <c r="F120" i="15"/>
  <c r="E121" i="15"/>
  <c r="F123" i="15"/>
  <c r="E124" i="15"/>
  <c r="F124" i="15"/>
  <c r="E125" i="15"/>
  <c r="E126" i="15"/>
  <c r="F126" i="15"/>
  <c r="E128" i="15"/>
  <c r="F128" i="15"/>
  <c r="E129" i="15"/>
  <c r="E130" i="15"/>
  <c r="F130" i="15"/>
  <c r="E131" i="15"/>
  <c r="F131" i="15"/>
  <c r="E132" i="15"/>
  <c r="F132" i="15"/>
  <c r="E133" i="15"/>
  <c r="F133" i="15"/>
  <c r="F134" i="15"/>
  <c r="E135" i="15"/>
  <c r="F135" i="15"/>
  <c r="F136" i="15"/>
  <c r="E138" i="15"/>
  <c r="F138" i="15"/>
  <c r="E140" i="15"/>
  <c r="F140" i="15"/>
  <c r="E142" i="15"/>
  <c r="F142" i="15"/>
  <c r="E143" i="15"/>
  <c r="F143" i="15"/>
  <c r="E144" i="15"/>
  <c r="F144" i="15"/>
  <c r="E84" i="15"/>
  <c r="G963" i="4"/>
  <c r="E136" i="15" s="1"/>
  <c r="I176" i="39"/>
  <c r="I178" i="39"/>
  <c r="I179" i="39"/>
  <c r="I182" i="39"/>
  <c r="I184" i="39"/>
  <c r="I186" i="39"/>
  <c r="I188" i="39"/>
  <c r="I190" i="39"/>
  <c r="I192" i="39"/>
  <c r="I194" i="39"/>
  <c r="I197" i="39"/>
  <c r="I200" i="39"/>
  <c r="I202" i="39"/>
  <c r="I204" i="39"/>
  <c r="I206" i="39"/>
  <c r="I209" i="39"/>
  <c r="I211" i="39"/>
  <c r="I213" i="39"/>
  <c r="I216" i="39"/>
  <c r="I218" i="39"/>
  <c r="I221" i="39"/>
  <c r="I224" i="39"/>
  <c r="I227" i="39"/>
  <c r="I230" i="39"/>
  <c r="I232" i="39"/>
  <c r="I235" i="39"/>
  <c r="I238" i="39"/>
  <c r="I241" i="39"/>
  <c r="I244" i="39"/>
  <c r="I247" i="39"/>
  <c r="I249" i="39"/>
  <c r="I251" i="39"/>
  <c r="I254" i="39"/>
  <c r="I257" i="39"/>
  <c r="I259" i="39"/>
  <c r="I261" i="39"/>
  <c r="I263" i="39"/>
  <c r="E175" i="39"/>
  <c r="F175" i="39"/>
  <c r="E176" i="39"/>
  <c r="F176" i="39"/>
  <c r="E177" i="39"/>
  <c r="F177" i="39"/>
  <c r="E178" i="39"/>
  <c r="F178" i="39"/>
  <c r="E179" i="39"/>
  <c r="F179" i="39"/>
  <c r="E180" i="39"/>
  <c r="F180" i="39"/>
  <c r="E181" i="39"/>
  <c r="F181" i="39"/>
  <c r="E182" i="39"/>
  <c r="F182" i="39"/>
  <c r="E183" i="39"/>
  <c r="F183" i="39"/>
  <c r="E184" i="39"/>
  <c r="F184" i="39"/>
  <c r="E185" i="39"/>
  <c r="F185" i="39"/>
  <c r="E186" i="39"/>
  <c r="F186" i="39"/>
  <c r="E187" i="39"/>
  <c r="F187" i="39"/>
  <c r="E188" i="39"/>
  <c r="F188" i="39"/>
  <c r="E189" i="39"/>
  <c r="F189" i="39"/>
  <c r="E190" i="39"/>
  <c r="F190" i="39"/>
  <c r="E191" i="39"/>
  <c r="F191" i="39"/>
  <c r="E192" i="39"/>
  <c r="F192" i="39"/>
  <c r="E193" i="39"/>
  <c r="F193" i="39"/>
  <c r="E194" i="39"/>
  <c r="F194" i="39"/>
  <c r="E195" i="39"/>
  <c r="F195" i="39"/>
  <c r="E196" i="39"/>
  <c r="F196" i="39"/>
  <c r="E197" i="39"/>
  <c r="F197" i="39"/>
  <c r="E198" i="39"/>
  <c r="F198" i="39"/>
  <c r="E199" i="39"/>
  <c r="F199" i="39"/>
  <c r="E200" i="39"/>
  <c r="F200" i="39"/>
  <c r="E201" i="39"/>
  <c r="F201" i="39"/>
  <c r="E202" i="39"/>
  <c r="F202" i="39"/>
  <c r="E203" i="39"/>
  <c r="F203" i="39"/>
  <c r="E204" i="39"/>
  <c r="F204" i="39"/>
  <c r="E205" i="39"/>
  <c r="F205" i="39"/>
  <c r="E206" i="39"/>
  <c r="F206" i="39"/>
  <c r="E207" i="39"/>
  <c r="F207" i="39"/>
  <c r="E208" i="39"/>
  <c r="F208" i="39"/>
  <c r="E209" i="39"/>
  <c r="F209" i="39"/>
  <c r="E210" i="39"/>
  <c r="F210" i="39"/>
  <c r="E211" i="39"/>
  <c r="F211" i="39"/>
  <c r="E212" i="39"/>
  <c r="F212" i="39"/>
  <c r="E213" i="39"/>
  <c r="F213" i="39"/>
  <c r="E214" i="39"/>
  <c r="F214" i="39"/>
  <c r="E215" i="39"/>
  <c r="F215" i="39"/>
  <c r="E216" i="39"/>
  <c r="F216" i="39"/>
  <c r="E217" i="39"/>
  <c r="F217" i="39"/>
  <c r="E218" i="39"/>
  <c r="F218" i="39"/>
  <c r="E219" i="39"/>
  <c r="F219" i="39"/>
  <c r="E220" i="39"/>
  <c r="F220" i="39"/>
  <c r="E221" i="39"/>
  <c r="F221" i="39"/>
  <c r="E222" i="39"/>
  <c r="F222" i="39"/>
  <c r="E223" i="39"/>
  <c r="F223" i="39"/>
  <c r="E224" i="39"/>
  <c r="F224" i="39"/>
  <c r="E225" i="39"/>
  <c r="F225" i="39"/>
  <c r="E226" i="39"/>
  <c r="F226" i="39"/>
  <c r="E227" i="39"/>
  <c r="F227" i="39"/>
  <c r="E228" i="39"/>
  <c r="F228" i="39"/>
  <c r="E229" i="39"/>
  <c r="F229" i="39"/>
  <c r="E230" i="39"/>
  <c r="F230" i="39"/>
  <c r="E231" i="39"/>
  <c r="F231" i="39"/>
  <c r="E232" i="39"/>
  <c r="F232" i="39"/>
  <c r="E233" i="39"/>
  <c r="F233" i="39"/>
  <c r="E234" i="39"/>
  <c r="F234" i="39"/>
  <c r="E235" i="39"/>
  <c r="F235" i="39"/>
  <c r="E236" i="39"/>
  <c r="F236" i="39"/>
  <c r="E237" i="39"/>
  <c r="F237" i="39"/>
  <c r="E238" i="39"/>
  <c r="F238" i="39"/>
  <c r="E239" i="39"/>
  <c r="F239" i="39"/>
  <c r="E240" i="39"/>
  <c r="F240" i="39"/>
  <c r="E241" i="39"/>
  <c r="F241" i="39"/>
  <c r="E242" i="39"/>
  <c r="F242" i="39"/>
  <c r="E243" i="39"/>
  <c r="F243" i="39"/>
  <c r="E244" i="39"/>
  <c r="F244" i="39"/>
  <c r="E245" i="39"/>
  <c r="F245" i="39"/>
  <c r="E246" i="39"/>
  <c r="F246" i="39"/>
  <c r="E247" i="39"/>
  <c r="F247" i="39"/>
  <c r="E248" i="39"/>
  <c r="F248" i="39"/>
  <c r="E249" i="39"/>
  <c r="F249" i="39"/>
  <c r="E250" i="39"/>
  <c r="F250" i="39"/>
  <c r="E251" i="39"/>
  <c r="F251" i="39"/>
  <c r="E252" i="39"/>
  <c r="F252" i="39"/>
  <c r="E253" i="39"/>
  <c r="F253" i="39"/>
  <c r="E254" i="39"/>
  <c r="F254" i="39"/>
  <c r="E255" i="39"/>
  <c r="F255" i="39"/>
  <c r="E256" i="39"/>
  <c r="F256" i="39"/>
  <c r="E257" i="39"/>
  <c r="F257" i="39"/>
  <c r="E258" i="39"/>
  <c r="F258" i="39"/>
  <c r="E259" i="39"/>
  <c r="F259" i="39"/>
  <c r="E260" i="39"/>
  <c r="F260" i="39"/>
  <c r="E261" i="39"/>
  <c r="F261" i="39"/>
  <c r="E262" i="39"/>
  <c r="F262" i="39"/>
  <c r="E263" i="39"/>
  <c r="F263" i="39"/>
  <c r="E264" i="39"/>
  <c r="F264" i="39"/>
  <c r="F174" i="39"/>
  <c r="E174" i="39"/>
  <c r="I174" i="50"/>
  <c r="I176" i="50"/>
  <c r="I177" i="50"/>
  <c r="I180" i="50"/>
  <c r="I182" i="50"/>
  <c r="I184" i="50"/>
  <c r="I186" i="50"/>
  <c r="I188" i="50"/>
  <c r="I190" i="50"/>
  <c r="I192" i="50"/>
  <c r="I195" i="50"/>
  <c r="I198" i="50"/>
  <c r="I200" i="50"/>
  <c r="I202" i="50"/>
  <c r="I204" i="50"/>
  <c r="I207" i="50"/>
  <c r="I209" i="50"/>
  <c r="I211" i="50"/>
  <c r="I214" i="50"/>
  <c r="I216" i="50"/>
  <c r="I219" i="50"/>
  <c r="I222" i="50"/>
  <c r="I225" i="50"/>
  <c r="I228" i="50"/>
  <c r="I230" i="50"/>
  <c r="I233" i="50"/>
  <c r="I236" i="50"/>
  <c r="I239" i="50"/>
  <c r="I242" i="50"/>
  <c r="I245" i="50"/>
  <c r="I247" i="50"/>
  <c r="I249" i="50"/>
  <c r="I252" i="50"/>
  <c r="I255" i="50"/>
  <c r="I257" i="50"/>
  <c r="I259" i="50"/>
  <c r="I261" i="50"/>
  <c r="J44" i="26"/>
  <c r="J45" i="26"/>
  <c r="J46" i="26"/>
  <c r="J47" i="26"/>
  <c r="J48" i="26"/>
  <c r="J49" i="26"/>
  <c r="J50" i="26"/>
  <c r="J51" i="26"/>
  <c r="J52" i="26"/>
  <c r="J53" i="26"/>
  <c r="J43" i="26"/>
  <c r="B44" i="26"/>
  <c r="C44" i="26"/>
  <c r="B45" i="26"/>
  <c r="C45" i="26"/>
  <c r="B46" i="26"/>
  <c r="C46" i="26"/>
  <c r="B47" i="26"/>
  <c r="C47" i="26"/>
  <c r="B48" i="26"/>
  <c r="C48" i="26"/>
  <c r="B49" i="26"/>
  <c r="C49" i="26"/>
  <c r="B50" i="26"/>
  <c r="C50" i="26"/>
  <c r="B51" i="26"/>
  <c r="C51" i="26"/>
  <c r="B52" i="26"/>
  <c r="C52" i="26"/>
  <c r="B53" i="26"/>
  <c r="C53" i="26"/>
  <c r="C43" i="26"/>
  <c r="B43" i="26"/>
  <c r="G946" i="4"/>
  <c r="E123" i="15" s="1"/>
  <c r="L947" i="4"/>
  <c r="L946" i="4"/>
  <c r="D12" i="15"/>
  <c r="E10" i="15"/>
  <c r="E11" i="15"/>
  <c r="F11" i="15"/>
  <c r="E21" i="15"/>
  <c r="F21" i="15"/>
  <c r="E22" i="15"/>
  <c r="F22" i="15"/>
  <c r="E23" i="15"/>
  <c r="E24" i="15"/>
  <c r="F24" i="15"/>
  <c r="E30" i="15"/>
  <c r="E31" i="15"/>
  <c r="F31" i="15"/>
  <c r="E32" i="15"/>
  <c r="E33" i="15"/>
  <c r="F33" i="15"/>
  <c r="E36" i="15"/>
  <c r="E37" i="15"/>
  <c r="E38" i="15"/>
  <c r="E39" i="15"/>
  <c r="E40" i="15"/>
  <c r="E41" i="15"/>
  <c r="E42" i="15"/>
  <c r="E43" i="15"/>
  <c r="E44" i="15"/>
  <c r="F46" i="15"/>
  <c r="E47" i="15"/>
  <c r="F47" i="15"/>
  <c r="E48" i="15"/>
  <c r="E49" i="15"/>
  <c r="F49" i="15"/>
  <c r="E51" i="15"/>
  <c r="F51" i="15"/>
  <c r="E52" i="15"/>
  <c r="E53" i="15"/>
  <c r="F53" i="15"/>
  <c r="E54" i="15"/>
  <c r="F54" i="15"/>
  <c r="E55" i="15"/>
  <c r="F55" i="15"/>
  <c r="E56" i="15"/>
  <c r="F56" i="15"/>
  <c r="E57" i="15"/>
  <c r="E58" i="15"/>
  <c r="F58" i="15"/>
  <c r="F59" i="15"/>
  <c r="E61" i="15"/>
  <c r="F61" i="15"/>
  <c r="E63" i="15"/>
  <c r="F63" i="15"/>
  <c r="E65" i="15"/>
  <c r="F65" i="15"/>
  <c r="E66" i="15"/>
  <c r="F66" i="15"/>
  <c r="E67" i="15"/>
  <c r="F67" i="15"/>
  <c r="E9"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89" i="15"/>
  <c r="D288" i="15"/>
  <c r="D287" i="15"/>
  <c r="D286" i="15"/>
  <c r="D285" i="15"/>
  <c r="D284" i="15"/>
  <c r="D283" i="15"/>
  <c r="C283" i="15"/>
  <c r="D282" i="15"/>
  <c r="C282" i="15"/>
  <c r="D281" i="15"/>
  <c r="C281" i="15"/>
  <c r="D279" i="15"/>
  <c r="C279" i="15"/>
  <c r="D278" i="15"/>
  <c r="C278" i="15"/>
  <c r="D277" i="15"/>
  <c r="C277" i="15"/>
  <c r="D276" i="15"/>
  <c r="C276" i="15"/>
  <c r="D275" i="15"/>
  <c r="C275" i="15"/>
  <c r="D274" i="15"/>
  <c r="C274" i="15"/>
  <c r="D273" i="15"/>
  <c r="C273" i="15"/>
  <c r="D272" i="15"/>
  <c r="C272" i="15"/>
  <c r="D271" i="15"/>
  <c r="C271" i="15"/>
  <c r="D269" i="15"/>
  <c r="C269" i="15"/>
  <c r="D268" i="15"/>
  <c r="C268" i="15"/>
  <c r="D267" i="15"/>
  <c r="C267" i="15"/>
  <c r="D265" i="15"/>
  <c r="C265" i="15"/>
  <c r="D264" i="15"/>
  <c r="C264" i="15"/>
  <c r="D263" i="15"/>
  <c r="C263" i="15"/>
  <c r="D262" i="15"/>
  <c r="C262" i="15"/>
  <c r="D261" i="15"/>
  <c r="C261" i="15"/>
  <c r="D260" i="15"/>
  <c r="C260" i="15"/>
  <c r="D259" i="15"/>
  <c r="C259" i="15"/>
  <c r="D258" i="15"/>
  <c r="C258" i="15"/>
  <c r="D256" i="15"/>
  <c r="C256" i="15"/>
  <c r="D255" i="15"/>
  <c r="C255" i="15"/>
  <c r="H14" i="44" s="1"/>
  <c r="D254" i="15"/>
  <c r="D45" i="15"/>
  <c r="C45" i="15"/>
  <c r="D35" i="15"/>
  <c r="C35" i="15"/>
  <c r="D25" i="15"/>
  <c r="C25" i="15"/>
  <c r="C12" i="15"/>
  <c r="G605" i="4"/>
  <c r="E59" i="15" s="1"/>
  <c r="I14" i="39"/>
  <c r="I16" i="39"/>
  <c r="I18" i="39"/>
  <c r="I20" i="39"/>
  <c r="I22" i="39"/>
  <c r="I24" i="39"/>
  <c r="I26" i="39"/>
  <c r="I28" i="39"/>
  <c r="I30" i="39"/>
  <c r="I32" i="39"/>
  <c r="I34" i="39"/>
  <c r="I36" i="39"/>
  <c r="I38" i="39"/>
  <c r="I40" i="39"/>
  <c r="I42" i="39"/>
  <c r="I44" i="39"/>
  <c r="I46" i="39"/>
  <c r="I48" i="39"/>
  <c r="I50" i="39"/>
  <c r="I52" i="39"/>
  <c r="I54" i="39"/>
  <c r="I56" i="39"/>
  <c r="I58" i="39"/>
  <c r="I60" i="39"/>
  <c r="I62" i="39"/>
  <c r="I64" i="39"/>
  <c r="I66" i="39"/>
  <c r="I68" i="39"/>
  <c r="I70" i="39"/>
  <c r="I72" i="39"/>
  <c r="I74" i="39"/>
  <c r="I76" i="39"/>
  <c r="I78" i="39"/>
  <c r="I80" i="39"/>
  <c r="I82" i="39"/>
  <c r="I84" i="39"/>
  <c r="I86" i="39"/>
  <c r="I88" i="39"/>
  <c r="I90" i="39"/>
  <c r="I92" i="39"/>
  <c r="I94" i="39"/>
  <c r="I96" i="39"/>
  <c r="I98" i="39"/>
  <c r="I100" i="39"/>
  <c r="I102" i="39"/>
  <c r="I104" i="39"/>
  <c r="I106" i="39"/>
  <c r="I108" i="39"/>
  <c r="I110" i="39"/>
  <c r="I112" i="39"/>
  <c r="I114" i="39"/>
  <c r="I116" i="39"/>
  <c r="I118" i="39"/>
  <c r="I120" i="39"/>
  <c r="I122" i="39"/>
  <c r="I124" i="39"/>
  <c r="I126" i="39"/>
  <c r="I128" i="39"/>
  <c r="I130" i="39"/>
  <c r="I132" i="39"/>
  <c r="I134" i="39"/>
  <c r="I136" i="39"/>
  <c r="I138" i="39"/>
  <c r="I140" i="39"/>
  <c r="I142" i="39"/>
  <c r="I144" i="39"/>
  <c r="I13" i="50"/>
  <c r="I15" i="50"/>
  <c r="I17" i="50"/>
  <c r="I19" i="50"/>
  <c r="I21" i="50"/>
  <c r="I23" i="50"/>
  <c r="I25" i="50"/>
  <c r="I27" i="50"/>
  <c r="I29" i="50"/>
  <c r="I31" i="50"/>
  <c r="I33" i="50"/>
  <c r="I35" i="50"/>
  <c r="I37" i="50"/>
  <c r="I39" i="50"/>
  <c r="I41" i="50"/>
  <c r="I43" i="50"/>
  <c r="I45" i="50"/>
  <c r="I47" i="50"/>
  <c r="I49" i="50"/>
  <c r="I51" i="50"/>
  <c r="I53" i="50"/>
  <c r="I55" i="50"/>
  <c r="I57" i="50"/>
  <c r="I59" i="50"/>
  <c r="I61" i="50"/>
  <c r="I63" i="50"/>
  <c r="I65" i="50"/>
  <c r="I67" i="50"/>
  <c r="I69" i="50"/>
  <c r="I71" i="50"/>
  <c r="I73" i="50"/>
  <c r="I75" i="50"/>
  <c r="I77" i="50"/>
  <c r="I79" i="50"/>
  <c r="I81" i="50"/>
  <c r="I83" i="50"/>
  <c r="I85" i="50"/>
  <c r="I87" i="50"/>
  <c r="I89" i="50"/>
  <c r="I91" i="50"/>
  <c r="I93" i="50"/>
  <c r="I95" i="50"/>
  <c r="I97" i="50"/>
  <c r="I99" i="50"/>
  <c r="I101" i="50"/>
  <c r="I103" i="50"/>
  <c r="I105" i="50"/>
  <c r="I107" i="50"/>
  <c r="I109" i="50"/>
  <c r="I111" i="50"/>
  <c r="I113" i="50"/>
  <c r="I115" i="50"/>
  <c r="I117" i="50"/>
  <c r="I119" i="50"/>
  <c r="I121" i="50"/>
  <c r="I123" i="50"/>
  <c r="I125" i="50"/>
  <c r="I127" i="50"/>
  <c r="I129" i="50"/>
  <c r="I131" i="50"/>
  <c r="I133" i="50"/>
  <c r="I135" i="50"/>
  <c r="I137" i="50"/>
  <c r="I139" i="50"/>
  <c r="I141" i="50"/>
  <c r="I143" i="50"/>
  <c r="J11" i="26"/>
  <c r="J12" i="26"/>
  <c r="J13" i="26"/>
  <c r="J14" i="26"/>
  <c r="J15" i="26"/>
  <c r="J16" i="26"/>
  <c r="J17" i="26"/>
  <c r="J18" i="26"/>
  <c r="J19" i="26"/>
  <c r="J10" i="26"/>
  <c r="B11" i="26"/>
  <c r="C11" i="26"/>
  <c r="B12" i="26"/>
  <c r="C12" i="26"/>
  <c r="B13" i="26"/>
  <c r="C13" i="26"/>
  <c r="B14" i="26"/>
  <c r="C14" i="26"/>
  <c r="B15" i="26"/>
  <c r="C15" i="26"/>
  <c r="B16" i="26"/>
  <c r="C16" i="26"/>
  <c r="B17" i="26"/>
  <c r="C17" i="26"/>
  <c r="B18" i="26"/>
  <c r="C18" i="26"/>
  <c r="B19" i="26"/>
  <c r="C19" i="26"/>
  <c r="C10" i="26"/>
  <c r="B10" i="26"/>
  <c r="G588" i="4"/>
  <c r="L589" i="4"/>
  <c r="I87" i="21"/>
  <c r="I88" i="21"/>
  <c r="I89" i="21"/>
  <c r="I90" i="21"/>
  <c r="K90" i="21" s="1"/>
  <c r="I91" i="21"/>
  <c r="I92" i="21"/>
  <c r="I93" i="21"/>
  <c r="K93" i="21" s="1"/>
  <c r="I94" i="21"/>
  <c r="I95" i="21"/>
  <c r="I86" i="21"/>
  <c r="F87" i="21"/>
  <c r="K87" i="21" s="1"/>
  <c r="F88" i="21"/>
  <c r="F89" i="21"/>
  <c r="F90" i="21"/>
  <c r="F91" i="21"/>
  <c r="K91" i="21" s="1"/>
  <c r="F92" i="21"/>
  <c r="F93" i="21"/>
  <c r="F94" i="21"/>
  <c r="F95" i="21"/>
  <c r="F86" i="21"/>
  <c r="B87" i="21"/>
  <c r="C87" i="21"/>
  <c r="B88" i="21"/>
  <c r="C88" i="21"/>
  <c r="B89" i="21"/>
  <c r="C89" i="21"/>
  <c r="B90" i="21"/>
  <c r="C90" i="21"/>
  <c r="B91" i="21"/>
  <c r="C91" i="21"/>
  <c r="B92" i="21"/>
  <c r="C92" i="21"/>
  <c r="B93" i="21"/>
  <c r="C93" i="21"/>
  <c r="B94" i="21"/>
  <c r="C94" i="21"/>
  <c r="B95" i="21"/>
  <c r="C95" i="21"/>
  <c r="C86" i="21"/>
  <c r="B86" i="21"/>
  <c r="I50" i="21"/>
  <c r="I51" i="21"/>
  <c r="I52" i="21"/>
  <c r="I53" i="21"/>
  <c r="I54" i="21"/>
  <c r="I55" i="21"/>
  <c r="I56" i="21"/>
  <c r="I57" i="21"/>
  <c r="I58" i="21"/>
  <c r="I59" i="21"/>
  <c r="I49" i="21"/>
  <c r="F50" i="21"/>
  <c r="F51" i="21"/>
  <c r="F52" i="21"/>
  <c r="F53" i="21"/>
  <c r="F54" i="21"/>
  <c r="F55" i="21"/>
  <c r="F56" i="21"/>
  <c r="F57" i="21"/>
  <c r="F58" i="21"/>
  <c r="F59" i="21"/>
  <c r="F49" i="21"/>
  <c r="B50" i="21"/>
  <c r="C50" i="21"/>
  <c r="B51" i="21"/>
  <c r="C51" i="21"/>
  <c r="B52" i="21"/>
  <c r="C52" i="21"/>
  <c r="B53" i="21"/>
  <c r="C53" i="21"/>
  <c r="B54" i="21"/>
  <c r="C54" i="21"/>
  <c r="B55" i="21"/>
  <c r="C55" i="21"/>
  <c r="B56" i="21"/>
  <c r="C56" i="21"/>
  <c r="B57" i="21"/>
  <c r="C57" i="21"/>
  <c r="B58" i="21"/>
  <c r="C58" i="21"/>
  <c r="B59" i="21"/>
  <c r="C59" i="21"/>
  <c r="C49" i="21"/>
  <c r="B49" i="21"/>
  <c r="I13" i="21"/>
  <c r="I14" i="21"/>
  <c r="I15" i="21"/>
  <c r="I16" i="21"/>
  <c r="I17" i="21"/>
  <c r="I18" i="21"/>
  <c r="I19" i="21"/>
  <c r="I20" i="21"/>
  <c r="I21" i="21"/>
  <c r="I12" i="21"/>
  <c r="F13" i="21"/>
  <c r="K13" i="21" s="1"/>
  <c r="F14" i="21"/>
  <c r="F15" i="21"/>
  <c r="F16" i="21"/>
  <c r="F17" i="21"/>
  <c r="F18" i="21"/>
  <c r="F19" i="21"/>
  <c r="F20" i="21"/>
  <c r="F21" i="21"/>
  <c r="F12" i="21"/>
  <c r="B13" i="21"/>
  <c r="C13" i="21"/>
  <c r="B14" i="21"/>
  <c r="C14" i="21"/>
  <c r="B15" i="21"/>
  <c r="C15" i="21"/>
  <c r="B16" i="21"/>
  <c r="C16" i="21"/>
  <c r="B17" i="21"/>
  <c r="C17" i="21"/>
  <c r="B18" i="21"/>
  <c r="C18" i="21"/>
  <c r="B19" i="21"/>
  <c r="C19" i="21"/>
  <c r="B20" i="21"/>
  <c r="C20" i="21"/>
  <c r="B21" i="21"/>
  <c r="C21" i="21"/>
  <c r="C12" i="21"/>
  <c r="B12" i="21"/>
  <c r="K89" i="21"/>
  <c r="E23" i="21"/>
  <c r="D23" i="21"/>
  <c r="E14" i="39"/>
  <c r="F14" i="39"/>
  <c r="E15" i="39"/>
  <c r="F15" i="39"/>
  <c r="E16" i="39"/>
  <c r="F16" i="39"/>
  <c r="E17" i="39"/>
  <c r="F17" i="39"/>
  <c r="E18" i="39"/>
  <c r="F18" i="39"/>
  <c r="E19" i="39"/>
  <c r="F19" i="39"/>
  <c r="E20" i="39"/>
  <c r="F20" i="39"/>
  <c r="E21" i="39"/>
  <c r="F21" i="39"/>
  <c r="E22" i="39"/>
  <c r="F22" i="39"/>
  <c r="E23" i="39"/>
  <c r="F23" i="39"/>
  <c r="E24" i="39"/>
  <c r="F24" i="39"/>
  <c r="E25" i="39"/>
  <c r="F25" i="39"/>
  <c r="E26" i="39"/>
  <c r="F26" i="39"/>
  <c r="E27" i="39"/>
  <c r="F27" i="39"/>
  <c r="E28" i="39"/>
  <c r="F28" i="39"/>
  <c r="E29" i="39"/>
  <c r="F29" i="39"/>
  <c r="E30" i="39"/>
  <c r="F30" i="39"/>
  <c r="E31" i="39"/>
  <c r="F31" i="39"/>
  <c r="E32" i="39"/>
  <c r="F32" i="39"/>
  <c r="E33" i="39"/>
  <c r="F33" i="39"/>
  <c r="E34" i="39"/>
  <c r="F34" i="39"/>
  <c r="E35" i="39"/>
  <c r="F35" i="39"/>
  <c r="E36" i="39"/>
  <c r="F36" i="39"/>
  <c r="E37" i="39"/>
  <c r="F37" i="39"/>
  <c r="E38" i="39"/>
  <c r="F38" i="39"/>
  <c r="E39" i="39"/>
  <c r="F39" i="39"/>
  <c r="E40" i="39"/>
  <c r="F40" i="39"/>
  <c r="E41" i="39"/>
  <c r="F41" i="39"/>
  <c r="E42" i="39"/>
  <c r="F42" i="39"/>
  <c r="E43" i="39"/>
  <c r="F43" i="39"/>
  <c r="E44" i="39"/>
  <c r="F44" i="39"/>
  <c r="E45" i="39"/>
  <c r="F45" i="39"/>
  <c r="E46" i="39"/>
  <c r="F46" i="39"/>
  <c r="E47" i="39"/>
  <c r="F47" i="39"/>
  <c r="E48" i="39"/>
  <c r="F48" i="39"/>
  <c r="E49" i="39"/>
  <c r="F49" i="39"/>
  <c r="E50" i="39"/>
  <c r="F50" i="39"/>
  <c r="E51" i="39"/>
  <c r="F51" i="39"/>
  <c r="E52" i="39"/>
  <c r="F52" i="39"/>
  <c r="E53" i="39"/>
  <c r="F53" i="39"/>
  <c r="E54" i="39"/>
  <c r="F54" i="39"/>
  <c r="E55" i="39"/>
  <c r="F55" i="39"/>
  <c r="E56" i="39"/>
  <c r="F56" i="39"/>
  <c r="E57" i="39"/>
  <c r="F57" i="39"/>
  <c r="E58" i="39"/>
  <c r="F58" i="39"/>
  <c r="E59" i="39"/>
  <c r="F59" i="39"/>
  <c r="E60" i="39"/>
  <c r="F60" i="39"/>
  <c r="E61" i="39"/>
  <c r="F61" i="39"/>
  <c r="E62" i="39"/>
  <c r="F62" i="39"/>
  <c r="E63" i="39"/>
  <c r="F63" i="39"/>
  <c r="E64" i="39"/>
  <c r="F64" i="39"/>
  <c r="E65" i="39"/>
  <c r="F65" i="39"/>
  <c r="E66" i="39"/>
  <c r="F66" i="39"/>
  <c r="E67" i="39"/>
  <c r="F67" i="39"/>
  <c r="E68" i="39"/>
  <c r="F68" i="39"/>
  <c r="E69" i="39"/>
  <c r="F69" i="39"/>
  <c r="E70" i="39"/>
  <c r="F70" i="39"/>
  <c r="E71" i="39"/>
  <c r="F71" i="39"/>
  <c r="E72" i="39"/>
  <c r="F72" i="39"/>
  <c r="E73" i="39"/>
  <c r="F73" i="39"/>
  <c r="E74" i="39"/>
  <c r="F74" i="39"/>
  <c r="E75" i="39"/>
  <c r="F75" i="39"/>
  <c r="E76" i="39"/>
  <c r="F76" i="39"/>
  <c r="E77" i="39"/>
  <c r="F77" i="39"/>
  <c r="E78" i="39"/>
  <c r="F78" i="39"/>
  <c r="E79" i="39"/>
  <c r="F79" i="39"/>
  <c r="E80" i="39"/>
  <c r="F80" i="39"/>
  <c r="E81" i="39"/>
  <c r="F81" i="39"/>
  <c r="E82" i="39"/>
  <c r="F82" i="39"/>
  <c r="E83" i="39"/>
  <c r="F83" i="39"/>
  <c r="E84" i="39"/>
  <c r="F84" i="39"/>
  <c r="E85" i="39"/>
  <c r="F85" i="39"/>
  <c r="E86" i="39"/>
  <c r="F86" i="39"/>
  <c r="E87" i="39"/>
  <c r="F87" i="39"/>
  <c r="E88" i="39"/>
  <c r="F88" i="39"/>
  <c r="E89" i="39"/>
  <c r="F89" i="39"/>
  <c r="E90" i="39"/>
  <c r="F90" i="39"/>
  <c r="E91" i="39"/>
  <c r="F91" i="39"/>
  <c r="E92" i="39"/>
  <c r="F92" i="39"/>
  <c r="E93" i="39"/>
  <c r="F93" i="39"/>
  <c r="E94" i="39"/>
  <c r="F94" i="39"/>
  <c r="E95" i="39"/>
  <c r="F95" i="39"/>
  <c r="E96" i="39"/>
  <c r="F96" i="39"/>
  <c r="E97" i="39"/>
  <c r="F97" i="39"/>
  <c r="E98" i="39"/>
  <c r="F98" i="39"/>
  <c r="E99" i="39"/>
  <c r="F99" i="39"/>
  <c r="E100" i="39"/>
  <c r="F100" i="39"/>
  <c r="E101" i="39"/>
  <c r="F101" i="39"/>
  <c r="E102" i="39"/>
  <c r="F102" i="39"/>
  <c r="E103" i="39"/>
  <c r="F103" i="39"/>
  <c r="E104" i="39"/>
  <c r="F104" i="39"/>
  <c r="E105" i="39"/>
  <c r="F105" i="39"/>
  <c r="E106" i="39"/>
  <c r="F106" i="39"/>
  <c r="E107" i="39"/>
  <c r="F107" i="39"/>
  <c r="E108" i="39"/>
  <c r="F108" i="39"/>
  <c r="E109" i="39"/>
  <c r="F109" i="39"/>
  <c r="E110" i="39"/>
  <c r="F110" i="39"/>
  <c r="E111" i="39"/>
  <c r="F111" i="39"/>
  <c r="E112" i="39"/>
  <c r="F112" i="39"/>
  <c r="E113" i="39"/>
  <c r="F113" i="39"/>
  <c r="E114" i="39"/>
  <c r="F114" i="39"/>
  <c r="E115" i="39"/>
  <c r="F115" i="39"/>
  <c r="E116" i="39"/>
  <c r="F116" i="39"/>
  <c r="E117" i="39"/>
  <c r="F117" i="39"/>
  <c r="E118" i="39"/>
  <c r="F118" i="39"/>
  <c r="E119" i="39"/>
  <c r="F119" i="39"/>
  <c r="E120" i="39"/>
  <c r="F120" i="39"/>
  <c r="E121" i="39"/>
  <c r="F121" i="39"/>
  <c r="E122" i="39"/>
  <c r="F122" i="39"/>
  <c r="E123" i="39"/>
  <c r="F123" i="39"/>
  <c r="E124" i="39"/>
  <c r="F124" i="39"/>
  <c r="E125" i="39"/>
  <c r="F125" i="39"/>
  <c r="E126" i="39"/>
  <c r="F126" i="39"/>
  <c r="E127" i="39"/>
  <c r="F127" i="39"/>
  <c r="E128" i="39"/>
  <c r="F128" i="39"/>
  <c r="E129" i="39"/>
  <c r="F129" i="39"/>
  <c r="E130" i="39"/>
  <c r="F130" i="39"/>
  <c r="E131" i="39"/>
  <c r="F131" i="39"/>
  <c r="E132" i="39"/>
  <c r="F132" i="39"/>
  <c r="E133" i="39"/>
  <c r="F133" i="39"/>
  <c r="E134" i="39"/>
  <c r="F134" i="39"/>
  <c r="E135" i="39"/>
  <c r="F135" i="39"/>
  <c r="E136" i="39"/>
  <c r="F136" i="39"/>
  <c r="E137" i="39"/>
  <c r="F137" i="39"/>
  <c r="E138" i="39"/>
  <c r="F138" i="39"/>
  <c r="E139" i="39"/>
  <c r="F139" i="39"/>
  <c r="E140" i="39"/>
  <c r="F140" i="39"/>
  <c r="E141" i="39"/>
  <c r="F141" i="39"/>
  <c r="E142" i="39"/>
  <c r="F142" i="39"/>
  <c r="E143" i="39"/>
  <c r="F143" i="39"/>
  <c r="E144" i="39"/>
  <c r="F144" i="39"/>
  <c r="E145" i="39"/>
  <c r="F145" i="39"/>
  <c r="F13" i="39"/>
  <c r="E13" i="39"/>
  <c r="E289" i="50"/>
  <c r="F289" i="50"/>
  <c r="E290" i="50"/>
  <c r="F290" i="50"/>
  <c r="E291" i="50"/>
  <c r="F291" i="50"/>
  <c r="E292" i="50"/>
  <c r="F292" i="50"/>
  <c r="E293" i="50"/>
  <c r="F293" i="50"/>
  <c r="E294" i="50"/>
  <c r="F294" i="50"/>
  <c r="E295" i="50"/>
  <c r="F295" i="50"/>
  <c r="E296" i="50"/>
  <c r="F296" i="50"/>
  <c r="E297" i="50"/>
  <c r="F297" i="50"/>
  <c r="E298" i="50"/>
  <c r="F298" i="50"/>
  <c r="E299" i="50"/>
  <c r="F299" i="50"/>
  <c r="E300" i="50"/>
  <c r="F300" i="50"/>
  <c r="E301" i="50"/>
  <c r="F301" i="50"/>
  <c r="E302" i="50"/>
  <c r="F302" i="50"/>
  <c r="E303" i="50"/>
  <c r="F303" i="50"/>
  <c r="E304" i="50"/>
  <c r="F304" i="50"/>
  <c r="E305" i="50"/>
  <c r="F305" i="50"/>
  <c r="E306" i="50"/>
  <c r="F306" i="50"/>
  <c r="E307" i="50"/>
  <c r="F307" i="50"/>
  <c r="E308" i="50"/>
  <c r="F308" i="50"/>
  <c r="E309" i="50"/>
  <c r="F309" i="50"/>
  <c r="E310" i="50"/>
  <c r="F310" i="50"/>
  <c r="E311" i="50"/>
  <c r="F311" i="50"/>
  <c r="E312" i="50"/>
  <c r="F312" i="50"/>
  <c r="E313" i="50"/>
  <c r="F313" i="50"/>
  <c r="E314" i="50"/>
  <c r="F314" i="50"/>
  <c r="E315" i="50"/>
  <c r="F315" i="50"/>
  <c r="E316" i="50"/>
  <c r="F316" i="50"/>
  <c r="E317" i="50"/>
  <c r="F317" i="50"/>
  <c r="E318" i="50"/>
  <c r="F318" i="50"/>
  <c r="E319" i="50"/>
  <c r="F319" i="50"/>
  <c r="E320" i="50"/>
  <c r="F320" i="50"/>
  <c r="E321" i="50"/>
  <c r="F321" i="50"/>
  <c r="E322" i="50"/>
  <c r="F322" i="50"/>
  <c r="E323" i="50"/>
  <c r="F323" i="50"/>
  <c r="E324" i="50"/>
  <c r="F324" i="50"/>
  <c r="E325" i="50"/>
  <c r="F325" i="50"/>
  <c r="E326" i="50"/>
  <c r="F326" i="50"/>
  <c r="E327" i="50"/>
  <c r="F327" i="50"/>
  <c r="E328" i="50"/>
  <c r="F328" i="50"/>
  <c r="E329" i="50"/>
  <c r="F329" i="50"/>
  <c r="E330" i="50"/>
  <c r="F330" i="50"/>
  <c r="E331" i="50"/>
  <c r="F331" i="50"/>
  <c r="E332" i="50"/>
  <c r="F332" i="50"/>
  <c r="E333" i="50"/>
  <c r="F333" i="50"/>
  <c r="E334" i="50"/>
  <c r="F334" i="50"/>
  <c r="E335" i="50"/>
  <c r="F335" i="50"/>
  <c r="E336" i="50"/>
  <c r="F336" i="50"/>
  <c r="E337" i="50"/>
  <c r="F337" i="50"/>
  <c r="E338" i="50"/>
  <c r="F338" i="50"/>
  <c r="E339" i="50"/>
  <c r="F339" i="50"/>
  <c r="E340" i="50"/>
  <c r="F340" i="50"/>
  <c r="E341" i="50"/>
  <c r="F341" i="50"/>
  <c r="E342" i="50"/>
  <c r="F342" i="50"/>
  <c r="E343" i="50"/>
  <c r="F343" i="50"/>
  <c r="E344" i="50"/>
  <c r="F344" i="50"/>
  <c r="E345" i="50"/>
  <c r="F345" i="50"/>
  <c r="E346" i="50"/>
  <c r="F346" i="50"/>
  <c r="E347" i="50"/>
  <c r="F347" i="50"/>
  <c r="E348" i="50"/>
  <c r="F348" i="50"/>
  <c r="E349" i="50"/>
  <c r="F349" i="50"/>
  <c r="E350" i="50"/>
  <c r="F350" i="50"/>
  <c r="E351" i="50"/>
  <c r="F351" i="50"/>
  <c r="E352" i="50"/>
  <c r="F352" i="50"/>
  <c r="E353" i="50"/>
  <c r="F353" i="50"/>
  <c r="E354" i="50"/>
  <c r="F354" i="50"/>
  <c r="E355" i="50"/>
  <c r="F355" i="50"/>
  <c r="E356" i="50"/>
  <c r="F356" i="50"/>
  <c r="E357" i="50"/>
  <c r="F357" i="50"/>
  <c r="E358" i="50"/>
  <c r="F358" i="50"/>
  <c r="E359" i="50"/>
  <c r="F359" i="50"/>
  <c r="E360" i="50"/>
  <c r="F360" i="50"/>
  <c r="E361" i="50"/>
  <c r="F361" i="50"/>
  <c r="E362" i="50"/>
  <c r="F362" i="50"/>
  <c r="E363" i="50"/>
  <c r="F363" i="50"/>
  <c r="E364" i="50"/>
  <c r="F364" i="50"/>
  <c r="E365" i="50"/>
  <c r="F365" i="50"/>
  <c r="E366" i="50"/>
  <c r="F366" i="50"/>
  <c r="E367" i="50"/>
  <c r="F367" i="50"/>
  <c r="E368" i="50"/>
  <c r="F368" i="50"/>
  <c r="E369" i="50"/>
  <c r="F369" i="50"/>
  <c r="E370" i="50"/>
  <c r="F370" i="50"/>
  <c r="E371" i="50"/>
  <c r="F371" i="50"/>
  <c r="E372" i="50"/>
  <c r="F372" i="50"/>
  <c r="E373" i="50"/>
  <c r="F373" i="50"/>
  <c r="E374" i="50"/>
  <c r="F374" i="50"/>
  <c r="E375" i="50"/>
  <c r="F375" i="50"/>
  <c r="E376" i="50"/>
  <c r="F376" i="50"/>
  <c r="E377" i="50"/>
  <c r="F377" i="50"/>
  <c r="E378" i="50"/>
  <c r="F378" i="50"/>
  <c r="E379" i="50"/>
  <c r="F379" i="50"/>
  <c r="E380" i="50"/>
  <c r="F380" i="50"/>
  <c r="E381" i="50"/>
  <c r="F381" i="50"/>
  <c r="E382" i="50"/>
  <c r="F382" i="50"/>
  <c r="E383" i="50"/>
  <c r="F383" i="50"/>
  <c r="F288" i="50"/>
  <c r="E288" i="50"/>
  <c r="E173" i="50"/>
  <c r="F173" i="50"/>
  <c r="E174" i="50"/>
  <c r="F174" i="50"/>
  <c r="E175" i="50"/>
  <c r="F175" i="50"/>
  <c r="E176" i="50"/>
  <c r="F176" i="50"/>
  <c r="E177" i="50"/>
  <c r="F177" i="50"/>
  <c r="E178" i="50"/>
  <c r="F178" i="50"/>
  <c r="E179" i="50"/>
  <c r="F179" i="50"/>
  <c r="E180" i="50"/>
  <c r="F180" i="50"/>
  <c r="E181" i="50"/>
  <c r="F181" i="50"/>
  <c r="E182" i="50"/>
  <c r="F182" i="50"/>
  <c r="E183" i="50"/>
  <c r="F183" i="50"/>
  <c r="E184" i="50"/>
  <c r="F184" i="50"/>
  <c r="E185" i="50"/>
  <c r="F185" i="50"/>
  <c r="E186" i="50"/>
  <c r="F186" i="50"/>
  <c r="E187" i="50"/>
  <c r="F187" i="50"/>
  <c r="E188" i="50"/>
  <c r="F188" i="50"/>
  <c r="E189" i="50"/>
  <c r="F189" i="50"/>
  <c r="E190" i="50"/>
  <c r="F190" i="50"/>
  <c r="E191" i="50"/>
  <c r="F191" i="50"/>
  <c r="E192" i="50"/>
  <c r="F192" i="50"/>
  <c r="E193" i="50"/>
  <c r="F193" i="50"/>
  <c r="E194" i="50"/>
  <c r="F194" i="50"/>
  <c r="E195" i="50"/>
  <c r="F195" i="50"/>
  <c r="E196" i="50"/>
  <c r="F196" i="50"/>
  <c r="E197" i="50"/>
  <c r="F197" i="50"/>
  <c r="E198" i="50"/>
  <c r="F198" i="50"/>
  <c r="E199" i="50"/>
  <c r="F199" i="50"/>
  <c r="E200" i="50"/>
  <c r="F200" i="50"/>
  <c r="E201" i="50"/>
  <c r="F201" i="50"/>
  <c r="E202" i="50"/>
  <c r="F202" i="50"/>
  <c r="E203" i="50"/>
  <c r="F203" i="50"/>
  <c r="E204" i="50"/>
  <c r="F204" i="50"/>
  <c r="E205" i="50"/>
  <c r="F205" i="50"/>
  <c r="E206" i="50"/>
  <c r="F206" i="50"/>
  <c r="E207" i="50"/>
  <c r="F207" i="50"/>
  <c r="E208" i="50"/>
  <c r="F208" i="50"/>
  <c r="E209" i="50"/>
  <c r="F209" i="50"/>
  <c r="E210" i="50"/>
  <c r="F210" i="50"/>
  <c r="E211" i="50"/>
  <c r="F211" i="50"/>
  <c r="E212" i="50"/>
  <c r="F212" i="50"/>
  <c r="E213" i="50"/>
  <c r="F213" i="50"/>
  <c r="E214" i="50"/>
  <c r="F214" i="50"/>
  <c r="E215" i="50"/>
  <c r="F215" i="50"/>
  <c r="E216" i="50"/>
  <c r="F216" i="50"/>
  <c r="E217" i="50"/>
  <c r="F217" i="50"/>
  <c r="E218" i="50"/>
  <c r="F218" i="50"/>
  <c r="E219" i="50"/>
  <c r="F219" i="50"/>
  <c r="E220" i="50"/>
  <c r="F220" i="50"/>
  <c r="E221" i="50"/>
  <c r="F221" i="50"/>
  <c r="E222" i="50"/>
  <c r="F222" i="50"/>
  <c r="E223" i="50"/>
  <c r="F223" i="50"/>
  <c r="E224" i="50"/>
  <c r="F224" i="50"/>
  <c r="E225" i="50"/>
  <c r="F225" i="50"/>
  <c r="E226" i="50"/>
  <c r="F226" i="50"/>
  <c r="E227" i="50"/>
  <c r="F227" i="50"/>
  <c r="E228" i="50"/>
  <c r="F228" i="50"/>
  <c r="E229" i="50"/>
  <c r="F229" i="50"/>
  <c r="E230" i="50"/>
  <c r="F230" i="50"/>
  <c r="E231" i="50"/>
  <c r="F231" i="50"/>
  <c r="E232" i="50"/>
  <c r="F232" i="50"/>
  <c r="E233" i="50"/>
  <c r="F233" i="50"/>
  <c r="E234" i="50"/>
  <c r="F234" i="50"/>
  <c r="E235" i="50"/>
  <c r="F235" i="50"/>
  <c r="E236" i="50"/>
  <c r="F236" i="50"/>
  <c r="E237" i="50"/>
  <c r="F237" i="50"/>
  <c r="E238" i="50"/>
  <c r="F238" i="50"/>
  <c r="E239" i="50"/>
  <c r="F239" i="50"/>
  <c r="E240" i="50"/>
  <c r="F240" i="50"/>
  <c r="E241" i="50"/>
  <c r="F241" i="50"/>
  <c r="E242" i="50"/>
  <c r="F242" i="50"/>
  <c r="E243" i="50"/>
  <c r="F243" i="50"/>
  <c r="E244" i="50"/>
  <c r="F244" i="50"/>
  <c r="E245" i="50"/>
  <c r="F245" i="50"/>
  <c r="E246" i="50"/>
  <c r="F246" i="50"/>
  <c r="E247" i="50"/>
  <c r="F247" i="50"/>
  <c r="E248" i="50"/>
  <c r="F248" i="50"/>
  <c r="E249" i="50"/>
  <c r="F249" i="50"/>
  <c r="E250" i="50"/>
  <c r="F250" i="50"/>
  <c r="E251" i="50"/>
  <c r="F251" i="50"/>
  <c r="E252" i="50"/>
  <c r="F252" i="50"/>
  <c r="E253" i="50"/>
  <c r="F253" i="50"/>
  <c r="E254" i="50"/>
  <c r="F254" i="50"/>
  <c r="E255" i="50"/>
  <c r="F255" i="50"/>
  <c r="E256" i="50"/>
  <c r="F256" i="50"/>
  <c r="E257" i="50"/>
  <c r="F257" i="50"/>
  <c r="E258" i="50"/>
  <c r="F258" i="50"/>
  <c r="E259" i="50"/>
  <c r="F259" i="50"/>
  <c r="E260" i="50"/>
  <c r="F260" i="50"/>
  <c r="E261" i="50"/>
  <c r="F261" i="50"/>
  <c r="E262" i="50"/>
  <c r="F262" i="50"/>
  <c r="F172" i="50"/>
  <c r="E172" i="50"/>
  <c r="E13" i="50"/>
  <c r="F13" i="50"/>
  <c r="E14" i="50"/>
  <c r="F14" i="50"/>
  <c r="E15" i="50"/>
  <c r="F15" i="50"/>
  <c r="E16" i="50"/>
  <c r="F16" i="50"/>
  <c r="E17" i="50"/>
  <c r="F17" i="50"/>
  <c r="E18" i="50"/>
  <c r="F18" i="50"/>
  <c r="E19" i="50"/>
  <c r="F19" i="50"/>
  <c r="E20" i="50"/>
  <c r="F20" i="50"/>
  <c r="E21" i="50"/>
  <c r="F21" i="50"/>
  <c r="E22" i="50"/>
  <c r="F22" i="50"/>
  <c r="E23" i="50"/>
  <c r="F23" i="50"/>
  <c r="E24" i="50"/>
  <c r="F24" i="50"/>
  <c r="E25" i="50"/>
  <c r="F25" i="50"/>
  <c r="E26" i="50"/>
  <c r="F26" i="50"/>
  <c r="E27" i="50"/>
  <c r="F27" i="50"/>
  <c r="E28" i="50"/>
  <c r="F28" i="50"/>
  <c r="E29" i="50"/>
  <c r="F29" i="50"/>
  <c r="E30" i="50"/>
  <c r="F30" i="50"/>
  <c r="E31" i="50"/>
  <c r="F31" i="50"/>
  <c r="E32" i="50"/>
  <c r="F32" i="50"/>
  <c r="E33" i="50"/>
  <c r="F33" i="50"/>
  <c r="E34" i="50"/>
  <c r="F34" i="50"/>
  <c r="E35" i="50"/>
  <c r="F35" i="50"/>
  <c r="E36" i="50"/>
  <c r="F36" i="50"/>
  <c r="E37" i="50"/>
  <c r="F37" i="50"/>
  <c r="E38" i="50"/>
  <c r="F38" i="50"/>
  <c r="E39" i="50"/>
  <c r="F39" i="50"/>
  <c r="E40" i="50"/>
  <c r="F40" i="50"/>
  <c r="E41" i="50"/>
  <c r="F41" i="50"/>
  <c r="E42" i="50"/>
  <c r="F42" i="50"/>
  <c r="E43" i="50"/>
  <c r="F43" i="50"/>
  <c r="E44" i="50"/>
  <c r="F44" i="50"/>
  <c r="E45" i="50"/>
  <c r="F45" i="50"/>
  <c r="E46" i="50"/>
  <c r="F46" i="50"/>
  <c r="E47" i="50"/>
  <c r="F47" i="50"/>
  <c r="E48" i="50"/>
  <c r="F48" i="50"/>
  <c r="E49" i="50"/>
  <c r="F49" i="50"/>
  <c r="E50" i="50"/>
  <c r="F50" i="50"/>
  <c r="E51" i="50"/>
  <c r="F51" i="50"/>
  <c r="E52" i="50"/>
  <c r="F52" i="50"/>
  <c r="E53" i="50"/>
  <c r="F53" i="50"/>
  <c r="E54" i="50"/>
  <c r="F54" i="50"/>
  <c r="E55" i="50"/>
  <c r="F55" i="50"/>
  <c r="E56" i="50"/>
  <c r="F56" i="50"/>
  <c r="E57" i="50"/>
  <c r="F57" i="50"/>
  <c r="E58" i="50"/>
  <c r="F58" i="50"/>
  <c r="E59" i="50"/>
  <c r="F59" i="50"/>
  <c r="E60" i="50"/>
  <c r="F60" i="50"/>
  <c r="E61" i="50"/>
  <c r="F61" i="50"/>
  <c r="E62" i="50"/>
  <c r="F62" i="50"/>
  <c r="E63" i="50"/>
  <c r="F63" i="50"/>
  <c r="E64" i="50"/>
  <c r="F64" i="50"/>
  <c r="E65" i="50"/>
  <c r="F65" i="50"/>
  <c r="E66" i="50"/>
  <c r="F66" i="50"/>
  <c r="E67" i="50"/>
  <c r="F67" i="50"/>
  <c r="E68" i="50"/>
  <c r="F68" i="50"/>
  <c r="E69" i="50"/>
  <c r="F69" i="50"/>
  <c r="E70" i="50"/>
  <c r="F70" i="50"/>
  <c r="E71" i="50"/>
  <c r="F71" i="50"/>
  <c r="E72" i="50"/>
  <c r="F72" i="50"/>
  <c r="E73" i="50"/>
  <c r="F73" i="50"/>
  <c r="E74" i="50"/>
  <c r="F74" i="50"/>
  <c r="E75" i="50"/>
  <c r="F75" i="50"/>
  <c r="E76" i="50"/>
  <c r="F76" i="50"/>
  <c r="E77" i="50"/>
  <c r="F77" i="50"/>
  <c r="E78" i="50"/>
  <c r="F78" i="50"/>
  <c r="E79" i="50"/>
  <c r="F79" i="50"/>
  <c r="E80" i="50"/>
  <c r="F80" i="50"/>
  <c r="E81" i="50"/>
  <c r="F81" i="50"/>
  <c r="E82" i="50"/>
  <c r="F82" i="50"/>
  <c r="E83" i="50"/>
  <c r="F83" i="50"/>
  <c r="E84" i="50"/>
  <c r="F84" i="50"/>
  <c r="E85" i="50"/>
  <c r="F85" i="50"/>
  <c r="E86" i="50"/>
  <c r="F86" i="50"/>
  <c r="E87" i="50"/>
  <c r="F87" i="50"/>
  <c r="E88" i="50"/>
  <c r="F88" i="50"/>
  <c r="E89" i="50"/>
  <c r="F89" i="50"/>
  <c r="E90" i="50"/>
  <c r="F90" i="50"/>
  <c r="E91" i="50"/>
  <c r="F91" i="50"/>
  <c r="E92" i="50"/>
  <c r="F92" i="50"/>
  <c r="E93" i="50"/>
  <c r="F93" i="50"/>
  <c r="E94" i="50"/>
  <c r="F94" i="50"/>
  <c r="E95" i="50"/>
  <c r="F95" i="50"/>
  <c r="E96" i="50"/>
  <c r="F96" i="50"/>
  <c r="E97" i="50"/>
  <c r="F97" i="50"/>
  <c r="E98" i="50"/>
  <c r="F98" i="50"/>
  <c r="E99" i="50"/>
  <c r="F99" i="50"/>
  <c r="E100" i="50"/>
  <c r="F100" i="50"/>
  <c r="E101" i="50"/>
  <c r="F101" i="50"/>
  <c r="E102" i="50"/>
  <c r="F102" i="50"/>
  <c r="E103" i="50"/>
  <c r="F103" i="50"/>
  <c r="E104" i="50"/>
  <c r="F104" i="50"/>
  <c r="E105" i="50"/>
  <c r="F105" i="50"/>
  <c r="E106" i="50"/>
  <c r="F106" i="50"/>
  <c r="E107" i="50"/>
  <c r="F107" i="50"/>
  <c r="E108" i="50"/>
  <c r="F108" i="50"/>
  <c r="E109" i="50"/>
  <c r="F109" i="50"/>
  <c r="E110" i="50"/>
  <c r="F110" i="50"/>
  <c r="E111" i="50"/>
  <c r="F111" i="50"/>
  <c r="E112" i="50"/>
  <c r="F112" i="50"/>
  <c r="E113" i="50"/>
  <c r="F113" i="50"/>
  <c r="E114" i="50"/>
  <c r="F114" i="50"/>
  <c r="E115" i="50"/>
  <c r="F115" i="50"/>
  <c r="E116" i="50"/>
  <c r="F116" i="50"/>
  <c r="E117" i="50"/>
  <c r="F117" i="50"/>
  <c r="E118" i="50"/>
  <c r="F118" i="50"/>
  <c r="E119" i="50"/>
  <c r="F119" i="50"/>
  <c r="E120" i="50"/>
  <c r="F120" i="50"/>
  <c r="E121" i="50"/>
  <c r="F121" i="50"/>
  <c r="E122" i="50"/>
  <c r="F122" i="50"/>
  <c r="E123" i="50"/>
  <c r="F123" i="50"/>
  <c r="E124" i="50"/>
  <c r="F124" i="50"/>
  <c r="E125" i="50"/>
  <c r="F125" i="50"/>
  <c r="E126" i="50"/>
  <c r="F126" i="50"/>
  <c r="E127" i="50"/>
  <c r="F127" i="50"/>
  <c r="E128" i="50"/>
  <c r="F128" i="50"/>
  <c r="E129" i="50"/>
  <c r="F129" i="50"/>
  <c r="E130" i="50"/>
  <c r="F130" i="50"/>
  <c r="E131" i="50"/>
  <c r="F131" i="50"/>
  <c r="E132" i="50"/>
  <c r="F132" i="50"/>
  <c r="E133" i="50"/>
  <c r="F133" i="50"/>
  <c r="E134" i="50"/>
  <c r="F134" i="50"/>
  <c r="E135" i="50"/>
  <c r="F135" i="50"/>
  <c r="E136" i="50"/>
  <c r="F136" i="50"/>
  <c r="E137" i="50"/>
  <c r="F137" i="50"/>
  <c r="E138" i="50"/>
  <c r="F138" i="50"/>
  <c r="E139" i="50"/>
  <c r="F139" i="50"/>
  <c r="E140" i="50"/>
  <c r="F140" i="50"/>
  <c r="E141" i="50"/>
  <c r="F141" i="50"/>
  <c r="E142" i="50"/>
  <c r="F142" i="50"/>
  <c r="E143" i="50"/>
  <c r="F143" i="50"/>
  <c r="E144" i="50"/>
  <c r="F144" i="50"/>
  <c r="F12" i="50"/>
  <c r="E12" i="50"/>
  <c r="I503" i="51"/>
  <c r="I507" i="51"/>
  <c r="I510" i="51"/>
  <c r="I515" i="51"/>
  <c r="I520" i="51"/>
  <c r="I523" i="51"/>
  <c r="I526" i="51"/>
  <c r="I531" i="51"/>
  <c r="I536" i="51"/>
  <c r="I538" i="51"/>
  <c r="I540" i="51"/>
  <c r="I545" i="51"/>
  <c r="I550" i="51"/>
  <c r="I554" i="51"/>
  <c r="I555" i="51"/>
  <c r="I558" i="51"/>
  <c r="I563" i="51"/>
  <c r="I566" i="51"/>
  <c r="I569" i="51"/>
  <c r="I573" i="51"/>
  <c r="I574" i="51"/>
  <c r="I579" i="51"/>
  <c r="I584" i="51"/>
  <c r="I589" i="51"/>
  <c r="I593" i="51"/>
  <c r="I598" i="51"/>
  <c r="I603" i="51"/>
  <c r="I606" i="51"/>
  <c r="I611" i="51"/>
  <c r="I616" i="51"/>
  <c r="I619" i="51"/>
  <c r="I623" i="51"/>
  <c r="I626" i="51"/>
  <c r="I630" i="51"/>
  <c r="I635" i="51"/>
  <c r="I640" i="51"/>
  <c r="I644" i="51"/>
  <c r="I648" i="51"/>
  <c r="I652" i="51"/>
  <c r="I657" i="51"/>
  <c r="I661" i="51"/>
  <c r="I667" i="51"/>
  <c r="I671" i="51"/>
  <c r="I678" i="51"/>
  <c r="I681" i="51"/>
  <c r="I319" i="51"/>
  <c r="I323" i="51"/>
  <c r="I326" i="51"/>
  <c r="I328" i="51"/>
  <c r="I331" i="51"/>
  <c r="I334" i="51"/>
  <c r="I337" i="51"/>
  <c r="I341" i="51"/>
  <c r="I345" i="51"/>
  <c r="I348" i="51"/>
  <c r="I351" i="51"/>
  <c r="I355" i="51"/>
  <c r="I358" i="51"/>
  <c r="I362" i="51"/>
  <c r="I365" i="51"/>
  <c r="I369" i="51"/>
  <c r="I372" i="51"/>
  <c r="I375" i="51"/>
  <c r="I378" i="51"/>
  <c r="I382" i="51"/>
  <c r="I385" i="51"/>
  <c r="I389" i="51"/>
  <c r="I393" i="51"/>
  <c r="I396" i="51"/>
  <c r="I400" i="51"/>
  <c r="I404" i="51"/>
  <c r="I407" i="51"/>
  <c r="I410" i="51"/>
  <c r="I414" i="51"/>
  <c r="I417" i="51"/>
  <c r="I420" i="51"/>
  <c r="I425" i="51"/>
  <c r="I430" i="51"/>
  <c r="I433" i="51"/>
  <c r="I436" i="51"/>
  <c r="I439" i="51"/>
  <c r="I15" i="51"/>
  <c r="I19" i="51"/>
  <c r="I23" i="51"/>
  <c r="I26" i="51"/>
  <c r="I29" i="51"/>
  <c r="I33" i="51"/>
  <c r="I36" i="51"/>
  <c r="I39" i="51"/>
  <c r="I44" i="51"/>
  <c r="I49" i="51"/>
  <c r="I52" i="51"/>
  <c r="I55" i="51"/>
  <c r="I58" i="51"/>
  <c r="I61" i="51"/>
  <c r="I66" i="51"/>
  <c r="I69" i="51"/>
  <c r="I72" i="51"/>
  <c r="I75" i="51"/>
  <c r="I78" i="51"/>
  <c r="I81" i="51"/>
  <c r="I86" i="51"/>
  <c r="I89" i="51"/>
  <c r="I92" i="51"/>
  <c r="I95" i="51"/>
  <c r="I98" i="51"/>
  <c r="I101" i="51"/>
  <c r="I106" i="51"/>
  <c r="I110" i="51"/>
  <c r="I113" i="51"/>
  <c r="I118" i="51"/>
  <c r="I123" i="51"/>
  <c r="I126" i="51"/>
  <c r="I129" i="51"/>
  <c r="I134" i="51"/>
  <c r="I137" i="51"/>
  <c r="I140" i="51"/>
  <c r="I145" i="51"/>
  <c r="I148" i="51"/>
  <c r="I151" i="51"/>
  <c r="I156" i="51"/>
  <c r="I161" i="51"/>
  <c r="I164" i="51"/>
  <c r="I167" i="51"/>
  <c r="I172" i="51"/>
  <c r="I175" i="51"/>
  <c r="I178" i="51"/>
  <c r="I183" i="51"/>
  <c r="I188" i="51"/>
  <c r="I191" i="51"/>
  <c r="I194" i="51"/>
  <c r="I197" i="51"/>
  <c r="I202" i="51"/>
  <c r="I205" i="51"/>
  <c r="I208" i="51"/>
  <c r="I211" i="51"/>
  <c r="I214" i="51"/>
  <c r="I217" i="51"/>
  <c r="I220" i="51"/>
  <c r="I223" i="51"/>
  <c r="I226" i="51"/>
  <c r="I229" i="51"/>
  <c r="I232" i="51"/>
  <c r="I235" i="51"/>
  <c r="I238" i="51"/>
  <c r="I241" i="51"/>
  <c r="I244" i="51"/>
  <c r="B108" i="54"/>
  <c r="C108" i="54"/>
  <c r="B109" i="54"/>
  <c r="C109" i="54"/>
  <c r="B110" i="54"/>
  <c r="C110" i="54"/>
  <c r="B111" i="54"/>
  <c r="C111" i="54"/>
  <c r="B112" i="54"/>
  <c r="C112" i="54"/>
  <c r="B113" i="54"/>
  <c r="C113" i="54"/>
  <c r="B114" i="54"/>
  <c r="C114" i="54"/>
  <c r="B115" i="54"/>
  <c r="C115" i="54"/>
  <c r="B116" i="54"/>
  <c r="C116" i="54"/>
  <c r="B117" i="54"/>
  <c r="C117" i="54"/>
  <c r="C107" i="54"/>
  <c r="B107" i="54"/>
  <c r="I108" i="54"/>
  <c r="I109" i="54"/>
  <c r="I110" i="54"/>
  <c r="I111" i="54"/>
  <c r="I112" i="54"/>
  <c r="I113" i="54"/>
  <c r="I114" i="54"/>
  <c r="I115" i="54"/>
  <c r="I116" i="54"/>
  <c r="I117" i="54"/>
  <c r="I107" i="54"/>
  <c r="F108" i="54"/>
  <c r="G108" i="54"/>
  <c r="F109" i="54"/>
  <c r="F110" i="54"/>
  <c r="F111" i="54"/>
  <c r="G111" i="54"/>
  <c r="F112" i="54"/>
  <c r="F113" i="54"/>
  <c r="G113" i="54"/>
  <c r="F114" i="54"/>
  <c r="G114" i="54"/>
  <c r="F115" i="54"/>
  <c r="G115" i="54"/>
  <c r="F116" i="54"/>
  <c r="G116" i="54"/>
  <c r="F117" i="54"/>
  <c r="G117" i="54"/>
  <c r="G107" i="54"/>
  <c r="F107" i="54"/>
  <c r="I63" i="54"/>
  <c r="I64" i="54"/>
  <c r="I65" i="54"/>
  <c r="I66" i="54"/>
  <c r="I67" i="54"/>
  <c r="I68" i="54"/>
  <c r="I69" i="54"/>
  <c r="I70" i="54"/>
  <c r="I71" i="54"/>
  <c r="I72" i="54"/>
  <c r="I62" i="54"/>
  <c r="F63" i="54"/>
  <c r="G63" i="54"/>
  <c r="F64" i="54"/>
  <c r="G64" i="54"/>
  <c r="F65" i="54"/>
  <c r="F66" i="54"/>
  <c r="G66" i="54"/>
  <c r="F67" i="54"/>
  <c r="G67" i="54"/>
  <c r="F68" i="54"/>
  <c r="G68" i="54"/>
  <c r="F69" i="54"/>
  <c r="G69" i="54"/>
  <c r="F70" i="54"/>
  <c r="G70" i="54"/>
  <c r="F71" i="54"/>
  <c r="G71" i="54"/>
  <c r="F72" i="54"/>
  <c r="G72" i="54"/>
  <c r="F62" i="54"/>
  <c r="B63" i="54"/>
  <c r="C63" i="54"/>
  <c r="B64" i="54"/>
  <c r="C64" i="54"/>
  <c r="B65" i="54"/>
  <c r="C65" i="54"/>
  <c r="B66" i="54"/>
  <c r="C66" i="54"/>
  <c r="B67" i="54"/>
  <c r="C67" i="54"/>
  <c r="B68" i="54"/>
  <c r="C68" i="54"/>
  <c r="B69" i="54"/>
  <c r="C69" i="54"/>
  <c r="B70" i="54"/>
  <c r="C70" i="54"/>
  <c r="B71" i="54"/>
  <c r="C71" i="54"/>
  <c r="B72" i="54"/>
  <c r="C72" i="54"/>
  <c r="C62" i="54"/>
  <c r="B62" i="54"/>
  <c r="I12" i="54"/>
  <c r="I13" i="54"/>
  <c r="I14" i="54"/>
  <c r="I15" i="54"/>
  <c r="I16" i="54"/>
  <c r="I17" i="54"/>
  <c r="I18" i="54"/>
  <c r="I19" i="54"/>
  <c r="I20" i="54"/>
  <c r="I11" i="54"/>
  <c r="F12" i="54"/>
  <c r="F13" i="54"/>
  <c r="F14" i="54"/>
  <c r="F15" i="54"/>
  <c r="F16" i="54"/>
  <c r="F17" i="54"/>
  <c r="F18" i="54"/>
  <c r="F19" i="54"/>
  <c r="F20" i="54"/>
  <c r="F21" i="54"/>
  <c r="F11" i="54"/>
  <c r="D12" i="54"/>
  <c r="E12" i="54"/>
  <c r="D13" i="54"/>
  <c r="E13" i="54"/>
  <c r="D14" i="54"/>
  <c r="E14" i="54"/>
  <c r="D15" i="54"/>
  <c r="E15" i="54"/>
  <c r="D16" i="54"/>
  <c r="E16" i="54"/>
  <c r="D17" i="54"/>
  <c r="E17" i="54"/>
  <c r="D18" i="54"/>
  <c r="E18" i="54"/>
  <c r="D19" i="54"/>
  <c r="E19" i="54"/>
  <c r="D20" i="54"/>
  <c r="E20" i="54"/>
  <c r="D21" i="54"/>
  <c r="E21" i="54"/>
  <c r="E11" i="54"/>
  <c r="D11" i="54"/>
  <c r="B12" i="54"/>
  <c r="C12" i="54"/>
  <c r="B13" i="54"/>
  <c r="C13" i="54"/>
  <c r="B14" i="54"/>
  <c r="C14" i="54"/>
  <c r="B15" i="54"/>
  <c r="C15" i="54"/>
  <c r="B16" i="54"/>
  <c r="C16" i="54"/>
  <c r="B17" i="54"/>
  <c r="C17" i="54"/>
  <c r="B18" i="54"/>
  <c r="C18" i="54"/>
  <c r="B19" i="54"/>
  <c r="C19" i="54"/>
  <c r="B20" i="54"/>
  <c r="C20" i="54"/>
  <c r="B21" i="54"/>
  <c r="C21" i="54"/>
  <c r="C11" i="54"/>
  <c r="B11" i="54"/>
  <c r="H513" i="52"/>
  <c r="H516" i="52"/>
  <c r="H519" i="52"/>
  <c r="H528" i="52"/>
  <c r="H536" i="52"/>
  <c r="H541" i="52"/>
  <c r="H545" i="52"/>
  <c r="H555" i="52"/>
  <c r="H561" i="52"/>
  <c r="H564" i="52"/>
  <c r="H568" i="52"/>
  <c r="H577" i="52"/>
  <c r="H583" i="52"/>
  <c r="H586" i="52"/>
  <c r="H589" i="52"/>
  <c r="H599" i="52"/>
  <c r="H604" i="52"/>
  <c r="H608" i="52"/>
  <c r="H611" i="52"/>
  <c r="H620" i="52"/>
  <c r="H628" i="52"/>
  <c r="H632" i="52"/>
  <c r="H635" i="52"/>
  <c r="H642" i="52"/>
  <c r="H646" i="52"/>
  <c r="H649" i="52"/>
  <c r="H656" i="52"/>
  <c r="H660" i="52"/>
  <c r="H663" i="52"/>
  <c r="H667" i="52"/>
  <c r="H670" i="52"/>
  <c r="H673" i="52"/>
  <c r="H681" i="52"/>
  <c r="H685" i="52"/>
  <c r="H688" i="52"/>
  <c r="H691" i="52"/>
  <c r="H695" i="52"/>
  <c r="H699" i="52"/>
  <c r="H702" i="52"/>
  <c r="H712" i="52"/>
  <c r="H715" i="52"/>
  <c r="H722" i="52"/>
  <c r="H725" i="52"/>
  <c r="H298" i="52"/>
  <c r="H303" i="52"/>
  <c r="H308" i="52"/>
  <c r="H312" i="52"/>
  <c r="H316" i="52"/>
  <c r="H319" i="52"/>
  <c r="H323" i="52"/>
  <c r="H330" i="52"/>
  <c r="H338" i="52"/>
  <c r="H343" i="52"/>
  <c r="H348" i="52"/>
  <c r="H352" i="52"/>
  <c r="H355" i="52"/>
  <c r="H363" i="52"/>
  <c r="H368" i="52"/>
  <c r="H372" i="52"/>
  <c r="H376" i="52"/>
  <c r="H381" i="52"/>
  <c r="H384" i="52"/>
  <c r="H390" i="52"/>
  <c r="H395" i="52"/>
  <c r="H405" i="52"/>
  <c r="H414" i="52"/>
  <c r="H417" i="52"/>
  <c r="H423" i="52"/>
  <c r="H432" i="52"/>
  <c r="H437" i="52"/>
  <c r="H442" i="52"/>
  <c r="H448" i="52"/>
  <c r="H451" i="52"/>
  <c r="H455" i="52"/>
  <c r="H464" i="52"/>
  <c r="H470" i="52"/>
  <c r="H473" i="52"/>
  <c r="H476" i="52"/>
  <c r="H479" i="52"/>
  <c r="H14" i="52"/>
  <c r="H17" i="52"/>
  <c r="H20" i="52"/>
  <c r="H25" i="52"/>
  <c r="H30" i="52"/>
  <c r="H34" i="52"/>
  <c r="H37" i="52"/>
  <c r="H40" i="52"/>
  <c r="H47" i="52"/>
  <c r="H54" i="52"/>
  <c r="H57" i="52"/>
  <c r="H60" i="52"/>
  <c r="H65" i="52"/>
  <c r="H69" i="52"/>
  <c r="H77" i="52"/>
  <c r="H80" i="52"/>
  <c r="H83" i="52"/>
  <c r="H87" i="52"/>
  <c r="H91" i="52"/>
  <c r="H95" i="52"/>
  <c r="H103" i="52"/>
  <c r="H106" i="52"/>
  <c r="H109" i="52"/>
  <c r="H113" i="52"/>
  <c r="H117" i="52"/>
  <c r="H121" i="52"/>
  <c r="H125" i="52"/>
  <c r="H128" i="52"/>
  <c r="H131" i="52"/>
  <c r="H138" i="52"/>
  <c r="H146" i="52"/>
  <c r="H149" i="52"/>
  <c r="H152" i="52"/>
  <c r="H156" i="52"/>
  <c r="H159" i="52"/>
  <c r="H162" i="52"/>
  <c r="H166" i="52"/>
  <c r="H169" i="52"/>
  <c r="H172" i="52"/>
  <c r="H179" i="52"/>
  <c r="H183" i="52"/>
  <c r="H186" i="52"/>
  <c r="H189" i="52"/>
  <c r="H193" i="52"/>
  <c r="H196" i="52"/>
  <c r="H199" i="52"/>
  <c r="H204" i="52"/>
  <c r="H212" i="52"/>
  <c r="H215" i="52"/>
  <c r="H218" i="52"/>
  <c r="H221" i="52"/>
  <c r="H225" i="52"/>
  <c r="H228" i="52"/>
  <c r="H231" i="52"/>
  <c r="H234" i="52"/>
  <c r="H237" i="52"/>
  <c r="H240" i="52"/>
  <c r="H243" i="52"/>
  <c r="H246" i="52"/>
  <c r="H249" i="52"/>
  <c r="H252" i="52"/>
  <c r="H255" i="52"/>
  <c r="H258" i="52"/>
  <c r="H261" i="52"/>
  <c r="H264" i="52"/>
  <c r="H267" i="52"/>
  <c r="E500" i="51"/>
  <c r="F500" i="51"/>
  <c r="E501" i="51"/>
  <c r="F501" i="51"/>
  <c r="E502" i="51"/>
  <c r="F502" i="51"/>
  <c r="E503" i="51"/>
  <c r="F503" i="51"/>
  <c r="E504" i="51"/>
  <c r="F504" i="51"/>
  <c r="E505" i="51"/>
  <c r="F505" i="51"/>
  <c r="E506" i="51"/>
  <c r="F506" i="51"/>
  <c r="E507" i="51"/>
  <c r="F507" i="51"/>
  <c r="E508" i="51"/>
  <c r="F508" i="51"/>
  <c r="E509" i="51"/>
  <c r="F509" i="51"/>
  <c r="E510" i="51"/>
  <c r="F510" i="51"/>
  <c r="E511" i="51"/>
  <c r="F511" i="51"/>
  <c r="E512" i="51"/>
  <c r="F512" i="51"/>
  <c r="E513" i="51"/>
  <c r="F513" i="51"/>
  <c r="E514" i="51"/>
  <c r="F514" i="51"/>
  <c r="E515" i="51"/>
  <c r="F515" i="51"/>
  <c r="E516" i="51"/>
  <c r="F516" i="51"/>
  <c r="E517" i="51"/>
  <c r="F517" i="51"/>
  <c r="E518" i="51"/>
  <c r="F518" i="51"/>
  <c r="E519" i="51"/>
  <c r="F519" i="51"/>
  <c r="E520" i="51"/>
  <c r="F520" i="51"/>
  <c r="E521" i="51"/>
  <c r="F521" i="51"/>
  <c r="E522" i="51"/>
  <c r="F522" i="51"/>
  <c r="E523" i="51"/>
  <c r="F523" i="51"/>
  <c r="E524" i="51"/>
  <c r="F524" i="51"/>
  <c r="E525" i="51"/>
  <c r="F525" i="51"/>
  <c r="E526" i="51"/>
  <c r="F526" i="51"/>
  <c r="E527" i="51"/>
  <c r="F527" i="51"/>
  <c r="E528" i="51"/>
  <c r="F528" i="51"/>
  <c r="E529" i="51"/>
  <c r="F529" i="51"/>
  <c r="E530" i="51"/>
  <c r="F530" i="51"/>
  <c r="E531" i="51"/>
  <c r="F531" i="51"/>
  <c r="E532" i="51"/>
  <c r="F532" i="51"/>
  <c r="E533" i="51"/>
  <c r="F533" i="51"/>
  <c r="E534" i="51"/>
  <c r="F534" i="51"/>
  <c r="E535" i="51"/>
  <c r="F535" i="51"/>
  <c r="E536" i="51"/>
  <c r="F536" i="51"/>
  <c r="E537" i="51"/>
  <c r="F537" i="51"/>
  <c r="E538" i="51"/>
  <c r="F538" i="51"/>
  <c r="E539" i="51"/>
  <c r="F539" i="51"/>
  <c r="E540" i="51"/>
  <c r="F540" i="51"/>
  <c r="E541" i="51"/>
  <c r="F541" i="51"/>
  <c r="E542" i="51"/>
  <c r="F542" i="51"/>
  <c r="E543" i="51"/>
  <c r="F543" i="51"/>
  <c r="E544" i="51"/>
  <c r="F544" i="51"/>
  <c r="E545" i="51"/>
  <c r="F545" i="51"/>
  <c r="E546" i="51"/>
  <c r="F546" i="51"/>
  <c r="E547" i="51"/>
  <c r="F547" i="51"/>
  <c r="E548" i="51"/>
  <c r="F548" i="51"/>
  <c r="E549" i="51"/>
  <c r="F549" i="51"/>
  <c r="E550" i="51"/>
  <c r="F550" i="51"/>
  <c r="E551" i="51"/>
  <c r="F551" i="51"/>
  <c r="E552" i="51"/>
  <c r="F552" i="51"/>
  <c r="E553" i="51"/>
  <c r="F553" i="51"/>
  <c r="E554" i="51"/>
  <c r="F554" i="51"/>
  <c r="E555" i="51"/>
  <c r="F555" i="51"/>
  <c r="E556" i="51"/>
  <c r="F556" i="51"/>
  <c r="E557" i="51"/>
  <c r="F557" i="51"/>
  <c r="E558" i="51"/>
  <c r="F558" i="51"/>
  <c r="E559" i="51"/>
  <c r="F559" i="51"/>
  <c r="E560" i="51"/>
  <c r="F560" i="51"/>
  <c r="E561" i="51"/>
  <c r="F561" i="51"/>
  <c r="E562" i="51"/>
  <c r="F562" i="51"/>
  <c r="E563" i="51"/>
  <c r="F563" i="51"/>
  <c r="E564" i="51"/>
  <c r="F564" i="51"/>
  <c r="E565" i="51"/>
  <c r="F565" i="51"/>
  <c r="E566" i="51"/>
  <c r="F566" i="51"/>
  <c r="E567" i="51"/>
  <c r="F567" i="51"/>
  <c r="E568" i="51"/>
  <c r="F568" i="51"/>
  <c r="E569" i="51"/>
  <c r="F569" i="51"/>
  <c r="E570" i="51"/>
  <c r="F570" i="51"/>
  <c r="E571" i="51"/>
  <c r="F571" i="51"/>
  <c r="E572" i="51"/>
  <c r="F572" i="51"/>
  <c r="E573" i="51"/>
  <c r="F573" i="51"/>
  <c r="E574" i="51"/>
  <c r="F574" i="51"/>
  <c r="E575" i="51"/>
  <c r="F575" i="51"/>
  <c r="E576" i="51"/>
  <c r="F576" i="51"/>
  <c r="E577" i="51"/>
  <c r="F577" i="51"/>
  <c r="E578" i="51"/>
  <c r="F578" i="51"/>
  <c r="E579" i="51"/>
  <c r="F579" i="51"/>
  <c r="E580" i="51"/>
  <c r="F580" i="51"/>
  <c r="E581" i="51"/>
  <c r="F581" i="51"/>
  <c r="E582" i="51"/>
  <c r="F582" i="51"/>
  <c r="E583" i="51"/>
  <c r="F583" i="51"/>
  <c r="E584" i="51"/>
  <c r="F584" i="51"/>
  <c r="E585" i="51"/>
  <c r="F585" i="51"/>
  <c r="E586" i="51"/>
  <c r="F586" i="51"/>
  <c r="E587" i="51"/>
  <c r="F587" i="51"/>
  <c r="E588" i="51"/>
  <c r="F588" i="51"/>
  <c r="E589" i="51"/>
  <c r="F589" i="51"/>
  <c r="E590" i="51"/>
  <c r="F590" i="51"/>
  <c r="E591" i="51"/>
  <c r="F591" i="51"/>
  <c r="E592" i="51"/>
  <c r="F592" i="51"/>
  <c r="E593" i="51"/>
  <c r="F593" i="51"/>
  <c r="E594" i="51"/>
  <c r="F594" i="51"/>
  <c r="E595" i="51"/>
  <c r="F595" i="51"/>
  <c r="E596" i="51"/>
  <c r="F596" i="51"/>
  <c r="E597" i="51"/>
  <c r="F597" i="51"/>
  <c r="E598" i="51"/>
  <c r="F598" i="51"/>
  <c r="E599" i="51"/>
  <c r="F599" i="51"/>
  <c r="E600" i="51"/>
  <c r="F600" i="51"/>
  <c r="E601" i="51"/>
  <c r="F601" i="51"/>
  <c r="E602" i="51"/>
  <c r="F602" i="51"/>
  <c r="E603" i="51"/>
  <c r="F603" i="51"/>
  <c r="E604" i="51"/>
  <c r="F604" i="51"/>
  <c r="E605" i="51"/>
  <c r="F605" i="51"/>
  <c r="E606" i="51"/>
  <c r="F606" i="51"/>
  <c r="E607" i="51"/>
  <c r="F607" i="51"/>
  <c r="E608" i="51"/>
  <c r="F608" i="51"/>
  <c r="E609" i="51"/>
  <c r="F609" i="51"/>
  <c r="E610" i="51"/>
  <c r="F610" i="51"/>
  <c r="E611" i="51"/>
  <c r="F611" i="51"/>
  <c r="E612" i="51"/>
  <c r="F612" i="51"/>
  <c r="E613" i="51"/>
  <c r="F613" i="51"/>
  <c r="E614" i="51"/>
  <c r="F614" i="51"/>
  <c r="E615" i="51"/>
  <c r="F615" i="51"/>
  <c r="E616" i="51"/>
  <c r="F616" i="51"/>
  <c r="E617" i="51"/>
  <c r="F617" i="51"/>
  <c r="E618" i="51"/>
  <c r="F618" i="51"/>
  <c r="E619" i="51"/>
  <c r="F619" i="51"/>
  <c r="E620" i="51"/>
  <c r="F620" i="51"/>
  <c r="E621" i="51"/>
  <c r="F621" i="51"/>
  <c r="E622" i="51"/>
  <c r="F622" i="51"/>
  <c r="E623" i="51"/>
  <c r="F623" i="51"/>
  <c r="E624" i="51"/>
  <c r="F624" i="51"/>
  <c r="E625" i="51"/>
  <c r="F625" i="51"/>
  <c r="E626" i="51"/>
  <c r="F626" i="51"/>
  <c r="E627" i="51"/>
  <c r="F627" i="51"/>
  <c r="E628" i="51"/>
  <c r="F628" i="51"/>
  <c r="E629" i="51"/>
  <c r="F629" i="51"/>
  <c r="E630" i="51"/>
  <c r="F630" i="51"/>
  <c r="E631" i="51"/>
  <c r="F631" i="51"/>
  <c r="E632" i="51"/>
  <c r="F632" i="51"/>
  <c r="E633" i="51"/>
  <c r="F633" i="51"/>
  <c r="E634" i="51"/>
  <c r="F634" i="51"/>
  <c r="E635" i="51"/>
  <c r="F635" i="51"/>
  <c r="E636" i="51"/>
  <c r="F636" i="51"/>
  <c r="E637" i="51"/>
  <c r="F637" i="51"/>
  <c r="E638" i="51"/>
  <c r="F638" i="51"/>
  <c r="E639" i="51"/>
  <c r="F639" i="51"/>
  <c r="E640" i="51"/>
  <c r="F640" i="51"/>
  <c r="E641" i="51"/>
  <c r="F641" i="51"/>
  <c r="E642" i="51"/>
  <c r="F642" i="51"/>
  <c r="E643" i="51"/>
  <c r="F643" i="51"/>
  <c r="E644" i="51"/>
  <c r="F644" i="51"/>
  <c r="E645" i="51"/>
  <c r="F645" i="51"/>
  <c r="E646" i="51"/>
  <c r="F646" i="51"/>
  <c r="E647" i="51"/>
  <c r="F647" i="51"/>
  <c r="E648" i="51"/>
  <c r="F648" i="51"/>
  <c r="E649" i="51"/>
  <c r="F649" i="51"/>
  <c r="E650" i="51"/>
  <c r="F650" i="51"/>
  <c r="E651" i="51"/>
  <c r="F651" i="51"/>
  <c r="E652" i="51"/>
  <c r="F652" i="51"/>
  <c r="E653" i="51"/>
  <c r="F653" i="51"/>
  <c r="E654" i="51"/>
  <c r="F654" i="51"/>
  <c r="E655" i="51"/>
  <c r="F655" i="51"/>
  <c r="E656" i="51"/>
  <c r="F656" i="51"/>
  <c r="E657" i="51"/>
  <c r="F657" i="51"/>
  <c r="E658" i="51"/>
  <c r="F658" i="51"/>
  <c r="E659" i="51"/>
  <c r="F659" i="51"/>
  <c r="E660" i="51"/>
  <c r="F660" i="51"/>
  <c r="E661" i="51"/>
  <c r="F661" i="51"/>
  <c r="E662" i="51"/>
  <c r="F662" i="51"/>
  <c r="E663" i="51"/>
  <c r="F663" i="51"/>
  <c r="E664" i="51"/>
  <c r="F664" i="51"/>
  <c r="E665" i="51"/>
  <c r="F665" i="51"/>
  <c r="E666" i="51"/>
  <c r="F666" i="51"/>
  <c r="E667" i="51"/>
  <c r="F667" i="51"/>
  <c r="E668" i="51"/>
  <c r="F668" i="51"/>
  <c r="E669" i="51"/>
  <c r="F669" i="51"/>
  <c r="E670" i="51"/>
  <c r="F670" i="51"/>
  <c r="E671" i="51"/>
  <c r="F671" i="51"/>
  <c r="E672" i="51"/>
  <c r="F672" i="51"/>
  <c r="E673" i="51"/>
  <c r="F673" i="51"/>
  <c r="E674" i="51"/>
  <c r="F674" i="51"/>
  <c r="E675" i="51"/>
  <c r="F675" i="51"/>
  <c r="E676" i="51"/>
  <c r="F676" i="51"/>
  <c r="E677" i="51"/>
  <c r="F677" i="51"/>
  <c r="E678" i="51"/>
  <c r="F678" i="51"/>
  <c r="E679" i="51"/>
  <c r="F679" i="51"/>
  <c r="E680" i="51"/>
  <c r="F680" i="51"/>
  <c r="E681" i="51"/>
  <c r="F681" i="51"/>
  <c r="E682" i="51"/>
  <c r="F682" i="51"/>
  <c r="E683" i="51"/>
  <c r="F683" i="51"/>
  <c r="E684" i="51"/>
  <c r="F684" i="51"/>
  <c r="E685" i="51"/>
  <c r="F685" i="51"/>
  <c r="E686" i="51"/>
  <c r="F686" i="51"/>
  <c r="E687" i="51"/>
  <c r="F687" i="51"/>
  <c r="F499" i="51"/>
  <c r="E499" i="51"/>
  <c r="E317" i="51"/>
  <c r="F317" i="51"/>
  <c r="E318" i="51"/>
  <c r="F318" i="51"/>
  <c r="E319" i="51"/>
  <c r="F319" i="51"/>
  <c r="E320" i="51"/>
  <c r="F320" i="51"/>
  <c r="E321" i="51"/>
  <c r="F321" i="51"/>
  <c r="E322" i="51"/>
  <c r="F322" i="51"/>
  <c r="E323" i="51"/>
  <c r="F323" i="51"/>
  <c r="E324" i="51"/>
  <c r="F324" i="51"/>
  <c r="E325" i="51"/>
  <c r="F325" i="51"/>
  <c r="E326" i="51"/>
  <c r="F326" i="51"/>
  <c r="E327" i="51"/>
  <c r="F327" i="51"/>
  <c r="E328" i="51"/>
  <c r="F328" i="51"/>
  <c r="E329" i="51"/>
  <c r="F329" i="51"/>
  <c r="E330" i="51"/>
  <c r="F330" i="51"/>
  <c r="E331" i="51"/>
  <c r="F331" i="51"/>
  <c r="E332" i="51"/>
  <c r="F332" i="51"/>
  <c r="E333" i="51"/>
  <c r="F333" i="51"/>
  <c r="E334" i="51"/>
  <c r="F334" i="51"/>
  <c r="E335" i="51"/>
  <c r="F335" i="51"/>
  <c r="E336" i="51"/>
  <c r="F336" i="51"/>
  <c r="E337" i="51"/>
  <c r="F337" i="51"/>
  <c r="E338" i="51"/>
  <c r="F338" i="51"/>
  <c r="E339" i="51"/>
  <c r="F339" i="51"/>
  <c r="E340" i="51"/>
  <c r="F340" i="51"/>
  <c r="E341" i="51"/>
  <c r="F341" i="51"/>
  <c r="E342" i="51"/>
  <c r="F342" i="51"/>
  <c r="E343" i="51"/>
  <c r="F343" i="51"/>
  <c r="E344" i="51"/>
  <c r="F344" i="51"/>
  <c r="E345" i="51"/>
  <c r="F345" i="51"/>
  <c r="E346" i="51"/>
  <c r="F346" i="51"/>
  <c r="E347" i="51"/>
  <c r="F347" i="51"/>
  <c r="E348" i="51"/>
  <c r="F348" i="51"/>
  <c r="E349" i="51"/>
  <c r="F349" i="51"/>
  <c r="E350" i="51"/>
  <c r="F350" i="51"/>
  <c r="E351" i="51"/>
  <c r="F351" i="51"/>
  <c r="E352" i="51"/>
  <c r="F352" i="51"/>
  <c r="E353" i="51"/>
  <c r="F353" i="51"/>
  <c r="E354" i="51"/>
  <c r="F354" i="51"/>
  <c r="E355" i="51"/>
  <c r="F355" i="51"/>
  <c r="E356" i="51"/>
  <c r="F356" i="51"/>
  <c r="E357" i="51"/>
  <c r="F357" i="51"/>
  <c r="E358" i="51"/>
  <c r="F358" i="51"/>
  <c r="E359" i="51"/>
  <c r="F359" i="51"/>
  <c r="E360" i="51"/>
  <c r="F360" i="51"/>
  <c r="E361" i="51"/>
  <c r="F361" i="51"/>
  <c r="E362" i="51"/>
  <c r="F362" i="51"/>
  <c r="E363" i="51"/>
  <c r="F363" i="51"/>
  <c r="E364" i="51"/>
  <c r="F364" i="51"/>
  <c r="E365" i="51"/>
  <c r="F365" i="51"/>
  <c r="E366" i="51"/>
  <c r="F366" i="51"/>
  <c r="E367" i="51"/>
  <c r="F367" i="51"/>
  <c r="E368" i="51"/>
  <c r="F368" i="51"/>
  <c r="E369" i="51"/>
  <c r="F369" i="51"/>
  <c r="E370" i="51"/>
  <c r="F370" i="51"/>
  <c r="E371" i="51"/>
  <c r="F371" i="51"/>
  <c r="E372" i="51"/>
  <c r="F372" i="51"/>
  <c r="E373" i="51"/>
  <c r="F373" i="51"/>
  <c r="E374" i="51"/>
  <c r="F374" i="51"/>
  <c r="E375" i="51"/>
  <c r="F375" i="51"/>
  <c r="E376" i="51"/>
  <c r="F376" i="51"/>
  <c r="E377" i="51"/>
  <c r="F377" i="51"/>
  <c r="E378" i="51"/>
  <c r="F378" i="51"/>
  <c r="E379" i="51"/>
  <c r="F379" i="51"/>
  <c r="E380" i="51"/>
  <c r="F380" i="51"/>
  <c r="E381" i="51"/>
  <c r="F381" i="51"/>
  <c r="E382" i="51"/>
  <c r="F382" i="51"/>
  <c r="E383" i="51"/>
  <c r="F383" i="51"/>
  <c r="E384" i="51"/>
  <c r="F384" i="51"/>
  <c r="E385" i="51"/>
  <c r="F385" i="51"/>
  <c r="E386" i="51"/>
  <c r="F386" i="51"/>
  <c r="E387" i="51"/>
  <c r="F387" i="51"/>
  <c r="E388" i="51"/>
  <c r="F388" i="51"/>
  <c r="E389" i="51"/>
  <c r="F389" i="51"/>
  <c r="E390" i="51"/>
  <c r="F390" i="51"/>
  <c r="E391" i="51"/>
  <c r="F391" i="51"/>
  <c r="E392" i="51"/>
  <c r="F392" i="51"/>
  <c r="E393" i="51"/>
  <c r="F393" i="51"/>
  <c r="E394" i="51"/>
  <c r="F394" i="51"/>
  <c r="E395" i="51"/>
  <c r="F395" i="51"/>
  <c r="E396" i="51"/>
  <c r="F396" i="51"/>
  <c r="E397" i="51"/>
  <c r="F397" i="51"/>
  <c r="E398" i="51"/>
  <c r="F398" i="51"/>
  <c r="E399" i="51"/>
  <c r="F399" i="51"/>
  <c r="E400" i="51"/>
  <c r="F400" i="51"/>
  <c r="E401" i="51"/>
  <c r="F401" i="51"/>
  <c r="E402" i="51"/>
  <c r="F402" i="51"/>
  <c r="E403" i="51"/>
  <c r="F403" i="51"/>
  <c r="E404" i="51"/>
  <c r="F404" i="51"/>
  <c r="E405" i="51"/>
  <c r="F405" i="51"/>
  <c r="E406" i="51"/>
  <c r="F406" i="51"/>
  <c r="E407" i="51"/>
  <c r="F407" i="51"/>
  <c r="E408" i="51"/>
  <c r="F408" i="51"/>
  <c r="E409" i="51"/>
  <c r="F409" i="51"/>
  <c r="E410" i="51"/>
  <c r="F410" i="51"/>
  <c r="E411" i="51"/>
  <c r="F411" i="51"/>
  <c r="E412" i="51"/>
  <c r="F412" i="51"/>
  <c r="E413" i="51"/>
  <c r="F413" i="51"/>
  <c r="E414" i="51"/>
  <c r="F414" i="51"/>
  <c r="E415" i="51"/>
  <c r="F415" i="51"/>
  <c r="E416" i="51"/>
  <c r="F416" i="51"/>
  <c r="E417" i="51"/>
  <c r="F417" i="51"/>
  <c r="E418" i="51"/>
  <c r="F418" i="51"/>
  <c r="E419" i="51"/>
  <c r="F419" i="51"/>
  <c r="E420" i="51"/>
  <c r="F420" i="51"/>
  <c r="E421" i="51"/>
  <c r="F421" i="51"/>
  <c r="E422" i="51"/>
  <c r="F422" i="51"/>
  <c r="E423" i="51"/>
  <c r="F423" i="51"/>
  <c r="E424" i="51"/>
  <c r="F424" i="51"/>
  <c r="E425" i="51"/>
  <c r="F425" i="51"/>
  <c r="E426" i="51"/>
  <c r="F426" i="51"/>
  <c r="E427" i="51"/>
  <c r="F427" i="51"/>
  <c r="E428" i="51"/>
  <c r="F428" i="51"/>
  <c r="E429" i="51"/>
  <c r="F429" i="51"/>
  <c r="E430" i="51"/>
  <c r="F430" i="51"/>
  <c r="E431" i="51"/>
  <c r="F431" i="51"/>
  <c r="E432" i="51"/>
  <c r="F432" i="51"/>
  <c r="E433" i="51"/>
  <c r="F433" i="51"/>
  <c r="E434" i="51"/>
  <c r="F434" i="51"/>
  <c r="E435" i="51"/>
  <c r="F435" i="51"/>
  <c r="E436" i="51"/>
  <c r="F436" i="51"/>
  <c r="E437" i="51"/>
  <c r="F437" i="51"/>
  <c r="E438" i="51"/>
  <c r="F438" i="51"/>
  <c r="E439" i="51"/>
  <c r="F439" i="51"/>
  <c r="E440" i="51"/>
  <c r="F440" i="51"/>
  <c r="E441" i="51"/>
  <c r="F441" i="51"/>
  <c r="E442" i="51"/>
  <c r="F442" i="51"/>
  <c r="E443" i="51"/>
  <c r="F443" i="51"/>
  <c r="F316" i="51"/>
  <c r="E316" i="51"/>
  <c r="E13" i="51"/>
  <c r="F13" i="51"/>
  <c r="E14" i="51"/>
  <c r="F14" i="51"/>
  <c r="E15" i="51"/>
  <c r="F15" i="51"/>
  <c r="E16" i="51"/>
  <c r="F16" i="51"/>
  <c r="E17" i="51"/>
  <c r="F17" i="51"/>
  <c r="E18" i="51"/>
  <c r="F18" i="51"/>
  <c r="E19" i="51"/>
  <c r="F19" i="51"/>
  <c r="E20" i="51"/>
  <c r="F20" i="51"/>
  <c r="E21" i="51"/>
  <c r="F21" i="51"/>
  <c r="E22" i="51"/>
  <c r="F22" i="51"/>
  <c r="E23" i="51"/>
  <c r="F23" i="51"/>
  <c r="E24" i="51"/>
  <c r="F24" i="51"/>
  <c r="E25" i="51"/>
  <c r="F25" i="51"/>
  <c r="E26" i="51"/>
  <c r="F26" i="51"/>
  <c r="E27" i="51"/>
  <c r="F27" i="51"/>
  <c r="E28" i="51"/>
  <c r="F28" i="51"/>
  <c r="E29" i="51"/>
  <c r="F29" i="51"/>
  <c r="E30" i="51"/>
  <c r="F30" i="51"/>
  <c r="E31" i="51"/>
  <c r="F31" i="51"/>
  <c r="E32" i="51"/>
  <c r="F32" i="51"/>
  <c r="E33" i="51"/>
  <c r="F33" i="51"/>
  <c r="E34" i="51"/>
  <c r="F34" i="51"/>
  <c r="E35" i="51"/>
  <c r="F35" i="51"/>
  <c r="E36" i="51"/>
  <c r="F36" i="51"/>
  <c r="E37" i="51"/>
  <c r="F37" i="51"/>
  <c r="E38" i="51"/>
  <c r="F38" i="51"/>
  <c r="E39" i="51"/>
  <c r="F39" i="51"/>
  <c r="E40" i="51"/>
  <c r="F40" i="51"/>
  <c r="E41" i="51"/>
  <c r="F41" i="51"/>
  <c r="E42" i="51"/>
  <c r="F42" i="51"/>
  <c r="E43" i="51"/>
  <c r="F43" i="51"/>
  <c r="E44" i="51"/>
  <c r="F44" i="51"/>
  <c r="E45" i="51"/>
  <c r="F45" i="51"/>
  <c r="E46" i="51"/>
  <c r="F46" i="51"/>
  <c r="E47" i="51"/>
  <c r="F47" i="51"/>
  <c r="E48" i="51"/>
  <c r="F48" i="51"/>
  <c r="E49" i="51"/>
  <c r="F49" i="51"/>
  <c r="E50" i="51"/>
  <c r="F50" i="51"/>
  <c r="E51" i="51"/>
  <c r="F51" i="51"/>
  <c r="E52" i="51"/>
  <c r="F52" i="51"/>
  <c r="E53" i="51"/>
  <c r="F53" i="51"/>
  <c r="E54" i="51"/>
  <c r="F54" i="51"/>
  <c r="E55" i="51"/>
  <c r="F55" i="51"/>
  <c r="E56" i="51"/>
  <c r="F56" i="51"/>
  <c r="E57" i="51"/>
  <c r="F57" i="51"/>
  <c r="E58" i="51"/>
  <c r="F58" i="51"/>
  <c r="E59" i="51"/>
  <c r="F59" i="51"/>
  <c r="E60" i="51"/>
  <c r="F60" i="51"/>
  <c r="E61" i="51"/>
  <c r="F61" i="51"/>
  <c r="E62" i="51"/>
  <c r="F62" i="51"/>
  <c r="E63" i="51"/>
  <c r="F63" i="51"/>
  <c r="E64" i="51"/>
  <c r="F64" i="51"/>
  <c r="E65" i="51"/>
  <c r="F65" i="51"/>
  <c r="E66" i="51"/>
  <c r="F66" i="51"/>
  <c r="E67" i="51"/>
  <c r="F67" i="51"/>
  <c r="E68" i="51"/>
  <c r="F68" i="51"/>
  <c r="E69" i="51"/>
  <c r="F69" i="51"/>
  <c r="E70" i="51"/>
  <c r="F70" i="51"/>
  <c r="E71" i="51"/>
  <c r="F71" i="51"/>
  <c r="E72" i="51"/>
  <c r="F72" i="51"/>
  <c r="E73" i="51"/>
  <c r="F73" i="51"/>
  <c r="E74" i="51"/>
  <c r="F74" i="51"/>
  <c r="E75" i="51"/>
  <c r="F75" i="51"/>
  <c r="E76" i="51"/>
  <c r="F76" i="51"/>
  <c r="E77" i="51"/>
  <c r="F77" i="51"/>
  <c r="E78" i="51"/>
  <c r="F78" i="51"/>
  <c r="E79" i="51"/>
  <c r="F79" i="51"/>
  <c r="E80" i="51"/>
  <c r="F80" i="51"/>
  <c r="E81" i="51"/>
  <c r="F81" i="51"/>
  <c r="E82" i="51"/>
  <c r="F82" i="51"/>
  <c r="E83" i="51"/>
  <c r="F83" i="51"/>
  <c r="E84" i="51"/>
  <c r="F84" i="51"/>
  <c r="E85" i="51"/>
  <c r="F85" i="51"/>
  <c r="E86" i="51"/>
  <c r="F86" i="51"/>
  <c r="E87" i="51"/>
  <c r="F87" i="51"/>
  <c r="E88" i="51"/>
  <c r="F88" i="51"/>
  <c r="E89" i="51"/>
  <c r="F89" i="51"/>
  <c r="E90" i="51"/>
  <c r="F90" i="51"/>
  <c r="E91" i="51"/>
  <c r="F91" i="51"/>
  <c r="E92" i="51"/>
  <c r="F92" i="51"/>
  <c r="E93" i="51"/>
  <c r="F93" i="51"/>
  <c r="E94" i="51"/>
  <c r="F94" i="51"/>
  <c r="E95" i="51"/>
  <c r="F95" i="51"/>
  <c r="E96" i="51"/>
  <c r="F96" i="51"/>
  <c r="E97" i="51"/>
  <c r="F97" i="51"/>
  <c r="E98" i="51"/>
  <c r="F98" i="51"/>
  <c r="E99" i="51"/>
  <c r="F99" i="51"/>
  <c r="E100" i="51"/>
  <c r="F100" i="51"/>
  <c r="E101" i="51"/>
  <c r="F101" i="51"/>
  <c r="E102" i="51"/>
  <c r="F102" i="51"/>
  <c r="E103" i="51"/>
  <c r="F103" i="51"/>
  <c r="E104" i="51"/>
  <c r="F104" i="51"/>
  <c r="E105" i="51"/>
  <c r="F105" i="51"/>
  <c r="E106" i="51"/>
  <c r="F106" i="51"/>
  <c r="E107" i="51"/>
  <c r="F107" i="51"/>
  <c r="E108" i="51"/>
  <c r="F108" i="51"/>
  <c r="E109" i="51"/>
  <c r="F109" i="51"/>
  <c r="E110" i="51"/>
  <c r="F110" i="51"/>
  <c r="E111" i="51"/>
  <c r="F111" i="51"/>
  <c r="E112" i="51"/>
  <c r="F112" i="51"/>
  <c r="E113" i="51"/>
  <c r="F113" i="51"/>
  <c r="E114" i="51"/>
  <c r="F114" i="51"/>
  <c r="E115" i="51"/>
  <c r="F115" i="51"/>
  <c r="E116" i="51"/>
  <c r="F116" i="51"/>
  <c r="E117" i="51"/>
  <c r="F117" i="51"/>
  <c r="E118" i="51"/>
  <c r="F118" i="51"/>
  <c r="E119" i="51"/>
  <c r="F119" i="51"/>
  <c r="E120" i="51"/>
  <c r="F120" i="51"/>
  <c r="E121" i="51"/>
  <c r="F121" i="51"/>
  <c r="E122" i="51"/>
  <c r="F122" i="51"/>
  <c r="E123" i="51"/>
  <c r="F123" i="51"/>
  <c r="E124" i="51"/>
  <c r="F124" i="51"/>
  <c r="E125" i="51"/>
  <c r="F125" i="51"/>
  <c r="E126" i="51"/>
  <c r="F126" i="51"/>
  <c r="E127" i="51"/>
  <c r="F127" i="51"/>
  <c r="E128" i="51"/>
  <c r="F128" i="51"/>
  <c r="E129" i="51"/>
  <c r="F129" i="51"/>
  <c r="E130" i="51"/>
  <c r="F130" i="51"/>
  <c r="E131" i="51"/>
  <c r="F131" i="51"/>
  <c r="E132" i="51"/>
  <c r="F132" i="51"/>
  <c r="E133" i="51"/>
  <c r="F133" i="51"/>
  <c r="E134" i="51"/>
  <c r="F134" i="51"/>
  <c r="E135" i="51"/>
  <c r="F135" i="51"/>
  <c r="E136" i="51"/>
  <c r="F136" i="51"/>
  <c r="E137" i="51"/>
  <c r="F137" i="51"/>
  <c r="E138" i="51"/>
  <c r="F138" i="51"/>
  <c r="E139" i="51"/>
  <c r="F139" i="51"/>
  <c r="E140" i="51"/>
  <c r="F140" i="51"/>
  <c r="E141" i="51"/>
  <c r="F141" i="51"/>
  <c r="E142" i="51"/>
  <c r="F142" i="51"/>
  <c r="E143" i="51"/>
  <c r="F143" i="51"/>
  <c r="E144" i="51"/>
  <c r="F144" i="51"/>
  <c r="E145" i="51"/>
  <c r="F145" i="51"/>
  <c r="E146" i="51"/>
  <c r="F146" i="51"/>
  <c r="E147" i="51"/>
  <c r="F147" i="51"/>
  <c r="E148" i="51"/>
  <c r="F148" i="51"/>
  <c r="E149" i="51"/>
  <c r="F149" i="51"/>
  <c r="E150" i="51"/>
  <c r="F150" i="51"/>
  <c r="E151" i="51"/>
  <c r="F151" i="51"/>
  <c r="E152" i="51"/>
  <c r="F152" i="51"/>
  <c r="E153" i="51"/>
  <c r="F153" i="51"/>
  <c r="E154" i="51"/>
  <c r="F154" i="51"/>
  <c r="E155" i="51"/>
  <c r="F155" i="51"/>
  <c r="E156" i="51"/>
  <c r="F156" i="51"/>
  <c r="E157" i="51"/>
  <c r="F157" i="51"/>
  <c r="E158" i="51"/>
  <c r="F158" i="51"/>
  <c r="E159" i="51"/>
  <c r="F159" i="51"/>
  <c r="E160" i="51"/>
  <c r="F160" i="51"/>
  <c r="E161" i="51"/>
  <c r="F161" i="51"/>
  <c r="E162" i="51"/>
  <c r="F162" i="51"/>
  <c r="E163" i="51"/>
  <c r="F163" i="51"/>
  <c r="E164" i="51"/>
  <c r="F164" i="51"/>
  <c r="E165" i="51"/>
  <c r="F165" i="51"/>
  <c r="E166" i="51"/>
  <c r="F166" i="51"/>
  <c r="E167" i="51"/>
  <c r="F167" i="51"/>
  <c r="E168" i="51"/>
  <c r="F168" i="51"/>
  <c r="E169" i="51"/>
  <c r="F169" i="51"/>
  <c r="E170" i="51"/>
  <c r="F170" i="51"/>
  <c r="E171" i="51"/>
  <c r="F171" i="51"/>
  <c r="E172" i="51"/>
  <c r="F172" i="51"/>
  <c r="E173" i="51"/>
  <c r="F173" i="51"/>
  <c r="E174" i="51"/>
  <c r="F174" i="51"/>
  <c r="E175" i="51"/>
  <c r="F175" i="51"/>
  <c r="E176" i="51"/>
  <c r="F176" i="51"/>
  <c r="E177" i="51"/>
  <c r="F177" i="51"/>
  <c r="E178" i="51"/>
  <c r="F178" i="51"/>
  <c r="E179" i="51"/>
  <c r="F179" i="51"/>
  <c r="E180" i="51"/>
  <c r="F180" i="51"/>
  <c r="E181" i="51"/>
  <c r="F181" i="51"/>
  <c r="E182" i="51"/>
  <c r="F182" i="51"/>
  <c r="E183" i="51"/>
  <c r="F183" i="51"/>
  <c r="E184" i="51"/>
  <c r="F184" i="51"/>
  <c r="E185" i="51"/>
  <c r="F185" i="51"/>
  <c r="E186" i="51"/>
  <c r="F186" i="51"/>
  <c r="E187" i="51"/>
  <c r="F187" i="51"/>
  <c r="E188" i="51"/>
  <c r="F188" i="51"/>
  <c r="E189" i="51"/>
  <c r="F189" i="51"/>
  <c r="E190" i="51"/>
  <c r="F190" i="51"/>
  <c r="E191" i="51"/>
  <c r="F191" i="51"/>
  <c r="E192" i="51"/>
  <c r="F192" i="51"/>
  <c r="E193" i="51"/>
  <c r="F193" i="51"/>
  <c r="E194" i="51"/>
  <c r="F194" i="51"/>
  <c r="E195" i="51"/>
  <c r="F195" i="51"/>
  <c r="E196" i="51"/>
  <c r="F196" i="51"/>
  <c r="E197" i="51"/>
  <c r="F197" i="51"/>
  <c r="E198" i="51"/>
  <c r="F198" i="51"/>
  <c r="E199" i="51"/>
  <c r="F199" i="51"/>
  <c r="E200" i="51"/>
  <c r="F200" i="51"/>
  <c r="E201" i="51"/>
  <c r="F201" i="51"/>
  <c r="E202" i="51"/>
  <c r="F202" i="51"/>
  <c r="E203" i="51"/>
  <c r="F203" i="51"/>
  <c r="E204" i="51"/>
  <c r="F204" i="51"/>
  <c r="E205" i="51"/>
  <c r="F205" i="51"/>
  <c r="E206" i="51"/>
  <c r="F206" i="51"/>
  <c r="E207" i="51"/>
  <c r="F207" i="51"/>
  <c r="E208" i="51"/>
  <c r="F208" i="51"/>
  <c r="E209" i="51"/>
  <c r="F209" i="51"/>
  <c r="E210" i="51"/>
  <c r="F210" i="51"/>
  <c r="E211" i="51"/>
  <c r="F211" i="51"/>
  <c r="E212" i="51"/>
  <c r="F212" i="51"/>
  <c r="E213" i="51"/>
  <c r="F213" i="51"/>
  <c r="E214" i="51"/>
  <c r="F214" i="51"/>
  <c r="E215" i="51"/>
  <c r="F215" i="51"/>
  <c r="E216" i="51"/>
  <c r="F216" i="51"/>
  <c r="E217" i="51"/>
  <c r="F217" i="51"/>
  <c r="E218" i="51"/>
  <c r="F218" i="51"/>
  <c r="E219" i="51"/>
  <c r="F219" i="51"/>
  <c r="E220" i="51"/>
  <c r="F220" i="51"/>
  <c r="E221" i="51"/>
  <c r="F221" i="51"/>
  <c r="E222" i="51"/>
  <c r="F222" i="51"/>
  <c r="E223" i="51"/>
  <c r="F223" i="51"/>
  <c r="E224" i="51"/>
  <c r="F224" i="51"/>
  <c r="E225" i="51"/>
  <c r="F225" i="51"/>
  <c r="E226" i="51"/>
  <c r="F226" i="51"/>
  <c r="E227" i="51"/>
  <c r="F227" i="51"/>
  <c r="E228" i="51"/>
  <c r="F228" i="51"/>
  <c r="E229" i="51"/>
  <c r="F229" i="51"/>
  <c r="E230" i="51"/>
  <c r="F230" i="51"/>
  <c r="E231" i="51"/>
  <c r="F231" i="51"/>
  <c r="E232" i="51"/>
  <c r="F232" i="51"/>
  <c r="E233" i="51"/>
  <c r="F233" i="51"/>
  <c r="E234" i="51"/>
  <c r="F234" i="51"/>
  <c r="E235" i="51"/>
  <c r="F235" i="51"/>
  <c r="E236" i="51"/>
  <c r="F236" i="51"/>
  <c r="E237" i="51"/>
  <c r="F237" i="51"/>
  <c r="E238" i="51"/>
  <c r="F238" i="51"/>
  <c r="E239" i="51"/>
  <c r="F239" i="51"/>
  <c r="E240" i="51"/>
  <c r="F240" i="51"/>
  <c r="E241" i="51"/>
  <c r="F241" i="51"/>
  <c r="E242" i="51"/>
  <c r="F242" i="51"/>
  <c r="E243" i="51"/>
  <c r="F243" i="51"/>
  <c r="E244" i="51"/>
  <c r="F244" i="51"/>
  <c r="E245" i="51"/>
  <c r="F245" i="51"/>
  <c r="E246" i="51"/>
  <c r="F246" i="51"/>
  <c r="F12" i="51"/>
  <c r="E12" i="51"/>
  <c r="E120" i="49"/>
  <c r="F120" i="49"/>
  <c r="E121" i="49"/>
  <c r="F121" i="49"/>
  <c r="E122" i="49"/>
  <c r="F122" i="49"/>
  <c r="E123" i="49"/>
  <c r="F123" i="49"/>
  <c r="E124" i="49"/>
  <c r="F124" i="49"/>
  <c r="E125" i="49"/>
  <c r="F125" i="49"/>
  <c r="E126" i="49"/>
  <c r="F126" i="49"/>
  <c r="E127" i="49"/>
  <c r="F127" i="49"/>
  <c r="E128" i="49"/>
  <c r="F128" i="49"/>
  <c r="E129" i="49"/>
  <c r="F129" i="49"/>
  <c r="F119" i="49"/>
  <c r="E119" i="49"/>
  <c r="E66" i="49"/>
  <c r="F66" i="49"/>
  <c r="F65" i="49"/>
  <c r="E65" i="49"/>
  <c r="E13" i="49"/>
  <c r="F13" i="49"/>
  <c r="E14" i="49"/>
  <c r="F14" i="49"/>
  <c r="E15" i="49"/>
  <c r="F15" i="49"/>
  <c r="E16" i="49"/>
  <c r="F16" i="49"/>
  <c r="E17" i="49"/>
  <c r="F17" i="49"/>
  <c r="E18" i="49"/>
  <c r="F18" i="49"/>
  <c r="E19" i="49"/>
  <c r="F19" i="49"/>
  <c r="E20" i="49"/>
  <c r="F20" i="49"/>
  <c r="E21" i="49"/>
  <c r="F21" i="49"/>
  <c r="E22" i="49"/>
  <c r="F22" i="49"/>
  <c r="E23" i="49"/>
  <c r="F23" i="49"/>
  <c r="E24" i="49"/>
  <c r="F24" i="49"/>
  <c r="E25" i="49"/>
  <c r="F25" i="49"/>
  <c r="E26" i="49"/>
  <c r="F26" i="49"/>
  <c r="E27" i="49"/>
  <c r="F27" i="49"/>
  <c r="E28" i="49"/>
  <c r="F28" i="49"/>
  <c r="E29" i="49"/>
  <c r="F29" i="49"/>
  <c r="E30" i="49"/>
  <c r="F30" i="49"/>
  <c r="E31" i="49"/>
  <c r="F31" i="49"/>
  <c r="E32" i="49"/>
  <c r="F32" i="49"/>
  <c r="E33" i="49"/>
  <c r="F33" i="49"/>
  <c r="E34" i="49"/>
  <c r="F34" i="49"/>
  <c r="E35" i="49"/>
  <c r="F35" i="49"/>
  <c r="E36" i="49"/>
  <c r="F36" i="49"/>
  <c r="E37" i="49"/>
  <c r="F37" i="49"/>
  <c r="E38" i="49"/>
  <c r="F38" i="49"/>
  <c r="E39" i="49"/>
  <c r="F39" i="49"/>
  <c r="E40" i="49"/>
  <c r="F40" i="49"/>
  <c r="E41" i="49"/>
  <c r="F41" i="49"/>
  <c r="E42" i="49"/>
  <c r="F42" i="49"/>
  <c r="E43" i="49"/>
  <c r="F43" i="49"/>
  <c r="E44" i="49"/>
  <c r="F44" i="49"/>
  <c r="E45" i="49"/>
  <c r="F45" i="49"/>
  <c r="E46" i="49"/>
  <c r="F46" i="49"/>
  <c r="F12" i="49"/>
  <c r="E12" i="49"/>
  <c r="K19" i="21" l="1"/>
  <c r="K15" i="21"/>
  <c r="H18" i="44"/>
  <c r="H20" i="44"/>
  <c r="H22" i="44"/>
  <c r="H24" i="44"/>
  <c r="H26" i="44"/>
  <c r="H28" i="44"/>
  <c r="H30" i="44"/>
  <c r="H32" i="44"/>
  <c r="H34" i="44"/>
  <c r="H36" i="44"/>
  <c r="H38" i="44"/>
  <c r="H40" i="44"/>
  <c r="H42" i="44"/>
  <c r="H44" i="44"/>
  <c r="H46" i="44"/>
  <c r="H48" i="44"/>
  <c r="H50" i="44"/>
  <c r="H52" i="44"/>
  <c r="H54" i="44"/>
  <c r="H56" i="44"/>
  <c r="H58" i="44"/>
  <c r="H60" i="44"/>
  <c r="H62" i="44"/>
  <c r="H64" i="44"/>
  <c r="H66" i="44"/>
  <c r="H68" i="44"/>
  <c r="H70" i="44"/>
  <c r="H72" i="44"/>
  <c r="H74" i="44"/>
  <c r="H76" i="44"/>
  <c r="H78" i="44"/>
  <c r="H80" i="44"/>
  <c r="H82" i="44"/>
  <c r="H84" i="44"/>
  <c r="H86" i="44"/>
  <c r="H88" i="44"/>
  <c r="H90" i="44"/>
  <c r="H92" i="44"/>
  <c r="H94" i="44"/>
  <c r="H96" i="44"/>
  <c r="H98" i="44"/>
  <c r="H100" i="44"/>
  <c r="H102" i="44"/>
  <c r="H104" i="44"/>
  <c r="H106" i="44"/>
  <c r="H19" i="44"/>
  <c r="H21" i="44"/>
  <c r="H23" i="44"/>
  <c r="H25" i="44"/>
  <c r="H27" i="44"/>
  <c r="H29" i="44"/>
  <c r="H31" i="44"/>
  <c r="H33" i="44"/>
  <c r="H35" i="44"/>
  <c r="H37" i="44"/>
  <c r="H39" i="44"/>
  <c r="H41" i="44"/>
  <c r="H43" i="44"/>
  <c r="H45" i="44"/>
  <c r="H47" i="44"/>
  <c r="H49" i="44"/>
  <c r="H51" i="44"/>
  <c r="H53" i="44"/>
  <c r="H55" i="44"/>
  <c r="H57" i="44"/>
  <c r="H59" i="44"/>
  <c r="H61" i="44"/>
  <c r="H63" i="44"/>
  <c r="H65" i="44"/>
  <c r="H67" i="44"/>
  <c r="H69" i="44"/>
  <c r="H71" i="44"/>
  <c r="H73" i="44"/>
  <c r="H75" i="44"/>
  <c r="H77" i="44"/>
  <c r="H79" i="44"/>
  <c r="H81" i="44"/>
  <c r="H83" i="44"/>
  <c r="H85" i="44"/>
  <c r="H87" i="44"/>
  <c r="H89" i="44"/>
  <c r="H91" i="44"/>
  <c r="H93" i="44"/>
  <c r="H95" i="44"/>
  <c r="H97" i="44"/>
  <c r="H101" i="44"/>
  <c r="H105" i="44"/>
  <c r="H99" i="44"/>
  <c r="H103" i="44"/>
  <c r="H17" i="44"/>
  <c r="I18" i="45"/>
  <c r="I17" i="45"/>
  <c r="I41" i="45"/>
  <c r="I37" i="45"/>
  <c r="I33" i="45"/>
  <c r="I29" i="45"/>
  <c r="I25" i="45"/>
  <c r="I21" i="45"/>
  <c r="I16" i="45"/>
  <c r="I39" i="45"/>
  <c r="I35" i="45"/>
  <c r="I31" i="45"/>
  <c r="I27" i="45"/>
  <c r="I23" i="45"/>
  <c r="I19" i="45"/>
  <c r="I40" i="45"/>
  <c r="I36" i="45"/>
  <c r="I32" i="45"/>
  <c r="I28" i="45"/>
  <c r="I24" i="45"/>
  <c r="I20" i="45"/>
  <c r="I38" i="45"/>
  <c r="I34" i="45"/>
  <c r="I30" i="45"/>
  <c r="I26" i="45"/>
  <c r="I22" i="45"/>
  <c r="F190" i="15"/>
  <c r="G96" i="15"/>
  <c r="G95" i="15"/>
  <c r="H96" i="15"/>
  <c r="H95" i="15"/>
  <c r="K17" i="21"/>
  <c r="K52" i="21"/>
  <c r="K95" i="21"/>
  <c r="K12" i="21"/>
  <c r="K50" i="21"/>
  <c r="K21" i="21"/>
  <c r="I97" i="21"/>
  <c r="K51" i="21"/>
  <c r="K20" i="21"/>
  <c r="K18" i="21"/>
  <c r="K16" i="21"/>
  <c r="K14" i="21"/>
  <c r="K94" i="21"/>
  <c r="K21" i="54"/>
  <c r="F276" i="15"/>
  <c r="H276" i="15" s="1"/>
  <c r="D40" i="24"/>
  <c r="D42" i="24" s="1"/>
  <c r="E291" i="15"/>
  <c r="G291" i="15" s="1"/>
  <c r="H31" i="15"/>
  <c r="D108" i="15" s="1"/>
  <c r="E304" i="15"/>
  <c r="D11" i="23" s="1"/>
  <c r="D13" i="23" s="1"/>
  <c r="E280" i="15"/>
  <c r="H51" i="15"/>
  <c r="D128" i="15" s="1"/>
  <c r="H47" i="15"/>
  <c r="D124" i="15" s="1"/>
  <c r="G24" i="15"/>
  <c r="C101" i="15" s="1"/>
  <c r="E205" i="15"/>
  <c r="E194" i="15"/>
  <c r="E122" i="15"/>
  <c r="E112" i="15"/>
  <c r="G58" i="15"/>
  <c r="C135" i="15" s="1"/>
  <c r="G56" i="15"/>
  <c r="C133" i="15" s="1"/>
  <c r="H55" i="15"/>
  <c r="D132" i="15" s="1"/>
  <c r="G54" i="15"/>
  <c r="C131" i="15" s="1"/>
  <c r="H53" i="15"/>
  <c r="D130" i="15" s="1"/>
  <c r="G51" i="15"/>
  <c r="C128" i="15" s="1"/>
  <c r="G49" i="15"/>
  <c r="C126" i="15" s="1"/>
  <c r="G47" i="15"/>
  <c r="C124" i="15" s="1"/>
  <c r="G33" i="15"/>
  <c r="C110" i="15" s="1"/>
  <c r="G31" i="15"/>
  <c r="C108" i="15" s="1"/>
  <c r="G108" i="15" s="1"/>
  <c r="H24" i="15"/>
  <c r="D101" i="15" s="1"/>
  <c r="H22" i="15"/>
  <c r="D99" i="15" s="1"/>
  <c r="G21" i="15"/>
  <c r="C98" i="15" s="1"/>
  <c r="H11" i="15"/>
  <c r="D86" i="15" s="1"/>
  <c r="G11" i="15"/>
  <c r="C86" i="15" s="1"/>
  <c r="H21" i="15"/>
  <c r="D98" i="15" s="1"/>
  <c r="G22" i="15"/>
  <c r="C99" i="15" s="1"/>
  <c r="H33" i="15"/>
  <c r="D110" i="15" s="1"/>
  <c r="H49" i="15"/>
  <c r="D126" i="15" s="1"/>
  <c r="H126" i="15" s="1"/>
  <c r="D209" i="15" s="1"/>
  <c r="H61" i="15"/>
  <c r="D138" i="15" s="1"/>
  <c r="H58" i="15"/>
  <c r="D135" i="15" s="1"/>
  <c r="H56" i="15"/>
  <c r="D133" i="15" s="1"/>
  <c r="H133" i="15" s="1"/>
  <c r="D216" i="15" s="1"/>
  <c r="G55" i="15"/>
  <c r="C132" i="15" s="1"/>
  <c r="G132" i="15" s="1"/>
  <c r="C215" i="15" s="1"/>
  <c r="H54" i="15"/>
  <c r="D131" i="15" s="1"/>
  <c r="H131" i="15" s="1"/>
  <c r="D214" i="15" s="1"/>
  <c r="G53" i="15"/>
  <c r="C130" i="15" s="1"/>
  <c r="G130" i="15" s="1"/>
  <c r="C213" i="15" s="1"/>
  <c r="G61" i="15"/>
  <c r="C138" i="15" s="1"/>
  <c r="G138" i="15" s="1"/>
  <c r="C221" i="15" s="1"/>
  <c r="G63" i="15"/>
  <c r="C140" i="15" s="1"/>
  <c r="G67" i="15"/>
  <c r="C144" i="15" s="1"/>
  <c r="H66" i="15"/>
  <c r="D143" i="15" s="1"/>
  <c r="G65" i="15"/>
  <c r="C142" i="15" s="1"/>
  <c r="E46" i="15"/>
  <c r="E45" i="15" s="1"/>
  <c r="H59" i="15"/>
  <c r="D136" i="15" s="1"/>
  <c r="G59" i="15"/>
  <c r="C136" i="15" s="1"/>
  <c r="E35" i="15"/>
  <c r="H67" i="15"/>
  <c r="D144" i="15" s="1"/>
  <c r="G66" i="15"/>
  <c r="C143" i="15" s="1"/>
  <c r="H65" i="15"/>
  <c r="D142" i="15" s="1"/>
  <c r="H63" i="15"/>
  <c r="D140" i="15" s="1"/>
  <c r="C69" i="15"/>
  <c r="D69" i="15"/>
  <c r="G267" i="15"/>
  <c r="G269" i="15"/>
  <c r="G256" i="15"/>
  <c r="H278" i="15"/>
  <c r="H294" i="15"/>
  <c r="H296" i="15"/>
  <c r="H298" i="15"/>
  <c r="G299" i="15"/>
  <c r="H300" i="15"/>
  <c r="G301" i="15"/>
  <c r="G303" i="15"/>
  <c r="G306" i="15"/>
  <c r="G308" i="15"/>
  <c r="H256" i="15"/>
  <c r="C257" i="15"/>
  <c r="D257" i="15"/>
  <c r="H267" i="15"/>
  <c r="H269" i="15"/>
  <c r="D270" i="15"/>
  <c r="G278" i="15"/>
  <c r="C280" i="15"/>
  <c r="C290" i="15"/>
  <c r="G294" i="15"/>
  <c r="G296" i="15"/>
  <c r="G298" i="15"/>
  <c r="H299" i="15"/>
  <c r="D54" i="22" s="1"/>
  <c r="G300" i="15"/>
  <c r="H301" i="15"/>
  <c r="H303" i="15"/>
  <c r="H306" i="15"/>
  <c r="H308" i="15"/>
  <c r="C270" i="15"/>
  <c r="D280" i="15"/>
  <c r="D290" i="15"/>
  <c r="F97" i="21"/>
  <c r="K88" i="21"/>
  <c r="K92" i="21"/>
  <c r="I61" i="21"/>
  <c r="I23" i="21"/>
  <c r="K54" i="21"/>
  <c r="K56" i="21"/>
  <c r="K58" i="21"/>
  <c r="K55" i="21"/>
  <c r="K57" i="21"/>
  <c r="K59" i="21"/>
  <c r="F23" i="21"/>
  <c r="K49" i="21"/>
  <c r="K86" i="21"/>
  <c r="I97" i="53"/>
  <c r="I99" i="53"/>
  <c r="F84" i="53"/>
  <c r="F85" i="53"/>
  <c r="F86" i="53"/>
  <c r="F87" i="53"/>
  <c r="F88" i="53"/>
  <c r="F89" i="53"/>
  <c r="F90" i="53"/>
  <c r="F91" i="53"/>
  <c r="F92" i="53"/>
  <c r="G92" i="53"/>
  <c r="F93" i="53"/>
  <c r="F94" i="53"/>
  <c r="G94" i="53"/>
  <c r="F95" i="53"/>
  <c r="F96" i="53"/>
  <c r="F97" i="53"/>
  <c r="G97" i="53"/>
  <c r="F98" i="53"/>
  <c r="G98" i="53"/>
  <c r="F99" i="53"/>
  <c r="G99" i="53"/>
  <c r="F83" i="53"/>
  <c r="B84" i="53"/>
  <c r="C84" i="53"/>
  <c r="B85" i="53"/>
  <c r="C85" i="53"/>
  <c r="B86" i="53"/>
  <c r="C86" i="53"/>
  <c r="B87" i="53"/>
  <c r="C87" i="53"/>
  <c r="B88" i="53"/>
  <c r="C88" i="53"/>
  <c r="B89" i="53"/>
  <c r="C89" i="53"/>
  <c r="B90" i="53"/>
  <c r="C90" i="53"/>
  <c r="B91" i="53"/>
  <c r="C91" i="53"/>
  <c r="B92" i="53"/>
  <c r="C92" i="53"/>
  <c r="B93" i="53"/>
  <c r="C93" i="53"/>
  <c r="B94" i="53"/>
  <c r="C94" i="53"/>
  <c r="B95" i="53"/>
  <c r="C95" i="53"/>
  <c r="B96" i="53"/>
  <c r="C96" i="53"/>
  <c r="B97" i="53"/>
  <c r="C97" i="53"/>
  <c r="B98" i="53"/>
  <c r="C98" i="53"/>
  <c r="B99" i="53"/>
  <c r="C99" i="53"/>
  <c r="C83" i="53"/>
  <c r="B83" i="53"/>
  <c r="I59" i="53"/>
  <c r="I60" i="53"/>
  <c r="I61" i="53"/>
  <c r="I63" i="53"/>
  <c r="F50" i="53"/>
  <c r="F51" i="53"/>
  <c r="F52" i="53"/>
  <c r="F53" i="53"/>
  <c r="F54" i="53"/>
  <c r="F55" i="53"/>
  <c r="F56" i="53"/>
  <c r="F57" i="53"/>
  <c r="G57" i="53"/>
  <c r="F58" i="53"/>
  <c r="F59" i="53"/>
  <c r="F60" i="53"/>
  <c r="G60" i="53"/>
  <c r="F61" i="53"/>
  <c r="G61" i="53"/>
  <c r="F62" i="53"/>
  <c r="F63" i="53"/>
  <c r="G63" i="53"/>
  <c r="F64" i="53"/>
  <c r="F48" i="53"/>
  <c r="B49" i="53"/>
  <c r="C49" i="53"/>
  <c r="B50" i="53"/>
  <c r="C50" i="53"/>
  <c r="B51" i="53"/>
  <c r="C51" i="53"/>
  <c r="B52" i="53"/>
  <c r="C52" i="53"/>
  <c r="B53" i="53"/>
  <c r="C53" i="53"/>
  <c r="B54" i="53"/>
  <c r="C54" i="53"/>
  <c r="B55" i="53"/>
  <c r="C55" i="53"/>
  <c r="B56" i="53"/>
  <c r="C56" i="53"/>
  <c r="B57" i="53"/>
  <c r="C57" i="53"/>
  <c r="B58" i="53"/>
  <c r="C58" i="53"/>
  <c r="B59" i="53"/>
  <c r="C59" i="53"/>
  <c r="B60" i="53"/>
  <c r="C60" i="53"/>
  <c r="B61" i="53"/>
  <c r="C61" i="53"/>
  <c r="B62" i="53"/>
  <c r="C62" i="53"/>
  <c r="B63" i="53"/>
  <c r="C63" i="53"/>
  <c r="B64" i="53"/>
  <c r="C64" i="53"/>
  <c r="C48" i="53"/>
  <c r="B48" i="53"/>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D509" i="52"/>
  <c r="E509" i="52"/>
  <c r="D510" i="52"/>
  <c r="E510" i="52"/>
  <c r="D511" i="52"/>
  <c r="E511" i="52"/>
  <c r="D512" i="52"/>
  <c r="E512" i="52"/>
  <c r="D513" i="52"/>
  <c r="E513" i="52"/>
  <c r="D514" i="52"/>
  <c r="E514" i="52"/>
  <c r="D515" i="52"/>
  <c r="E515" i="52"/>
  <c r="D516" i="52"/>
  <c r="E516" i="52"/>
  <c r="D517" i="52"/>
  <c r="E517" i="52"/>
  <c r="D518" i="52"/>
  <c r="E518" i="52"/>
  <c r="D519" i="52"/>
  <c r="E519" i="52"/>
  <c r="D520" i="52"/>
  <c r="E520" i="52"/>
  <c r="D521" i="52"/>
  <c r="E521" i="52"/>
  <c r="D522" i="52"/>
  <c r="E522" i="52"/>
  <c r="D523" i="52"/>
  <c r="E523" i="52"/>
  <c r="D524" i="52"/>
  <c r="E524" i="52"/>
  <c r="D525" i="52"/>
  <c r="E525" i="52"/>
  <c r="D526" i="52"/>
  <c r="E526" i="52"/>
  <c r="D527" i="52"/>
  <c r="E527" i="52"/>
  <c r="D528" i="52"/>
  <c r="E528" i="52"/>
  <c r="D529" i="52"/>
  <c r="E529" i="52"/>
  <c r="D530" i="52"/>
  <c r="E530" i="52"/>
  <c r="D531" i="52"/>
  <c r="E531" i="52"/>
  <c r="D532" i="52"/>
  <c r="E532" i="52"/>
  <c r="D533" i="52"/>
  <c r="E533" i="52"/>
  <c r="D534" i="52"/>
  <c r="E534" i="52"/>
  <c r="D535" i="52"/>
  <c r="E535" i="52"/>
  <c r="D536" i="52"/>
  <c r="E536" i="52"/>
  <c r="D537" i="52"/>
  <c r="E537" i="52"/>
  <c r="D538" i="52"/>
  <c r="E538" i="52"/>
  <c r="D539" i="52"/>
  <c r="E539" i="52"/>
  <c r="D540" i="52"/>
  <c r="E540" i="52"/>
  <c r="D541" i="52"/>
  <c r="E541" i="52"/>
  <c r="D542" i="52"/>
  <c r="E542" i="52"/>
  <c r="D543" i="52"/>
  <c r="E543" i="52"/>
  <c r="D544" i="52"/>
  <c r="E544" i="52"/>
  <c r="D545" i="52"/>
  <c r="E545" i="52"/>
  <c r="D546" i="52"/>
  <c r="E546" i="52"/>
  <c r="D547" i="52"/>
  <c r="E547" i="52"/>
  <c r="D548" i="52"/>
  <c r="E548" i="52"/>
  <c r="D549" i="52"/>
  <c r="E549" i="52"/>
  <c r="D550" i="52"/>
  <c r="E550" i="52"/>
  <c r="D551" i="52"/>
  <c r="E551" i="52"/>
  <c r="D552" i="52"/>
  <c r="E552" i="52"/>
  <c r="D553" i="52"/>
  <c r="E553" i="52"/>
  <c r="D554" i="52"/>
  <c r="E554" i="52"/>
  <c r="D555" i="52"/>
  <c r="E555" i="52"/>
  <c r="D556" i="52"/>
  <c r="E556" i="52"/>
  <c r="D557" i="52"/>
  <c r="E557" i="52"/>
  <c r="D558" i="52"/>
  <c r="E558" i="52"/>
  <c r="D559" i="52"/>
  <c r="E559" i="52"/>
  <c r="D560" i="52"/>
  <c r="E560" i="52"/>
  <c r="D561" i="52"/>
  <c r="E561" i="52"/>
  <c r="D562" i="52"/>
  <c r="E562" i="52"/>
  <c r="D563" i="52"/>
  <c r="E563" i="52"/>
  <c r="D564" i="52"/>
  <c r="E564" i="52"/>
  <c r="D565" i="52"/>
  <c r="E565" i="52"/>
  <c r="D566" i="52"/>
  <c r="E566" i="52"/>
  <c r="D567" i="52"/>
  <c r="E567" i="52"/>
  <c r="D568" i="52"/>
  <c r="E568" i="52"/>
  <c r="D569" i="52"/>
  <c r="E569" i="52"/>
  <c r="D570" i="52"/>
  <c r="E570" i="52"/>
  <c r="D571" i="52"/>
  <c r="E571" i="52"/>
  <c r="D572" i="52"/>
  <c r="E572" i="52"/>
  <c r="D573" i="52"/>
  <c r="E573" i="52"/>
  <c r="D574" i="52"/>
  <c r="E574" i="52"/>
  <c r="D575" i="52"/>
  <c r="E575" i="52"/>
  <c r="D576" i="52"/>
  <c r="E576" i="52"/>
  <c r="D577" i="52"/>
  <c r="E577" i="52"/>
  <c r="D578" i="52"/>
  <c r="E578" i="52"/>
  <c r="D579" i="52"/>
  <c r="E579" i="52"/>
  <c r="D580" i="52"/>
  <c r="E580" i="52"/>
  <c r="D581" i="52"/>
  <c r="E581" i="52"/>
  <c r="D582" i="52"/>
  <c r="E582" i="52"/>
  <c r="D583" i="52"/>
  <c r="E583" i="52"/>
  <c r="D584" i="52"/>
  <c r="E584" i="52"/>
  <c r="D585" i="52"/>
  <c r="E585" i="52"/>
  <c r="D586" i="52"/>
  <c r="E586" i="52"/>
  <c r="D587" i="52"/>
  <c r="E587" i="52"/>
  <c r="D588" i="52"/>
  <c r="E588" i="52"/>
  <c r="D589" i="52"/>
  <c r="E589" i="52"/>
  <c r="D590" i="52"/>
  <c r="E590" i="52"/>
  <c r="D591" i="52"/>
  <c r="E591" i="52"/>
  <c r="D592" i="52"/>
  <c r="E592" i="52"/>
  <c r="D593" i="52"/>
  <c r="E593" i="52"/>
  <c r="D594" i="52"/>
  <c r="E594" i="52"/>
  <c r="D595" i="52"/>
  <c r="E595" i="52"/>
  <c r="D596" i="52"/>
  <c r="E596" i="52"/>
  <c r="D597" i="52"/>
  <c r="E597" i="52"/>
  <c r="D598" i="52"/>
  <c r="E598" i="52"/>
  <c r="D599" i="52"/>
  <c r="E599" i="52"/>
  <c r="D600" i="52"/>
  <c r="E600" i="52"/>
  <c r="D601" i="52"/>
  <c r="E601" i="52"/>
  <c r="D602" i="52"/>
  <c r="E602" i="52"/>
  <c r="D603" i="52"/>
  <c r="E603" i="52"/>
  <c r="D604" i="52"/>
  <c r="E604" i="52"/>
  <c r="D605" i="52"/>
  <c r="E605" i="52"/>
  <c r="D606" i="52"/>
  <c r="E606" i="52"/>
  <c r="D607" i="52"/>
  <c r="E607" i="52"/>
  <c r="D608" i="52"/>
  <c r="E608" i="52"/>
  <c r="D609" i="52"/>
  <c r="E609" i="52"/>
  <c r="D610" i="52"/>
  <c r="E610" i="52"/>
  <c r="D611" i="52"/>
  <c r="E611" i="52"/>
  <c r="D612" i="52"/>
  <c r="E612" i="52"/>
  <c r="D613" i="52"/>
  <c r="E613" i="52"/>
  <c r="D614" i="52"/>
  <c r="E614" i="52"/>
  <c r="D615" i="52"/>
  <c r="E615" i="52"/>
  <c r="D616" i="52"/>
  <c r="E616" i="52"/>
  <c r="D617" i="52"/>
  <c r="E617" i="52"/>
  <c r="D618" i="52"/>
  <c r="E618" i="52"/>
  <c r="D619" i="52"/>
  <c r="E619" i="52"/>
  <c r="D620" i="52"/>
  <c r="E620" i="52"/>
  <c r="D621" i="52"/>
  <c r="E621" i="52"/>
  <c r="D622" i="52"/>
  <c r="E622" i="52"/>
  <c r="D623" i="52"/>
  <c r="E623" i="52"/>
  <c r="D624" i="52"/>
  <c r="E624" i="52"/>
  <c r="D625" i="52"/>
  <c r="E625" i="52"/>
  <c r="D626" i="52"/>
  <c r="E626" i="52"/>
  <c r="D627" i="52"/>
  <c r="E627" i="52"/>
  <c r="D628" i="52"/>
  <c r="E628" i="52"/>
  <c r="D629" i="52"/>
  <c r="E629" i="52"/>
  <c r="D630" i="52"/>
  <c r="E630" i="52"/>
  <c r="D631" i="52"/>
  <c r="E631" i="52"/>
  <c r="D632" i="52"/>
  <c r="E632" i="52"/>
  <c r="D633" i="52"/>
  <c r="E633" i="52"/>
  <c r="D634" i="52"/>
  <c r="E634" i="52"/>
  <c r="D635" i="52"/>
  <c r="E635" i="52"/>
  <c r="D636" i="52"/>
  <c r="E636" i="52"/>
  <c r="D637" i="52"/>
  <c r="E637" i="52"/>
  <c r="D638" i="52"/>
  <c r="E638" i="52"/>
  <c r="D639" i="52"/>
  <c r="E639" i="52"/>
  <c r="D640" i="52"/>
  <c r="E640" i="52"/>
  <c r="D641" i="52"/>
  <c r="E641" i="52"/>
  <c r="D642" i="52"/>
  <c r="E642" i="52"/>
  <c r="D643" i="52"/>
  <c r="E643" i="52"/>
  <c r="D644" i="52"/>
  <c r="E644" i="52"/>
  <c r="D645" i="52"/>
  <c r="E645" i="52"/>
  <c r="D646" i="52"/>
  <c r="E646" i="52"/>
  <c r="D647" i="52"/>
  <c r="E647" i="52"/>
  <c r="D648" i="52"/>
  <c r="E648" i="52"/>
  <c r="D649" i="52"/>
  <c r="E649" i="52"/>
  <c r="D650" i="52"/>
  <c r="E650" i="52"/>
  <c r="D651" i="52"/>
  <c r="E651" i="52"/>
  <c r="D652" i="52"/>
  <c r="E652" i="52"/>
  <c r="D653" i="52"/>
  <c r="E653" i="52"/>
  <c r="D654" i="52"/>
  <c r="E654" i="52"/>
  <c r="D655" i="52"/>
  <c r="E655" i="52"/>
  <c r="D656" i="52"/>
  <c r="E656" i="52"/>
  <c r="D657" i="52"/>
  <c r="E657" i="52"/>
  <c r="D658" i="52"/>
  <c r="E658" i="52"/>
  <c r="D659" i="52"/>
  <c r="E659" i="52"/>
  <c r="D660" i="52"/>
  <c r="E660" i="52"/>
  <c r="D661" i="52"/>
  <c r="E661" i="52"/>
  <c r="D662" i="52"/>
  <c r="E662" i="52"/>
  <c r="D663" i="52"/>
  <c r="E663" i="52"/>
  <c r="D664" i="52"/>
  <c r="E664" i="52"/>
  <c r="D665" i="52"/>
  <c r="E665" i="52"/>
  <c r="D666" i="52"/>
  <c r="E666" i="52"/>
  <c r="D667" i="52"/>
  <c r="E667" i="52"/>
  <c r="D668" i="52"/>
  <c r="E668" i="52"/>
  <c r="D669" i="52"/>
  <c r="E669" i="52"/>
  <c r="D670" i="52"/>
  <c r="E670" i="52"/>
  <c r="D671" i="52"/>
  <c r="E671" i="52"/>
  <c r="D672" i="52"/>
  <c r="E672" i="52"/>
  <c r="D673" i="52"/>
  <c r="E673" i="52"/>
  <c r="D674" i="52"/>
  <c r="E674" i="52"/>
  <c r="D675" i="52"/>
  <c r="E675" i="52"/>
  <c r="D676" i="52"/>
  <c r="E676" i="52"/>
  <c r="D677" i="52"/>
  <c r="E677" i="52"/>
  <c r="D678" i="52"/>
  <c r="E678" i="52"/>
  <c r="D679" i="52"/>
  <c r="E679" i="52"/>
  <c r="D680" i="52"/>
  <c r="E680" i="52"/>
  <c r="D681" i="52"/>
  <c r="E681" i="52"/>
  <c r="D682" i="52"/>
  <c r="E682" i="52"/>
  <c r="D683" i="52"/>
  <c r="E683" i="52"/>
  <c r="D684" i="52"/>
  <c r="E684" i="52"/>
  <c r="D685" i="52"/>
  <c r="E685" i="52"/>
  <c r="D686" i="52"/>
  <c r="E686" i="52"/>
  <c r="D687" i="52"/>
  <c r="E687" i="52"/>
  <c r="D688" i="52"/>
  <c r="E688" i="52"/>
  <c r="D689" i="52"/>
  <c r="E689" i="52"/>
  <c r="D690" i="52"/>
  <c r="E690" i="52"/>
  <c r="D691" i="52"/>
  <c r="E691" i="52"/>
  <c r="D692" i="52"/>
  <c r="E692" i="52"/>
  <c r="D693" i="52"/>
  <c r="E693" i="52"/>
  <c r="D694" i="52"/>
  <c r="E694" i="52"/>
  <c r="D695" i="52"/>
  <c r="E695" i="52"/>
  <c r="D696" i="52"/>
  <c r="E696" i="52"/>
  <c r="D697" i="52"/>
  <c r="E697" i="52"/>
  <c r="D698" i="52"/>
  <c r="E698" i="52"/>
  <c r="D699" i="52"/>
  <c r="E699" i="52"/>
  <c r="D700" i="52"/>
  <c r="E700" i="52"/>
  <c r="D701" i="52"/>
  <c r="E701" i="52"/>
  <c r="D702" i="52"/>
  <c r="E702" i="52"/>
  <c r="D703" i="52"/>
  <c r="E703" i="52"/>
  <c r="D704" i="52"/>
  <c r="E704" i="52"/>
  <c r="D705" i="52"/>
  <c r="E705" i="52"/>
  <c r="D706" i="52"/>
  <c r="E706" i="52"/>
  <c r="D707" i="52"/>
  <c r="E707" i="52"/>
  <c r="D708" i="52"/>
  <c r="E708" i="52"/>
  <c r="D709" i="52"/>
  <c r="E709" i="52"/>
  <c r="D710" i="52"/>
  <c r="E710" i="52"/>
  <c r="D711" i="52"/>
  <c r="E711" i="52"/>
  <c r="D712" i="52"/>
  <c r="E712" i="52"/>
  <c r="D713" i="52"/>
  <c r="E713" i="52"/>
  <c r="D714" i="52"/>
  <c r="E714" i="52"/>
  <c r="D715" i="52"/>
  <c r="E715" i="52"/>
  <c r="D716" i="52"/>
  <c r="E716" i="52"/>
  <c r="D717" i="52"/>
  <c r="E717" i="52"/>
  <c r="D718" i="52"/>
  <c r="E718" i="52"/>
  <c r="D719" i="52"/>
  <c r="E719" i="52"/>
  <c r="D720" i="52"/>
  <c r="E720" i="52"/>
  <c r="D721" i="52"/>
  <c r="E721" i="52"/>
  <c r="D722" i="52"/>
  <c r="E722" i="52"/>
  <c r="D723" i="52"/>
  <c r="E723" i="52"/>
  <c r="D724" i="52"/>
  <c r="E724" i="52"/>
  <c r="D725" i="52"/>
  <c r="E725" i="52"/>
  <c r="D726" i="52"/>
  <c r="E726" i="52"/>
  <c r="D727" i="52"/>
  <c r="E727" i="52"/>
  <c r="D728" i="52"/>
  <c r="E728" i="52"/>
  <c r="D729" i="52"/>
  <c r="E729" i="52"/>
  <c r="D730" i="52"/>
  <c r="E730" i="52"/>
  <c r="D731" i="52"/>
  <c r="E731" i="52"/>
  <c r="J508" i="52"/>
  <c r="E508" i="52"/>
  <c r="D508"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294" i="52"/>
  <c r="H135" i="15" l="1"/>
  <c r="D218" i="15" s="1"/>
  <c r="K23" i="21"/>
  <c r="G276" i="15"/>
  <c r="D31" i="22" s="1"/>
  <c r="H291" i="15"/>
  <c r="G101" i="15"/>
  <c r="C183" i="15" s="1"/>
  <c r="G128" i="15"/>
  <c r="C211" i="15" s="1"/>
  <c r="G304" i="15"/>
  <c r="E290" i="15"/>
  <c r="H304" i="15"/>
  <c r="H124" i="15"/>
  <c r="D207" i="15" s="1"/>
  <c r="G133" i="15"/>
  <c r="C216" i="15" s="1"/>
  <c r="H216" i="15" s="1"/>
  <c r="G124" i="15"/>
  <c r="C207" i="15" s="1"/>
  <c r="H142" i="15"/>
  <c r="D225" i="15" s="1"/>
  <c r="H128" i="15"/>
  <c r="D211" i="15" s="1"/>
  <c r="H211" i="15" s="1"/>
  <c r="G142" i="15"/>
  <c r="C225" i="15" s="1"/>
  <c r="G144" i="15"/>
  <c r="C227" i="15" s="1"/>
  <c r="H110" i="15"/>
  <c r="D192" i="15" s="1"/>
  <c r="H101" i="15"/>
  <c r="D183" i="15" s="1"/>
  <c r="G140" i="15"/>
  <c r="C223" i="15" s="1"/>
  <c r="H138" i="15"/>
  <c r="D221" i="15" s="1"/>
  <c r="G221" i="15" s="1"/>
  <c r="G131" i="15"/>
  <c r="C214" i="15" s="1"/>
  <c r="H214" i="15" s="1"/>
  <c r="G136" i="15"/>
  <c r="C219" i="15" s="1"/>
  <c r="G99" i="15"/>
  <c r="C181" i="15" s="1"/>
  <c r="H86" i="15"/>
  <c r="D170" i="15" s="1"/>
  <c r="G98" i="15"/>
  <c r="C314" i="15"/>
  <c r="H140" i="15"/>
  <c r="D223" i="15" s="1"/>
  <c r="H223" i="15" s="1"/>
  <c r="G110" i="15"/>
  <c r="C192" i="15" s="1"/>
  <c r="G135" i="15"/>
  <c r="C218" i="15" s="1"/>
  <c r="H218" i="15" s="1"/>
  <c r="H132" i="15"/>
  <c r="D215" i="15" s="1"/>
  <c r="H215" i="15" s="1"/>
  <c r="H130" i="15"/>
  <c r="D213" i="15" s="1"/>
  <c r="H213" i="15" s="1"/>
  <c r="H99" i="15"/>
  <c r="D181" i="15" s="1"/>
  <c r="H98" i="15"/>
  <c r="G126" i="15"/>
  <c r="C209" i="15" s="1"/>
  <c r="H209" i="15" s="1"/>
  <c r="G86" i="15"/>
  <c r="C170" i="15" s="1"/>
  <c r="H144" i="15"/>
  <c r="D227" i="15" s="1"/>
  <c r="H143" i="15"/>
  <c r="D226" i="15" s="1"/>
  <c r="G46" i="15"/>
  <c r="H46" i="15"/>
  <c r="H136" i="15"/>
  <c r="D219" i="15" s="1"/>
  <c r="G143" i="15"/>
  <c r="C226" i="15" s="1"/>
  <c r="D314" i="15"/>
  <c r="C190" i="15"/>
  <c r="H108" i="15"/>
  <c r="D190" i="15" s="1"/>
  <c r="D61" i="21"/>
  <c r="K53" i="21"/>
  <c r="K61" i="21" s="1"/>
  <c r="D295" i="52"/>
  <c r="D296" i="52"/>
  <c r="D297" i="52"/>
  <c r="D298" i="52"/>
  <c r="E298" i="52"/>
  <c r="D299" i="52"/>
  <c r="D300" i="52"/>
  <c r="D301" i="52"/>
  <c r="D302" i="52"/>
  <c r="D303" i="52"/>
  <c r="E303" i="52"/>
  <c r="D304" i="52"/>
  <c r="D305" i="52"/>
  <c r="D306" i="52"/>
  <c r="D307" i="52"/>
  <c r="D308" i="52"/>
  <c r="E308" i="52"/>
  <c r="D309" i="52"/>
  <c r="D310" i="52"/>
  <c r="D311" i="52"/>
  <c r="D312" i="52"/>
  <c r="E312" i="52"/>
  <c r="D313" i="52"/>
  <c r="D314" i="52"/>
  <c r="D315" i="52"/>
  <c r="D316" i="52"/>
  <c r="E316" i="52"/>
  <c r="D317" i="52"/>
  <c r="D318" i="52"/>
  <c r="D319" i="52"/>
  <c r="E319" i="52"/>
  <c r="D320" i="52"/>
  <c r="D321" i="52"/>
  <c r="D322" i="52"/>
  <c r="D323" i="52"/>
  <c r="E323" i="52"/>
  <c r="D324" i="52"/>
  <c r="D325" i="52"/>
  <c r="D326" i="52"/>
  <c r="D327" i="52"/>
  <c r="D328" i="52"/>
  <c r="D329" i="52"/>
  <c r="D330" i="52"/>
  <c r="E330" i="52"/>
  <c r="D331" i="52"/>
  <c r="D332" i="52"/>
  <c r="D333" i="52"/>
  <c r="D334" i="52"/>
  <c r="D335" i="52"/>
  <c r="D336" i="52"/>
  <c r="D337" i="52"/>
  <c r="D338" i="52"/>
  <c r="E338" i="52"/>
  <c r="D339" i="52"/>
  <c r="D340" i="52"/>
  <c r="D341" i="52"/>
  <c r="D342" i="52"/>
  <c r="D343" i="52"/>
  <c r="E343" i="52"/>
  <c r="D344" i="52"/>
  <c r="D345" i="52"/>
  <c r="D346" i="52"/>
  <c r="D347" i="52"/>
  <c r="D348" i="52"/>
  <c r="E348" i="52"/>
  <c r="D349" i="52"/>
  <c r="D350" i="52"/>
  <c r="D351" i="52"/>
  <c r="D352" i="52"/>
  <c r="E352" i="52"/>
  <c r="D353" i="52"/>
  <c r="D354" i="52"/>
  <c r="D355" i="52"/>
  <c r="E355" i="52"/>
  <c r="D356" i="52"/>
  <c r="D357" i="52"/>
  <c r="D358" i="52"/>
  <c r="D359" i="52"/>
  <c r="D360" i="52"/>
  <c r="D361" i="52"/>
  <c r="D362" i="52"/>
  <c r="D363" i="52"/>
  <c r="E363" i="52"/>
  <c r="D364" i="52"/>
  <c r="D365" i="52"/>
  <c r="D366" i="52"/>
  <c r="D367" i="52"/>
  <c r="D368" i="52"/>
  <c r="E368" i="52"/>
  <c r="D369" i="52"/>
  <c r="D370" i="52"/>
  <c r="D371" i="52"/>
  <c r="D372" i="52"/>
  <c r="E372" i="52"/>
  <c r="D373" i="52"/>
  <c r="D374" i="52"/>
  <c r="D375" i="52"/>
  <c r="D376" i="52"/>
  <c r="E376" i="52"/>
  <c r="D377" i="52"/>
  <c r="D378" i="52"/>
  <c r="D379" i="52"/>
  <c r="D380" i="52"/>
  <c r="D381" i="52"/>
  <c r="E381" i="52"/>
  <c r="D382" i="52"/>
  <c r="D383" i="52"/>
  <c r="D384" i="52"/>
  <c r="E384" i="52"/>
  <c r="D385" i="52"/>
  <c r="D386" i="52"/>
  <c r="D387" i="52"/>
  <c r="D388" i="52"/>
  <c r="D389" i="52"/>
  <c r="D390" i="52"/>
  <c r="E390" i="52"/>
  <c r="D391" i="52"/>
  <c r="D392" i="52"/>
  <c r="D393" i="52"/>
  <c r="D394" i="52"/>
  <c r="D395" i="52"/>
  <c r="E395" i="52"/>
  <c r="D396" i="52"/>
  <c r="D397" i="52"/>
  <c r="D398" i="52"/>
  <c r="D399" i="52"/>
  <c r="D400" i="52"/>
  <c r="D401" i="52"/>
  <c r="D402" i="52"/>
  <c r="D403" i="52"/>
  <c r="D404" i="52"/>
  <c r="D405" i="52"/>
  <c r="E405" i="52"/>
  <c r="D406" i="52"/>
  <c r="D407" i="52"/>
  <c r="D408" i="52"/>
  <c r="D409" i="52"/>
  <c r="D410" i="52"/>
  <c r="D411" i="52"/>
  <c r="D412" i="52"/>
  <c r="D413" i="52"/>
  <c r="D414" i="52"/>
  <c r="E414" i="52"/>
  <c r="D415" i="52"/>
  <c r="D416" i="52"/>
  <c r="D417" i="52"/>
  <c r="E417" i="52"/>
  <c r="D418" i="52"/>
  <c r="D419" i="52"/>
  <c r="D420" i="52"/>
  <c r="D421" i="52"/>
  <c r="D422" i="52"/>
  <c r="D423" i="52"/>
  <c r="E423" i="52"/>
  <c r="D424" i="52"/>
  <c r="D425" i="52"/>
  <c r="D426" i="52"/>
  <c r="D427" i="52"/>
  <c r="D428" i="52"/>
  <c r="D429" i="52"/>
  <c r="D430" i="52"/>
  <c r="D431" i="52"/>
  <c r="D432" i="52"/>
  <c r="E432" i="52"/>
  <c r="D433" i="52"/>
  <c r="D434" i="52"/>
  <c r="D435" i="52"/>
  <c r="D436" i="52"/>
  <c r="D437" i="52"/>
  <c r="E437" i="52"/>
  <c r="D438" i="52"/>
  <c r="D439" i="52"/>
  <c r="D440" i="52"/>
  <c r="D441" i="52"/>
  <c r="D442" i="52"/>
  <c r="E442" i="52"/>
  <c r="D443" i="52"/>
  <c r="D444" i="52"/>
  <c r="D445" i="52"/>
  <c r="D446" i="52"/>
  <c r="D447" i="52"/>
  <c r="D448" i="52"/>
  <c r="E448" i="52"/>
  <c r="D449" i="52"/>
  <c r="D450" i="52"/>
  <c r="D451" i="52"/>
  <c r="E451" i="52"/>
  <c r="D452" i="52"/>
  <c r="D453" i="52"/>
  <c r="D454" i="52"/>
  <c r="D455" i="52"/>
  <c r="E455" i="52"/>
  <c r="D456" i="52"/>
  <c r="D457" i="52"/>
  <c r="D458" i="52"/>
  <c r="D459" i="52"/>
  <c r="D460" i="52"/>
  <c r="D461" i="52"/>
  <c r="D462" i="52"/>
  <c r="D463" i="52"/>
  <c r="D464" i="52"/>
  <c r="E464" i="52"/>
  <c r="D465" i="52"/>
  <c r="D466" i="52"/>
  <c r="D467" i="52"/>
  <c r="D468" i="52"/>
  <c r="D469" i="52"/>
  <c r="D470" i="52"/>
  <c r="E470" i="52"/>
  <c r="D471" i="52"/>
  <c r="D472" i="52"/>
  <c r="D473" i="52"/>
  <c r="E473" i="52"/>
  <c r="D474" i="52"/>
  <c r="D475" i="52"/>
  <c r="D476" i="52"/>
  <c r="E476" i="52"/>
  <c r="D477" i="52"/>
  <c r="D478" i="52"/>
  <c r="D479" i="52"/>
  <c r="E479" i="52"/>
  <c r="D480" i="52"/>
  <c r="D481" i="52"/>
  <c r="D482" i="52"/>
  <c r="D483" i="52"/>
  <c r="D484" i="52"/>
  <c r="D485" i="52"/>
  <c r="D486" i="52"/>
  <c r="D294" i="52"/>
  <c r="J12" i="52"/>
  <c r="J13" i="52"/>
  <c r="J14" i="52"/>
  <c r="J15" i="52"/>
  <c r="J16" i="52"/>
  <c r="J17" i="52"/>
  <c r="J18" i="52"/>
  <c r="J19" i="52"/>
  <c r="J20" i="52"/>
  <c r="J21" i="52"/>
  <c r="J22" i="52"/>
  <c r="J23" i="52"/>
  <c r="J24" i="52"/>
  <c r="J25" i="52"/>
  <c r="J26" i="52"/>
  <c r="J27" i="52"/>
  <c r="J28" i="52"/>
  <c r="J29" i="52"/>
  <c r="J30" i="52"/>
  <c r="J31" i="52"/>
  <c r="J32" i="52"/>
  <c r="J33" i="52"/>
  <c r="J34" i="52"/>
  <c r="J35" i="52"/>
  <c r="L35" i="52" s="1"/>
  <c r="J36" i="52"/>
  <c r="J37" i="52"/>
  <c r="J38" i="52"/>
  <c r="J39" i="52"/>
  <c r="L39" i="52" s="1"/>
  <c r="J40" i="52"/>
  <c r="J41" i="52"/>
  <c r="L41" i="52" s="1"/>
  <c r="J42" i="52"/>
  <c r="J43" i="52"/>
  <c r="L43" i="52" s="1"/>
  <c r="J44" i="52"/>
  <c r="J45" i="52"/>
  <c r="L45" i="52" s="1"/>
  <c r="J46" i="52"/>
  <c r="J47" i="52"/>
  <c r="J48" i="52"/>
  <c r="J49" i="52"/>
  <c r="L49" i="52" s="1"/>
  <c r="J50" i="52"/>
  <c r="J51" i="52"/>
  <c r="L51" i="52" s="1"/>
  <c r="J52" i="52"/>
  <c r="J53" i="52"/>
  <c r="L53" i="52" s="1"/>
  <c r="J54" i="52"/>
  <c r="J55" i="52"/>
  <c r="L55" i="52" s="1"/>
  <c r="J56" i="52"/>
  <c r="J57" i="52"/>
  <c r="J58" i="52"/>
  <c r="J59" i="52"/>
  <c r="L59" i="52" s="1"/>
  <c r="J60" i="52"/>
  <c r="J61" i="52"/>
  <c r="L61" i="52" s="1"/>
  <c r="J62" i="52"/>
  <c r="J63" i="52"/>
  <c r="L63" i="52" s="1"/>
  <c r="J64" i="52"/>
  <c r="J65" i="52"/>
  <c r="J66" i="52"/>
  <c r="J67" i="52"/>
  <c r="L67" i="52" s="1"/>
  <c r="J68" i="52"/>
  <c r="J69" i="52"/>
  <c r="J70" i="52"/>
  <c r="J71" i="52"/>
  <c r="L71" i="52" s="1"/>
  <c r="J72" i="52"/>
  <c r="J73" i="52"/>
  <c r="L73" i="52" s="1"/>
  <c r="J74" i="52"/>
  <c r="J75" i="52"/>
  <c r="L75" i="52" s="1"/>
  <c r="J76" i="52"/>
  <c r="J77" i="52"/>
  <c r="J78" i="52"/>
  <c r="J79" i="52"/>
  <c r="L79" i="52" s="1"/>
  <c r="J80" i="52"/>
  <c r="J81" i="52"/>
  <c r="L81" i="52" s="1"/>
  <c r="J82" i="52"/>
  <c r="J83" i="52"/>
  <c r="J84" i="52"/>
  <c r="J85" i="52"/>
  <c r="L85" i="52" s="1"/>
  <c r="J86" i="52"/>
  <c r="J87" i="52"/>
  <c r="J88" i="52"/>
  <c r="J89" i="52"/>
  <c r="L89" i="52" s="1"/>
  <c r="J90" i="52"/>
  <c r="J91" i="52"/>
  <c r="J92" i="52"/>
  <c r="J93" i="52"/>
  <c r="L93" i="52" s="1"/>
  <c r="J94" i="52"/>
  <c r="J95" i="52"/>
  <c r="J96" i="52"/>
  <c r="J97" i="52"/>
  <c r="L97" i="52" s="1"/>
  <c r="J98" i="52"/>
  <c r="J99" i="52"/>
  <c r="L99" i="52" s="1"/>
  <c r="J100" i="52"/>
  <c r="J101" i="52"/>
  <c r="L101" i="52" s="1"/>
  <c r="J102" i="52"/>
  <c r="J103" i="52"/>
  <c r="J104" i="52"/>
  <c r="J105" i="52"/>
  <c r="L105" i="52" s="1"/>
  <c r="J106" i="52"/>
  <c r="J107" i="52"/>
  <c r="L107" i="52" s="1"/>
  <c r="J108" i="52"/>
  <c r="J109" i="52"/>
  <c r="J110" i="52"/>
  <c r="J111" i="52"/>
  <c r="L111" i="52" s="1"/>
  <c r="J112" i="52"/>
  <c r="J113" i="52"/>
  <c r="J114" i="52"/>
  <c r="J115" i="52"/>
  <c r="L115" i="52" s="1"/>
  <c r="J116" i="52"/>
  <c r="J117" i="52"/>
  <c r="J118" i="52"/>
  <c r="J119" i="52"/>
  <c r="L119" i="52" s="1"/>
  <c r="J120" i="52"/>
  <c r="J121" i="52"/>
  <c r="J122" i="52"/>
  <c r="J123" i="52"/>
  <c r="L123" i="52" s="1"/>
  <c r="J124" i="52"/>
  <c r="J125" i="52"/>
  <c r="J126" i="52"/>
  <c r="J127" i="52"/>
  <c r="L127" i="52" s="1"/>
  <c r="J128" i="52"/>
  <c r="J129" i="52"/>
  <c r="L129" i="52" s="1"/>
  <c r="J130" i="52"/>
  <c r="J131" i="52"/>
  <c r="J132" i="52"/>
  <c r="J133" i="52"/>
  <c r="L133" i="52" s="1"/>
  <c r="J134" i="52"/>
  <c r="J135" i="52"/>
  <c r="L135" i="52" s="1"/>
  <c r="J136" i="52"/>
  <c r="J137" i="52"/>
  <c r="L137" i="52" s="1"/>
  <c r="J138" i="52"/>
  <c r="J139" i="52"/>
  <c r="L139" i="52" s="1"/>
  <c r="J140" i="52"/>
  <c r="J141" i="52"/>
  <c r="L141" i="52" s="1"/>
  <c r="J142" i="52"/>
  <c r="J143" i="52"/>
  <c r="L143" i="52" s="1"/>
  <c r="J144" i="52"/>
  <c r="J145" i="52"/>
  <c r="L145" i="52" s="1"/>
  <c r="J146" i="52"/>
  <c r="J147" i="52"/>
  <c r="L147" i="52" s="1"/>
  <c r="J148" i="52"/>
  <c r="J149" i="52"/>
  <c r="J150" i="52"/>
  <c r="J151" i="52"/>
  <c r="L151" i="52" s="1"/>
  <c r="J152" i="52"/>
  <c r="J153" i="52"/>
  <c r="L153" i="52" s="1"/>
  <c r="J154" i="52"/>
  <c r="J155" i="52"/>
  <c r="L155" i="52" s="1"/>
  <c r="J156" i="52"/>
  <c r="J157" i="52"/>
  <c r="L157" i="52" s="1"/>
  <c r="J158" i="52"/>
  <c r="J159" i="52"/>
  <c r="J160" i="52"/>
  <c r="J161" i="52"/>
  <c r="L161" i="52" s="1"/>
  <c r="J162" i="52"/>
  <c r="J163" i="52"/>
  <c r="L163" i="52" s="1"/>
  <c r="J164" i="52"/>
  <c r="J165" i="52"/>
  <c r="L165" i="52" s="1"/>
  <c r="J166" i="52"/>
  <c r="J167" i="52"/>
  <c r="L167" i="52" s="1"/>
  <c r="J168" i="52"/>
  <c r="J169" i="52"/>
  <c r="J170" i="52"/>
  <c r="J171" i="52"/>
  <c r="L171" i="52" s="1"/>
  <c r="J172" i="52"/>
  <c r="J173" i="52"/>
  <c r="L173" i="52" s="1"/>
  <c r="J174" i="52"/>
  <c r="J175" i="52"/>
  <c r="L175" i="52" s="1"/>
  <c r="J176" i="52"/>
  <c r="J177" i="52"/>
  <c r="L177" i="52" s="1"/>
  <c r="J178" i="52"/>
  <c r="J179" i="52"/>
  <c r="J180" i="52"/>
  <c r="J181" i="52"/>
  <c r="L181" i="52" s="1"/>
  <c r="J182" i="52"/>
  <c r="J183" i="52"/>
  <c r="J184" i="52"/>
  <c r="J185" i="52"/>
  <c r="L185" i="52" s="1"/>
  <c r="J186" i="52"/>
  <c r="J187" i="52"/>
  <c r="L187" i="52" s="1"/>
  <c r="J188" i="52"/>
  <c r="J189" i="52"/>
  <c r="J190" i="52"/>
  <c r="J191" i="52"/>
  <c r="L191" i="52" s="1"/>
  <c r="J192" i="52"/>
  <c r="J193" i="52"/>
  <c r="J194" i="52"/>
  <c r="J195" i="52"/>
  <c r="L195" i="52" s="1"/>
  <c r="J196" i="52"/>
  <c r="J197" i="52"/>
  <c r="L197" i="52" s="1"/>
  <c r="J198" i="52"/>
  <c r="J199" i="52"/>
  <c r="J200" i="52"/>
  <c r="J201" i="52"/>
  <c r="L201" i="52" s="1"/>
  <c r="J202" i="52"/>
  <c r="J203" i="52"/>
  <c r="L203" i="52" s="1"/>
  <c r="J204" i="52"/>
  <c r="J205" i="52"/>
  <c r="L205" i="52" s="1"/>
  <c r="J206" i="52"/>
  <c r="J207" i="52"/>
  <c r="L207" i="52" s="1"/>
  <c r="J208" i="52"/>
  <c r="J209" i="52"/>
  <c r="L209" i="52" s="1"/>
  <c r="J210" i="52"/>
  <c r="J211" i="52"/>
  <c r="L211" i="52" s="1"/>
  <c r="J212" i="52"/>
  <c r="J213" i="52"/>
  <c r="L213" i="52" s="1"/>
  <c r="J214" i="52"/>
  <c r="J215" i="52"/>
  <c r="J216" i="52"/>
  <c r="J217" i="52"/>
  <c r="L217" i="52" s="1"/>
  <c r="J218" i="52"/>
  <c r="J219" i="52"/>
  <c r="L219" i="52" s="1"/>
  <c r="J220" i="52"/>
  <c r="J221" i="52"/>
  <c r="J222" i="52"/>
  <c r="J223" i="52"/>
  <c r="L223" i="52" s="1"/>
  <c r="J224" i="52"/>
  <c r="J225" i="52"/>
  <c r="J226" i="52"/>
  <c r="J227" i="52"/>
  <c r="L227" i="52" s="1"/>
  <c r="J228" i="52"/>
  <c r="J229" i="52"/>
  <c r="L229" i="52" s="1"/>
  <c r="J230" i="52"/>
  <c r="J231" i="52"/>
  <c r="J232" i="52"/>
  <c r="J233" i="52"/>
  <c r="L233" i="52" s="1"/>
  <c r="J234" i="52"/>
  <c r="J235" i="52"/>
  <c r="L235" i="52" s="1"/>
  <c r="J236" i="52"/>
  <c r="J237" i="52"/>
  <c r="J238" i="52"/>
  <c r="J239" i="52"/>
  <c r="L239" i="52" s="1"/>
  <c r="J240" i="52"/>
  <c r="J241" i="52"/>
  <c r="L241" i="52" s="1"/>
  <c r="J242" i="52"/>
  <c r="J243" i="52"/>
  <c r="J244" i="52"/>
  <c r="J245" i="52"/>
  <c r="L245" i="52" s="1"/>
  <c r="J246" i="52"/>
  <c r="J247" i="52"/>
  <c r="L247" i="52" s="1"/>
  <c r="J248" i="52"/>
  <c r="J249" i="52"/>
  <c r="J250" i="52"/>
  <c r="J251" i="52"/>
  <c r="L251" i="52" s="1"/>
  <c r="J252" i="52"/>
  <c r="J253" i="52"/>
  <c r="L253" i="52" s="1"/>
  <c r="J254" i="52"/>
  <c r="J255" i="52"/>
  <c r="J256" i="52"/>
  <c r="J257" i="52"/>
  <c r="L257" i="52" s="1"/>
  <c r="J258" i="52"/>
  <c r="J259" i="52"/>
  <c r="L259" i="52" s="1"/>
  <c r="J260" i="52"/>
  <c r="J261" i="52"/>
  <c r="J262" i="52"/>
  <c r="J263" i="52"/>
  <c r="L263" i="52" s="1"/>
  <c r="J264" i="52"/>
  <c r="J265" i="52"/>
  <c r="L265" i="52" s="1"/>
  <c r="J266" i="52"/>
  <c r="J267" i="52"/>
  <c r="J268" i="52"/>
  <c r="J269" i="52"/>
  <c r="L269" i="52" s="1"/>
  <c r="J11" i="52"/>
  <c r="D12" i="52"/>
  <c r="D13" i="52"/>
  <c r="D14" i="52"/>
  <c r="E14" i="52"/>
  <c r="D15" i="52"/>
  <c r="D16" i="52"/>
  <c r="D17" i="52"/>
  <c r="E17" i="52"/>
  <c r="D18" i="52"/>
  <c r="D19" i="52"/>
  <c r="D20" i="52"/>
  <c r="E20" i="52"/>
  <c r="D21" i="52"/>
  <c r="D22" i="52"/>
  <c r="D23" i="52"/>
  <c r="D24" i="52"/>
  <c r="D25" i="52"/>
  <c r="E25" i="52"/>
  <c r="D26" i="52"/>
  <c r="D27" i="52"/>
  <c r="D28" i="52"/>
  <c r="D29" i="52"/>
  <c r="D30" i="52"/>
  <c r="E30" i="52"/>
  <c r="D31" i="52"/>
  <c r="D32" i="52"/>
  <c r="D33" i="52"/>
  <c r="D34" i="52"/>
  <c r="E34" i="52"/>
  <c r="D35" i="52"/>
  <c r="D36" i="52"/>
  <c r="D37" i="52"/>
  <c r="E37" i="52"/>
  <c r="D38" i="52"/>
  <c r="D39" i="52"/>
  <c r="D40" i="52"/>
  <c r="E40" i="52"/>
  <c r="D41" i="52"/>
  <c r="D42" i="52"/>
  <c r="D43" i="52"/>
  <c r="D44" i="52"/>
  <c r="D45" i="52"/>
  <c r="D46" i="52"/>
  <c r="D47" i="52"/>
  <c r="E47" i="52"/>
  <c r="D48" i="52"/>
  <c r="D49" i="52"/>
  <c r="D50" i="52"/>
  <c r="D51" i="52"/>
  <c r="D52" i="52"/>
  <c r="D53" i="52"/>
  <c r="D54" i="52"/>
  <c r="E54" i="52"/>
  <c r="D55" i="52"/>
  <c r="D56" i="52"/>
  <c r="D57" i="52"/>
  <c r="E57" i="52"/>
  <c r="D58" i="52"/>
  <c r="D59" i="52"/>
  <c r="D60" i="52"/>
  <c r="E60" i="52"/>
  <c r="D61" i="52"/>
  <c r="D62" i="52"/>
  <c r="D63" i="52"/>
  <c r="D64" i="52"/>
  <c r="D65" i="52"/>
  <c r="E65" i="52"/>
  <c r="D66" i="52"/>
  <c r="D67" i="52"/>
  <c r="D68" i="52"/>
  <c r="D69" i="52"/>
  <c r="E69" i="52"/>
  <c r="D70" i="52"/>
  <c r="D71" i="52"/>
  <c r="D72" i="52"/>
  <c r="D73" i="52"/>
  <c r="D74" i="52"/>
  <c r="D75" i="52"/>
  <c r="D76" i="52"/>
  <c r="D77" i="52"/>
  <c r="E77" i="52"/>
  <c r="D78" i="52"/>
  <c r="D79" i="52"/>
  <c r="D80" i="52"/>
  <c r="E80" i="52"/>
  <c r="D81" i="52"/>
  <c r="D82" i="52"/>
  <c r="D83" i="52"/>
  <c r="E83" i="52"/>
  <c r="D84" i="52"/>
  <c r="D85" i="52"/>
  <c r="D86" i="52"/>
  <c r="D87" i="52"/>
  <c r="E87" i="52"/>
  <c r="D88" i="52"/>
  <c r="D89" i="52"/>
  <c r="D90" i="52"/>
  <c r="D91" i="52"/>
  <c r="E91" i="52"/>
  <c r="D92" i="52"/>
  <c r="D93" i="52"/>
  <c r="D94" i="52"/>
  <c r="D95" i="52"/>
  <c r="E95" i="52"/>
  <c r="D96" i="52"/>
  <c r="D97" i="52"/>
  <c r="D98" i="52"/>
  <c r="D99" i="52"/>
  <c r="D100" i="52"/>
  <c r="D101" i="52"/>
  <c r="D102" i="52"/>
  <c r="D103" i="52"/>
  <c r="E103" i="52"/>
  <c r="D104" i="52"/>
  <c r="D105" i="52"/>
  <c r="D106" i="52"/>
  <c r="E106" i="52"/>
  <c r="D107" i="52"/>
  <c r="D108" i="52"/>
  <c r="D109" i="52"/>
  <c r="E109" i="52"/>
  <c r="D110" i="52"/>
  <c r="D111" i="52"/>
  <c r="D112" i="52"/>
  <c r="D113" i="52"/>
  <c r="E113" i="52"/>
  <c r="D114" i="52"/>
  <c r="D115" i="52"/>
  <c r="D116" i="52"/>
  <c r="D117" i="52"/>
  <c r="E117" i="52"/>
  <c r="D118" i="52"/>
  <c r="D119" i="52"/>
  <c r="D120" i="52"/>
  <c r="D121" i="52"/>
  <c r="E121" i="52"/>
  <c r="D122" i="52"/>
  <c r="D123" i="52"/>
  <c r="D124" i="52"/>
  <c r="D125" i="52"/>
  <c r="E125" i="52"/>
  <c r="D126" i="52"/>
  <c r="D127" i="52"/>
  <c r="D128" i="52"/>
  <c r="E128" i="52"/>
  <c r="D129" i="52"/>
  <c r="D130" i="52"/>
  <c r="D131" i="52"/>
  <c r="E131" i="52"/>
  <c r="D132" i="52"/>
  <c r="D133" i="52"/>
  <c r="D134" i="52"/>
  <c r="D135" i="52"/>
  <c r="D136" i="52"/>
  <c r="D137" i="52"/>
  <c r="D138" i="52"/>
  <c r="E138" i="52"/>
  <c r="D139" i="52"/>
  <c r="D140" i="52"/>
  <c r="D141" i="52"/>
  <c r="D142" i="52"/>
  <c r="D143" i="52"/>
  <c r="D144" i="52"/>
  <c r="D145" i="52"/>
  <c r="D146" i="52"/>
  <c r="E146" i="52"/>
  <c r="D147" i="52"/>
  <c r="D148" i="52"/>
  <c r="D149" i="52"/>
  <c r="E149" i="52"/>
  <c r="D150" i="52"/>
  <c r="D151" i="52"/>
  <c r="D152" i="52"/>
  <c r="E152" i="52"/>
  <c r="D153" i="52"/>
  <c r="D154" i="52"/>
  <c r="D155" i="52"/>
  <c r="D156" i="52"/>
  <c r="E156" i="52"/>
  <c r="D157" i="52"/>
  <c r="D158" i="52"/>
  <c r="D159" i="52"/>
  <c r="E159" i="52"/>
  <c r="D160" i="52"/>
  <c r="D161" i="52"/>
  <c r="D162" i="52"/>
  <c r="E162" i="52"/>
  <c r="D163" i="52"/>
  <c r="D164" i="52"/>
  <c r="D165" i="52"/>
  <c r="D166" i="52"/>
  <c r="E166" i="52"/>
  <c r="D167" i="52"/>
  <c r="D168" i="52"/>
  <c r="D169" i="52"/>
  <c r="E169" i="52"/>
  <c r="D170" i="52"/>
  <c r="D171" i="52"/>
  <c r="D172" i="52"/>
  <c r="E172" i="52"/>
  <c r="D173" i="52"/>
  <c r="D174" i="52"/>
  <c r="D175" i="52"/>
  <c r="D176" i="52"/>
  <c r="D177" i="52"/>
  <c r="D178" i="52"/>
  <c r="D179" i="52"/>
  <c r="E179" i="52"/>
  <c r="D180" i="52"/>
  <c r="D181" i="52"/>
  <c r="D182" i="52"/>
  <c r="D183" i="52"/>
  <c r="E183" i="52"/>
  <c r="D184" i="52"/>
  <c r="D185" i="52"/>
  <c r="D186" i="52"/>
  <c r="E186" i="52"/>
  <c r="D187" i="52"/>
  <c r="D188" i="52"/>
  <c r="D189" i="52"/>
  <c r="E189" i="52"/>
  <c r="D190" i="52"/>
  <c r="D191" i="52"/>
  <c r="D192" i="52"/>
  <c r="D193" i="52"/>
  <c r="E193" i="52"/>
  <c r="D194" i="52"/>
  <c r="D195" i="52"/>
  <c r="D196" i="52"/>
  <c r="E196" i="52"/>
  <c r="D197" i="52"/>
  <c r="D198" i="52"/>
  <c r="D199" i="52"/>
  <c r="E199" i="52"/>
  <c r="D200" i="52"/>
  <c r="D201" i="52"/>
  <c r="D202" i="52"/>
  <c r="D203" i="52"/>
  <c r="D204" i="52"/>
  <c r="E204" i="52"/>
  <c r="D205" i="52"/>
  <c r="D206" i="52"/>
  <c r="D207" i="52"/>
  <c r="D208" i="52"/>
  <c r="D209" i="52"/>
  <c r="D210" i="52"/>
  <c r="D211" i="52"/>
  <c r="D212" i="52"/>
  <c r="E212" i="52"/>
  <c r="D213" i="52"/>
  <c r="D214" i="52"/>
  <c r="D215" i="52"/>
  <c r="E215" i="52"/>
  <c r="D216" i="52"/>
  <c r="D217" i="52"/>
  <c r="D218" i="52"/>
  <c r="E218" i="52"/>
  <c r="D219" i="52"/>
  <c r="D220" i="52"/>
  <c r="D221" i="52"/>
  <c r="E221" i="52"/>
  <c r="D222" i="52"/>
  <c r="D223" i="52"/>
  <c r="D224" i="52"/>
  <c r="D225" i="52"/>
  <c r="E225" i="52"/>
  <c r="D226" i="52"/>
  <c r="D227" i="52"/>
  <c r="D228" i="52"/>
  <c r="E228" i="52"/>
  <c r="D229" i="52"/>
  <c r="D230" i="52"/>
  <c r="D231" i="52"/>
  <c r="E231" i="52"/>
  <c r="D232" i="52"/>
  <c r="D233" i="52"/>
  <c r="D234" i="52"/>
  <c r="E234" i="52"/>
  <c r="D235" i="52"/>
  <c r="D236" i="52"/>
  <c r="D237" i="52"/>
  <c r="E237" i="52"/>
  <c r="D238" i="52"/>
  <c r="D239" i="52"/>
  <c r="D240" i="52"/>
  <c r="E240" i="52"/>
  <c r="D241" i="52"/>
  <c r="D242" i="52"/>
  <c r="D243" i="52"/>
  <c r="E243" i="52"/>
  <c r="D244" i="52"/>
  <c r="D245" i="52"/>
  <c r="D246" i="52"/>
  <c r="E246" i="52"/>
  <c r="D247" i="52"/>
  <c r="D248" i="52"/>
  <c r="D249" i="52"/>
  <c r="E249" i="52"/>
  <c r="D250" i="52"/>
  <c r="D251" i="52"/>
  <c r="D252" i="52"/>
  <c r="E252" i="52"/>
  <c r="D253" i="52"/>
  <c r="D254" i="52"/>
  <c r="D255" i="52"/>
  <c r="E255" i="52"/>
  <c r="D256" i="52"/>
  <c r="D257" i="52"/>
  <c r="D258" i="52"/>
  <c r="E258" i="52"/>
  <c r="D259" i="52"/>
  <c r="D260" i="52"/>
  <c r="D261" i="52"/>
  <c r="E261" i="52"/>
  <c r="D262" i="52"/>
  <c r="D263" i="52"/>
  <c r="D264" i="52"/>
  <c r="E264" i="52"/>
  <c r="D265" i="52"/>
  <c r="D266" i="52"/>
  <c r="D267" i="52"/>
  <c r="E267" i="52"/>
  <c r="D268" i="52"/>
  <c r="D269" i="52"/>
  <c r="D11" i="52"/>
  <c r="E175" i="40"/>
  <c r="F175" i="40"/>
  <c r="E176" i="40"/>
  <c r="F176" i="40"/>
  <c r="E177" i="40"/>
  <c r="F177" i="40"/>
  <c r="E179" i="40"/>
  <c r="F179" i="40"/>
  <c r="E181" i="40"/>
  <c r="F181" i="40"/>
  <c r="E183" i="40"/>
  <c r="F183" i="40"/>
  <c r="E185" i="40"/>
  <c r="F185" i="40"/>
  <c r="E187" i="40"/>
  <c r="F187" i="40"/>
  <c r="E189" i="40"/>
  <c r="F189" i="40"/>
  <c r="E190" i="40"/>
  <c r="F190" i="40"/>
  <c r="E192" i="40"/>
  <c r="F192" i="40"/>
  <c r="E194" i="40"/>
  <c r="F194" i="40"/>
  <c r="E196" i="40"/>
  <c r="F196" i="40"/>
  <c r="F174" i="40"/>
  <c r="E174" i="40"/>
  <c r="E110" i="40"/>
  <c r="F110" i="40"/>
  <c r="E111" i="40"/>
  <c r="F111" i="40"/>
  <c r="E112" i="40"/>
  <c r="F112" i="40"/>
  <c r="E114" i="40"/>
  <c r="F114" i="40"/>
  <c r="E116" i="40"/>
  <c r="F116" i="40"/>
  <c r="E118" i="40"/>
  <c r="F118" i="40"/>
  <c r="E120" i="40"/>
  <c r="F120" i="40"/>
  <c r="E122" i="40"/>
  <c r="F122" i="40"/>
  <c r="E123" i="40"/>
  <c r="F123" i="40"/>
  <c r="E125" i="40"/>
  <c r="F125" i="40"/>
  <c r="E127" i="40"/>
  <c r="F127" i="40"/>
  <c r="E129" i="40"/>
  <c r="F129" i="40"/>
  <c r="E131" i="40"/>
  <c r="F131" i="40"/>
  <c r="E132" i="40"/>
  <c r="F132" i="40"/>
  <c r="E133" i="40"/>
  <c r="F133" i="40"/>
  <c r="E134" i="40"/>
  <c r="F134" i="40"/>
  <c r="E136" i="40"/>
  <c r="F136" i="40"/>
  <c r="E137" i="40"/>
  <c r="F137" i="40"/>
  <c r="E139" i="40"/>
  <c r="F139" i="40"/>
  <c r="E140" i="40"/>
  <c r="F140" i="40"/>
  <c r="E141" i="40"/>
  <c r="F141" i="40"/>
  <c r="E142" i="40"/>
  <c r="F142" i="40"/>
  <c r="E144" i="40"/>
  <c r="F144" i="40"/>
  <c r="E145" i="40"/>
  <c r="F145" i="40"/>
  <c r="E146" i="40"/>
  <c r="F146" i="40"/>
  <c r="E147" i="40"/>
  <c r="F147" i="40"/>
  <c r="E149" i="40"/>
  <c r="F149" i="40"/>
  <c r="F109" i="40"/>
  <c r="E109" i="40"/>
  <c r="F14" i="40"/>
  <c r="F15" i="40"/>
  <c r="F16" i="40"/>
  <c r="F18" i="40"/>
  <c r="F20" i="40"/>
  <c r="F22" i="40"/>
  <c r="F24" i="40"/>
  <c r="F26" i="40"/>
  <c r="F27" i="40"/>
  <c r="F29" i="40"/>
  <c r="F31" i="40"/>
  <c r="F33" i="40"/>
  <c r="F35" i="40"/>
  <c r="F37" i="40"/>
  <c r="F38" i="40"/>
  <c r="F39" i="40"/>
  <c r="F40" i="40"/>
  <c r="F42" i="40"/>
  <c r="F44" i="40"/>
  <c r="F46" i="40"/>
  <c r="F48" i="40"/>
  <c r="F50" i="40"/>
  <c r="F52" i="40"/>
  <c r="F53" i="40"/>
  <c r="F54" i="40"/>
  <c r="F55" i="40"/>
  <c r="F57" i="40"/>
  <c r="F59" i="40"/>
  <c r="F61" i="40"/>
  <c r="F63" i="40"/>
  <c r="F65" i="40"/>
  <c r="F67" i="40"/>
  <c r="F69" i="40"/>
  <c r="F13" i="40"/>
  <c r="E14" i="40"/>
  <c r="E15" i="40"/>
  <c r="E16" i="40"/>
  <c r="E18" i="40"/>
  <c r="E20" i="40"/>
  <c r="E22" i="40"/>
  <c r="E24" i="40"/>
  <c r="E26" i="40"/>
  <c r="E27" i="40"/>
  <c r="E29" i="40"/>
  <c r="E31" i="40"/>
  <c r="E33" i="40"/>
  <c r="E35" i="40"/>
  <c r="E37" i="40"/>
  <c r="E38" i="40"/>
  <c r="E39" i="40"/>
  <c r="E40" i="40"/>
  <c r="E42" i="40"/>
  <c r="E44" i="40"/>
  <c r="E46" i="40"/>
  <c r="E48" i="40"/>
  <c r="E50" i="40"/>
  <c r="E52" i="40"/>
  <c r="E53" i="40"/>
  <c r="E54" i="40"/>
  <c r="E55" i="40"/>
  <c r="E57" i="40"/>
  <c r="E59" i="40"/>
  <c r="E61" i="40"/>
  <c r="E63" i="40"/>
  <c r="E65" i="40"/>
  <c r="E67" i="40"/>
  <c r="E69" i="40"/>
  <c r="E13" i="40"/>
  <c r="I24" i="53"/>
  <c r="G24" i="53"/>
  <c r="F11" i="53"/>
  <c r="F12" i="53"/>
  <c r="F13" i="53"/>
  <c r="F14" i="53"/>
  <c r="F15" i="53"/>
  <c r="F16" i="53"/>
  <c r="F17" i="53"/>
  <c r="F18" i="53"/>
  <c r="F19" i="53"/>
  <c r="F20" i="53"/>
  <c r="F21" i="53"/>
  <c r="F22" i="53"/>
  <c r="F23" i="53"/>
  <c r="F24" i="53"/>
  <c r="F25" i="53"/>
  <c r="F10" i="53"/>
  <c r="G12" i="41"/>
  <c r="E12" i="53" s="1"/>
  <c r="E18" i="53"/>
  <c r="E19" i="53"/>
  <c r="E20" i="53"/>
  <c r="E21" i="53"/>
  <c r="E22" i="53"/>
  <c r="E23" i="53"/>
  <c r="E24" i="53"/>
  <c r="E25" i="53"/>
  <c r="D11" i="53"/>
  <c r="D12" i="53"/>
  <c r="D13" i="53"/>
  <c r="D14" i="53"/>
  <c r="D15" i="53"/>
  <c r="D16" i="53"/>
  <c r="D17" i="53"/>
  <c r="D18" i="53"/>
  <c r="D19" i="53"/>
  <c r="D20" i="53"/>
  <c r="D21" i="53"/>
  <c r="D22" i="53"/>
  <c r="D23" i="53"/>
  <c r="D24" i="53"/>
  <c r="D25" i="53"/>
  <c r="D10" i="53"/>
  <c r="C11" i="53"/>
  <c r="C12" i="53"/>
  <c r="C13" i="53"/>
  <c r="C14" i="53"/>
  <c r="C15" i="53"/>
  <c r="C16" i="53"/>
  <c r="C17" i="53"/>
  <c r="C18" i="53"/>
  <c r="C19" i="53"/>
  <c r="C20" i="53"/>
  <c r="C21" i="53"/>
  <c r="C22" i="53"/>
  <c r="C23" i="53"/>
  <c r="C24" i="53"/>
  <c r="C25" i="53"/>
  <c r="C10" i="53"/>
  <c r="B25" i="53"/>
  <c r="B24" i="53"/>
  <c r="B23" i="53"/>
  <c r="B22" i="53"/>
  <c r="B21" i="53"/>
  <c r="B20" i="53"/>
  <c r="B19" i="53"/>
  <c r="B18" i="53"/>
  <c r="B17" i="53"/>
  <c r="B16" i="53"/>
  <c r="B15" i="53"/>
  <c r="B14" i="53"/>
  <c r="B13" i="53"/>
  <c r="B12" i="53"/>
  <c r="B11" i="53"/>
  <c r="B10" i="53"/>
  <c r="H690" i="51"/>
  <c r="L687" i="51"/>
  <c r="L686" i="51"/>
  <c r="L685" i="51"/>
  <c r="L684" i="51"/>
  <c r="L683" i="51"/>
  <c r="L682" i="51"/>
  <c r="L681" i="51"/>
  <c r="J681" i="51"/>
  <c r="L680" i="51"/>
  <c r="L679" i="51"/>
  <c r="L677" i="51"/>
  <c r="L676" i="51"/>
  <c r="L675" i="51"/>
  <c r="L674" i="51"/>
  <c r="L673" i="51"/>
  <c r="L672" i="51"/>
  <c r="L670" i="51"/>
  <c r="L669" i="51"/>
  <c r="L668" i="51"/>
  <c r="L666" i="51"/>
  <c r="L665" i="51"/>
  <c r="L664" i="51"/>
  <c r="L663" i="51"/>
  <c r="L662" i="51"/>
  <c r="L660" i="51"/>
  <c r="L659" i="51"/>
  <c r="L658" i="51"/>
  <c r="L657" i="51"/>
  <c r="J657" i="51"/>
  <c r="L656" i="51"/>
  <c r="L655" i="51"/>
  <c r="L654" i="51"/>
  <c r="L653" i="51"/>
  <c r="L652" i="51"/>
  <c r="J652" i="51"/>
  <c r="L651" i="51"/>
  <c r="L650" i="51"/>
  <c r="L649" i="51"/>
  <c r="L647" i="51"/>
  <c r="L646" i="51"/>
  <c r="L645" i="51"/>
  <c r="L643" i="51"/>
  <c r="L642" i="51"/>
  <c r="L641" i="51"/>
  <c r="L639" i="51"/>
  <c r="L638" i="51"/>
  <c r="L637" i="51"/>
  <c r="L636" i="51"/>
  <c r="L634" i="51"/>
  <c r="L633" i="51"/>
  <c r="L632" i="51"/>
  <c r="L631" i="51"/>
  <c r="L629" i="51"/>
  <c r="L628" i="51"/>
  <c r="L627" i="51"/>
  <c r="L626" i="51"/>
  <c r="J626" i="51"/>
  <c r="L625" i="51"/>
  <c r="L624" i="51"/>
  <c r="L622" i="51"/>
  <c r="L621" i="51"/>
  <c r="L620" i="51"/>
  <c r="L618" i="51"/>
  <c r="L617" i="51"/>
  <c r="L615" i="51"/>
  <c r="L614" i="51"/>
  <c r="L613" i="51"/>
  <c r="L612" i="51"/>
  <c r="L610" i="51"/>
  <c r="L609" i="51"/>
  <c r="L608" i="51"/>
  <c r="L607" i="51"/>
  <c r="L606" i="51"/>
  <c r="J606" i="51"/>
  <c r="L605" i="51"/>
  <c r="L604" i="51"/>
  <c r="L603" i="51"/>
  <c r="J603" i="51"/>
  <c r="L602" i="51"/>
  <c r="L601" i="51"/>
  <c r="L600" i="51"/>
  <c r="L599" i="51"/>
  <c r="L598" i="51"/>
  <c r="J598" i="51"/>
  <c r="L597" i="51"/>
  <c r="L596" i="51"/>
  <c r="L595" i="51"/>
  <c r="L594" i="51"/>
  <c r="L592" i="51"/>
  <c r="L591" i="51"/>
  <c r="L590" i="51"/>
  <c r="L588" i="51"/>
  <c r="L587" i="51"/>
  <c r="L586" i="51"/>
  <c r="L585" i="51"/>
  <c r="L584" i="51"/>
  <c r="J584" i="51"/>
  <c r="L583" i="51"/>
  <c r="L582" i="51"/>
  <c r="L581" i="51"/>
  <c r="L580" i="51"/>
  <c r="L578" i="51"/>
  <c r="L577" i="51"/>
  <c r="L576" i="51"/>
  <c r="L575" i="51"/>
  <c r="L572" i="51"/>
  <c r="L571" i="51"/>
  <c r="L570" i="51"/>
  <c r="L568" i="51"/>
  <c r="L567" i="51"/>
  <c r="L566" i="51"/>
  <c r="J566" i="51"/>
  <c r="L565" i="51"/>
  <c r="L564" i="51"/>
  <c r="L563" i="51"/>
  <c r="J563" i="51"/>
  <c r="L562" i="51"/>
  <c r="L561" i="51"/>
  <c r="L560" i="51"/>
  <c r="L559" i="51"/>
  <c r="L557" i="51"/>
  <c r="L556" i="51"/>
  <c r="L553" i="51"/>
  <c r="L552" i="51"/>
  <c r="L551" i="51"/>
  <c r="L550" i="51"/>
  <c r="J550" i="51"/>
  <c r="L549" i="51"/>
  <c r="L548" i="51"/>
  <c r="L547" i="51"/>
  <c r="L546" i="51"/>
  <c r="L544" i="51"/>
  <c r="L543" i="51"/>
  <c r="L542" i="51"/>
  <c r="L541" i="51"/>
  <c r="L540" i="51"/>
  <c r="J540" i="51"/>
  <c r="L539" i="51"/>
  <c r="L538" i="51"/>
  <c r="J538" i="51"/>
  <c r="L537" i="51"/>
  <c r="L536" i="51"/>
  <c r="J536" i="51"/>
  <c r="L535" i="51"/>
  <c r="L534" i="51"/>
  <c r="L533" i="51"/>
  <c r="L532" i="51"/>
  <c r="L530" i="51"/>
  <c r="L529" i="51"/>
  <c r="L528" i="51"/>
  <c r="L527" i="51"/>
  <c r="L525" i="51"/>
  <c r="L524" i="51"/>
  <c r="L523" i="51"/>
  <c r="J523" i="51"/>
  <c r="L522" i="51"/>
  <c r="L521" i="51"/>
  <c r="L520" i="51"/>
  <c r="J520" i="51"/>
  <c r="L519" i="51"/>
  <c r="L518" i="51"/>
  <c r="L517" i="51"/>
  <c r="L516" i="51"/>
  <c r="L515" i="51"/>
  <c r="J515" i="51"/>
  <c r="L514" i="51"/>
  <c r="L513" i="51"/>
  <c r="L512" i="51"/>
  <c r="L511" i="51"/>
  <c r="J510" i="51"/>
  <c r="L509" i="51"/>
  <c r="L508" i="51"/>
  <c r="L506" i="51"/>
  <c r="L505" i="51"/>
  <c r="L504" i="51"/>
  <c r="L503" i="51"/>
  <c r="J503" i="51"/>
  <c r="L502" i="51"/>
  <c r="L501" i="51"/>
  <c r="L500" i="51"/>
  <c r="L499" i="51"/>
  <c r="H445" i="51"/>
  <c r="L443" i="51"/>
  <c r="L442" i="51"/>
  <c r="L441" i="51"/>
  <c r="L440" i="51"/>
  <c r="L439" i="51"/>
  <c r="J439" i="51"/>
  <c r="L438" i="51"/>
  <c r="L437" i="51"/>
  <c r="L436" i="51"/>
  <c r="J436" i="51"/>
  <c r="L435" i="51"/>
  <c r="L434" i="51"/>
  <c r="L433" i="51"/>
  <c r="J433" i="51"/>
  <c r="L432" i="51"/>
  <c r="L431" i="51"/>
  <c r="J430" i="51"/>
  <c r="L429" i="51"/>
  <c r="L428" i="51"/>
  <c r="L427" i="51"/>
  <c r="L426" i="51"/>
  <c r="J425" i="51"/>
  <c r="L424" i="51"/>
  <c r="L423" i="51"/>
  <c r="L422" i="51"/>
  <c r="L421" i="51"/>
  <c r="L420" i="51"/>
  <c r="J420" i="51"/>
  <c r="L419" i="51"/>
  <c r="L418" i="51"/>
  <c r="J417" i="51"/>
  <c r="L416" i="51"/>
  <c r="L415" i="51"/>
  <c r="J414" i="51"/>
  <c r="L413" i="51"/>
  <c r="L412" i="51"/>
  <c r="L411" i="51"/>
  <c r="L410" i="51"/>
  <c r="J410" i="51"/>
  <c r="L409" i="51"/>
  <c r="L408" i="51"/>
  <c r="L407" i="51"/>
  <c r="J407" i="51"/>
  <c r="L406" i="51"/>
  <c r="L405" i="51"/>
  <c r="J404" i="51"/>
  <c r="L403" i="51"/>
  <c r="L402" i="51"/>
  <c r="L401" i="51"/>
  <c r="J400" i="51"/>
  <c r="L399" i="51"/>
  <c r="L398" i="51"/>
  <c r="L397" i="51"/>
  <c r="L396" i="51"/>
  <c r="J396" i="51"/>
  <c r="L395" i="51"/>
  <c r="L394" i="51"/>
  <c r="J393" i="51"/>
  <c r="L392" i="51"/>
  <c r="L391" i="51"/>
  <c r="L390" i="51"/>
  <c r="J389" i="51"/>
  <c r="L388" i="51"/>
  <c r="L387" i="51"/>
  <c r="L386" i="51"/>
  <c r="L385" i="51"/>
  <c r="J385" i="51"/>
  <c r="L384" i="51"/>
  <c r="L383" i="51"/>
  <c r="J382" i="51"/>
  <c r="L381" i="51"/>
  <c r="L380" i="51"/>
  <c r="L379" i="51"/>
  <c r="L378" i="51"/>
  <c r="J378" i="51"/>
  <c r="L377" i="51"/>
  <c r="L376" i="51"/>
  <c r="L375" i="51"/>
  <c r="J375" i="51"/>
  <c r="L374" i="51"/>
  <c r="L373" i="51"/>
  <c r="J372" i="51"/>
  <c r="L371" i="51"/>
  <c r="L370" i="51"/>
  <c r="J369" i="51"/>
  <c r="L368" i="51"/>
  <c r="L367" i="51"/>
  <c r="L366" i="51"/>
  <c r="L365" i="51"/>
  <c r="J365" i="51"/>
  <c r="L364" i="51"/>
  <c r="L363" i="51"/>
  <c r="L362" i="51"/>
  <c r="J362" i="51"/>
  <c r="L361" i="51"/>
  <c r="L360" i="51"/>
  <c r="L359" i="51"/>
  <c r="L358" i="51"/>
  <c r="J358" i="51"/>
  <c r="L357" i="51"/>
  <c r="L356" i="51"/>
  <c r="J355" i="51"/>
  <c r="L354" i="51"/>
  <c r="L353" i="51"/>
  <c r="L352" i="51"/>
  <c r="J351" i="51"/>
  <c r="L350" i="51"/>
  <c r="L349" i="51"/>
  <c r="L348" i="51"/>
  <c r="J348" i="51"/>
  <c r="L347" i="51"/>
  <c r="L346" i="51"/>
  <c r="L345" i="51"/>
  <c r="J345" i="51"/>
  <c r="L344" i="51"/>
  <c r="L343" i="51"/>
  <c r="L342" i="51"/>
  <c r="J341" i="51"/>
  <c r="L340" i="51"/>
  <c r="L339" i="51"/>
  <c r="L338" i="51"/>
  <c r="L337" i="51"/>
  <c r="J337" i="51"/>
  <c r="L336" i="51"/>
  <c r="L335" i="51"/>
  <c r="L334" i="51"/>
  <c r="J334" i="51"/>
  <c r="L333" i="51"/>
  <c r="L332" i="51"/>
  <c r="L331" i="51"/>
  <c r="J331" i="51"/>
  <c r="L330" i="51"/>
  <c r="L329" i="51"/>
  <c r="L328" i="51"/>
  <c r="J328" i="51"/>
  <c r="L327" i="51"/>
  <c r="L326" i="51"/>
  <c r="J326" i="51"/>
  <c r="L325" i="51"/>
  <c r="L324" i="51"/>
  <c r="J323" i="51"/>
  <c r="L322" i="51"/>
  <c r="L321" i="51"/>
  <c r="L320" i="51"/>
  <c r="J319" i="51"/>
  <c r="L318" i="51"/>
  <c r="L317" i="51"/>
  <c r="L316" i="51"/>
  <c r="H248" i="51"/>
  <c r="L246" i="51"/>
  <c r="L245" i="51"/>
  <c r="L244" i="51"/>
  <c r="J244" i="51"/>
  <c r="L243" i="51"/>
  <c r="L242" i="51"/>
  <c r="L241" i="51"/>
  <c r="J241" i="51"/>
  <c r="L240" i="51"/>
  <c r="L239" i="51"/>
  <c r="L238" i="51"/>
  <c r="J238" i="51"/>
  <c r="L237" i="51"/>
  <c r="L236" i="51"/>
  <c r="L235" i="51"/>
  <c r="J235" i="51"/>
  <c r="L234" i="51"/>
  <c r="L233" i="51"/>
  <c r="L232" i="51"/>
  <c r="J232" i="51"/>
  <c r="L231" i="51"/>
  <c r="L230" i="51"/>
  <c r="L229" i="51"/>
  <c r="J229" i="51"/>
  <c r="L228" i="51"/>
  <c r="L227" i="51"/>
  <c r="L226" i="51"/>
  <c r="J226" i="51"/>
  <c r="L225" i="51"/>
  <c r="L224" i="51"/>
  <c r="L223" i="51"/>
  <c r="J223" i="51"/>
  <c r="L222" i="51"/>
  <c r="L221" i="51"/>
  <c r="L220" i="51"/>
  <c r="J220" i="51"/>
  <c r="L219" i="51"/>
  <c r="L218" i="51"/>
  <c r="L217" i="51"/>
  <c r="J217" i="51"/>
  <c r="L216" i="51"/>
  <c r="L215" i="51"/>
  <c r="L214" i="51"/>
  <c r="J214" i="51"/>
  <c r="L213" i="51"/>
  <c r="L212" i="51"/>
  <c r="L211" i="51"/>
  <c r="J211" i="51"/>
  <c r="L210" i="51"/>
  <c r="L209" i="51"/>
  <c r="L208" i="51"/>
  <c r="J208" i="51"/>
  <c r="L207" i="51"/>
  <c r="L206" i="51"/>
  <c r="L205" i="51"/>
  <c r="J205" i="51"/>
  <c r="L204" i="51"/>
  <c r="L203" i="51"/>
  <c r="L202" i="51"/>
  <c r="L201" i="51"/>
  <c r="L200" i="51"/>
  <c r="L199" i="51"/>
  <c r="L198" i="51"/>
  <c r="L197" i="51"/>
  <c r="J197" i="51"/>
  <c r="L196" i="51"/>
  <c r="L195" i="51"/>
  <c r="L194" i="51"/>
  <c r="J194" i="51"/>
  <c r="L193" i="51"/>
  <c r="L192" i="51"/>
  <c r="L191" i="51"/>
  <c r="J191" i="51"/>
  <c r="L190" i="51"/>
  <c r="L189" i="51"/>
  <c r="L188" i="51"/>
  <c r="J188" i="51"/>
  <c r="L187" i="51"/>
  <c r="L186" i="51"/>
  <c r="L185" i="51"/>
  <c r="L184" i="51"/>
  <c r="L183" i="51"/>
  <c r="J183" i="51"/>
  <c r="L182" i="51"/>
  <c r="L181" i="51"/>
  <c r="L180" i="51"/>
  <c r="L179" i="51"/>
  <c r="L178" i="51"/>
  <c r="J178" i="51"/>
  <c r="L177" i="51"/>
  <c r="L176" i="51"/>
  <c r="L175" i="51"/>
  <c r="J175" i="51"/>
  <c r="L174" i="51"/>
  <c r="L173" i="51"/>
  <c r="L172" i="51"/>
  <c r="L171" i="51"/>
  <c r="L170" i="51"/>
  <c r="L169" i="51"/>
  <c r="L168" i="51"/>
  <c r="L167" i="51"/>
  <c r="J167" i="51"/>
  <c r="L166" i="51"/>
  <c r="L165" i="51"/>
  <c r="L164" i="51"/>
  <c r="J164" i="51"/>
  <c r="L163" i="51"/>
  <c r="L162" i="51"/>
  <c r="L161" i="51"/>
  <c r="L160" i="51"/>
  <c r="L159" i="51"/>
  <c r="L158" i="51"/>
  <c r="L157" i="51"/>
  <c r="L156" i="51"/>
  <c r="J156" i="51"/>
  <c r="L155" i="51"/>
  <c r="L154" i="51"/>
  <c r="L153" i="51"/>
  <c r="L152" i="51"/>
  <c r="L151" i="51"/>
  <c r="J151" i="51"/>
  <c r="L150" i="51"/>
  <c r="L149" i="51"/>
  <c r="L148" i="51"/>
  <c r="J148" i="51"/>
  <c r="L147" i="51"/>
  <c r="L146" i="51"/>
  <c r="L145" i="51"/>
  <c r="L144" i="51"/>
  <c r="L143" i="51"/>
  <c r="L142" i="51"/>
  <c r="L141" i="51"/>
  <c r="L140" i="51"/>
  <c r="J140" i="51"/>
  <c r="L139" i="51"/>
  <c r="L138" i="51"/>
  <c r="L137" i="51"/>
  <c r="J137" i="51"/>
  <c r="L136" i="51"/>
  <c r="L135" i="51"/>
  <c r="L134" i="51"/>
  <c r="J134" i="51"/>
  <c r="L133" i="51"/>
  <c r="L132" i="51"/>
  <c r="L131" i="51"/>
  <c r="L130" i="51"/>
  <c r="L129" i="51"/>
  <c r="J129" i="51"/>
  <c r="L128" i="51"/>
  <c r="L127" i="51"/>
  <c r="L126" i="51"/>
  <c r="J126" i="51"/>
  <c r="L125" i="51"/>
  <c r="L124" i="51"/>
  <c r="L123" i="51"/>
  <c r="J123" i="51"/>
  <c r="L122" i="51"/>
  <c r="L121" i="51"/>
  <c r="L120" i="51"/>
  <c r="L119" i="51"/>
  <c r="L118" i="51"/>
  <c r="J118" i="51"/>
  <c r="L117" i="51"/>
  <c r="L116" i="51"/>
  <c r="L115" i="51"/>
  <c r="L114" i="51"/>
  <c r="L113" i="51"/>
  <c r="J113" i="51"/>
  <c r="L112" i="51"/>
  <c r="L111" i="51"/>
  <c r="L110" i="51"/>
  <c r="L109" i="51"/>
  <c r="L108" i="51"/>
  <c r="L107" i="51"/>
  <c r="L106" i="51"/>
  <c r="L105" i="51"/>
  <c r="L104" i="51"/>
  <c r="L103" i="51"/>
  <c r="L102" i="51"/>
  <c r="L101" i="51"/>
  <c r="J101" i="51"/>
  <c r="L100" i="51"/>
  <c r="L99" i="51"/>
  <c r="L98" i="51"/>
  <c r="J98" i="51"/>
  <c r="L97" i="51"/>
  <c r="L96" i="51"/>
  <c r="L95" i="51"/>
  <c r="J95" i="51"/>
  <c r="L94" i="51"/>
  <c r="L93" i="51"/>
  <c r="L92" i="51"/>
  <c r="J92" i="51"/>
  <c r="L91" i="51"/>
  <c r="L90" i="51"/>
  <c r="L89" i="51"/>
  <c r="J89" i="51"/>
  <c r="L88" i="51"/>
  <c r="L87" i="51"/>
  <c r="L86" i="51"/>
  <c r="J86" i="51"/>
  <c r="L85" i="51"/>
  <c r="L84" i="51"/>
  <c r="L83" i="51"/>
  <c r="L82" i="51"/>
  <c r="L81" i="51"/>
  <c r="J81" i="51"/>
  <c r="L80" i="51"/>
  <c r="L79" i="51"/>
  <c r="L78" i="51"/>
  <c r="J78" i="51"/>
  <c r="L77" i="51"/>
  <c r="L76" i="51"/>
  <c r="L75" i="51"/>
  <c r="J75" i="51"/>
  <c r="L74" i="51"/>
  <c r="L73" i="51"/>
  <c r="L72" i="51"/>
  <c r="J72" i="51"/>
  <c r="L71" i="51"/>
  <c r="L70" i="51"/>
  <c r="L69" i="51"/>
  <c r="J69" i="51"/>
  <c r="L68" i="51"/>
  <c r="L67" i="51"/>
  <c r="L66" i="51"/>
  <c r="J66" i="51"/>
  <c r="L65" i="51"/>
  <c r="L64" i="51"/>
  <c r="L63" i="51"/>
  <c r="L62" i="51"/>
  <c r="L61" i="51"/>
  <c r="J61" i="51"/>
  <c r="L60" i="51"/>
  <c r="L59" i="51"/>
  <c r="L58" i="51"/>
  <c r="J58" i="51"/>
  <c r="L57" i="51"/>
  <c r="L56" i="51"/>
  <c r="L55" i="51"/>
  <c r="J55" i="51"/>
  <c r="L54" i="51"/>
  <c r="L53" i="51"/>
  <c r="L52" i="51"/>
  <c r="J52" i="51"/>
  <c r="L51" i="51"/>
  <c r="L50" i="51"/>
  <c r="L49" i="51"/>
  <c r="J49" i="51"/>
  <c r="L48" i="51"/>
  <c r="L47" i="51"/>
  <c r="L46" i="51"/>
  <c r="L45" i="51"/>
  <c r="L44" i="51"/>
  <c r="J44" i="51"/>
  <c r="L43" i="51"/>
  <c r="L42" i="51"/>
  <c r="L41" i="51"/>
  <c r="L40" i="51"/>
  <c r="L39" i="51"/>
  <c r="J39" i="51"/>
  <c r="L38" i="51"/>
  <c r="L37" i="51"/>
  <c r="L36" i="51"/>
  <c r="J36" i="51"/>
  <c r="L35" i="51"/>
  <c r="L34" i="51"/>
  <c r="L33" i="51"/>
  <c r="J33" i="51"/>
  <c r="L32" i="51"/>
  <c r="L31" i="51"/>
  <c r="L30" i="51"/>
  <c r="L29" i="51"/>
  <c r="J29" i="51"/>
  <c r="L28" i="51"/>
  <c r="L27" i="51"/>
  <c r="L26" i="51"/>
  <c r="J26" i="51"/>
  <c r="L25" i="51"/>
  <c r="L24" i="51"/>
  <c r="L23" i="51"/>
  <c r="L22" i="51"/>
  <c r="L21" i="51"/>
  <c r="L20" i="51"/>
  <c r="L19" i="51"/>
  <c r="J19" i="51"/>
  <c r="L18" i="51"/>
  <c r="L17" i="51"/>
  <c r="L16" i="51"/>
  <c r="L15" i="51"/>
  <c r="J15" i="51"/>
  <c r="L14" i="51"/>
  <c r="L13" i="51"/>
  <c r="L12" i="51"/>
  <c r="H385" i="50"/>
  <c r="J382" i="50"/>
  <c r="J380" i="50"/>
  <c r="J378" i="50"/>
  <c r="J376" i="50"/>
  <c r="J373" i="50"/>
  <c r="J371" i="50"/>
  <c r="J369" i="50"/>
  <c r="J367" i="50"/>
  <c r="J365" i="50"/>
  <c r="J363" i="50"/>
  <c r="J361" i="50"/>
  <c r="J359" i="50"/>
  <c r="J357" i="50"/>
  <c r="J355" i="50"/>
  <c r="J353" i="50"/>
  <c r="J351" i="50"/>
  <c r="J349" i="50"/>
  <c r="J347" i="50"/>
  <c r="J345" i="50"/>
  <c r="J343" i="50"/>
  <c r="J341" i="50"/>
  <c r="J339" i="50"/>
  <c r="J337" i="50"/>
  <c r="J335" i="50"/>
  <c r="J332" i="50"/>
  <c r="J330" i="50"/>
  <c r="J328" i="50"/>
  <c r="J326" i="50"/>
  <c r="J323" i="50"/>
  <c r="J321" i="50"/>
  <c r="J319" i="50"/>
  <c r="J316" i="50"/>
  <c r="J313" i="50"/>
  <c r="J311" i="50"/>
  <c r="J309" i="50"/>
  <c r="J306" i="50"/>
  <c r="J303" i="50"/>
  <c r="J301" i="50"/>
  <c r="J299" i="50"/>
  <c r="J297" i="50"/>
  <c r="J294" i="50"/>
  <c r="J292" i="50"/>
  <c r="J290" i="50"/>
  <c r="H264" i="50"/>
  <c r="J261" i="50"/>
  <c r="J259" i="50"/>
  <c r="J257" i="50"/>
  <c r="J255" i="50"/>
  <c r="J252" i="50"/>
  <c r="J249" i="50"/>
  <c r="J247" i="50"/>
  <c r="J245" i="50"/>
  <c r="J242" i="50"/>
  <c r="J239" i="50"/>
  <c r="J236" i="50"/>
  <c r="J233" i="50"/>
  <c r="J230" i="50"/>
  <c r="J228" i="50"/>
  <c r="J225" i="50"/>
  <c r="J222" i="50"/>
  <c r="J219" i="50"/>
  <c r="J216" i="50"/>
  <c r="J214" i="50"/>
  <c r="J211" i="50"/>
  <c r="J209" i="50"/>
  <c r="J207" i="50"/>
  <c r="J204" i="50"/>
  <c r="J202" i="50"/>
  <c r="J200" i="50"/>
  <c r="J198" i="50"/>
  <c r="J195" i="50"/>
  <c r="J192" i="50"/>
  <c r="J190" i="50"/>
  <c r="J188" i="50"/>
  <c r="J186" i="50"/>
  <c r="J184" i="50"/>
  <c r="J182" i="50"/>
  <c r="J180" i="50"/>
  <c r="J177" i="50"/>
  <c r="J174" i="50"/>
  <c r="H146" i="50"/>
  <c r="J143" i="50"/>
  <c r="J141" i="50"/>
  <c r="J139" i="50"/>
  <c r="J137" i="50"/>
  <c r="J135" i="50"/>
  <c r="J133" i="50"/>
  <c r="J131" i="50"/>
  <c r="J129" i="50"/>
  <c r="J127" i="50"/>
  <c r="J125" i="50"/>
  <c r="J123" i="50"/>
  <c r="J121" i="50"/>
  <c r="J119" i="50"/>
  <c r="J117" i="50"/>
  <c r="J115" i="50"/>
  <c r="J113" i="50"/>
  <c r="J111" i="50"/>
  <c r="J109" i="50"/>
  <c r="J107" i="50"/>
  <c r="J105" i="50"/>
  <c r="J103" i="50"/>
  <c r="J101" i="50"/>
  <c r="J99" i="50"/>
  <c r="J97" i="50"/>
  <c r="J95" i="50"/>
  <c r="J93" i="50"/>
  <c r="J91" i="50"/>
  <c r="J89" i="50"/>
  <c r="J87" i="50"/>
  <c r="J85" i="50"/>
  <c r="J83" i="50"/>
  <c r="J81" i="50"/>
  <c r="J79" i="50"/>
  <c r="J77" i="50"/>
  <c r="J75" i="50"/>
  <c r="J73" i="50"/>
  <c r="J71" i="50"/>
  <c r="J69" i="50"/>
  <c r="J67" i="50"/>
  <c r="J65" i="50"/>
  <c r="J63" i="50"/>
  <c r="J61" i="50"/>
  <c r="J59" i="50"/>
  <c r="J57" i="50"/>
  <c r="J55" i="50"/>
  <c r="J53" i="50"/>
  <c r="J51" i="50"/>
  <c r="J49" i="50"/>
  <c r="J47" i="50"/>
  <c r="J45" i="50"/>
  <c r="J43" i="50"/>
  <c r="J41" i="50"/>
  <c r="J39" i="50"/>
  <c r="J37" i="50"/>
  <c r="J35" i="50"/>
  <c r="J33" i="50"/>
  <c r="J31" i="50"/>
  <c r="J29" i="50"/>
  <c r="J27" i="50"/>
  <c r="J25" i="50"/>
  <c r="J23" i="50"/>
  <c r="J21" i="50"/>
  <c r="J19" i="50"/>
  <c r="J17" i="50"/>
  <c r="J15" i="50"/>
  <c r="J13" i="50"/>
  <c r="A1389" i="39"/>
  <c r="A1388" i="39"/>
  <c r="A1387" i="39"/>
  <c r="A1386" i="39"/>
  <c r="A1385" i="39"/>
  <c r="A1384" i="39"/>
  <c r="A1383" i="39"/>
  <c r="A1382" i="39"/>
  <c r="A1381" i="39"/>
  <c r="A1380" i="39"/>
  <c r="A1379" i="39"/>
  <c r="A1378" i="39"/>
  <c r="A1377" i="39"/>
  <c r="A1376" i="39"/>
  <c r="A1375" i="39"/>
  <c r="A1374" i="39"/>
  <c r="A1373" i="39"/>
  <c r="A1372" i="39"/>
  <c r="A1371" i="39"/>
  <c r="A1370" i="39"/>
  <c r="A1369" i="39"/>
  <c r="A1368" i="39"/>
  <c r="A1367" i="39"/>
  <c r="A1366" i="39"/>
  <c r="A1365" i="39"/>
  <c r="A1364" i="39"/>
  <c r="A1363" i="39"/>
  <c r="A1362" i="39"/>
  <c r="A1361" i="39"/>
  <c r="A1360" i="39"/>
  <c r="A1359" i="39"/>
  <c r="A1358" i="39"/>
  <c r="A1357" i="39"/>
  <c r="A1356" i="39"/>
  <c r="A1355" i="39"/>
  <c r="A1354" i="39"/>
  <c r="A1353" i="39"/>
  <c r="A1352" i="39"/>
  <c r="A1351" i="39"/>
  <c r="A1350" i="39"/>
  <c r="A1349" i="39"/>
  <c r="A1348" i="39"/>
  <c r="A1347" i="39"/>
  <c r="A1346" i="39"/>
  <c r="A1345" i="39"/>
  <c r="A1344" i="39"/>
  <c r="A1343" i="39"/>
  <c r="A1342" i="39"/>
  <c r="A1341" i="39"/>
  <c r="A1340" i="39"/>
  <c r="A1339" i="39"/>
  <c r="A1338" i="39"/>
  <c r="A1337" i="39"/>
  <c r="A1336" i="39"/>
  <c r="A1335" i="39"/>
  <c r="A1334" i="39"/>
  <c r="A1333" i="39"/>
  <c r="A1332" i="39"/>
  <c r="A1331" i="39"/>
  <c r="A1330" i="39"/>
  <c r="A1329" i="39"/>
  <c r="A1328" i="39"/>
  <c r="A1327" i="39"/>
  <c r="A1326" i="39"/>
  <c r="A1325" i="39"/>
  <c r="A1324" i="39"/>
  <c r="A1323" i="39"/>
  <c r="A1322" i="39"/>
  <c r="A1321" i="39"/>
  <c r="A1320" i="39"/>
  <c r="A1319" i="39"/>
  <c r="A1318" i="39"/>
  <c r="A1317" i="39"/>
  <c r="A1316" i="39"/>
  <c r="A1315" i="39"/>
  <c r="A1314" i="39"/>
  <c r="A1313" i="39"/>
  <c r="A1312" i="39"/>
  <c r="A1311" i="39"/>
  <c r="A1310" i="39"/>
  <c r="A1309" i="39"/>
  <c r="A1308" i="39"/>
  <c r="A1307" i="39"/>
  <c r="A1306" i="39"/>
  <c r="A1305" i="39"/>
  <c r="A1304" i="39"/>
  <c r="A1303" i="39"/>
  <c r="A1302" i="39"/>
  <c r="A1301" i="39"/>
  <c r="A1300" i="39"/>
  <c r="A1299" i="39"/>
  <c r="A1298" i="39"/>
  <c r="A1297" i="39"/>
  <c r="A1296" i="39"/>
  <c r="A1295" i="39"/>
  <c r="A1294" i="39"/>
  <c r="A1293" i="39"/>
  <c r="A1292" i="39"/>
  <c r="A1291" i="39"/>
  <c r="A1290" i="39"/>
  <c r="A1289" i="39"/>
  <c r="A1288" i="39"/>
  <c r="A1287" i="39"/>
  <c r="A1286" i="39"/>
  <c r="A1285" i="39"/>
  <c r="A1284" i="39"/>
  <c r="A1283" i="39"/>
  <c r="A1282" i="39"/>
  <c r="A1281" i="39"/>
  <c r="A1280" i="39"/>
  <c r="A1279" i="39"/>
  <c r="A1278" i="39"/>
  <c r="A1277" i="39"/>
  <c r="A1276" i="39"/>
  <c r="A1275" i="39"/>
  <c r="A1274" i="39"/>
  <c r="A1273" i="39"/>
  <c r="A1272" i="39"/>
  <c r="A1271" i="39"/>
  <c r="A1270" i="39"/>
  <c r="A1269" i="39"/>
  <c r="A1268" i="39"/>
  <c r="A1267" i="39"/>
  <c r="A1266" i="39"/>
  <c r="A1265" i="39"/>
  <c r="A1264" i="39"/>
  <c r="A1263" i="39"/>
  <c r="A1262" i="39"/>
  <c r="A1261" i="39"/>
  <c r="A1260" i="39"/>
  <c r="A1259" i="39"/>
  <c r="A1258" i="39"/>
  <c r="A1257" i="39"/>
  <c r="A1256" i="39"/>
  <c r="A1255" i="39"/>
  <c r="A1254" i="39"/>
  <c r="A1253" i="39"/>
  <c r="A1252" i="39"/>
  <c r="A1251" i="39"/>
  <c r="A1250" i="39"/>
  <c r="A1249" i="39"/>
  <c r="A1248" i="39"/>
  <c r="A1247" i="39"/>
  <c r="A1246" i="39"/>
  <c r="A1245" i="39"/>
  <c r="A1244" i="39"/>
  <c r="A1243" i="39"/>
  <c r="A1242" i="39"/>
  <c r="A1241" i="39"/>
  <c r="A1240" i="39"/>
  <c r="A1239" i="39"/>
  <c r="A1238" i="39"/>
  <c r="A1237" i="39"/>
  <c r="A1236" i="39"/>
  <c r="A1235" i="39"/>
  <c r="A1234" i="39"/>
  <c r="A1233" i="39"/>
  <c r="A1232" i="39"/>
  <c r="A1231" i="39"/>
  <c r="A1230" i="39"/>
  <c r="A1229" i="39"/>
  <c r="A1228" i="39"/>
  <c r="A1227" i="39"/>
  <c r="A1226" i="39"/>
  <c r="A1225" i="39"/>
  <c r="A1224" i="39"/>
  <c r="A1223" i="39"/>
  <c r="A1222" i="39"/>
  <c r="A1221" i="39"/>
  <c r="A1220" i="39"/>
  <c r="A1219" i="39"/>
  <c r="A1218" i="39"/>
  <c r="A1217" i="39"/>
  <c r="A1216" i="39"/>
  <c r="A1215" i="39"/>
  <c r="A1214" i="39"/>
  <c r="A1213" i="39"/>
  <c r="A1212" i="39"/>
  <c r="A1211" i="39"/>
  <c r="A1210" i="39"/>
  <c r="A1209" i="39"/>
  <c r="A1208" i="39"/>
  <c r="A1207" i="39"/>
  <c r="A1206" i="39"/>
  <c r="A1205" i="39"/>
  <c r="A1204" i="39"/>
  <c r="A1203" i="39"/>
  <c r="A1202" i="39"/>
  <c r="A1201" i="39"/>
  <c r="A1200" i="39"/>
  <c r="A1199" i="39"/>
  <c r="A1198" i="39"/>
  <c r="A1197" i="39"/>
  <c r="A1196" i="39"/>
  <c r="A1195" i="39"/>
  <c r="A1194" i="39"/>
  <c r="A1193" i="39"/>
  <c r="A1192" i="39"/>
  <c r="A1191" i="39"/>
  <c r="A1190" i="39"/>
  <c r="A1189" i="39"/>
  <c r="A1188" i="39"/>
  <c r="A1187" i="39"/>
  <c r="A1186" i="39"/>
  <c r="A1185" i="39"/>
  <c r="A1184" i="39"/>
  <c r="A1183" i="39"/>
  <c r="A1182" i="39"/>
  <c r="A1181" i="39"/>
  <c r="A1180" i="39"/>
  <c r="A1179" i="39"/>
  <c r="A1178" i="39"/>
  <c r="A1177" i="39"/>
  <c r="A1176" i="39"/>
  <c r="A1175" i="39"/>
  <c r="A1174" i="39"/>
  <c r="A1173" i="39"/>
  <c r="A1172" i="39"/>
  <c r="A1171" i="39"/>
  <c r="A1170" i="39"/>
  <c r="A1169" i="39"/>
  <c r="A1168" i="39"/>
  <c r="A1167" i="39"/>
  <c r="A1166" i="39"/>
  <c r="A1165" i="39"/>
  <c r="A1164" i="39"/>
  <c r="A1163" i="39"/>
  <c r="A1162" i="39"/>
  <c r="A1161" i="39"/>
  <c r="A1160" i="39"/>
  <c r="A1159" i="39"/>
  <c r="A1158" i="39"/>
  <c r="A1157" i="39"/>
  <c r="A1156" i="39"/>
  <c r="A1155" i="39"/>
  <c r="A1154" i="39"/>
  <c r="A1153" i="39"/>
  <c r="A1152" i="39"/>
  <c r="A1151" i="39"/>
  <c r="A1150" i="39"/>
  <c r="A1149" i="39"/>
  <c r="A1148" i="39"/>
  <c r="A1147" i="39"/>
  <c r="A1146" i="39"/>
  <c r="A1145" i="39"/>
  <c r="A1144" i="39"/>
  <c r="A1143" i="39"/>
  <c r="A1142" i="39"/>
  <c r="A1141" i="39"/>
  <c r="A1140" i="39"/>
  <c r="A1139" i="39"/>
  <c r="A1138" i="39"/>
  <c r="A1137" i="39"/>
  <c r="A1136" i="39"/>
  <c r="A1135" i="39"/>
  <c r="A1134" i="39"/>
  <c r="A1133" i="39"/>
  <c r="A1132" i="39"/>
  <c r="A1131" i="39"/>
  <c r="A1130" i="39"/>
  <c r="A1129" i="39"/>
  <c r="A1128" i="39"/>
  <c r="A1127" i="39"/>
  <c r="A1126" i="39"/>
  <c r="A1125" i="39"/>
  <c r="A1124" i="39"/>
  <c r="A1123" i="39"/>
  <c r="A1122" i="39"/>
  <c r="A1121" i="39"/>
  <c r="A1120" i="39"/>
  <c r="A1119" i="39"/>
  <c r="A1118" i="39"/>
  <c r="A1117" i="39"/>
  <c r="A1116" i="39"/>
  <c r="A1115" i="39"/>
  <c r="A1114" i="39"/>
  <c r="A1113" i="39"/>
  <c r="A1112" i="39"/>
  <c r="A1111" i="39"/>
  <c r="A1110" i="39"/>
  <c r="A1109" i="39"/>
  <c r="A1108" i="39"/>
  <c r="A1107" i="39"/>
  <c r="A1106" i="39"/>
  <c r="A1105" i="39"/>
  <c r="A1104" i="39"/>
  <c r="A1103" i="39"/>
  <c r="A1102" i="39"/>
  <c r="A1101" i="39"/>
  <c r="A1100" i="39"/>
  <c r="A1099" i="39"/>
  <c r="A1098" i="39"/>
  <c r="A1097" i="39"/>
  <c r="A1096" i="39"/>
  <c r="A1095" i="39"/>
  <c r="A1094" i="39"/>
  <c r="A1093" i="39"/>
  <c r="A1092" i="39"/>
  <c r="A1091" i="39"/>
  <c r="A1090" i="39"/>
  <c r="A1089" i="39"/>
  <c r="A1088" i="39"/>
  <c r="A1087" i="39"/>
  <c r="A1086" i="39"/>
  <c r="A1085" i="39"/>
  <c r="A1084" i="39"/>
  <c r="A1083" i="39"/>
  <c r="A1082" i="39"/>
  <c r="A1081" i="39"/>
  <c r="A1080" i="39"/>
  <c r="A1079" i="39"/>
  <c r="A1078" i="39"/>
  <c r="A1077" i="39"/>
  <c r="A1076" i="39"/>
  <c r="A1075" i="39"/>
  <c r="A1074" i="39"/>
  <c r="A1073" i="39"/>
  <c r="A1072" i="39"/>
  <c r="A1071" i="39"/>
  <c r="A1070" i="39"/>
  <c r="A1069" i="39"/>
  <c r="A1068" i="39"/>
  <c r="A1067" i="39"/>
  <c r="A1066" i="39"/>
  <c r="A1065" i="39"/>
  <c r="A1064" i="39"/>
  <c r="A1063" i="39"/>
  <c r="A1062" i="39"/>
  <c r="A1061" i="39"/>
  <c r="A1060" i="39"/>
  <c r="A1059" i="39"/>
  <c r="A1058" i="39"/>
  <c r="A1057" i="39"/>
  <c r="A1056" i="39"/>
  <c r="A1055" i="39"/>
  <c r="A1054" i="39"/>
  <c r="A1053" i="39"/>
  <c r="A1052" i="39"/>
  <c r="A1051" i="39"/>
  <c r="A1050" i="39"/>
  <c r="A1049" i="39"/>
  <c r="A1048" i="39"/>
  <c r="A1047" i="39"/>
  <c r="A1046" i="39"/>
  <c r="A1045" i="39"/>
  <c r="A1044" i="39"/>
  <c r="A1043" i="39"/>
  <c r="A1042" i="39"/>
  <c r="A1041" i="39"/>
  <c r="A1040" i="39"/>
  <c r="A1039" i="39"/>
  <c r="A1038" i="39"/>
  <c r="A1037" i="39"/>
  <c r="A1036" i="39"/>
  <c r="A1035" i="39"/>
  <c r="A1034" i="39"/>
  <c r="A1033" i="39"/>
  <c r="A1032" i="39"/>
  <c r="A1031" i="39"/>
  <c r="A1030" i="39"/>
  <c r="A1029" i="39"/>
  <c r="A1028" i="39"/>
  <c r="A1027" i="39"/>
  <c r="A1026" i="39"/>
  <c r="A1025" i="39"/>
  <c r="A1024" i="39"/>
  <c r="A1023" i="39"/>
  <c r="A1022" i="39"/>
  <c r="A1021" i="39"/>
  <c r="A1020" i="39"/>
  <c r="A1019" i="39"/>
  <c r="A1018" i="39"/>
  <c r="A1017" i="39"/>
  <c r="A1016" i="39"/>
  <c r="A1015" i="39"/>
  <c r="A1014" i="39"/>
  <c r="A1013" i="39"/>
  <c r="A1012" i="39"/>
  <c r="A1011" i="39"/>
  <c r="A1010" i="39"/>
  <c r="A1009" i="39"/>
  <c r="A1008" i="39"/>
  <c r="A1007" i="39"/>
  <c r="A1006" i="39"/>
  <c r="A1005" i="39"/>
  <c r="A1004" i="39"/>
  <c r="A1003" i="39"/>
  <c r="A1002" i="39"/>
  <c r="A1001" i="39"/>
  <c r="A1000" i="39"/>
  <c r="A999" i="39"/>
  <c r="A998" i="39"/>
  <c r="A997" i="39"/>
  <c r="A996" i="39"/>
  <c r="A995" i="39"/>
  <c r="A994" i="39"/>
  <c r="A993" i="39"/>
  <c r="A992" i="39"/>
  <c r="A991" i="39"/>
  <c r="A990" i="39"/>
  <c r="A989" i="39"/>
  <c r="A988" i="39"/>
  <c r="A987" i="39"/>
  <c r="A986" i="39"/>
  <c r="A985" i="39"/>
  <c r="A984" i="39"/>
  <c r="A983" i="39"/>
  <c r="A982" i="39"/>
  <c r="A981" i="39"/>
  <c r="A980" i="39"/>
  <c r="A979" i="39"/>
  <c r="A978" i="39"/>
  <c r="A977" i="39"/>
  <c r="A976" i="39"/>
  <c r="A975" i="39"/>
  <c r="A974" i="39"/>
  <c r="A973" i="39"/>
  <c r="A972" i="39"/>
  <c r="A971" i="39"/>
  <c r="A970" i="39"/>
  <c r="A969" i="39"/>
  <c r="A968" i="39"/>
  <c r="A967" i="39"/>
  <c r="A966" i="39"/>
  <c r="A965" i="39"/>
  <c r="A964" i="39"/>
  <c r="A963" i="39"/>
  <c r="A962" i="39"/>
  <c r="A961" i="39"/>
  <c r="A960" i="39"/>
  <c r="A959" i="39"/>
  <c r="A958" i="39"/>
  <c r="A957" i="39"/>
  <c r="A956" i="39"/>
  <c r="A955" i="39"/>
  <c r="A954" i="39"/>
  <c r="A953" i="39"/>
  <c r="A952" i="39"/>
  <c r="A951" i="39"/>
  <c r="A950" i="39"/>
  <c r="A949" i="39"/>
  <c r="A948" i="39"/>
  <c r="A947" i="39"/>
  <c r="A946" i="39"/>
  <c r="A945" i="39"/>
  <c r="A944" i="39"/>
  <c r="A943" i="39"/>
  <c r="A942" i="39"/>
  <c r="A941" i="39"/>
  <c r="A940" i="39"/>
  <c r="A939" i="39"/>
  <c r="A938" i="39"/>
  <c r="A937" i="39"/>
  <c r="A936" i="39"/>
  <c r="A935" i="39"/>
  <c r="A934" i="39"/>
  <c r="A933" i="39"/>
  <c r="A932" i="39"/>
  <c r="A931" i="39"/>
  <c r="A930" i="39"/>
  <c r="A929" i="39"/>
  <c r="A928" i="39"/>
  <c r="A927" i="39"/>
  <c r="A926" i="39"/>
  <c r="A925" i="39"/>
  <c r="A924" i="39"/>
  <c r="A923" i="39"/>
  <c r="A922" i="39"/>
  <c r="A921" i="39"/>
  <c r="A920" i="39"/>
  <c r="A919" i="39"/>
  <c r="A918" i="39"/>
  <c r="A917" i="39"/>
  <c r="A916" i="39"/>
  <c r="A915" i="39"/>
  <c r="A914" i="39"/>
  <c r="A913" i="39"/>
  <c r="A912" i="39"/>
  <c r="A911" i="39"/>
  <c r="A910" i="39"/>
  <c r="A909" i="39"/>
  <c r="A908" i="39"/>
  <c r="A907" i="39"/>
  <c r="A906" i="39"/>
  <c r="A905" i="39"/>
  <c r="A904" i="39"/>
  <c r="A903" i="39"/>
  <c r="A902" i="39"/>
  <c r="A901" i="39"/>
  <c r="A900" i="39"/>
  <c r="A899" i="39"/>
  <c r="A898" i="39"/>
  <c r="A897" i="39"/>
  <c r="A896" i="39"/>
  <c r="A895" i="39"/>
  <c r="A894" i="39"/>
  <c r="A893" i="39"/>
  <c r="A892" i="39"/>
  <c r="A891" i="39"/>
  <c r="A890" i="39"/>
  <c r="A889" i="39"/>
  <c r="A888" i="39"/>
  <c r="A887" i="39"/>
  <c r="A886" i="39"/>
  <c r="A885" i="39"/>
  <c r="A884" i="39"/>
  <c r="A883" i="39"/>
  <c r="A882" i="39"/>
  <c r="A881" i="39"/>
  <c r="A880" i="39"/>
  <c r="A879" i="39"/>
  <c r="A878" i="39"/>
  <c r="A877" i="39"/>
  <c r="A876" i="39"/>
  <c r="A875" i="39"/>
  <c r="A874" i="39"/>
  <c r="A873" i="39"/>
  <c r="A872" i="39"/>
  <c r="A871" i="39"/>
  <c r="A870" i="39"/>
  <c r="A869" i="39"/>
  <c r="A868" i="39"/>
  <c r="A867" i="39"/>
  <c r="A866" i="39"/>
  <c r="A865" i="39"/>
  <c r="A864" i="39"/>
  <c r="A863" i="39"/>
  <c r="A862" i="39"/>
  <c r="A861" i="39"/>
  <c r="A860" i="39"/>
  <c r="A859" i="39"/>
  <c r="A858" i="39"/>
  <c r="A857" i="39"/>
  <c r="A856" i="39"/>
  <c r="A855" i="39"/>
  <c r="A854" i="39"/>
  <c r="A853" i="39"/>
  <c r="A852" i="39"/>
  <c r="A851" i="39"/>
  <c r="A850" i="39"/>
  <c r="A849" i="39"/>
  <c r="A848" i="39"/>
  <c r="A847" i="39"/>
  <c r="A846" i="39"/>
  <c r="A845" i="39"/>
  <c r="A844" i="39"/>
  <c r="A843" i="39"/>
  <c r="A842" i="39"/>
  <c r="A841" i="39"/>
  <c r="A840" i="39"/>
  <c r="A839" i="39"/>
  <c r="A838" i="39"/>
  <c r="A837" i="39"/>
  <c r="A836" i="39"/>
  <c r="A835" i="39"/>
  <c r="A834" i="39"/>
  <c r="A833" i="39"/>
  <c r="A832" i="39"/>
  <c r="A831" i="39"/>
  <c r="A830" i="39"/>
  <c r="A829" i="39"/>
  <c r="A828" i="39"/>
  <c r="A827" i="39"/>
  <c r="A826" i="39"/>
  <c r="A825" i="39"/>
  <c r="A824" i="39"/>
  <c r="A823" i="39"/>
  <c r="A822" i="39"/>
  <c r="A821" i="39"/>
  <c r="A820" i="39"/>
  <c r="A819" i="39"/>
  <c r="A818" i="39"/>
  <c r="A817" i="39"/>
  <c r="A816" i="39"/>
  <c r="A815" i="39"/>
  <c r="A814" i="39"/>
  <c r="A813" i="39"/>
  <c r="A812" i="39"/>
  <c r="A811" i="39"/>
  <c r="A810" i="39"/>
  <c r="A809" i="39"/>
  <c r="A808" i="39"/>
  <c r="A807" i="39"/>
  <c r="A806" i="39"/>
  <c r="A805" i="39"/>
  <c r="A804" i="39"/>
  <c r="A803" i="39"/>
  <c r="A802" i="39"/>
  <c r="A801" i="39"/>
  <c r="A800" i="39"/>
  <c r="A799" i="39"/>
  <c r="A798" i="39"/>
  <c r="A797" i="39"/>
  <c r="A796" i="39"/>
  <c r="A795" i="39"/>
  <c r="A794" i="39"/>
  <c r="A793" i="39"/>
  <c r="A792" i="39"/>
  <c r="A791" i="39"/>
  <c r="A790" i="39"/>
  <c r="A789" i="39"/>
  <c r="A788" i="39"/>
  <c r="A787" i="39"/>
  <c r="A786" i="39"/>
  <c r="A785" i="39"/>
  <c r="A784" i="39"/>
  <c r="A783" i="39"/>
  <c r="A782" i="39"/>
  <c r="A781" i="39"/>
  <c r="A780" i="39"/>
  <c r="A779" i="39"/>
  <c r="A778" i="39"/>
  <c r="A777" i="39"/>
  <c r="A776" i="39"/>
  <c r="A775" i="39"/>
  <c r="A774" i="39"/>
  <c r="A773" i="39"/>
  <c r="A772" i="39"/>
  <c r="A771" i="39"/>
  <c r="A770" i="39"/>
  <c r="A769" i="39"/>
  <c r="A768" i="39"/>
  <c r="A767" i="39"/>
  <c r="A766" i="39"/>
  <c r="A765" i="39"/>
  <c r="A764" i="39"/>
  <c r="A763" i="39"/>
  <c r="A762" i="39"/>
  <c r="A761" i="39"/>
  <c r="A760" i="39"/>
  <c r="A759" i="39"/>
  <c r="A758" i="39"/>
  <c r="A757" i="39"/>
  <c r="A756" i="39"/>
  <c r="A755" i="39"/>
  <c r="A754" i="39"/>
  <c r="A753" i="39"/>
  <c r="A752" i="39"/>
  <c r="A751" i="39"/>
  <c r="A750" i="39"/>
  <c r="A749" i="39"/>
  <c r="A748" i="39"/>
  <c r="A747" i="39"/>
  <c r="A746" i="39"/>
  <c r="A745" i="39"/>
  <c r="A744" i="39"/>
  <c r="A743" i="39"/>
  <c r="A742" i="39"/>
  <c r="A741" i="39"/>
  <c r="A740" i="39"/>
  <c r="A739" i="39"/>
  <c r="A738" i="39"/>
  <c r="A737" i="39"/>
  <c r="A736" i="39"/>
  <c r="A735" i="39"/>
  <c r="A734" i="39"/>
  <c r="A733" i="39"/>
  <c r="A732" i="39"/>
  <c r="A731" i="39"/>
  <c r="A730" i="39"/>
  <c r="A729" i="39"/>
  <c r="A728" i="39"/>
  <c r="A727" i="39"/>
  <c r="A726" i="39"/>
  <c r="A725" i="39"/>
  <c r="A724" i="39"/>
  <c r="A723" i="39"/>
  <c r="A722" i="39"/>
  <c r="A721" i="39"/>
  <c r="A720" i="39"/>
  <c r="A719" i="39"/>
  <c r="A718" i="39"/>
  <c r="A717" i="39"/>
  <c r="A716" i="39"/>
  <c r="A715" i="39"/>
  <c r="A714" i="39"/>
  <c r="A713" i="39"/>
  <c r="A712" i="39"/>
  <c r="A711" i="39"/>
  <c r="A710" i="39"/>
  <c r="A709" i="39"/>
  <c r="A708" i="39"/>
  <c r="A707" i="39"/>
  <c r="A706" i="39"/>
  <c r="A705" i="39"/>
  <c r="A704" i="39"/>
  <c r="A703" i="39"/>
  <c r="A702" i="39"/>
  <c r="A701" i="39"/>
  <c r="A700" i="39"/>
  <c r="A699" i="39"/>
  <c r="A698" i="39"/>
  <c r="A697" i="39"/>
  <c r="A696" i="39"/>
  <c r="A695" i="39"/>
  <c r="A694" i="39"/>
  <c r="A693" i="39"/>
  <c r="A692" i="39"/>
  <c r="A691" i="39"/>
  <c r="A690" i="39"/>
  <c r="A689" i="39"/>
  <c r="A688" i="39"/>
  <c r="A687" i="39"/>
  <c r="A686" i="39"/>
  <c r="A685" i="39"/>
  <c r="A684" i="39"/>
  <c r="A683" i="39"/>
  <c r="A682" i="39"/>
  <c r="A681" i="39"/>
  <c r="A680" i="39"/>
  <c r="A679" i="39"/>
  <c r="A678" i="39"/>
  <c r="A677" i="39"/>
  <c r="A676" i="39"/>
  <c r="A675" i="39"/>
  <c r="A674" i="39"/>
  <c r="A673" i="39"/>
  <c r="A672" i="39"/>
  <c r="A671" i="39"/>
  <c r="A670" i="39"/>
  <c r="A669" i="39"/>
  <c r="A668" i="39"/>
  <c r="A667" i="39"/>
  <c r="A666" i="39"/>
  <c r="A665" i="39"/>
  <c r="A664" i="39"/>
  <c r="A663" i="39"/>
  <c r="A662" i="39"/>
  <c r="A661" i="39"/>
  <c r="A660" i="39"/>
  <c r="A659" i="39"/>
  <c r="A658" i="39"/>
  <c r="A657" i="39"/>
  <c r="A656" i="39"/>
  <c r="A655" i="39"/>
  <c r="A654" i="39"/>
  <c r="A653" i="39"/>
  <c r="A652" i="39"/>
  <c r="A651" i="39"/>
  <c r="A650" i="39"/>
  <c r="A649" i="39"/>
  <c r="A648" i="39"/>
  <c r="A647" i="39"/>
  <c r="A646" i="39"/>
  <c r="A645" i="39"/>
  <c r="A644" i="39"/>
  <c r="A643" i="39"/>
  <c r="A642" i="39"/>
  <c r="A641" i="39"/>
  <c r="A640" i="39"/>
  <c r="A639" i="39"/>
  <c r="A638" i="39"/>
  <c r="A637" i="39"/>
  <c r="A636" i="39"/>
  <c r="A635" i="39"/>
  <c r="A634" i="39"/>
  <c r="A633" i="39"/>
  <c r="A632" i="39"/>
  <c r="A631" i="39"/>
  <c r="A630" i="39"/>
  <c r="A629" i="39"/>
  <c r="A628" i="39"/>
  <c r="A627" i="39"/>
  <c r="A626" i="39"/>
  <c r="A625" i="39"/>
  <c r="A624" i="39"/>
  <c r="A623" i="39"/>
  <c r="A622" i="39"/>
  <c r="A621" i="39"/>
  <c r="A620" i="39"/>
  <c r="A619" i="39"/>
  <c r="A618" i="39"/>
  <c r="A617" i="39"/>
  <c r="A616" i="39"/>
  <c r="A615" i="39"/>
  <c r="A614" i="39"/>
  <c r="A613" i="39"/>
  <c r="A612" i="39"/>
  <c r="A611" i="39"/>
  <c r="A610" i="39"/>
  <c r="A609" i="39"/>
  <c r="A608" i="39"/>
  <c r="A607" i="39"/>
  <c r="A606" i="39"/>
  <c r="A605" i="39"/>
  <c r="A604" i="39"/>
  <c r="A603" i="39"/>
  <c r="A602" i="39"/>
  <c r="A601" i="39"/>
  <c r="A600" i="39"/>
  <c r="A599" i="39"/>
  <c r="A598" i="39"/>
  <c r="A597" i="39"/>
  <c r="A596" i="39"/>
  <c r="A595" i="39"/>
  <c r="A594" i="39"/>
  <c r="A593" i="39"/>
  <c r="A592" i="39"/>
  <c r="A591" i="39"/>
  <c r="A590" i="39"/>
  <c r="A589" i="39"/>
  <c r="A588" i="39"/>
  <c r="A587" i="39"/>
  <c r="A586" i="39"/>
  <c r="A585" i="39"/>
  <c r="A584" i="39"/>
  <c r="A583" i="39"/>
  <c r="A582" i="39"/>
  <c r="A581" i="39"/>
  <c r="A580" i="39"/>
  <c r="A579" i="39"/>
  <c r="A578" i="39"/>
  <c r="A577" i="39"/>
  <c r="A576" i="39"/>
  <c r="A575" i="39"/>
  <c r="A574" i="39"/>
  <c r="A573" i="39"/>
  <c r="A572" i="39"/>
  <c r="A571" i="39"/>
  <c r="A570" i="39"/>
  <c r="A569" i="39"/>
  <c r="A568" i="39"/>
  <c r="A567" i="39"/>
  <c r="A566" i="39"/>
  <c r="A565" i="39"/>
  <c r="A564" i="39"/>
  <c r="A563" i="39"/>
  <c r="A562" i="39"/>
  <c r="A561" i="39"/>
  <c r="A560" i="39"/>
  <c r="A559" i="39"/>
  <c r="A558" i="39"/>
  <c r="A557" i="39"/>
  <c r="A556" i="39"/>
  <c r="A555" i="39"/>
  <c r="A554" i="39"/>
  <c r="A553" i="39"/>
  <c r="A552" i="39"/>
  <c r="A551" i="39"/>
  <c r="A550" i="39"/>
  <c r="A549" i="39"/>
  <c r="A548" i="39"/>
  <c r="A547" i="39"/>
  <c r="A546" i="39"/>
  <c r="A545" i="39"/>
  <c r="A544" i="39"/>
  <c r="A543" i="39"/>
  <c r="A542" i="39"/>
  <c r="A541" i="39"/>
  <c r="A540" i="39"/>
  <c r="A539" i="39"/>
  <c r="A538" i="39"/>
  <c r="A537" i="39"/>
  <c r="A536" i="39"/>
  <c r="A535" i="39"/>
  <c r="A534" i="39"/>
  <c r="A533" i="39"/>
  <c r="A532" i="39"/>
  <c r="A531" i="39"/>
  <c r="A530" i="39"/>
  <c r="A529" i="39"/>
  <c r="A528" i="39"/>
  <c r="A527" i="39"/>
  <c r="A526" i="39"/>
  <c r="A525" i="39"/>
  <c r="A524" i="39"/>
  <c r="A523" i="39"/>
  <c r="A522" i="39"/>
  <c r="A521" i="39"/>
  <c r="A520" i="39"/>
  <c r="A519" i="39"/>
  <c r="A518" i="39"/>
  <c r="A517" i="39"/>
  <c r="A516" i="39"/>
  <c r="A515" i="39"/>
  <c r="A514" i="39"/>
  <c r="A513" i="39"/>
  <c r="A512" i="39"/>
  <c r="A511" i="39"/>
  <c r="A510" i="39"/>
  <c r="A509" i="39"/>
  <c r="A508" i="39"/>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H392" i="39"/>
  <c r="A392" i="39"/>
  <c r="L390" i="39"/>
  <c r="L389" i="39"/>
  <c r="J389" i="39"/>
  <c r="L388" i="39"/>
  <c r="L387" i="39"/>
  <c r="J387" i="39"/>
  <c r="L386" i="39"/>
  <c r="L385" i="39"/>
  <c r="J385" i="39"/>
  <c r="L384" i="39"/>
  <c r="L383" i="39"/>
  <c r="J383" i="39"/>
  <c r="L382" i="39"/>
  <c r="L381" i="39"/>
  <c r="L380" i="39"/>
  <c r="J380" i="39"/>
  <c r="L379" i="39"/>
  <c r="L378" i="39"/>
  <c r="J378" i="39"/>
  <c r="L377" i="39"/>
  <c r="L376" i="39"/>
  <c r="J376" i="39"/>
  <c r="L375" i="39"/>
  <c r="L374" i="39"/>
  <c r="J374" i="39"/>
  <c r="L373" i="39"/>
  <c r="L372" i="39"/>
  <c r="J372" i="39"/>
  <c r="L371" i="39"/>
  <c r="L370" i="39"/>
  <c r="J370" i="39"/>
  <c r="L369" i="39"/>
  <c r="L368" i="39"/>
  <c r="J368" i="39"/>
  <c r="L367" i="39"/>
  <c r="L366" i="39"/>
  <c r="J366" i="39"/>
  <c r="L365" i="39"/>
  <c r="L364" i="39"/>
  <c r="J364" i="39"/>
  <c r="L363" i="39"/>
  <c r="L362" i="39"/>
  <c r="J362" i="39"/>
  <c r="L361" i="39"/>
  <c r="L360" i="39"/>
  <c r="J360" i="39"/>
  <c r="L359" i="39"/>
  <c r="L358" i="39"/>
  <c r="J358" i="39"/>
  <c r="L357" i="39"/>
  <c r="L356" i="39"/>
  <c r="J356" i="39"/>
  <c r="L355" i="39"/>
  <c r="L354" i="39"/>
  <c r="J354" i="39"/>
  <c r="L353" i="39"/>
  <c r="L352" i="39"/>
  <c r="J352" i="39"/>
  <c r="L351" i="39"/>
  <c r="L350" i="39"/>
  <c r="J350" i="39"/>
  <c r="L349" i="39"/>
  <c r="L348" i="39"/>
  <c r="J348" i="39"/>
  <c r="L347" i="39"/>
  <c r="L346" i="39"/>
  <c r="J346" i="39"/>
  <c r="L345" i="39"/>
  <c r="L344" i="39"/>
  <c r="J344" i="39"/>
  <c r="L343" i="39"/>
  <c r="L342" i="39"/>
  <c r="J342" i="39"/>
  <c r="L341" i="39"/>
  <c r="L340" i="39"/>
  <c r="L339" i="39"/>
  <c r="J339" i="39"/>
  <c r="L338" i="39"/>
  <c r="L337" i="39"/>
  <c r="J337" i="39"/>
  <c r="L336" i="39"/>
  <c r="L335" i="39"/>
  <c r="J335" i="39"/>
  <c r="L334" i="39"/>
  <c r="L333" i="39"/>
  <c r="J333" i="39"/>
  <c r="L332" i="39"/>
  <c r="L331" i="39"/>
  <c r="L330" i="39"/>
  <c r="J330" i="39"/>
  <c r="L329" i="39"/>
  <c r="L328" i="39"/>
  <c r="J328" i="39"/>
  <c r="L327" i="39"/>
  <c r="L326" i="39"/>
  <c r="J326" i="39"/>
  <c r="L325" i="39"/>
  <c r="L324" i="39"/>
  <c r="L323" i="39"/>
  <c r="J323" i="39"/>
  <c r="L322" i="39"/>
  <c r="L321" i="39"/>
  <c r="L320" i="39"/>
  <c r="J320" i="39"/>
  <c r="L319" i="39"/>
  <c r="L318" i="39"/>
  <c r="J318" i="39"/>
  <c r="L317" i="39"/>
  <c r="L316" i="39"/>
  <c r="J316" i="39"/>
  <c r="L315" i="39"/>
  <c r="L314" i="39"/>
  <c r="L313" i="39"/>
  <c r="J313" i="39"/>
  <c r="L312" i="39"/>
  <c r="L311" i="39"/>
  <c r="L310" i="39"/>
  <c r="J310" i="39"/>
  <c r="L309" i="39"/>
  <c r="L308" i="39"/>
  <c r="J308" i="39"/>
  <c r="L307" i="39"/>
  <c r="L306" i="39"/>
  <c r="J306" i="39"/>
  <c r="L305" i="39"/>
  <c r="L304" i="39"/>
  <c r="J304" i="39"/>
  <c r="A304" i="39"/>
  <c r="L303" i="39"/>
  <c r="L302" i="39"/>
  <c r="A302" i="39"/>
  <c r="L301" i="39"/>
  <c r="J301" i="39"/>
  <c r="A301" i="39"/>
  <c r="L300" i="39"/>
  <c r="A300" i="39"/>
  <c r="L299" i="39"/>
  <c r="J299" i="39"/>
  <c r="A299" i="39"/>
  <c r="L298" i="39"/>
  <c r="A298" i="39"/>
  <c r="L297" i="39"/>
  <c r="J297" i="39"/>
  <c r="A297" i="39"/>
  <c r="L296" i="39"/>
  <c r="A296" i="39"/>
  <c r="L295" i="39"/>
  <c r="A295" i="39"/>
  <c r="A293" i="39"/>
  <c r="A292" i="39"/>
  <c r="A291" i="39"/>
  <c r="A290" i="39"/>
  <c r="A289" i="39"/>
  <c r="A288" i="39"/>
  <c r="A287" i="39"/>
  <c r="A269" i="39"/>
  <c r="A268" i="39"/>
  <c r="A267" i="39"/>
  <c r="H266" i="39"/>
  <c r="A266" i="39"/>
  <c r="A265" i="39"/>
  <c r="L264" i="39"/>
  <c r="L263" i="39"/>
  <c r="J263" i="39"/>
  <c r="L262" i="39"/>
  <c r="L261" i="39"/>
  <c r="J261" i="39"/>
  <c r="L260" i="39"/>
  <c r="L259" i="39"/>
  <c r="J259" i="39"/>
  <c r="L258" i="39"/>
  <c r="L257" i="39"/>
  <c r="J257" i="39"/>
  <c r="L256" i="39"/>
  <c r="L255" i="39"/>
  <c r="L254" i="39"/>
  <c r="J254" i="39"/>
  <c r="L253" i="39"/>
  <c r="L252" i="39"/>
  <c r="L251" i="39"/>
  <c r="J251" i="39"/>
  <c r="L250" i="39"/>
  <c r="L249" i="39"/>
  <c r="J249" i="39"/>
  <c r="L248" i="39"/>
  <c r="L247" i="39"/>
  <c r="J247" i="39"/>
  <c r="L246" i="39"/>
  <c r="L245" i="39"/>
  <c r="L244" i="39"/>
  <c r="J244" i="39"/>
  <c r="L243" i="39"/>
  <c r="L242" i="39"/>
  <c r="L241" i="39"/>
  <c r="J241" i="39"/>
  <c r="L240" i="39"/>
  <c r="L239" i="39"/>
  <c r="L238" i="39"/>
  <c r="J238" i="39"/>
  <c r="L237" i="39"/>
  <c r="L236" i="39"/>
  <c r="L235" i="39"/>
  <c r="J235" i="39"/>
  <c r="L234" i="39"/>
  <c r="L233" i="39"/>
  <c r="L232" i="39"/>
  <c r="J232" i="39"/>
  <c r="L231" i="39"/>
  <c r="L230" i="39"/>
  <c r="J230" i="39"/>
  <c r="L229" i="39"/>
  <c r="L228" i="39"/>
  <c r="L227" i="39"/>
  <c r="J227" i="39"/>
  <c r="L226" i="39"/>
  <c r="L225" i="39"/>
  <c r="L224" i="39"/>
  <c r="J224" i="39"/>
  <c r="L223" i="39"/>
  <c r="L222" i="39"/>
  <c r="L221" i="39"/>
  <c r="J221" i="39"/>
  <c r="L220" i="39"/>
  <c r="L219" i="39"/>
  <c r="L218" i="39"/>
  <c r="J218" i="39"/>
  <c r="L217" i="39"/>
  <c r="L216" i="39"/>
  <c r="J216" i="39"/>
  <c r="L215" i="39"/>
  <c r="L214" i="39"/>
  <c r="L213" i="39"/>
  <c r="J213" i="39"/>
  <c r="L212" i="39"/>
  <c r="L211" i="39"/>
  <c r="J211" i="39"/>
  <c r="L210" i="39"/>
  <c r="L209" i="39"/>
  <c r="J209" i="39"/>
  <c r="L208" i="39"/>
  <c r="L207" i="39"/>
  <c r="L206" i="39"/>
  <c r="J206" i="39"/>
  <c r="L205" i="39"/>
  <c r="L204" i="39"/>
  <c r="J204" i="39"/>
  <c r="L203" i="39"/>
  <c r="L202" i="39"/>
  <c r="J202" i="39"/>
  <c r="L201" i="39"/>
  <c r="L200" i="39"/>
  <c r="J200" i="39"/>
  <c r="L199" i="39"/>
  <c r="L198" i="39"/>
  <c r="L197" i="39"/>
  <c r="J197" i="39"/>
  <c r="L196" i="39"/>
  <c r="L195" i="39"/>
  <c r="L194" i="39"/>
  <c r="J194" i="39"/>
  <c r="L193" i="39"/>
  <c r="L192" i="39"/>
  <c r="J192" i="39"/>
  <c r="L191" i="39"/>
  <c r="L190" i="39"/>
  <c r="J190" i="39"/>
  <c r="L189" i="39"/>
  <c r="L188" i="39"/>
  <c r="J188" i="39"/>
  <c r="L187" i="39"/>
  <c r="L186" i="39"/>
  <c r="J186" i="39"/>
  <c r="L185" i="39"/>
  <c r="L184" i="39"/>
  <c r="J184" i="39"/>
  <c r="L183" i="39"/>
  <c r="L182" i="39"/>
  <c r="J182" i="39"/>
  <c r="L181" i="39"/>
  <c r="L180" i="39"/>
  <c r="A180" i="39"/>
  <c r="L179" i="39"/>
  <c r="J179" i="39"/>
  <c r="A179" i="39"/>
  <c r="L177" i="39"/>
  <c r="A177" i="39"/>
  <c r="L176" i="39"/>
  <c r="J176" i="39"/>
  <c r="A176" i="39"/>
  <c r="L175" i="39"/>
  <c r="A175" i="39"/>
  <c r="L174" i="39"/>
  <c r="A174" i="39"/>
  <c r="A172" i="39"/>
  <c r="A171" i="39"/>
  <c r="A170" i="39"/>
  <c r="A169" i="39"/>
  <c r="A168" i="39"/>
  <c r="A167" i="39"/>
  <c r="A150" i="39"/>
  <c r="A149" i="39"/>
  <c r="A148" i="39"/>
  <c r="H147" i="39"/>
  <c r="A147" i="39"/>
  <c r="A146" i="39"/>
  <c r="L145" i="39"/>
  <c r="L144" i="39"/>
  <c r="J144" i="39"/>
  <c r="L143" i="39"/>
  <c r="L142" i="39"/>
  <c r="J142" i="39"/>
  <c r="L141" i="39"/>
  <c r="L140" i="39"/>
  <c r="J140" i="39"/>
  <c r="L139" i="39"/>
  <c r="L138" i="39"/>
  <c r="J138" i="39"/>
  <c r="L137" i="39"/>
  <c r="L136" i="39"/>
  <c r="J136" i="39"/>
  <c r="L135" i="39"/>
  <c r="L134" i="39"/>
  <c r="J134" i="39"/>
  <c r="L133" i="39"/>
  <c r="L132" i="39"/>
  <c r="J132" i="39"/>
  <c r="L131" i="39"/>
  <c r="L130" i="39"/>
  <c r="J130" i="39"/>
  <c r="L129" i="39"/>
  <c r="L128" i="39"/>
  <c r="J128" i="39"/>
  <c r="L127" i="39"/>
  <c r="L126" i="39"/>
  <c r="J126" i="39"/>
  <c r="L125" i="39"/>
  <c r="L124" i="39"/>
  <c r="J124" i="39"/>
  <c r="L123" i="39"/>
  <c r="L122" i="39"/>
  <c r="J122" i="39"/>
  <c r="L121" i="39"/>
  <c r="L120" i="39"/>
  <c r="J120" i="39"/>
  <c r="L119" i="39"/>
  <c r="L118" i="39"/>
  <c r="J118" i="39"/>
  <c r="L117" i="39"/>
  <c r="L116" i="39"/>
  <c r="J116" i="39"/>
  <c r="L115" i="39"/>
  <c r="L114" i="39"/>
  <c r="J114" i="39"/>
  <c r="L113" i="39"/>
  <c r="L112" i="39"/>
  <c r="J112" i="39"/>
  <c r="L111" i="39"/>
  <c r="L110" i="39"/>
  <c r="J110" i="39"/>
  <c r="L109" i="39"/>
  <c r="L108" i="39"/>
  <c r="J108" i="39"/>
  <c r="L107" i="39"/>
  <c r="L106" i="39"/>
  <c r="J106" i="39"/>
  <c r="L105" i="39"/>
  <c r="L104" i="39"/>
  <c r="J104" i="39"/>
  <c r="L103" i="39"/>
  <c r="L102" i="39"/>
  <c r="J102" i="39"/>
  <c r="L101" i="39"/>
  <c r="L100" i="39"/>
  <c r="J100" i="39"/>
  <c r="L99" i="39"/>
  <c r="L98" i="39"/>
  <c r="J98" i="39"/>
  <c r="L97" i="39"/>
  <c r="L96" i="39"/>
  <c r="J96" i="39"/>
  <c r="L95" i="39"/>
  <c r="L94" i="39"/>
  <c r="J94" i="39"/>
  <c r="L93" i="39"/>
  <c r="L92" i="39"/>
  <c r="J92" i="39"/>
  <c r="L91" i="39"/>
  <c r="L90" i="39"/>
  <c r="J90" i="39"/>
  <c r="L89" i="39"/>
  <c r="L88" i="39"/>
  <c r="J88" i="39"/>
  <c r="L87" i="39"/>
  <c r="L86" i="39"/>
  <c r="J86" i="39"/>
  <c r="L85" i="39"/>
  <c r="L84" i="39"/>
  <c r="J84" i="39"/>
  <c r="L83" i="39"/>
  <c r="L82" i="39"/>
  <c r="J82" i="39"/>
  <c r="L81" i="39"/>
  <c r="L80" i="39"/>
  <c r="J80" i="39"/>
  <c r="L79" i="39"/>
  <c r="L78" i="39"/>
  <c r="J78" i="39"/>
  <c r="L77" i="39"/>
  <c r="L76" i="39"/>
  <c r="J76" i="39"/>
  <c r="L75" i="39"/>
  <c r="L74" i="39"/>
  <c r="J74" i="39"/>
  <c r="L73" i="39"/>
  <c r="L72" i="39"/>
  <c r="J72" i="39"/>
  <c r="L71" i="39"/>
  <c r="L70" i="39"/>
  <c r="J70" i="39"/>
  <c r="L69" i="39"/>
  <c r="L68" i="39"/>
  <c r="J68" i="39"/>
  <c r="L67" i="39"/>
  <c r="L66" i="39"/>
  <c r="J66" i="39"/>
  <c r="L65" i="39"/>
  <c r="L64" i="39"/>
  <c r="J64" i="39"/>
  <c r="L63" i="39"/>
  <c r="L62" i="39"/>
  <c r="J62" i="39"/>
  <c r="L61" i="39"/>
  <c r="L60" i="39"/>
  <c r="J60" i="39"/>
  <c r="L59" i="39"/>
  <c r="L58" i="39"/>
  <c r="J58" i="39"/>
  <c r="L57" i="39"/>
  <c r="L56" i="39"/>
  <c r="J56" i="39"/>
  <c r="L55" i="39"/>
  <c r="L54" i="39"/>
  <c r="J54" i="39"/>
  <c r="L53" i="39"/>
  <c r="L52" i="39"/>
  <c r="J52" i="39"/>
  <c r="L51" i="39"/>
  <c r="L50" i="39"/>
  <c r="J50" i="39"/>
  <c r="L49" i="39"/>
  <c r="L48" i="39"/>
  <c r="J48" i="39"/>
  <c r="L47" i="39"/>
  <c r="L46" i="39"/>
  <c r="J46" i="39"/>
  <c r="L45" i="39"/>
  <c r="L44" i="39"/>
  <c r="J44" i="39"/>
  <c r="L43" i="39"/>
  <c r="L42" i="39"/>
  <c r="J42" i="39"/>
  <c r="L41" i="39"/>
  <c r="L40" i="39"/>
  <c r="J40" i="39"/>
  <c r="L39" i="39"/>
  <c r="L38" i="39"/>
  <c r="J38" i="39"/>
  <c r="L37" i="39"/>
  <c r="L36" i="39"/>
  <c r="J36" i="39"/>
  <c r="L35" i="39"/>
  <c r="L34" i="39"/>
  <c r="J34" i="39"/>
  <c r="L33" i="39"/>
  <c r="L32" i="39"/>
  <c r="J32" i="39"/>
  <c r="L31" i="39"/>
  <c r="L30" i="39"/>
  <c r="J30" i="39"/>
  <c r="L29" i="39"/>
  <c r="L28" i="39"/>
  <c r="J28" i="39"/>
  <c r="L27" i="39"/>
  <c r="L26" i="39"/>
  <c r="J26" i="39"/>
  <c r="L25" i="39"/>
  <c r="L24" i="39"/>
  <c r="J24" i="39"/>
  <c r="L23" i="39"/>
  <c r="L22" i="39"/>
  <c r="J22" i="39"/>
  <c r="L21" i="39"/>
  <c r="A21" i="39"/>
  <c r="L20" i="39"/>
  <c r="J20" i="39"/>
  <c r="A20" i="39"/>
  <c r="L19" i="39"/>
  <c r="A19" i="39"/>
  <c r="L18" i="39"/>
  <c r="J18" i="39"/>
  <c r="A18" i="39"/>
  <c r="L17" i="39"/>
  <c r="A17" i="39"/>
  <c r="L16" i="39"/>
  <c r="J16" i="39"/>
  <c r="A16" i="39"/>
  <c r="L15" i="39"/>
  <c r="A15" i="39"/>
  <c r="L14" i="39"/>
  <c r="J14" i="39"/>
  <c r="A14" i="39"/>
  <c r="L13" i="39"/>
  <c r="A13" i="39"/>
  <c r="J90" i="26"/>
  <c r="J55" i="26"/>
  <c r="E21" i="26"/>
  <c r="L731" i="52"/>
  <c r="G731" i="52"/>
  <c r="L730" i="52"/>
  <c r="G730" i="52"/>
  <c r="L729" i="52"/>
  <c r="G729" i="52"/>
  <c r="L728" i="52"/>
  <c r="G728" i="52"/>
  <c r="L727" i="52"/>
  <c r="G727" i="52"/>
  <c r="L726" i="52"/>
  <c r="G726" i="52"/>
  <c r="I725" i="52"/>
  <c r="L724" i="52"/>
  <c r="G724" i="52"/>
  <c r="L723" i="52"/>
  <c r="G723" i="52"/>
  <c r="I722" i="52"/>
  <c r="L721" i="52"/>
  <c r="G721" i="52"/>
  <c r="L720" i="52"/>
  <c r="G720" i="52"/>
  <c r="L719" i="52"/>
  <c r="G719" i="52"/>
  <c r="L718" i="52"/>
  <c r="G718" i="52"/>
  <c r="L717" i="52"/>
  <c r="G717" i="52"/>
  <c r="L716" i="52"/>
  <c r="G716" i="52"/>
  <c r="I715" i="52"/>
  <c r="L714" i="52"/>
  <c r="G714" i="52"/>
  <c r="L713" i="52"/>
  <c r="G713" i="52"/>
  <c r="I712" i="52"/>
  <c r="L711" i="52"/>
  <c r="G711" i="52"/>
  <c r="L710" i="52"/>
  <c r="G710" i="52"/>
  <c r="L709" i="52"/>
  <c r="G709" i="52"/>
  <c r="L708" i="52"/>
  <c r="G708" i="52"/>
  <c r="L707" i="52"/>
  <c r="G707" i="52"/>
  <c r="L706" i="52"/>
  <c r="G706" i="52"/>
  <c r="L705" i="52"/>
  <c r="G705" i="52"/>
  <c r="L704" i="52"/>
  <c r="G704" i="52"/>
  <c r="L703" i="52"/>
  <c r="G703" i="52"/>
  <c r="L702" i="52"/>
  <c r="I702" i="52"/>
  <c r="L701" i="52"/>
  <c r="G701" i="52"/>
  <c r="L700" i="52"/>
  <c r="G700" i="52"/>
  <c r="L699" i="52"/>
  <c r="I699" i="52"/>
  <c r="L698" i="52"/>
  <c r="G698" i="52"/>
  <c r="L697" i="52"/>
  <c r="G697" i="52"/>
  <c r="L696" i="52"/>
  <c r="G696" i="52"/>
  <c r="I695" i="52"/>
  <c r="L694" i="52"/>
  <c r="G694" i="52"/>
  <c r="L693" i="52"/>
  <c r="G693" i="52"/>
  <c r="L692" i="52"/>
  <c r="G692" i="52"/>
  <c r="L691" i="52"/>
  <c r="I691" i="52"/>
  <c r="L690" i="52"/>
  <c r="G690" i="52"/>
  <c r="L689" i="52"/>
  <c r="G689" i="52"/>
  <c r="L688" i="52"/>
  <c r="I688" i="52"/>
  <c r="L687" i="52"/>
  <c r="G687" i="52"/>
  <c r="L686" i="52"/>
  <c r="G686" i="52"/>
  <c r="I685" i="52"/>
  <c r="L684" i="52"/>
  <c r="G684" i="52"/>
  <c r="L683" i="52"/>
  <c r="G683" i="52"/>
  <c r="L682" i="52"/>
  <c r="G682" i="52"/>
  <c r="I681" i="52"/>
  <c r="L680" i="52"/>
  <c r="G680" i="52"/>
  <c r="L679" i="52"/>
  <c r="G679" i="52"/>
  <c r="L678" i="52"/>
  <c r="G678" i="52"/>
  <c r="L677" i="52"/>
  <c r="G677" i="52"/>
  <c r="L676" i="52"/>
  <c r="G676" i="52"/>
  <c r="L675" i="52"/>
  <c r="G675" i="52"/>
  <c r="L674" i="52"/>
  <c r="G674" i="52"/>
  <c r="I673" i="52"/>
  <c r="L672" i="52"/>
  <c r="G672" i="52"/>
  <c r="L671" i="52"/>
  <c r="G671" i="52"/>
  <c r="L670" i="52"/>
  <c r="I670" i="52"/>
  <c r="L669" i="52"/>
  <c r="G669" i="52"/>
  <c r="L668" i="52"/>
  <c r="G668" i="52"/>
  <c r="I667" i="52"/>
  <c r="L666" i="52"/>
  <c r="G666" i="52"/>
  <c r="L665" i="52"/>
  <c r="G665" i="52"/>
  <c r="L664" i="52"/>
  <c r="G664" i="52"/>
  <c r="I663" i="52"/>
  <c r="L662" i="52"/>
  <c r="G662" i="52"/>
  <c r="L661" i="52"/>
  <c r="G661" i="52"/>
  <c r="L660" i="52"/>
  <c r="I660" i="52"/>
  <c r="L659" i="52"/>
  <c r="G659" i="52"/>
  <c r="L658" i="52"/>
  <c r="G658" i="52"/>
  <c r="L657" i="52"/>
  <c r="G657" i="52"/>
  <c r="I656" i="52"/>
  <c r="L655" i="52"/>
  <c r="G655" i="52"/>
  <c r="L654" i="52"/>
  <c r="G654" i="52"/>
  <c r="L653" i="52"/>
  <c r="G653" i="52"/>
  <c r="L652" i="52"/>
  <c r="G652" i="52"/>
  <c r="L651" i="52"/>
  <c r="G651" i="52"/>
  <c r="L650" i="52"/>
  <c r="G650" i="52"/>
  <c r="I649" i="52"/>
  <c r="L648" i="52"/>
  <c r="G648" i="52"/>
  <c r="L647" i="52"/>
  <c r="G647" i="52"/>
  <c r="L646" i="52"/>
  <c r="I646" i="52"/>
  <c r="L645" i="52"/>
  <c r="G645" i="52"/>
  <c r="L644" i="52"/>
  <c r="G644" i="52"/>
  <c r="L643" i="52"/>
  <c r="G643" i="52"/>
  <c r="I642" i="52"/>
  <c r="L641" i="52"/>
  <c r="G641" i="52"/>
  <c r="L640" i="52"/>
  <c r="G640" i="52"/>
  <c r="L639" i="52"/>
  <c r="G639" i="52"/>
  <c r="L638" i="52"/>
  <c r="G638" i="52"/>
  <c r="L637" i="52"/>
  <c r="G637" i="52"/>
  <c r="L636" i="52"/>
  <c r="G636" i="52"/>
  <c r="I635" i="52"/>
  <c r="L634" i="52"/>
  <c r="G634" i="52"/>
  <c r="L633" i="52"/>
  <c r="G633" i="52"/>
  <c r="L632" i="52"/>
  <c r="I632" i="52"/>
  <c r="L631" i="52"/>
  <c r="G631" i="52"/>
  <c r="L630" i="52"/>
  <c r="G630" i="52"/>
  <c r="L629" i="52"/>
  <c r="G629" i="52"/>
  <c r="L628" i="52"/>
  <c r="I628" i="52"/>
  <c r="L627" i="52"/>
  <c r="G627" i="52"/>
  <c r="L626" i="52"/>
  <c r="G626" i="52"/>
  <c r="L625" i="52"/>
  <c r="G625" i="52"/>
  <c r="L624" i="52"/>
  <c r="G624" i="52"/>
  <c r="L623" i="52"/>
  <c r="G623" i="52"/>
  <c r="L622" i="52"/>
  <c r="G622" i="52"/>
  <c r="L621" i="52"/>
  <c r="G621" i="52"/>
  <c r="I620" i="52"/>
  <c r="L619" i="52"/>
  <c r="G619" i="52"/>
  <c r="L618" i="52"/>
  <c r="G618" i="52"/>
  <c r="L617" i="52"/>
  <c r="G617" i="52"/>
  <c r="L616" i="52"/>
  <c r="G616" i="52"/>
  <c r="L615" i="52"/>
  <c r="G615" i="52"/>
  <c r="L614" i="52"/>
  <c r="G614" i="52"/>
  <c r="L613" i="52"/>
  <c r="G613" i="52"/>
  <c r="L612" i="52"/>
  <c r="G612" i="52"/>
  <c r="I611" i="52"/>
  <c r="L610" i="52"/>
  <c r="G610" i="52"/>
  <c r="L609" i="52"/>
  <c r="G609" i="52"/>
  <c r="I608" i="52"/>
  <c r="L607" i="52"/>
  <c r="G607" i="52"/>
  <c r="L606" i="52"/>
  <c r="G606" i="52"/>
  <c r="L605" i="52"/>
  <c r="G605" i="52"/>
  <c r="L604" i="52"/>
  <c r="I604" i="52"/>
  <c r="L603" i="52"/>
  <c r="G603" i="52"/>
  <c r="L602" i="52"/>
  <c r="G602" i="52"/>
  <c r="L601" i="52"/>
  <c r="G601" i="52"/>
  <c r="L600" i="52"/>
  <c r="G600" i="52"/>
  <c r="I599" i="52"/>
  <c r="L598" i="52"/>
  <c r="G598" i="52"/>
  <c r="L597" i="52"/>
  <c r="G597" i="52"/>
  <c r="L596" i="52"/>
  <c r="G596" i="52"/>
  <c r="L595" i="52"/>
  <c r="G595" i="52"/>
  <c r="L594" i="52"/>
  <c r="G594" i="52"/>
  <c r="L593" i="52"/>
  <c r="G593" i="52"/>
  <c r="L592" i="52"/>
  <c r="G592" i="52"/>
  <c r="L591" i="52"/>
  <c r="G591" i="52"/>
  <c r="L590" i="52"/>
  <c r="G590" i="52"/>
  <c r="I589" i="52"/>
  <c r="L588" i="52"/>
  <c r="G588" i="52"/>
  <c r="L587" i="52"/>
  <c r="G587" i="52"/>
  <c r="I586" i="52"/>
  <c r="L585" i="52"/>
  <c r="G585" i="52"/>
  <c r="L584" i="52"/>
  <c r="G584" i="52"/>
  <c r="L583" i="52"/>
  <c r="I583" i="52"/>
  <c r="L582" i="52"/>
  <c r="G582" i="52"/>
  <c r="L581" i="52"/>
  <c r="G581" i="52"/>
  <c r="L580" i="52"/>
  <c r="G580" i="52"/>
  <c r="L579" i="52"/>
  <c r="G579" i="52"/>
  <c r="L578" i="52"/>
  <c r="G578" i="52"/>
  <c r="L577" i="52"/>
  <c r="I577" i="52"/>
  <c r="L576" i="52"/>
  <c r="G576" i="52"/>
  <c r="L575" i="52"/>
  <c r="G575" i="52"/>
  <c r="L574" i="52"/>
  <c r="G574" i="52"/>
  <c r="L573" i="52"/>
  <c r="G573" i="52"/>
  <c r="L572" i="52"/>
  <c r="G572" i="52"/>
  <c r="L571" i="52"/>
  <c r="G571" i="52"/>
  <c r="L570" i="52"/>
  <c r="G570" i="52"/>
  <c r="L569" i="52"/>
  <c r="G569" i="52"/>
  <c r="L568" i="52"/>
  <c r="I568" i="52"/>
  <c r="L567" i="52"/>
  <c r="G567" i="52"/>
  <c r="L566" i="52"/>
  <c r="G566" i="52"/>
  <c r="L565" i="52"/>
  <c r="G565" i="52"/>
  <c r="I564" i="52"/>
  <c r="L563" i="52"/>
  <c r="G563" i="52"/>
  <c r="L562" i="52"/>
  <c r="G562" i="52"/>
  <c r="L561" i="52"/>
  <c r="I561" i="52"/>
  <c r="L560" i="52"/>
  <c r="G560" i="52"/>
  <c r="L559" i="52"/>
  <c r="G559" i="52"/>
  <c r="L558" i="52"/>
  <c r="G558" i="52"/>
  <c r="L557" i="52"/>
  <c r="G557" i="52"/>
  <c r="L556" i="52"/>
  <c r="G556" i="52"/>
  <c r="L555" i="52"/>
  <c r="I555" i="52"/>
  <c r="L554" i="52"/>
  <c r="G554" i="52"/>
  <c r="L553" i="52"/>
  <c r="G553" i="52"/>
  <c r="L552" i="52"/>
  <c r="G552" i="52"/>
  <c r="L551" i="52"/>
  <c r="G551" i="52"/>
  <c r="L550" i="52"/>
  <c r="G550" i="52"/>
  <c r="L549" i="52"/>
  <c r="G549" i="52"/>
  <c r="L548" i="52"/>
  <c r="G548" i="52"/>
  <c r="L547" i="52"/>
  <c r="G547" i="52"/>
  <c r="L546" i="52"/>
  <c r="G546" i="52"/>
  <c r="L545" i="52"/>
  <c r="I545" i="52"/>
  <c r="L544" i="52"/>
  <c r="G544" i="52"/>
  <c r="L543" i="52"/>
  <c r="G543" i="52"/>
  <c r="L542" i="52"/>
  <c r="G542" i="52"/>
  <c r="L541" i="52"/>
  <c r="I541" i="52"/>
  <c r="L540" i="52"/>
  <c r="G540" i="52"/>
  <c r="L539" i="52"/>
  <c r="G539" i="52"/>
  <c r="I98" i="53" s="1"/>
  <c r="L538" i="52"/>
  <c r="G538" i="52"/>
  <c r="L537" i="52"/>
  <c r="G537" i="52"/>
  <c r="I94" i="53" s="1"/>
  <c r="L536" i="52"/>
  <c r="I536" i="52"/>
  <c r="L535" i="52"/>
  <c r="G535" i="52"/>
  <c r="I90" i="53" s="1"/>
  <c r="L534" i="52"/>
  <c r="G534" i="52"/>
  <c r="L533" i="52"/>
  <c r="G533" i="52"/>
  <c r="L532" i="52"/>
  <c r="G532" i="52"/>
  <c r="L531" i="52"/>
  <c r="G531" i="52"/>
  <c r="L530" i="52"/>
  <c r="G530" i="52"/>
  <c r="L529" i="52"/>
  <c r="G529" i="52"/>
  <c r="I528" i="52"/>
  <c r="L527" i="52"/>
  <c r="G527" i="52"/>
  <c r="L526" i="52"/>
  <c r="G526" i="52"/>
  <c r="L525" i="52"/>
  <c r="G525" i="52"/>
  <c r="L524" i="52"/>
  <c r="G524" i="52"/>
  <c r="L523" i="52"/>
  <c r="G523" i="52"/>
  <c r="L522" i="52"/>
  <c r="G522" i="52"/>
  <c r="L521" i="52"/>
  <c r="G521" i="52"/>
  <c r="L520" i="52"/>
  <c r="G520" i="52"/>
  <c r="L519" i="52"/>
  <c r="I519" i="52"/>
  <c r="L518" i="52"/>
  <c r="G518" i="52"/>
  <c r="L517" i="52"/>
  <c r="G517" i="52"/>
  <c r="I516" i="52"/>
  <c r="L515" i="52"/>
  <c r="G515" i="52"/>
  <c r="L514" i="52"/>
  <c r="G514" i="52"/>
  <c r="I86" i="53" s="1"/>
  <c r="L513" i="52"/>
  <c r="I513" i="52"/>
  <c r="L512" i="52"/>
  <c r="G512" i="52"/>
  <c r="I92" i="53" s="1"/>
  <c r="L511" i="52"/>
  <c r="G511" i="52"/>
  <c r="L510" i="52"/>
  <c r="G510" i="52"/>
  <c r="I85" i="53" s="1"/>
  <c r="L509" i="52"/>
  <c r="G509" i="52"/>
  <c r="L508" i="52"/>
  <c r="G508" i="52"/>
  <c r="I83" i="53" s="1"/>
  <c r="L486" i="52"/>
  <c r="G486" i="52"/>
  <c r="E486" i="52" s="1"/>
  <c r="L485" i="52"/>
  <c r="G485" i="52"/>
  <c r="E485" i="52" s="1"/>
  <c r="L484" i="52"/>
  <c r="G484" i="52"/>
  <c r="E484" i="52" s="1"/>
  <c r="L483" i="52"/>
  <c r="G483" i="52"/>
  <c r="E483" i="52" s="1"/>
  <c r="L482" i="52"/>
  <c r="G482" i="52"/>
  <c r="E482" i="52" s="1"/>
  <c r="L481" i="52"/>
  <c r="G481" i="52"/>
  <c r="E481" i="52" s="1"/>
  <c r="L480" i="52"/>
  <c r="G480" i="52"/>
  <c r="E480" i="52" s="1"/>
  <c r="L478" i="52"/>
  <c r="G478" i="52"/>
  <c r="E478" i="52" s="1"/>
  <c r="L477" i="52"/>
  <c r="G477" i="52"/>
  <c r="E477" i="52" s="1"/>
  <c r="L475" i="52"/>
  <c r="G475" i="52"/>
  <c r="E475" i="52" s="1"/>
  <c r="L474" i="52"/>
  <c r="G474" i="52"/>
  <c r="E474" i="52" s="1"/>
  <c r="L472" i="52"/>
  <c r="G472" i="52"/>
  <c r="E472" i="52" s="1"/>
  <c r="L471" i="52"/>
  <c r="G471" i="52"/>
  <c r="E471" i="52" s="1"/>
  <c r="L469" i="52"/>
  <c r="G469" i="52"/>
  <c r="E469" i="52" s="1"/>
  <c r="L468" i="52"/>
  <c r="G468" i="52"/>
  <c r="E468" i="52" s="1"/>
  <c r="L467" i="52"/>
  <c r="G467" i="52"/>
  <c r="E467" i="52" s="1"/>
  <c r="L466" i="52"/>
  <c r="G466" i="52"/>
  <c r="E466" i="52" s="1"/>
  <c r="L465" i="52"/>
  <c r="G465" i="52"/>
  <c r="E465" i="52" s="1"/>
  <c r="L463" i="52"/>
  <c r="G463" i="52"/>
  <c r="E463" i="52" s="1"/>
  <c r="L462" i="52"/>
  <c r="G462" i="52"/>
  <c r="E462" i="52" s="1"/>
  <c r="L461" i="52"/>
  <c r="G461" i="52"/>
  <c r="E461" i="52" s="1"/>
  <c r="L460" i="52"/>
  <c r="G460" i="52"/>
  <c r="E460" i="52" s="1"/>
  <c r="L459" i="52"/>
  <c r="G459" i="52"/>
  <c r="E459" i="52" s="1"/>
  <c r="L458" i="52"/>
  <c r="G458" i="52"/>
  <c r="E458" i="52" s="1"/>
  <c r="L457" i="52"/>
  <c r="G457" i="52"/>
  <c r="E457" i="52" s="1"/>
  <c r="L456" i="52"/>
  <c r="G456" i="52"/>
  <c r="E456" i="52" s="1"/>
  <c r="L455" i="52"/>
  <c r="L454" i="52"/>
  <c r="G454" i="52"/>
  <c r="E454" i="52" s="1"/>
  <c r="L453" i="52"/>
  <c r="G453" i="52"/>
  <c r="E453" i="52" s="1"/>
  <c r="L452" i="52"/>
  <c r="G452" i="52"/>
  <c r="E452" i="52" s="1"/>
  <c r="L451" i="52"/>
  <c r="L450" i="52"/>
  <c r="G450" i="52"/>
  <c r="E450" i="52" s="1"/>
  <c r="L449" i="52"/>
  <c r="G449" i="52"/>
  <c r="E449" i="52" s="1"/>
  <c r="L448" i="52"/>
  <c r="L447" i="52"/>
  <c r="G447" i="52"/>
  <c r="E447" i="52" s="1"/>
  <c r="L446" i="52"/>
  <c r="G446" i="52"/>
  <c r="E446" i="52" s="1"/>
  <c r="L445" i="52"/>
  <c r="G445" i="52"/>
  <c r="E445" i="52" s="1"/>
  <c r="L444" i="52"/>
  <c r="G444" i="52"/>
  <c r="E444" i="52" s="1"/>
  <c r="L443" i="52"/>
  <c r="G443" i="52"/>
  <c r="E443" i="52" s="1"/>
  <c r="L441" i="52"/>
  <c r="G441" i="52"/>
  <c r="E441" i="52" s="1"/>
  <c r="L440" i="52"/>
  <c r="G440" i="52"/>
  <c r="E440" i="52" s="1"/>
  <c r="L439" i="52"/>
  <c r="G439" i="52"/>
  <c r="E439" i="52" s="1"/>
  <c r="L438" i="52"/>
  <c r="G438" i="52"/>
  <c r="E438" i="52" s="1"/>
  <c r="L437" i="52"/>
  <c r="L436" i="52"/>
  <c r="G436" i="52"/>
  <c r="E436" i="52" s="1"/>
  <c r="L435" i="52"/>
  <c r="G435" i="52"/>
  <c r="E435" i="52" s="1"/>
  <c r="L434" i="52"/>
  <c r="G434" i="52"/>
  <c r="E434" i="52" s="1"/>
  <c r="L433" i="52"/>
  <c r="G433" i="52"/>
  <c r="E433" i="52" s="1"/>
  <c r="L432" i="52"/>
  <c r="L431" i="52"/>
  <c r="G431" i="52"/>
  <c r="E431" i="52" s="1"/>
  <c r="L430" i="52"/>
  <c r="G430" i="52"/>
  <c r="E430" i="52" s="1"/>
  <c r="L429" i="52"/>
  <c r="G429" i="52"/>
  <c r="E429" i="52" s="1"/>
  <c r="L428" i="52"/>
  <c r="G428" i="52"/>
  <c r="E428" i="52" s="1"/>
  <c r="L427" i="52"/>
  <c r="G427" i="52"/>
  <c r="E427" i="52" s="1"/>
  <c r="L426" i="52"/>
  <c r="G426" i="52"/>
  <c r="E426" i="52" s="1"/>
  <c r="L425" i="52"/>
  <c r="G425" i="52"/>
  <c r="E425" i="52" s="1"/>
  <c r="L424" i="52"/>
  <c r="G424" i="52"/>
  <c r="E424" i="52" s="1"/>
  <c r="L422" i="52"/>
  <c r="G422" i="52"/>
  <c r="E422" i="52" s="1"/>
  <c r="L421" i="52"/>
  <c r="G421" i="52"/>
  <c r="E421" i="52" s="1"/>
  <c r="L420" i="52"/>
  <c r="G420" i="52"/>
  <c r="E420" i="52" s="1"/>
  <c r="L419" i="52"/>
  <c r="G419" i="52"/>
  <c r="E419" i="52" s="1"/>
  <c r="L418" i="52"/>
  <c r="G418" i="52"/>
  <c r="E418" i="52" s="1"/>
  <c r="L417" i="52"/>
  <c r="L416" i="52"/>
  <c r="G416" i="52"/>
  <c r="E416" i="52" s="1"/>
  <c r="L415" i="52"/>
  <c r="G415" i="52"/>
  <c r="E415" i="52" s="1"/>
  <c r="L413" i="52"/>
  <c r="G413" i="52"/>
  <c r="E413" i="52" s="1"/>
  <c r="L412" i="52"/>
  <c r="G412" i="52"/>
  <c r="E412" i="52" s="1"/>
  <c r="L411" i="52"/>
  <c r="G411" i="52"/>
  <c r="E411" i="52" s="1"/>
  <c r="L410" i="52"/>
  <c r="G410" i="52"/>
  <c r="E410" i="52" s="1"/>
  <c r="L409" i="52"/>
  <c r="G409" i="52"/>
  <c r="E409" i="52" s="1"/>
  <c r="L408" i="52"/>
  <c r="G408" i="52"/>
  <c r="E408" i="52" s="1"/>
  <c r="L407" i="52"/>
  <c r="G407" i="52"/>
  <c r="E407" i="52" s="1"/>
  <c r="L406" i="52"/>
  <c r="G406" i="52"/>
  <c r="E406" i="52" s="1"/>
  <c r="L404" i="52"/>
  <c r="G404" i="52"/>
  <c r="E404" i="52" s="1"/>
  <c r="L403" i="52"/>
  <c r="G403" i="52"/>
  <c r="E403" i="52" s="1"/>
  <c r="L402" i="52"/>
  <c r="G402" i="52"/>
  <c r="E402" i="52" s="1"/>
  <c r="L401" i="52"/>
  <c r="G401" i="52"/>
  <c r="E401" i="52" s="1"/>
  <c r="L400" i="52"/>
  <c r="G400" i="52"/>
  <c r="E400" i="52" s="1"/>
  <c r="L399" i="52"/>
  <c r="G399" i="52"/>
  <c r="E399" i="52" s="1"/>
  <c r="L398" i="52"/>
  <c r="G398" i="52"/>
  <c r="E398" i="52" s="1"/>
  <c r="L397" i="52"/>
  <c r="G397" i="52"/>
  <c r="E397" i="52" s="1"/>
  <c r="L396" i="52"/>
  <c r="G396" i="52"/>
  <c r="E396" i="52" s="1"/>
  <c r="L394" i="52"/>
  <c r="G394" i="52"/>
  <c r="E394" i="52" s="1"/>
  <c r="L393" i="52"/>
  <c r="G393" i="52"/>
  <c r="E393" i="52" s="1"/>
  <c r="L392" i="52"/>
  <c r="G392" i="52"/>
  <c r="E392" i="52" s="1"/>
  <c r="L391" i="52"/>
  <c r="G391" i="52"/>
  <c r="E391" i="52" s="1"/>
  <c r="L390" i="52"/>
  <c r="L389" i="52"/>
  <c r="G389" i="52"/>
  <c r="E389" i="52" s="1"/>
  <c r="L388" i="52"/>
  <c r="G388" i="52"/>
  <c r="E388" i="52" s="1"/>
  <c r="L387" i="52"/>
  <c r="G387" i="52"/>
  <c r="E387" i="52" s="1"/>
  <c r="L386" i="52"/>
  <c r="G386" i="52"/>
  <c r="E386" i="52" s="1"/>
  <c r="L385" i="52"/>
  <c r="G385" i="52"/>
  <c r="E385" i="52" s="1"/>
  <c r="L383" i="52"/>
  <c r="G383" i="52"/>
  <c r="E383" i="52" s="1"/>
  <c r="L382" i="52"/>
  <c r="G382" i="52"/>
  <c r="E382" i="52" s="1"/>
  <c r="L381" i="52"/>
  <c r="I381" i="52"/>
  <c r="L380" i="52"/>
  <c r="G380" i="52"/>
  <c r="E380" i="52" s="1"/>
  <c r="L379" i="52"/>
  <c r="G379" i="52"/>
  <c r="E379" i="52" s="1"/>
  <c r="L378" i="52"/>
  <c r="G378" i="52"/>
  <c r="E378" i="52" s="1"/>
  <c r="L377" i="52"/>
  <c r="G377" i="52"/>
  <c r="E377" i="52" s="1"/>
  <c r="L376" i="52"/>
  <c r="L375" i="52"/>
  <c r="G375" i="52"/>
  <c r="E375" i="52" s="1"/>
  <c r="L374" i="52"/>
  <c r="G374" i="52"/>
  <c r="E374" i="52" s="1"/>
  <c r="L373" i="52"/>
  <c r="G373" i="52"/>
  <c r="E373" i="52" s="1"/>
  <c r="L372" i="52"/>
  <c r="I372" i="52"/>
  <c r="L371" i="52"/>
  <c r="G371" i="52"/>
  <c r="E371" i="52" s="1"/>
  <c r="L370" i="52"/>
  <c r="G370" i="52"/>
  <c r="E370" i="52" s="1"/>
  <c r="L369" i="52"/>
  <c r="G369" i="52"/>
  <c r="E369" i="52" s="1"/>
  <c r="L367" i="52"/>
  <c r="G367" i="52"/>
  <c r="E367" i="52" s="1"/>
  <c r="L366" i="52"/>
  <c r="G366" i="52"/>
  <c r="E366" i="52" s="1"/>
  <c r="L365" i="52"/>
  <c r="G365" i="52"/>
  <c r="E365" i="52" s="1"/>
  <c r="L364" i="52"/>
  <c r="G364" i="52"/>
  <c r="E364" i="52" s="1"/>
  <c r="L362" i="52"/>
  <c r="G362" i="52"/>
  <c r="E362" i="52" s="1"/>
  <c r="L361" i="52"/>
  <c r="G361" i="52"/>
  <c r="E361" i="52" s="1"/>
  <c r="L360" i="52"/>
  <c r="G360" i="52"/>
  <c r="E360" i="52" s="1"/>
  <c r="L359" i="52"/>
  <c r="G359" i="52"/>
  <c r="E359" i="52" s="1"/>
  <c r="L358" i="52"/>
  <c r="G358" i="52"/>
  <c r="E358" i="52" s="1"/>
  <c r="L357" i="52"/>
  <c r="G357" i="52"/>
  <c r="E357" i="52" s="1"/>
  <c r="L356" i="52"/>
  <c r="G356" i="52"/>
  <c r="E356" i="52" s="1"/>
  <c r="L355" i="52"/>
  <c r="I355" i="52"/>
  <c r="L354" i="52"/>
  <c r="G354" i="52"/>
  <c r="E354" i="52" s="1"/>
  <c r="L353" i="52"/>
  <c r="G353" i="52"/>
  <c r="E353" i="52" s="1"/>
  <c r="L352" i="52"/>
  <c r="I352" i="52"/>
  <c r="L351" i="52"/>
  <c r="G351" i="52"/>
  <c r="E351" i="52" s="1"/>
  <c r="L350" i="52"/>
  <c r="G350" i="52"/>
  <c r="E350" i="52" s="1"/>
  <c r="L349" i="52"/>
  <c r="G349" i="52"/>
  <c r="E349" i="52" s="1"/>
  <c r="L348" i="52"/>
  <c r="I348" i="52"/>
  <c r="L347" i="52"/>
  <c r="G347" i="52"/>
  <c r="E347" i="52" s="1"/>
  <c r="L346" i="52"/>
  <c r="G346" i="52"/>
  <c r="E346" i="52" s="1"/>
  <c r="L345" i="52"/>
  <c r="G345" i="52"/>
  <c r="E345" i="52" s="1"/>
  <c r="L344" i="52"/>
  <c r="G344" i="52"/>
  <c r="E344" i="52" s="1"/>
  <c r="L342" i="52"/>
  <c r="G342" i="52"/>
  <c r="E342" i="52" s="1"/>
  <c r="L341" i="52"/>
  <c r="G341" i="52"/>
  <c r="E341" i="52" s="1"/>
  <c r="L340" i="52"/>
  <c r="G340" i="52"/>
  <c r="E340" i="52" s="1"/>
  <c r="L339" i="52"/>
  <c r="G339" i="52"/>
  <c r="E339" i="52" s="1"/>
  <c r="L338" i="52"/>
  <c r="I338" i="52"/>
  <c r="L337" i="52"/>
  <c r="G337" i="52"/>
  <c r="L336" i="52"/>
  <c r="G336" i="52"/>
  <c r="E336" i="52" s="1"/>
  <c r="L335" i="52"/>
  <c r="G335" i="52"/>
  <c r="E335" i="52" s="1"/>
  <c r="L334" i="52"/>
  <c r="G334" i="52"/>
  <c r="E334" i="52" s="1"/>
  <c r="L333" i="52"/>
  <c r="G333" i="52"/>
  <c r="E333" i="52" s="1"/>
  <c r="L332" i="52"/>
  <c r="G332" i="52"/>
  <c r="E332" i="52" s="1"/>
  <c r="L331" i="52"/>
  <c r="G331" i="52"/>
  <c r="E331" i="52" s="1"/>
  <c r="L329" i="52"/>
  <c r="G329" i="52"/>
  <c r="E329" i="52" s="1"/>
  <c r="L328" i="52"/>
  <c r="G328" i="52"/>
  <c r="L327" i="52"/>
  <c r="G327" i="52"/>
  <c r="E327" i="52" s="1"/>
  <c r="L326" i="52"/>
  <c r="G326" i="52"/>
  <c r="L325" i="52"/>
  <c r="G325" i="52"/>
  <c r="E325" i="52" s="1"/>
  <c r="L324" i="52"/>
  <c r="G324" i="52"/>
  <c r="E324" i="52" s="1"/>
  <c r="L322" i="52"/>
  <c r="G322" i="52"/>
  <c r="E322" i="52" s="1"/>
  <c r="L321" i="52"/>
  <c r="G321" i="52"/>
  <c r="E321" i="52" s="1"/>
  <c r="L320" i="52"/>
  <c r="G320" i="52"/>
  <c r="E320" i="52" s="1"/>
  <c r="L318" i="52"/>
  <c r="G318" i="52"/>
  <c r="E318" i="52" s="1"/>
  <c r="L317" i="52"/>
  <c r="G317" i="52"/>
  <c r="L315" i="52"/>
  <c r="G315" i="52"/>
  <c r="E315" i="52" s="1"/>
  <c r="L314" i="52"/>
  <c r="G314" i="52"/>
  <c r="L313" i="52"/>
  <c r="G313" i="52"/>
  <c r="L311" i="52"/>
  <c r="G311" i="52"/>
  <c r="L310" i="52"/>
  <c r="G310" i="52"/>
  <c r="E310" i="52" s="1"/>
  <c r="L309" i="52"/>
  <c r="G309" i="52"/>
  <c r="L307" i="52"/>
  <c r="G307" i="52"/>
  <c r="E307" i="52" s="1"/>
  <c r="L306" i="52"/>
  <c r="G306" i="52"/>
  <c r="E306" i="52" s="1"/>
  <c r="L305" i="52"/>
  <c r="G305" i="52"/>
  <c r="E305" i="52" s="1"/>
  <c r="L304" i="52"/>
  <c r="G304" i="52"/>
  <c r="E304" i="52" s="1"/>
  <c r="L302" i="52"/>
  <c r="G302" i="52"/>
  <c r="E302" i="52" s="1"/>
  <c r="L301" i="52"/>
  <c r="G301" i="52"/>
  <c r="L300" i="52"/>
  <c r="G300" i="52"/>
  <c r="E300" i="52" s="1"/>
  <c r="L299" i="52"/>
  <c r="G299" i="52"/>
  <c r="E299" i="52" s="1"/>
  <c r="L297" i="52"/>
  <c r="G297" i="52"/>
  <c r="L296" i="52"/>
  <c r="G296" i="52"/>
  <c r="L295" i="52"/>
  <c r="G295" i="52"/>
  <c r="G294" i="52"/>
  <c r="G269" i="52"/>
  <c r="E269" i="52" s="1"/>
  <c r="L268" i="52"/>
  <c r="G268" i="52"/>
  <c r="E268" i="52" s="1"/>
  <c r="L266" i="52"/>
  <c r="G266" i="52"/>
  <c r="E266" i="52" s="1"/>
  <c r="G265" i="52"/>
  <c r="E265" i="52" s="1"/>
  <c r="G263" i="52"/>
  <c r="E263" i="52" s="1"/>
  <c r="L262" i="52"/>
  <c r="G262" i="52"/>
  <c r="E262" i="52" s="1"/>
  <c r="L260" i="52"/>
  <c r="G260" i="52"/>
  <c r="E260" i="52" s="1"/>
  <c r="G259" i="52"/>
  <c r="E259" i="52" s="1"/>
  <c r="G257" i="52"/>
  <c r="E257" i="52" s="1"/>
  <c r="L256" i="52"/>
  <c r="G256" i="52"/>
  <c r="E256" i="52" s="1"/>
  <c r="L254" i="52"/>
  <c r="G254" i="52"/>
  <c r="E254" i="52" s="1"/>
  <c r="G253" i="52"/>
  <c r="E253" i="52" s="1"/>
  <c r="G251" i="52"/>
  <c r="E251" i="52" s="1"/>
  <c r="L250" i="52"/>
  <c r="G250" i="52"/>
  <c r="E250" i="52" s="1"/>
  <c r="L248" i="52"/>
  <c r="G248" i="52"/>
  <c r="E248" i="52" s="1"/>
  <c r="G247" i="52"/>
  <c r="E247" i="52" s="1"/>
  <c r="G245" i="52"/>
  <c r="E245" i="52" s="1"/>
  <c r="L244" i="52"/>
  <c r="G244" i="52"/>
  <c r="E244" i="52" s="1"/>
  <c r="L242" i="52"/>
  <c r="G242" i="52"/>
  <c r="E242" i="52" s="1"/>
  <c r="G241" i="52"/>
  <c r="E241" i="52" s="1"/>
  <c r="G239" i="52"/>
  <c r="E239" i="52" s="1"/>
  <c r="L238" i="52"/>
  <c r="G238" i="52"/>
  <c r="E238" i="52" s="1"/>
  <c r="L236" i="52"/>
  <c r="G236" i="52"/>
  <c r="E236" i="52" s="1"/>
  <c r="G235" i="52"/>
  <c r="E235" i="52" s="1"/>
  <c r="G233" i="52"/>
  <c r="E233" i="52" s="1"/>
  <c r="L232" i="52"/>
  <c r="G232" i="52"/>
  <c r="E232" i="52" s="1"/>
  <c r="L230" i="52"/>
  <c r="G230" i="52"/>
  <c r="E230" i="52" s="1"/>
  <c r="G229" i="52"/>
  <c r="E229" i="52" s="1"/>
  <c r="G227" i="52"/>
  <c r="E227" i="52" s="1"/>
  <c r="L226" i="52"/>
  <c r="G226" i="52"/>
  <c r="E226" i="52" s="1"/>
  <c r="L224" i="52"/>
  <c r="G224" i="52"/>
  <c r="E224" i="52" s="1"/>
  <c r="G223" i="52"/>
  <c r="E223" i="52" s="1"/>
  <c r="L222" i="52"/>
  <c r="G222" i="52"/>
  <c r="E222" i="52" s="1"/>
  <c r="L220" i="52"/>
  <c r="G220" i="52"/>
  <c r="E220" i="52" s="1"/>
  <c r="G219" i="52"/>
  <c r="E219" i="52" s="1"/>
  <c r="G217" i="52"/>
  <c r="E217" i="52" s="1"/>
  <c r="L216" i="52"/>
  <c r="G216" i="52"/>
  <c r="E216" i="52" s="1"/>
  <c r="L214" i="52"/>
  <c r="G214" i="52"/>
  <c r="E214" i="52" s="1"/>
  <c r="G213" i="52"/>
  <c r="E213" i="52" s="1"/>
  <c r="G211" i="52"/>
  <c r="E211" i="52" s="1"/>
  <c r="L210" i="52"/>
  <c r="G210" i="52"/>
  <c r="E210" i="52" s="1"/>
  <c r="G209" i="52"/>
  <c r="E209" i="52" s="1"/>
  <c r="L208" i="52"/>
  <c r="G208" i="52"/>
  <c r="E208" i="52" s="1"/>
  <c r="G207" i="52"/>
  <c r="E207" i="52" s="1"/>
  <c r="L206" i="52"/>
  <c r="G206" i="52"/>
  <c r="E206" i="52" s="1"/>
  <c r="G205" i="52"/>
  <c r="E205" i="52" s="1"/>
  <c r="G203" i="52"/>
  <c r="E203" i="52" s="1"/>
  <c r="L202" i="52"/>
  <c r="G202" i="52"/>
  <c r="E202" i="52" s="1"/>
  <c r="G201" i="52"/>
  <c r="E201" i="52" s="1"/>
  <c r="L200" i="52"/>
  <c r="G200" i="52"/>
  <c r="E200" i="52" s="1"/>
  <c r="L198" i="52"/>
  <c r="G198" i="52"/>
  <c r="E198" i="52" s="1"/>
  <c r="G197" i="52"/>
  <c r="E197" i="52" s="1"/>
  <c r="G195" i="52"/>
  <c r="E195" i="52" s="1"/>
  <c r="L194" i="52"/>
  <c r="G194" i="52"/>
  <c r="E194" i="52" s="1"/>
  <c r="L192" i="52"/>
  <c r="G192" i="52"/>
  <c r="E192" i="52" s="1"/>
  <c r="G191" i="52"/>
  <c r="E191" i="52" s="1"/>
  <c r="L190" i="52"/>
  <c r="G190" i="52"/>
  <c r="E190" i="52" s="1"/>
  <c r="L188" i="52"/>
  <c r="G188" i="52"/>
  <c r="E188" i="52" s="1"/>
  <c r="G187" i="52"/>
  <c r="E187" i="52" s="1"/>
  <c r="G185" i="52"/>
  <c r="E185" i="52" s="1"/>
  <c r="L184" i="52"/>
  <c r="G184" i="52"/>
  <c r="E184" i="52" s="1"/>
  <c r="L182" i="52"/>
  <c r="G182" i="52"/>
  <c r="E182" i="52" s="1"/>
  <c r="G181" i="52"/>
  <c r="E181" i="52" s="1"/>
  <c r="L180" i="52"/>
  <c r="G180" i="52"/>
  <c r="E180" i="52" s="1"/>
  <c r="L178" i="52"/>
  <c r="G178" i="52"/>
  <c r="E178" i="52" s="1"/>
  <c r="G177" i="52"/>
  <c r="E177" i="52" s="1"/>
  <c r="L176" i="52"/>
  <c r="G176" i="52"/>
  <c r="E176" i="52" s="1"/>
  <c r="G175" i="52"/>
  <c r="E175" i="52" s="1"/>
  <c r="L174" i="52"/>
  <c r="G174" i="52"/>
  <c r="E174" i="52" s="1"/>
  <c r="G173" i="52"/>
  <c r="E173" i="52" s="1"/>
  <c r="G171" i="52"/>
  <c r="E171" i="52" s="1"/>
  <c r="L170" i="52"/>
  <c r="G170" i="52"/>
  <c r="E170" i="52" s="1"/>
  <c r="L168" i="52"/>
  <c r="G168" i="52"/>
  <c r="E168" i="52" s="1"/>
  <c r="G167" i="52"/>
  <c r="E167" i="52" s="1"/>
  <c r="G165" i="52"/>
  <c r="E165" i="52" s="1"/>
  <c r="L164" i="52"/>
  <c r="G164" i="52"/>
  <c r="E164" i="52" s="1"/>
  <c r="G163" i="52"/>
  <c r="E163" i="52" s="1"/>
  <c r="G161" i="52"/>
  <c r="E161" i="52" s="1"/>
  <c r="L160" i="52"/>
  <c r="G160" i="52"/>
  <c r="E160" i="52" s="1"/>
  <c r="L158" i="52"/>
  <c r="G158" i="52"/>
  <c r="E158" i="52" s="1"/>
  <c r="G157" i="52"/>
  <c r="E157" i="52" s="1"/>
  <c r="G155" i="52"/>
  <c r="E155" i="52" s="1"/>
  <c r="L154" i="52"/>
  <c r="G154" i="52"/>
  <c r="E154" i="52" s="1"/>
  <c r="G153" i="52"/>
  <c r="E153" i="52" s="1"/>
  <c r="G151" i="52"/>
  <c r="E151" i="52" s="1"/>
  <c r="L150" i="52"/>
  <c r="G150" i="52"/>
  <c r="E150" i="52" s="1"/>
  <c r="L148" i="52"/>
  <c r="G148" i="52"/>
  <c r="E148" i="52" s="1"/>
  <c r="G147" i="52"/>
  <c r="E147" i="52" s="1"/>
  <c r="G145" i="52"/>
  <c r="E145" i="52" s="1"/>
  <c r="L144" i="52"/>
  <c r="G144" i="52"/>
  <c r="E144" i="52" s="1"/>
  <c r="G143" i="52"/>
  <c r="E143" i="52" s="1"/>
  <c r="L142" i="52"/>
  <c r="G142" i="52"/>
  <c r="E142" i="52" s="1"/>
  <c r="G141" i="52"/>
  <c r="E141" i="52" s="1"/>
  <c r="L140" i="52"/>
  <c r="G140" i="52"/>
  <c r="E140" i="52" s="1"/>
  <c r="G139" i="52"/>
  <c r="E139" i="52" s="1"/>
  <c r="G137" i="52"/>
  <c r="E137" i="52" s="1"/>
  <c r="L136" i="52"/>
  <c r="G136" i="52"/>
  <c r="E136" i="52" s="1"/>
  <c r="G135" i="52"/>
  <c r="E135" i="52" s="1"/>
  <c r="L134" i="52"/>
  <c r="G134" i="52"/>
  <c r="E134" i="52" s="1"/>
  <c r="G133" i="52"/>
  <c r="E133" i="52" s="1"/>
  <c r="L132" i="52"/>
  <c r="G132" i="52"/>
  <c r="E132" i="52" s="1"/>
  <c r="L130" i="52"/>
  <c r="G130" i="52"/>
  <c r="E130" i="52" s="1"/>
  <c r="G129" i="52"/>
  <c r="E129" i="52" s="1"/>
  <c r="G127" i="52"/>
  <c r="E127" i="52" s="1"/>
  <c r="L126" i="52"/>
  <c r="G126" i="52"/>
  <c r="E126" i="52" s="1"/>
  <c r="L124" i="52"/>
  <c r="G124" i="52"/>
  <c r="E124" i="52" s="1"/>
  <c r="G123" i="52"/>
  <c r="E123" i="52" s="1"/>
  <c r="L122" i="52"/>
  <c r="G122" i="52"/>
  <c r="E122" i="52" s="1"/>
  <c r="L120" i="52"/>
  <c r="G120" i="52"/>
  <c r="E120" i="52" s="1"/>
  <c r="G119" i="52"/>
  <c r="E119" i="52" s="1"/>
  <c r="L118" i="52"/>
  <c r="G118" i="52"/>
  <c r="E118" i="52" s="1"/>
  <c r="L116" i="52"/>
  <c r="G116" i="52"/>
  <c r="E116" i="52" s="1"/>
  <c r="G115" i="52"/>
  <c r="E115" i="52" s="1"/>
  <c r="L114" i="52"/>
  <c r="G114" i="52"/>
  <c r="E114" i="52" s="1"/>
  <c r="L112" i="52"/>
  <c r="G112" i="52"/>
  <c r="E112" i="52" s="1"/>
  <c r="G111" i="52"/>
  <c r="E111" i="52" s="1"/>
  <c r="L110" i="52"/>
  <c r="G110" i="52"/>
  <c r="E110" i="52" s="1"/>
  <c r="L108" i="52"/>
  <c r="G108" i="52"/>
  <c r="E108" i="52" s="1"/>
  <c r="G107" i="52"/>
  <c r="E107" i="52" s="1"/>
  <c r="I106" i="52"/>
  <c r="G105" i="52"/>
  <c r="E105" i="52" s="1"/>
  <c r="L104" i="52"/>
  <c r="G104" i="52"/>
  <c r="E104" i="52" s="1"/>
  <c r="L102" i="52"/>
  <c r="G102" i="52"/>
  <c r="E102" i="52" s="1"/>
  <c r="G101" i="52"/>
  <c r="E101" i="52" s="1"/>
  <c r="L100" i="52"/>
  <c r="G100" i="52"/>
  <c r="E100" i="52" s="1"/>
  <c r="G99" i="52"/>
  <c r="E99" i="52" s="1"/>
  <c r="L98" i="52"/>
  <c r="G98" i="52"/>
  <c r="E98" i="52" s="1"/>
  <c r="G97" i="52"/>
  <c r="E97" i="52" s="1"/>
  <c r="L96" i="52"/>
  <c r="G96" i="52"/>
  <c r="E96" i="52" s="1"/>
  <c r="L94" i="52"/>
  <c r="G94" i="52"/>
  <c r="E94" i="52" s="1"/>
  <c r="G93" i="52"/>
  <c r="E93" i="52" s="1"/>
  <c r="L92" i="52"/>
  <c r="G92" i="52"/>
  <c r="E92" i="52" s="1"/>
  <c r="L90" i="52"/>
  <c r="G90" i="52"/>
  <c r="E90" i="52" s="1"/>
  <c r="G89" i="52"/>
  <c r="E89" i="52" s="1"/>
  <c r="L88" i="52"/>
  <c r="G88" i="52"/>
  <c r="E88" i="52" s="1"/>
  <c r="L86" i="52"/>
  <c r="G86" i="52"/>
  <c r="E86" i="52" s="1"/>
  <c r="G85" i="52"/>
  <c r="E85" i="52" s="1"/>
  <c r="L84" i="52"/>
  <c r="G84" i="52"/>
  <c r="E84" i="52" s="1"/>
  <c r="L82" i="52"/>
  <c r="G82" i="52"/>
  <c r="E82" i="52" s="1"/>
  <c r="G81" i="52"/>
  <c r="E81" i="52" s="1"/>
  <c r="G79" i="52"/>
  <c r="E79" i="52" s="1"/>
  <c r="L78" i="52"/>
  <c r="G78" i="52"/>
  <c r="E78" i="52" s="1"/>
  <c r="L76" i="52"/>
  <c r="G76" i="52"/>
  <c r="E76" i="52" s="1"/>
  <c r="G75" i="52"/>
  <c r="E75" i="52" s="1"/>
  <c r="L74" i="52"/>
  <c r="G74" i="52"/>
  <c r="E74" i="52" s="1"/>
  <c r="G73" i="52"/>
  <c r="E73" i="52" s="1"/>
  <c r="L72" i="52"/>
  <c r="G72" i="52"/>
  <c r="E72" i="52" s="1"/>
  <c r="G71" i="52"/>
  <c r="E71" i="52" s="1"/>
  <c r="L70" i="52"/>
  <c r="G70" i="52"/>
  <c r="E70" i="52" s="1"/>
  <c r="L68" i="52"/>
  <c r="G68" i="52"/>
  <c r="E68" i="52" s="1"/>
  <c r="G67" i="52"/>
  <c r="E67" i="52" s="1"/>
  <c r="L66" i="52"/>
  <c r="G66" i="52"/>
  <c r="E66" i="52" s="1"/>
  <c r="L64" i="52"/>
  <c r="G64" i="52"/>
  <c r="E64" i="52" s="1"/>
  <c r="G63" i="52"/>
  <c r="E63" i="52" s="1"/>
  <c r="L62" i="52"/>
  <c r="G62" i="52"/>
  <c r="E62" i="52" s="1"/>
  <c r="G61" i="52"/>
  <c r="E61" i="52" s="1"/>
  <c r="G59" i="52"/>
  <c r="E59" i="52" s="1"/>
  <c r="L58" i="52"/>
  <c r="G58" i="52"/>
  <c r="E58" i="52" s="1"/>
  <c r="L56" i="52"/>
  <c r="G56" i="52"/>
  <c r="E56" i="52" s="1"/>
  <c r="G55" i="52"/>
  <c r="E55" i="52" s="1"/>
  <c r="G53" i="52"/>
  <c r="E53" i="52" s="1"/>
  <c r="L52" i="52"/>
  <c r="G52" i="52"/>
  <c r="E52" i="52" s="1"/>
  <c r="G51" i="52"/>
  <c r="E51" i="52" s="1"/>
  <c r="L50" i="52"/>
  <c r="G50" i="52"/>
  <c r="E50" i="52" s="1"/>
  <c r="G49" i="52"/>
  <c r="E49" i="52" s="1"/>
  <c r="L48" i="52"/>
  <c r="G48" i="52"/>
  <c r="E48" i="52" s="1"/>
  <c r="L46" i="52"/>
  <c r="G46" i="52"/>
  <c r="E46" i="52" s="1"/>
  <c r="G45" i="52"/>
  <c r="E45" i="52" s="1"/>
  <c r="L44" i="52"/>
  <c r="G44" i="52"/>
  <c r="E44" i="52" s="1"/>
  <c r="G43" i="52"/>
  <c r="E43" i="52" s="1"/>
  <c r="L42" i="52"/>
  <c r="G42" i="52"/>
  <c r="E42" i="52" s="1"/>
  <c r="G41" i="52"/>
  <c r="E41" i="52" s="1"/>
  <c r="G39" i="52"/>
  <c r="E39" i="52" s="1"/>
  <c r="L38" i="52"/>
  <c r="G38" i="52"/>
  <c r="E38" i="52" s="1"/>
  <c r="I37" i="52"/>
  <c r="L36" i="52"/>
  <c r="G36" i="52"/>
  <c r="E36" i="52" s="1"/>
  <c r="G35" i="52"/>
  <c r="E35" i="52" s="1"/>
  <c r="I34" i="52"/>
  <c r="L33" i="52"/>
  <c r="G33" i="52"/>
  <c r="E33" i="52" s="1"/>
  <c r="L32" i="52"/>
  <c r="G32" i="52"/>
  <c r="E32" i="52" s="1"/>
  <c r="L31" i="52"/>
  <c r="G31" i="52"/>
  <c r="E31" i="52" s="1"/>
  <c r="L29" i="52"/>
  <c r="G29" i="52"/>
  <c r="E29" i="52" s="1"/>
  <c r="L28" i="52"/>
  <c r="G28" i="52"/>
  <c r="E28" i="52" s="1"/>
  <c r="L27" i="52"/>
  <c r="G27" i="52"/>
  <c r="E27" i="52" s="1"/>
  <c r="L26" i="52"/>
  <c r="G26" i="52"/>
  <c r="E26" i="52" s="1"/>
  <c r="L24" i="52"/>
  <c r="G24" i="52"/>
  <c r="E24" i="52" s="1"/>
  <c r="L23" i="52"/>
  <c r="G23" i="52"/>
  <c r="E23" i="52" s="1"/>
  <c r="L22" i="52"/>
  <c r="G22" i="52"/>
  <c r="E22" i="52" s="1"/>
  <c r="L21" i="52"/>
  <c r="G21" i="52"/>
  <c r="E21" i="52" s="1"/>
  <c r="L19" i="52"/>
  <c r="G19" i="52"/>
  <c r="E19" i="52" s="1"/>
  <c r="L18" i="52"/>
  <c r="G18" i="52"/>
  <c r="E18" i="52" s="1"/>
  <c r="L16" i="52"/>
  <c r="G16" i="52"/>
  <c r="E16" i="52" s="1"/>
  <c r="L15" i="52"/>
  <c r="G15" i="52"/>
  <c r="E15" i="52" s="1"/>
  <c r="L13" i="52"/>
  <c r="G13" i="52"/>
  <c r="E13" i="52" s="1"/>
  <c r="L12" i="52"/>
  <c r="G12" i="52"/>
  <c r="E12" i="52" s="1"/>
  <c r="G11" i="52"/>
  <c r="I10" i="53" s="1"/>
  <c r="H200" i="40"/>
  <c r="F197" i="40"/>
  <c r="E197" i="40"/>
  <c r="J196" i="40"/>
  <c r="J194" i="40"/>
  <c r="J192" i="40"/>
  <c r="G95" i="53" s="1"/>
  <c r="J191" i="40"/>
  <c r="J190" i="40"/>
  <c r="G93" i="53" s="1"/>
  <c r="J189" i="40"/>
  <c r="G91" i="53" s="1"/>
  <c r="J188" i="40"/>
  <c r="J187" i="40"/>
  <c r="G96" i="53" s="1"/>
  <c r="J186" i="40"/>
  <c r="J185" i="40"/>
  <c r="G88" i="53" s="1"/>
  <c r="J184" i="40"/>
  <c r="J183" i="40"/>
  <c r="G87" i="53" s="1"/>
  <c r="J182" i="40"/>
  <c r="J181" i="40"/>
  <c r="G85" i="53" s="1"/>
  <c r="J180" i="40"/>
  <c r="J179" i="40"/>
  <c r="J178" i="40"/>
  <c r="J177" i="40"/>
  <c r="G90" i="53" s="1"/>
  <c r="J176" i="40"/>
  <c r="G89" i="53" s="1"/>
  <c r="J175" i="40"/>
  <c r="G86" i="53" s="1"/>
  <c r="J174" i="40"/>
  <c r="G83" i="53" s="1"/>
  <c r="J149" i="40"/>
  <c r="J148" i="40"/>
  <c r="J147" i="40"/>
  <c r="J146" i="40"/>
  <c r="J145" i="40"/>
  <c r="J144" i="40"/>
  <c r="J143" i="40"/>
  <c r="J142" i="40"/>
  <c r="J141" i="40"/>
  <c r="J140" i="40"/>
  <c r="J139" i="40"/>
  <c r="J138" i="40"/>
  <c r="J137" i="40"/>
  <c r="G62" i="53" s="1"/>
  <c r="J136" i="40"/>
  <c r="G53" i="53" s="1"/>
  <c r="J135" i="40"/>
  <c r="J134" i="40"/>
  <c r="J133" i="40"/>
  <c r="J132" i="40"/>
  <c r="J131" i="40"/>
  <c r="J129" i="40"/>
  <c r="J127" i="40"/>
  <c r="J126" i="40"/>
  <c r="J125" i="40"/>
  <c r="G64" i="53" s="1"/>
  <c r="J124" i="40"/>
  <c r="J123" i="40"/>
  <c r="G58" i="53" s="1"/>
  <c r="J122" i="40"/>
  <c r="G56" i="53" s="1"/>
  <c r="J121" i="40"/>
  <c r="J120" i="40"/>
  <c r="G52" i="53" s="1"/>
  <c r="J119" i="40"/>
  <c r="J118" i="40"/>
  <c r="J116" i="40"/>
  <c r="J115" i="40"/>
  <c r="H114" i="40"/>
  <c r="J113" i="40"/>
  <c r="J112" i="40"/>
  <c r="G55" i="53" s="1"/>
  <c r="J111" i="40"/>
  <c r="J110" i="40"/>
  <c r="J109" i="40"/>
  <c r="H72" i="40"/>
  <c r="J69" i="40"/>
  <c r="J67" i="40"/>
  <c r="J65" i="40"/>
  <c r="J63" i="40"/>
  <c r="J62" i="40"/>
  <c r="J61" i="40"/>
  <c r="J59" i="40"/>
  <c r="J57" i="40"/>
  <c r="J56" i="40"/>
  <c r="J55" i="40"/>
  <c r="J54" i="40"/>
  <c r="J53" i="40"/>
  <c r="J52" i="40"/>
  <c r="J51" i="40"/>
  <c r="J50" i="40"/>
  <c r="J48" i="40"/>
  <c r="J46" i="40"/>
  <c r="G25" i="53" s="1"/>
  <c r="J45" i="40"/>
  <c r="J44" i="40"/>
  <c r="J43" i="40"/>
  <c r="J42" i="40"/>
  <c r="J41" i="40"/>
  <c r="J40" i="40"/>
  <c r="J39" i="40"/>
  <c r="J38" i="40"/>
  <c r="J37" i="40"/>
  <c r="J36" i="40"/>
  <c r="J35" i="40"/>
  <c r="J33" i="40"/>
  <c r="G23" i="53" s="1"/>
  <c r="J32" i="40"/>
  <c r="J31" i="40"/>
  <c r="G22" i="53" s="1"/>
  <c r="J30" i="40"/>
  <c r="J29" i="40"/>
  <c r="G21" i="53" s="1"/>
  <c r="J28" i="40"/>
  <c r="J27" i="40"/>
  <c r="G20" i="53" s="1"/>
  <c r="J26" i="40"/>
  <c r="G18" i="53" s="1"/>
  <c r="J25" i="40"/>
  <c r="J24" i="40"/>
  <c r="J23" i="40"/>
  <c r="J22" i="40"/>
  <c r="G14" i="53" s="1"/>
  <c r="J21" i="40"/>
  <c r="J20" i="40"/>
  <c r="J19" i="40"/>
  <c r="J18" i="40"/>
  <c r="J17" i="40"/>
  <c r="J16" i="40"/>
  <c r="J15" i="40"/>
  <c r="J14" i="40"/>
  <c r="G13" i="53" s="1"/>
  <c r="J13" i="40"/>
  <c r="G55" i="41"/>
  <c r="G54" i="41"/>
  <c r="G53" i="41"/>
  <c r="G52" i="41"/>
  <c r="G51" i="41"/>
  <c r="G50" i="41"/>
  <c r="G49" i="41"/>
  <c r="G48" i="41"/>
  <c r="G47" i="41"/>
  <c r="G46" i="41"/>
  <c r="G45" i="41"/>
  <c r="G44" i="41"/>
  <c r="G43" i="41"/>
  <c r="G42" i="41"/>
  <c r="G17" i="41"/>
  <c r="E17" i="53" s="1"/>
  <c r="G16" i="41"/>
  <c r="E16" i="53" s="1"/>
  <c r="G15" i="41"/>
  <c r="E15" i="53" s="1"/>
  <c r="G14" i="41"/>
  <c r="E14" i="53" s="1"/>
  <c r="G13" i="41"/>
  <c r="E13" i="53" s="1"/>
  <c r="G11" i="41"/>
  <c r="E11" i="53" s="1"/>
  <c r="G10" i="41"/>
  <c r="E10" i="53" s="1"/>
  <c r="H131" i="49"/>
  <c r="J129" i="49"/>
  <c r="J128" i="49"/>
  <c r="J127" i="49"/>
  <c r="J126" i="49"/>
  <c r="J125" i="49"/>
  <c r="J124" i="49"/>
  <c r="J123" i="49"/>
  <c r="J122" i="49"/>
  <c r="J121" i="49"/>
  <c r="G112" i="54" s="1"/>
  <c r="J120" i="49"/>
  <c r="G110" i="54" s="1"/>
  <c r="J119" i="49"/>
  <c r="G109" i="54" s="1"/>
  <c r="H68" i="49"/>
  <c r="J66" i="49"/>
  <c r="G65" i="54" s="1"/>
  <c r="G74" i="54" s="1"/>
  <c r="J65" i="49"/>
  <c r="G62" i="54" s="1"/>
  <c r="I48" i="49"/>
  <c r="H48" i="49"/>
  <c r="J46" i="49"/>
  <c r="J45" i="49"/>
  <c r="J44" i="49"/>
  <c r="J43" i="49"/>
  <c r="J42" i="49"/>
  <c r="J41" i="49"/>
  <c r="J40" i="49"/>
  <c r="J39" i="49"/>
  <c r="J38" i="49"/>
  <c r="J37" i="49"/>
  <c r="J36" i="49"/>
  <c r="J35" i="49"/>
  <c r="J34" i="49"/>
  <c r="J33" i="49"/>
  <c r="J32" i="49"/>
  <c r="J31" i="49"/>
  <c r="J30" i="49"/>
  <c r="J29" i="49"/>
  <c r="J28" i="49"/>
  <c r="J27" i="49"/>
  <c r="J26" i="49"/>
  <c r="J25" i="49"/>
  <c r="J24" i="49"/>
  <c r="J22" i="49"/>
  <c r="J21" i="49"/>
  <c r="J20" i="49"/>
  <c r="J19" i="49"/>
  <c r="J18" i="49"/>
  <c r="J17" i="49"/>
  <c r="J16" i="49"/>
  <c r="J15" i="49"/>
  <c r="J14" i="49"/>
  <c r="G13" i="54" s="1"/>
  <c r="J13" i="49"/>
  <c r="J12" i="49"/>
  <c r="I119" i="54"/>
  <c r="F119" i="54"/>
  <c r="F74" i="54"/>
  <c r="I74" i="54"/>
  <c r="D72" i="54"/>
  <c r="K72" i="54" s="1"/>
  <c r="D117" i="54" s="1"/>
  <c r="K117" i="54" s="1"/>
  <c r="K20" i="54"/>
  <c r="D71" i="54" s="1"/>
  <c r="K71" i="54" s="1"/>
  <c r="D116" i="54" s="1"/>
  <c r="K116" i="54" s="1"/>
  <c r="K19" i="54"/>
  <c r="D70" i="54" s="1"/>
  <c r="K70" i="54" s="1"/>
  <c r="D115" i="54" s="1"/>
  <c r="K115" i="54" s="1"/>
  <c r="K18" i="54"/>
  <c r="D69" i="54" s="1"/>
  <c r="K69" i="54" s="1"/>
  <c r="D114" i="54" s="1"/>
  <c r="K114" i="54" s="1"/>
  <c r="K17" i="54"/>
  <c r="D68" i="54" s="1"/>
  <c r="K68" i="54" s="1"/>
  <c r="D113" i="54" s="1"/>
  <c r="K113" i="54" s="1"/>
  <c r="K16" i="54"/>
  <c r="D67" i="54" s="1"/>
  <c r="K67" i="54" s="1"/>
  <c r="D112" i="54" s="1"/>
  <c r="K112" i="54" s="1"/>
  <c r="K15" i="54"/>
  <c r="D66" i="54" s="1"/>
  <c r="K66" i="54" s="1"/>
  <c r="D111" i="54" s="1"/>
  <c r="K111" i="54" s="1"/>
  <c r="K14" i="54"/>
  <c r="D65" i="54" s="1"/>
  <c r="K65" i="54" s="1"/>
  <c r="D110" i="54" s="1"/>
  <c r="K110" i="54" s="1"/>
  <c r="K13" i="54"/>
  <c r="D64" i="54" s="1"/>
  <c r="K64" i="54" s="1"/>
  <c r="D109" i="54" s="1"/>
  <c r="K109" i="54" s="1"/>
  <c r="K12" i="54"/>
  <c r="D63" i="54" s="1"/>
  <c r="K63" i="54" s="1"/>
  <c r="D108" i="54" s="1"/>
  <c r="K108" i="54" s="1"/>
  <c r="F24" i="54"/>
  <c r="K11" i="54"/>
  <c r="G119" i="54" l="1"/>
  <c r="G15" i="53"/>
  <c r="G51" i="53"/>
  <c r="G59" i="53"/>
  <c r="I84" i="53"/>
  <c r="I91" i="53"/>
  <c r="I95" i="53"/>
  <c r="G50" i="53"/>
  <c r="G84" i="53"/>
  <c r="G15" i="54"/>
  <c r="H15" i="54" s="1"/>
  <c r="G17" i="54"/>
  <c r="H17" i="54" s="1"/>
  <c r="G19" i="54"/>
  <c r="H19" i="54" s="1"/>
  <c r="J19" i="54" s="1"/>
  <c r="L19" i="54" s="1"/>
  <c r="E70" i="54" s="1"/>
  <c r="G21" i="54"/>
  <c r="H21" i="54" s="1"/>
  <c r="J48" i="49"/>
  <c r="G11" i="54"/>
  <c r="H11" i="54" s="1"/>
  <c r="G12" i="54"/>
  <c r="H12" i="54" s="1"/>
  <c r="G14" i="54"/>
  <c r="H14" i="54" s="1"/>
  <c r="G16" i="54"/>
  <c r="H16" i="54" s="1"/>
  <c r="G18" i="54"/>
  <c r="H18" i="54" s="1"/>
  <c r="G20" i="54"/>
  <c r="H20" i="54" s="1"/>
  <c r="I93" i="53"/>
  <c r="I96" i="53"/>
  <c r="K24" i="53"/>
  <c r="D62" i="53" s="1"/>
  <c r="I50" i="53"/>
  <c r="E295" i="52"/>
  <c r="I58" i="53"/>
  <c r="E296" i="52"/>
  <c r="I57" i="53"/>
  <c r="E297" i="52"/>
  <c r="I56" i="53"/>
  <c r="E301" i="52"/>
  <c r="I64" i="53"/>
  <c r="K64" i="53" s="1"/>
  <c r="D99" i="53" s="1"/>
  <c r="H99" i="53" s="1"/>
  <c r="J99" i="53" s="1"/>
  <c r="E311" i="52"/>
  <c r="I48" i="53"/>
  <c r="E313" i="52"/>
  <c r="I49" i="53"/>
  <c r="E314" i="52"/>
  <c r="I54" i="53"/>
  <c r="E328" i="52"/>
  <c r="I52" i="53"/>
  <c r="G488" i="52"/>
  <c r="E294" i="52"/>
  <c r="I87" i="53"/>
  <c r="I88" i="53"/>
  <c r="I89" i="53"/>
  <c r="I25" i="53"/>
  <c r="K25" i="53" s="1"/>
  <c r="D63" i="53" s="1"/>
  <c r="K63" i="53" s="1"/>
  <c r="D98" i="53" s="1"/>
  <c r="I23" i="53"/>
  <c r="K23" i="53" s="1"/>
  <c r="D61" i="53" s="1"/>
  <c r="K61" i="53" s="1"/>
  <c r="D96" i="53" s="1"/>
  <c r="I21" i="53"/>
  <c r="K21" i="53" s="1"/>
  <c r="D59" i="53" s="1"/>
  <c r="K59" i="53" s="1"/>
  <c r="D94" i="53" s="1"/>
  <c r="I19" i="53"/>
  <c r="K19" i="53" s="1"/>
  <c r="D57" i="53" s="1"/>
  <c r="I17" i="53"/>
  <c r="K17" i="53" s="1"/>
  <c r="D55" i="53" s="1"/>
  <c r="I15" i="53"/>
  <c r="K15" i="53" s="1"/>
  <c r="D53" i="53" s="1"/>
  <c r="I13" i="53"/>
  <c r="I11" i="53"/>
  <c r="K11" i="53" s="1"/>
  <c r="D49" i="53" s="1"/>
  <c r="E11" i="52"/>
  <c r="I62" i="53"/>
  <c r="K62" i="53" s="1"/>
  <c r="D97" i="53" s="1"/>
  <c r="E309" i="52"/>
  <c r="I51" i="53"/>
  <c r="E317" i="52"/>
  <c r="I53" i="53"/>
  <c r="E326" i="52"/>
  <c r="I55" i="53"/>
  <c r="E337" i="52"/>
  <c r="I22" i="53"/>
  <c r="K22" i="53" s="1"/>
  <c r="D60" i="53" s="1"/>
  <c r="K60" i="53" s="1"/>
  <c r="D95" i="53" s="1"/>
  <c r="I20" i="53"/>
  <c r="K20" i="53" s="1"/>
  <c r="D58" i="53" s="1"/>
  <c r="K58" i="53" s="1"/>
  <c r="D93" i="53" s="1"/>
  <c r="I18" i="53"/>
  <c r="I16" i="53"/>
  <c r="I14" i="53"/>
  <c r="K14" i="53" s="1"/>
  <c r="D52" i="53" s="1"/>
  <c r="I12" i="53"/>
  <c r="K12" i="53" s="1"/>
  <c r="D50" i="53" s="1"/>
  <c r="G48" i="53"/>
  <c r="G54" i="53"/>
  <c r="K18" i="53"/>
  <c r="D56" i="53" s="1"/>
  <c r="K16" i="53"/>
  <c r="D54" i="53" s="1"/>
  <c r="K54" i="53" s="1"/>
  <c r="D89" i="53" s="1"/>
  <c r="G101" i="53"/>
  <c r="H150" i="40"/>
  <c r="F49" i="53"/>
  <c r="F66" i="53" s="1"/>
  <c r="G223" i="15"/>
  <c r="H21" i="53"/>
  <c r="H21" i="52" s="1"/>
  <c r="I21" i="52" s="1"/>
  <c r="H23" i="53"/>
  <c r="H93" i="52" s="1"/>
  <c r="I93" i="52" s="1"/>
  <c r="H25" i="53"/>
  <c r="H183" i="15"/>
  <c r="E27" i="53"/>
  <c r="H115" i="52"/>
  <c r="I115" i="52" s="1"/>
  <c r="H15" i="53"/>
  <c r="G209" i="15"/>
  <c r="G183" i="15"/>
  <c r="G216" i="15"/>
  <c r="G192" i="15"/>
  <c r="G215" i="15"/>
  <c r="G170" i="15"/>
  <c r="G214" i="15"/>
  <c r="G181" i="15"/>
  <c r="H192" i="15"/>
  <c r="H221" i="15"/>
  <c r="G213" i="15"/>
  <c r="H219" i="15"/>
  <c r="H181" i="15"/>
  <c r="H170" i="15"/>
  <c r="G218" i="15"/>
  <c r="G211" i="15"/>
  <c r="G219" i="15"/>
  <c r="D123" i="15"/>
  <c r="C123" i="15"/>
  <c r="H190" i="15"/>
  <c r="G190" i="15"/>
  <c r="J21" i="26"/>
  <c r="E55" i="26"/>
  <c r="E90" i="26"/>
  <c r="L392" i="39"/>
  <c r="G10" i="53"/>
  <c r="H10" i="53" s="1"/>
  <c r="G19" i="53"/>
  <c r="H19" i="53" s="1"/>
  <c r="G16" i="53"/>
  <c r="H16" i="53" s="1"/>
  <c r="G11" i="53"/>
  <c r="H11" i="53" s="1"/>
  <c r="G12" i="53"/>
  <c r="H12" i="53" s="1"/>
  <c r="G17" i="53"/>
  <c r="H17" i="53" s="1"/>
  <c r="H13" i="53"/>
  <c r="K13" i="53"/>
  <c r="D51" i="53" s="1"/>
  <c r="F27" i="53"/>
  <c r="H73" i="40" s="1"/>
  <c r="I72" i="40"/>
  <c r="I200" i="40"/>
  <c r="G273" i="52"/>
  <c r="L248" i="51"/>
  <c r="L445" i="51"/>
  <c r="K445" i="51"/>
  <c r="L690" i="51"/>
  <c r="L266" i="39"/>
  <c r="L147" i="39"/>
  <c r="K10" i="53"/>
  <c r="D48" i="53" s="1"/>
  <c r="D27" i="53"/>
  <c r="H14" i="53"/>
  <c r="H18" i="53"/>
  <c r="H20" i="53"/>
  <c r="H22" i="53"/>
  <c r="H24" i="53"/>
  <c r="J24" i="53" s="1"/>
  <c r="L24" i="53" s="1"/>
  <c r="E62" i="53" s="1"/>
  <c r="H64" i="53"/>
  <c r="F101" i="53"/>
  <c r="G733" i="52"/>
  <c r="J68" i="49"/>
  <c r="J200" i="40"/>
  <c r="J72" i="40"/>
  <c r="J114" i="40"/>
  <c r="J131" i="49"/>
  <c r="K24" i="54"/>
  <c r="D62" i="54"/>
  <c r="H13" i="54"/>
  <c r="D24" i="54"/>
  <c r="E24" i="54"/>
  <c r="I24" i="54"/>
  <c r="G24" i="54" l="1"/>
  <c r="K50" i="53"/>
  <c r="D85" i="53" s="1"/>
  <c r="K99" i="53"/>
  <c r="J25" i="53"/>
  <c r="L25" i="53" s="1"/>
  <c r="E63" i="53" s="1"/>
  <c r="H63" i="53" s="1"/>
  <c r="J63" i="53" s="1"/>
  <c r="L63" i="53" s="1"/>
  <c r="E98" i="53" s="1"/>
  <c r="H98" i="53" s="1"/>
  <c r="K56" i="53"/>
  <c r="D91" i="53" s="1"/>
  <c r="K52" i="53"/>
  <c r="D87" i="53" s="1"/>
  <c r="K49" i="53"/>
  <c r="D84" i="53" s="1"/>
  <c r="K57" i="53"/>
  <c r="D92" i="53" s="1"/>
  <c r="K92" i="53" s="1"/>
  <c r="K51" i="53"/>
  <c r="D86" i="53" s="1"/>
  <c r="K86" i="53" s="1"/>
  <c r="I66" i="53"/>
  <c r="H62" i="53"/>
  <c r="J62" i="53" s="1"/>
  <c r="L62" i="53" s="1"/>
  <c r="E97" i="53" s="1"/>
  <c r="J23" i="53"/>
  <c r="L23" i="53" s="1"/>
  <c r="E61" i="53" s="1"/>
  <c r="H61" i="53" s="1"/>
  <c r="J61" i="53" s="1"/>
  <c r="I27" i="53"/>
  <c r="G274" i="52" s="1"/>
  <c r="K53" i="53"/>
  <c r="D88" i="53" s="1"/>
  <c r="K88" i="53" s="1"/>
  <c r="I101" i="53"/>
  <c r="K55" i="53"/>
  <c r="D90" i="53" s="1"/>
  <c r="K90" i="53" s="1"/>
  <c r="H119" i="52"/>
  <c r="I119" i="52" s="1"/>
  <c r="H61" i="52"/>
  <c r="I61" i="52" s="1"/>
  <c r="H114" i="52"/>
  <c r="I114" i="52" s="1"/>
  <c r="H200" i="52"/>
  <c r="I200" i="52" s="1"/>
  <c r="H84" i="52"/>
  <c r="I84" i="52" s="1"/>
  <c r="H118" i="52"/>
  <c r="I118" i="52" s="1"/>
  <c r="H92" i="52"/>
  <c r="I92" i="52" s="1"/>
  <c r="H26" i="52"/>
  <c r="I26" i="52" s="1"/>
  <c r="H110" i="52"/>
  <c r="I110" i="52" s="1"/>
  <c r="H88" i="52"/>
  <c r="I88" i="52" s="1"/>
  <c r="H66" i="52"/>
  <c r="I66" i="52" s="1"/>
  <c r="J21" i="53"/>
  <c r="L21" i="53" s="1"/>
  <c r="E59" i="53" s="1"/>
  <c r="H59" i="53" s="1"/>
  <c r="J59" i="53" s="1"/>
  <c r="L59" i="53" s="1"/>
  <c r="E94" i="53" s="1"/>
  <c r="H23" i="52"/>
  <c r="I23" i="52" s="1"/>
  <c r="H63" i="52"/>
  <c r="I63" i="52" s="1"/>
  <c r="H202" i="52"/>
  <c r="I202" i="52" s="1"/>
  <c r="H28" i="52"/>
  <c r="I28" i="52" s="1"/>
  <c r="J150" i="40"/>
  <c r="G49" i="53"/>
  <c r="G66" i="53" s="1"/>
  <c r="J64" i="53"/>
  <c r="L64" i="53" s="1"/>
  <c r="E99" i="53" s="1"/>
  <c r="L99" i="53" s="1"/>
  <c r="H375" i="52"/>
  <c r="I375" i="52" s="1"/>
  <c r="H311" i="52"/>
  <c r="I311" i="52" s="1"/>
  <c r="H322" i="52"/>
  <c r="I322" i="52" s="1"/>
  <c r="H454" i="52"/>
  <c r="I454" i="52" s="1"/>
  <c r="J16" i="54"/>
  <c r="L16" i="54" s="1"/>
  <c r="E67" i="54" s="1"/>
  <c r="H67" i="54" s="1"/>
  <c r="I27" i="51"/>
  <c r="J27" i="51" s="1"/>
  <c r="I37" i="51"/>
  <c r="J37" i="51" s="1"/>
  <c r="I41" i="51"/>
  <c r="J41" i="51" s="1"/>
  <c r="I53" i="51"/>
  <c r="J53" i="51" s="1"/>
  <c r="I59" i="51"/>
  <c r="J59" i="51" s="1"/>
  <c r="I63" i="51"/>
  <c r="J63" i="51" s="1"/>
  <c r="I67" i="51"/>
  <c r="J67" i="51" s="1"/>
  <c r="I73" i="51"/>
  <c r="J73" i="51" s="1"/>
  <c r="I79" i="51"/>
  <c r="J79" i="51" s="1"/>
  <c r="I83" i="51"/>
  <c r="J83" i="51" s="1"/>
  <c r="I87" i="51"/>
  <c r="J87" i="51" s="1"/>
  <c r="I93" i="51"/>
  <c r="J93" i="51" s="1"/>
  <c r="I99" i="51"/>
  <c r="J99" i="51" s="1"/>
  <c r="I103" i="51"/>
  <c r="J103" i="51" s="1"/>
  <c r="I107" i="51"/>
  <c r="J107" i="51" s="1"/>
  <c r="I120" i="51"/>
  <c r="J120" i="51" s="1"/>
  <c r="I124" i="51"/>
  <c r="J124" i="51" s="1"/>
  <c r="I176" i="51"/>
  <c r="J176" i="51" s="1"/>
  <c r="I180" i="51"/>
  <c r="J180" i="51" s="1"/>
  <c r="I185" i="51"/>
  <c r="J185" i="51" s="1"/>
  <c r="I192" i="51"/>
  <c r="J192" i="51" s="1"/>
  <c r="I206" i="51"/>
  <c r="J206" i="51" s="1"/>
  <c r="I212" i="51"/>
  <c r="J212" i="51" s="1"/>
  <c r="I218" i="51"/>
  <c r="J218" i="51" s="1"/>
  <c r="I230" i="51"/>
  <c r="J230" i="51" s="1"/>
  <c r="I22" i="51"/>
  <c r="J22" i="51" s="1"/>
  <c r="I24" i="51"/>
  <c r="J24" i="51" s="1"/>
  <c r="I30" i="51"/>
  <c r="J30" i="51" s="1"/>
  <c r="I46" i="51"/>
  <c r="J46" i="51" s="1"/>
  <c r="I70" i="51"/>
  <c r="J70" i="51" s="1"/>
  <c r="I76" i="51"/>
  <c r="J76" i="51" s="1"/>
  <c r="I111" i="51"/>
  <c r="J111" i="51" s="1"/>
  <c r="I115" i="51"/>
  <c r="J115" i="51" s="1"/>
  <c r="I127" i="51"/>
  <c r="J127" i="51" s="1"/>
  <c r="I153" i="51"/>
  <c r="J153" i="51" s="1"/>
  <c r="I158" i="51"/>
  <c r="J158" i="51" s="1"/>
  <c r="I169" i="51"/>
  <c r="J169" i="51" s="1"/>
  <c r="I18" i="51"/>
  <c r="J18" i="51" s="1"/>
  <c r="I34" i="51"/>
  <c r="J34" i="51" s="1"/>
  <c r="I96" i="51"/>
  <c r="J96" i="51" s="1"/>
  <c r="I199" i="51"/>
  <c r="J199" i="51" s="1"/>
  <c r="I215" i="51"/>
  <c r="J215" i="51" s="1"/>
  <c r="I233" i="51"/>
  <c r="J233" i="51" s="1"/>
  <c r="I50" i="51"/>
  <c r="J50" i="51" s="1"/>
  <c r="I56" i="51"/>
  <c r="J56" i="51" s="1"/>
  <c r="I90" i="51"/>
  <c r="J90" i="51" s="1"/>
  <c r="I189" i="51"/>
  <c r="J189" i="51" s="1"/>
  <c r="I195" i="51"/>
  <c r="J195" i="51" s="1"/>
  <c r="I203" i="51"/>
  <c r="J203" i="51" s="1"/>
  <c r="I209" i="51"/>
  <c r="J209" i="51" s="1"/>
  <c r="I221" i="51"/>
  <c r="J221" i="51" s="1"/>
  <c r="J12" i="54"/>
  <c r="L12" i="54" s="1"/>
  <c r="E63" i="54" s="1"/>
  <c r="H63" i="54" s="1"/>
  <c r="I45" i="51"/>
  <c r="J45" i="51" s="1"/>
  <c r="I114" i="51"/>
  <c r="J114" i="51" s="1"/>
  <c r="I152" i="51"/>
  <c r="J152" i="51" s="1"/>
  <c r="I157" i="51"/>
  <c r="J157" i="51" s="1"/>
  <c r="I168" i="51"/>
  <c r="J168" i="51" s="1"/>
  <c r="I82" i="51"/>
  <c r="J82" i="51" s="1"/>
  <c r="I184" i="51"/>
  <c r="J184" i="51" s="1"/>
  <c r="I40" i="51"/>
  <c r="J40" i="51" s="1"/>
  <c r="I119" i="51"/>
  <c r="J119" i="51" s="1"/>
  <c r="I62" i="51"/>
  <c r="J62" i="51" s="1"/>
  <c r="I102" i="51"/>
  <c r="J102" i="51" s="1"/>
  <c r="I179" i="51"/>
  <c r="J179" i="51" s="1"/>
  <c r="J13" i="54"/>
  <c r="L13" i="54" s="1"/>
  <c r="E64" i="54" s="1"/>
  <c r="H64" i="54" s="1"/>
  <c r="I131" i="51"/>
  <c r="J131" i="51" s="1"/>
  <c r="I142" i="51"/>
  <c r="J142" i="51" s="1"/>
  <c r="J14" i="53"/>
  <c r="L14" i="53" s="1"/>
  <c r="E52" i="53" s="1"/>
  <c r="H52" i="53" s="1"/>
  <c r="J52" i="53" s="1"/>
  <c r="L52" i="53" s="1"/>
  <c r="E87" i="53" s="1"/>
  <c r="H87" i="53" s="1"/>
  <c r="H18" i="52"/>
  <c r="I18" i="52" s="1"/>
  <c r="H38" i="52"/>
  <c r="I38" i="52" s="1"/>
  <c r="H48" i="52"/>
  <c r="I48" i="52" s="1"/>
  <c r="H70" i="52"/>
  <c r="I70" i="52" s="1"/>
  <c r="H96" i="52"/>
  <c r="I96" i="52" s="1"/>
  <c r="H132" i="52"/>
  <c r="I132" i="52" s="1"/>
  <c r="H160" i="52"/>
  <c r="I160" i="52" s="1"/>
  <c r="H170" i="52"/>
  <c r="I170" i="52" s="1"/>
  <c r="H238" i="52"/>
  <c r="I238" i="52" s="1"/>
  <c r="H268" i="52"/>
  <c r="I268" i="52" s="1"/>
  <c r="H41" i="52"/>
  <c r="I41" i="52" s="1"/>
  <c r="H129" i="52"/>
  <c r="I129" i="52" s="1"/>
  <c r="H139" i="52"/>
  <c r="I139" i="52" s="1"/>
  <c r="H205" i="52"/>
  <c r="I205" i="52" s="1"/>
  <c r="H173" i="52"/>
  <c r="I173" i="52" s="1"/>
  <c r="H187" i="52"/>
  <c r="I187" i="52" s="1"/>
  <c r="H197" i="52"/>
  <c r="I197" i="52" s="1"/>
  <c r="H247" i="52"/>
  <c r="I247" i="52" s="1"/>
  <c r="H259" i="52"/>
  <c r="I259" i="52" s="1"/>
  <c r="H265" i="52"/>
  <c r="I265" i="52" s="1"/>
  <c r="J21" i="54"/>
  <c r="L21" i="54" s="1"/>
  <c r="E72" i="54" s="1"/>
  <c r="H72" i="54" s="1"/>
  <c r="J14" i="54"/>
  <c r="L14" i="54" s="1"/>
  <c r="E65" i="54" s="1"/>
  <c r="I13" i="51"/>
  <c r="J13" i="51" s="1"/>
  <c r="I25" i="51"/>
  <c r="J25" i="51" s="1"/>
  <c r="I31" i="51"/>
  <c r="J31" i="51" s="1"/>
  <c r="I35" i="51"/>
  <c r="J35" i="51" s="1"/>
  <c r="I47" i="51"/>
  <c r="J47" i="51" s="1"/>
  <c r="I51" i="51"/>
  <c r="J51" i="51" s="1"/>
  <c r="I57" i="51"/>
  <c r="J57" i="51" s="1"/>
  <c r="I71" i="51"/>
  <c r="J71" i="51" s="1"/>
  <c r="I77" i="51"/>
  <c r="J77" i="51" s="1"/>
  <c r="I91" i="51"/>
  <c r="J91" i="51" s="1"/>
  <c r="I97" i="51"/>
  <c r="J97" i="51" s="1"/>
  <c r="I112" i="51"/>
  <c r="J112" i="51" s="1"/>
  <c r="I116" i="51"/>
  <c r="J116" i="51" s="1"/>
  <c r="I128" i="51"/>
  <c r="J128" i="51" s="1"/>
  <c r="I143" i="51"/>
  <c r="J143" i="51" s="1"/>
  <c r="I147" i="51"/>
  <c r="J147" i="51" s="1"/>
  <c r="I150" i="51"/>
  <c r="J150" i="51" s="1"/>
  <c r="I154" i="51"/>
  <c r="J154" i="51" s="1"/>
  <c r="I159" i="51"/>
  <c r="J159" i="51" s="1"/>
  <c r="I163" i="51"/>
  <c r="J163" i="51" s="1"/>
  <c r="I166" i="51"/>
  <c r="J166" i="51" s="1"/>
  <c r="I170" i="51"/>
  <c r="J170" i="51" s="1"/>
  <c r="I174" i="51"/>
  <c r="J174" i="51" s="1"/>
  <c r="I190" i="51"/>
  <c r="J190" i="51" s="1"/>
  <c r="I196" i="51"/>
  <c r="J196" i="51" s="1"/>
  <c r="I198" i="51"/>
  <c r="J198" i="51" s="1"/>
  <c r="I204" i="51"/>
  <c r="J204" i="51" s="1"/>
  <c r="I210" i="51"/>
  <c r="J210" i="51" s="1"/>
  <c r="I216" i="51"/>
  <c r="J216" i="51" s="1"/>
  <c r="I222" i="51"/>
  <c r="J222" i="51" s="1"/>
  <c r="I228" i="51"/>
  <c r="J228" i="51" s="1"/>
  <c r="I234" i="51"/>
  <c r="J234" i="51" s="1"/>
  <c r="I240" i="51"/>
  <c r="J240" i="51" s="1"/>
  <c r="I246" i="51"/>
  <c r="J246" i="51" s="1"/>
  <c r="I16" i="51"/>
  <c r="J16" i="51" s="1"/>
  <c r="I28" i="51"/>
  <c r="J28" i="51" s="1"/>
  <c r="I42" i="51"/>
  <c r="J42" i="51" s="1"/>
  <c r="I64" i="51"/>
  <c r="J64" i="51" s="1"/>
  <c r="I68" i="51"/>
  <c r="J68" i="51" s="1"/>
  <c r="I74" i="51"/>
  <c r="J74" i="51" s="1"/>
  <c r="I80" i="51"/>
  <c r="J80" i="51" s="1"/>
  <c r="I104" i="51"/>
  <c r="J104" i="51" s="1"/>
  <c r="I108" i="51"/>
  <c r="J108" i="51" s="1"/>
  <c r="I121" i="51"/>
  <c r="J121" i="51" s="1"/>
  <c r="I125" i="51"/>
  <c r="J125" i="51" s="1"/>
  <c r="I132" i="51"/>
  <c r="J132" i="51" s="1"/>
  <c r="I136" i="51"/>
  <c r="J136" i="51" s="1"/>
  <c r="I139" i="51"/>
  <c r="J139" i="51" s="1"/>
  <c r="I181" i="51"/>
  <c r="J181" i="51" s="1"/>
  <c r="I54" i="51"/>
  <c r="J54" i="51" s="1"/>
  <c r="I60" i="51"/>
  <c r="J60" i="51" s="1"/>
  <c r="I88" i="51"/>
  <c r="J88" i="51" s="1"/>
  <c r="I94" i="51"/>
  <c r="J94" i="51" s="1"/>
  <c r="I177" i="51"/>
  <c r="J177" i="51" s="1"/>
  <c r="I186" i="51"/>
  <c r="J186" i="51" s="1"/>
  <c r="I193" i="51"/>
  <c r="J193" i="51" s="1"/>
  <c r="I207" i="51"/>
  <c r="J207" i="51" s="1"/>
  <c r="I213" i="51"/>
  <c r="J213" i="51" s="1"/>
  <c r="I225" i="51"/>
  <c r="J225" i="51" s="1"/>
  <c r="I243" i="51"/>
  <c r="J243" i="51" s="1"/>
  <c r="I20" i="51"/>
  <c r="J20" i="51" s="1"/>
  <c r="I38" i="51"/>
  <c r="J38" i="51" s="1"/>
  <c r="I84" i="51"/>
  <c r="J84" i="51" s="1"/>
  <c r="I100" i="51"/>
  <c r="J100" i="51" s="1"/>
  <c r="I219" i="51"/>
  <c r="J219" i="51" s="1"/>
  <c r="I231" i="51"/>
  <c r="J231" i="51" s="1"/>
  <c r="I237" i="51"/>
  <c r="J237" i="51" s="1"/>
  <c r="J15" i="54"/>
  <c r="L15" i="54" s="1"/>
  <c r="E66" i="54" s="1"/>
  <c r="H66" i="54" s="1"/>
  <c r="I17" i="51"/>
  <c r="J17" i="51" s="1"/>
  <c r="I21" i="51"/>
  <c r="J21" i="51" s="1"/>
  <c r="I43" i="51"/>
  <c r="J43" i="51" s="1"/>
  <c r="I65" i="51"/>
  <c r="J65" i="51" s="1"/>
  <c r="I85" i="51"/>
  <c r="J85" i="51" s="1"/>
  <c r="I105" i="51"/>
  <c r="J105" i="51" s="1"/>
  <c r="I122" i="51"/>
  <c r="J122" i="51" s="1"/>
  <c r="I224" i="51"/>
  <c r="J224" i="51" s="1"/>
  <c r="I236" i="51"/>
  <c r="J236" i="51" s="1"/>
  <c r="I242" i="51"/>
  <c r="J242" i="51" s="1"/>
  <c r="I14" i="51"/>
  <c r="J14" i="51" s="1"/>
  <c r="I48" i="51"/>
  <c r="J48" i="51" s="1"/>
  <c r="I227" i="51"/>
  <c r="J227" i="51" s="1"/>
  <c r="I245" i="51"/>
  <c r="J245" i="51" s="1"/>
  <c r="I117" i="51"/>
  <c r="J117" i="51" s="1"/>
  <c r="I239" i="51"/>
  <c r="J239" i="51" s="1"/>
  <c r="I12" i="51"/>
  <c r="J12" i="51" s="1"/>
  <c r="I32" i="51"/>
  <c r="J32" i="51" s="1"/>
  <c r="J22" i="53"/>
  <c r="L22" i="53" s="1"/>
  <c r="E60" i="53" s="1"/>
  <c r="H60" i="53" s="1"/>
  <c r="J60" i="53" s="1"/>
  <c r="L60" i="53" s="1"/>
  <c r="E95" i="53" s="1"/>
  <c r="H22" i="52"/>
  <c r="I22" i="52" s="1"/>
  <c r="H62" i="52"/>
  <c r="I62" i="52" s="1"/>
  <c r="H68" i="52"/>
  <c r="I68" i="52" s="1"/>
  <c r="H86" i="52"/>
  <c r="I86" i="52" s="1"/>
  <c r="H90" i="52"/>
  <c r="I90" i="52" s="1"/>
  <c r="H112" i="52"/>
  <c r="I112" i="52" s="1"/>
  <c r="H27" i="52"/>
  <c r="I27" i="52" s="1"/>
  <c r="H201" i="52"/>
  <c r="I201" i="52" s="1"/>
  <c r="J20" i="53"/>
  <c r="L20" i="53" s="1"/>
  <c r="E58" i="53" s="1"/>
  <c r="H58" i="53" s="1"/>
  <c r="H58" i="52"/>
  <c r="I58" i="52" s="1"/>
  <c r="H150" i="52"/>
  <c r="I150" i="52" s="1"/>
  <c r="H216" i="52"/>
  <c r="I216" i="52" s="1"/>
  <c r="H226" i="52"/>
  <c r="I226" i="52" s="1"/>
  <c r="H81" i="52"/>
  <c r="I81" i="52" s="1"/>
  <c r="H107" i="52"/>
  <c r="I107" i="52" s="1"/>
  <c r="H213" i="52"/>
  <c r="I213" i="52" s="1"/>
  <c r="H219" i="52"/>
  <c r="I219" i="52" s="1"/>
  <c r="H235" i="52"/>
  <c r="I235" i="52" s="1"/>
  <c r="J18" i="53"/>
  <c r="L18" i="53" s="1"/>
  <c r="E56" i="53" s="1"/>
  <c r="H56" i="53" s="1"/>
  <c r="J56" i="53" s="1"/>
  <c r="L56" i="53" s="1"/>
  <c r="E91" i="53" s="1"/>
  <c r="H91" i="53" s="1"/>
  <c r="H78" i="52"/>
  <c r="I78" i="52" s="1"/>
  <c r="H104" i="52"/>
  <c r="I104" i="52" s="1"/>
  <c r="H232" i="52"/>
  <c r="I232" i="52" s="1"/>
  <c r="H250" i="52"/>
  <c r="I250" i="52" s="1"/>
  <c r="H256" i="52"/>
  <c r="I256" i="52" s="1"/>
  <c r="H262" i="52"/>
  <c r="I262" i="52" s="1"/>
  <c r="H55" i="52"/>
  <c r="I55" i="52" s="1"/>
  <c r="H147" i="52"/>
  <c r="I147" i="52" s="1"/>
  <c r="H241" i="52"/>
  <c r="I241" i="52" s="1"/>
  <c r="J11" i="53"/>
  <c r="L11" i="53" s="1"/>
  <c r="E49" i="53" s="1"/>
  <c r="H49" i="53" s="1"/>
  <c r="H12" i="52"/>
  <c r="I12" i="52" s="1"/>
  <c r="H32" i="52"/>
  <c r="I32" i="52" s="1"/>
  <c r="H42" i="52"/>
  <c r="I42" i="52" s="1"/>
  <c r="H140" i="52"/>
  <c r="I140" i="52" s="1"/>
  <c r="H154" i="52"/>
  <c r="I154" i="52" s="1"/>
  <c r="H164" i="52"/>
  <c r="I164" i="52" s="1"/>
  <c r="H174" i="52"/>
  <c r="I174" i="52" s="1"/>
  <c r="H206" i="52"/>
  <c r="I206" i="52" s="1"/>
  <c r="H49" i="52"/>
  <c r="I49" i="52" s="1"/>
  <c r="H71" i="52"/>
  <c r="I71" i="52" s="1"/>
  <c r="H97" i="52"/>
  <c r="I97" i="52" s="1"/>
  <c r="H123" i="52"/>
  <c r="I123" i="52" s="1"/>
  <c r="H133" i="52"/>
  <c r="I133" i="52" s="1"/>
  <c r="H181" i="52"/>
  <c r="I181" i="52" s="1"/>
  <c r="H191" i="52"/>
  <c r="I191" i="52" s="1"/>
  <c r="H223" i="52"/>
  <c r="I223" i="52" s="1"/>
  <c r="J19" i="53"/>
  <c r="L19" i="53" s="1"/>
  <c r="E57" i="53" s="1"/>
  <c r="H57" i="53" s="1"/>
  <c r="J57" i="53" s="1"/>
  <c r="L57" i="53" s="1"/>
  <c r="E92" i="53" s="1"/>
  <c r="H56" i="52"/>
  <c r="I56" i="52" s="1"/>
  <c r="H82" i="52"/>
  <c r="I82" i="52" s="1"/>
  <c r="H108" i="52"/>
  <c r="I108" i="52" s="1"/>
  <c r="H148" i="52"/>
  <c r="I148" i="52" s="1"/>
  <c r="H214" i="52"/>
  <c r="I214" i="52" s="1"/>
  <c r="H220" i="52"/>
  <c r="I220" i="52" s="1"/>
  <c r="H236" i="52"/>
  <c r="I236" i="52" s="1"/>
  <c r="H242" i="52"/>
  <c r="I242" i="52" s="1"/>
  <c r="H59" i="52"/>
  <c r="I59" i="52" s="1"/>
  <c r="H79" i="52"/>
  <c r="I79" i="52" s="1"/>
  <c r="H105" i="52"/>
  <c r="I105" i="52" s="1"/>
  <c r="H151" i="52"/>
  <c r="I151" i="52" s="1"/>
  <c r="H217" i="52"/>
  <c r="I217" i="52" s="1"/>
  <c r="H227" i="52"/>
  <c r="I227" i="52" s="1"/>
  <c r="H233" i="52"/>
  <c r="I233" i="52" s="1"/>
  <c r="H251" i="52"/>
  <c r="I251" i="52" s="1"/>
  <c r="H257" i="52"/>
  <c r="I257" i="52" s="1"/>
  <c r="H263" i="52"/>
  <c r="I263" i="52" s="1"/>
  <c r="J13" i="53"/>
  <c r="L13" i="53" s="1"/>
  <c r="E51" i="53" s="1"/>
  <c r="H51" i="53" s="1"/>
  <c r="H15" i="52"/>
  <c r="I15" i="52" s="1"/>
  <c r="H44" i="52"/>
  <c r="I44" i="52" s="1"/>
  <c r="H126" i="52"/>
  <c r="I126" i="52" s="1"/>
  <c r="H142" i="52"/>
  <c r="I142" i="52" s="1"/>
  <c r="H176" i="52"/>
  <c r="I176" i="52" s="1"/>
  <c r="H184" i="52"/>
  <c r="I184" i="52" s="1"/>
  <c r="H194" i="52"/>
  <c r="I194" i="52" s="1"/>
  <c r="H208" i="52"/>
  <c r="I208" i="52" s="1"/>
  <c r="H244" i="52"/>
  <c r="I244" i="52" s="1"/>
  <c r="H35" i="52"/>
  <c r="I35" i="52" s="1"/>
  <c r="H51" i="52"/>
  <c r="I51" i="52" s="1"/>
  <c r="H157" i="52"/>
  <c r="I157" i="52" s="1"/>
  <c r="H73" i="52"/>
  <c r="I73" i="52" s="1"/>
  <c r="H99" i="52"/>
  <c r="I99" i="52" s="1"/>
  <c r="H135" i="52"/>
  <c r="I135" i="52" s="1"/>
  <c r="H167" i="52"/>
  <c r="I167" i="52" s="1"/>
  <c r="H229" i="52"/>
  <c r="I229" i="52" s="1"/>
  <c r="H253" i="52"/>
  <c r="I253" i="52" s="1"/>
  <c r="J17" i="53"/>
  <c r="L17" i="53" s="1"/>
  <c r="E55" i="53" s="1"/>
  <c r="H55" i="53" s="1"/>
  <c r="H144" i="52"/>
  <c r="I144" i="52" s="1"/>
  <c r="H210" i="52"/>
  <c r="I210" i="52" s="1"/>
  <c r="H75" i="52"/>
  <c r="I75" i="52" s="1"/>
  <c r="H101" i="52"/>
  <c r="I101" i="52" s="1"/>
  <c r="J12" i="53"/>
  <c r="L12" i="53" s="1"/>
  <c r="E50" i="53" s="1"/>
  <c r="H50" i="53" s="1"/>
  <c r="H13" i="52"/>
  <c r="I13" i="52" s="1"/>
  <c r="H19" i="52"/>
  <c r="I19" i="52" s="1"/>
  <c r="H16" i="52"/>
  <c r="I16" i="52" s="1"/>
  <c r="H24" i="52"/>
  <c r="I24" i="52" s="1"/>
  <c r="H36" i="52"/>
  <c r="I36" i="52" s="1"/>
  <c r="H46" i="52"/>
  <c r="I46" i="52" s="1"/>
  <c r="H64" i="52"/>
  <c r="I64" i="52" s="1"/>
  <c r="H76" i="52"/>
  <c r="I76" i="52" s="1"/>
  <c r="H94" i="52"/>
  <c r="I94" i="52" s="1"/>
  <c r="H102" i="52"/>
  <c r="I102" i="52" s="1"/>
  <c r="H116" i="52"/>
  <c r="I116" i="52" s="1"/>
  <c r="H120" i="52"/>
  <c r="I120" i="52" s="1"/>
  <c r="H124" i="52"/>
  <c r="I124" i="52" s="1"/>
  <c r="H130" i="52"/>
  <c r="I130" i="52" s="1"/>
  <c r="H158" i="52"/>
  <c r="I158" i="52" s="1"/>
  <c r="H168" i="52"/>
  <c r="I168" i="52" s="1"/>
  <c r="H178" i="52"/>
  <c r="I178" i="52" s="1"/>
  <c r="H182" i="52"/>
  <c r="I182" i="52" s="1"/>
  <c r="H188" i="52"/>
  <c r="I188" i="52" s="1"/>
  <c r="H192" i="52"/>
  <c r="I192" i="52" s="1"/>
  <c r="H198" i="52"/>
  <c r="I198" i="52" s="1"/>
  <c r="H224" i="52"/>
  <c r="I224" i="52" s="1"/>
  <c r="H230" i="52"/>
  <c r="I230" i="52" s="1"/>
  <c r="H248" i="52"/>
  <c r="I248" i="52" s="1"/>
  <c r="H254" i="52"/>
  <c r="I254" i="52" s="1"/>
  <c r="H260" i="52"/>
  <c r="I260" i="52" s="1"/>
  <c r="H266" i="52"/>
  <c r="I266" i="52" s="1"/>
  <c r="H29" i="52"/>
  <c r="I29" i="52" s="1"/>
  <c r="H39" i="52"/>
  <c r="I39" i="52" s="1"/>
  <c r="H53" i="52"/>
  <c r="I53" i="52" s="1"/>
  <c r="H33" i="52"/>
  <c r="I33" i="52" s="1"/>
  <c r="H67" i="52"/>
  <c r="I67" i="52" s="1"/>
  <c r="H85" i="52"/>
  <c r="I85" i="52" s="1"/>
  <c r="H89" i="52"/>
  <c r="I89" i="52" s="1"/>
  <c r="H111" i="52"/>
  <c r="I111" i="52" s="1"/>
  <c r="H127" i="52"/>
  <c r="I127" i="52" s="1"/>
  <c r="H137" i="52"/>
  <c r="I137" i="52" s="1"/>
  <c r="H155" i="52"/>
  <c r="I155" i="52" s="1"/>
  <c r="H161" i="52"/>
  <c r="I161" i="52" s="1"/>
  <c r="H203" i="52"/>
  <c r="I203" i="52" s="1"/>
  <c r="H145" i="52"/>
  <c r="I145" i="52" s="1"/>
  <c r="H165" i="52"/>
  <c r="I165" i="52" s="1"/>
  <c r="H171" i="52"/>
  <c r="I171" i="52" s="1"/>
  <c r="H185" i="52"/>
  <c r="I185" i="52" s="1"/>
  <c r="H195" i="52"/>
  <c r="I195" i="52" s="1"/>
  <c r="H211" i="52"/>
  <c r="I211" i="52" s="1"/>
  <c r="H239" i="52"/>
  <c r="I239" i="52" s="1"/>
  <c r="H245" i="52"/>
  <c r="I245" i="52" s="1"/>
  <c r="H269" i="52"/>
  <c r="I269" i="52" s="1"/>
  <c r="J16" i="53"/>
  <c r="L16" i="53" s="1"/>
  <c r="E54" i="53" s="1"/>
  <c r="H54" i="53" s="1"/>
  <c r="H52" i="52"/>
  <c r="I52" i="52" s="1"/>
  <c r="H74" i="52"/>
  <c r="I74" i="52" s="1"/>
  <c r="H100" i="52"/>
  <c r="I100" i="52" s="1"/>
  <c r="H136" i="52"/>
  <c r="I136" i="52" s="1"/>
  <c r="H45" i="52"/>
  <c r="I45" i="52" s="1"/>
  <c r="H143" i="52"/>
  <c r="I143" i="52" s="1"/>
  <c r="H209" i="52"/>
  <c r="I209" i="52" s="1"/>
  <c r="H177" i="52"/>
  <c r="I177" i="52" s="1"/>
  <c r="H122" i="52"/>
  <c r="I122" i="52" s="1"/>
  <c r="H180" i="52"/>
  <c r="I180" i="52" s="1"/>
  <c r="H190" i="52"/>
  <c r="I190" i="52" s="1"/>
  <c r="H222" i="52"/>
  <c r="I222" i="52" s="1"/>
  <c r="H11" i="52"/>
  <c r="I11" i="52" s="1"/>
  <c r="H31" i="52"/>
  <c r="I31" i="52" s="1"/>
  <c r="H163" i="52"/>
  <c r="I163" i="52" s="1"/>
  <c r="H153" i="52"/>
  <c r="I153" i="52" s="1"/>
  <c r="J15" i="53"/>
  <c r="L15" i="53" s="1"/>
  <c r="E53" i="53" s="1"/>
  <c r="H53" i="53" s="1"/>
  <c r="H50" i="52"/>
  <c r="I50" i="52" s="1"/>
  <c r="H72" i="52"/>
  <c r="I72" i="52" s="1"/>
  <c r="H98" i="52"/>
  <c r="I98" i="52" s="1"/>
  <c r="H134" i="52"/>
  <c r="I134" i="52" s="1"/>
  <c r="H43" i="52"/>
  <c r="I43" i="52" s="1"/>
  <c r="H175" i="52"/>
  <c r="I175" i="52" s="1"/>
  <c r="H141" i="52"/>
  <c r="I141" i="52" s="1"/>
  <c r="H207" i="52"/>
  <c r="I207" i="52" s="1"/>
  <c r="H320" i="52"/>
  <c r="I320" i="52" s="1"/>
  <c r="H309" i="52"/>
  <c r="I309" i="52" s="1"/>
  <c r="H344" i="52"/>
  <c r="I344" i="52" s="1"/>
  <c r="H436" i="52"/>
  <c r="I436" i="52" s="1"/>
  <c r="H441" i="52"/>
  <c r="I441" i="52" s="1"/>
  <c r="G123" i="15"/>
  <c r="H123" i="15"/>
  <c r="J18" i="54"/>
  <c r="L18" i="54" s="1"/>
  <c r="E69" i="54" s="1"/>
  <c r="H69" i="54" s="1"/>
  <c r="I141" i="51"/>
  <c r="J141" i="51" s="1"/>
  <c r="I155" i="51"/>
  <c r="J155" i="51" s="1"/>
  <c r="I171" i="51"/>
  <c r="J171" i="51" s="1"/>
  <c r="I187" i="51"/>
  <c r="J187" i="51" s="1"/>
  <c r="I130" i="51"/>
  <c r="J130" i="51" s="1"/>
  <c r="I182" i="51"/>
  <c r="J182" i="51" s="1"/>
  <c r="I160" i="51"/>
  <c r="J160" i="51" s="1"/>
  <c r="I200" i="51"/>
  <c r="J200" i="51" s="1"/>
  <c r="J17" i="54"/>
  <c r="L17" i="54" s="1"/>
  <c r="E68" i="54" s="1"/>
  <c r="H68" i="54" s="1"/>
  <c r="I109" i="51"/>
  <c r="J109" i="51" s="1"/>
  <c r="I133" i="51"/>
  <c r="J133" i="51" s="1"/>
  <c r="I135" i="51"/>
  <c r="J135" i="51" s="1"/>
  <c r="I149" i="51"/>
  <c r="J149" i="51" s="1"/>
  <c r="I165" i="51"/>
  <c r="J165" i="51" s="1"/>
  <c r="I173" i="51"/>
  <c r="J173" i="51" s="1"/>
  <c r="I138" i="51"/>
  <c r="J138" i="51" s="1"/>
  <c r="I144" i="51"/>
  <c r="J144" i="51" s="1"/>
  <c r="I146" i="51"/>
  <c r="J146" i="51" s="1"/>
  <c r="I162" i="51"/>
  <c r="J162" i="51" s="1"/>
  <c r="J20" i="54"/>
  <c r="L20" i="54" s="1"/>
  <c r="E71" i="54" s="1"/>
  <c r="H71" i="54" s="1"/>
  <c r="I201" i="51"/>
  <c r="J201" i="51" s="1"/>
  <c r="G27" i="53"/>
  <c r="J73" i="40" s="1"/>
  <c r="K98" i="53"/>
  <c r="K96" i="53"/>
  <c r="K95" i="53"/>
  <c r="K89" i="53"/>
  <c r="K85" i="53"/>
  <c r="K84" i="53"/>
  <c r="H97" i="53"/>
  <c r="J97" i="53" s="1"/>
  <c r="K97" i="53"/>
  <c r="K93" i="53"/>
  <c r="K91" i="53"/>
  <c r="K87" i="53"/>
  <c r="H27" i="53"/>
  <c r="J10" i="53"/>
  <c r="K27" i="53"/>
  <c r="K94" i="53"/>
  <c r="H70" i="54"/>
  <c r="H65" i="54"/>
  <c r="K62" i="54"/>
  <c r="D74" i="54"/>
  <c r="H24" i="54"/>
  <c r="J11" i="54"/>
  <c r="H433" i="52" l="1"/>
  <c r="I433" i="52" s="1"/>
  <c r="H456" i="52"/>
  <c r="I456" i="52" s="1"/>
  <c r="H446" i="52"/>
  <c r="I446" i="52" s="1"/>
  <c r="L61" i="53"/>
  <c r="E96" i="53" s="1"/>
  <c r="H96" i="53" s="1"/>
  <c r="H693" i="52" s="1"/>
  <c r="I693" i="52" s="1"/>
  <c r="H403" i="52"/>
  <c r="I403" i="52" s="1"/>
  <c r="H306" i="52"/>
  <c r="I306" i="52" s="1"/>
  <c r="H391" i="52"/>
  <c r="I391" i="52" s="1"/>
  <c r="H396" i="52"/>
  <c r="I396" i="52" s="1"/>
  <c r="H92" i="53"/>
  <c r="H347" i="52"/>
  <c r="I347" i="52" s="1"/>
  <c r="H380" i="52"/>
  <c r="I380" i="52" s="1"/>
  <c r="H373" i="52"/>
  <c r="I373" i="52" s="1"/>
  <c r="H452" i="52"/>
  <c r="I452" i="52" s="1"/>
  <c r="H301" i="52"/>
  <c r="I301" i="52" s="1"/>
  <c r="H366" i="52"/>
  <c r="I366" i="52" s="1"/>
  <c r="H471" i="52"/>
  <c r="I471" i="52" s="1"/>
  <c r="H339" i="52"/>
  <c r="I339" i="52" s="1"/>
  <c r="H299" i="52"/>
  <c r="I299" i="52" s="1"/>
  <c r="H424" i="52"/>
  <c r="I424" i="52" s="1"/>
  <c r="H364" i="52"/>
  <c r="I364" i="52" s="1"/>
  <c r="H304" i="52"/>
  <c r="I304" i="52" s="1"/>
  <c r="H463" i="52"/>
  <c r="I463" i="52" s="1"/>
  <c r="H413" i="52"/>
  <c r="I413" i="52" s="1"/>
  <c r="H307" i="52"/>
  <c r="I307" i="52" s="1"/>
  <c r="H404" i="52"/>
  <c r="I404" i="52" s="1"/>
  <c r="H302" i="52"/>
  <c r="I302" i="52" s="1"/>
  <c r="H469" i="52"/>
  <c r="I469" i="52" s="1"/>
  <c r="H447" i="52"/>
  <c r="I447" i="52" s="1"/>
  <c r="H431" i="52"/>
  <c r="I431" i="52" s="1"/>
  <c r="H367" i="52"/>
  <c r="I367" i="52" s="1"/>
  <c r="H389" i="52"/>
  <c r="I389" i="52" s="1"/>
  <c r="H297" i="52"/>
  <c r="I297" i="52" s="1"/>
  <c r="H422" i="52"/>
  <c r="I422" i="52" s="1"/>
  <c r="H394" i="52"/>
  <c r="I394" i="52" s="1"/>
  <c r="H342" i="52"/>
  <c r="I342" i="52" s="1"/>
  <c r="I273" i="52"/>
  <c r="H379" i="52"/>
  <c r="I379" i="52" s="1"/>
  <c r="H468" i="52"/>
  <c r="I468" i="52" s="1"/>
  <c r="H440" i="52"/>
  <c r="I440" i="52" s="1"/>
  <c r="H346" i="52"/>
  <c r="I346" i="52" s="1"/>
  <c r="H477" i="52"/>
  <c r="I477" i="52" s="1"/>
  <c r="H449" i="52"/>
  <c r="I449" i="52" s="1"/>
  <c r="H377" i="52"/>
  <c r="I377" i="52" s="1"/>
  <c r="H294" i="52"/>
  <c r="I294" i="52" s="1"/>
  <c r="H331" i="52"/>
  <c r="I331" i="52" s="1"/>
  <c r="H480" i="52"/>
  <c r="I480" i="52" s="1"/>
  <c r="H438" i="52"/>
  <c r="I438" i="52" s="1"/>
  <c r="H406" i="52"/>
  <c r="I406" i="52" s="1"/>
  <c r="H382" i="52"/>
  <c r="I382" i="52" s="1"/>
  <c r="H356" i="52"/>
  <c r="I356" i="52" s="1"/>
  <c r="H324" i="52"/>
  <c r="I324" i="52" s="1"/>
  <c r="D18" i="26"/>
  <c r="D17" i="26"/>
  <c r="D19" i="26"/>
  <c r="D10" i="26"/>
  <c r="D11" i="26"/>
  <c r="D13" i="26"/>
  <c r="D12" i="26"/>
  <c r="D15" i="26"/>
  <c r="D16" i="26"/>
  <c r="D14" i="26"/>
  <c r="J51" i="53"/>
  <c r="L51" i="53" s="1"/>
  <c r="E86" i="53" s="1"/>
  <c r="H86" i="53" s="1"/>
  <c r="H334" i="52"/>
  <c r="I334" i="52" s="1"/>
  <c r="H474" i="52"/>
  <c r="I474" i="52" s="1"/>
  <c r="H317" i="52"/>
  <c r="I317" i="52" s="1"/>
  <c r="H327" i="52"/>
  <c r="I327" i="52" s="1"/>
  <c r="H353" i="52"/>
  <c r="I353" i="52" s="1"/>
  <c r="H399" i="52"/>
  <c r="I399" i="52" s="1"/>
  <c r="H483" i="52"/>
  <c r="I483" i="52" s="1"/>
  <c r="H359" i="52"/>
  <c r="I359" i="52" s="1"/>
  <c r="H409" i="52"/>
  <c r="I409" i="52" s="1"/>
  <c r="H415" i="52"/>
  <c r="I415" i="52" s="1"/>
  <c r="H427" i="52"/>
  <c r="I427" i="52" s="1"/>
  <c r="H459" i="52"/>
  <c r="I459" i="52" s="1"/>
  <c r="J55" i="53"/>
  <c r="L55" i="53" s="1"/>
  <c r="E90" i="53" s="1"/>
  <c r="H90" i="53" s="1"/>
  <c r="H362" i="52"/>
  <c r="I362" i="52" s="1"/>
  <c r="H402" i="52"/>
  <c r="I402" i="52" s="1"/>
  <c r="H486" i="52"/>
  <c r="I486" i="52" s="1"/>
  <c r="H337" i="52"/>
  <c r="I337" i="52" s="1"/>
  <c r="J50" i="53"/>
  <c r="L50" i="53" s="1"/>
  <c r="E85" i="53" s="1"/>
  <c r="H85" i="53" s="1"/>
  <c r="H300" i="52"/>
  <c r="I300" i="52" s="1"/>
  <c r="H310" i="52"/>
  <c r="I310" i="52" s="1"/>
  <c r="H318" i="52"/>
  <c r="I318" i="52" s="1"/>
  <c r="H336" i="52"/>
  <c r="I336" i="52" s="1"/>
  <c r="H340" i="52"/>
  <c r="I340" i="52" s="1"/>
  <c r="H354" i="52"/>
  <c r="I354" i="52" s="1"/>
  <c r="H374" i="52"/>
  <c r="I374" i="52" s="1"/>
  <c r="H378" i="52"/>
  <c r="I378" i="52" s="1"/>
  <c r="H392" i="52"/>
  <c r="I392" i="52" s="1"/>
  <c r="H416" i="52"/>
  <c r="I416" i="52" s="1"/>
  <c r="H420" i="52"/>
  <c r="I420" i="52" s="1"/>
  <c r="H434" i="52"/>
  <c r="I434" i="52" s="1"/>
  <c r="H450" i="52"/>
  <c r="I450" i="52" s="1"/>
  <c r="H472" i="52"/>
  <c r="I472" i="52" s="1"/>
  <c r="H478" i="52"/>
  <c r="I478" i="52" s="1"/>
  <c r="H315" i="52"/>
  <c r="I315" i="52" s="1"/>
  <c r="H329" i="52"/>
  <c r="I329" i="52" s="1"/>
  <c r="H295" i="52"/>
  <c r="I295" i="52" s="1"/>
  <c r="H305" i="52"/>
  <c r="I305" i="52" s="1"/>
  <c r="H321" i="52"/>
  <c r="I321" i="52" s="1"/>
  <c r="H345" i="52"/>
  <c r="I345" i="52" s="1"/>
  <c r="H351" i="52"/>
  <c r="I351" i="52" s="1"/>
  <c r="H361" i="52"/>
  <c r="I361" i="52" s="1"/>
  <c r="H365" i="52"/>
  <c r="I365" i="52" s="1"/>
  <c r="H371" i="52"/>
  <c r="I371" i="52" s="1"/>
  <c r="H383" i="52"/>
  <c r="I383" i="52" s="1"/>
  <c r="H411" i="52"/>
  <c r="I411" i="52" s="1"/>
  <c r="H429" i="52"/>
  <c r="I429" i="52" s="1"/>
  <c r="H439" i="52"/>
  <c r="I439" i="52" s="1"/>
  <c r="H445" i="52"/>
  <c r="I445" i="52" s="1"/>
  <c r="H461" i="52"/>
  <c r="I461" i="52" s="1"/>
  <c r="H467" i="52"/>
  <c r="I467" i="52" s="1"/>
  <c r="H387" i="52"/>
  <c r="I387" i="52" s="1"/>
  <c r="H401" i="52"/>
  <c r="I401" i="52" s="1"/>
  <c r="H453" i="52"/>
  <c r="I453" i="52" s="1"/>
  <c r="H475" i="52"/>
  <c r="I475" i="52" s="1"/>
  <c r="H485" i="52"/>
  <c r="I485" i="52" s="1"/>
  <c r="J92" i="53"/>
  <c r="L92" i="53" s="1"/>
  <c r="H527" i="52"/>
  <c r="I527" i="52" s="1"/>
  <c r="H563" i="52"/>
  <c r="I563" i="52" s="1"/>
  <c r="H619" i="52"/>
  <c r="I619" i="52" s="1"/>
  <c r="H512" i="52"/>
  <c r="I512" i="52" s="1"/>
  <c r="H576" i="52"/>
  <c r="I576" i="52" s="1"/>
  <c r="H582" i="52"/>
  <c r="I582" i="52" s="1"/>
  <c r="H598" i="52"/>
  <c r="I598" i="52" s="1"/>
  <c r="H554" i="52"/>
  <c r="I554" i="52" s="1"/>
  <c r="H560" i="52"/>
  <c r="I560" i="52" s="1"/>
  <c r="H711" i="52"/>
  <c r="I711" i="52" s="1"/>
  <c r="J98" i="53"/>
  <c r="L98" i="53" s="1"/>
  <c r="H539" i="52"/>
  <c r="I539" i="52" s="1"/>
  <c r="H602" i="52"/>
  <c r="I602" i="52" s="1"/>
  <c r="J49" i="53"/>
  <c r="L49" i="53" s="1"/>
  <c r="E84" i="53" s="1"/>
  <c r="H84" i="53" s="1"/>
  <c r="H314" i="52"/>
  <c r="I314" i="52" s="1"/>
  <c r="H332" i="52"/>
  <c r="I332" i="52" s="1"/>
  <c r="H350" i="52"/>
  <c r="I350" i="52" s="1"/>
  <c r="H370" i="52"/>
  <c r="I370" i="52" s="1"/>
  <c r="H386" i="52"/>
  <c r="I386" i="52" s="1"/>
  <c r="H444" i="52"/>
  <c r="I444" i="52" s="1"/>
  <c r="H466" i="52"/>
  <c r="I466" i="52" s="1"/>
  <c r="H325" i="52"/>
  <c r="I325" i="52" s="1"/>
  <c r="H357" i="52"/>
  <c r="I357" i="52" s="1"/>
  <c r="H407" i="52"/>
  <c r="I407" i="52" s="1"/>
  <c r="H425" i="52"/>
  <c r="I425" i="52" s="1"/>
  <c r="H457" i="52"/>
  <c r="I457" i="52" s="1"/>
  <c r="H397" i="52"/>
  <c r="I397" i="52" s="1"/>
  <c r="H419" i="52"/>
  <c r="I419" i="52" s="1"/>
  <c r="H481" i="52"/>
  <c r="I481" i="52" s="1"/>
  <c r="J53" i="53"/>
  <c r="L53" i="53" s="1"/>
  <c r="E88" i="53" s="1"/>
  <c r="H88" i="53" s="1"/>
  <c r="H326" i="52"/>
  <c r="I326" i="52" s="1"/>
  <c r="H358" i="52"/>
  <c r="I358" i="52" s="1"/>
  <c r="H398" i="52"/>
  <c r="I398" i="52" s="1"/>
  <c r="H408" i="52"/>
  <c r="I408" i="52" s="1"/>
  <c r="H426" i="52"/>
  <c r="I426" i="52" s="1"/>
  <c r="H458" i="52"/>
  <c r="I458" i="52" s="1"/>
  <c r="H482" i="52"/>
  <c r="I482" i="52" s="1"/>
  <c r="H333" i="52"/>
  <c r="I333" i="52" s="1"/>
  <c r="J54" i="53"/>
  <c r="L54" i="53" s="1"/>
  <c r="E89" i="53" s="1"/>
  <c r="H89" i="53" s="1"/>
  <c r="H328" i="52"/>
  <c r="I328" i="52" s="1"/>
  <c r="H360" i="52"/>
  <c r="I360" i="52" s="1"/>
  <c r="H400" i="52"/>
  <c r="I400" i="52" s="1"/>
  <c r="H410" i="52"/>
  <c r="I410" i="52" s="1"/>
  <c r="H428" i="52"/>
  <c r="I428" i="52" s="1"/>
  <c r="H460" i="52"/>
  <c r="I460" i="52" s="1"/>
  <c r="H484" i="52"/>
  <c r="I484" i="52" s="1"/>
  <c r="H335" i="52"/>
  <c r="I335" i="52" s="1"/>
  <c r="J91" i="53"/>
  <c r="L91" i="53" s="1"/>
  <c r="H511" i="52"/>
  <c r="I511" i="52" s="1"/>
  <c r="H559" i="52"/>
  <c r="I559" i="52" s="1"/>
  <c r="H581" i="52"/>
  <c r="I581" i="52" s="1"/>
  <c r="H710" i="52"/>
  <c r="I710" i="52" s="1"/>
  <c r="H562" i="52"/>
  <c r="I562" i="52" s="1"/>
  <c r="J58" i="53"/>
  <c r="L58" i="53" s="1"/>
  <c r="E93" i="53" s="1"/>
  <c r="H93" i="53" s="1"/>
  <c r="H296" i="52"/>
  <c r="I296" i="52" s="1"/>
  <c r="H388" i="52"/>
  <c r="I388" i="52" s="1"/>
  <c r="H412" i="52"/>
  <c r="I412" i="52" s="1"/>
  <c r="H430" i="52"/>
  <c r="I430" i="52" s="1"/>
  <c r="H462" i="52"/>
  <c r="I462" i="52" s="1"/>
  <c r="H341" i="52"/>
  <c r="I341" i="52" s="1"/>
  <c r="H421" i="52"/>
  <c r="I421" i="52" s="1"/>
  <c r="H435" i="52"/>
  <c r="I435" i="52" s="1"/>
  <c r="H393" i="52"/>
  <c r="I393" i="52" s="1"/>
  <c r="J87" i="53"/>
  <c r="L87" i="53" s="1"/>
  <c r="H517" i="52"/>
  <c r="I517" i="52" s="1"/>
  <c r="H529" i="52"/>
  <c r="I529" i="52" s="1"/>
  <c r="H569" i="52"/>
  <c r="I569" i="52" s="1"/>
  <c r="H587" i="52"/>
  <c r="I587" i="52" s="1"/>
  <c r="H621" i="52"/>
  <c r="I621" i="52" s="1"/>
  <c r="H671" i="52"/>
  <c r="I671" i="52" s="1"/>
  <c r="H520" i="52"/>
  <c r="I520" i="52" s="1"/>
  <c r="H590" i="52"/>
  <c r="I590" i="52" s="1"/>
  <c r="H636" i="52"/>
  <c r="I636" i="52" s="1"/>
  <c r="H650" i="52"/>
  <c r="I650" i="52" s="1"/>
  <c r="H716" i="52"/>
  <c r="I716" i="52" s="1"/>
  <c r="H726" i="52"/>
  <c r="I726" i="52" s="1"/>
  <c r="H546" i="52"/>
  <c r="I546" i="52" s="1"/>
  <c r="H612" i="52"/>
  <c r="I612" i="52" s="1"/>
  <c r="H686" i="52"/>
  <c r="I686" i="52" s="1"/>
  <c r="H713" i="52"/>
  <c r="I713" i="52" s="1"/>
  <c r="H674" i="52"/>
  <c r="I674" i="52" s="1"/>
  <c r="H703" i="52"/>
  <c r="I703" i="52" s="1"/>
  <c r="D206" i="15"/>
  <c r="C206" i="15"/>
  <c r="E61" i="21"/>
  <c r="I443" i="51"/>
  <c r="J443" i="51" s="1"/>
  <c r="J71" i="54"/>
  <c r="L71" i="54" s="1"/>
  <c r="E116" i="54" s="1"/>
  <c r="H116" i="54" s="1"/>
  <c r="I338" i="51"/>
  <c r="J338" i="51" s="1"/>
  <c r="I342" i="51"/>
  <c r="J342" i="51" s="1"/>
  <c r="I329" i="51"/>
  <c r="J329" i="51" s="1"/>
  <c r="I349" i="51"/>
  <c r="J349" i="51" s="1"/>
  <c r="I359" i="51"/>
  <c r="J359" i="51" s="1"/>
  <c r="I352" i="51"/>
  <c r="J352" i="51" s="1"/>
  <c r="J69" i="54"/>
  <c r="L69" i="54" s="1"/>
  <c r="E114" i="54" s="1"/>
  <c r="H114" i="54" s="1"/>
  <c r="I435" i="51"/>
  <c r="J435" i="51" s="1"/>
  <c r="J68" i="54"/>
  <c r="L68" i="54" s="1"/>
  <c r="E113" i="54" s="1"/>
  <c r="H113" i="54" s="1"/>
  <c r="I384" i="51"/>
  <c r="J384" i="51" s="1"/>
  <c r="I432" i="51"/>
  <c r="J432" i="51" s="1"/>
  <c r="I438" i="51"/>
  <c r="J438" i="51" s="1"/>
  <c r="I368" i="51"/>
  <c r="J368" i="51" s="1"/>
  <c r="J72" i="54"/>
  <c r="L72" i="54" s="1"/>
  <c r="E117" i="54" s="1"/>
  <c r="H117" i="54" s="1"/>
  <c r="I318" i="51"/>
  <c r="J318" i="51" s="1"/>
  <c r="I320" i="51"/>
  <c r="J320" i="51" s="1"/>
  <c r="I340" i="51"/>
  <c r="J340" i="51" s="1"/>
  <c r="I344" i="51"/>
  <c r="J344" i="51" s="1"/>
  <c r="I346" i="51"/>
  <c r="J346" i="51" s="1"/>
  <c r="I325" i="51"/>
  <c r="J325" i="51" s="1"/>
  <c r="I327" i="51"/>
  <c r="J327" i="51" s="1"/>
  <c r="I333" i="51"/>
  <c r="J333" i="51" s="1"/>
  <c r="I361" i="51"/>
  <c r="J361" i="51" s="1"/>
  <c r="I363" i="51"/>
  <c r="J363" i="51" s="1"/>
  <c r="I373" i="51"/>
  <c r="J373" i="51" s="1"/>
  <c r="I379" i="51"/>
  <c r="J379" i="51" s="1"/>
  <c r="I397" i="51"/>
  <c r="J397" i="51" s="1"/>
  <c r="I401" i="51"/>
  <c r="J401" i="51" s="1"/>
  <c r="I405" i="51"/>
  <c r="J405" i="51" s="1"/>
  <c r="I411" i="51"/>
  <c r="J411" i="51" s="1"/>
  <c r="I415" i="51"/>
  <c r="J415" i="51" s="1"/>
  <c r="I421" i="51"/>
  <c r="J421" i="51" s="1"/>
  <c r="J67" i="54"/>
  <c r="L67" i="54" s="1"/>
  <c r="E112" i="54" s="1"/>
  <c r="H112" i="54" s="1"/>
  <c r="I354" i="51"/>
  <c r="J354" i="51" s="1"/>
  <c r="I356" i="51"/>
  <c r="J356" i="51" s="1"/>
  <c r="I366" i="51"/>
  <c r="J366" i="51" s="1"/>
  <c r="I370" i="51"/>
  <c r="J370" i="51" s="1"/>
  <c r="I376" i="51"/>
  <c r="J376" i="51" s="1"/>
  <c r="I386" i="51"/>
  <c r="J386" i="51" s="1"/>
  <c r="I390" i="51"/>
  <c r="J390" i="51" s="1"/>
  <c r="I394" i="51"/>
  <c r="J394" i="51" s="1"/>
  <c r="I408" i="51"/>
  <c r="J408" i="51" s="1"/>
  <c r="I418" i="51"/>
  <c r="J418" i="51" s="1"/>
  <c r="I426" i="51"/>
  <c r="J426" i="51" s="1"/>
  <c r="I440" i="51"/>
  <c r="J440" i="51" s="1"/>
  <c r="I322" i="51"/>
  <c r="J322" i="51" s="1"/>
  <c r="I336" i="51"/>
  <c r="J336" i="51" s="1"/>
  <c r="J66" i="54"/>
  <c r="L66" i="54" s="1"/>
  <c r="E111" i="54" s="1"/>
  <c r="H111" i="54" s="1"/>
  <c r="I330" i="51"/>
  <c r="J330" i="51" s="1"/>
  <c r="I317" i="51"/>
  <c r="J317" i="51" s="1"/>
  <c r="I321" i="51"/>
  <c r="J321" i="51" s="1"/>
  <c r="I339" i="51"/>
  <c r="J339" i="51" s="1"/>
  <c r="I343" i="51"/>
  <c r="J343" i="51" s="1"/>
  <c r="I347" i="51"/>
  <c r="J347" i="51" s="1"/>
  <c r="I353" i="51"/>
  <c r="J353" i="51" s="1"/>
  <c r="I357" i="51"/>
  <c r="J357" i="51" s="1"/>
  <c r="I367" i="51"/>
  <c r="J367" i="51" s="1"/>
  <c r="I371" i="51"/>
  <c r="J371" i="51" s="1"/>
  <c r="I377" i="51"/>
  <c r="J377" i="51" s="1"/>
  <c r="I383" i="51"/>
  <c r="J383" i="51" s="1"/>
  <c r="I387" i="51"/>
  <c r="J387" i="51" s="1"/>
  <c r="I391" i="51"/>
  <c r="J391" i="51" s="1"/>
  <c r="I395" i="51"/>
  <c r="J395" i="51" s="1"/>
  <c r="I409" i="51"/>
  <c r="J409" i="51" s="1"/>
  <c r="I419" i="51"/>
  <c r="J419" i="51" s="1"/>
  <c r="I427" i="51"/>
  <c r="J427" i="51" s="1"/>
  <c r="I431" i="51"/>
  <c r="J431" i="51" s="1"/>
  <c r="I437" i="51"/>
  <c r="J437" i="51" s="1"/>
  <c r="I441" i="51"/>
  <c r="J441" i="51" s="1"/>
  <c r="I350" i="51"/>
  <c r="J350" i="51" s="1"/>
  <c r="I360" i="51"/>
  <c r="J360" i="51" s="1"/>
  <c r="I364" i="51"/>
  <c r="J364" i="51" s="1"/>
  <c r="I374" i="51"/>
  <c r="J374" i="51" s="1"/>
  <c r="I380" i="51"/>
  <c r="J380" i="51" s="1"/>
  <c r="I398" i="51"/>
  <c r="J398" i="51" s="1"/>
  <c r="I402" i="51"/>
  <c r="J402" i="51" s="1"/>
  <c r="I406" i="51"/>
  <c r="J406" i="51" s="1"/>
  <c r="I412" i="51"/>
  <c r="J412" i="51" s="1"/>
  <c r="I416" i="51"/>
  <c r="J416" i="51" s="1"/>
  <c r="I422" i="51"/>
  <c r="J422" i="51" s="1"/>
  <c r="I434" i="51"/>
  <c r="J434" i="51" s="1"/>
  <c r="J65" i="54"/>
  <c r="L65" i="54" s="1"/>
  <c r="E110" i="54" s="1"/>
  <c r="H110" i="54" s="1"/>
  <c r="I424" i="51"/>
  <c r="J424" i="51" s="1"/>
  <c r="J64" i="54"/>
  <c r="L64" i="54" s="1"/>
  <c r="I381" i="51"/>
  <c r="J381" i="51" s="1"/>
  <c r="I399" i="51"/>
  <c r="J399" i="51" s="1"/>
  <c r="I403" i="51"/>
  <c r="J403" i="51" s="1"/>
  <c r="I413" i="51"/>
  <c r="J413" i="51" s="1"/>
  <c r="I423" i="51"/>
  <c r="J423" i="51" s="1"/>
  <c r="I388" i="51"/>
  <c r="J388" i="51" s="1"/>
  <c r="I392" i="51"/>
  <c r="J392" i="51" s="1"/>
  <c r="I428" i="51"/>
  <c r="J428" i="51" s="1"/>
  <c r="I442" i="51"/>
  <c r="J442" i="51" s="1"/>
  <c r="J70" i="54"/>
  <c r="L70" i="54" s="1"/>
  <c r="E115" i="54" s="1"/>
  <c r="H115" i="54" s="1"/>
  <c r="I429" i="51"/>
  <c r="J429" i="51" s="1"/>
  <c r="J63" i="54"/>
  <c r="L63" i="54" s="1"/>
  <c r="J248" i="51"/>
  <c r="G602" i="4" s="1"/>
  <c r="L97" i="53"/>
  <c r="H95" i="53"/>
  <c r="H94" i="53"/>
  <c r="D66" i="53"/>
  <c r="K48" i="53"/>
  <c r="J27" i="53"/>
  <c r="I274" i="52" s="1"/>
  <c r="L10" i="53"/>
  <c r="J24" i="54"/>
  <c r="L11" i="54"/>
  <c r="K74" i="54"/>
  <c r="D107" i="54"/>
  <c r="H566" i="52" l="1"/>
  <c r="I566" i="52" s="1"/>
  <c r="J96" i="53"/>
  <c r="L96" i="53" s="1"/>
  <c r="D44" i="26"/>
  <c r="D52" i="26"/>
  <c r="D45" i="26"/>
  <c r="D50" i="26"/>
  <c r="D51" i="26"/>
  <c r="D49" i="26"/>
  <c r="D43" i="26"/>
  <c r="D46" i="26"/>
  <c r="D21" i="26"/>
  <c r="J88" i="53"/>
  <c r="L88" i="53" s="1"/>
  <c r="H531" i="52"/>
  <c r="I531" i="52" s="1"/>
  <c r="H571" i="52"/>
  <c r="I571" i="52" s="1"/>
  <c r="H623" i="52"/>
  <c r="I623" i="52" s="1"/>
  <c r="H548" i="52"/>
  <c r="I548" i="52" s="1"/>
  <c r="H614" i="52"/>
  <c r="I614" i="52" s="1"/>
  <c r="H676" i="52"/>
  <c r="I676" i="52" s="1"/>
  <c r="H718" i="52"/>
  <c r="I718" i="52" s="1"/>
  <c r="H728" i="52"/>
  <c r="I728" i="52" s="1"/>
  <c r="H522" i="52"/>
  <c r="I522" i="52" s="1"/>
  <c r="H592" i="52"/>
  <c r="I592" i="52" s="1"/>
  <c r="H638" i="52"/>
  <c r="I638" i="52" s="1"/>
  <c r="H652" i="52"/>
  <c r="I652" i="52" s="1"/>
  <c r="H705" i="52"/>
  <c r="I705" i="52" s="1"/>
  <c r="J86" i="53"/>
  <c r="L86" i="53" s="1"/>
  <c r="H523" i="52"/>
  <c r="I523" i="52" s="1"/>
  <c r="H549" i="52"/>
  <c r="I549" i="52" s="1"/>
  <c r="H593" i="52"/>
  <c r="I593" i="52" s="1"/>
  <c r="H609" i="52"/>
  <c r="I609" i="52" s="1"/>
  <c r="H615" i="52"/>
  <c r="I615" i="52" s="1"/>
  <c r="H633" i="52"/>
  <c r="I633" i="52" s="1"/>
  <c r="H639" i="52"/>
  <c r="I639" i="52" s="1"/>
  <c r="H647" i="52"/>
  <c r="I647" i="52" s="1"/>
  <c r="H653" i="52"/>
  <c r="I653" i="52" s="1"/>
  <c r="H661" i="52"/>
  <c r="I661" i="52" s="1"/>
  <c r="H677" i="52"/>
  <c r="I677" i="52" s="1"/>
  <c r="H514" i="52"/>
  <c r="I514" i="52" s="1"/>
  <c r="H532" i="52"/>
  <c r="I532" i="52" s="1"/>
  <c r="H572" i="52"/>
  <c r="I572" i="52" s="1"/>
  <c r="H584" i="52"/>
  <c r="I584" i="52" s="1"/>
  <c r="H700" i="52"/>
  <c r="I700" i="52" s="1"/>
  <c r="H706" i="52"/>
  <c r="I706" i="52" s="1"/>
  <c r="H668" i="52"/>
  <c r="I668" i="52" s="1"/>
  <c r="H624" i="52"/>
  <c r="I624" i="52" s="1"/>
  <c r="H689" i="52"/>
  <c r="I689" i="52" s="1"/>
  <c r="H719" i="52"/>
  <c r="I719" i="52" s="1"/>
  <c r="H723" i="52"/>
  <c r="I723" i="52" s="1"/>
  <c r="H729" i="52"/>
  <c r="I729" i="52" s="1"/>
  <c r="D53" i="26"/>
  <c r="D84" i="26"/>
  <c r="D48" i="26"/>
  <c r="J94" i="53"/>
  <c r="L94" i="53" s="1"/>
  <c r="H537" i="52"/>
  <c r="I537" i="52" s="1"/>
  <c r="H565" i="52"/>
  <c r="I565" i="52" s="1"/>
  <c r="H605" i="52"/>
  <c r="I605" i="52" s="1"/>
  <c r="H542" i="52"/>
  <c r="I542" i="52" s="1"/>
  <c r="H600" i="52"/>
  <c r="I600" i="52" s="1"/>
  <c r="H664" i="52"/>
  <c r="I664" i="52" s="1"/>
  <c r="H692" i="52"/>
  <c r="I692" i="52" s="1"/>
  <c r="J93" i="53"/>
  <c r="L93" i="53" s="1"/>
  <c r="H553" i="52"/>
  <c r="I553" i="52" s="1"/>
  <c r="H575" i="52"/>
  <c r="I575" i="52" s="1"/>
  <c r="H597" i="52"/>
  <c r="I597" i="52" s="1"/>
  <c r="H618" i="52"/>
  <c r="I618" i="52" s="1"/>
  <c r="H526" i="52"/>
  <c r="I526" i="52" s="1"/>
  <c r="J85" i="53"/>
  <c r="L85" i="53" s="1"/>
  <c r="H515" i="52"/>
  <c r="I515" i="52" s="1"/>
  <c r="H525" i="52"/>
  <c r="I525" i="52" s="1"/>
  <c r="H543" i="52"/>
  <c r="I543" i="52" s="1"/>
  <c r="H551" i="52"/>
  <c r="I551" i="52" s="1"/>
  <c r="H567" i="52"/>
  <c r="I567" i="52" s="1"/>
  <c r="H585" i="52"/>
  <c r="I585" i="52" s="1"/>
  <c r="H595" i="52"/>
  <c r="I595" i="52" s="1"/>
  <c r="H603" i="52"/>
  <c r="I603" i="52" s="1"/>
  <c r="H617" i="52"/>
  <c r="I617" i="52" s="1"/>
  <c r="H631" i="52"/>
  <c r="I631" i="52" s="1"/>
  <c r="H641" i="52"/>
  <c r="I641" i="52" s="1"/>
  <c r="H645" i="52"/>
  <c r="I645" i="52" s="1"/>
  <c r="H655" i="52"/>
  <c r="I655" i="52" s="1"/>
  <c r="H659" i="52"/>
  <c r="I659" i="52" s="1"/>
  <c r="H665" i="52"/>
  <c r="I665" i="52" s="1"/>
  <c r="H669" i="52"/>
  <c r="I669" i="52" s="1"/>
  <c r="H679" i="52"/>
  <c r="I679" i="52" s="1"/>
  <c r="H687" i="52"/>
  <c r="I687" i="52" s="1"/>
  <c r="H518" i="52"/>
  <c r="I518" i="52" s="1"/>
  <c r="H540" i="52"/>
  <c r="I540" i="52" s="1"/>
  <c r="H558" i="52"/>
  <c r="I558" i="52" s="1"/>
  <c r="H588" i="52"/>
  <c r="I588" i="52" s="1"/>
  <c r="H626" i="52"/>
  <c r="I626" i="52" s="1"/>
  <c r="H634" i="52"/>
  <c r="I634" i="52" s="1"/>
  <c r="H648" i="52"/>
  <c r="I648" i="52" s="1"/>
  <c r="H662" i="52"/>
  <c r="I662" i="52" s="1"/>
  <c r="H690" i="52"/>
  <c r="I690" i="52" s="1"/>
  <c r="H694" i="52"/>
  <c r="I694" i="52" s="1"/>
  <c r="H698" i="52"/>
  <c r="I698" i="52" s="1"/>
  <c r="H708" i="52"/>
  <c r="I708" i="52" s="1"/>
  <c r="H714" i="52"/>
  <c r="I714" i="52" s="1"/>
  <c r="H724" i="52"/>
  <c r="I724" i="52" s="1"/>
  <c r="H510" i="52"/>
  <c r="I510" i="52" s="1"/>
  <c r="H534" i="52"/>
  <c r="I534" i="52" s="1"/>
  <c r="H574" i="52"/>
  <c r="I574" i="52" s="1"/>
  <c r="H580" i="52"/>
  <c r="I580" i="52" s="1"/>
  <c r="H672" i="52"/>
  <c r="I672" i="52" s="1"/>
  <c r="H701" i="52"/>
  <c r="I701" i="52" s="1"/>
  <c r="H721" i="52"/>
  <c r="I721" i="52" s="1"/>
  <c r="H731" i="52"/>
  <c r="I731" i="52" s="1"/>
  <c r="H606" i="52"/>
  <c r="I606" i="52" s="1"/>
  <c r="H610" i="52"/>
  <c r="I610" i="52" s="1"/>
  <c r="H684" i="52"/>
  <c r="I684" i="52" s="1"/>
  <c r="J95" i="53"/>
  <c r="L95" i="53" s="1"/>
  <c r="H601" i="52"/>
  <c r="I601" i="52" s="1"/>
  <c r="H607" i="52"/>
  <c r="I607" i="52" s="1"/>
  <c r="H538" i="52"/>
  <c r="I538" i="52" s="1"/>
  <c r="H544" i="52"/>
  <c r="I544" i="52" s="1"/>
  <c r="H666" i="52"/>
  <c r="I666" i="52" s="1"/>
  <c r="J84" i="53"/>
  <c r="L84" i="53" s="1"/>
  <c r="H509" i="52"/>
  <c r="I509" i="52" s="1"/>
  <c r="H521" i="52"/>
  <c r="I521" i="52" s="1"/>
  <c r="H547" i="52"/>
  <c r="I547" i="52" s="1"/>
  <c r="H557" i="52"/>
  <c r="I557" i="52" s="1"/>
  <c r="H579" i="52"/>
  <c r="I579" i="52" s="1"/>
  <c r="H591" i="52"/>
  <c r="I591" i="52" s="1"/>
  <c r="H613" i="52"/>
  <c r="I613" i="52" s="1"/>
  <c r="H637" i="52"/>
  <c r="I637" i="52" s="1"/>
  <c r="H651" i="52"/>
  <c r="I651" i="52" s="1"/>
  <c r="H675" i="52"/>
  <c r="I675" i="52" s="1"/>
  <c r="H683" i="52"/>
  <c r="I683" i="52" s="1"/>
  <c r="H622" i="52"/>
  <c r="I622" i="52" s="1"/>
  <c r="H630" i="52"/>
  <c r="I630" i="52" s="1"/>
  <c r="H644" i="52"/>
  <c r="I644" i="52" s="1"/>
  <c r="H658" i="52"/>
  <c r="I658" i="52" s="1"/>
  <c r="H704" i="52"/>
  <c r="I704" i="52" s="1"/>
  <c r="H530" i="52"/>
  <c r="I530" i="52" s="1"/>
  <c r="H570" i="52"/>
  <c r="I570" i="52" s="1"/>
  <c r="H717" i="52"/>
  <c r="I717" i="52" s="1"/>
  <c r="H727" i="52"/>
  <c r="I727" i="52" s="1"/>
  <c r="H697" i="52"/>
  <c r="I697" i="52" s="1"/>
  <c r="J89" i="53"/>
  <c r="L89" i="53" s="1"/>
  <c r="H533" i="52"/>
  <c r="I533" i="52" s="1"/>
  <c r="H573" i="52"/>
  <c r="I573" i="52" s="1"/>
  <c r="H625" i="52"/>
  <c r="I625" i="52" s="1"/>
  <c r="H524" i="52"/>
  <c r="I524" i="52" s="1"/>
  <c r="H594" i="52"/>
  <c r="I594" i="52" s="1"/>
  <c r="H640" i="52"/>
  <c r="I640" i="52" s="1"/>
  <c r="H654" i="52"/>
  <c r="I654" i="52" s="1"/>
  <c r="H720" i="52"/>
  <c r="I720" i="52" s="1"/>
  <c r="H730" i="52"/>
  <c r="I730" i="52" s="1"/>
  <c r="H678" i="52"/>
  <c r="I678" i="52" s="1"/>
  <c r="H550" i="52"/>
  <c r="I550" i="52" s="1"/>
  <c r="H616" i="52"/>
  <c r="I616" i="52" s="1"/>
  <c r="H707" i="52"/>
  <c r="I707" i="52" s="1"/>
  <c r="J90" i="53"/>
  <c r="L90" i="53" s="1"/>
  <c r="H535" i="52"/>
  <c r="I535" i="52" s="1"/>
  <c r="H627" i="52"/>
  <c r="I627" i="52" s="1"/>
  <c r="H552" i="52"/>
  <c r="I552" i="52" s="1"/>
  <c r="H680" i="52"/>
  <c r="I680" i="52" s="1"/>
  <c r="H709" i="52"/>
  <c r="I709" i="52" s="1"/>
  <c r="H596" i="52"/>
  <c r="I596" i="52" s="1"/>
  <c r="H206" i="15"/>
  <c r="G206" i="15"/>
  <c r="E108" i="54"/>
  <c r="J110" i="54"/>
  <c r="L110" i="54" s="1"/>
  <c r="I500" i="51"/>
  <c r="J500" i="51" s="1"/>
  <c r="I512" i="51"/>
  <c r="J512" i="51" s="1"/>
  <c r="I522" i="51"/>
  <c r="J522" i="51" s="1"/>
  <c r="I528" i="51"/>
  <c r="J528" i="51" s="1"/>
  <c r="I542" i="51"/>
  <c r="J542" i="51" s="1"/>
  <c r="I552" i="51"/>
  <c r="J552" i="51" s="1"/>
  <c r="I560" i="51"/>
  <c r="J560" i="51" s="1"/>
  <c r="I568" i="51"/>
  <c r="J568" i="51" s="1"/>
  <c r="I576" i="51"/>
  <c r="J576" i="51" s="1"/>
  <c r="I586" i="51"/>
  <c r="J586" i="51" s="1"/>
  <c r="I600" i="51"/>
  <c r="J600" i="51" s="1"/>
  <c r="I608" i="51"/>
  <c r="J608" i="51" s="1"/>
  <c r="I618" i="51"/>
  <c r="J618" i="51" s="1"/>
  <c r="I628" i="51"/>
  <c r="J628" i="51" s="1"/>
  <c r="I632" i="51"/>
  <c r="J632" i="51" s="1"/>
  <c r="I642" i="51"/>
  <c r="J642" i="51" s="1"/>
  <c r="I646" i="51"/>
  <c r="J646" i="51" s="1"/>
  <c r="I650" i="51"/>
  <c r="J650" i="51" s="1"/>
  <c r="I654" i="51"/>
  <c r="J654" i="51" s="1"/>
  <c r="I680" i="51"/>
  <c r="J680" i="51" s="1"/>
  <c r="I505" i="51"/>
  <c r="J505" i="51" s="1"/>
  <c r="I509" i="51"/>
  <c r="J509" i="51" s="1"/>
  <c r="I525" i="51"/>
  <c r="J525" i="51" s="1"/>
  <c r="I557" i="51"/>
  <c r="J557" i="51" s="1"/>
  <c r="I613" i="51"/>
  <c r="J613" i="51" s="1"/>
  <c r="I659" i="51"/>
  <c r="J659" i="51" s="1"/>
  <c r="I663" i="51"/>
  <c r="J663" i="51" s="1"/>
  <c r="I517" i="51"/>
  <c r="J517" i="51" s="1"/>
  <c r="I533" i="51"/>
  <c r="J533" i="51" s="1"/>
  <c r="I547" i="51"/>
  <c r="J547" i="51" s="1"/>
  <c r="I565" i="51"/>
  <c r="J565" i="51" s="1"/>
  <c r="I571" i="51"/>
  <c r="J571" i="51" s="1"/>
  <c r="I581" i="51"/>
  <c r="J581" i="51" s="1"/>
  <c r="I591" i="51"/>
  <c r="J591" i="51" s="1"/>
  <c r="I595" i="51"/>
  <c r="J595" i="51" s="1"/>
  <c r="I605" i="51"/>
  <c r="J605" i="51" s="1"/>
  <c r="I621" i="51"/>
  <c r="J621" i="51" s="1"/>
  <c r="I625" i="51"/>
  <c r="J625" i="51" s="1"/>
  <c r="I637" i="51"/>
  <c r="J637" i="51" s="1"/>
  <c r="I669" i="51"/>
  <c r="J669" i="51" s="1"/>
  <c r="I673" i="51"/>
  <c r="J673" i="51" s="1"/>
  <c r="I683" i="51"/>
  <c r="J683" i="51" s="1"/>
  <c r="J117" i="54"/>
  <c r="L117" i="54" s="1"/>
  <c r="I666" i="51"/>
  <c r="J666" i="51" s="1"/>
  <c r="I676" i="51"/>
  <c r="J676" i="51" s="1"/>
  <c r="I686" i="51"/>
  <c r="J686" i="51" s="1"/>
  <c r="J116" i="54"/>
  <c r="L116" i="54" s="1"/>
  <c r="I502" i="51"/>
  <c r="J502" i="51" s="1"/>
  <c r="I514" i="51"/>
  <c r="J514" i="51" s="1"/>
  <c r="I530" i="51"/>
  <c r="J530" i="51" s="1"/>
  <c r="I544" i="51"/>
  <c r="J544" i="51" s="1"/>
  <c r="I562" i="51"/>
  <c r="J562" i="51" s="1"/>
  <c r="I578" i="51"/>
  <c r="J578" i="51" s="1"/>
  <c r="I588" i="51"/>
  <c r="J588" i="51" s="1"/>
  <c r="I602" i="51"/>
  <c r="J602" i="51" s="1"/>
  <c r="I610" i="51"/>
  <c r="J610" i="51" s="1"/>
  <c r="I634" i="51"/>
  <c r="J634" i="51" s="1"/>
  <c r="I656" i="51"/>
  <c r="J656" i="51" s="1"/>
  <c r="I519" i="51"/>
  <c r="J519" i="51" s="1"/>
  <c r="I535" i="51"/>
  <c r="J535" i="51" s="1"/>
  <c r="I549" i="51"/>
  <c r="J549" i="51" s="1"/>
  <c r="I583" i="51"/>
  <c r="J583" i="51" s="1"/>
  <c r="I597" i="51"/>
  <c r="J597" i="51" s="1"/>
  <c r="I639" i="51"/>
  <c r="J639" i="51" s="1"/>
  <c r="I675" i="51"/>
  <c r="J675" i="51" s="1"/>
  <c r="I685" i="51"/>
  <c r="J685" i="51" s="1"/>
  <c r="I615" i="51"/>
  <c r="J615" i="51" s="1"/>
  <c r="I665" i="51"/>
  <c r="J665" i="51" s="1"/>
  <c r="J115" i="54"/>
  <c r="L115" i="54" s="1"/>
  <c r="I518" i="51"/>
  <c r="J518" i="51" s="1"/>
  <c r="I534" i="51"/>
  <c r="J534" i="51" s="1"/>
  <c r="I548" i="51"/>
  <c r="J548" i="51" s="1"/>
  <c r="I582" i="51"/>
  <c r="J582" i="51" s="1"/>
  <c r="I596" i="51"/>
  <c r="J596" i="51" s="1"/>
  <c r="I614" i="51"/>
  <c r="J614" i="51" s="1"/>
  <c r="I638" i="51"/>
  <c r="J638" i="51" s="1"/>
  <c r="I664" i="51"/>
  <c r="J664" i="51" s="1"/>
  <c r="I674" i="51"/>
  <c r="J674" i="51" s="1"/>
  <c r="I684" i="51"/>
  <c r="J684" i="51" s="1"/>
  <c r="I501" i="51"/>
  <c r="J501" i="51" s="1"/>
  <c r="I609" i="51"/>
  <c r="J609" i="51" s="1"/>
  <c r="I655" i="51"/>
  <c r="J655" i="51" s="1"/>
  <c r="I513" i="51"/>
  <c r="J513" i="51" s="1"/>
  <c r="I529" i="51"/>
  <c r="J529" i="51" s="1"/>
  <c r="I543" i="51"/>
  <c r="J543" i="51" s="1"/>
  <c r="I561" i="51"/>
  <c r="J561" i="51" s="1"/>
  <c r="I577" i="51"/>
  <c r="J577" i="51" s="1"/>
  <c r="I587" i="51"/>
  <c r="J587" i="51" s="1"/>
  <c r="I601" i="51"/>
  <c r="J601" i="51" s="1"/>
  <c r="I633" i="51"/>
  <c r="J633" i="51" s="1"/>
  <c r="E109" i="54"/>
  <c r="H109" i="54" s="1"/>
  <c r="J111" i="54"/>
  <c r="L111" i="54" s="1"/>
  <c r="I604" i="51"/>
  <c r="J604" i="51" s="1"/>
  <c r="I620" i="51"/>
  <c r="J620" i="51" s="1"/>
  <c r="I624" i="51"/>
  <c r="J624" i="51" s="1"/>
  <c r="I682" i="51"/>
  <c r="J682" i="51" s="1"/>
  <c r="I617" i="51"/>
  <c r="J617" i="51" s="1"/>
  <c r="I679" i="51"/>
  <c r="J679" i="51" s="1"/>
  <c r="J112" i="54"/>
  <c r="L112" i="54" s="1"/>
  <c r="I504" i="51"/>
  <c r="J504" i="51" s="1"/>
  <c r="I508" i="51"/>
  <c r="J508" i="51" s="1"/>
  <c r="I516" i="51"/>
  <c r="J516" i="51" s="1"/>
  <c r="I524" i="51"/>
  <c r="J524" i="51" s="1"/>
  <c r="I546" i="51"/>
  <c r="J546" i="51" s="1"/>
  <c r="I556" i="51"/>
  <c r="J556" i="51" s="1"/>
  <c r="I564" i="51"/>
  <c r="J564" i="51" s="1"/>
  <c r="I570" i="51"/>
  <c r="J570" i="51" s="1"/>
  <c r="I594" i="51"/>
  <c r="J594" i="51" s="1"/>
  <c r="I499" i="51"/>
  <c r="J499" i="51" s="1"/>
  <c r="I511" i="51"/>
  <c r="J511" i="51" s="1"/>
  <c r="I521" i="51"/>
  <c r="J521" i="51" s="1"/>
  <c r="I539" i="51"/>
  <c r="J539" i="51" s="1"/>
  <c r="I541" i="51"/>
  <c r="J541" i="51" s="1"/>
  <c r="J113" i="54"/>
  <c r="L113" i="54" s="1"/>
  <c r="I532" i="51"/>
  <c r="J532" i="51" s="1"/>
  <c r="I580" i="51"/>
  <c r="J580" i="51" s="1"/>
  <c r="I590" i="51"/>
  <c r="J590" i="51" s="1"/>
  <c r="I612" i="51"/>
  <c r="J612" i="51" s="1"/>
  <c r="I636" i="51"/>
  <c r="J636" i="51" s="1"/>
  <c r="I658" i="51"/>
  <c r="J658" i="51" s="1"/>
  <c r="I662" i="51"/>
  <c r="J662" i="51" s="1"/>
  <c r="I668" i="51"/>
  <c r="J668" i="51" s="1"/>
  <c r="I527" i="51"/>
  <c r="J527" i="51" s="1"/>
  <c r="I537" i="51"/>
  <c r="J537" i="51" s="1"/>
  <c r="I551" i="51"/>
  <c r="J551" i="51" s="1"/>
  <c r="I559" i="51"/>
  <c r="J559" i="51" s="1"/>
  <c r="I575" i="51"/>
  <c r="J575" i="51" s="1"/>
  <c r="I585" i="51"/>
  <c r="J585" i="51" s="1"/>
  <c r="I599" i="51"/>
  <c r="J599" i="51" s="1"/>
  <c r="I631" i="51"/>
  <c r="J631" i="51" s="1"/>
  <c r="I641" i="51"/>
  <c r="J641" i="51" s="1"/>
  <c r="I649" i="51"/>
  <c r="J649" i="51" s="1"/>
  <c r="I567" i="51"/>
  <c r="J567" i="51" s="1"/>
  <c r="I607" i="51"/>
  <c r="J607" i="51" s="1"/>
  <c r="I627" i="51"/>
  <c r="J627" i="51" s="1"/>
  <c r="I645" i="51"/>
  <c r="J645" i="51" s="1"/>
  <c r="I653" i="51"/>
  <c r="J653" i="51" s="1"/>
  <c r="J114" i="54"/>
  <c r="L114" i="54" s="1"/>
  <c r="I677" i="51"/>
  <c r="J677" i="51" s="1"/>
  <c r="I687" i="51"/>
  <c r="J687" i="51" s="1"/>
  <c r="D83" i="53"/>
  <c r="K66" i="53"/>
  <c r="E48" i="53"/>
  <c r="L27" i="53"/>
  <c r="D119" i="54"/>
  <c r="K107" i="54"/>
  <c r="K119" i="54" s="1"/>
  <c r="E62" i="54"/>
  <c r="L24" i="54"/>
  <c r="H108" i="54"/>
  <c r="G591" i="4" l="1"/>
  <c r="D82" i="26"/>
  <c r="D83" i="26"/>
  <c r="D81" i="26"/>
  <c r="D85" i="26"/>
  <c r="D87" i="26"/>
  <c r="D88" i="26"/>
  <c r="D86" i="26"/>
  <c r="D80" i="26"/>
  <c r="J109" i="54"/>
  <c r="L109" i="54" s="1"/>
  <c r="I572" i="51"/>
  <c r="J572" i="51" s="1"/>
  <c r="I592" i="51"/>
  <c r="J592" i="51" s="1"/>
  <c r="I672" i="51"/>
  <c r="J672" i="51" s="1"/>
  <c r="J108" i="54"/>
  <c r="L108" i="54" s="1"/>
  <c r="I622" i="51"/>
  <c r="J622" i="51" s="1"/>
  <c r="I660" i="51"/>
  <c r="J660" i="51" s="1"/>
  <c r="I670" i="51"/>
  <c r="J670" i="51" s="1"/>
  <c r="I629" i="51"/>
  <c r="J629" i="51" s="1"/>
  <c r="I647" i="51"/>
  <c r="J647" i="51" s="1"/>
  <c r="I643" i="51"/>
  <c r="J643" i="51" s="1"/>
  <c r="I651" i="51"/>
  <c r="J651" i="51" s="1"/>
  <c r="E66" i="53"/>
  <c r="H48" i="53"/>
  <c r="D101" i="53"/>
  <c r="K83" i="53"/>
  <c r="K101" i="53" s="1"/>
  <c r="E74" i="54"/>
  <c r="H62" i="54"/>
  <c r="E26" i="15" l="1"/>
  <c r="H595" i="4"/>
  <c r="F26" i="15" s="1"/>
  <c r="H418" i="52"/>
  <c r="I418" i="52" s="1"/>
  <c r="H313" i="52"/>
  <c r="I313" i="52" s="1"/>
  <c r="H385" i="52"/>
  <c r="I385" i="52" s="1"/>
  <c r="H349" i="52"/>
  <c r="I349" i="52" s="1"/>
  <c r="H369" i="52"/>
  <c r="I369" i="52" s="1"/>
  <c r="H443" i="52"/>
  <c r="I443" i="52" s="1"/>
  <c r="H465" i="52"/>
  <c r="I465" i="52" s="1"/>
  <c r="I324" i="51"/>
  <c r="J324" i="51" s="1"/>
  <c r="I332" i="51"/>
  <c r="J332" i="51" s="1"/>
  <c r="I335" i="51"/>
  <c r="J335" i="51" s="1"/>
  <c r="I316" i="51"/>
  <c r="J316" i="51" s="1"/>
  <c r="H66" i="53"/>
  <c r="J48" i="53"/>
  <c r="H74" i="54"/>
  <c r="J62" i="54"/>
  <c r="G26" i="15" l="1"/>
  <c r="C103" i="15" s="1"/>
  <c r="H26" i="15"/>
  <c r="D103" i="15" s="1"/>
  <c r="D47" i="26"/>
  <c r="I488" i="52"/>
  <c r="J445" i="51"/>
  <c r="G960" i="4" s="1"/>
  <c r="J66" i="53"/>
  <c r="L48" i="53"/>
  <c r="J74" i="54"/>
  <c r="L62" i="54"/>
  <c r="D55" i="26" l="1"/>
  <c r="L66" i="53"/>
  <c r="E83" i="53"/>
  <c r="E107" i="54"/>
  <c r="L74" i="54"/>
  <c r="G949" i="4" l="1"/>
  <c r="E101" i="53"/>
  <c r="H83" i="53"/>
  <c r="E119" i="54"/>
  <c r="H107" i="54"/>
  <c r="H629" i="52" l="1"/>
  <c r="I629" i="52" s="1"/>
  <c r="H643" i="52"/>
  <c r="I643" i="52" s="1"/>
  <c r="H657" i="52"/>
  <c r="I657" i="52" s="1"/>
  <c r="H578" i="52"/>
  <c r="I578" i="52" s="1"/>
  <c r="H682" i="52"/>
  <c r="I682" i="52" s="1"/>
  <c r="H696" i="52"/>
  <c r="I696" i="52" s="1"/>
  <c r="H508" i="52"/>
  <c r="I508" i="52" s="1"/>
  <c r="H556" i="52"/>
  <c r="I556" i="52" s="1"/>
  <c r="E103" i="15"/>
  <c r="H953" i="4"/>
  <c r="I506" i="51"/>
  <c r="J506" i="51" s="1"/>
  <c r="I553" i="51"/>
  <c r="J553" i="51" s="1"/>
  <c r="H101" i="53"/>
  <c r="J83" i="53"/>
  <c r="H119" i="54"/>
  <c r="J107" i="54"/>
  <c r="F103" i="15" l="1"/>
  <c r="G103" i="15" s="1"/>
  <c r="C185" i="15" s="1"/>
  <c r="D79" i="26"/>
  <c r="D90" i="26" s="1"/>
  <c r="I733" i="52"/>
  <c r="J690" i="51"/>
  <c r="G1361" i="4" s="1"/>
  <c r="J101" i="53"/>
  <c r="L83" i="53"/>
  <c r="L101" i="53" s="1"/>
  <c r="J119" i="54"/>
  <c r="L107" i="54"/>
  <c r="L119" i="54" s="1"/>
  <c r="G1350" i="4" l="1"/>
  <c r="H103" i="15"/>
  <c r="D185" i="15" s="1"/>
  <c r="M116" i="13"/>
  <c r="Q116" i="13" s="1"/>
  <c r="K116" i="13"/>
  <c r="L116" i="13" s="1"/>
  <c r="M115" i="13"/>
  <c r="O115" i="13" s="1"/>
  <c r="K115" i="13"/>
  <c r="L115" i="13" s="1"/>
  <c r="M114" i="13"/>
  <c r="K114" i="13"/>
  <c r="L114" i="13" s="1"/>
  <c r="M113" i="13"/>
  <c r="O113" i="13" s="1"/>
  <c r="K113" i="13"/>
  <c r="L113" i="13" s="1"/>
  <c r="M112" i="13"/>
  <c r="Q112" i="13" s="1"/>
  <c r="K112" i="13"/>
  <c r="L112" i="13" s="1"/>
  <c r="M111" i="13"/>
  <c r="S111" i="13" s="1"/>
  <c r="K111" i="13"/>
  <c r="L111" i="13" s="1"/>
  <c r="M110" i="13"/>
  <c r="K110" i="13"/>
  <c r="L110" i="13" s="1"/>
  <c r="M109" i="13"/>
  <c r="S109" i="13" s="1"/>
  <c r="K109" i="13"/>
  <c r="M108" i="13"/>
  <c r="Q108" i="13" s="1"/>
  <c r="K108" i="13"/>
  <c r="L108" i="13" s="1"/>
  <c r="M107" i="13"/>
  <c r="O107" i="13" s="1"/>
  <c r="K107" i="13"/>
  <c r="L107" i="13" s="1"/>
  <c r="M106" i="13"/>
  <c r="T106" i="13" s="1"/>
  <c r="K106" i="13"/>
  <c r="L106" i="13" s="1"/>
  <c r="M105" i="13"/>
  <c r="U105" i="13" s="1"/>
  <c r="L105" i="13"/>
  <c r="Y105" i="13" s="1"/>
  <c r="K105" i="13"/>
  <c r="M104" i="13"/>
  <c r="U104" i="13" s="1"/>
  <c r="K104" i="13"/>
  <c r="L104" i="13" s="1"/>
  <c r="Y104" i="13" s="1"/>
  <c r="N103" i="13"/>
  <c r="M103" i="13"/>
  <c r="U103" i="13" s="1"/>
  <c r="K103" i="13"/>
  <c r="L103" i="13" s="1"/>
  <c r="Y103" i="13" s="1"/>
  <c r="M102" i="13"/>
  <c r="U102" i="13" s="1"/>
  <c r="K102" i="13"/>
  <c r="L102" i="13" s="1"/>
  <c r="AC101" i="13"/>
  <c r="X101" i="13"/>
  <c r="W101" i="13"/>
  <c r="J101" i="13"/>
  <c r="I101" i="13"/>
  <c r="H101" i="13"/>
  <c r="G101" i="13"/>
  <c r="F101" i="13"/>
  <c r="E101" i="13"/>
  <c r="AA99" i="13"/>
  <c r="M99" i="13"/>
  <c r="P99" i="13" s="1"/>
  <c r="K99" i="13"/>
  <c r="L99" i="13" s="1"/>
  <c r="AA98" i="13"/>
  <c r="M98" i="13"/>
  <c r="O98" i="13" s="1"/>
  <c r="K98" i="13"/>
  <c r="L98" i="13" s="1"/>
  <c r="AA97" i="13"/>
  <c r="M97" i="13"/>
  <c r="P97" i="13" s="1"/>
  <c r="K97" i="13"/>
  <c r="L97" i="13" s="1"/>
  <c r="AA96" i="13"/>
  <c r="M96" i="13"/>
  <c r="O96" i="13" s="1"/>
  <c r="K96" i="13"/>
  <c r="L96" i="13" s="1"/>
  <c r="M95" i="13"/>
  <c r="O95" i="13" s="1"/>
  <c r="K95" i="13"/>
  <c r="L95" i="13" s="1"/>
  <c r="M94" i="13"/>
  <c r="O94" i="13" s="1"/>
  <c r="K94" i="13"/>
  <c r="AC93" i="13"/>
  <c r="X93" i="13"/>
  <c r="X118" i="13" s="1"/>
  <c r="W93" i="13"/>
  <c r="J93" i="13"/>
  <c r="I93" i="13"/>
  <c r="H93" i="13"/>
  <c r="G93" i="13"/>
  <c r="F93" i="13"/>
  <c r="E93" i="13"/>
  <c r="M76" i="13"/>
  <c r="K76" i="13"/>
  <c r="L76" i="13" s="1"/>
  <c r="Y76" i="13" s="1"/>
  <c r="M75" i="13"/>
  <c r="P75" i="13" s="1"/>
  <c r="K75" i="13"/>
  <c r="L75" i="13" s="1"/>
  <c r="M74" i="13"/>
  <c r="K74" i="13"/>
  <c r="L74" i="13" s="1"/>
  <c r="Y74" i="13" s="1"/>
  <c r="M73" i="13"/>
  <c r="P73" i="13" s="1"/>
  <c r="K73" i="13"/>
  <c r="L73" i="13" s="1"/>
  <c r="M72" i="13"/>
  <c r="K72" i="13"/>
  <c r="L72" i="13" s="1"/>
  <c r="Y72" i="13" s="1"/>
  <c r="M71" i="13"/>
  <c r="P71" i="13" s="1"/>
  <c r="K71" i="13"/>
  <c r="L71" i="13" s="1"/>
  <c r="M70" i="13"/>
  <c r="K70" i="13"/>
  <c r="L70" i="13" s="1"/>
  <c r="Y70" i="13" s="1"/>
  <c r="M69" i="13"/>
  <c r="N69" i="13" s="1"/>
  <c r="K69" i="13"/>
  <c r="L69" i="13" s="1"/>
  <c r="P68" i="13"/>
  <c r="M68" i="13"/>
  <c r="K68" i="13"/>
  <c r="L68" i="13" s="1"/>
  <c r="Y68" i="13" s="1"/>
  <c r="M67" i="13"/>
  <c r="K67" i="13"/>
  <c r="L67" i="13" s="1"/>
  <c r="Y67" i="13" s="1"/>
  <c r="M66" i="13"/>
  <c r="P66" i="13" s="1"/>
  <c r="K66" i="13"/>
  <c r="L66" i="13" s="1"/>
  <c r="Y66" i="13" s="1"/>
  <c r="M65" i="13"/>
  <c r="K65" i="13"/>
  <c r="L65" i="13" s="1"/>
  <c r="Y65" i="13" s="1"/>
  <c r="M64" i="13"/>
  <c r="P64" i="13" s="1"/>
  <c r="K64" i="13"/>
  <c r="L64" i="13" s="1"/>
  <c r="Y64" i="13" s="1"/>
  <c r="M63" i="13"/>
  <c r="K63" i="13"/>
  <c r="L63" i="13" s="1"/>
  <c r="Y63" i="13" s="1"/>
  <c r="M62" i="13"/>
  <c r="P62" i="13" s="1"/>
  <c r="K62" i="13"/>
  <c r="AC61" i="13"/>
  <c r="X61" i="13"/>
  <c r="W61" i="13"/>
  <c r="J61" i="13"/>
  <c r="I61" i="13"/>
  <c r="H61" i="13"/>
  <c r="G61" i="13"/>
  <c r="F61" i="13"/>
  <c r="E61" i="13"/>
  <c r="AA59" i="13"/>
  <c r="M59" i="13"/>
  <c r="P59" i="13" s="1"/>
  <c r="K59" i="13"/>
  <c r="L59" i="13" s="1"/>
  <c r="AA58" i="13"/>
  <c r="M58" i="13"/>
  <c r="Q58" i="13" s="1"/>
  <c r="K58" i="13"/>
  <c r="L58" i="13" s="1"/>
  <c r="AA57" i="13"/>
  <c r="M57" i="13"/>
  <c r="K57" i="13"/>
  <c r="L57" i="13" s="1"/>
  <c r="AA56" i="13"/>
  <c r="M56" i="13"/>
  <c r="K56" i="13"/>
  <c r="L56" i="13" s="1"/>
  <c r="M55" i="13"/>
  <c r="K55" i="13"/>
  <c r="L55" i="13" s="1"/>
  <c r="M54" i="13"/>
  <c r="K54" i="13"/>
  <c r="AC53" i="13"/>
  <c r="X53" i="13"/>
  <c r="X78" i="13" s="1"/>
  <c r="W53" i="13"/>
  <c r="J53" i="13"/>
  <c r="I53" i="13"/>
  <c r="H53" i="13"/>
  <c r="H78" i="13" s="1"/>
  <c r="G53" i="13"/>
  <c r="F53" i="13"/>
  <c r="E53" i="13"/>
  <c r="M34" i="13"/>
  <c r="K34" i="13"/>
  <c r="L34" i="13" s="1"/>
  <c r="Y34" i="13" s="1"/>
  <c r="M33" i="13"/>
  <c r="U33" i="13" s="1"/>
  <c r="K33" i="13"/>
  <c r="L33" i="13" s="1"/>
  <c r="Y33" i="13" s="1"/>
  <c r="M32" i="13"/>
  <c r="U32" i="13" s="1"/>
  <c r="K32" i="13"/>
  <c r="L32" i="13" s="1"/>
  <c r="Y32" i="13" s="1"/>
  <c r="M31" i="13"/>
  <c r="U31" i="13" s="1"/>
  <c r="K31" i="13"/>
  <c r="L31" i="13" s="1"/>
  <c r="Y31" i="13" s="1"/>
  <c r="M30" i="13"/>
  <c r="U30" i="13" s="1"/>
  <c r="K30" i="13"/>
  <c r="L30" i="13" s="1"/>
  <c r="Y30" i="13" s="1"/>
  <c r="M29" i="13"/>
  <c r="U29" i="13" s="1"/>
  <c r="K29" i="13"/>
  <c r="L29" i="13" s="1"/>
  <c r="Y29" i="13" s="1"/>
  <c r="M28" i="13"/>
  <c r="U28" i="13" s="1"/>
  <c r="K28" i="13"/>
  <c r="L28" i="13" s="1"/>
  <c r="Y28" i="13" s="1"/>
  <c r="M27" i="13"/>
  <c r="U27" i="13" s="1"/>
  <c r="K27" i="13"/>
  <c r="L27" i="13" s="1"/>
  <c r="Y27" i="13" s="1"/>
  <c r="M26" i="13"/>
  <c r="U26" i="13" s="1"/>
  <c r="K26" i="13"/>
  <c r="L26" i="13" s="1"/>
  <c r="Y26" i="13" s="1"/>
  <c r="M25" i="13"/>
  <c r="U25" i="13" s="1"/>
  <c r="K25" i="13"/>
  <c r="L25" i="13" s="1"/>
  <c r="Y25" i="13" s="1"/>
  <c r="M24" i="13"/>
  <c r="U24" i="13" s="1"/>
  <c r="K24" i="13"/>
  <c r="L24" i="13" s="1"/>
  <c r="Y24" i="13" s="1"/>
  <c r="M23" i="13"/>
  <c r="U23" i="13" s="1"/>
  <c r="K23" i="13"/>
  <c r="L23" i="13" s="1"/>
  <c r="Y23" i="13" s="1"/>
  <c r="M22" i="13"/>
  <c r="U22" i="13" s="1"/>
  <c r="K22" i="13"/>
  <c r="L22" i="13" s="1"/>
  <c r="Y22" i="13" s="1"/>
  <c r="M21" i="13"/>
  <c r="U21" i="13" s="1"/>
  <c r="K21" i="13"/>
  <c r="L21" i="13" s="1"/>
  <c r="Y21" i="13" s="1"/>
  <c r="M20" i="13"/>
  <c r="U20" i="13" s="1"/>
  <c r="K20" i="13"/>
  <c r="L20" i="13" s="1"/>
  <c r="AC19" i="13"/>
  <c r="X19" i="13"/>
  <c r="W19" i="13"/>
  <c r="K19" i="13"/>
  <c r="J19" i="13"/>
  <c r="I19" i="13"/>
  <c r="H19" i="13"/>
  <c r="G19" i="13"/>
  <c r="F19" i="13"/>
  <c r="E19" i="13"/>
  <c r="M17" i="13"/>
  <c r="S17" i="13" s="1"/>
  <c r="K17" i="13"/>
  <c r="L17" i="13" s="1"/>
  <c r="M16" i="13"/>
  <c r="K16" i="13"/>
  <c r="L16" i="13" s="1"/>
  <c r="M15" i="13"/>
  <c r="S15" i="13" s="1"/>
  <c r="K15" i="13"/>
  <c r="L15" i="13" s="1"/>
  <c r="M14" i="13"/>
  <c r="K14" i="13"/>
  <c r="L14" i="13" s="1"/>
  <c r="M13" i="13"/>
  <c r="Q13" i="13" s="1"/>
  <c r="K13" i="13"/>
  <c r="L13" i="13" s="1"/>
  <c r="M12" i="13"/>
  <c r="Q12" i="13" s="1"/>
  <c r="K12" i="13"/>
  <c r="AC11" i="13"/>
  <c r="X11" i="13"/>
  <c r="X36" i="13" s="1"/>
  <c r="W11" i="13"/>
  <c r="W36" i="13" s="1"/>
  <c r="J11" i="13"/>
  <c r="I11" i="13"/>
  <c r="H11" i="13"/>
  <c r="G11" i="13"/>
  <c r="F11" i="13"/>
  <c r="E11" i="13"/>
  <c r="O17" i="13" l="1"/>
  <c r="N105" i="13"/>
  <c r="S94" i="13"/>
  <c r="O109" i="13"/>
  <c r="H1354" i="4"/>
  <c r="E185" i="15"/>
  <c r="E271" i="15"/>
  <c r="T102" i="13"/>
  <c r="T104" i="13"/>
  <c r="U106" i="13"/>
  <c r="F36" i="13"/>
  <c r="H36" i="13"/>
  <c r="J36" i="13"/>
  <c r="O15" i="13"/>
  <c r="M61" i="13"/>
  <c r="S96" i="13"/>
  <c r="S98" i="13"/>
  <c r="N102" i="13"/>
  <c r="T103" i="13"/>
  <c r="N104" i="13"/>
  <c r="T105" i="13"/>
  <c r="N106" i="13"/>
  <c r="S107" i="13"/>
  <c r="O111" i="13"/>
  <c r="S113" i="13"/>
  <c r="P20" i="13"/>
  <c r="P21" i="13"/>
  <c r="P22" i="13"/>
  <c r="P23" i="13"/>
  <c r="P24" i="13"/>
  <c r="P25" i="13"/>
  <c r="P26" i="13"/>
  <c r="P27" i="13"/>
  <c r="P28" i="13"/>
  <c r="P29" i="13"/>
  <c r="P30" i="13"/>
  <c r="P31" i="13"/>
  <c r="P32" i="13"/>
  <c r="P33" i="13"/>
  <c r="U34" i="13"/>
  <c r="U19" i="13" s="1"/>
  <c r="T34" i="13"/>
  <c r="N34" i="13"/>
  <c r="U57" i="13"/>
  <c r="T57" i="13"/>
  <c r="N57" i="13"/>
  <c r="L62" i="13"/>
  <c r="K61" i="13"/>
  <c r="U63" i="13"/>
  <c r="T63" i="13"/>
  <c r="N63" i="13"/>
  <c r="U65" i="13"/>
  <c r="T65" i="13"/>
  <c r="N65" i="13"/>
  <c r="U67" i="13"/>
  <c r="T67" i="13"/>
  <c r="N67" i="13"/>
  <c r="U70" i="13"/>
  <c r="T70" i="13"/>
  <c r="N70" i="13"/>
  <c r="U72" i="13"/>
  <c r="T72" i="13"/>
  <c r="N72" i="13"/>
  <c r="U74" i="13"/>
  <c r="T74" i="13"/>
  <c r="N74" i="13"/>
  <c r="U76" i="13"/>
  <c r="T76" i="13"/>
  <c r="N76" i="13"/>
  <c r="E36" i="13"/>
  <c r="G36" i="13"/>
  <c r="I36" i="13"/>
  <c r="M19" i="13"/>
  <c r="N20" i="13"/>
  <c r="T20" i="13"/>
  <c r="N21" i="13"/>
  <c r="T21" i="13"/>
  <c r="N22" i="13"/>
  <c r="T22" i="13"/>
  <c r="N23" i="13"/>
  <c r="T23" i="13"/>
  <c r="N24" i="13"/>
  <c r="T24" i="13"/>
  <c r="N25" i="13"/>
  <c r="T25" i="13"/>
  <c r="N26" i="13"/>
  <c r="T26" i="13"/>
  <c r="N27" i="13"/>
  <c r="T27" i="13"/>
  <c r="N28" i="13"/>
  <c r="T28" i="13"/>
  <c r="N29" i="13"/>
  <c r="T29" i="13"/>
  <c r="N30" i="13"/>
  <c r="T30" i="13"/>
  <c r="N31" i="13"/>
  <c r="T31" i="13"/>
  <c r="N32" i="13"/>
  <c r="T32" i="13"/>
  <c r="N33" i="13"/>
  <c r="T33" i="13"/>
  <c r="P34" i="13"/>
  <c r="P57" i="13"/>
  <c r="U59" i="13"/>
  <c r="T59" i="13"/>
  <c r="N59" i="13"/>
  <c r="U62" i="13"/>
  <c r="T62" i="13"/>
  <c r="N62" i="13"/>
  <c r="N61" i="13" s="1"/>
  <c r="P63" i="13"/>
  <c r="U64" i="13"/>
  <c r="T64" i="13"/>
  <c r="N64" i="13"/>
  <c r="P65" i="13"/>
  <c r="U66" i="13"/>
  <c r="T66" i="13"/>
  <c r="N66" i="13"/>
  <c r="P67" i="13"/>
  <c r="U68" i="13"/>
  <c r="T68" i="13"/>
  <c r="N68" i="13"/>
  <c r="P70" i="13"/>
  <c r="U71" i="13"/>
  <c r="T71" i="13"/>
  <c r="N71" i="13"/>
  <c r="P72" i="13"/>
  <c r="U73" i="13"/>
  <c r="T73" i="13"/>
  <c r="N73" i="13"/>
  <c r="P74" i="13"/>
  <c r="U75" i="13"/>
  <c r="T75" i="13"/>
  <c r="N75" i="13"/>
  <c r="P76" i="13"/>
  <c r="S95" i="13"/>
  <c r="U97" i="13"/>
  <c r="T97" i="13"/>
  <c r="N97" i="13"/>
  <c r="U99" i="13"/>
  <c r="T99" i="13"/>
  <c r="N99" i="13"/>
  <c r="L109" i="13"/>
  <c r="Y109" i="13" s="1"/>
  <c r="K101" i="13"/>
  <c r="S115" i="13"/>
  <c r="F78" i="13"/>
  <c r="J78" i="13"/>
  <c r="F118" i="13"/>
  <c r="H118" i="13"/>
  <c r="J118" i="13"/>
  <c r="E118" i="13"/>
  <c r="I118" i="13"/>
  <c r="P102" i="13"/>
  <c r="P103" i="13"/>
  <c r="P104" i="13"/>
  <c r="P105" i="13"/>
  <c r="P106" i="13"/>
  <c r="T14" i="13"/>
  <c r="P14" i="13"/>
  <c r="N14" i="13"/>
  <c r="Q14" i="13"/>
  <c r="U14" i="13"/>
  <c r="T54" i="13"/>
  <c r="P54" i="13"/>
  <c r="N54" i="13"/>
  <c r="M53" i="13"/>
  <c r="U54" i="13"/>
  <c r="T55" i="13"/>
  <c r="P55" i="13"/>
  <c r="N55" i="13"/>
  <c r="U55" i="13"/>
  <c r="T56" i="13"/>
  <c r="P56" i="13"/>
  <c r="N56" i="13"/>
  <c r="U56" i="13"/>
  <c r="Y71" i="13"/>
  <c r="T12" i="13"/>
  <c r="P12" i="13"/>
  <c r="N12" i="13"/>
  <c r="M11" i="13"/>
  <c r="U12" i="13"/>
  <c r="T13" i="13"/>
  <c r="P13" i="13"/>
  <c r="N13" i="13"/>
  <c r="U13" i="13"/>
  <c r="Y15" i="13"/>
  <c r="T16" i="13"/>
  <c r="P16" i="13"/>
  <c r="N16" i="13"/>
  <c r="Q16" i="13"/>
  <c r="U16" i="13"/>
  <c r="Y17" i="13"/>
  <c r="Q54" i="13"/>
  <c r="Q55" i="13"/>
  <c r="Q56" i="13"/>
  <c r="T58" i="13"/>
  <c r="P58" i="13"/>
  <c r="N58" i="13"/>
  <c r="U58" i="13"/>
  <c r="Y75" i="13"/>
  <c r="Y95" i="13"/>
  <c r="L12" i="13"/>
  <c r="K11" i="13"/>
  <c r="K36" i="13" s="1"/>
  <c r="O12" i="13"/>
  <c r="S12" i="13"/>
  <c r="O13" i="13"/>
  <c r="S13" i="13"/>
  <c r="Y13" i="13"/>
  <c r="O14" i="13"/>
  <c r="S14" i="13"/>
  <c r="V14" i="13" s="1"/>
  <c r="AB14" i="13" s="1"/>
  <c r="Y14" i="13"/>
  <c r="T15" i="13"/>
  <c r="P15" i="13"/>
  <c r="N15" i="13"/>
  <c r="Q15" i="13"/>
  <c r="U15" i="13"/>
  <c r="O16" i="13"/>
  <c r="S16" i="13"/>
  <c r="Y16" i="13"/>
  <c r="T17" i="13"/>
  <c r="P17" i="13"/>
  <c r="N17" i="13"/>
  <c r="Q17" i="13"/>
  <c r="U17" i="13"/>
  <c r="Y20" i="13"/>
  <c r="L19" i="13"/>
  <c r="G556" i="4" s="1"/>
  <c r="N19" i="13"/>
  <c r="L54" i="13"/>
  <c r="K53" i="13"/>
  <c r="K78" i="13" s="1"/>
  <c r="O54" i="13"/>
  <c r="S54" i="13"/>
  <c r="O55" i="13"/>
  <c r="S55" i="13"/>
  <c r="Y55" i="13"/>
  <c r="O56" i="13"/>
  <c r="S56" i="13"/>
  <c r="Y56" i="13"/>
  <c r="Y57" i="13"/>
  <c r="O58" i="13"/>
  <c r="S58" i="13"/>
  <c r="Y58" i="13"/>
  <c r="Y59" i="13"/>
  <c r="Y62" i="13"/>
  <c r="L61" i="13"/>
  <c r="G914" i="4" s="1"/>
  <c r="Y69" i="13"/>
  <c r="Y73" i="13"/>
  <c r="L94" i="13"/>
  <c r="K93" i="13"/>
  <c r="K118" i="13" s="1"/>
  <c r="Y96" i="13"/>
  <c r="Y97" i="13"/>
  <c r="Y98" i="13"/>
  <c r="Y99" i="13"/>
  <c r="Y102" i="13"/>
  <c r="L101" i="13"/>
  <c r="G1318" i="4" s="1"/>
  <c r="T110" i="13"/>
  <c r="P110" i="13"/>
  <c r="N110" i="13"/>
  <c r="S110" i="13"/>
  <c r="O110" i="13"/>
  <c r="U110" i="13"/>
  <c r="Y113" i="13"/>
  <c r="T114" i="13"/>
  <c r="P114" i="13"/>
  <c r="N114" i="13"/>
  <c r="S114" i="13"/>
  <c r="O114" i="13"/>
  <c r="U114" i="13"/>
  <c r="O20" i="13"/>
  <c r="Q20" i="13"/>
  <c r="S20" i="13"/>
  <c r="O21" i="13"/>
  <c r="Q21" i="13"/>
  <c r="S21" i="13"/>
  <c r="V21" i="13" s="1"/>
  <c r="AB21" i="13" s="1"/>
  <c r="O22" i="13"/>
  <c r="Q22" i="13"/>
  <c r="S22" i="13"/>
  <c r="V22" i="13" s="1"/>
  <c r="AB22" i="13" s="1"/>
  <c r="O23" i="13"/>
  <c r="Q23" i="13"/>
  <c r="S23" i="13"/>
  <c r="O24" i="13"/>
  <c r="Q24" i="13"/>
  <c r="S24" i="13"/>
  <c r="V24" i="13" s="1"/>
  <c r="AB24" i="13" s="1"/>
  <c r="O25" i="13"/>
  <c r="Q25" i="13"/>
  <c r="S25" i="13"/>
  <c r="V25" i="13" s="1"/>
  <c r="AB25" i="13" s="1"/>
  <c r="O26" i="13"/>
  <c r="Q26" i="13"/>
  <c r="S26" i="13"/>
  <c r="V26" i="13" s="1"/>
  <c r="AB26" i="13" s="1"/>
  <c r="O27" i="13"/>
  <c r="Q27" i="13"/>
  <c r="S27" i="13"/>
  <c r="O28" i="13"/>
  <c r="Q28" i="13"/>
  <c r="S28" i="13"/>
  <c r="V28" i="13" s="1"/>
  <c r="AB28" i="13" s="1"/>
  <c r="O29" i="13"/>
  <c r="Q29" i="13"/>
  <c r="S29" i="13"/>
  <c r="V29" i="13" s="1"/>
  <c r="AB29" i="13" s="1"/>
  <c r="O30" i="13"/>
  <c r="Q30" i="13"/>
  <c r="S30" i="13"/>
  <c r="V30" i="13" s="1"/>
  <c r="AB30" i="13" s="1"/>
  <c r="O31" i="13"/>
  <c r="Q31" i="13"/>
  <c r="S31" i="13"/>
  <c r="O32" i="13"/>
  <c r="Q32" i="13"/>
  <c r="S32" i="13"/>
  <c r="V32" i="13" s="1"/>
  <c r="AB32" i="13" s="1"/>
  <c r="O33" i="13"/>
  <c r="Q33" i="13"/>
  <c r="S33" i="13"/>
  <c r="V33" i="13" s="1"/>
  <c r="AB33" i="13" s="1"/>
  <c r="O34" i="13"/>
  <c r="Q34" i="13"/>
  <c r="S34" i="13"/>
  <c r="E78" i="13"/>
  <c r="G78" i="13"/>
  <c r="I78" i="13"/>
  <c r="W78" i="13"/>
  <c r="O57" i="13"/>
  <c r="Q57" i="13"/>
  <c r="S57" i="13"/>
  <c r="O59" i="13"/>
  <c r="Q59" i="13"/>
  <c r="S59" i="13"/>
  <c r="O62" i="13"/>
  <c r="Q62" i="13"/>
  <c r="S62" i="13"/>
  <c r="O63" i="13"/>
  <c r="Q63" i="13"/>
  <c r="S63" i="13"/>
  <c r="O64" i="13"/>
  <c r="Q64" i="13"/>
  <c r="S64" i="13"/>
  <c r="V64" i="13" s="1"/>
  <c r="AB64" i="13" s="1"/>
  <c r="O65" i="13"/>
  <c r="Q65" i="13"/>
  <c r="S65" i="13"/>
  <c r="O66" i="13"/>
  <c r="Q66" i="13"/>
  <c r="S66" i="13"/>
  <c r="V66" i="13" s="1"/>
  <c r="AB66" i="13" s="1"/>
  <c r="O67" i="13"/>
  <c r="Q67" i="13"/>
  <c r="S67" i="13"/>
  <c r="O68" i="13"/>
  <c r="Q68" i="13"/>
  <c r="S68" i="13"/>
  <c r="V68" i="13" s="1"/>
  <c r="AB68" i="13" s="1"/>
  <c r="U69" i="13"/>
  <c r="S69" i="13"/>
  <c r="Q69" i="13"/>
  <c r="O69" i="13"/>
  <c r="P69" i="13"/>
  <c r="T69" i="13"/>
  <c r="G118" i="13"/>
  <c r="W118" i="13"/>
  <c r="T94" i="13"/>
  <c r="P94" i="13"/>
  <c r="N94" i="13"/>
  <c r="M93" i="13"/>
  <c r="Q94" i="13"/>
  <c r="U94" i="13"/>
  <c r="T95" i="13"/>
  <c r="P95" i="13"/>
  <c r="N95" i="13"/>
  <c r="Q95" i="13"/>
  <c r="U95" i="13"/>
  <c r="T96" i="13"/>
  <c r="P96" i="13"/>
  <c r="N96" i="13"/>
  <c r="Q96" i="13"/>
  <c r="U96" i="13"/>
  <c r="T98" i="13"/>
  <c r="P98" i="13"/>
  <c r="N98" i="13"/>
  <c r="Q98" i="13"/>
  <c r="U98" i="13"/>
  <c r="M101" i="13"/>
  <c r="Y106" i="13"/>
  <c r="Y107" i="13"/>
  <c r="T108" i="13"/>
  <c r="P108" i="13"/>
  <c r="N108" i="13"/>
  <c r="S108" i="13"/>
  <c r="O108" i="13"/>
  <c r="U108" i="13"/>
  <c r="Q110" i="13"/>
  <c r="Y111" i="13"/>
  <c r="T112" i="13"/>
  <c r="P112" i="13"/>
  <c r="N112" i="13"/>
  <c r="S112" i="13"/>
  <c r="O112" i="13"/>
  <c r="U112" i="13"/>
  <c r="Q114" i="13"/>
  <c r="Y115" i="13"/>
  <c r="T116" i="13"/>
  <c r="P116" i="13"/>
  <c r="N116" i="13"/>
  <c r="S116" i="13"/>
  <c r="O116" i="13"/>
  <c r="U116" i="13"/>
  <c r="O70" i="13"/>
  <c r="Q70" i="13"/>
  <c r="S70" i="13"/>
  <c r="O71" i="13"/>
  <c r="Q71" i="13"/>
  <c r="S71" i="13"/>
  <c r="V71" i="13" s="1"/>
  <c r="AB71" i="13" s="1"/>
  <c r="O72" i="13"/>
  <c r="Q72" i="13"/>
  <c r="S72" i="13"/>
  <c r="O73" i="13"/>
  <c r="Q73" i="13"/>
  <c r="S73" i="13"/>
  <c r="V73" i="13" s="1"/>
  <c r="AB73" i="13" s="1"/>
  <c r="O74" i="13"/>
  <c r="Q74" i="13"/>
  <c r="S74" i="13"/>
  <c r="O75" i="13"/>
  <c r="Q75" i="13"/>
  <c r="S75" i="13"/>
  <c r="V75" i="13" s="1"/>
  <c r="AB75" i="13" s="1"/>
  <c r="O76" i="13"/>
  <c r="Q76" i="13"/>
  <c r="S76" i="13"/>
  <c r="O97" i="13"/>
  <c r="Q97" i="13"/>
  <c r="S97" i="13"/>
  <c r="V97" i="13" s="1"/>
  <c r="AB97" i="13" s="1"/>
  <c r="O99" i="13"/>
  <c r="Q99" i="13"/>
  <c r="S99" i="13"/>
  <c r="O102" i="13"/>
  <c r="Q102" i="13"/>
  <c r="S102" i="13"/>
  <c r="O103" i="13"/>
  <c r="Q103" i="13"/>
  <c r="S103" i="13"/>
  <c r="O104" i="13"/>
  <c r="Q104" i="13"/>
  <c r="S104" i="13"/>
  <c r="O105" i="13"/>
  <c r="Q105" i="13"/>
  <c r="S105" i="13"/>
  <c r="O106" i="13"/>
  <c r="Q106" i="13"/>
  <c r="S106" i="13"/>
  <c r="V106" i="13" s="1"/>
  <c r="AB106" i="13" s="1"/>
  <c r="T107" i="13"/>
  <c r="P107" i="13"/>
  <c r="N107" i="13"/>
  <c r="Q107" i="13"/>
  <c r="U107" i="13"/>
  <c r="Y108" i="13"/>
  <c r="T109" i="13"/>
  <c r="P109" i="13"/>
  <c r="N109" i="13"/>
  <c r="Q109" i="13"/>
  <c r="U109" i="13"/>
  <c r="Y110" i="13"/>
  <c r="T111" i="13"/>
  <c r="P111" i="13"/>
  <c r="N111" i="13"/>
  <c r="Q111" i="13"/>
  <c r="U111" i="13"/>
  <c r="Y112" i="13"/>
  <c r="T113" i="13"/>
  <c r="P113" i="13"/>
  <c r="N113" i="13"/>
  <c r="Q113" i="13"/>
  <c r="U113" i="13"/>
  <c r="Y114" i="13"/>
  <c r="T115" i="13"/>
  <c r="P115" i="13"/>
  <c r="N115" i="13"/>
  <c r="Q115" i="13"/>
  <c r="U115" i="13"/>
  <c r="Y116" i="13"/>
  <c r="V104" i="13" l="1"/>
  <c r="AB104" i="13" s="1"/>
  <c r="R96" i="13"/>
  <c r="T61" i="13"/>
  <c r="R68" i="13"/>
  <c r="R65" i="13"/>
  <c r="R64" i="13"/>
  <c r="R57" i="13"/>
  <c r="R69" i="13"/>
  <c r="R67" i="13"/>
  <c r="R66" i="13"/>
  <c r="R63" i="13"/>
  <c r="V57" i="13"/>
  <c r="AB57" i="13" s="1"/>
  <c r="V31" i="13"/>
  <c r="AB31" i="13" s="1"/>
  <c r="V27" i="13"/>
  <c r="AB27" i="13" s="1"/>
  <c r="V23" i="13"/>
  <c r="AB23" i="13" s="1"/>
  <c r="M36" i="13"/>
  <c r="F185" i="15"/>
  <c r="G185" i="15" s="1"/>
  <c r="F271" i="15"/>
  <c r="H271" i="15" s="1"/>
  <c r="R33" i="13"/>
  <c r="R31" i="13"/>
  <c r="R29" i="13"/>
  <c r="R27" i="13"/>
  <c r="R25" i="13"/>
  <c r="R23" i="13"/>
  <c r="R21" i="13"/>
  <c r="V115" i="13"/>
  <c r="AB115" i="13" s="1"/>
  <c r="U101" i="13"/>
  <c r="V107" i="13"/>
  <c r="AB107" i="13" s="1"/>
  <c r="V105" i="13"/>
  <c r="AB105" i="13" s="1"/>
  <c r="R105" i="13"/>
  <c r="V103" i="13"/>
  <c r="AB103" i="13" s="1"/>
  <c r="R103" i="13"/>
  <c r="V99" i="13"/>
  <c r="AB99" i="13" s="1"/>
  <c r="V76" i="13"/>
  <c r="AB76" i="13" s="1"/>
  <c r="V74" i="13"/>
  <c r="AB74" i="13" s="1"/>
  <c r="V72" i="13"/>
  <c r="AB72" i="13" s="1"/>
  <c r="R72" i="13"/>
  <c r="V70" i="13"/>
  <c r="AB70" i="13" s="1"/>
  <c r="R70" i="13"/>
  <c r="V98" i="13"/>
  <c r="AB98" i="13" s="1"/>
  <c r="V95" i="13"/>
  <c r="P61" i="13"/>
  <c r="U61" i="13"/>
  <c r="V67" i="13"/>
  <c r="AB67" i="13" s="1"/>
  <c r="V65" i="13"/>
  <c r="AB65" i="13" s="1"/>
  <c r="V63" i="13"/>
  <c r="AB63" i="13" s="1"/>
  <c r="V59" i="13"/>
  <c r="AB59" i="13" s="1"/>
  <c r="V34" i="13"/>
  <c r="AB34" i="13" s="1"/>
  <c r="V56" i="13"/>
  <c r="AB56" i="13" s="1"/>
  <c r="V16" i="13"/>
  <c r="AB16" i="13" s="1"/>
  <c r="M78" i="13"/>
  <c r="R113" i="13"/>
  <c r="V113" i="13"/>
  <c r="AB113" i="13" s="1"/>
  <c r="V111" i="13"/>
  <c r="AB111" i="13" s="1"/>
  <c r="R109" i="13"/>
  <c r="V109" i="13"/>
  <c r="AB109" i="13" s="1"/>
  <c r="P101" i="13"/>
  <c r="R106" i="13"/>
  <c r="R104" i="13"/>
  <c r="R99" i="13"/>
  <c r="O93" i="13"/>
  <c r="R76" i="13"/>
  <c r="R75" i="13"/>
  <c r="R74" i="13"/>
  <c r="R73" i="13"/>
  <c r="R71" i="13"/>
  <c r="V116" i="13"/>
  <c r="AB116" i="13" s="1"/>
  <c r="V108" i="13"/>
  <c r="AB108" i="13" s="1"/>
  <c r="R59" i="13"/>
  <c r="R34" i="13"/>
  <c r="R32" i="13"/>
  <c r="R30" i="13"/>
  <c r="R28" i="13"/>
  <c r="R26" i="13"/>
  <c r="R24" i="13"/>
  <c r="R22" i="13"/>
  <c r="R17" i="13"/>
  <c r="V17" i="13"/>
  <c r="AB17" i="13" s="1"/>
  <c r="V15" i="13"/>
  <c r="AB15" i="13" s="1"/>
  <c r="Q11" i="13"/>
  <c r="V96" i="13"/>
  <c r="AB96" i="13" s="1"/>
  <c r="T19" i="13"/>
  <c r="P19" i="13"/>
  <c r="O101" i="13"/>
  <c r="T101" i="13"/>
  <c r="U93" i="13"/>
  <c r="U118" i="13" s="1"/>
  <c r="V69" i="13"/>
  <c r="AB69" i="13" s="1"/>
  <c r="O61" i="13"/>
  <c r="Q19" i="13"/>
  <c r="R114" i="13"/>
  <c r="V54" i="13"/>
  <c r="S53" i="13"/>
  <c r="R20" i="13"/>
  <c r="V12" i="13"/>
  <c r="S11" i="13"/>
  <c r="Q53" i="13"/>
  <c r="R13" i="13"/>
  <c r="V102" i="13"/>
  <c r="S101" i="13"/>
  <c r="V112" i="13"/>
  <c r="AB112" i="13" s="1"/>
  <c r="M118" i="13"/>
  <c r="P93" i="13"/>
  <c r="P118" i="13" s="1"/>
  <c r="V62" i="13"/>
  <c r="S61" i="13"/>
  <c r="V110" i="13"/>
  <c r="AB110" i="13" s="1"/>
  <c r="R102" i="13"/>
  <c r="R62" i="13"/>
  <c r="V94" i="13"/>
  <c r="V93" i="13" s="1"/>
  <c r="G1322" i="4" s="1"/>
  <c r="P11" i="13"/>
  <c r="R56" i="13"/>
  <c r="R55" i="13"/>
  <c r="P53" i="13"/>
  <c r="P78" i="13" s="1"/>
  <c r="R97" i="13"/>
  <c r="R115" i="13"/>
  <c r="R111" i="13"/>
  <c r="R107" i="13"/>
  <c r="Q101" i="13"/>
  <c r="R116" i="13"/>
  <c r="R112" i="13"/>
  <c r="R108" i="13"/>
  <c r="R98" i="13"/>
  <c r="R95" i="13"/>
  <c r="Q93" i="13"/>
  <c r="R94" i="13"/>
  <c r="N93" i="13"/>
  <c r="T93" i="13"/>
  <c r="Q61" i="13"/>
  <c r="V20" i="13"/>
  <c r="Z20" i="13" s="1"/>
  <c r="S19" i="13"/>
  <c r="O19" i="13"/>
  <c r="V114" i="13"/>
  <c r="AB114" i="13" s="1"/>
  <c r="R110" i="13"/>
  <c r="N101" i="13"/>
  <c r="Z102" i="13"/>
  <c r="Y101" i="13"/>
  <c r="L93" i="13"/>
  <c r="Y94" i="13"/>
  <c r="Y61" i="13"/>
  <c r="V58" i="13"/>
  <c r="AB58" i="13" s="1"/>
  <c r="V55" i="13"/>
  <c r="Z55" i="13" s="1"/>
  <c r="AA55" i="13" s="1"/>
  <c r="O53" i="13"/>
  <c r="Y54" i="13"/>
  <c r="L53" i="13"/>
  <c r="Y19" i="13"/>
  <c r="R15" i="13"/>
  <c r="V13" i="13"/>
  <c r="Z13" i="13" s="1"/>
  <c r="AA13" i="13" s="1"/>
  <c r="O11" i="13"/>
  <c r="Y12" i="13"/>
  <c r="L11" i="13"/>
  <c r="Z95" i="13"/>
  <c r="AA95" i="13" s="1"/>
  <c r="AB95" i="13" s="1"/>
  <c r="S93" i="13"/>
  <c r="R58" i="13"/>
  <c r="R16" i="13"/>
  <c r="U11" i="13"/>
  <c r="U36" i="13" s="1"/>
  <c r="R12" i="13"/>
  <c r="N11" i="13"/>
  <c r="N36" i="13" s="1"/>
  <c r="T11" i="13"/>
  <c r="U53" i="13"/>
  <c r="U78" i="13" s="1"/>
  <c r="R54" i="13"/>
  <c r="N53" i="13"/>
  <c r="N78" i="13" s="1"/>
  <c r="T53" i="13"/>
  <c r="T78" i="13" s="1"/>
  <c r="R14" i="13"/>
  <c r="L78" i="13" l="1"/>
  <c r="G913" i="4"/>
  <c r="Q118" i="13"/>
  <c r="L118" i="13"/>
  <c r="G1317" i="4"/>
  <c r="L36" i="13"/>
  <c r="G555" i="4"/>
  <c r="O118" i="13"/>
  <c r="G271" i="15"/>
  <c r="H185" i="15"/>
  <c r="T36" i="13"/>
  <c r="O36" i="13"/>
  <c r="Q36" i="13"/>
  <c r="S78" i="13"/>
  <c r="O78" i="13"/>
  <c r="P36" i="13"/>
  <c r="R61" i="13"/>
  <c r="G921" i="4" s="1"/>
  <c r="R19" i="13"/>
  <c r="G563" i="4" s="1"/>
  <c r="V61" i="13"/>
  <c r="G922" i="4" s="1"/>
  <c r="R53" i="13"/>
  <c r="R11" i="13"/>
  <c r="G559" i="4" s="1"/>
  <c r="S118" i="13"/>
  <c r="AB13" i="13"/>
  <c r="AA20" i="13"/>
  <c r="AA19" i="13" s="1"/>
  <c r="Z19" i="13"/>
  <c r="AB55" i="13"/>
  <c r="Z62" i="13"/>
  <c r="Z94" i="13"/>
  <c r="Y93" i="13"/>
  <c r="Y118" i="13" s="1"/>
  <c r="AA102" i="13"/>
  <c r="AA101" i="13" s="1"/>
  <c r="Z101" i="13"/>
  <c r="V19" i="13"/>
  <c r="G564" i="4" s="1"/>
  <c r="T118" i="13"/>
  <c r="R93" i="13"/>
  <c r="G1321" i="4" s="1"/>
  <c r="R101" i="13"/>
  <c r="G1325" i="4" s="1"/>
  <c r="V101" i="13"/>
  <c r="Q78" i="13"/>
  <c r="V11" i="13"/>
  <c r="G560" i="4" s="1"/>
  <c r="V53" i="13"/>
  <c r="Z12" i="13"/>
  <c r="Y11" i="13"/>
  <c r="Y36" i="13" s="1"/>
  <c r="Z54" i="13"/>
  <c r="Y53" i="13"/>
  <c r="Y78" i="13" s="1"/>
  <c r="N118" i="13"/>
  <c r="S36" i="13"/>
  <c r="V118" i="13" l="1"/>
  <c r="G1326" i="4"/>
  <c r="R78" i="13"/>
  <c r="G917" i="4"/>
  <c r="V78" i="13"/>
  <c r="G918" i="4"/>
  <c r="E186" i="15"/>
  <c r="G90" i="26"/>
  <c r="H1355" i="4"/>
  <c r="F186" i="15" s="1"/>
  <c r="E27" i="15"/>
  <c r="G21" i="26"/>
  <c r="E272" i="15"/>
  <c r="H596" i="4"/>
  <c r="G55" i="26"/>
  <c r="E104" i="15"/>
  <c r="H954" i="4"/>
  <c r="F104" i="15" s="1"/>
  <c r="R36" i="13"/>
  <c r="AA94" i="13"/>
  <c r="Z93" i="13"/>
  <c r="Z118" i="13" s="1"/>
  <c r="AA54" i="13"/>
  <c r="Z53" i="13"/>
  <c r="AA12" i="13"/>
  <c r="Z11" i="13"/>
  <c r="Z36" i="13" s="1"/>
  <c r="V36" i="13"/>
  <c r="AB102" i="13"/>
  <c r="AB101" i="13" s="1"/>
  <c r="R118" i="13"/>
  <c r="AB20" i="13"/>
  <c r="AB19" i="13" s="1"/>
  <c r="G570" i="4" s="1"/>
  <c r="AA62" i="13"/>
  <c r="Z61" i="13"/>
  <c r="G47" i="26" l="1"/>
  <c r="G50" i="26"/>
  <c r="G53" i="26"/>
  <c r="G45" i="26"/>
  <c r="G48" i="26"/>
  <c r="G51" i="26"/>
  <c r="G43" i="26"/>
  <c r="G46" i="26"/>
  <c r="G49" i="26"/>
  <c r="G52" i="26"/>
  <c r="G44" i="26"/>
  <c r="F27" i="15"/>
  <c r="H27" i="15" s="1"/>
  <c r="D104" i="15" s="1"/>
  <c r="F272" i="15"/>
  <c r="H272" i="15" s="1"/>
  <c r="G82" i="26"/>
  <c r="G83" i="26"/>
  <c r="G88" i="26"/>
  <c r="G80" i="26"/>
  <c r="G81" i="26"/>
  <c r="G86" i="26"/>
  <c r="G87" i="26"/>
  <c r="G79" i="26"/>
  <c r="G84" i="26"/>
  <c r="G85" i="26"/>
  <c r="G19" i="26"/>
  <c r="G13" i="26"/>
  <c r="G16" i="26"/>
  <c r="G15" i="26"/>
  <c r="G10" i="26"/>
  <c r="G14" i="26"/>
  <c r="G17" i="26"/>
  <c r="G12" i="26"/>
  <c r="G11" i="26"/>
  <c r="G18" i="26"/>
  <c r="Z78" i="13"/>
  <c r="AA61" i="13"/>
  <c r="AB62" i="13"/>
  <c r="AB61" i="13" s="1"/>
  <c r="G928" i="4" s="1"/>
  <c r="AA11" i="13"/>
  <c r="AA36" i="13" s="1"/>
  <c r="G573" i="4" s="1"/>
  <c r="AB12" i="13"/>
  <c r="AB11" i="13" s="1"/>
  <c r="AA53" i="13"/>
  <c r="AA78" i="13" s="1"/>
  <c r="G931" i="4" s="1"/>
  <c r="AB54" i="13"/>
  <c r="AB53" i="13" s="1"/>
  <c r="AA93" i="13"/>
  <c r="AA118" i="13" s="1"/>
  <c r="G1329" i="4" s="1"/>
  <c r="AB94" i="13"/>
  <c r="AB93" i="13" s="1"/>
  <c r="H104" i="15" l="1"/>
  <c r="D186" i="15" s="1"/>
  <c r="H186" i="15" s="1"/>
  <c r="G272" i="15"/>
  <c r="G27" i="15"/>
  <c r="C104" i="15" s="1"/>
  <c r="G104" i="15" s="1"/>
  <c r="C186" i="15" s="1"/>
  <c r="AB118" i="13"/>
  <c r="G1332" i="4"/>
  <c r="AB36" i="13"/>
  <c r="G567" i="4"/>
  <c r="AB78" i="13"/>
  <c r="G925" i="4"/>
  <c r="E127" i="15" s="1"/>
  <c r="G186" i="15"/>
  <c r="G93" i="46"/>
  <c r="H93" i="46"/>
  <c r="I93" i="46"/>
  <c r="J93" i="46"/>
  <c r="K93" i="46"/>
  <c r="G94" i="46"/>
  <c r="K94" i="46"/>
  <c r="G95" i="46"/>
  <c r="K95" i="46"/>
  <c r="F95" i="46"/>
  <c r="F94" i="46"/>
  <c r="F93" i="46"/>
  <c r="K91" i="46"/>
  <c r="J91" i="46"/>
  <c r="I91" i="46"/>
  <c r="H91" i="46"/>
  <c r="G91" i="46"/>
  <c r="F91" i="46"/>
  <c r="L89" i="46"/>
  <c r="L93" i="46" s="1"/>
  <c r="L88" i="46"/>
  <c r="L87" i="46"/>
  <c r="K85" i="46"/>
  <c r="G85" i="46"/>
  <c r="F85" i="46"/>
  <c r="I83" i="46"/>
  <c r="J83" i="46" s="1"/>
  <c r="L83" i="46" s="1"/>
  <c r="H83" i="46"/>
  <c r="I82" i="46"/>
  <c r="J82" i="46" s="1"/>
  <c r="L82" i="46" s="1"/>
  <c r="H82" i="46"/>
  <c r="I81" i="46"/>
  <c r="J81" i="46" s="1"/>
  <c r="L81" i="46" s="1"/>
  <c r="H81" i="46"/>
  <c r="H95" i="46" s="1"/>
  <c r="I80" i="46"/>
  <c r="J80" i="46" s="1"/>
  <c r="L80" i="46" s="1"/>
  <c r="H80" i="46"/>
  <c r="I79" i="46"/>
  <c r="H79" i="46"/>
  <c r="I78" i="46"/>
  <c r="I94" i="46" s="1"/>
  <c r="H78" i="46"/>
  <c r="F25" i="46"/>
  <c r="G57" i="46"/>
  <c r="H57" i="46"/>
  <c r="I57" i="46"/>
  <c r="J57" i="46"/>
  <c r="K57" i="46"/>
  <c r="G58" i="46"/>
  <c r="K58" i="46"/>
  <c r="G59" i="46"/>
  <c r="K59" i="46"/>
  <c r="F59" i="46"/>
  <c r="F57" i="46"/>
  <c r="F58" i="46"/>
  <c r="K55" i="46"/>
  <c r="J55" i="46"/>
  <c r="I55" i="46"/>
  <c r="H55" i="46"/>
  <c r="G55" i="46"/>
  <c r="F55" i="46"/>
  <c r="L53" i="46"/>
  <c r="L52" i="46"/>
  <c r="L51" i="46"/>
  <c r="K49" i="46"/>
  <c r="G49" i="46"/>
  <c r="F49" i="46"/>
  <c r="I47" i="46"/>
  <c r="J47" i="46" s="1"/>
  <c r="L47" i="46" s="1"/>
  <c r="H47" i="46"/>
  <c r="I46" i="46"/>
  <c r="J46" i="46" s="1"/>
  <c r="L46" i="46" s="1"/>
  <c r="H46" i="46"/>
  <c r="I45" i="46"/>
  <c r="J45" i="46" s="1"/>
  <c r="L45" i="46" s="1"/>
  <c r="H45" i="46"/>
  <c r="I44" i="46"/>
  <c r="J44" i="46" s="1"/>
  <c r="L44" i="46" s="1"/>
  <c r="H44" i="46"/>
  <c r="I43" i="46"/>
  <c r="H43" i="46"/>
  <c r="I42" i="46"/>
  <c r="J42" i="46" s="1"/>
  <c r="L42" i="46" s="1"/>
  <c r="H42" i="46"/>
  <c r="A35" i="46"/>
  <c r="A34" i="46"/>
  <c r="M26" i="46"/>
  <c r="K26" i="46"/>
  <c r="G26" i="46"/>
  <c r="F26" i="46"/>
  <c r="M25" i="46"/>
  <c r="K25" i="46"/>
  <c r="G25" i="46"/>
  <c r="M24" i="46"/>
  <c r="K24" i="46"/>
  <c r="J24" i="46"/>
  <c r="I24" i="46"/>
  <c r="H24" i="46"/>
  <c r="G24" i="46"/>
  <c r="F24" i="46"/>
  <c r="M22" i="46"/>
  <c r="K22" i="46"/>
  <c r="J22" i="46"/>
  <c r="I22" i="46"/>
  <c r="H22" i="46"/>
  <c r="G22" i="46"/>
  <c r="F22" i="46"/>
  <c r="L20" i="46"/>
  <c r="L24" i="46" s="1"/>
  <c r="L19" i="46"/>
  <c r="N19" i="46" s="1"/>
  <c r="O19" i="46" s="1"/>
  <c r="L18" i="46"/>
  <c r="M16" i="46"/>
  <c r="K16" i="46"/>
  <c r="G16" i="46"/>
  <c r="F16" i="46"/>
  <c r="I14" i="46"/>
  <c r="J14" i="46" s="1"/>
  <c r="L14" i="46" s="1"/>
  <c r="N14" i="46" s="1"/>
  <c r="O14" i="46" s="1"/>
  <c r="H14" i="46"/>
  <c r="I13" i="46"/>
  <c r="J13" i="46" s="1"/>
  <c r="L13" i="46" s="1"/>
  <c r="N13" i="46" s="1"/>
  <c r="O13" i="46" s="1"/>
  <c r="H13" i="46"/>
  <c r="I12" i="46"/>
  <c r="J12" i="46" s="1"/>
  <c r="H12" i="46"/>
  <c r="I11" i="46"/>
  <c r="J11" i="46" s="1"/>
  <c r="L11" i="46" s="1"/>
  <c r="N11" i="46" s="1"/>
  <c r="O11" i="46" s="1"/>
  <c r="H11" i="46"/>
  <c r="I10" i="46"/>
  <c r="J10" i="46" s="1"/>
  <c r="L10" i="46" s="1"/>
  <c r="N10" i="46" s="1"/>
  <c r="H10" i="46"/>
  <c r="I9" i="46"/>
  <c r="H9" i="46"/>
  <c r="K128" i="47"/>
  <c r="J128" i="47"/>
  <c r="I128" i="47"/>
  <c r="H128" i="47"/>
  <c r="G128" i="47"/>
  <c r="L126" i="47"/>
  <c r="L125" i="47"/>
  <c r="F125" i="47"/>
  <c r="L124" i="47"/>
  <c r="F124" i="47"/>
  <c r="L123" i="47"/>
  <c r="L122" i="47"/>
  <c r="L121" i="47"/>
  <c r="L120" i="47"/>
  <c r="K117" i="47"/>
  <c r="K130" i="47" s="1"/>
  <c r="G117" i="47"/>
  <c r="F117" i="47"/>
  <c r="I114" i="47"/>
  <c r="J114" i="47" s="1"/>
  <c r="L114" i="47" s="1"/>
  <c r="H114" i="47"/>
  <c r="I113" i="47"/>
  <c r="J113" i="47" s="1"/>
  <c r="L113" i="47" s="1"/>
  <c r="H113" i="47"/>
  <c r="I112" i="47"/>
  <c r="J112" i="47" s="1"/>
  <c r="L112" i="47" s="1"/>
  <c r="H112" i="47"/>
  <c r="I111" i="47"/>
  <c r="J111" i="47" s="1"/>
  <c r="L111" i="47" s="1"/>
  <c r="H111" i="47"/>
  <c r="I110" i="47"/>
  <c r="J110" i="47" s="1"/>
  <c r="L110" i="47" s="1"/>
  <c r="H110" i="47"/>
  <c r="I109" i="47"/>
  <c r="J109" i="47" s="1"/>
  <c r="L109" i="47" s="1"/>
  <c r="H109" i="47"/>
  <c r="I108" i="47"/>
  <c r="J108" i="47" s="1"/>
  <c r="L108" i="47" s="1"/>
  <c r="H108" i="47"/>
  <c r="I107" i="47"/>
  <c r="J107" i="47" s="1"/>
  <c r="L107" i="47" s="1"/>
  <c r="H107" i="47"/>
  <c r="I106" i="47"/>
  <c r="J106" i="47" s="1"/>
  <c r="L106" i="47" s="1"/>
  <c r="H106" i="47"/>
  <c r="I105" i="47"/>
  <c r="J105" i="47" s="1"/>
  <c r="L105" i="47" s="1"/>
  <c r="H105" i="47"/>
  <c r="I104" i="47"/>
  <c r="J104" i="47" s="1"/>
  <c r="L104" i="47" s="1"/>
  <c r="H104" i="47"/>
  <c r="I103" i="47"/>
  <c r="J103" i="47" s="1"/>
  <c r="L103" i="47" s="1"/>
  <c r="H103" i="47"/>
  <c r="I102" i="47"/>
  <c r="J102" i="47" s="1"/>
  <c r="H102" i="47"/>
  <c r="J80" i="47"/>
  <c r="I80" i="47"/>
  <c r="H80" i="47"/>
  <c r="G80" i="47"/>
  <c r="K78" i="47"/>
  <c r="K80" i="47" s="1"/>
  <c r="L77" i="47"/>
  <c r="F77" i="47"/>
  <c r="L76" i="47"/>
  <c r="F76" i="47"/>
  <c r="F80" i="47" s="1"/>
  <c r="L75" i="47"/>
  <c r="L74" i="47"/>
  <c r="L73" i="47"/>
  <c r="L72" i="47"/>
  <c r="K69" i="47"/>
  <c r="G69" i="47"/>
  <c r="F69" i="47"/>
  <c r="I67" i="47"/>
  <c r="J67" i="47" s="1"/>
  <c r="L67" i="47" s="1"/>
  <c r="H67" i="47"/>
  <c r="I66" i="47"/>
  <c r="J66" i="47" s="1"/>
  <c r="L66" i="47" s="1"/>
  <c r="H66" i="47"/>
  <c r="I65" i="47"/>
  <c r="J65" i="47" s="1"/>
  <c r="L65" i="47" s="1"/>
  <c r="H65" i="47"/>
  <c r="I64" i="47"/>
  <c r="J64" i="47" s="1"/>
  <c r="L64" i="47" s="1"/>
  <c r="H64" i="47"/>
  <c r="J63" i="47"/>
  <c r="L63" i="47" s="1"/>
  <c r="I63" i="47"/>
  <c r="H63" i="47"/>
  <c r="I62" i="47"/>
  <c r="J62" i="47" s="1"/>
  <c r="L62" i="47" s="1"/>
  <c r="H62" i="47"/>
  <c r="I61" i="47"/>
  <c r="J61" i="47" s="1"/>
  <c r="L61" i="47" s="1"/>
  <c r="H61" i="47"/>
  <c r="I60" i="47"/>
  <c r="J60" i="47" s="1"/>
  <c r="L60" i="47" s="1"/>
  <c r="H60" i="47"/>
  <c r="I59" i="47"/>
  <c r="J59" i="47" s="1"/>
  <c r="L59" i="47" s="1"/>
  <c r="H59" i="47"/>
  <c r="I58" i="47"/>
  <c r="J58" i="47" s="1"/>
  <c r="L58" i="47" s="1"/>
  <c r="H58" i="47"/>
  <c r="I57" i="47"/>
  <c r="J57" i="47" s="1"/>
  <c r="L57" i="47" s="1"/>
  <c r="H57" i="47"/>
  <c r="I56" i="47"/>
  <c r="J56" i="47" s="1"/>
  <c r="L56" i="47" s="1"/>
  <c r="H56" i="47"/>
  <c r="J55" i="47"/>
  <c r="I55" i="47"/>
  <c r="H55" i="47"/>
  <c r="H69" i="47" s="1"/>
  <c r="H82" i="47" s="1"/>
  <c r="A93" i="47"/>
  <c r="A92" i="47"/>
  <c r="A47" i="47"/>
  <c r="A46" i="47"/>
  <c r="A2" i="47"/>
  <c r="A1" i="47"/>
  <c r="M35" i="47"/>
  <c r="J35" i="47"/>
  <c r="I35" i="47"/>
  <c r="H35" i="47"/>
  <c r="G35" i="47"/>
  <c r="K32" i="47"/>
  <c r="L32" i="47" s="1"/>
  <c r="N32" i="47" s="1"/>
  <c r="M77" i="47" s="1"/>
  <c r="F32" i="47"/>
  <c r="K31" i="47"/>
  <c r="L31" i="47" s="1"/>
  <c r="N31" i="47" s="1"/>
  <c r="M76" i="47" s="1"/>
  <c r="F31" i="47"/>
  <c r="K30" i="47"/>
  <c r="L30" i="47" s="1"/>
  <c r="N30" i="47" s="1"/>
  <c r="O30" i="47" s="1"/>
  <c r="L29" i="47"/>
  <c r="N29" i="47" s="1"/>
  <c r="O29" i="47" s="1"/>
  <c r="L28" i="47"/>
  <c r="N28" i="47" s="1"/>
  <c r="L27" i="47"/>
  <c r="M24" i="47"/>
  <c r="G24" i="47"/>
  <c r="F24" i="47"/>
  <c r="K22" i="47"/>
  <c r="K24" i="47" s="1"/>
  <c r="I22" i="47"/>
  <c r="J22" i="47" s="1"/>
  <c r="H22" i="47"/>
  <c r="I21" i="47"/>
  <c r="J21" i="47" s="1"/>
  <c r="L21" i="47" s="1"/>
  <c r="N21" i="47" s="1"/>
  <c r="O21" i="47" s="1"/>
  <c r="H21" i="47"/>
  <c r="I20" i="47"/>
  <c r="J20" i="47" s="1"/>
  <c r="L20" i="47" s="1"/>
  <c r="N20" i="47" s="1"/>
  <c r="O20" i="47" s="1"/>
  <c r="H20" i="47"/>
  <c r="I19" i="47"/>
  <c r="J19" i="47" s="1"/>
  <c r="L19" i="47" s="1"/>
  <c r="N19" i="47" s="1"/>
  <c r="O19" i="47" s="1"/>
  <c r="H19" i="47"/>
  <c r="I18" i="47"/>
  <c r="J18" i="47" s="1"/>
  <c r="L18" i="47" s="1"/>
  <c r="N18" i="47" s="1"/>
  <c r="O18" i="47" s="1"/>
  <c r="H18" i="47"/>
  <c r="I17" i="47"/>
  <c r="J17" i="47" s="1"/>
  <c r="L17" i="47" s="1"/>
  <c r="N17" i="47" s="1"/>
  <c r="O17" i="47" s="1"/>
  <c r="H17" i="47"/>
  <c r="I16" i="47"/>
  <c r="J16" i="47" s="1"/>
  <c r="L16" i="47" s="1"/>
  <c r="N16" i="47" s="1"/>
  <c r="O16" i="47" s="1"/>
  <c r="H16" i="47"/>
  <c r="I15" i="47"/>
  <c r="J15" i="47" s="1"/>
  <c r="L15" i="47" s="1"/>
  <c r="N15" i="47" s="1"/>
  <c r="O15" i="47" s="1"/>
  <c r="H15" i="47"/>
  <c r="I14" i="47"/>
  <c r="J14" i="47" s="1"/>
  <c r="L14" i="47" s="1"/>
  <c r="N14" i="47" s="1"/>
  <c r="O14" i="47" s="1"/>
  <c r="H14" i="47"/>
  <c r="I13" i="47"/>
  <c r="J13" i="47" s="1"/>
  <c r="L13" i="47" s="1"/>
  <c r="N13" i="47" s="1"/>
  <c r="O13" i="47" s="1"/>
  <c r="H13" i="47"/>
  <c r="I12" i="47"/>
  <c r="J12" i="47" s="1"/>
  <c r="L12" i="47" s="1"/>
  <c r="N12" i="47" s="1"/>
  <c r="O12" i="47" s="1"/>
  <c r="H12" i="47"/>
  <c r="I11" i="47"/>
  <c r="J11" i="47" s="1"/>
  <c r="L11" i="47" s="1"/>
  <c r="N11" i="47" s="1"/>
  <c r="O11" i="47" s="1"/>
  <c r="H11" i="47"/>
  <c r="I10" i="47"/>
  <c r="H10" i="47"/>
  <c r="F35" i="47" l="1"/>
  <c r="F128" i="47"/>
  <c r="L95" i="46"/>
  <c r="H94" i="46"/>
  <c r="E50" i="15"/>
  <c r="E295" i="15"/>
  <c r="L22" i="47"/>
  <c r="N22" i="47" s="1"/>
  <c r="O22" i="47" s="1"/>
  <c r="F37" i="47"/>
  <c r="G82" i="47"/>
  <c r="O32" i="47"/>
  <c r="H24" i="47"/>
  <c r="H37" i="47" s="1"/>
  <c r="G37" i="47"/>
  <c r="M37" i="47"/>
  <c r="K82" i="47"/>
  <c r="L78" i="47"/>
  <c r="N78" i="47" s="1"/>
  <c r="H117" i="47"/>
  <c r="H130" i="47" s="1"/>
  <c r="G130" i="47"/>
  <c r="L128" i="47"/>
  <c r="G1338" i="4" s="1"/>
  <c r="H1339" i="4" s="1"/>
  <c r="L80" i="47"/>
  <c r="G937" i="4" s="1"/>
  <c r="J95" i="46"/>
  <c r="I95" i="46"/>
  <c r="O28" i="47"/>
  <c r="M73" i="47"/>
  <c r="N73" i="47" s="1"/>
  <c r="N76" i="47"/>
  <c r="M124" i="47" s="1"/>
  <c r="N77" i="47"/>
  <c r="M125" i="47" s="1"/>
  <c r="M66" i="47"/>
  <c r="N66" i="47" s="1"/>
  <c r="M64" i="47"/>
  <c r="M62" i="47"/>
  <c r="N62" i="47" s="1"/>
  <c r="M60" i="47"/>
  <c r="N60" i="47" s="1"/>
  <c r="M58" i="47"/>
  <c r="N58" i="47" s="1"/>
  <c r="M56" i="47"/>
  <c r="M75" i="47"/>
  <c r="N75" i="47" s="1"/>
  <c r="N124" i="47"/>
  <c r="N125" i="47"/>
  <c r="O125" i="47" s="1"/>
  <c r="M67" i="47"/>
  <c r="N67" i="47" s="1"/>
  <c r="M65" i="47"/>
  <c r="N65" i="47" s="1"/>
  <c r="M63" i="47"/>
  <c r="N63" i="47" s="1"/>
  <c r="M61" i="47"/>
  <c r="N61" i="47" s="1"/>
  <c r="M59" i="47"/>
  <c r="N59" i="47" s="1"/>
  <c r="M57" i="47"/>
  <c r="N57" i="47" s="1"/>
  <c r="M74" i="47"/>
  <c r="N74" i="47" s="1"/>
  <c r="L55" i="46"/>
  <c r="G943" i="4" s="1"/>
  <c r="L91" i="46"/>
  <c r="G1344" i="4" s="1"/>
  <c r="G97" i="46"/>
  <c r="H97" i="46"/>
  <c r="I97" i="46"/>
  <c r="H58" i="46"/>
  <c r="F61" i="46"/>
  <c r="J78" i="46"/>
  <c r="F97" i="46"/>
  <c r="K97" i="46"/>
  <c r="H85" i="46"/>
  <c r="J79" i="46"/>
  <c r="I85" i="46"/>
  <c r="H59" i="46"/>
  <c r="G61" i="46"/>
  <c r="M44" i="46"/>
  <c r="N44" i="46" s="1"/>
  <c r="K61" i="46"/>
  <c r="O10" i="46"/>
  <c r="M43" i="46"/>
  <c r="M47" i="46"/>
  <c r="N47" i="46" s="1"/>
  <c r="L59" i="46"/>
  <c r="J59" i="46"/>
  <c r="I58" i="46"/>
  <c r="L57" i="46"/>
  <c r="M28" i="46"/>
  <c r="M46" i="46"/>
  <c r="N46" i="46" s="1"/>
  <c r="M52" i="46"/>
  <c r="N52" i="46" s="1"/>
  <c r="I59" i="46"/>
  <c r="H49" i="46"/>
  <c r="J43" i="46"/>
  <c r="J49" i="46" s="1"/>
  <c r="I49" i="46"/>
  <c r="I16" i="46"/>
  <c r="H26" i="46"/>
  <c r="F28" i="46"/>
  <c r="J26" i="46"/>
  <c r="I26" i="46"/>
  <c r="H25" i="46"/>
  <c r="H28" i="46" s="1"/>
  <c r="J9" i="46"/>
  <c r="J25" i="46" s="1"/>
  <c r="L22" i="46"/>
  <c r="G582" i="4" s="1"/>
  <c r="G28" i="46"/>
  <c r="K28" i="46"/>
  <c r="I25" i="46"/>
  <c r="H16" i="46"/>
  <c r="L12" i="46"/>
  <c r="N18" i="46"/>
  <c r="M51" i="46" s="1"/>
  <c r="N51" i="46" s="1"/>
  <c r="M87" i="46" s="1"/>
  <c r="N20" i="46"/>
  <c r="M53" i="46" s="1"/>
  <c r="M57" i="46" s="1"/>
  <c r="J117" i="47"/>
  <c r="J130" i="47" s="1"/>
  <c r="F130" i="47"/>
  <c r="I117" i="47"/>
  <c r="I130" i="47" s="1"/>
  <c r="L102" i="47"/>
  <c r="O124" i="47"/>
  <c r="N56" i="47"/>
  <c r="N64" i="47"/>
  <c r="J69" i="47"/>
  <c r="J82" i="47" s="1"/>
  <c r="F82" i="47"/>
  <c r="I69" i="47"/>
  <c r="I82" i="47" s="1"/>
  <c r="L55" i="47"/>
  <c r="O76" i="47"/>
  <c r="I24" i="47"/>
  <c r="I37" i="47" s="1"/>
  <c r="J10" i="47"/>
  <c r="L35" i="47"/>
  <c r="G579" i="4" s="1"/>
  <c r="K35" i="47"/>
  <c r="K37" i="47" s="1"/>
  <c r="N27" i="47"/>
  <c r="M72" i="47" s="1"/>
  <c r="O31" i="47"/>
  <c r="F1389" i="4"/>
  <c r="C1389" i="4"/>
  <c r="F1388" i="4"/>
  <c r="C1388" i="4"/>
  <c r="F1386" i="4"/>
  <c r="C1386" i="4"/>
  <c r="F1385" i="4"/>
  <c r="C1385" i="4"/>
  <c r="F1383" i="4"/>
  <c r="C1383" i="4"/>
  <c r="F1382" i="4"/>
  <c r="C1382" i="4"/>
  <c r="F1380" i="4"/>
  <c r="C1380" i="4"/>
  <c r="F1379" i="4"/>
  <c r="C1379" i="4"/>
  <c r="F1377" i="4"/>
  <c r="C1377" i="4"/>
  <c r="G1376" i="4"/>
  <c r="E310" i="15" s="1"/>
  <c r="F1376" i="4"/>
  <c r="C1376" i="4"/>
  <c r="F1374" i="4"/>
  <c r="C1374" i="4"/>
  <c r="F1373" i="4"/>
  <c r="C1373" i="4"/>
  <c r="F1371" i="4"/>
  <c r="C1371" i="4"/>
  <c r="F1370" i="4"/>
  <c r="C1370" i="4"/>
  <c r="F1368" i="4"/>
  <c r="C1368" i="4"/>
  <c r="F1367" i="4"/>
  <c r="C1367" i="4"/>
  <c r="F1365" i="4"/>
  <c r="C1365" i="4"/>
  <c r="H1365" i="4"/>
  <c r="F1364" i="4"/>
  <c r="C1364" i="4"/>
  <c r="F1362" i="4"/>
  <c r="C1362" i="4"/>
  <c r="H1362" i="4"/>
  <c r="F189" i="15" s="1"/>
  <c r="F1361" i="4"/>
  <c r="C1361" i="4"/>
  <c r="F1359" i="4"/>
  <c r="C1359" i="4"/>
  <c r="F1358" i="4"/>
  <c r="C1358" i="4"/>
  <c r="F1356" i="4"/>
  <c r="C1356" i="4"/>
  <c r="F1355" i="4"/>
  <c r="C1355" i="4"/>
  <c r="F1354" i="4"/>
  <c r="C1354" i="4"/>
  <c r="F1353" i="4"/>
  <c r="C1353" i="4"/>
  <c r="F1351" i="4"/>
  <c r="C1351" i="4"/>
  <c r="H1351" i="4"/>
  <c r="F182" i="15" s="1"/>
  <c r="F1350" i="4"/>
  <c r="C1350" i="4"/>
  <c r="F1348" i="4"/>
  <c r="C1348" i="4"/>
  <c r="H1348" i="4"/>
  <c r="F1347" i="4"/>
  <c r="C1347" i="4"/>
  <c r="F1345" i="4"/>
  <c r="C1345" i="4"/>
  <c r="F1344" i="4"/>
  <c r="C1344" i="4"/>
  <c r="F1342" i="4"/>
  <c r="C1342" i="4"/>
  <c r="F1341" i="4"/>
  <c r="C1341" i="4"/>
  <c r="F1339" i="4"/>
  <c r="C1339" i="4"/>
  <c r="F1338" i="4"/>
  <c r="C1338" i="4"/>
  <c r="F1336" i="4"/>
  <c r="C1336" i="4"/>
  <c r="F1335" i="4"/>
  <c r="C1335" i="4"/>
  <c r="F1333" i="4"/>
  <c r="C1333" i="4"/>
  <c r="F1332" i="4"/>
  <c r="C1332" i="4"/>
  <c r="F1330" i="4"/>
  <c r="C1330" i="4"/>
  <c r="H1330" i="4"/>
  <c r="F208" i="15" s="1"/>
  <c r="F1329" i="4"/>
  <c r="C1329" i="4"/>
  <c r="F1327" i="4"/>
  <c r="C1327" i="4"/>
  <c r="F1326" i="4"/>
  <c r="C1326" i="4"/>
  <c r="F1325" i="4"/>
  <c r="C1325" i="4"/>
  <c r="F1323" i="4"/>
  <c r="C1323" i="4"/>
  <c r="F1322" i="4"/>
  <c r="C1322" i="4"/>
  <c r="F1321" i="4"/>
  <c r="C1321" i="4"/>
  <c r="F1319" i="4"/>
  <c r="C1319" i="4"/>
  <c r="F1318" i="4"/>
  <c r="C1318" i="4"/>
  <c r="F1317" i="4"/>
  <c r="C1317" i="4"/>
  <c r="H1313" i="4"/>
  <c r="F1313" i="4"/>
  <c r="C1313" i="4"/>
  <c r="F1312" i="4"/>
  <c r="C1312" i="4"/>
  <c r="H1310" i="4"/>
  <c r="F1310" i="4"/>
  <c r="C1310" i="4"/>
  <c r="F1309" i="4"/>
  <c r="C1309" i="4"/>
  <c r="H1307" i="4"/>
  <c r="F1307" i="4"/>
  <c r="C1307" i="4"/>
  <c r="F1306" i="4"/>
  <c r="C1306" i="4"/>
  <c r="H1304" i="4"/>
  <c r="F1304" i="4"/>
  <c r="C1304" i="4"/>
  <c r="F1303" i="4"/>
  <c r="C1303" i="4"/>
  <c r="H1301" i="4"/>
  <c r="F1301" i="4"/>
  <c r="C1301" i="4"/>
  <c r="F1300" i="4"/>
  <c r="C1300" i="4"/>
  <c r="H1298" i="4"/>
  <c r="F1298" i="4"/>
  <c r="C1298" i="4"/>
  <c r="F1297" i="4"/>
  <c r="C1297" i="4"/>
  <c r="H1295" i="4"/>
  <c r="F1295" i="4"/>
  <c r="C1295" i="4"/>
  <c r="F1294" i="4"/>
  <c r="C1294" i="4"/>
  <c r="H1292" i="4"/>
  <c r="F1292" i="4"/>
  <c r="C1292" i="4"/>
  <c r="F1291" i="4"/>
  <c r="C1291" i="4"/>
  <c r="H1289" i="4"/>
  <c r="F1289" i="4"/>
  <c r="C1289" i="4"/>
  <c r="F1288" i="4"/>
  <c r="C1288" i="4"/>
  <c r="C1287" i="4"/>
  <c r="H1286" i="4"/>
  <c r="F1286" i="4"/>
  <c r="C1286" i="4"/>
  <c r="F1285" i="4"/>
  <c r="C1285" i="4"/>
  <c r="H1283" i="4"/>
  <c r="F1283" i="4"/>
  <c r="C1283" i="4"/>
  <c r="F1282" i="4"/>
  <c r="C1282" i="4"/>
  <c r="C1281" i="4"/>
  <c r="H1280" i="4"/>
  <c r="F1280" i="4"/>
  <c r="C1280" i="4"/>
  <c r="F1279" i="4"/>
  <c r="C1279" i="4"/>
  <c r="H1277" i="4"/>
  <c r="F1277" i="4"/>
  <c r="C1277" i="4"/>
  <c r="F1276" i="4"/>
  <c r="C1276" i="4"/>
  <c r="C1275" i="4"/>
  <c r="H1274" i="4"/>
  <c r="F1274" i="4"/>
  <c r="C1274" i="4"/>
  <c r="F1273" i="4"/>
  <c r="C1273" i="4"/>
  <c r="H1271" i="4"/>
  <c r="F1271" i="4"/>
  <c r="C1271" i="4"/>
  <c r="F1270" i="4"/>
  <c r="C1270" i="4"/>
  <c r="C1269" i="4"/>
  <c r="H1268" i="4"/>
  <c r="F1268" i="4"/>
  <c r="C1268" i="4"/>
  <c r="F1267" i="4"/>
  <c r="C1267" i="4"/>
  <c r="C1266" i="4"/>
  <c r="H1265" i="4"/>
  <c r="F1265" i="4"/>
  <c r="C1265" i="4"/>
  <c r="F1264" i="4"/>
  <c r="C1264" i="4"/>
  <c r="C1263" i="4"/>
  <c r="H1262" i="4"/>
  <c r="F1262" i="4"/>
  <c r="C1262" i="4"/>
  <c r="F1261" i="4"/>
  <c r="C1261" i="4"/>
  <c r="C1260" i="4"/>
  <c r="H1259" i="4"/>
  <c r="F1259" i="4"/>
  <c r="C1259" i="4"/>
  <c r="F1258" i="4"/>
  <c r="C1258" i="4"/>
  <c r="C1257" i="4"/>
  <c r="H1256" i="4"/>
  <c r="F1256" i="4"/>
  <c r="C1256" i="4"/>
  <c r="F1255" i="4"/>
  <c r="C1255" i="4"/>
  <c r="C1254" i="4"/>
  <c r="H1253" i="4"/>
  <c r="F178" i="15" s="1"/>
  <c r="F1253" i="4"/>
  <c r="C1253" i="4"/>
  <c r="F1252" i="4"/>
  <c r="C1252" i="4"/>
  <c r="C1251" i="4"/>
  <c r="H1250" i="4"/>
  <c r="F177" i="15" s="1"/>
  <c r="F1250" i="4"/>
  <c r="C1250" i="4"/>
  <c r="F1249" i="4"/>
  <c r="C1249" i="4"/>
  <c r="C1248" i="4"/>
  <c r="H1247" i="4"/>
  <c r="F176" i="15" s="1"/>
  <c r="F1247" i="4"/>
  <c r="C1247" i="4"/>
  <c r="F1246" i="4"/>
  <c r="C1246" i="4"/>
  <c r="C1245" i="4"/>
  <c r="H1244" i="4"/>
  <c r="F175" i="15" s="1"/>
  <c r="F1244" i="4"/>
  <c r="C1244" i="4"/>
  <c r="F1243" i="4"/>
  <c r="C1243" i="4"/>
  <c r="C1242" i="4"/>
  <c r="H1241" i="4"/>
  <c r="F174" i="15" s="1"/>
  <c r="F1241" i="4"/>
  <c r="C1241" i="4"/>
  <c r="F1240" i="4"/>
  <c r="C1240" i="4"/>
  <c r="H1238" i="4"/>
  <c r="F173" i="15" s="1"/>
  <c r="F1238" i="4"/>
  <c r="C1238" i="4"/>
  <c r="F1237" i="4"/>
  <c r="C1237" i="4"/>
  <c r="C1236" i="4"/>
  <c r="H1235" i="4"/>
  <c r="F172" i="15" s="1"/>
  <c r="F1235" i="4"/>
  <c r="C1235" i="4"/>
  <c r="F1234" i="4"/>
  <c r="C1234" i="4"/>
  <c r="C1233" i="4"/>
  <c r="F1232" i="4"/>
  <c r="C1232" i="4"/>
  <c r="F1231" i="4"/>
  <c r="C1231" i="4"/>
  <c r="F1230" i="4"/>
  <c r="C1230" i="4"/>
  <c r="F1228" i="4"/>
  <c r="C1228" i="4"/>
  <c r="F1227" i="4"/>
  <c r="C1227" i="4"/>
  <c r="G1226" i="4"/>
  <c r="F1226" i="4"/>
  <c r="C1226" i="4"/>
  <c r="F1224" i="4"/>
  <c r="C1224" i="4"/>
  <c r="F1223" i="4"/>
  <c r="C1223" i="4"/>
  <c r="G1222" i="4"/>
  <c r="F1222" i="4"/>
  <c r="C1222" i="4"/>
  <c r="F1220" i="4"/>
  <c r="C1220" i="4"/>
  <c r="F1219" i="4"/>
  <c r="C1219" i="4"/>
  <c r="G1218" i="4"/>
  <c r="F1218" i="4"/>
  <c r="C1218" i="4"/>
  <c r="F1216" i="4"/>
  <c r="C1216" i="4"/>
  <c r="F1215" i="4"/>
  <c r="C1215" i="4"/>
  <c r="G1214" i="4"/>
  <c r="F1214" i="4"/>
  <c r="C1214" i="4"/>
  <c r="F1212" i="4"/>
  <c r="C1212" i="4"/>
  <c r="F1211" i="4"/>
  <c r="C1211" i="4"/>
  <c r="G1210" i="4"/>
  <c r="F1210" i="4"/>
  <c r="C1210" i="4"/>
  <c r="F1208" i="4"/>
  <c r="C1208" i="4"/>
  <c r="F1207" i="4"/>
  <c r="C1207" i="4"/>
  <c r="G1206" i="4"/>
  <c r="F1206" i="4"/>
  <c r="C1206" i="4"/>
  <c r="F1204" i="4"/>
  <c r="C1204" i="4"/>
  <c r="F1203" i="4"/>
  <c r="C1203" i="4"/>
  <c r="G1202" i="4"/>
  <c r="F1202" i="4"/>
  <c r="C1202" i="4"/>
  <c r="F1200" i="4"/>
  <c r="C1200" i="4"/>
  <c r="F1199" i="4"/>
  <c r="C1199" i="4"/>
  <c r="G1198" i="4"/>
  <c r="F1198" i="4"/>
  <c r="C1198" i="4"/>
  <c r="F1196" i="4"/>
  <c r="C1196" i="4"/>
  <c r="F1195" i="4"/>
  <c r="C1195" i="4"/>
  <c r="G1194" i="4"/>
  <c r="F1194" i="4"/>
  <c r="C1194" i="4"/>
  <c r="F1192" i="4"/>
  <c r="C1192" i="4"/>
  <c r="F1191" i="4"/>
  <c r="C1191" i="4"/>
  <c r="G1190" i="4"/>
  <c r="F1190" i="4"/>
  <c r="C1190" i="4"/>
  <c r="C1189" i="4"/>
  <c r="F1188" i="4"/>
  <c r="C1188" i="4"/>
  <c r="F1187" i="4"/>
  <c r="C1187" i="4"/>
  <c r="G1186" i="4"/>
  <c r="F1186" i="4"/>
  <c r="C1186" i="4"/>
  <c r="C1185" i="4"/>
  <c r="F1184" i="4"/>
  <c r="C1184" i="4"/>
  <c r="F1183" i="4"/>
  <c r="C1183" i="4"/>
  <c r="G1182" i="4"/>
  <c r="F1182" i="4"/>
  <c r="C1182" i="4"/>
  <c r="C1181" i="4"/>
  <c r="F1180" i="4"/>
  <c r="C1180" i="4"/>
  <c r="F1179" i="4"/>
  <c r="C1179" i="4"/>
  <c r="G1178" i="4"/>
  <c r="F1178" i="4"/>
  <c r="C1178" i="4"/>
  <c r="F1176" i="4"/>
  <c r="C1176" i="4"/>
  <c r="F1175" i="4"/>
  <c r="C1175" i="4"/>
  <c r="G1174" i="4"/>
  <c r="F1174" i="4"/>
  <c r="C1174" i="4"/>
  <c r="C1173" i="4"/>
  <c r="H1172" i="4"/>
  <c r="F1172" i="4"/>
  <c r="C1172" i="4"/>
  <c r="F1171" i="4"/>
  <c r="C1171" i="4"/>
  <c r="F1170" i="4"/>
  <c r="C1170" i="4"/>
  <c r="F1168" i="4"/>
  <c r="C1168" i="4"/>
  <c r="F1167" i="4"/>
  <c r="C1167" i="4"/>
  <c r="G1166" i="4"/>
  <c r="F1166" i="4"/>
  <c r="C1166" i="4"/>
  <c r="F1164" i="4"/>
  <c r="C1164" i="4"/>
  <c r="F1163" i="4"/>
  <c r="C1163" i="4"/>
  <c r="G1162" i="4"/>
  <c r="F1162" i="4"/>
  <c r="C1162" i="4"/>
  <c r="F1160" i="4"/>
  <c r="C1160" i="4"/>
  <c r="F1159" i="4"/>
  <c r="C1159" i="4"/>
  <c r="G1158" i="4"/>
  <c r="F1158" i="4"/>
  <c r="C1158" i="4"/>
  <c r="F1156" i="4"/>
  <c r="C1156" i="4"/>
  <c r="F1155" i="4"/>
  <c r="C1155" i="4"/>
  <c r="G1154" i="4"/>
  <c r="F1154" i="4"/>
  <c r="C1154" i="4"/>
  <c r="F1152" i="4"/>
  <c r="C1152" i="4"/>
  <c r="F1151" i="4"/>
  <c r="C1151" i="4"/>
  <c r="G1150" i="4"/>
  <c r="F1150" i="4"/>
  <c r="C1150" i="4"/>
  <c r="F1148" i="4"/>
  <c r="C1148" i="4"/>
  <c r="F1147" i="4"/>
  <c r="C1147" i="4"/>
  <c r="G1146" i="4"/>
  <c r="F1146" i="4"/>
  <c r="C1146" i="4"/>
  <c r="H1144" i="4"/>
  <c r="F1144" i="4"/>
  <c r="C1144" i="4"/>
  <c r="F1143" i="4"/>
  <c r="C1143" i="4"/>
  <c r="F1142" i="4"/>
  <c r="C1142" i="4"/>
  <c r="C1141" i="4"/>
  <c r="H1140" i="4"/>
  <c r="F1140" i="4"/>
  <c r="C1140" i="4"/>
  <c r="F1139" i="4"/>
  <c r="C1139" i="4"/>
  <c r="F1138" i="4"/>
  <c r="C1138" i="4"/>
  <c r="F1136" i="4"/>
  <c r="C1136" i="4"/>
  <c r="F1135" i="4"/>
  <c r="C1135" i="4"/>
  <c r="G1134" i="4"/>
  <c r="F1134" i="4"/>
  <c r="C1134" i="4"/>
  <c r="F1132" i="4"/>
  <c r="C1132" i="4"/>
  <c r="F1131" i="4"/>
  <c r="C1131" i="4"/>
  <c r="G1130" i="4"/>
  <c r="F1130" i="4"/>
  <c r="C1130" i="4"/>
  <c r="F1128" i="4"/>
  <c r="C1128" i="4"/>
  <c r="F1127" i="4"/>
  <c r="C1127" i="4"/>
  <c r="G1126" i="4"/>
  <c r="F1126" i="4"/>
  <c r="C1126" i="4"/>
  <c r="F1124" i="4"/>
  <c r="C1124" i="4"/>
  <c r="F1123" i="4"/>
  <c r="C1123" i="4"/>
  <c r="G1122" i="4"/>
  <c r="F1122" i="4"/>
  <c r="C1122" i="4"/>
  <c r="F1120" i="4"/>
  <c r="C1120" i="4"/>
  <c r="F1119" i="4"/>
  <c r="C1119" i="4"/>
  <c r="G1118" i="4"/>
  <c r="F1118" i="4"/>
  <c r="C1118" i="4"/>
  <c r="H1116" i="4"/>
  <c r="F1116" i="4"/>
  <c r="C1116" i="4"/>
  <c r="F1115" i="4"/>
  <c r="C1115" i="4"/>
  <c r="F1114" i="4"/>
  <c r="C1114" i="4"/>
  <c r="F1112" i="4"/>
  <c r="C1112" i="4"/>
  <c r="F1111" i="4"/>
  <c r="C1111" i="4"/>
  <c r="G1110" i="4"/>
  <c r="F1110" i="4"/>
  <c r="C1110" i="4"/>
  <c r="F1108" i="4"/>
  <c r="C1108" i="4"/>
  <c r="F1107" i="4"/>
  <c r="C1107" i="4"/>
  <c r="G1106" i="4"/>
  <c r="F1106" i="4"/>
  <c r="C1106" i="4"/>
  <c r="F1104" i="4"/>
  <c r="C1104" i="4"/>
  <c r="F1103" i="4"/>
  <c r="C1103" i="4"/>
  <c r="G1102" i="4"/>
  <c r="F1102" i="4"/>
  <c r="C1102" i="4"/>
  <c r="F1100" i="4"/>
  <c r="C1100" i="4"/>
  <c r="F1099" i="4"/>
  <c r="C1099" i="4"/>
  <c r="G1098" i="4"/>
  <c r="F1098" i="4"/>
  <c r="C1098" i="4"/>
  <c r="F1096" i="4"/>
  <c r="C1096" i="4"/>
  <c r="F1095" i="4"/>
  <c r="C1095" i="4"/>
  <c r="G1094" i="4"/>
  <c r="F1094" i="4"/>
  <c r="C1094" i="4"/>
  <c r="C1093" i="4"/>
  <c r="F1092" i="4"/>
  <c r="C1092" i="4"/>
  <c r="F1091" i="4"/>
  <c r="C1091" i="4"/>
  <c r="G1090" i="4"/>
  <c r="F1090" i="4"/>
  <c r="C1090" i="4"/>
  <c r="F1088" i="4"/>
  <c r="C1088" i="4"/>
  <c r="F1087" i="4"/>
  <c r="C1087" i="4"/>
  <c r="G1086" i="4"/>
  <c r="F1086" i="4"/>
  <c r="C1086" i="4"/>
  <c r="F1084" i="4"/>
  <c r="C1084" i="4"/>
  <c r="F1083" i="4"/>
  <c r="C1083" i="4"/>
  <c r="G1082" i="4"/>
  <c r="F1082" i="4"/>
  <c r="C1082" i="4"/>
  <c r="F1080" i="4"/>
  <c r="C1080" i="4"/>
  <c r="F1079" i="4"/>
  <c r="C1079" i="4"/>
  <c r="G1078" i="4"/>
  <c r="F1078" i="4"/>
  <c r="C1078" i="4"/>
  <c r="F1076" i="4"/>
  <c r="C1076" i="4"/>
  <c r="F1075" i="4"/>
  <c r="C1075" i="4"/>
  <c r="G1074" i="4"/>
  <c r="F1074" i="4"/>
  <c r="C1074" i="4"/>
  <c r="F1072" i="4"/>
  <c r="C1072" i="4"/>
  <c r="F1071" i="4"/>
  <c r="C1071" i="4"/>
  <c r="G1070" i="4"/>
  <c r="F1070" i="4"/>
  <c r="C1070" i="4"/>
  <c r="F1068" i="4"/>
  <c r="C1068" i="4"/>
  <c r="F1067" i="4"/>
  <c r="C1067" i="4"/>
  <c r="G1066" i="4"/>
  <c r="F1066" i="4"/>
  <c r="C1066" i="4"/>
  <c r="F1064" i="4"/>
  <c r="C1064" i="4"/>
  <c r="F1063" i="4"/>
  <c r="C1063" i="4"/>
  <c r="G1062" i="4"/>
  <c r="E178" i="15" s="1"/>
  <c r="F1062" i="4"/>
  <c r="C1062" i="4"/>
  <c r="F1060" i="4"/>
  <c r="C1060" i="4"/>
  <c r="F1059" i="4"/>
  <c r="C1059" i="4"/>
  <c r="G1058" i="4"/>
  <c r="F1058" i="4"/>
  <c r="C1058" i="4"/>
  <c r="F1056" i="4"/>
  <c r="C1056" i="4"/>
  <c r="F1055" i="4"/>
  <c r="C1055" i="4"/>
  <c r="G1054" i="4"/>
  <c r="F1054" i="4"/>
  <c r="C1054" i="4"/>
  <c r="C1053" i="4"/>
  <c r="F1052" i="4"/>
  <c r="C1052" i="4"/>
  <c r="F1051" i="4"/>
  <c r="C1051" i="4"/>
  <c r="G1050" i="4"/>
  <c r="F1050" i="4"/>
  <c r="C1050" i="4"/>
  <c r="F1048" i="4"/>
  <c r="C1048" i="4"/>
  <c r="F1047" i="4"/>
  <c r="C1047" i="4"/>
  <c r="G1046" i="4"/>
  <c r="F1046" i="4"/>
  <c r="C1046" i="4"/>
  <c r="F1044" i="4"/>
  <c r="C1044" i="4"/>
  <c r="F1043" i="4"/>
  <c r="C1043" i="4"/>
  <c r="G1042" i="4"/>
  <c r="E176" i="15" s="1"/>
  <c r="F1042" i="4"/>
  <c r="C1042" i="4"/>
  <c r="F1040" i="4"/>
  <c r="C1040" i="4"/>
  <c r="F1039" i="4"/>
  <c r="C1039" i="4"/>
  <c r="G1038" i="4"/>
  <c r="F1038" i="4"/>
  <c r="C1038" i="4"/>
  <c r="C1037" i="4"/>
  <c r="F1036" i="4"/>
  <c r="C1036" i="4"/>
  <c r="F1035" i="4"/>
  <c r="C1035" i="4"/>
  <c r="G1034" i="4"/>
  <c r="F1034" i="4"/>
  <c r="C1034" i="4"/>
  <c r="C1033" i="4"/>
  <c r="H1032" i="4"/>
  <c r="F1032" i="4"/>
  <c r="C1032" i="4"/>
  <c r="F1031" i="4"/>
  <c r="C1031" i="4"/>
  <c r="F1030" i="4"/>
  <c r="C1030" i="4"/>
  <c r="H1028" i="4"/>
  <c r="F1028" i="4"/>
  <c r="C1028" i="4"/>
  <c r="F1027" i="4"/>
  <c r="C1027" i="4"/>
  <c r="F1026" i="4"/>
  <c r="C1026" i="4"/>
  <c r="H1024" i="4"/>
  <c r="F1024" i="4"/>
  <c r="C1024" i="4"/>
  <c r="F1023" i="4"/>
  <c r="C1023" i="4"/>
  <c r="F1022" i="4"/>
  <c r="C1022" i="4"/>
  <c r="H1020" i="4"/>
  <c r="F199" i="15" s="1"/>
  <c r="F1020" i="4"/>
  <c r="C1020" i="4"/>
  <c r="F1019" i="4"/>
  <c r="C1019" i="4"/>
  <c r="F1018" i="4"/>
  <c r="C1018" i="4"/>
  <c r="H1016" i="4"/>
  <c r="F1016" i="4"/>
  <c r="C1016" i="4"/>
  <c r="F1015" i="4"/>
  <c r="C1015" i="4"/>
  <c r="F1014" i="4"/>
  <c r="C1014" i="4"/>
  <c r="H1012" i="4"/>
  <c r="F1012" i="4"/>
  <c r="C1012" i="4"/>
  <c r="F1011" i="4"/>
  <c r="C1011" i="4"/>
  <c r="F1010" i="4"/>
  <c r="C1010" i="4"/>
  <c r="C1009" i="4"/>
  <c r="H1008" i="4"/>
  <c r="F1008" i="4"/>
  <c r="C1008" i="4"/>
  <c r="F1007" i="4"/>
  <c r="C1007" i="4"/>
  <c r="F1006" i="4"/>
  <c r="C1006" i="4"/>
  <c r="H1004" i="4"/>
  <c r="F1004" i="4"/>
  <c r="C1004" i="4"/>
  <c r="F1003" i="4"/>
  <c r="C1003" i="4"/>
  <c r="F1002" i="4"/>
  <c r="C1002" i="4"/>
  <c r="C1001" i="4"/>
  <c r="H1000" i="4"/>
  <c r="F1000" i="4"/>
  <c r="C1000" i="4"/>
  <c r="F999" i="4"/>
  <c r="C999" i="4"/>
  <c r="F998" i="4"/>
  <c r="C998" i="4"/>
  <c r="C997" i="4"/>
  <c r="H996" i="4"/>
  <c r="F996" i="4"/>
  <c r="C996" i="4"/>
  <c r="F995" i="4"/>
  <c r="C995" i="4"/>
  <c r="F994" i="4"/>
  <c r="C994" i="4"/>
  <c r="H992" i="4"/>
  <c r="F992" i="4"/>
  <c r="C992" i="4"/>
  <c r="F991" i="4"/>
  <c r="C991" i="4"/>
  <c r="F990" i="4"/>
  <c r="C990" i="4"/>
  <c r="C989" i="4"/>
  <c r="H988" i="4"/>
  <c r="F203" i="15" s="1"/>
  <c r="F988" i="4"/>
  <c r="C988" i="4"/>
  <c r="F987" i="4"/>
  <c r="C987" i="4"/>
  <c r="F986" i="4"/>
  <c r="C986" i="4"/>
  <c r="C985" i="4"/>
  <c r="H984" i="4"/>
  <c r="F201" i="15" s="1"/>
  <c r="F984" i="4"/>
  <c r="C984" i="4"/>
  <c r="F983" i="4"/>
  <c r="C983" i="4"/>
  <c r="F982" i="4"/>
  <c r="C982" i="4"/>
  <c r="C980" i="4"/>
  <c r="C979" i="4"/>
  <c r="C978" i="4"/>
  <c r="C977" i="4"/>
  <c r="F976" i="4"/>
  <c r="C976" i="4"/>
  <c r="F975" i="4"/>
  <c r="C975" i="4"/>
  <c r="F973" i="4"/>
  <c r="C973" i="4"/>
  <c r="F972" i="4"/>
  <c r="C972" i="4"/>
  <c r="F970" i="4"/>
  <c r="C970" i="4"/>
  <c r="F969" i="4"/>
  <c r="C969" i="4"/>
  <c r="F967" i="4"/>
  <c r="C967" i="4"/>
  <c r="F966" i="4"/>
  <c r="C966" i="4"/>
  <c r="F964" i="4"/>
  <c r="C964" i="4"/>
  <c r="H964" i="4"/>
  <c r="F963" i="4"/>
  <c r="C963" i="4"/>
  <c r="F961" i="4"/>
  <c r="C961" i="4"/>
  <c r="H961" i="4"/>
  <c r="F107" i="15" s="1"/>
  <c r="F960" i="4"/>
  <c r="C960" i="4"/>
  <c r="F958" i="4"/>
  <c r="C958" i="4"/>
  <c r="F957" i="4"/>
  <c r="C957" i="4"/>
  <c r="F955" i="4"/>
  <c r="C955" i="4"/>
  <c r="F954" i="4"/>
  <c r="C954" i="4"/>
  <c r="F953" i="4"/>
  <c r="C953" i="4"/>
  <c r="F952" i="4"/>
  <c r="C952" i="4"/>
  <c r="F950" i="4"/>
  <c r="C950" i="4"/>
  <c r="H950" i="4"/>
  <c r="F100" i="15" s="1"/>
  <c r="F949" i="4"/>
  <c r="C949" i="4"/>
  <c r="F947" i="4"/>
  <c r="C947" i="4"/>
  <c r="H947" i="4"/>
  <c r="F97" i="15" s="1"/>
  <c r="F946" i="4"/>
  <c r="C946" i="4"/>
  <c r="F944" i="4"/>
  <c r="C944" i="4"/>
  <c r="F943" i="4"/>
  <c r="C943" i="4"/>
  <c r="F941" i="4"/>
  <c r="C941" i="4"/>
  <c r="F940" i="4"/>
  <c r="C940" i="4"/>
  <c r="F938" i="4"/>
  <c r="C938" i="4"/>
  <c r="H938" i="4"/>
  <c r="F937" i="4"/>
  <c r="C937" i="4"/>
  <c r="F935" i="4"/>
  <c r="C935" i="4"/>
  <c r="F934" i="4"/>
  <c r="C934" i="4"/>
  <c r="F932" i="4"/>
  <c r="C932" i="4"/>
  <c r="H932" i="4"/>
  <c r="F125" i="15" s="1"/>
  <c r="F122" i="15" s="1"/>
  <c r="F931" i="4"/>
  <c r="C931" i="4"/>
  <c r="F929" i="4"/>
  <c r="C929" i="4"/>
  <c r="F928" i="4"/>
  <c r="C928" i="4"/>
  <c r="F926" i="4"/>
  <c r="C926" i="4"/>
  <c r="F925" i="4"/>
  <c r="C925" i="4"/>
  <c r="F923" i="4"/>
  <c r="C923" i="4"/>
  <c r="F922" i="4"/>
  <c r="C922" i="4"/>
  <c r="F921" i="4"/>
  <c r="C921" i="4"/>
  <c r="F919" i="4"/>
  <c r="C919" i="4"/>
  <c r="F918" i="4"/>
  <c r="C918" i="4"/>
  <c r="F917" i="4"/>
  <c r="C917" i="4"/>
  <c r="F915" i="4"/>
  <c r="C915" i="4"/>
  <c r="H929" i="4"/>
  <c r="F914" i="4"/>
  <c r="C914" i="4"/>
  <c r="F913" i="4"/>
  <c r="C913" i="4"/>
  <c r="C910" i="4"/>
  <c r="H908" i="4"/>
  <c r="F908" i="4"/>
  <c r="C908" i="4"/>
  <c r="F907" i="4"/>
  <c r="C907" i="4"/>
  <c r="H905" i="4"/>
  <c r="F905" i="4"/>
  <c r="C905" i="4"/>
  <c r="F904" i="4"/>
  <c r="C904" i="4"/>
  <c r="H902" i="4"/>
  <c r="F902" i="4"/>
  <c r="C902" i="4"/>
  <c r="F901" i="4"/>
  <c r="C901" i="4"/>
  <c r="H899" i="4"/>
  <c r="F899" i="4"/>
  <c r="C899" i="4"/>
  <c r="F898" i="4"/>
  <c r="C898" i="4"/>
  <c r="C897" i="4"/>
  <c r="H896" i="4"/>
  <c r="F896" i="4"/>
  <c r="C896" i="4"/>
  <c r="F895" i="4"/>
  <c r="C895" i="4"/>
  <c r="H893" i="4"/>
  <c r="F893" i="4"/>
  <c r="C893" i="4"/>
  <c r="F892" i="4"/>
  <c r="C892" i="4"/>
  <c r="C891" i="4"/>
  <c r="H890" i="4"/>
  <c r="F890" i="4"/>
  <c r="C890" i="4"/>
  <c r="F889" i="4"/>
  <c r="C889" i="4"/>
  <c r="C888" i="4"/>
  <c r="H887" i="4"/>
  <c r="F887" i="4"/>
  <c r="C887" i="4"/>
  <c r="F886" i="4"/>
  <c r="C886" i="4"/>
  <c r="C885" i="4"/>
  <c r="H884" i="4"/>
  <c r="F884" i="4"/>
  <c r="C884" i="4"/>
  <c r="F883" i="4"/>
  <c r="C883" i="4"/>
  <c r="C882" i="4"/>
  <c r="H881" i="4"/>
  <c r="F881" i="4"/>
  <c r="C881" i="4"/>
  <c r="F880" i="4"/>
  <c r="C880" i="4"/>
  <c r="C879" i="4"/>
  <c r="H878" i="4"/>
  <c r="F878" i="4"/>
  <c r="C878" i="4"/>
  <c r="F877" i="4"/>
  <c r="C877" i="4"/>
  <c r="C876" i="4"/>
  <c r="H875" i="4"/>
  <c r="F94" i="15" s="1"/>
  <c r="F875" i="4"/>
  <c r="C875" i="4"/>
  <c r="F874" i="4"/>
  <c r="C874" i="4"/>
  <c r="C873" i="4"/>
  <c r="H872" i="4"/>
  <c r="F93" i="15" s="1"/>
  <c r="F872" i="4"/>
  <c r="C872" i="4"/>
  <c r="F871" i="4"/>
  <c r="C871" i="4"/>
  <c r="C870" i="4"/>
  <c r="H869" i="4"/>
  <c r="F92" i="15" s="1"/>
  <c r="F869" i="4"/>
  <c r="C869" i="4"/>
  <c r="F868" i="4"/>
  <c r="C868" i="4"/>
  <c r="C867" i="4"/>
  <c r="H866" i="4"/>
  <c r="F91" i="15" s="1"/>
  <c r="F866" i="4"/>
  <c r="C866" i="4"/>
  <c r="F865" i="4"/>
  <c r="C865" i="4"/>
  <c r="C864" i="4"/>
  <c r="H863" i="4"/>
  <c r="F90" i="15" s="1"/>
  <c r="F863" i="4"/>
  <c r="C863" i="4"/>
  <c r="F862" i="4"/>
  <c r="C862" i="4"/>
  <c r="C861" i="4"/>
  <c r="H860" i="4"/>
  <c r="F89" i="15" s="1"/>
  <c r="F860" i="4"/>
  <c r="C860" i="4"/>
  <c r="F859" i="4"/>
  <c r="C859" i="4"/>
  <c r="C858" i="4"/>
  <c r="H857" i="4"/>
  <c r="F88" i="15" s="1"/>
  <c r="F857" i="4"/>
  <c r="C857" i="4"/>
  <c r="F856" i="4"/>
  <c r="C856" i="4"/>
  <c r="C855" i="4"/>
  <c r="F854" i="4"/>
  <c r="C854" i="4"/>
  <c r="F853" i="4"/>
  <c r="C853" i="4"/>
  <c r="G852" i="4"/>
  <c r="F852" i="4"/>
  <c r="C852" i="4"/>
  <c r="F850" i="4"/>
  <c r="C850" i="4"/>
  <c r="F849" i="4"/>
  <c r="C849" i="4"/>
  <c r="G848" i="4"/>
  <c r="F848" i="4"/>
  <c r="C848" i="4"/>
  <c r="F846" i="4"/>
  <c r="C846" i="4"/>
  <c r="F845" i="4"/>
  <c r="C845" i="4"/>
  <c r="G844" i="4"/>
  <c r="F844" i="4"/>
  <c r="C844" i="4"/>
  <c r="F842" i="4"/>
  <c r="C842" i="4"/>
  <c r="F841" i="4"/>
  <c r="C841" i="4"/>
  <c r="G840" i="4"/>
  <c r="F840" i="4"/>
  <c r="C840" i="4"/>
  <c r="F838" i="4"/>
  <c r="C838" i="4"/>
  <c r="F837" i="4"/>
  <c r="C837" i="4"/>
  <c r="G836" i="4"/>
  <c r="F836" i="4"/>
  <c r="C836" i="4"/>
  <c r="F834" i="4"/>
  <c r="C834" i="4"/>
  <c r="F833" i="4"/>
  <c r="C833" i="4"/>
  <c r="G832" i="4"/>
  <c r="F832" i="4"/>
  <c r="C832" i="4"/>
  <c r="F830" i="4"/>
  <c r="C830" i="4"/>
  <c r="F829" i="4"/>
  <c r="C829" i="4"/>
  <c r="G828" i="4"/>
  <c r="F828" i="4"/>
  <c r="C828" i="4"/>
  <c r="F826" i="4"/>
  <c r="C826" i="4"/>
  <c r="F825" i="4"/>
  <c r="C825" i="4"/>
  <c r="G824" i="4"/>
  <c r="F824" i="4"/>
  <c r="C824" i="4"/>
  <c r="F822" i="4"/>
  <c r="C822" i="4"/>
  <c r="F821" i="4"/>
  <c r="C821" i="4"/>
  <c r="G820" i="4"/>
  <c r="F820" i="4"/>
  <c r="C820" i="4"/>
  <c r="F818" i="4"/>
  <c r="C818" i="4"/>
  <c r="F817" i="4"/>
  <c r="C817" i="4"/>
  <c r="G816" i="4"/>
  <c r="F816" i="4"/>
  <c r="C816" i="4"/>
  <c r="F814" i="4"/>
  <c r="C814" i="4"/>
  <c r="F813" i="4"/>
  <c r="C813" i="4"/>
  <c r="G812" i="4"/>
  <c r="F812" i="4"/>
  <c r="C812" i="4"/>
  <c r="F810" i="4"/>
  <c r="C810" i="4"/>
  <c r="F809" i="4"/>
  <c r="C809" i="4"/>
  <c r="G808" i="4"/>
  <c r="F808" i="4"/>
  <c r="C808" i="4"/>
  <c r="F806" i="4"/>
  <c r="C806" i="4"/>
  <c r="F805" i="4"/>
  <c r="C805" i="4"/>
  <c r="G804" i="4"/>
  <c r="F804" i="4"/>
  <c r="C804" i="4"/>
  <c r="C803" i="4"/>
  <c r="F802" i="4"/>
  <c r="C802" i="4"/>
  <c r="F801" i="4"/>
  <c r="C801" i="4"/>
  <c r="G800" i="4"/>
  <c r="F800" i="4"/>
  <c r="C800" i="4"/>
  <c r="C799" i="4"/>
  <c r="F798" i="4"/>
  <c r="C798" i="4"/>
  <c r="F797" i="4"/>
  <c r="C797" i="4"/>
  <c r="G796" i="4"/>
  <c r="F796" i="4"/>
  <c r="C796" i="4"/>
  <c r="C795" i="4"/>
  <c r="F794" i="4"/>
  <c r="C794" i="4"/>
  <c r="F793" i="4"/>
  <c r="C793" i="4"/>
  <c r="G792" i="4"/>
  <c r="F792" i="4"/>
  <c r="C792" i="4"/>
  <c r="C791" i="4"/>
  <c r="F790" i="4"/>
  <c r="C790" i="4"/>
  <c r="F789" i="4"/>
  <c r="C789" i="4"/>
  <c r="G788" i="4"/>
  <c r="F788" i="4"/>
  <c r="C788" i="4"/>
  <c r="C787" i="4"/>
  <c r="F786" i="4"/>
  <c r="C786" i="4"/>
  <c r="F785" i="4"/>
  <c r="C785" i="4"/>
  <c r="G784" i="4"/>
  <c r="F784" i="4"/>
  <c r="C784" i="4"/>
  <c r="C783" i="4"/>
  <c r="F782" i="4"/>
  <c r="C782" i="4"/>
  <c r="F781" i="4"/>
  <c r="C781" i="4"/>
  <c r="G780" i="4"/>
  <c r="F780" i="4"/>
  <c r="C780" i="4"/>
  <c r="C779" i="4"/>
  <c r="H778" i="4"/>
  <c r="F778" i="4"/>
  <c r="C778" i="4"/>
  <c r="F777" i="4"/>
  <c r="C777" i="4"/>
  <c r="F776" i="4"/>
  <c r="C776" i="4"/>
  <c r="F774" i="4"/>
  <c r="C774" i="4"/>
  <c r="F773" i="4"/>
  <c r="C773" i="4"/>
  <c r="G772" i="4"/>
  <c r="F772" i="4"/>
  <c r="C772" i="4"/>
  <c r="F770" i="4"/>
  <c r="C770" i="4"/>
  <c r="F769" i="4"/>
  <c r="C769" i="4"/>
  <c r="G768" i="4"/>
  <c r="F768" i="4"/>
  <c r="C768" i="4"/>
  <c r="F766" i="4"/>
  <c r="C766" i="4"/>
  <c r="F765" i="4"/>
  <c r="C765" i="4"/>
  <c r="G764" i="4"/>
  <c r="F764" i="4"/>
  <c r="C764" i="4"/>
  <c r="F762" i="4"/>
  <c r="C762" i="4"/>
  <c r="F761" i="4"/>
  <c r="C761" i="4"/>
  <c r="G760" i="4"/>
  <c r="F760" i="4"/>
  <c r="C760" i="4"/>
  <c r="H758" i="4"/>
  <c r="F758" i="4"/>
  <c r="C758" i="4"/>
  <c r="F757" i="4"/>
  <c r="C757" i="4"/>
  <c r="F756" i="4"/>
  <c r="C756" i="4"/>
  <c r="C755" i="4"/>
  <c r="H754" i="4"/>
  <c r="F754" i="4"/>
  <c r="C754" i="4"/>
  <c r="F753" i="4"/>
  <c r="C753" i="4"/>
  <c r="F752" i="4"/>
  <c r="C752" i="4"/>
  <c r="F750" i="4"/>
  <c r="C750" i="4"/>
  <c r="F749" i="4"/>
  <c r="C749" i="4"/>
  <c r="G748" i="4"/>
  <c r="F748" i="4"/>
  <c r="C748" i="4"/>
  <c r="H746" i="4"/>
  <c r="F746" i="4"/>
  <c r="C746" i="4"/>
  <c r="F745" i="4"/>
  <c r="C745" i="4"/>
  <c r="F744" i="4"/>
  <c r="C744" i="4"/>
  <c r="C743" i="4"/>
  <c r="F742" i="4"/>
  <c r="C742" i="4"/>
  <c r="F741" i="4"/>
  <c r="C741" i="4"/>
  <c r="G740" i="4"/>
  <c r="F740" i="4"/>
  <c r="C740" i="4"/>
  <c r="F738" i="4"/>
  <c r="C738" i="4"/>
  <c r="F737" i="4"/>
  <c r="C737" i="4"/>
  <c r="G736" i="4"/>
  <c r="F736" i="4"/>
  <c r="C736" i="4"/>
  <c r="H734" i="4"/>
  <c r="F734" i="4"/>
  <c r="C734" i="4"/>
  <c r="F733" i="4"/>
  <c r="C733" i="4"/>
  <c r="F732" i="4"/>
  <c r="C732" i="4"/>
  <c r="F730" i="4"/>
  <c r="C730" i="4"/>
  <c r="F729" i="4"/>
  <c r="C729" i="4"/>
  <c r="G728" i="4"/>
  <c r="F728" i="4"/>
  <c r="C728" i="4"/>
  <c r="F726" i="4"/>
  <c r="C726" i="4"/>
  <c r="F725" i="4"/>
  <c r="C725" i="4"/>
  <c r="G724" i="4"/>
  <c r="F724" i="4"/>
  <c r="C724" i="4"/>
  <c r="F722" i="4"/>
  <c r="C722" i="4"/>
  <c r="F721" i="4"/>
  <c r="C721" i="4"/>
  <c r="G720" i="4"/>
  <c r="F720" i="4"/>
  <c r="C720" i="4"/>
  <c r="F718" i="4"/>
  <c r="C718" i="4"/>
  <c r="F717" i="4"/>
  <c r="C717" i="4"/>
  <c r="G716" i="4"/>
  <c r="E94" i="15" s="1"/>
  <c r="F716" i="4"/>
  <c r="C716" i="4"/>
  <c r="F714" i="4"/>
  <c r="C714" i="4"/>
  <c r="F713" i="4"/>
  <c r="C713" i="4"/>
  <c r="G712" i="4"/>
  <c r="F712" i="4"/>
  <c r="C712" i="4"/>
  <c r="F710" i="4"/>
  <c r="C710" i="4"/>
  <c r="F709" i="4"/>
  <c r="C709" i="4"/>
  <c r="G708" i="4"/>
  <c r="F708" i="4"/>
  <c r="C708" i="4"/>
  <c r="F706" i="4"/>
  <c r="C706" i="4"/>
  <c r="F705" i="4"/>
  <c r="C705" i="4"/>
  <c r="G704" i="4"/>
  <c r="F704" i="4"/>
  <c r="C704" i="4"/>
  <c r="F702" i="4"/>
  <c r="C702" i="4"/>
  <c r="F701" i="4"/>
  <c r="C701" i="4"/>
  <c r="G700" i="4"/>
  <c r="F700" i="4"/>
  <c r="C700" i="4"/>
  <c r="F698" i="4"/>
  <c r="C698" i="4"/>
  <c r="F697" i="4"/>
  <c r="C697" i="4"/>
  <c r="G696" i="4"/>
  <c r="E92" i="15" s="1"/>
  <c r="F696" i="4"/>
  <c r="C696" i="4"/>
  <c r="F694" i="4"/>
  <c r="C694" i="4"/>
  <c r="F693" i="4"/>
  <c r="C693" i="4"/>
  <c r="G692" i="4"/>
  <c r="F692" i="4"/>
  <c r="C692" i="4"/>
  <c r="F690" i="4"/>
  <c r="C690" i="4"/>
  <c r="F689" i="4"/>
  <c r="C689" i="4"/>
  <c r="G688" i="4"/>
  <c r="F688" i="4"/>
  <c r="C688" i="4"/>
  <c r="H686" i="4"/>
  <c r="F121" i="15" s="1"/>
  <c r="F686" i="4"/>
  <c r="C686" i="4"/>
  <c r="F685" i="4"/>
  <c r="C685" i="4"/>
  <c r="F684" i="4"/>
  <c r="C684" i="4"/>
  <c r="H682" i="4"/>
  <c r="F682" i="4"/>
  <c r="C682" i="4"/>
  <c r="F681" i="4"/>
  <c r="C681" i="4"/>
  <c r="F680" i="4"/>
  <c r="C680" i="4"/>
  <c r="H678" i="4"/>
  <c r="F678" i="4"/>
  <c r="C678" i="4"/>
  <c r="F677" i="4"/>
  <c r="C677" i="4"/>
  <c r="F676" i="4"/>
  <c r="C676" i="4"/>
  <c r="H674" i="4"/>
  <c r="F117" i="15" s="1"/>
  <c r="F674" i="4"/>
  <c r="C674" i="4"/>
  <c r="F673" i="4"/>
  <c r="C673" i="4"/>
  <c r="F672" i="4"/>
  <c r="C672" i="4"/>
  <c r="H670" i="4"/>
  <c r="F670" i="4"/>
  <c r="C670" i="4"/>
  <c r="F669" i="4"/>
  <c r="C669" i="4"/>
  <c r="F668" i="4"/>
  <c r="C668" i="4"/>
  <c r="H666" i="4"/>
  <c r="F666" i="4"/>
  <c r="C666" i="4"/>
  <c r="F665" i="4"/>
  <c r="C665" i="4"/>
  <c r="F664" i="4"/>
  <c r="C664" i="4"/>
  <c r="H662" i="4"/>
  <c r="F662" i="4"/>
  <c r="C662" i="4"/>
  <c r="F661" i="4"/>
  <c r="C661" i="4"/>
  <c r="F660" i="4"/>
  <c r="C660" i="4"/>
  <c r="H658" i="4"/>
  <c r="F658" i="4"/>
  <c r="C658" i="4"/>
  <c r="F657" i="4"/>
  <c r="C657" i="4"/>
  <c r="F656" i="4"/>
  <c r="C656" i="4"/>
  <c r="H654" i="4"/>
  <c r="F654" i="4"/>
  <c r="C654" i="4"/>
  <c r="F653" i="4"/>
  <c r="C653" i="4"/>
  <c r="F652" i="4"/>
  <c r="C652" i="4"/>
  <c r="H650" i="4"/>
  <c r="F650" i="4"/>
  <c r="C650" i="4"/>
  <c r="F649" i="4"/>
  <c r="C649" i="4"/>
  <c r="F648" i="4"/>
  <c r="C648" i="4"/>
  <c r="H646" i="4"/>
  <c r="F646" i="4"/>
  <c r="C646" i="4"/>
  <c r="F645" i="4"/>
  <c r="C645" i="4"/>
  <c r="F644" i="4"/>
  <c r="C644" i="4"/>
  <c r="H642" i="4"/>
  <c r="F642" i="4"/>
  <c r="C642" i="4"/>
  <c r="F641" i="4"/>
  <c r="C641" i="4"/>
  <c r="F640" i="4"/>
  <c r="C640" i="4"/>
  <c r="H638" i="4"/>
  <c r="F638" i="4"/>
  <c r="C638" i="4"/>
  <c r="F637" i="4"/>
  <c r="C637" i="4"/>
  <c r="F636" i="4"/>
  <c r="C636" i="4"/>
  <c r="C635" i="4"/>
  <c r="H634" i="4"/>
  <c r="F119" i="15" s="1"/>
  <c r="F634" i="4"/>
  <c r="C634" i="4"/>
  <c r="F633" i="4"/>
  <c r="C633" i="4"/>
  <c r="F632" i="4"/>
  <c r="C632" i="4"/>
  <c r="C631" i="4"/>
  <c r="H630" i="4"/>
  <c r="F630" i="4"/>
  <c r="C630" i="4"/>
  <c r="F629" i="4"/>
  <c r="C629" i="4"/>
  <c r="F628" i="4"/>
  <c r="C628" i="4"/>
  <c r="C627" i="4"/>
  <c r="H626" i="4"/>
  <c r="F626" i="4"/>
  <c r="C626" i="4"/>
  <c r="F625" i="4"/>
  <c r="C625" i="4"/>
  <c r="F624" i="4"/>
  <c r="C624" i="4"/>
  <c r="C623" i="4"/>
  <c r="C622" i="4"/>
  <c r="C621" i="4"/>
  <c r="C620" i="4"/>
  <c r="C619" i="4"/>
  <c r="F618" i="4"/>
  <c r="C618" i="4"/>
  <c r="F617" i="4"/>
  <c r="C617" i="4"/>
  <c r="F615" i="4"/>
  <c r="C615" i="4"/>
  <c r="F614" i="4"/>
  <c r="C614" i="4"/>
  <c r="F612" i="4"/>
  <c r="C612" i="4"/>
  <c r="F611" i="4"/>
  <c r="C611" i="4"/>
  <c r="F609" i="4"/>
  <c r="C609" i="4"/>
  <c r="F608" i="4"/>
  <c r="C608" i="4"/>
  <c r="F606" i="4"/>
  <c r="C606" i="4"/>
  <c r="H606" i="4"/>
  <c r="F605" i="4"/>
  <c r="C605" i="4"/>
  <c r="F603" i="4"/>
  <c r="C603" i="4"/>
  <c r="H603" i="4"/>
  <c r="F602" i="4"/>
  <c r="C602" i="4"/>
  <c r="F600" i="4"/>
  <c r="C600" i="4"/>
  <c r="F599" i="4"/>
  <c r="C599" i="4"/>
  <c r="F597" i="4"/>
  <c r="C597" i="4"/>
  <c r="F596" i="4"/>
  <c r="C596" i="4"/>
  <c r="F595" i="4"/>
  <c r="C595" i="4"/>
  <c r="F594" i="4"/>
  <c r="C594" i="4"/>
  <c r="F592" i="4"/>
  <c r="C592" i="4"/>
  <c r="H592" i="4"/>
  <c r="F591" i="4"/>
  <c r="C591" i="4"/>
  <c r="F589" i="4"/>
  <c r="C589" i="4"/>
  <c r="F588" i="4"/>
  <c r="C588" i="4"/>
  <c r="F586" i="4"/>
  <c r="C586" i="4"/>
  <c r="F585" i="4"/>
  <c r="C585" i="4"/>
  <c r="F583" i="4"/>
  <c r="C583" i="4"/>
  <c r="F582" i="4"/>
  <c r="C582" i="4"/>
  <c r="F580" i="4"/>
  <c r="C580" i="4"/>
  <c r="H580" i="4"/>
  <c r="F579" i="4"/>
  <c r="C579" i="4"/>
  <c r="F577" i="4"/>
  <c r="C577" i="4"/>
  <c r="F576" i="4"/>
  <c r="C576" i="4"/>
  <c r="F574" i="4"/>
  <c r="C574" i="4"/>
  <c r="H574" i="4"/>
  <c r="F573" i="4"/>
  <c r="C573" i="4"/>
  <c r="F571" i="4"/>
  <c r="C571" i="4"/>
  <c r="F570" i="4"/>
  <c r="C570" i="4"/>
  <c r="F568" i="4"/>
  <c r="C568" i="4"/>
  <c r="F567" i="4"/>
  <c r="C567" i="4"/>
  <c r="C566" i="4"/>
  <c r="F565" i="4"/>
  <c r="C565" i="4"/>
  <c r="F564" i="4"/>
  <c r="C564" i="4"/>
  <c r="F563" i="4"/>
  <c r="C563" i="4"/>
  <c r="C562" i="4"/>
  <c r="F561" i="4"/>
  <c r="C561" i="4"/>
  <c r="F560" i="4"/>
  <c r="C560" i="4"/>
  <c r="F559" i="4"/>
  <c r="C559" i="4"/>
  <c r="C558" i="4"/>
  <c r="F557" i="4"/>
  <c r="C557" i="4"/>
  <c r="F556" i="4"/>
  <c r="C556" i="4"/>
  <c r="F555" i="4"/>
  <c r="C555" i="4"/>
  <c r="C554" i="4"/>
  <c r="C553" i="4"/>
  <c r="H551" i="4"/>
  <c r="F551" i="4"/>
  <c r="C551" i="4"/>
  <c r="F550" i="4"/>
  <c r="C550" i="4"/>
  <c r="C549" i="4"/>
  <c r="H548" i="4"/>
  <c r="F548" i="4"/>
  <c r="C548" i="4"/>
  <c r="F547" i="4"/>
  <c r="C547" i="4"/>
  <c r="C546" i="4"/>
  <c r="H545" i="4"/>
  <c r="F305" i="15" s="1"/>
  <c r="F545" i="4"/>
  <c r="C545" i="4"/>
  <c r="F544" i="4"/>
  <c r="C544" i="4"/>
  <c r="C543" i="4"/>
  <c r="H542" i="4"/>
  <c r="F542" i="4"/>
  <c r="C542" i="4"/>
  <c r="F541" i="4"/>
  <c r="C541" i="4"/>
  <c r="C540" i="4"/>
  <c r="H539" i="4"/>
  <c r="F539" i="4"/>
  <c r="C539" i="4"/>
  <c r="F538" i="4"/>
  <c r="C538" i="4"/>
  <c r="H536" i="4"/>
  <c r="F536" i="4"/>
  <c r="C536" i="4"/>
  <c r="F535" i="4"/>
  <c r="C535" i="4"/>
  <c r="C534" i="4"/>
  <c r="H533" i="4"/>
  <c r="F533" i="4"/>
  <c r="C533" i="4"/>
  <c r="F532" i="4"/>
  <c r="C532" i="4"/>
  <c r="H530" i="4"/>
  <c r="F530" i="4"/>
  <c r="C530" i="4"/>
  <c r="F529" i="4"/>
  <c r="C529" i="4"/>
  <c r="C528" i="4"/>
  <c r="H527" i="4"/>
  <c r="F527" i="4"/>
  <c r="C527" i="4"/>
  <c r="F526" i="4"/>
  <c r="C526" i="4"/>
  <c r="H524" i="4"/>
  <c r="F524" i="4"/>
  <c r="C524" i="4"/>
  <c r="F523" i="4"/>
  <c r="C523" i="4"/>
  <c r="C522" i="4"/>
  <c r="H521" i="4"/>
  <c r="F521" i="4"/>
  <c r="C521" i="4"/>
  <c r="F520" i="4"/>
  <c r="C520" i="4"/>
  <c r="H518" i="4"/>
  <c r="F518" i="4"/>
  <c r="C518" i="4"/>
  <c r="F517" i="4"/>
  <c r="C517" i="4"/>
  <c r="C516" i="4"/>
  <c r="H515" i="4"/>
  <c r="F515" i="4"/>
  <c r="C515" i="4"/>
  <c r="F514" i="4"/>
  <c r="C514" i="4"/>
  <c r="H512" i="4"/>
  <c r="F512" i="4"/>
  <c r="C512" i="4"/>
  <c r="F511" i="4"/>
  <c r="C511" i="4"/>
  <c r="C510" i="4"/>
  <c r="H509" i="4"/>
  <c r="F509" i="4"/>
  <c r="C509" i="4"/>
  <c r="F508" i="4"/>
  <c r="C508" i="4"/>
  <c r="C507" i="4"/>
  <c r="H506" i="4"/>
  <c r="F506" i="4"/>
  <c r="C506" i="4"/>
  <c r="F505" i="4"/>
  <c r="C505" i="4"/>
  <c r="C504" i="4"/>
  <c r="H503" i="4"/>
  <c r="F503" i="4"/>
  <c r="C503" i="4"/>
  <c r="F502" i="4"/>
  <c r="C502" i="4"/>
  <c r="C501" i="4"/>
  <c r="H500" i="4"/>
  <c r="F500" i="4"/>
  <c r="C500" i="4"/>
  <c r="F499" i="4"/>
  <c r="C499" i="4"/>
  <c r="C498" i="4"/>
  <c r="H497" i="4"/>
  <c r="F497" i="4"/>
  <c r="C497" i="4"/>
  <c r="F496" i="4"/>
  <c r="C496" i="4"/>
  <c r="C495" i="4"/>
  <c r="H494" i="4"/>
  <c r="F494" i="4"/>
  <c r="C494" i="4"/>
  <c r="F493" i="4"/>
  <c r="C493" i="4"/>
  <c r="C492" i="4"/>
  <c r="H491" i="4"/>
  <c r="F491" i="4"/>
  <c r="C491" i="4"/>
  <c r="F490" i="4"/>
  <c r="C490" i="4"/>
  <c r="C489" i="4"/>
  <c r="H488" i="4"/>
  <c r="F488" i="4"/>
  <c r="C488" i="4"/>
  <c r="F487" i="4"/>
  <c r="C487" i="4"/>
  <c r="H485" i="4"/>
  <c r="F485" i="4"/>
  <c r="C485" i="4"/>
  <c r="F484" i="4"/>
  <c r="C484" i="4"/>
  <c r="C483" i="4"/>
  <c r="H482" i="4"/>
  <c r="F482" i="4"/>
  <c r="C482" i="4"/>
  <c r="F481" i="4"/>
  <c r="C481" i="4"/>
  <c r="C480" i="4"/>
  <c r="H479" i="4"/>
  <c r="F479" i="4"/>
  <c r="C479" i="4"/>
  <c r="F478" i="4"/>
  <c r="C478" i="4"/>
  <c r="C477" i="4"/>
  <c r="H476" i="4"/>
  <c r="F476" i="4"/>
  <c r="C476" i="4"/>
  <c r="F475" i="4"/>
  <c r="C475" i="4"/>
  <c r="C474" i="4"/>
  <c r="H473" i="4"/>
  <c r="F473" i="4"/>
  <c r="C473" i="4"/>
  <c r="F472" i="4"/>
  <c r="C472" i="4"/>
  <c r="C471" i="4"/>
  <c r="H470" i="4"/>
  <c r="F470" i="4"/>
  <c r="C470" i="4"/>
  <c r="F469" i="4"/>
  <c r="C469" i="4"/>
  <c r="C468" i="4"/>
  <c r="F467" i="4"/>
  <c r="C467" i="4"/>
  <c r="F466" i="4"/>
  <c r="C466" i="4"/>
  <c r="G465" i="4"/>
  <c r="F465" i="4"/>
  <c r="C465" i="4"/>
  <c r="F463" i="4"/>
  <c r="C463" i="4"/>
  <c r="F462" i="4"/>
  <c r="C462" i="4"/>
  <c r="G461" i="4"/>
  <c r="F461" i="4"/>
  <c r="C461" i="4"/>
  <c r="F459" i="4"/>
  <c r="C459" i="4"/>
  <c r="F458" i="4"/>
  <c r="C458" i="4"/>
  <c r="G457" i="4"/>
  <c r="F457" i="4"/>
  <c r="C457" i="4"/>
  <c r="F455" i="4"/>
  <c r="C455" i="4"/>
  <c r="F454" i="4"/>
  <c r="C454" i="4"/>
  <c r="G453" i="4"/>
  <c r="F453" i="4"/>
  <c r="C453" i="4"/>
  <c r="F451" i="4"/>
  <c r="C451" i="4"/>
  <c r="F450" i="4"/>
  <c r="C450" i="4"/>
  <c r="G449" i="4"/>
  <c r="F449" i="4"/>
  <c r="C449" i="4"/>
  <c r="F447" i="4"/>
  <c r="C447" i="4"/>
  <c r="F446" i="4"/>
  <c r="C446" i="4"/>
  <c r="G445" i="4"/>
  <c r="F445" i="4"/>
  <c r="C445" i="4"/>
  <c r="F443" i="4"/>
  <c r="C443" i="4"/>
  <c r="F442" i="4"/>
  <c r="C442" i="4"/>
  <c r="G441" i="4"/>
  <c r="F441" i="4"/>
  <c r="C441" i="4"/>
  <c r="F439" i="4"/>
  <c r="C439" i="4"/>
  <c r="F438" i="4"/>
  <c r="C438" i="4"/>
  <c r="G437" i="4"/>
  <c r="F437" i="4"/>
  <c r="C437" i="4"/>
  <c r="F435" i="4"/>
  <c r="C435" i="4"/>
  <c r="F434" i="4"/>
  <c r="C434" i="4"/>
  <c r="G433" i="4"/>
  <c r="F433" i="4"/>
  <c r="C433" i="4"/>
  <c r="F431" i="4"/>
  <c r="C431" i="4"/>
  <c r="F430" i="4"/>
  <c r="C430" i="4"/>
  <c r="G429" i="4"/>
  <c r="F429" i="4"/>
  <c r="C429" i="4"/>
  <c r="F427" i="4"/>
  <c r="C427" i="4"/>
  <c r="F426" i="4"/>
  <c r="C426" i="4"/>
  <c r="G425" i="4"/>
  <c r="F425" i="4"/>
  <c r="C425" i="4"/>
  <c r="F423" i="4"/>
  <c r="C423" i="4"/>
  <c r="F422" i="4"/>
  <c r="C422" i="4"/>
  <c r="G421" i="4"/>
  <c r="F421" i="4"/>
  <c r="C421" i="4"/>
  <c r="F419" i="4"/>
  <c r="C419" i="4"/>
  <c r="F418" i="4"/>
  <c r="C418" i="4"/>
  <c r="G417" i="4"/>
  <c r="F417" i="4"/>
  <c r="C417" i="4"/>
  <c r="F415" i="4"/>
  <c r="C415" i="4"/>
  <c r="F414" i="4"/>
  <c r="C414" i="4"/>
  <c r="G413" i="4"/>
  <c r="F413" i="4"/>
  <c r="C413" i="4"/>
  <c r="F411" i="4"/>
  <c r="C411" i="4"/>
  <c r="F410" i="4"/>
  <c r="C410" i="4"/>
  <c r="G409" i="4"/>
  <c r="F409" i="4"/>
  <c r="C409" i="4"/>
  <c r="F407" i="4"/>
  <c r="C407" i="4"/>
  <c r="F406" i="4"/>
  <c r="C406" i="4"/>
  <c r="G405" i="4"/>
  <c r="F405" i="4"/>
  <c r="C405" i="4"/>
  <c r="F403" i="4"/>
  <c r="C403" i="4"/>
  <c r="F402" i="4"/>
  <c r="C402" i="4"/>
  <c r="G401" i="4"/>
  <c r="F401" i="4"/>
  <c r="C401" i="4"/>
  <c r="F399" i="4"/>
  <c r="C399" i="4"/>
  <c r="F398" i="4"/>
  <c r="C398" i="4"/>
  <c r="G397" i="4"/>
  <c r="F397" i="4"/>
  <c r="C397" i="4"/>
  <c r="F395" i="4"/>
  <c r="C395" i="4"/>
  <c r="F394" i="4"/>
  <c r="C394" i="4"/>
  <c r="G393" i="4"/>
  <c r="F393" i="4"/>
  <c r="C393" i="4"/>
  <c r="C392" i="4"/>
  <c r="H391" i="4"/>
  <c r="F391" i="4"/>
  <c r="C391" i="4"/>
  <c r="F390" i="4"/>
  <c r="C390" i="4"/>
  <c r="F389" i="4"/>
  <c r="C389" i="4"/>
  <c r="C388" i="4"/>
  <c r="F387" i="4"/>
  <c r="C387" i="4"/>
  <c r="F386" i="4"/>
  <c r="C386" i="4"/>
  <c r="G385" i="4"/>
  <c r="F385" i="4"/>
  <c r="C385" i="4"/>
  <c r="F383" i="4"/>
  <c r="C383" i="4"/>
  <c r="F382" i="4"/>
  <c r="C382" i="4"/>
  <c r="G381" i="4"/>
  <c r="F381" i="4"/>
  <c r="C381" i="4"/>
  <c r="F379" i="4"/>
  <c r="C379" i="4"/>
  <c r="F378" i="4"/>
  <c r="C378" i="4"/>
  <c r="G377" i="4"/>
  <c r="F377" i="4"/>
  <c r="C377" i="4"/>
  <c r="F375" i="4"/>
  <c r="C375" i="4"/>
  <c r="F374" i="4"/>
  <c r="C374" i="4"/>
  <c r="G373" i="4"/>
  <c r="F373" i="4"/>
  <c r="C373" i="4"/>
  <c r="F371" i="4"/>
  <c r="C371" i="4"/>
  <c r="F370" i="4"/>
  <c r="C370" i="4"/>
  <c r="G369" i="4"/>
  <c r="F369" i="4"/>
  <c r="C369" i="4"/>
  <c r="F367" i="4"/>
  <c r="C367" i="4"/>
  <c r="F366" i="4"/>
  <c r="C366" i="4"/>
  <c r="G365" i="4"/>
  <c r="F365" i="4"/>
  <c r="C365" i="4"/>
  <c r="F363" i="4"/>
  <c r="C363" i="4"/>
  <c r="F362" i="4"/>
  <c r="C362" i="4"/>
  <c r="G361" i="4"/>
  <c r="F361" i="4"/>
  <c r="C361" i="4"/>
  <c r="F359" i="4"/>
  <c r="C359" i="4"/>
  <c r="F358" i="4"/>
  <c r="C358" i="4"/>
  <c r="G357" i="4"/>
  <c r="F357" i="4"/>
  <c r="C357" i="4"/>
  <c r="F355" i="4"/>
  <c r="C355" i="4"/>
  <c r="F354" i="4"/>
  <c r="C354" i="4"/>
  <c r="G353" i="4"/>
  <c r="F353" i="4"/>
  <c r="C353" i="4"/>
  <c r="F351" i="4"/>
  <c r="C351" i="4"/>
  <c r="F350" i="4"/>
  <c r="C350" i="4"/>
  <c r="G349" i="4"/>
  <c r="F349" i="4"/>
  <c r="C349" i="4"/>
  <c r="C348" i="4"/>
  <c r="F347" i="4"/>
  <c r="C347" i="4"/>
  <c r="F346" i="4"/>
  <c r="C346" i="4"/>
  <c r="G345" i="4"/>
  <c r="F345" i="4"/>
  <c r="C345" i="4"/>
  <c r="H343" i="4"/>
  <c r="F343" i="4"/>
  <c r="C343" i="4"/>
  <c r="F342" i="4"/>
  <c r="C342" i="4"/>
  <c r="F341" i="4"/>
  <c r="C341" i="4"/>
  <c r="C340" i="4"/>
  <c r="H339" i="4"/>
  <c r="F339" i="4"/>
  <c r="C339" i="4"/>
  <c r="F338" i="4"/>
  <c r="C338" i="4"/>
  <c r="F337" i="4"/>
  <c r="C337" i="4"/>
  <c r="C336" i="4"/>
  <c r="F335" i="4"/>
  <c r="C335" i="4"/>
  <c r="F334" i="4"/>
  <c r="C334" i="4"/>
  <c r="G333" i="4"/>
  <c r="F333" i="4"/>
  <c r="C333" i="4"/>
  <c r="F331" i="4"/>
  <c r="C331" i="4"/>
  <c r="F330" i="4"/>
  <c r="C330" i="4"/>
  <c r="G329" i="4"/>
  <c r="F329" i="4"/>
  <c r="C329" i="4"/>
  <c r="F327" i="4"/>
  <c r="C327" i="4"/>
  <c r="F326" i="4"/>
  <c r="C326" i="4"/>
  <c r="G325" i="4"/>
  <c r="F325" i="4"/>
  <c r="C325" i="4"/>
  <c r="F323" i="4"/>
  <c r="C323" i="4"/>
  <c r="F322" i="4"/>
  <c r="C322" i="4"/>
  <c r="G321" i="4"/>
  <c r="F321" i="4"/>
  <c r="C321" i="4"/>
  <c r="F319" i="4"/>
  <c r="C319" i="4"/>
  <c r="F318" i="4"/>
  <c r="C318" i="4"/>
  <c r="G317" i="4"/>
  <c r="F317" i="4"/>
  <c r="C317" i="4"/>
  <c r="H315" i="4"/>
  <c r="F315" i="4"/>
  <c r="C315" i="4"/>
  <c r="F314" i="4"/>
  <c r="C314" i="4"/>
  <c r="F313" i="4"/>
  <c r="C313" i="4"/>
  <c r="F311" i="4"/>
  <c r="C311" i="4"/>
  <c r="F310" i="4"/>
  <c r="C310" i="4"/>
  <c r="G309" i="4"/>
  <c r="F309" i="4"/>
  <c r="C309" i="4"/>
  <c r="F307" i="4"/>
  <c r="C307" i="4"/>
  <c r="F306" i="4"/>
  <c r="C306" i="4"/>
  <c r="G305" i="4"/>
  <c r="F305" i="4"/>
  <c r="C305" i="4"/>
  <c r="F303" i="4"/>
  <c r="C303" i="4"/>
  <c r="F302" i="4"/>
  <c r="C302" i="4"/>
  <c r="G301" i="4"/>
  <c r="F301" i="4"/>
  <c r="C301" i="4"/>
  <c r="C300" i="4"/>
  <c r="H299" i="4"/>
  <c r="F299" i="4"/>
  <c r="C299" i="4"/>
  <c r="F298" i="4"/>
  <c r="C298" i="4"/>
  <c r="F297" i="4"/>
  <c r="C297" i="4"/>
  <c r="C296" i="4"/>
  <c r="H295" i="4"/>
  <c r="F295" i="4"/>
  <c r="C295" i="4"/>
  <c r="F294" i="4"/>
  <c r="C294" i="4"/>
  <c r="H292" i="4"/>
  <c r="F292" i="4"/>
  <c r="C292" i="4"/>
  <c r="F291" i="4"/>
  <c r="C291" i="4"/>
  <c r="F289" i="4"/>
  <c r="C289" i="4"/>
  <c r="F288" i="4"/>
  <c r="C288" i="4"/>
  <c r="G287" i="4"/>
  <c r="F287" i="4"/>
  <c r="C287" i="4"/>
  <c r="F285" i="4"/>
  <c r="C285" i="4"/>
  <c r="F284" i="4"/>
  <c r="C284" i="4"/>
  <c r="G283" i="4"/>
  <c r="F283" i="4"/>
  <c r="C283" i="4"/>
  <c r="F281" i="4"/>
  <c r="C281" i="4"/>
  <c r="F280" i="4"/>
  <c r="C280" i="4"/>
  <c r="G279" i="4"/>
  <c r="F279" i="4"/>
  <c r="C279" i="4"/>
  <c r="F277" i="4"/>
  <c r="C277" i="4"/>
  <c r="F276" i="4"/>
  <c r="C276" i="4"/>
  <c r="G275" i="4"/>
  <c r="F275" i="4"/>
  <c r="C275" i="4"/>
  <c r="F273" i="4"/>
  <c r="C273" i="4"/>
  <c r="F272" i="4"/>
  <c r="C272" i="4"/>
  <c r="G271" i="4"/>
  <c r="F271" i="4"/>
  <c r="C271" i="4"/>
  <c r="F269" i="4"/>
  <c r="C269" i="4"/>
  <c r="F268" i="4"/>
  <c r="C268" i="4"/>
  <c r="G267" i="4"/>
  <c r="F267" i="4"/>
  <c r="C267" i="4"/>
  <c r="F265" i="4"/>
  <c r="C265" i="4"/>
  <c r="F264" i="4"/>
  <c r="C264" i="4"/>
  <c r="G263" i="4"/>
  <c r="F263" i="4"/>
  <c r="C263" i="4"/>
  <c r="H261" i="4"/>
  <c r="F261" i="4"/>
  <c r="C261" i="4"/>
  <c r="F260" i="4"/>
  <c r="C260" i="4"/>
  <c r="H258" i="4"/>
  <c r="F258" i="4"/>
  <c r="C258" i="4"/>
  <c r="F257" i="4"/>
  <c r="C257" i="4"/>
  <c r="H255" i="4"/>
  <c r="F255" i="4"/>
  <c r="C255" i="4"/>
  <c r="F254" i="4"/>
  <c r="C254" i="4"/>
  <c r="H252" i="4"/>
  <c r="F252" i="4"/>
  <c r="C252" i="4"/>
  <c r="F251" i="4"/>
  <c r="C251" i="4"/>
  <c r="H249" i="4"/>
  <c r="F249" i="4"/>
  <c r="C249" i="4"/>
  <c r="F248" i="4"/>
  <c r="C248" i="4"/>
  <c r="H246" i="4"/>
  <c r="F246" i="4"/>
  <c r="C246" i="4"/>
  <c r="F245" i="4"/>
  <c r="C245" i="4"/>
  <c r="F243" i="4"/>
  <c r="C243" i="4"/>
  <c r="F242" i="4"/>
  <c r="C242" i="4"/>
  <c r="G241" i="4"/>
  <c r="F241" i="4"/>
  <c r="C241" i="4"/>
  <c r="F239" i="4"/>
  <c r="C239" i="4"/>
  <c r="F238" i="4"/>
  <c r="C238" i="4"/>
  <c r="G237" i="4"/>
  <c r="F237" i="4"/>
  <c r="C237" i="4"/>
  <c r="F235" i="4"/>
  <c r="C235" i="4"/>
  <c r="F234" i="4"/>
  <c r="C234" i="4"/>
  <c r="G233" i="4"/>
  <c r="F233" i="4"/>
  <c r="C233" i="4"/>
  <c r="F231" i="4"/>
  <c r="C231" i="4"/>
  <c r="F230" i="4"/>
  <c r="C230" i="4"/>
  <c r="G229" i="4"/>
  <c r="F229" i="4"/>
  <c r="C229" i="4"/>
  <c r="F227" i="4"/>
  <c r="C227" i="4"/>
  <c r="F226" i="4"/>
  <c r="C226" i="4"/>
  <c r="G225" i="4"/>
  <c r="F225" i="4"/>
  <c r="C225" i="4"/>
  <c r="F223" i="4"/>
  <c r="C223" i="4"/>
  <c r="F222" i="4"/>
  <c r="C222" i="4"/>
  <c r="G221" i="4"/>
  <c r="F221" i="4"/>
  <c r="C221" i="4"/>
  <c r="F219" i="4"/>
  <c r="C219" i="4"/>
  <c r="F218" i="4"/>
  <c r="C218" i="4"/>
  <c r="G217" i="4"/>
  <c r="F217" i="4"/>
  <c r="C217" i="4"/>
  <c r="F215" i="4"/>
  <c r="C215" i="4"/>
  <c r="F214" i="4"/>
  <c r="C214" i="4"/>
  <c r="G213" i="4"/>
  <c r="F213" i="4"/>
  <c r="C213" i="4"/>
  <c r="H211" i="4"/>
  <c r="F211" i="4"/>
  <c r="C211" i="4"/>
  <c r="F210" i="4"/>
  <c r="C210" i="4"/>
  <c r="H208" i="4"/>
  <c r="F208" i="4"/>
  <c r="C208" i="4"/>
  <c r="F207" i="4"/>
  <c r="C207" i="4"/>
  <c r="F205" i="4"/>
  <c r="C205" i="4"/>
  <c r="F204" i="4"/>
  <c r="C204" i="4"/>
  <c r="G203" i="4"/>
  <c r="F203" i="4"/>
  <c r="C203" i="4"/>
  <c r="F201" i="4"/>
  <c r="C201" i="4"/>
  <c r="F200" i="4"/>
  <c r="C200" i="4"/>
  <c r="G199" i="4"/>
  <c r="F199" i="4"/>
  <c r="C199" i="4"/>
  <c r="F197" i="4"/>
  <c r="C197" i="4"/>
  <c r="F196" i="4"/>
  <c r="C196" i="4"/>
  <c r="G195" i="4"/>
  <c r="F195" i="4"/>
  <c r="C195" i="4"/>
  <c r="F193" i="4"/>
  <c r="C193" i="4"/>
  <c r="F192" i="4"/>
  <c r="C192" i="4"/>
  <c r="G191" i="4"/>
  <c r="F191" i="4"/>
  <c r="C191" i="4"/>
  <c r="F189" i="4"/>
  <c r="C189" i="4"/>
  <c r="F188" i="4"/>
  <c r="C188" i="4"/>
  <c r="G187" i="4"/>
  <c r="F187" i="4"/>
  <c r="C187" i="4"/>
  <c r="F185" i="4"/>
  <c r="C185" i="4"/>
  <c r="F184" i="4"/>
  <c r="C184" i="4"/>
  <c r="G183" i="4"/>
  <c r="F183" i="4"/>
  <c r="C183" i="4"/>
  <c r="F181" i="4"/>
  <c r="C181" i="4"/>
  <c r="F180" i="4"/>
  <c r="C180" i="4"/>
  <c r="G179" i="4"/>
  <c r="F179" i="4"/>
  <c r="C179" i="4"/>
  <c r="H177" i="4"/>
  <c r="F177" i="4"/>
  <c r="C177" i="4"/>
  <c r="F176" i="4"/>
  <c r="C176" i="4"/>
  <c r="H174" i="4"/>
  <c r="F174" i="4"/>
  <c r="C174" i="4"/>
  <c r="F173" i="4"/>
  <c r="C173" i="4"/>
  <c r="H171" i="4"/>
  <c r="F171" i="4"/>
  <c r="C171" i="4"/>
  <c r="F170" i="4"/>
  <c r="C170" i="4"/>
  <c r="H168" i="4"/>
  <c r="F168" i="4"/>
  <c r="C168" i="4"/>
  <c r="F167" i="4"/>
  <c r="C167" i="4"/>
  <c r="F165" i="4"/>
  <c r="C165" i="4"/>
  <c r="F164" i="4"/>
  <c r="C164" i="4"/>
  <c r="G163" i="4"/>
  <c r="F163" i="4"/>
  <c r="C163" i="4"/>
  <c r="C162" i="4"/>
  <c r="H161" i="4"/>
  <c r="F161" i="4"/>
  <c r="C161" i="4"/>
  <c r="F160" i="4"/>
  <c r="C160" i="4"/>
  <c r="F159" i="4"/>
  <c r="C159" i="4"/>
  <c r="C158" i="4"/>
  <c r="H157" i="4"/>
  <c r="F157" i="4"/>
  <c r="C157" i="4"/>
  <c r="F156" i="4"/>
  <c r="C156" i="4"/>
  <c r="F155" i="4"/>
  <c r="C155" i="4"/>
  <c r="F153" i="4"/>
  <c r="C153" i="4"/>
  <c r="F152" i="4"/>
  <c r="C152" i="4"/>
  <c r="G151" i="4"/>
  <c r="F151" i="4"/>
  <c r="C151" i="4"/>
  <c r="F149" i="4"/>
  <c r="C149" i="4"/>
  <c r="F148" i="4"/>
  <c r="C148" i="4"/>
  <c r="G147" i="4"/>
  <c r="F147" i="4"/>
  <c r="C147" i="4"/>
  <c r="F145" i="4"/>
  <c r="C145" i="4"/>
  <c r="F144" i="4"/>
  <c r="C144" i="4"/>
  <c r="G143" i="4"/>
  <c r="F143" i="4"/>
  <c r="C143" i="4"/>
  <c r="F141" i="4"/>
  <c r="C141" i="4"/>
  <c r="F140" i="4"/>
  <c r="C140" i="4"/>
  <c r="G139" i="4"/>
  <c r="F139" i="4"/>
  <c r="C139" i="4"/>
  <c r="F137" i="4"/>
  <c r="C137" i="4"/>
  <c r="F136" i="4"/>
  <c r="C136" i="4"/>
  <c r="G135" i="4"/>
  <c r="F135" i="4"/>
  <c r="C135" i="4"/>
  <c r="C134" i="4"/>
  <c r="F133" i="4"/>
  <c r="C133" i="4"/>
  <c r="F132" i="4"/>
  <c r="C132" i="4"/>
  <c r="G131" i="4"/>
  <c r="F131" i="4"/>
  <c r="C131" i="4"/>
  <c r="C130" i="4"/>
  <c r="H129" i="4"/>
  <c r="F129" i="4"/>
  <c r="C129" i="4"/>
  <c r="F128" i="4"/>
  <c r="C128" i="4"/>
  <c r="F127" i="4"/>
  <c r="C127" i="4"/>
  <c r="C126" i="4"/>
  <c r="H125" i="4"/>
  <c r="F125" i="4"/>
  <c r="C125" i="4"/>
  <c r="F124" i="4"/>
  <c r="C124" i="4"/>
  <c r="F123" i="4"/>
  <c r="C123" i="4"/>
  <c r="C122" i="4"/>
  <c r="H121" i="4"/>
  <c r="F121" i="4"/>
  <c r="C121" i="4"/>
  <c r="F120" i="4"/>
  <c r="C120" i="4"/>
  <c r="F119" i="4"/>
  <c r="C119" i="4"/>
  <c r="C118" i="4"/>
  <c r="H117" i="4"/>
  <c r="F117" i="4"/>
  <c r="C117" i="4"/>
  <c r="F116" i="4"/>
  <c r="C116" i="4"/>
  <c r="F115" i="4"/>
  <c r="C115" i="4"/>
  <c r="C114" i="4"/>
  <c r="H113" i="4"/>
  <c r="F113" i="4"/>
  <c r="C113" i="4"/>
  <c r="F112" i="4"/>
  <c r="C112" i="4"/>
  <c r="F111" i="4"/>
  <c r="C111" i="4"/>
  <c r="H109" i="4"/>
  <c r="F109" i="4"/>
  <c r="C109" i="4"/>
  <c r="F108" i="4"/>
  <c r="C108" i="4"/>
  <c r="F107" i="4"/>
  <c r="C107" i="4"/>
  <c r="C106" i="4"/>
  <c r="H105" i="4"/>
  <c r="F105" i="4"/>
  <c r="C105" i="4"/>
  <c r="F104" i="4"/>
  <c r="C104" i="4"/>
  <c r="F103" i="4"/>
  <c r="C103" i="4"/>
  <c r="C102" i="4"/>
  <c r="H101" i="4"/>
  <c r="F101" i="4"/>
  <c r="C101" i="4"/>
  <c r="F100" i="4"/>
  <c r="C100" i="4"/>
  <c r="F99" i="4"/>
  <c r="C99" i="4"/>
  <c r="H97" i="4"/>
  <c r="F97" i="4"/>
  <c r="C97" i="4"/>
  <c r="F96" i="4"/>
  <c r="C96" i="4"/>
  <c r="H94" i="4"/>
  <c r="F94" i="4"/>
  <c r="C94" i="4"/>
  <c r="F93" i="4"/>
  <c r="C93" i="4"/>
  <c r="F92" i="4"/>
  <c r="C92" i="4"/>
  <c r="C91" i="4"/>
  <c r="H90" i="4"/>
  <c r="F90" i="4"/>
  <c r="C90" i="4"/>
  <c r="F89" i="4"/>
  <c r="C89" i="4"/>
  <c r="F88" i="4"/>
  <c r="C88" i="4"/>
  <c r="C87" i="4"/>
  <c r="H86" i="4"/>
  <c r="F86" i="4"/>
  <c r="C86" i="4"/>
  <c r="F85" i="4"/>
  <c r="C85" i="4"/>
  <c r="F84" i="4"/>
  <c r="C84" i="4"/>
  <c r="C83" i="4"/>
  <c r="H82" i="4"/>
  <c r="F82" i="4"/>
  <c r="C82" i="4"/>
  <c r="F81" i="4"/>
  <c r="C81" i="4"/>
  <c r="F80" i="4"/>
  <c r="C80" i="4"/>
  <c r="H78" i="4"/>
  <c r="F78" i="4"/>
  <c r="C78" i="4"/>
  <c r="F77" i="4"/>
  <c r="C77" i="4"/>
  <c r="F76" i="4"/>
  <c r="C76" i="4"/>
  <c r="C75" i="4"/>
  <c r="H74" i="4"/>
  <c r="F74" i="4"/>
  <c r="C74" i="4"/>
  <c r="F73" i="4"/>
  <c r="C73" i="4"/>
  <c r="F72" i="4"/>
  <c r="C72" i="4"/>
  <c r="H70" i="4"/>
  <c r="F70" i="4"/>
  <c r="C70" i="4"/>
  <c r="F69" i="4"/>
  <c r="C69" i="4"/>
  <c r="F68" i="4"/>
  <c r="C68" i="4"/>
  <c r="H66" i="4"/>
  <c r="F66" i="4"/>
  <c r="C66" i="4"/>
  <c r="F65" i="4"/>
  <c r="C65" i="4"/>
  <c r="F64" i="4"/>
  <c r="C64" i="4"/>
  <c r="C63" i="4"/>
  <c r="H62" i="4"/>
  <c r="F62" i="4"/>
  <c r="C62" i="4"/>
  <c r="F61" i="4"/>
  <c r="C61" i="4"/>
  <c r="F60" i="4"/>
  <c r="C60" i="4"/>
  <c r="C59" i="4"/>
  <c r="H58" i="4"/>
  <c r="F58" i="4"/>
  <c r="C58" i="4"/>
  <c r="F57" i="4"/>
  <c r="C57" i="4"/>
  <c r="F56" i="4"/>
  <c r="C56" i="4"/>
  <c r="C55" i="4"/>
  <c r="H54" i="4"/>
  <c r="F54" i="4"/>
  <c r="C54" i="4"/>
  <c r="F53" i="4"/>
  <c r="C53" i="4"/>
  <c r="F52" i="4"/>
  <c r="C52" i="4"/>
  <c r="C51" i="4"/>
  <c r="H50" i="4"/>
  <c r="F50" i="4"/>
  <c r="C50" i="4"/>
  <c r="F49" i="4"/>
  <c r="C49" i="4"/>
  <c r="F48" i="4"/>
  <c r="C48" i="4"/>
  <c r="C47" i="4"/>
  <c r="H46" i="4"/>
  <c r="F46" i="4"/>
  <c r="C46" i="4"/>
  <c r="F45" i="4"/>
  <c r="C45" i="4"/>
  <c r="F44" i="4"/>
  <c r="C44" i="4"/>
  <c r="H42" i="4"/>
  <c r="F42" i="4"/>
  <c r="C42" i="4"/>
  <c r="F41" i="4"/>
  <c r="C41" i="4"/>
  <c r="F40" i="4"/>
  <c r="C40" i="4"/>
  <c r="H38" i="4"/>
  <c r="F38" i="4"/>
  <c r="C38" i="4"/>
  <c r="F37" i="4"/>
  <c r="C37" i="4"/>
  <c r="F36" i="4"/>
  <c r="C36" i="4"/>
  <c r="H34" i="4"/>
  <c r="F34" i="4"/>
  <c r="C34" i="4"/>
  <c r="F33" i="4"/>
  <c r="C33" i="4"/>
  <c r="F32" i="4"/>
  <c r="C32" i="4"/>
  <c r="H30" i="4"/>
  <c r="F30" i="4"/>
  <c r="C30" i="4"/>
  <c r="F29" i="4"/>
  <c r="C29" i="4"/>
  <c r="F28" i="4"/>
  <c r="C28" i="4"/>
  <c r="H26" i="4"/>
  <c r="F26" i="4"/>
  <c r="C26" i="4"/>
  <c r="F25" i="4"/>
  <c r="C25" i="4"/>
  <c r="F24" i="4"/>
  <c r="C24" i="4"/>
  <c r="F22" i="4"/>
  <c r="C22" i="4"/>
  <c r="F21" i="4"/>
  <c r="C21" i="4"/>
  <c r="G20" i="4"/>
  <c r="H22" i="4" s="1"/>
  <c r="F20" i="4"/>
  <c r="C20" i="4"/>
  <c r="F18" i="4"/>
  <c r="C18" i="4"/>
  <c r="F17" i="4"/>
  <c r="C17" i="4"/>
  <c r="G16" i="4"/>
  <c r="H18" i="4" s="1"/>
  <c r="F16" i="4"/>
  <c r="C16" i="4"/>
  <c r="F14" i="4"/>
  <c r="C14" i="4"/>
  <c r="G13" i="4"/>
  <c r="E265" i="15" s="1"/>
  <c r="F13" i="4"/>
  <c r="C13" i="4"/>
  <c r="G12" i="4"/>
  <c r="E279" i="15" s="1"/>
  <c r="F12" i="4"/>
  <c r="C12" i="4"/>
  <c r="O77" i="47" l="1"/>
  <c r="I28" i="46"/>
  <c r="M80" i="47"/>
  <c r="F179" i="15"/>
  <c r="O78" i="47"/>
  <c r="M126" i="47"/>
  <c r="N126" i="47" s="1"/>
  <c r="O126" i="47" s="1"/>
  <c r="E105" i="15"/>
  <c r="E102" i="15" s="1"/>
  <c r="H55" i="26"/>
  <c r="H955" i="4"/>
  <c r="F105" i="15" s="1"/>
  <c r="F102" i="15" s="1"/>
  <c r="L78" i="46"/>
  <c r="J94" i="46"/>
  <c r="H1356" i="4"/>
  <c r="F187" i="15" s="1"/>
  <c r="F184" i="15" s="1"/>
  <c r="E187" i="15"/>
  <c r="E184" i="15" s="1"/>
  <c r="H90" i="26"/>
  <c r="O74" i="47"/>
  <c r="M122" i="47"/>
  <c r="N122" i="47" s="1"/>
  <c r="O122" i="47" s="1"/>
  <c r="O59" i="47"/>
  <c r="M106" i="47"/>
  <c r="N106" i="47" s="1"/>
  <c r="O106" i="47" s="1"/>
  <c r="O63" i="47"/>
  <c r="M110" i="47"/>
  <c r="N110" i="47" s="1"/>
  <c r="O110" i="47" s="1"/>
  <c r="O67" i="47"/>
  <c r="M114" i="47"/>
  <c r="N114" i="47" s="1"/>
  <c r="O114" i="47" s="1"/>
  <c r="O73" i="47"/>
  <c r="M121" i="47"/>
  <c r="N121" i="47" s="1"/>
  <c r="O121" i="47" s="1"/>
  <c r="O57" i="47"/>
  <c r="M104" i="47"/>
  <c r="N104" i="47" s="1"/>
  <c r="O104" i="47" s="1"/>
  <c r="O61" i="47"/>
  <c r="M108" i="47"/>
  <c r="N108" i="47" s="1"/>
  <c r="O108" i="47" s="1"/>
  <c r="O65" i="47"/>
  <c r="M112" i="47"/>
  <c r="N112" i="47" s="1"/>
  <c r="O112" i="47" s="1"/>
  <c r="O75" i="47"/>
  <c r="M123" i="47"/>
  <c r="N123" i="47" s="1"/>
  <c r="O123" i="47" s="1"/>
  <c r="O58" i="47"/>
  <c r="M105" i="47"/>
  <c r="N105" i="47" s="1"/>
  <c r="O105" i="47" s="1"/>
  <c r="O62" i="47"/>
  <c r="M109" i="47"/>
  <c r="N109" i="47" s="1"/>
  <c r="O109" i="47" s="1"/>
  <c r="O66" i="47"/>
  <c r="M113" i="47"/>
  <c r="N113" i="47" s="1"/>
  <c r="O113" i="47" s="1"/>
  <c r="E273" i="15"/>
  <c r="E28" i="15"/>
  <c r="H21" i="26"/>
  <c r="H597" i="4"/>
  <c r="N72" i="47"/>
  <c r="M120" i="47" s="1"/>
  <c r="O60" i="47"/>
  <c r="M107" i="47"/>
  <c r="N107" i="47" s="1"/>
  <c r="O107" i="47" s="1"/>
  <c r="O64" i="47"/>
  <c r="M111" i="47"/>
  <c r="N111" i="47" s="1"/>
  <c r="O111" i="47" s="1"/>
  <c r="O56" i="47"/>
  <c r="M103" i="47"/>
  <c r="N103" i="47" s="1"/>
  <c r="O103" i="47" s="1"/>
  <c r="F287" i="15"/>
  <c r="H287" i="15" s="1"/>
  <c r="F282" i="15"/>
  <c r="H282" i="15" s="1"/>
  <c r="F289" i="15"/>
  <c r="H289" i="15" s="1"/>
  <c r="F258" i="15"/>
  <c r="E258" i="15"/>
  <c r="F259" i="15"/>
  <c r="F261" i="15"/>
  <c r="F281" i="15"/>
  <c r="G281" i="15" s="1"/>
  <c r="E259" i="15"/>
  <c r="E263" i="15"/>
  <c r="F41" i="15"/>
  <c r="G41" i="15" s="1"/>
  <c r="F286" i="15"/>
  <c r="F39" i="15"/>
  <c r="G39" i="15" s="1"/>
  <c r="F284" i="15"/>
  <c r="F288" i="15"/>
  <c r="E17" i="15"/>
  <c r="E262" i="15"/>
  <c r="F15" i="15"/>
  <c r="F260" i="15"/>
  <c r="F17" i="15"/>
  <c r="H17" i="15" s="1"/>
  <c r="D92" i="15" s="1"/>
  <c r="F262" i="15"/>
  <c r="H262" i="15" s="1"/>
  <c r="F18" i="15"/>
  <c r="F263" i="15"/>
  <c r="F48" i="15"/>
  <c r="G48" i="15" s="1"/>
  <c r="F293" i="15"/>
  <c r="F23" i="15"/>
  <c r="G23" i="15" s="1"/>
  <c r="C100" i="15" s="1"/>
  <c r="F268" i="15"/>
  <c r="F38" i="15"/>
  <c r="G38" i="15" s="1"/>
  <c r="C115" i="15" s="1"/>
  <c r="F283" i="15"/>
  <c r="E261" i="15"/>
  <c r="E260" i="15"/>
  <c r="E19" i="15"/>
  <c r="E264" i="15"/>
  <c r="F19" i="15"/>
  <c r="F264" i="15"/>
  <c r="H264" i="15" s="1"/>
  <c r="F30" i="15"/>
  <c r="H30" i="15" s="1"/>
  <c r="D107" i="15" s="1"/>
  <c r="F275" i="15"/>
  <c r="D21" i="23"/>
  <c r="G310" i="15"/>
  <c r="H310" i="15"/>
  <c r="F87" i="15"/>
  <c r="E173" i="15"/>
  <c r="E177" i="15"/>
  <c r="F196" i="15"/>
  <c r="F194" i="15" s="1"/>
  <c r="E172" i="15"/>
  <c r="E175" i="15"/>
  <c r="E174" i="15"/>
  <c r="F171" i="15"/>
  <c r="H1377" i="4"/>
  <c r="E225" i="15"/>
  <c r="F169" i="15"/>
  <c r="F220" i="15"/>
  <c r="G1367" i="4"/>
  <c r="E220" i="15" s="1"/>
  <c r="E34" i="15"/>
  <c r="F36" i="15"/>
  <c r="G36" i="15" s="1"/>
  <c r="F43" i="15"/>
  <c r="H43" i="15" s="1"/>
  <c r="D120" i="15" s="1"/>
  <c r="E14" i="15"/>
  <c r="E18" i="15"/>
  <c r="E91" i="15"/>
  <c r="E90" i="15"/>
  <c r="F13" i="15"/>
  <c r="E13" i="15"/>
  <c r="E16" i="15"/>
  <c r="F14" i="15"/>
  <c r="F16" i="15"/>
  <c r="H16" i="15" s="1"/>
  <c r="D91" i="15" s="1"/>
  <c r="F114" i="15"/>
  <c r="F112" i="15" s="1"/>
  <c r="E88" i="15"/>
  <c r="E89" i="15"/>
  <c r="E93" i="15"/>
  <c r="F85" i="15"/>
  <c r="F137" i="15"/>
  <c r="G966" i="4"/>
  <c r="E137" i="15" s="1"/>
  <c r="H39" i="15"/>
  <c r="D116" i="15" s="1"/>
  <c r="F60" i="15"/>
  <c r="G608" i="4"/>
  <c r="H48" i="15"/>
  <c r="E20" i="15"/>
  <c r="L588" i="4"/>
  <c r="L945" i="4" s="1"/>
  <c r="M946" i="4" s="1"/>
  <c r="M947" i="4" s="1"/>
  <c r="F42" i="15"/>
  <c r="F37" i="15"/>
  <c r="F44" i="15"/>
  <c r="E15" i="15"/>
  <c r="G15" i="15" s="1"/>
  <c r="C90" i="15" s="1"/>
  <c r="H14" i="4"/>
  <c r="H565" i="4"/>
  <c r="H915" i="4"/>
  <c r="F127" i="15" s="1"/>
  <c r="H919" i="4"/>
  <c r="H923" i="4"/>
  <c r="H1323" i="4"/>
  <c r="H1327" i="4"/>
  <c r="H561" i="4"/>
  <c r="H571" i="4"/>
  <c r="F10" i="15" s="1"/>
  <c r="J97" i="46"/>
  <c r="H61" i="46"/>
  <c r="N87" i="46"/>
  <c r="O87" i="46" s="1"/>
  <c r="O52" i="46"/>
  <c r="M88" i="46"/>
  <c r="N88" i="46" s="1"/>
  <c r="O88" i="46" s="1"/>
  <c r="O46" i="46"/>
  <c r="M82" i="46"/>
  <c r="N82" i="46" s="1"/>
  <c r="O82" i="46" s="1"/>
  <c r="O44" i="46"/>
  <c r="M80" i="46"/>
  <c r="N80" i="46" s="1"/>
  <c r="O80" i="46" s="1"/>
  <c r="O47" i="46"/>
  <c r="M83" i="46"/>
  <c r="N83" i="46" s="1"/>
  <c r="O83" i="46" s="1"/>
  <c r="L79" i="46"/>
  <c r="J85" i="46"/>
  <c r="J58" i="46"/>
  <c r="J61" i="46" s="1"/>
  <c r="I61" i="46"/>
  <c r="M55" i="46"/>
  <c r="L9" i="46"/>
  <c r="L16" i="46" s="1"/>
  <c r="G585" i="4" s="1"/>
  <c r="H586" i="4" s="1"/>
  <c r="N53" i="46"/>
  <c r="M89" i="46" s="1"/>
  <c r="L43" i="46"/>
  <c r="L58" i="46" s="1"/>
  <c r="O51" i="46"/>
  <c r="J28" i="46"/>
  <c r="J16" i="46"/>
  <c r="N24" i="46"/>
  <c r="O20" i="46"/>
  <c r="O24" i="46" s="1"/>
  <c r="L26" i="46"/>
  <c r="N12" i="46"/>
  <c r="M45" i="46" s="1"/>
  <c r="N22" i="46"/>
  <c r="O18" i="46"/>
  <c r="O22" i="46" s="1"/>
  <c r="N9" i="46"/>
  <c r="M42" i="46" s="1"/>
  <c r="L117" i="47"/>
  <c r="N80" i="47"/>
  <c r="O72" i="47"/>
  <c r="O80" i="47" s="1"/>
  <c r="L69" i="47"/>
  <c r="J24" i="47"/>
  <c r="J37" i="47" s="1"/>
  <c r="L10" i="47"/>
  <c r="N35" i="47"/>
  <c r="O27" i="47"/>
  <c r="O35" i="47" s="1"/>
  <c r="H557" i="4"/>
  <c r="H568" i="4"/>
  <c r="F9" i="15" s="1"/>
  <c r="H926" i="4"/>
  <c r="F84" i="15" s="1"/>
  <c r="H1319" i="4"/>
  <c r="F210" i="15" l="1"/>
  <c r="H23" i="15"/>
  <c r="D100" i="15" s="1"/>
  <c r="G261" i="15"/>
  <c r="H41" i="15"/>
  <c r="D118" i="15" s="1"/>
  <c r="H118" i="15" s="1"/>
  <c r="D200" i="15" s="1"/>
  <c r="G287" i="15"/>
  <c r="G289" i="15"/>
  <c r="H19" i="15"/>
  <c r="D94" i="15" s="1"/>
  <c r="G30" i="15"/>
  <c r="C107" i="15" s="1"/>
  <c r="G107" i="15" s="1"/>
  <c r="C189" i="15" s="1"/>
  <c r="H38" i="15"/>
  <c r="D115" i="15" s="1"/>
  <c r="G115" i="15" s="1"/>
  <c r="C197" i="15" s="1"/>
  <c r="F45" i="15"/>
  <c r="G18" i="15"/>
  <c r="C93" i="15" s="1"/>
  <c r="H258" i="15"/>
  <c r="G282" i="15"/>
  <c r="G258" i="15"/>
  <c r="G260" i="15"/>
  <c r="L82" i="47"/>
  <c r="G934" i="4"/>
  <c r="H935" i="4" s="1"/>
  <c r="F111" i="15" s="1"/>
  <c r="L130" i="47"/>
  <c r="G1335" i="4"/>
  <c r="H1336" i="4" s="1"/>
  <c r="F193" i="15" s="1"/>
  <c r="H281" i="15"/>
  <c r="G259" i="15"/>
  <c r="H86" i="26"/>
  <c r="I86" i="26" s="1"/>
  <c r="K86" i="26" s="1"/>
  <c r="H82" i="26"/>
  <c r="I82" i="26" s="1"/>
  <c r="K82" i="26" s="1"/>
  <c r="H87" i="26"/>
  <c r="I87" i="26" s="1"/>
  <c r="K87" i="26" s="1"/>
  <c r="H83" i="26"/>
  <c r="I83" i="26" s="1"/>
  <c r="K83" i="26" s="1"/>
  <c r="H79" i="26"/>
  <c r="I79" i="26" s="1"/>
  <c r="H88" i="26"/>
  <c r="I88" i="26" s="1"/>
  <c r="K88" i="26" s="1"/>
  <c r="H84" i="26"/>
  <c r="I84" i="26" s="1"/>
  <c r="K84" i="26" s="1"/>
  <c r="H80" i="26"/>
  <c r="I80" i="26" s="1"/>
  <c r="K80" i="26" s="1"/>
  <c r="H85" i="26"/>
  <c r="I85" i="26" s="1"/>
  <c r="K85" i="26" s="1"/>
  <c r="H81" i="26"/>
  <c r="I81" i="26" s="1"/>
  <c r="K81" i="26" s="1"/>
  <c r="L94" i="46"/>
  <c r="H52" i="26"/>
  <c r="I52" i="26" s="1"/>
  <c r="K52" i="26" s="1"/>
  <c r="H48" i="26"/>
  <c r="I48" i="26" s="1"/>
  <c r="K48" i="26" s="1"/>
  <c r="H44" i="26"/>
  <c r="I44" i="26" s="1"/>
  <c r="K44" i="26" s="1"/>
  <c r="H51" i="26"/>
  <c r="I51" i="26" s="1"/>
  <c r="K51" i="26" s="1"/>
  <c r="H47" i="26"/>
  <c r="I47" i="26" s="1"/>
  <c r="K47" i="26" s="1"/>
  <c r="H50" i="26"/>
  <c r="I50" i="26" s="1"/>
  <c r="K50" i="26" s="1"/>
  <c r="H46" i="26"/>
  <c r="I46" i="26" s="1"/>
  <c r="K46" i="26" s="1"/>
  <c r="H53" i="26"/>
  <c r="I53" i="26" s="1"/>
  <c r="K53" i="26" s="1"/>
  <c r="H49" i="26"/>
  <c r="I49" i="26" s="1"/>
  <c r="K49" i="26" s="1"/>
  <c r="H45" i="26"/>
  <c r="I45" i="26" s="1"/>
  <c r="K45" i="26" s="1"/>
  <c r="H43" i="26"/>
  <c r="I43" i="26" s="1"/>
  <c r="M128" i="47"/>
  <c r="N120" i="47"/>
  <c r="H17" i="26"/>
  <c r="I17" i="26" s="1"/>
  <c r="K17" i="26" s="1"/>
  <c r="H19" i="26"/>
  <c r="I19" i="26" s="1"/>
  <c r="K19" i="26" s="1"/>
  <c r="H11" i="26"/>
  <c r="I11" i="26" s="1"/>
  <c r="K11" i="26" s="1"/>
  <c r="H10" i="26"/>
  <c r="I10" i="26" s="1"/>
  <c r="H18" i="26"/>
  <c r="I18" i="26" s="1"/>
  <c r="K18" i="26" s="1"/>
  <c r="H13" i="26"/>
  <c r="I13" i="26" s="1"/>
  <c r="K13" i="26" s="1"/>
  <c r="H15" i="26"/>
  <c r="I15" i="26" s="1"/>
  <c r="K15" i="26" s="1"/>
  <c r="H16" i="26"/>
  <c r="I16" i="26" s="1"/>
  <c r="K16" i="26" s="1"/>
  <c r="H14" i="26"/>
  <c r="I14" i="26" s="1"/>
  <c r="K14" i="26" s="1"/>
  <c r="H12" i="26"/>
  <c r="I12" i="26" s="1"/>
  <c r="K12" i="26" s="1"/>
  <c r="E270" i="15"/>
  <c r="F273" i="15"/>
  <c r="G273" i="15" s="1"/>
  <c r="G270" i="15" s="1"/>
  <c r="F28" i="15"/>
  <c r="G28" i="15" s="1"/>
  <c r="E25" i="15"/>
  <c r="H263" i="15"/>
  <c r="F12" i="15"/>
  <c r="H259" i="15"/>
  <c r="G43" i="15"/>
  <c r="H18" i="15"/>
  <c r="D93" i="15" s="1"/>
  <c r="H36" i="15"/>
  <c r="D113" i="15" s="1"/>
  <c r="H261" i="15"/>
  <c r="H14" i="15"/>
  <c r="D89" i="15" s="1"/>
  <c r="H13" i="15"/>
  <c r="D88" i="15" s="1"/>
  <c r="F40" i="15"/>
  <c r="H40" i="15" s="1"/>
  <c r="D117" i="15" s="1"/>
  <c r="F285" i="15"/>
  <c r="E60" i="15"/>
  <c r="H60" i="15" s="1"/>
  <c r="D137" i="15" s="1"/>
  <c r="E305" i="15"/>
  <c r="G19" i="15"/>
  <c r="C94" i="15" s="1"/>
  <c r="H94" i="15" s="1"/>
  <c r="D178" i="15" s="1"/>
  <c r="E257" i="15"/>
  <c r="F257" i="15"/>
  <c r="H268" i="15"/>
  <c r="G268" i="15"/>
  <c r="G293" i="15"/>
  <c r="H293" i="15"/>
  <c r="F255" i="15"/>
  <c r="G262" i="15"/>
  <c r="H288" i="15"/>
  <c r="G288" i="15"/>
  <c r="H286" i="15"/>
  <c r="G286" i="15"/>
  <c r="F50" i="15"/>
  <c r="H50" i="15" s="1"/>
  <c r="D127" i="15" s="1"/>
  <c r="F295" i="15"/>
  <c r="F52" i="15"/>
  <c r="H52" i="15" s="1"/>
  <c r="D129" i="15" s="1"/>
  <c r="F297" i="15"/>
  <c r="H275" i="15"/>
  <c r="G275" i="15"/>
  <c r="G264" i="15"/>
  <c r="G283" i="15"/>
  <c r="H283" i="15"/>
  <c r="H260" i="15"/>
  <c r="G263" i="15"/>
  <c r="G17" i="15"/>
  <c r="C92" i="15" s="1"/>
  <c r="H92" i="15" s="1"/>
  <c r="D176" i="15" s="1"/>
  <c r="H284" i="15"/>
  <c r="G284" i="15"/>
  <c r="F280" i="15"/>
  <c r="H1333" i="4"/>
  <c r="F168" i="15" s="1"/>
  <c r="E210" i="15"/>
  <c r="F212" i="15"/>
  <c r="G13" i="15"/>
  <c r="C88" i="15" s="1"/>
  <c r="E171" i="15"/>
  <c r="H1368" i="4"/>
  <c r="G225" i="15"/>
  <c r="H225" i="15"/>
  <c r="G14" i="15"/>
  <c r="C89" i="15" s="1"/>
  <c r="H89" i="15" s="1"/>
  <c r="D173" i="15" s="1"/>
  <c r="F129" i="15"/>
  <c r="G16" i="15"/>
  <c r="C91" i="15" s="1"/>
  <c r="H91" i="15" s="1"/>
  <c r="D175" i="15" s="1"/>
  <c r="H967" i="4"/>
  <c r="E87" i="15"/>
  <c r="H107" i="15"/>
  <c r="D189" i="15" s="1"/>
  <c r="G100" i="15"/>
  <c r="C182" i="15" s="1"/>
  <c r="H9" i="15"/>
  <c r="D84" i="15" s="1"/>
  <c r="G9" i="15"/>
  <c r="C84" i="15" s="1"/>
  <c r="G10" i="15"/>
  <c r="C85" i="15" s="1"/>
  <c r="H10" i="15"/>
  <c r="D85" i="15" s="1"/>
  <c r="G37" i="15"/>
  <c r="C114" i="15" s="1"/>
  <c r="H37" i="15"/>
  <c r="D114" i="15" s="1"/>
  <c r="G120" i="15"/>
  <c r="C202" i="15" s="1"/>
  <c r="H120" i="15"/>
  <c r="D202" i="15" s="1"/>
  <c r="H100" i="15"/>
  <c r="D182" i="15" s="1"/>
  <c r="D125" i="15"/>
  <c r="H45" i="15"/>
  <c r="H15" i="15"/>
  <c r="D90" i="15" s="1"/>
  <c r="H90" i="15" s="1"/>
  <c r="D174" i="15" s="1"/>
  <c r="G116" i="15"/>
  <c r="C198" i="15" s="1"/>
  <c r="H116" i="15"/>
  <c r="D198" i="15" s="1"/>
  <c r="C113" i="15"/>
  <c r="E12" i="15"/>
  <c r="H44" i="15"/>
  <c r="D121" i="15" s="1"/>
  <c r="G44" i="15"/>
  <c r="H42" i="15"/>
  <c r="D119" i="15" s="1"/>
  <c r="G42" i="15"/>
  <c r="C125" i="15"/>
  <c r="G45" i="15"/>
  <c r="H609" i="4"/>
  <c r="N89" i="46"/>
  <c r="N91" i="46" s="1"/>
  <c r="M93" i="46"/>
  <c r="N55" i="46"/>
  <c r="L25" i="46"/>
  <c r="L28" i="46" s="1"/>
  <c r="M91" i="46"/>
  <c r="L97" i="46"/>
  <c r="L85" i="46"/>
  <c r="G1341" i="4" s="1"/>
  <c r="M58" i="46"/>
  <c r="M49" i="46"/>
  <c r="N42" i="46"/>
  <c r="M78" i="46" s="1"/>
  <c r="M59" i="46"/>
  <c r="N45" i="46"/>
  <c r="M81" i="46" s="1"/>
  <c r="O53" i="46"/>
  <c r="O57" i="46" s="1"/>
  <c r="N57" i="46"/>
  <c r="L61" i="46"/>
  <c r="N43" i="46"/>
  <c r="M79" i="46" s="1"/>
  <c r="L49" i="46"/>
  <c r="G940" i="4" s="1"/>
  <c r="N25" i="46"/>
  <c r="O9" i="46"/>
  <c r="N16" i="46"/>
  <c r="N26" i="46"/>
  <c r="O12" i="46"/>
  <c r="O26" i="46" s="1"/>
  <c r="N10" i="47"/>
  <c r="M55" i="47" s="1"/>
  <c r="L24" i="47"/>
  <c r="A1" i="56"/>
  <c r="D6" i="14"/>
  <c r="E6" i="14" s="1"/>
  <c r="A2" i="48"/>
  <c r="A1" i="48"/>
  <c r="G118" i="15" l="1"/>
  <c r="C200" i="15" s="1"/>
  <c r="G200" i="15" s="1"/>
  <c r="H115" i="15"/>
  <c r="D197" i="15" s="1"/>
  <c r="H197" i="15" s="1"/>
  <c r="G94" i="15"/>
  <c r="C178" i="15" s="1"/>
  <c r="H178" i="15" s="1"/>
  <c r="G60" i="15"/>
  <c r="C137" i="15" s="1"/>
  <c r="G137" i="15" s="1"/>
  <c r="C220" i="15" s="1"/>
  <c r="G93" i="15"/>
  <c r="C177" i="15" s="1"/>
  <c r="G40" i="15"/>
  <c r="H93" i="15"/>
  <c r="D177" i="15" s="1"/>
  <c r="H177" i="15" s="1"/>
  <c r="H257" i="15"/>
  <c r="F35" i="15"/>
  <c r="G50" i="15"/>
  <c r="C127" i="15" s="1"/>
  <c r="H127" i="15" s="1"/>
  <c r="D210" i="15" s="1"/>
  <c r="M69" i="47"/>
  <c r="M82" i="47" s="1"/>
  <c r="N55" i="47"/>
  <c r="E141" i="15"/>
  <c r="G972" i="4"/>
  <c r="H973" i="4" s="1"/>
  <c r="F141" i="15" s="1"/>
  <c r="H941" i="4"/>
  <c r="E224" i="15"/>
  <c r="G1373" i="4"/>
  <c r="H1374" i="4" s="1"/>
  <c r="F224" i="15" s="1"/>
  <c r="H1342" i="4"/>
  <c r="K43" i="26"/>
  <c r="I55" i="26"/>
  <c r="I215" i="50"/>
  <c r="J215" i="50" s="1"/>
  <c r="I246" i="50"/>
  <c r="J246" i="50" s="1"/>
  <c r="I256" i="50"/>
  <c r="J256" i="50" s="1"/>
  <c r="I187" i="50"/>
  <c r="J187" i="50" s="1"/>
  <c r="I181" i="50"/>
  <c r="J181" i="50" s="1"/>
  <c r="I248" i="50"/>
  <c r="J248" i="50" s="1"/>
  <c r="I210" i="50"/>
  <c r="J210" i="50" s="1"/>
  <c r="I231" i="50"/>
  <c r="J231" i="50" s="1"/>
  <c r="I183" i="50"/>
  <c r="J183" i="50" s="1"/>
  <c r="I208" i="50"/>
  <c r="J208" i="50" s="1"/>
  <c r="I199" i="50"/>
  <c r="J199" i="50" s="1"/>
  <c r="I243" i="50"/>
  <c r="J243" i="50" s="1"/>
  <c r="I217" i="50"/>
  <c r="J217" i="50" s="1"/>
  <c r="I253" i="50"/>
  <c r="J253" i="50" s="1"/>
  <c r="I196" i="50"/>
  <c r="J196" i="50" s="1"/>
  <c r="I205" i="50"/>
  <c r="J205" i="50" s="1"/>
  <c r="I241" i="50"/>
  <c r="J241" i="50" s="1"/>
  <c r="I254" i="50"/>
  <c r="J254" i="50" s="1"/>
  <c r="I213" i="50"/>
  <c r="J213" i="50" s="1"/>
  <c r="I244" i="50"/>
  <c r="J244" i="50" s="1"/>
  <c r="I197" i="50"/>
  <c r="J197" i="50" s="1"/>
  <c r="I224" i="50"/>
  <c r="J224" i="50" s="1"/>
  <c r="I179" i="50"/>
  <c r="J179" i="50" s="1"/>
  <c r="I206" i="50"/>
  <c r="J206" i="50" s="1"/>
  <c r="I322" i="50"/>
  <c r="J322" i="50" s="1"/>
  <c r="I377" i="50"/>
  <c r="J377" i="50" s="1"/>
  <c r="I293" i="50"/>
  <c r="J293" i="50" s="1"/>
  <c r="I364" i="50"/>
  <c r="J364" i="50" s="1"/>
  <c r="I358" i="50"/>
  <c r="J358" i="50" s="1"/>
  <c r="I340" i="50"/>
  <c r="J340" i="50" s="1"/>
  <c r="I291" i="50"/>
  <c r="J291" i="50" s="1"/>
  <c r="I372" i="50"/>
  <c r="J372" i="50" s="1"/>
  <c r="I346" i="50"/>
  <c r="J346" i="50" s="1"/>
  <c r="I352" i="50"/>
  <c r="J352" i="50" s="1"/>
  <c r="I331" i="50"/>
  <c r="J331" i="50" s="1"/>
  <c r="I356" i="50"/>
  <c r="J356" i="50" s="1"/>
  <c r="I320" i="50"/>
  <c r="J320" i="50" s="1"/>
  <c r="I381" i="50"/>
  <c r="J381" i="50" s="1"/>
  <c r="I366" i="50"/>
  <c r="J366" i="50" s="1"/>
  <c r="I368" i="50"/>
  <c r="J368" i="50" s="1"/>
  <c r="I312" i="50"/>
  <c r="J312" i="50" s="1"/>
  <c r="I304" i="50"/>
  <c r="J304" i="50" s="1"/>
  <c r="I374" i="50"/>
  <c r="J374" i="50" s="1"/>
  <c r="I324" i="50"/>
  <c r="J324" i="50" s="1"/>
  <c r="I336" i="50"/>
  <c r="J336" i="50" s="1"/>
  <c r="I298" i="50"/>
  <c r="J298" i="50" s="1"/>
  <c r="I360" i="50"/>
  <c r="J360" i="50" s="1"/>
  <c r="I333" i="50"/>
  <c r="J333" i="50" s="1"/>
  <c r="I379" i="50"/>
  <c r="J379" i="50" s="1"/>
  <c r="I295" i="50"/>
  <c r="J295" i="50" s="1"/>
  <c r="I314" i="50"/>
  <c r="J314" i="50" s="1"/>
  <c r="I383" i="50"/>
  <c r="J383" i="50" s="1"/>
  <c r="I342" i="50"/>
  <c r="J342" i="50" s="1"/>
  <c r="I348" i="50"/>
  <c r="J348" i="50" s="1"/>
  <c r="I260" i="50"/>
  <c r="J260" i="50" s="1"/>
  <c r="I178" i="50"/>
  <c r="J178" i="50" s="1"/>
  <c r="I240" i="50"/>
  <c r="J240" i="50" s="1"/>
  <c r="I212" i="50"/>
  <c r="J212" i="50" s="1"/>
  <c r="I173" i="50"/>
  <c r="J173" i="50" s="1"/>
  <c r="I232" i="50"/>
  <c r="J232" i="50" s="1"/>
  <c r="I218" i="50"/>
  <c r="J218" i="50" s="1"/>
  <c r="I235" i="50"/>
  <c r="J235" i="50" s="1"/>
  <c r="I194" i="50"/>
  <c r="J194" i="50" s="1"/>
  <c r="I227" i="50"/>
  <c r="J227" i="50" s="1"/>
  <c r="I251" i="50"/>
  <c r="J251" i="50" s="1"/>
  <c r="I221" i="50"/>
  <c r="J221" i="50" s="1"/>
  <c r="I238" i="50"/>
  <c r="J238" i="50" s="1"/>
  <c r="I189" i="50"/>
  <c r="J189" i="50" s="1"/>
  <c r="I234" i="50"/>
  <c r="J234" i="50" s="1"/>
  <c r="I226" i="50"/>
  <c r="J226" i="50" s="1"/>
  <c r="I250" i="50"/>
  <c r="J250" i="50" s="1"/>
  <c r="I203" i="50"/>
  <c r="J203" i="50" s="1"/>
  <c r="I191" i="50"/>
  <c r="J191" i="50" s="1"/>
  <c r="I262" i="50"/>
  <c r="J262" i="50" s="1"/>
  <c r="I223" i="50"/>
  <c r="J223" i="50" s="1"/>
  <c r="I185" i="50"/>
  <c r="J185" i="50" s="1"/>
  <c r="I229" i="50"/>
  <c r="J229" i="50" s="1"/>
  <c r="I175" i="50"/>
  <c r="J175" i="50" s="1"/>
  <c r="I201" i="50"/>
  <c r="J201" i="50" s="1"/>
  <c r="I258" i="50"/>
  <c r="J258" i="50" s="1"/>
  <c r="I315" i="50"/>
  <c r="J315" i="50" s="1"/>
  <c r="I305" i="50"/>
  <c r="J305" i="50" s="1"/>
  <c r="I334" i="50"/>
  <c r="J334" i="50" s="1"/>
  <c r="I296" i="50"/>
  <c r="J296" i="50" s="1"/>
  <c r="I325" i="50"/>
  <c r="J325" i="50" s="1"/>
  <c r="I308" i="50"/>
  <c r="J308" i="50" s="1"/>
  <c r="I289" i="50"/>
  <c r="J289" i="50" s="1"/>
  <c r="I375" i="50"/>
  <c r="J375" i="50" s="1"/>
  <c r="I318" i="50"/>
  <c r="J318" i="50" s="1"/>
  <c r="I310" i="50"/>
  <c r="J310" i="50" s="1"/>
  <c r="K79" i="26"/>
  <c r="I90" i="26"/>
  <c r="I302" i="50"/>
  <c r="J302" i="50" s="1"/>
  <c r="I329" i="50"/>
  <c r="J329" i="50" s="1"/>
  <c r="I354" i="50"/>
  <c r="J354" i="50" s="1"/>
  <c r="I300" i="50"/>
  <c r="J300" i="50" s="1"/>
  <c r="I327" i="50"/>
  <c r="J327" i="50" s="1"/>
  <c r="L37" i="47"/>
  <c r="G576" i="4"/>
  <c r="F25" i="15"/>
  <c r="H28" i="15"/>
  <c r="I96" i="50"/>
  <c r="J96" i="50" s="1"/>
  <c r="I16" i="50"/>
  <c r="J16" i="50" s="1"/>
  <c r="I88" i="50"/>
  <c r="J88" i="50" s="1"/>
  <c r="I130" i="50"/>
  <c r="J130" i="50" s="1"/>
  <c r="I26" i="50"/>
  <c r="J26" i="50" s="1"/>
  <c r="I144" i="50"/>
  <c r="J144" i="50" s="1"/>
  <c r="I82" i="50"/>
  <c r="J82" i="50" s="1"/>
  <c r="I138" i="50"/>
  <c r="J138" i="50" s="1"/>
  <c r="I68" i="50"/>
  <c r="J68" i="50" s="1"/>
  <c r="I102" i="50"/>
  <c r="J102" i="50" s="1"/>
  <c r="I142" i="50"/>
  <c r="J142" i="50" s="1"/>
  <c r="I124" i="50"/>
  <c r="J124" i="50" s="1"/>
  <c r="I34" i="50"/>
  <c r="J34" i="50" s="1"/>
  <c r="I108" i="50"/>
  <c r="J108" i="50" s="1"/>
  <c r="I122" i="50"/>
  <c r="J122" i="50" s="1"/>
  <c r="I76" i="50"/>
  <c r="J76" i="50" s="1"/>
  <c r="I116" i="50"/>
  <c r="J116" i="50" s="1"/>
  <c r="I56" i="50"/>
  <c r="J56" i="50" s="1"/>
  <c r="I112" i="50"/>
  <c r="J112" i="50" s="1"/>
  <c r="I44" i="50"/>
  <c r="J44" i="50" s="1"/>
  <c r="I110" i="50"/>
  <c r="J110" i="50" s="1"/>
  <c r="I28" i="50"/>
  <c r="J28" i="50" s="1"/>
  <c r="I30" i="50"/>
  <c r="J30" i="50" s="1"/>
  <c r="I70" i="50"/>
  <c r="J70" i="50" s="1"/>
  <c r="I90" i="50"/>
  <c r="J90" i="50" s="1"/>
  <c r="K10" i="26"/>
  <c r="I21" i="26"/>
  <c r="I62" i="50"/>
  <c r="J62" i="50" s="1"/>
  <c r="I50" i="50"/>
  <c r="J50" i="50" s="1"/>
  <c r="I60" i="50"/>
  <c r="J60" i="50" s="1"/>
  <c r="N128" i="47"/>
  <c r="O120" i="47"/>
  <c r="O128" i="47" s="1"/>
  <c r="C105" i="15"/>
  <c r="G25" i="15"/>
  <c r="H273" i="15"/>
  <c r="H270" i="15" s="1"/>
  <c r="F270" i="15"/>
  <c r="I40" i="50"/>
  <c r="J40" i="50" s="1"/>
  <c r="I52" i="50"/>
  <c r="J52" i="50" s="1"/>
  <c r="I72" i="50"/>
  <c r="J72" i="50" s="1"/>
  <c r="I106" i="50"/>
  <c r="J106" i="50" s="1"/>
  <c r="I42" i="50"/>
  <c r="J42" i="50" s="1"/>
  <c r="I126" i="50"/>
  <c r="J126" i="50" s="1"/>
  <c r="I32" i="50"/>
  <c r="J32" i="50" s="1"/>
  <c r="I120" i="50"/>
  <c r="J120" i="50" s="1"/>
  <c r="I140" i="50"/>
  <c r="J140" i="50" s="1"/>
  <c r="I74" i="50"/>
  <c r="J74" i="50" s="1"/>
  <c r="I136" i="50"/>
  <c r="J136" i="50" s="1"/>
  <c r="I54" i="50"/>
  <c r="J54" i="50" s="1"/>
  <c r="I132" i="50"/>
  <c r="J132" i="50" s="1"/>
  <c r="I58" i="50"/>
  <c r="J58" i="50" s="1"/>
  <c r="I38" i="50"/>
  <c r="J38" i="50" s="1"/>
  <c r="I46" i="50"/>
  <c r="J46" i="50" s="1"/>
  <c r="I48" i="50"/>
  <c r="J48" i="50" s="1"/>
  <c r="I80" i="50"/>
  <c r="J80" i="50" s="1"/>
  <c r="I118" i="50"/>
  <c r="J118" i="50" s="1"/>
  <c r="I14" i="50"/>
  <c r="J14" i="50" s="1"/>
  <c r="I86" i="50"/>
  <c r="J86" i="50" s="1"/>
  <c r="I128" i="50"/>
  <c r="J128" i="50" s="1"/>
  <c r="I24" i="50"/>
  <c r="J24" i="50" s="1"/>
  <c r="I94" i="50"/>
  <c r="J94" i="50" s="1"/>
  <c r="I134" i="50"/>
  <c r="J134" i="50" s="1"/>
  <c r="I66" i="50"/>
  <c r="J66" i="50" s="1"/>
  <c r="I100" i="50"/>
  <c r="J100" i="50" s="1"/>
  <c r="I104" i="50"/>
  <c r="J104" i="50" s="1"/>
  <c r="I20" i="50"/>
  <c r="J20" i="50" s="1"/>
  <c r="I18" i="50"/>
  <c r="J18" i="50" s="1"/>
  <c r="I36" i="50"/>
  <c r="J36" i="50" s="1"/>
  <c r="G52" i="15"/>
  <c r="C129" i="15" s="1"/>
  <c r="G129" i="15" s="1"/>
  <c r="C212" i="15" s="1"/>
  <c r="G182" i="15"/>
  <c r="G92" i="15"/>
  <c r="C176" i="15" s="1"/>
  <c r="G176" i="15" s="1"/>
  <c r="G90" i="15"/>
  <c r="C174" i="15" s="1"/>
  <c r="G174" i="15" s="1"/>
  <c r="G178" i="15"/>
  <c r="G257" i="15"/>
  <c r="F254" i="15"/>
  <c r="G254" i="15" s="1"/>
  <c r="G297" i="15"/>
  <c r="H297" i="15"/>
  <c r="D47" i="22" s="1"/>
  <c r="G295" i="15"/>
  <c r="H295" i="15"/>
  <c r="G255" i="15"/>
  <c r="H255" i="15"/>
  <c r="D16" i="23"/>
  <c r="G305" i="15"/>
  <c r="H305" i="15"/>
  <c r="H285" i="15"/>
  <c r="H280" i="15" s="1"/>
  <c r="G285" i="15"/>
  <c r="G280" i="15" s="1"/>
  <c r="G89" i="15"/>
  <c r="C173" i="15" s="1"/>
  <c r="G173" i="15" s="1"/>
  <c r="D28" i="22"/>
  <c r="D27" i="22" s="1"/>
  <c r="F228" i="15"/>
  <c r="G35" i="15"/>
  <c r="G189" i="15"/>
  <c r="G12" i="15"/>
  <c r="G91" i="15"/>
  <c r="C175" i="15" s="1"/>
  <c r="G175" i="15" s="1"/>
  <c r="D87" i="15"/>
  <c r="H189" i="15"/>
  <c r="H202" i="15"/>
  <c r="H198" i="15"/>
  <c r="G114" i="15"/>
  <c r="C196" i="15" s="1"/>
  <c r="H200" i="15"/>
  <c r="G85" i="15"/>
  <c r="C169" i="15" s="1"/>
  <c r="H84" i="15"/>
  <c r="D168" i="15" s="1"/>
  <c r="D112" i="15"/>
  <c r="H113" i="15"/>
  <c r="F68" i="15"/>
  <c r="G125" i="15"/>
  <c r="G122" i="15" s="1"/>
  <c r="C122" i="15"/>
  <c r="H121" i="15"/>
  <c r="D203" i="15" s="1"/>
  <c r="G121" i="15"/>
  <c r="C203" i="15" s="1"/>
  <c r="H35" i="15"/>
  <c r="H119" i="15"/>
  <c r="D201" i="15" s="1"/>
  <c r="G119" i="15"/>
  <c r="C201" i="15" s="1"/>
  <c r="C112" i="15"/>
  <c r="G113" i="15"/>
  <c r="G198" i="15"/>
  <c r="H137" i="15"/>
  <c r="D220" i="15" s="1"/>
  <c r="H125" i="15"/>
  <c r="H122" i="15" s="1"/>
  <c r="D122" i="15"/>
  <c r="G202" i="15"/>
  <c r="H114" i="15"/>
  <c r="D196" i="15" s="1"/>
  <c r="H12" i="15"/>
  <c r="C87" i="15"/>
  <c r="G88" i="15"/>
  <c r="H85" i="15"/>
  <c r="D169" i="15" s="1"/>
  <c r="G84" i="15"/>
  <c r="C168" i="15" s="1"/>
  <c r="H117" i="15"/>
  <c r="D199" i="15" s="1"/>
  <c r="G117" i="15"/>
  <c r="C199" i="15" s="1"/>
  <c r="H182" i="15"/>
  <c r="H88" i="15"/>
  <c r="M94" i="46"/>
  <c r="N81" i="46"/>
  <c r="M95" i="46"/>
  <c r="O89" i="46"/>
  <c r="N93" i="46"/>
  <c r="N28" i="46"/>
  <c r="M85" i="46"/>
  <c r="N78" i="46"/>
  <c r="N79" i="46"/>
  <c r="N58" i="46"/>
  <c r="O42" i="46"/>
  <c r="M61" i="46"/>
  <c r="O45" i="46"/>
  <c r="O59" i="46" s="1"/>
  <c r="N59" i="46"/>
  <c r="O55" i="46"/>
  <c r="O43" i="46"/>
  <c r="N49" i="46"/>
  <c r="O16" i="46"/>
  <c r="O25" i="46"/>
  <c r="O28" i="46" s="1"/>
  <c r="N24" i="47"/>
  <c r="N37" i="47" s="1"/>
  <c r="O10" i="47"/>
  <c r="O24" i="47" s="1"/>
  <c r="O37" i="47" s="1"/>
  <c r="A2" i="58"/>
  <c r="A1" i="58"/>
  <c r="C8" i="33"/>
  <c r="C9" i="32"/>
  <c r="A2" i="38"/>
  <c r="A1" i="38"/>
  <c r="A2" i="37"/>
  <c r="A1" i="37"/>
  <c r="A2" i="35"/>
  <c r="A1" i="35"/>
  <c r="A2" i="59"/>
  <c r="A1" i="59"/>
  <c r="A2" i="57"/>
  <c r="A1" i="57"/>
  <c r="A2" i="56"/>
  <c r="A2" i="60"/>
  <c r="A1" i="60"/>
  <c r="A2" i="30"/>
  <c r="A1" i="30"/>
  <c r="A2" i="29"/>
  <c r="A1" i="29"/>
  <c r="A2" i="28"/>
  <c r="A1" i="28"/>
  <c r="A2" i="24"/>
  <c r="A1" i="24"/>
  <c r="A2" i="23"/>
  <c r="A1" i="23"/>
  <c r="A2" i="22"/>
  <c r="A1" i="22"/>
  <c r="A2" i="14"/>
  <c r="A1" i="14"/>
  <c r="A2" i="43"/>
  <c r="A1" i="43"/>
  <c r="A2" i="42"/>
  <c r="A1" i="42"/>
  <c r="A2" i="44"/>
  <c r="A1" i="44"/>
  <c r="A2" i="45"/>
  <c r="A1" i="45"/>
  <c r="G127" i="15" l="1"/>
  <c r="C210" i="15" s="1"/>
  <c r="H210" i="15" s="1"/>
  <c r="G197" i="15"/>
  <c r="G177" i="15"/>
  <c r="H173" i="15"/>
  <c r="H129" i="15"/>
  <c r="D212" i="15" s="1"/>
  <c r="G212" i="15" s="1"/>
  <c r="H174" i="15"/>
  <c r="H176" i="15"/>
  <c r="G87" i="15"/>
  <c r="G95" i="21"/>
  <c r="H95" i="21" s="1"/>
  <c r="I319" i="39" s="1"/>
  <c r="J319" i="39" s="1"/>
  <c r="G58" i="21"/>
  <c r="G50" i="21"/>
  <c r="H50" i="21" s="1"/>
  <c r="J50" i="21" s="1"/>
  <c r="L50" i="21" s="1"/>
  <c r="M102" i="47"/>
  <c r="O55" i="47"/>
  <c r="O69" i="47" s="1"/>
  <c r="O82" i="47" s="1"/>
  <c r="N69" i="47"/>
  <c r="N82" i="47" s="1"/>
  <c r="G93" i="21"/>
  <c r="H93" i="21" s="1"/>
  <c r="G92" i="21"/>
  <c r="H92" i="21" s="1"/>
  <c r="G54" i="21"/>
  <c r="G56" i="21"/>
  <c r="H56" i="21" s="1"/>
  <c r="G51" i="21"/>
  <c r="H51" i="21" s="1"/>
  <c r="G89" i="21"/>
  <c r="H89" i="21" s="1"/>
  <c r="G90" i="21"/>
  <c r="H90" i="21" s="1"/>
  <c r="G94" i="21"/>
  <c r="H94" i="21" s="1"/>
  <c r="I307" i="50"/>
  <c r="J307" i="50" s="1"/>
  <c r="I370" i="50"/>
  <c r="J370" i="50" s="1"/>
  <c r="I344" i="50"/>
  <c r="J344" i="50" s="1"/>
  <c r="I362" i="50"/>
  <c r="J362" i="50" s="1"/>
  <c r="I338" i="50"/>
  <c r="J338" i="50" s="1"/>
  <c r="I350" i="50"/>
  <c r="J350" i="50" s="1"/>
  <c r="K90" i="26"/>
  <c r="I317" i="50"/>
  <c r="J317" i="50" s="1"/>
  <c r="I288" i="50"/>
  <c r="G91" i="21"/>
  <c r="H91" i="21" s="1"/>
  <c r="G57" i="21"/>
  <c r="H57" i="21" s="1"/>
  <c r="G59" i="21"/>
  <c r="G87" i="21"/>
  <c r="H87" i="21" s="1"/>
  <c r="G88" i="21"/>
  <c r="H88" i="21" s="1"/>
  <c r="I198" i="39"/>
  <c r="J198" i="39" s="1"/>
  <c r="G53" i="21"/>
  <c r="H53" i="21" s="1"/>
  <c r="G52" i="21"/>
  <c r="H52" i="21" s="1"/>
  <c r="G55" i="21"/>
  <c r="I193" i="50"/>
  <c r="J193" i="50" s="1"/>
  <c r="I237" i="50"/>
  <c r="J237" i="50" s="1"/>
  <c r="K55" i="26"/>
  <c r="I172" i="50"/>
  <c r="J172" i="50" s="1"/>
  <c r="I220" i="50"/>
  <c r="J220" i="50" s="1"/>
  <c r="G19" i="21"/>
  <c r="H19" i="21" s="1"/>
  <c r="G13" i="21"/>
  <c r="H13" i="21" s="1"/>
  <c r="I12" i="50"/>
  <c r="J12" i="50" s="1"/>
  <c r="I84" i="50"/>
  <c r="J84" i="50" s="1"/>
  <c r="K21" i="26"/>
  <c r="I78" i="50"/>
  <c r="J78" i="50" s="1"/>
  <c r="I114" i="50"/>
  <c r="J114" i="50" s="1"/>
  <c r="I64" i="50"/>
  <c r="J64" i="50" s="1"/>
  <c r="I98" i="50"/>
  <c r="J98" i="50" s="1"/>
  <c r="I22" i="50"/>
  <c r="J22" i="50" s="1"/>
  <c r="I92" i="50"/>
  <c r="J92" i="50" s="1"/>
  <c r="G15" i="21"/>
  <c r="H15" i="21" s="1"/>
  <c r="G14" i="21"/>
  <c r="H14" i="21" s="1"/>
  <c r="D105" i="15"/>
  <c r="G105" i="15" s="1"/>
  <c r="H25" i="15"/>
  <c r="E309" i="15"/>
  <c r="E64" i="15"/>
  <c r="G614" i="4"/>
  <c r="H615" i="4" s="1"/>
  <c r="H577" i="4"/>
  <c r="G20" i="21"/>
  <c r="H20" i="21" s="1"/>
  <c r="G17" i="21"/>
  <c r="H17" i="21" s="1"/>
  <c r="G16" i="21"/>
  <c r="H16" i="21" s="1"/>
  <c r="C102" i="15"/>
  <c r="G21" i="21"/>
  <c r="H21" i="21" s="1"/>
  <c r="G18" i="21"/>
  <c r="H18" i="21" s="1"/>
  <c r="O79" i="46"/>
  <c r="G1230" i="4"/>
  <c r="M97" i="46"/>
  <c r="G210" i="15"/>
  <c r="H196" i="15"/>
  <c r="H254" i="15"/>
  <c r="D14" i="22"/>
  <c r="G169" i="15"/>
  <c r="G112" i="15"/>
  <c r="H112" i="15"/>
  <c r="H175" i="15"/>
  <c r="G199" i="15"/>
  <c r="G168" i="15"/>
  <c r="H220" i="15"/>
  <c r="H201" i="15"/>
  <c r="H203" i="15"/>
  <c r="C195" i="15"/>
  <c r="C208" i="15"/>
  <c r="H168" i="15"/>
  <c r="H87" i="15"/>
  <c r="D172" i="15"/>
  <c r="G196" i="15"/>
  <c r="H199" i="15"/>
  <c r="H169" i="15"/>
  <c r="C172" i="15"/>
  <c r="D208" i="15"/>
  <c r="G220" i="15"/>
  <c r="G201" i="15"/>
  <c r="G203" i="15"/>
  <c r="D195" i="15"/>
  <c r="N94" i="46"/>
  <c r="O93" i="46"/>
  <c r="O91" i="46"/>
  <c r="O81" i="46"/>
  <c r="O95" i="46" s="1"/>
  <c r="N95" i="46"/>
  <c r="N61" i="46"/>
  <c r="O58" i="46"/>
  <c r="O61" i="46" s="1"/>
  <c r="N85" i="46"/>
  <c r="O78" i="46"/>
  <c r="O49" i="46"/>
  <c r="A1" i="4"/>
  <c r="O94" i="46" l="1"/>
  <c r="H212" i="15"/>
  <c r="I375" i="39"/>
  <c r="J375" i="39" s="1"/>
  <c r="J95" i="21"/>
  <c r="L95" i="21" s="1"/>
  <c r="I207" i="39"/>
  <c r="J207" i="39" s="1"/>
  <c r="M117" i="47"/>
  <c r="M130" i="47" s="1"/>
  <c r="N102" i="47"/>
  <c r="I212" i="39"/>
  <c r="J212" i="39" s="1"/>
  <c r="J52" i="21"/>
  <c r="L52" i="21" s="1"/>
  <c r="I189" i="39"/>
  <c r="J189" i="39" s="1"/>
  <c r="I183" i="39"/>
  <c r="J183" i="39" s="1"/>
  <c r="I250" i="39"/>
  <c r="J250" i="39" s="1"/>
  <c r="I338" i="39"/>
  <c r="J338" i="39" s="1"/>
  <c r="I353" i="39"/>
  <c r="J353" i="39" s="1"/>
  <c r="I379" i="39"/>
  <c r="J379" i="39" s="1"/>
  <c r="J87" i="21"/>
  <c r="L87" i="21" s="1"/>
  <c r="I359" i="39"/>
  <c r="J359" i="39" s="1"/>
  <c r="I373" i="39"/>
  <c r="J373" i="39" s="1"/>
  <c r="I327" i="39"/>
  <c r="J327" i="39" s="1"/>
  <c r="I363" i="39"/>
  <c r="J363" i="39" s="1"/>
  <c r="I388" i="39"/>
  <c r="J388" i="39" s="1"/>
  <c r="I347" i="39"/>
  <c r="J347" i="39" s="1"/>
  <c r="I298" i="39"/>
  <c r="J298" i="39" s="1"/>
  <c r="J91" i="21"/>
  <c r="L91" i="21" s="1"/>
  <c r="I315" i="39"/>
  <c r="J315" i="39" s="1"/>
  <c r="I382" i="39"/>
  <c r="J382" i="39" s="1"/>
  <c r="I317" i="39"/>
  <c r="J317" i="39" s="1"/>
  <c r="I325" i="39"/>
  <c r="J325" i="39" s="1"/>
  <c r="I296" i="39"/>
  <c r="J296" i="39" s="1"/>
  <c r="I309" i="39"/>
  <c r="J309" i="39" s="1"/>
  <c r="I361" i="39"/>
  <c r="J361" i="39" s="1"/>
  <c r="J94" i="21"/>
  <c r="L94" i="21" s="1"/>
  <c r="I336" i="39"/>
  <c r="J336" i="39" s="1"/>
  <c r="I321" i="39"/>
  <c r="J321" i="39" s="1"/>
  <c r="J89" i="21"/>
  <c r="L89" i="21" s="1"/>
  <c r="I355" i="39"/>
  <c r="J355" i="39" s="1"/>
  <c r="I349" i="39"/>
  <c r="J349" i="39" s="1"/>
  <c r="I386" i="39"/>
  <c r="J386" i="39" s="1"/>
  <c r="I302" i="39"/>
  <c r="J302" i="39" s="1"/>
  <c r="I340" i="39"/>
  <c r="J340" i="39" s="1"/>
  <c r="I390" i="39"/>
  <c r="J390" i="39" s="1"/>
  <c r="I228" i="39"/>
  <c r="J228" i="39" s="1"/>
  <c r="J56" i="21"/>
  <c r="L56" i="21" s="1"/>
  <c r="I191" i="39"/>
  <c r="J191" i="39" s="1"/>
  <c r="I252" i="39"/>
  <c r="J252" i="39" s="1"/>
  <c r="I236" i="39"/>
  <c r="J236" i="39" s="1"/>
  <c r="I341" i="39"/>
  <c r="J341" i="39" s="1"/>
  <c r="I312" i="39"/>
  <c r="J312" i="39" s="1"/>
  <c r="I322" i="39"/>
  <c r="J322" i="39" s="1"/>
  <c r="J92" i="21"/>
  <c r="L92" i="21" s="1"/>
  <c r="I303" i="39"/>
  <c r="J303" i="39" s="1"/>
  <c r="I332" i="39"/>
  <c r="J332" i="39" s="1"/>
  <c r="G49" i="21"/>
  <c r="J264" i="50"/>
  <c r="I219" i="39"/>
  <c r="J219" i="39" s="1"/>
  <c r="I201" i="39"/>
  <c r="J201" i="39" s="1"/>
  <c r="I255" i="39"/>
  <c r="J255" i="39" s="1"/>
  <c r="I245" i="39"/>
  <c r="J245" i="39" s="1"/>
  <c r="J53" i="21"/>
  <c r="L53" i="21" s="1"/>
  <c r="I210" i="39"/>
  <c r="J210" i="39" s="1"/>
  <c r="I233" i="39"/>
  <c r="J233" i="39" s="1"/>
  <c r="I185" i="39"/>
  <c r="J185" i="39" s="1"/>
  <c r="J88" i="21"/>
  <c r="L88" i="21" s="1"/>
  <c r="I329" i="39"/>
  <c r="J329" i="39" s="1"/>
  <c r="I384" i="39"/>
  <c r="J384" i="39" s="1"/>
  <c r="I365" i="39"/>
  <c r="J365" i="39" s="1"/>
  <c r="I371" i="39"/>
  <c r="J371" i="39" s="1"/>
  <c r="I300" i="39"/>
  <c r="J300" i="39" s="1"/>
  <c r="I264" i="39"/>
  <c r="J264" i="39" s="1"/>
  <c r="J57" i="21"/>
  <c r="L57" i="21" s="1"/>
  <c r="I193" i="39"/>
  <c r="J193" i="39" s="1"/>
  <c r="I205" i="39"/>
  <c r="J205" i="39" s="1"/>
  <c r="I225" i="39"/>
  <c r="J225" i="39" s="1"/>
  <c r="J288" i="50"/>
  <c r="I385" i="50"/>
  <c r="I343" i="39"/>
  <c r="J343" i="39" s="1"/>
  <c r="I331" i="39"/>
  <c r="J331" i="39" s="1"/>
  <c r="J90" i="21"/>
  <c r="L90" i="21" s="1"/>
  <c r="I381" i="39"/>
  <c r="J381" i="39" s="1"/>
  <c r="I305" i="39"/>
  <c r="J305" i="39" s="1"/>
  <c r="I367" i="39"/>
  <c r="J367" i="39" s="1"/>
  <c r="I311" i="39"/>
  <c r="J311" i="39" s="1"/>
  <c r="I262" i="39"/>
  <c r="J262" i="39" s="1"/>
  <c r="I242" i="39"/>
  <c r="J242" i="39" s="1"/>
  <c r="I214" i="39"/>
  <c r="J214" i="39" s="1"/>
  <c r="I180" i="39"/>
  <c r="J180" i="39" s="1"/>
  <c r="J51" i="21"/>
  <c r="L51" i="21" s="1"/>
  <c r="I307" i="39"/>
  <c r="J307" i="39" s="1"/>
  <c r="I334" i="39"/>
  <c r="J334" i="39" s="1"/>
  <c r="J93" i="21"/>
  <c r="L93" i="21" s="1"/>
  <c r="F64" i="15"/>
  <c r="H64" i="15" s="1"/>
  <c r="D141" i="15" s="1"/>
  <c r="F309" i="15"/>
  <c r="H309" i="15" s="1"/>
  <c r="D19" i="23"/>
  <c r="H105" i="15"/>
  <c r="D102" i="15"/>
  <c r="I31" i="39"/>
  <c r="J31" i="39" s="1"/>
  <c r="I29" i="39"/>
  <c r="J29" i="39" s="1"/>
  <c r="J15" i="21"/>
  <c r="L15" i="21" s="1"/>
  <c r="I91" i="39"/>
  <c r="J91" i="39" s="1"/>
  <c r="I71" i="39"/>
  <c r="J71" i="39" s="1"/>
  <c r="J13" i="21"/>
  <c r="L13" i="21" s="1"/>
  <c r="H54" i="21" s="1"/>
  <c r="I81" i="39"/>
  <c r="J81" i="39" s="1"/>
  <c r="I119" i="39"/>
  <c r="J119" i="39" s="1"/>
  <c r="I15" i="39"/>
  <c r="J15" i="39" s="1"/>
  <c r="I87" i="39"/>
  <c r="J87" i="39" s="1"/>
  <c r="I129" i="39"/>
  <c r="J129" i="39" s="1"/>
  <c r="I25" i="39"/>
  <c r="J25" i="39" s="1"/>
  <c r="I95" i="39"/>
  <c r="J95" i="39" s="1"/>
  <c r="I135" i="39"/>
  <c r="J135" i="39" s="1"/>
  <c r="I67" i="39"/>
  <c r="J67" i="39" s="1"/>
  <c r="I101" i="39"/>
  <c r="J101" i="39" s="1"/>
  <c r="I35" i="39"/>
  <c r="J35" i="39" s="1"/>
  <c r="I109" i="39"/>
  <c r="J109" i="39" s="1"/>
  <c r="I123" i="39"/>
  <c r="J123" i="39" s="1"/>
  <c r="I45" i="39"/>
  <c r="J45" i="39" s="1"/>
  <c r="I111" i="39"/>
  <c r="J111" i="39" s="1"/>
  <c r="I57" i="39"/>
  <c r="J57" i="39" s="1"/>
  <c r="I113" i="39"/>
  <c r="J113" i="39" s="1"/>
  <c r="J18" i="21"/>
  <c r="L18" i="21" s="1"/>
  <c r="H59" i="21" s="1"/>
  <c r="I77" i="39"/>
  <c r="J77" i="39" s="1"/>
  <c r="I117" i="39"/>
  <c r="J117" i="39" s="1"/>
  <c r="J16" i="21"/>
  <c r="L16" i="21" s="1"/>
  <c r="I107" i="39"/>
  <c r="J107" i="39" s="1"/>
  <c r="I73" i="39"/>
  <c r="J73" i="39" s="1"/>
  <c r="I53" i="39"/>
  <c r="J53" i="39" s="1"/>
  <c r="I41" i="39"/>
  <c r="J41" i="39" s="1"/>
  <c r="I47" i="39"/>
  <c r="J47" i="39" s="1"/>
  <c r="I39" i="39"/>
  <c r="J39" i="39" s="1"/>
  <c r="I49" i="39"/>
  <c r="J49" i="39" s="1"/>
  <c r="J20" i="21"/>
  <c r="L20" i="21" s="1"/>
  <c r="I59" i="39"/>
  <c r="J59" i="39" s="1"/>
  <c r="J21" i="21"/>
  <c r="L21" i="21" s="1"/>
  <c r="I51" i="39"/>
  <c r="J51" i="39" s="1"/>
  <c r="I61" i="39"/>
  <c r="J61" i="39" s="1"/>
  <c r="I63" i="39"/>
  <c r="J63" i="39" s="1"/>
  <c r="C187" i="15"/>
  <c r="G102" i="15"/>
  <c r="I55" i="39"/>
  <c r="J55" i="39" s="1"/>
  <c r="I133" i="39"/>
  <c r="J133" i="39" s="1"/>
  <c r="J17" i="21"/>
  <c r="L17" i="21" s="1"/>
  <c r="H58" i="21" s="1"/>
  <c r="I75" i="39"/>
  <c r="J75" i="39" s="1"/>
  <c r="I137" i="39"/>
  <c r="J137" i="39" s="1"/>
  <c r="I33" i="39"/>
  <c r="J33" i="39" s="1"/>
  <c r="I121" i="39"/>
  <c r="J121" i="39" s="1"/>
  <c r="I141" i="39"/>
  <c r="J141" i="39" s="1"/>
  <c r="I43" i="39"/>
  <c r="J43" i="39" s="1"/>
  <c r="I127" i="39"/>
  <c r="J127" i="39" s="1"/>
  <c r="F34" i="15"/>
  <c r="F279" i="15"/>
  <c r="I27" i="39"/>
  <c r="J27" i="39" s="1"/>
  <c r="I97" i="39"/>
  <c r="J97" i="39" s="1"/>
  <c r="I139" i="39"/>
  <c r="J139" i="39" s="1"/>
  <c r="I17" i="39"/>
  <c r="J17" i="39" s="1"/>
  <c r="I89" i="39"/>
  <c r="J89" i="39" s="1"/>
  <c r="I131" i="39"/>
  <c r="J131" i="39" s="1"/>
  <c r="J14" i="21"/>
  <c r="L14" i="21" s="1"/>
  <c r="H55" i="21" s="1"/>
  <c r="I83" i="39"/>
  <c r="J83" i="39" s="1"/>
  <c r="I125" i="39"/>
  <c r="J125" i="39" s="1"/>
  <c r="I145" i="39"/>
  <c r="J145" i="39" s="1"/>
  <c r="I69" i="39"/>
  <c r="J69" i="39" s="1"/>
  <c r="I103" i="39"/>
  <c r="J103" i="39" s="1"/>
  <c r="I143" i="39"/>
  <c r="J143" i="39" s="1"/>
  <c r="J146" i="50"/>
  <c r="G12" i="21"/>
  <c r="I37" i="39"/>
  <c r="J37" i="39" s="1"/>
  <c r="J19" i="21"/>
  <c r="L19" i="21" s="1"/>
  <c r="I19" i="39"/>
  <c r="J19" i="39" s="1"/>
  <c r="I105" i="39"/>
  <c r="J105" i="39" s="1"/>
  <c r="I21" i="39"/>
  <c r="J21" i="39" s="1"/>
  <c r="E191" i="15"/>
  <c r="E277" i="15"/>
  <c r="G1231" i="4"/>
  <c r="H208" i="15"/>
  <c r="D205" i="15"/>
  <c r="H172" i="15"/>
  <c r="H171" i="15" s="1"/>
  <c r="D171" i="15"/>
  <c r="G208" i="15"/>
  <c r="C205" i="15"/>
  <c r="H195" i="15"/>
  <c r="H194" i="15" s="1"/>
  <c r="D194" i="15"/>
  <c r="C194" i="15"/>
  <c r="G195" i="15"/>
  <c r="G194" i="15" s="1"/>
  <c r="G172" i="15"/>
  <c r="G171" i="15" s="1"/>
  <c r="C171" i="15"/>
  <c r="O85" i="46"/>
  <c r="N97" i="46"/>
  <c r="O97" i="46"/>
  <c r="H21" i="60"/>
  <c r="H20" i="59"/>
  <c r="G64" i="15" l="1"/>
  <c r="C141" i="15" s="1"/>
  <c r="G141" i="15" s="1"/>
  <c r="C224" i="15" s="1"/>
  <c r="G309" i="15"/>
  <c r="O102" i="47"/>
  <c r="O117" i="47" s="1"/>
  <c r="O130" i="47" s="1"/>
  <c r="N117" i="47"/>
  <c r="N130" i="47" s="1"/>
  <c r="G61" i="21"/>
  <c r="H49" i="21"/>
  <c r="H61" i="21" s="1"/>
  <c r="G86" i="21"/>
  <c r="J385" i="50"/>
  <c r="H12" i="21"/>
  <c r="G23" i="21"/>
  <c r="I248" i="39"/>
  <c r="J248" i="39" s="1"/>
  <c r="I217" i="39"/>
  <c r="J217" i="39" s="1"/>
  <c r="J55" i="21"/>
  <c r="L55" i="21" s="1"/>
  <c r="I258" i="39"/>
  <c r="J258" i="39" s="1"/>
  <c r="G279" i="15"/>
  <c r="D39" i="22" s="1"/>
  <c r="D37" i="22" s="1"/>
  <c r="H279" i="15"/>
  <c r="I196" i="39"/>
  <c r="J196" i="39" s="1"/>
  <c r="I234" i="39"/>
  <c r="J234" i="39" s="1"/>
  <c r="I223" i="39"/>
  <c r="J223" i="39" s="1"/>
  <c r="I237" i="39"/>
  <c r="J237" i="39" s="1"/>
  <c r="I175" i="39"/>
  <c r="J175" i="39" s="1"/>
  <c r="J59" i="21"/>
  <c r="L59" i="21" s="1"/>
  <c r="I220" i="39"/>
  <c r="J220" i="39" s="1"/>
  <c r="I240" i="39"/>
  <c r="J240" i="39" s="1"/>
  <c r="I229" i="39"/>
  <c r="J229" i="39" s="1"/>
  <c r="I253" i="39"/>
  <c r="J253" i="39" s="1"/>
  <c r="I187" i="39"/>
  <c r="J187" i="39" s="1"/>
  <c r="I231" i="39"/>
  <c r="J231" i="39" s="1"/>
  <c r="I260" i="39"/>
  <c r="J260" i="39" s="1"/>
  <c r="I203" i="39"/>
  <c r="J203" i="39" s="1"/>
  <c r="I177" i="39"/>
  <c r="J177" i="39" s="1"/>
  <c r="J54" i="21"/>
  <c r="G34" i="15"/>
  <c r="C111" i="15" s="1"/>
  <c r="H34" i="15"/>
  <c r="D111" i="15" s="1"/>
  <c r="J58" i="21"/>
  <c r="L58" i="21" s="1"/>
  <c r="I226" i="39"/>
  <c r="J226" i="39" s="1"/>
  <c r="I256" i="39"/>
  <c r="J256" i="39" s="1"/>
  <c r="I199" i="39"/>
  <c r="J199" i="39" s="1"/>
  <c r="I243" i="39"/>
  <c r="J243" i="39" s="1"/>
  <c r="I208" i="39"/>
  <c r="J208" i="39" s="1"/>
  <c r="I246" i="39"/>
  <c r="J246" i="39" s="1"/>
  <c r="I181" i="39"/>
  <c r="J181" i="39" s="1"/>
  <c r="I215" i="39"/>
  <c r="J215" i="39" s="1"/>
  <c r="C184" i="15"/>
  <c r="D187" i="15"/>
  <c r="H102" i="15"/>
  <c r="H141" i="15"/>
  <c r="D224" i="15" s="1"/>
  <c r="H224" i="15" s="1"/>
  <c r="E226" i="15"/>
  <c r="E311" i="15"/>
  <c r="G1379" i="4"/>
  <c r="H1380" i="4" s="1"/>
  <c r="XEV2" i="36"/>
  <c r="XEN2" i="36"/>
  <c r="XEF2" i="36"/>
  <c r="XDX2" i="36"/>
  <c r="XDP2" i="36"/>
  <c r="XDH2" i="36"/>
  <c r="XCZ2" i="36"/>
  <c r="XCR2" i="36"/>
  <c r="XCJ2" i="36"/>
  <c r="XCB2" i="36"/>
  <c r="XBT2" i="36"/>
  <c r="XBL2" i="36"/>
  <c r="XBD2" i="36"/>
  <c r="XAV2" i="36"/>
  <c r="XAN2" i="36"/>
  <c r="XAF2" i="36"/>
  <c r="WZX2" i="36"/>
  <c r="WZP2" i="36"/>
  <c r="WZH2" i="36"/>
  <c r="WYZ2" i="36"/>
  <c r="WYR2" i="36"/>
  <c r="WYJ2" i="36"/>
  <c r="WYB2" i="36"/>
  <c r="WXT2" i="36"/>
  <c r="WXL2" i="36"/>
  <c r="WXD2" i="36"/>
  <c r="WWV2" i="36"/>
  <c r="WWN2" i="36"/>
  <c r="WWF2" i="36"/>
  <c r="WVX2" i="36"/>
  <c r="WVP2" i="36"/>
  <c r="WVH2" i="36"/>
  <c r="WUZ2" i="36"/>
  <c r="WUR2" i="36"/>
  <c r="WUJ2" i="36"/>
  <c r="WUB2" i="36"/>
  <c r="WTT2" i="36"/>
  <c r="WTL2" i="36"/>
  <c r="WTD2" i="36"/>
  <c r="WSV2" i="36"/>
  <c r="WSN2" i="36"/>
  <c r="WSF2" i="36"/>
  <c r="WRX2" i="36"/>
  <c r="WRP2" i="36"/>
  <c r="WRH2" i="36"/>
  <c r="WQZ2" i="36"/>
  <c r="WQR2" i="36"/>
  <c r="WQJ2" i="36"/>
  <c r="WQB2" i="36"/>
  <c r="WPT2" i="36"/>
  <c r="WPL2" i="36"/>
  <c r="WPD2" i="36"/>
  <c r="WOV2" i="36"/>
  <c r="WON2" i="36"/>
  <c r="WOF2" i="36"/>
  <c r="WNX2" i="36"/>
  <c r="WNP2" i="36"/>
  <c r="WNH2" i="36"/>
  <c r="WMZ2" i="36"/>
  <c r="WMR2" i="36"/>
  <c r="WMJ2" i="36"/>
  <c r="WMB2" i="36"/>
  <c r="WLT2" i="36"/>
  <c r="WLL2" i="36"/>
  <c r="WLD2" i="36"/>
  <c r="WKV2" i="36"/>
  <c r="WKN2" i="36"/>
  <c r="WKF2" i="36"/>
  <c r="WJX2" i="36"/>
  <c r="WJP2" i="36"/>
  <c r="WJH2" i="36"/>
  <c r="WIZ2" i="36"/>
  <c r="WIR2" i="36"/>
  <c r="WIJ2" i="36"/>
  <c r="WIB2" i="36"/>
  <c r="WHT2" i="36"/>
  <c r="WHL2" i="36"/>
  <c r="WHD2" i="36"/>
  <c r="WGV2" i="36"/>
  <c r="WGN2" i="36"/>
  <c r="WGF2" i="36"/>
  <c r="WFX2" i="36"/>
  <c r="WFP2" i="36"/>
  <c r="WFH2" i="36"/>
  <c r="WEZ2" i="36"/>
  <c r="WER2" i="36"/>
  <c r="WEJ2" i="36"/>
  <c r="WEB2" i="36"/>
  <c r="WDT2" i="36"/>
  <c r="WDL2" i="36"/>
  <c r="WDD2" i="36"/>
  <c r="WCV2" i="36"/>
  <c r="WCN2" i="36"/>
  <c r="WCF2" i="36"/>
  <c r="WBX2" i="36"/>
  <c r="WBP2" i="36"/>
  <c r="WBH2" i="36"/>
  <c r="WAZ2" i="36"/>
  <c r="WAR2" i="36"/>
  <c r="WAJ2" i="36"/>
  <c r="WAB2" i="36"/>
  <c r="VZT2" i="36"/>
  <c r="VZL2" i="36"/>
  <c r="VZD2" i="36"/>
  <c r="VYV2" i="36"/>
  <c r="VYN2" i="36"/>
  <c r="VYF2" i="36"/>
  <c r="VXX2" i="36"/>
  <c r="VXP2" i="36"/>
  <c r="VXH2" i="36"/>
  <c r="VWZ2" i="36"/>
  <c r="VWR2" i="36"/>
  <c r="VWJ2" i="36"/>
  <c r="VWB2" i="36"/>
  <c r="VVT2" i="36"/>
  <c r="VVL2" i="36"/>
  <c r="VVD2" i="36"/>
  <c r="VUV2" i="36"/>
  <c r="VUN2" i="36"/>
  <c r="VUF2" i="36"/>
  <c r="VTX2" i="36"/>
  <c r="VTP2" i="36"/>
  <c r="VTH2" i="36"/>
  <c r="VSZ2" i="36"/>
  <c r="VSR2" i="36"/>
  <c r="VSJ2" i="36"/>
  <c r="VSB2" i="36"/>
  <c r="VRT2" i="36"/>
  <c r="VRL2" i="36"/>
  <c r="VRD2" i="36"/>
  <c r="VQV2" i="36"/>
  <c r="VQN2" i="36"/>
  <c r="VQF2" i="36"/>
  <c r="VPX2" i="36"/>
  <c r="VPP2" i="36"/>
  <c r="VPH2" i="36"/>
  <c r="VOZ2" i="36"/>
  <c r="VOR2" i="36"/>
  <c r="VOJ2" i="36"/>
  <c r="VOB2" i="36"/>
  <c r="VNT2" i="36"/>
  <c r="VNL2" i="36"/>
  <c r="VND2" i="36"/>
  <c r="VMV2" i="36"/>
  <c r="VMN2" i="36"/>
  <c r="VMF2" i="36"/>
  <c r="VLX2" i="36"/>
  <c r="VLP2" i="36"/>
  <c r="VLH2" i="36"/>
  <c r="VKZ2" i="36"/>
  <c r="VKR2" i="36"/>
  <c r="VKJ2" i="36"/>
  <c r="VKB2" i="36"/>
  <c r="VJT2" i="36"/>
  <c r="VJL2" i="36"/>
  <c r="VJD2" i="36"/>
  <c r="VIV2" i="36"/>
  <c r="VIN2" i="36"/>
  <c r="VIF2" i="36"/>
  <c r="VHX2" i="36"/>
  <c r="VHP2" i="36"/>
  <c r="VHH2" i="36"/>
  <c r="VGZ2" i="36"/>
  <c r="VGR2" i="36"/>
  <c r="VGJ2" i="36"/>
  <c r="VGB2" i="36"/>
  <c r="VFT2" i="36"/>
  <c r="VFL2" i="36"/>
  <c r="VFD2" i="36"/>
  <c r="VEV2" i="36"/>
  <c r="VEN2" i="36"/>
  <c r="VEF2" i="36"/>
  <c r="VDX2" i="36"/>
  <c r="VDP2" i="36"/>
  <c r="VDH2" i="36"/>
  <c r="VCZ2" i="36"/>
  <c r="VCR2" i="36"/>
  <c r="VCJ2" i="36"/>
  <c r="VCB2" i="36"/>
  <c r="VBT2" i="36"/>
  <c r="VBL2" i="36"/>
  <c r="VBD2" i="36"/>
  <c r="VAV2" i="36"/>
  <c r="VAN2" i="36"/>
  <c r="VAF2" i="36"/>
  <c r="UZX2" i="36"/>
  <c r="UZP2" i="36"/>
  <c r="UZH2" i="36"/>
  <c r="UYZ2" i="36"/>
  <c r="UYR2" i="36"/>
  <c r="UYJ2" i="36"/>
  <c r="UYB2" i="36"/>
  <c r="UXT2" i="36"/>
  <c r="UXL2" i="36"/>
  <c r="UXD2" i="36"/>
  <c r="UWV2" i="36"/>
  <c r="UWN2" i="36"/>
  <c r="UWF2" i="36"/>
  <c r="UVX2" i="36"/>
  <c r="UVP2" i="36"/>
  <c r="UVH2" i="36"/>
  <c r="UUZ2" i="36"/>
  <c r="UUR2" i="36"/>
  <c r="UUJ2" i="36"/>
  <c r="UUB2" i="36"/>
  <c r="UTT2" i="36"/>
  <c r="UTL2" i="36"/>
  <c r="UTD2" i="36"/>
  <c r="USV2" i="36"/>
  <c r="USN2" i="36"/>
  <c r="USF2" i="36"/>
  <c r="URX2" i="36"/>
  <c r="URP2" i="36"/>
  <c r="URH2" i="36"/>
  <c r="UQZ2" i="36"/>
  <c r="UQR2" i="36"/>
  <c r="UQJ2" i="36"/>
  <c r="UQB2" i="36"/>
  <c r="UPT2" i="36"/>
  <c r="UPL2" i="36"/>
  <c r="UPD2" i="36"/>
  <c r="UOV2" i="36"/>
  <c r="UON2" i="36"/>
  <c r="UOF2" i="36"/>
  <c r="UNX2" i="36"/>
  <c r="UNP2" i="36"/>
  <c r="UNH2" i="36"/>
  <c r="UMZ2" i="36"/>
  <c r="UMR2" i="36"/>
  <c r="UMJ2" i="36"/>
  <c r="UMB2" i="36"/>
  <c r="ULT2" i="36"/>
  <c r="ULL2" i="36"/>
  <c r="ULD2" i="36"/>
  <c r="UKV2" i="36"/>
  <c r="UKN2" i="36"/>
  <c r="UKF2" i="36"/>
  <c r="UJX2" i="36"/>
  <c r="UJP2" i="36"/>
  <c r="UJH2" i="36"/>
  <c r="UIZ2" i="36"/>
  <c r="UIR2" i="36"/>
  <c r="UIJ2" i="36"/>
  <c r="UIB2" i="36"/>
  <c r="UHT2" i="36"/>
  <c r="UHL2" i="36"/>
  <c r="UHD2" i="36"/>
  <c r="UGV2" i="36"/>
  <c r="UGN2" i="36"/>
  <c r="UGF2" i="36"/>
  <c r="UFX2" i="36"/>
  <c r="UFP2" i="36"/>
  <c r="UFH2" i="36"/>
  <c r="UEZ2" i="36"/>
  <c r="UER2" i="36"/>
  <c r="UEJ2" i="36"/>
  <c r="UEB2" i="36"/>
  <c r="UDT2" i="36"/>
  <c r="UDL2" i="36"/>
  <c r="UDD2" i="36"/>
  <c r="UCV2" i="36"/>
  <c r="UCN2" i="36"/>
  <c r="UCF2" i="36"/>
  <c r="UBX2" i="36"/>
  <c r="UBP2" i="36"/>
  <c r="UBH2" i="36"/>
  <c r="UAZ2" i="36"/>
  <c r="UAR2" i="36"/>
  <c r="UAJ2" i="36"/>
  <c r="UAB2" i="36"/>
  <c r="TZT2" i="36"/>
  <c r="TZL2" i="36"/>
  <c r="TZD2" i="36"/>
  <c r="TYV2" i="36"/>
  <c r="TYN2" i="36"/>
  <c r="TYF2" i="36"/>
  <c r="TXX2" i="36"/>
  <c r="TXP2" i="36"/>
  <c r="TXH2" i="36"/>
  <c r="TWZ2" i="36"/>
  <c r="TWR2" i="36"/>
  <c r="TWJ2" i="36"/>
  <c r="TWB2" i="36"/>
  <c r="TVT2" i="36"/>
  <c r="TVL2" i="36"/>
  <c r="TVD2" i="36"/>
  <c r="TUV2" i="36"/>
  <c r="TUN2" i="36"/>
  <c r="TUF2" i="36"/>
  <c r="TTX2" i="36"/>
  <c r="TTP2" i="36"/>
  <c r="TTH2" i="36"/>
  <c r="TSZ2" i="36"/>
  <c r="TSR2" i="36"/>
  <c r="TSJ2" i="36"/>
  <c r="TSB2" i="36"/>
  <c r="TRT2" i="36"/>
  <c r="TRL2" i="36"/>
  <c r="TRD2" i="36"/>
  <c r="TQV2" i="36"/>
  <c r="TQN2" i="36"/>
  <c r="TQF2" i="36"/>
  <c r="TPX2" i="36"/>
  <c r="TPP2" i="36"/>
  <c r="TPH2" i="36"/>
  <c r="TOZ2" i="36"/>
  <c r="TOR2" i="36"/>
  <c r="TOJ2" i="36"/>
  <c r="TOB2" i="36"/>
  <c r="TNT2" i="36"/>
  <c r="TNL2" i="36"/>
  <c r="TND2" i="36"/>
  <c r="TMV2" i="36"/>
  <c r="TMN2" i="36"/>
  <c r="TMF2" i="36"/>
  <c r="TLX2" i="36"/>
  <c r="TLP2" i="36"/>
  <c r="TLH2" i="36"/>
  <c r="TKZ2" i="36"/>
  <c r="TKR2" i="36"/>
  <c r="TKJ2" i="36"/>
  <c r="TKB2" i="36"/>
  <c r="TJT2" i="36"/>
  <c r="TJL2" i="36"/>
  <c r="TJD2" i="36"/>
  <c r="TIV2" i="36"/>
  <c r="TIN2" i="36"/>
  <c r="TIF2" i="36"/>
  <c r="THX2" i="36"/>
  <c r="THP2" i="36"/>
  <c r="THH2" i="36"/>
  <c r="TGZ2" i="36"/>
  <c r="TGR2" i="36"/>
  <c r="TGJ2" i="36"/>
  <c r="TGB2" i="36"/>
  <c r="TFT2" i="36"/>
  <c r="TFL2" i="36"/>
  <c r="TFD2" i="36"/>
  <c r="TEV2" i="36"/>
  <c r="TEN2" i="36"/>
  <c r="TEF2" i="36"/>
  <c r="TDX2" i="36"/>
  <c r="TDP2" i="36"/>
  <c r="TDH2" i="36"/>
  <c r="TCZ2" i="36"/>
  <c r="TCR2" i="36"/>
  <c r="TCJ2" i="36"/>
  <c r="TCB2" i="36"/>
  <c r="TBT2" i="36"/>
  <c r="TBL2" i="36"/>
  <c r="TBD2" i="36"/>
  <c r="TAV2" i="36"/>
  <c r="TAN2" i="36"/>
  <c r="TAF2" i="36"/>
  <c r="SZX2" i="36"/>
  <c r="SZP2" i="36"/>
  <c r="SZH2" i="36"/>
  <c r="SYZ2" i="36"/>
  <c r="SYR2" i="36"/>
  <c r="SYJ2" i="36"/>
  <c r="SYB2" i="36"/>
  <c r="SXT2" i="36"/>
  <c r="SXL2" i="36"/>
  <c r="SXD2" i="36"/>
  <c r="SWV2" i="36"/>
  <c r="SWN2" i="36"/>
  <c r="SWF2" i="36"/>
  <c r="SVX2" i="36"/>
  <c r="SVP2" i="36"/>
  <c r="SVH2" i="36"/>
  <c r="SUZ2" i="36"/>
  <c r="SUR2" i="36"/>
  <c r="SUJ2" i="36"/>
  <c r="SUB2" i="36"/>
  <c r="STT2" i="36"/>
  <c r="STL2" i="36"/>
  <c r="STD2" i="36"/>
  <c r="SSV2" i="36"/>
  <c r="SSN2" i="36"/>
  <c r="SSF2" i="36"/>
  <c r="SRX2" i="36"/>
  <c r="SRP2" i="36"/>
  <c r="SRH2" i="36"/>
  <c r="SQZ2" i="36"/>
  <c r="SQR2" i="36"/>
  <c r="SQJ2" i="36"/>
  <c r="SQB2" i="36"/>
  <c r="SPT2" i="36"/>
  <c r="SPL2" i="36"/>
  <c r="SPD2" i="36"/>
  <c r="SOV2" i="36"/>
  <c r="SON2" i="36"/>
  <c r="SOF2" i="36"/>
  <c r="SNX2" i="36"/>
  <c r="SNP2" i="36"/>
  <c r="SNH2" i="36"/>
  <c r="SMZ2" i="36"/>
  <c r="SMR2" i="36"/>
  <c r="SMJ2" i="36"/>
  <c r="SMB2" i="36"/>
  <c r="SLT2" i="36"/>
  <c r="SLL2" i="36"/>
  <c r="SLD2" i="36"/>
  <c r="SKV2" i="36"/>
  <c r="SKN2" i="36"/>
  <c r="SKF2" i="36"/>
  <c r="SJX2" i="36"/>
  <c r="SJP2" i="36"/>
  <c r="SJH2" i="36"/>
  <c r="SIZ2" i="36"/>
  <c r="SIR2" i="36"/>
  <c r="SIJ2" i="36"/>
  <c r="SIB2" i="36"/>
  <c r="SHT2" i="36"/>
  <c r="SHL2" i="36"/>
  <c r="SHD2" i="36"/>
  <c r="SGV2" i="36"/>
  <c r="SGN2" i="36"/>
  <c r="SGF2" i="36"/>
  <c r="SFX2" i="36"/>
  <c r="SFP2" i="36"/>
  <c r="SFH2" i="36"/>
  <c r="SEZ2" i="36"/>
  <c r="SER2" i="36"/>
  <c r="SEJ2" i="36"/>
  <c r="SEB2" i="36"/>
  <c r="SDT2" i="36"/>
  <c r="SDL2" i="36"/>
  <c r="SDD2" i="36"/>
  <c r="SCV2" i="36"/>
  <c r="SCN2" i="36"/>
  <c r="SCF2" i="36"/>
  <c r="SBX2" i="36"/>
  <c r="SBP2" i="36"/>
  <c r="SBH2" i="36"/>
  <c r="SAZ2" i="36"/>
  <c r="SAR2" i="36"/>
  <c r="SAJ2" i="36"/>
  <c r="SAB2" i="36"/>
  <c r="RZT2" i="36"/>
  <c r="RZL2" i="36"/>
  <c r="RZD2" i="36"/>
  <c r="RYV2" i="36"/>
  <c r="RYN2" i="36"/>
  <c r="RYF2" i="36"/>
  <c r="RXX2" i="36"/>
  <c r="RXP2" i="36"/>
  <c r="RXH2" i="36"/>
  <c r="RWZ2" i="36"/>
  <c r="RWR2" i="36"/>
  <c r="RWJ2" i="36"/>
  <c r="RWB2" i="36"/>
  <c r="RVT2" i="36"/>
  <c r="RVL2" i="36"/>
  <c r="RVD2" i="36"/>
  <c r="RUV2" i="36"/>
  <c r="RUN2" i="36"/>
  <c r="RUF2" i="36"/>
  <c r="RTX2" i="36"/>
  <c r="RTP2" i="36"/>
  <c r="RTH2" i="36"/>
  <c r="RSZ2" i="36"/>
  <c r="RSR2" i="36"/>
  <c r="RSJ2" i="36"/>
  <c r="RSB2" i="36"/>
  <c r="RRT2" i="36"/>
  <c r="RRL2" i="36"/>
  <c r="RRD2" i="36"/>
  <c r="RQV2" i="36"/>
  <c r="RQN2" i="36"/>
  <c r="RQF2" i="36"/>
  <c r="RPX2" i="36"/>
  <c r="RPP2" i="36"/>
  <c r="RPH2" i="36"/>
  <c r="ROZ2" i="36"/>
  <c r="ROR2" i="36"/>
  <c r="ROJ2" i="36"/>
  <c r="ROB2" i="36"/>
  <c r="RNT2" i="36"/>
  <c r="RNL2" i="36"/>
  <c r="RND2" i="36"/>
  <c r="RMV2" i="36"/>
  <c r="RMN2" i="36"/>
  <c r="RMF2" i="36"/>
  <c r="RLX2" i="36"/>
  <c r="RLP2" i="36"/>
  <c r="RLH2" i="36"/>
  <c r="RKZ2" i="36"/>
  <c r="RKR2" i="36"/>
  <c r="RKJ2" i="36"/>
  <c r="RKB2" i="36"/>
  <c r="RJT2" i="36"/>
  <c r="RJL2" i="36"/>
  <c r="RJD2" i="36"/>
  <c r="RIV2" i="36"/>
  <c r="RIN2" i="36"/>
  <c r="RIF2" i="36"/>
  <c r="RHX2" i="36"/>
  <c r="RHP2" i="36"/>
  <c r="RHH2" i="36"/>
  <c r="RGZ2" i="36"/>
  <c r="RGR2" i="36"/>
  <c r="RGJ2" i="36"/>
  <c r="RGB2" i="36"/>
  <c r="RFT2" i="36"/>
  <c r="RFL2" i="36"/>
  <c r="RFD2" i="36"/>
  <c r="REV2" i="36"/>
  <c r="REN2" i="36"/>
  <c r="REF2" i="36"/>
  <c r="RDX2" i="36"/>
  <c r="RDP2" i="36"/>
  <c r="RDH2" i="36"/>
  <c r="RCZ2" i="36"/>
  <c r="RCR2" i="36"/>
  <c r="RCJ2" i="36"/>
  <c r="RCB2" i="36"/>
  <c r="RBT2" i="36"/>
  <c r="RBL2" i="36"/>
  <c r="RBD2" i="36"/>
  <c r="RAV2" i="36"/>
  <c r="RAN2" i="36"/>
  <c r="RAF2" i="36"/>
  <c r="QZX2" i="36"/>
  <c r="QZP2" i="36"/>
  <c r="QZH2" i="36"/>
  <c r="QYZ2" i="36"/>
  <c r="QYR2" i="36"/>
  <c r="QYJ2" i="36"/>
  <c r="QYB2" i="36"/>
  <c r="QXT2" i="36"/>
  <c r="QXL2" i="36"/>
  <c r="QXD2" i="36"/>
  <c r="QWV2" i="36"/>
  <c r="QWN2" i="36"/>
  <c r="QWF2" i="36"/>
  <c r="QVX2" i="36"/>
  <c r="QVP2" i="36"/>
  <c r="QVH2" i="36"/>
  <c r="QUZ2" i="36"/>
  <c r="QUR2" i="36"/>
  <c r="QUJ2" i="36"/>
  <c r="QUB2" i="36"/>
  <c r="QTT2" i="36"/>
  <c r="QTL2" i="36"/>
  <c r="QTD2" i="36"/>
  <c r="QSV2" i="36"/>
  <c r="QSN2" i="36"/>
  <c r="QSF2" i="36"/>
  <c r="QRX2" i="36"/>
  <c r="QRP2" i="36"/>
  <c r="QRH2" i="36"/>
  <c r="QQZ2" i="36"/>
  <c r="QQR2" i="36"/>
  <c r="QQJ2" i="36"/>
  <c r="QQB2" i="36"/>
  <c r="QPT2" i="36"/>
  <c r="QPL2" i="36"/>
  <c r="QPD2" i="36"/>
  <c r="QOV2" i="36"/>
  <c r="QON2" i="36"/>
  <c r="QOF2" i="36"/>
  <c r="QNX2" i="36"/>
  <c r="QNP2" i="36"/>
  <c r="QNH2" i="36"/>
  <c r="QMZ2" i="36"/>
  <c r="QMR2" i="36"/>
  <c r="QMJ2" i="36"/>
  <c r="QMB2" i="36"/>
  <c r="QLT2" i="36"/>
  <c r="QLL2" i="36"/>
  <c r="QLD2" i="36"/>
  <c r="QKV2" i="36"/>
  <c r="QKN2" i="36"/>
  <c r="QKF2" i="36"/>
  <c r="QJX2" i="36"/>
  <c r="QJP2" i="36"/>
  <c r="QJH2" i="36"/>
  <c r="QIZ2" i="36"/>
  <c r="QIR2" i="36"/>
  <c r="QIJ2" i="36"/>
  <c r="QIB2" i="36"/>
  <c r="QHT2" i="36"/>
  <c r="QHL2" i="36"/>
  <c r="QHD2" i="36"/>
  <c r="QGV2" i="36"/>
  <c r="QGN2" i="36"/>
  <c r="QGF2" i="36"/>
  <c r="QFX2" i="36"/>
  <c r="QFP2" i="36"/>
  <c r="QFH2" i="36"/>
  <c r="QEZ2" i="36"/>
  <c r="QER2" i="36"/>
  <c r="QEJ2" i="36"/>
  <c r="QEB2" i="36"/>
  <c r="QDT2" i="36"/>
  <c r="QDL2" i="36"/>
  <c r="QDD2" i="36"/>
  <c r="QCV2" i="36"/>
  <c r="QCN2" i="36"/>
  <c r="QCF2" i="36"/>
  <c r="QBX2" i="36"/>
  <c r="QBP2" i="36"/>
  <c r="QBH2" i="36"/>
  <c r="QAZ2" i="36"/>
  <c r="QAR2" i="36"/>
  <c r="QAJ2" i="36"/>
  <c r="QAB2" i="36"/>
  <c r="PZT2" i="36"/>
  <c r="PZL2" i="36"/>
  <c r="PZD2" i="36"/>
  <c r="PYV2" i="36"/>
  <c r="PYN2" i="36"/>
  <c r="PYF2" i="36"/>
  <c r="PXX2" i="36"/>
  <c r="PXP2" i="36"/>
  <c r="PXH2" i="36"/>
  <c r="PWZ2" i="36"/>
  <c r="PWR2" i="36"/>
  <c r="PWJ2" i="36"/>
  <c r="PWB2" i="36"/>
  <c r="PVT2" i="36"/>
  <c r="PVL2" i="36"/>
  <c r="PVD2" i="36"/>
  <c r="PUV2" i="36"/>
  <c r="PUN2" i="36"/>
  <c r="PUF2" i="36"/>
  <c r="PTX2" i="36"/>
  <c r="PTP2" i="36"/>
  <c r="PTH2" i="36"/>
  <c r="PSZ2" i="36"/>
  <c r="PSR2" i="36"/>
  <c r="PSJ2" i="36"/>
  <c r="PSB2" i="36"/>
  <c r="PRT2" i="36"/>
  <c r="PRL2" i="36"/>
  <c r="PRD2" i="36"/>
  <c r="PQV2" i="36"/>
  <c r="PQN2" i="36"/>
  <c r="PQF2" i="36"/>
  <c r="PPX2" i="36"/>
  <c r="PPP2" i="36"/>
  <c r="PPH2" i="36"/>
  <c r="POZ2" i="36"/>
  <c r="POR2" i="36"/>
  <c r="POJ2" i="36"/>
  <c r="POB2" i="36"/>
  <c r="PNT2" i="36"/>
  <c r="PNL2" i="36"/>
  <c r="PND2" i="36"/>
  <c r="PMV2" i="36"/>
  <c r="PMN2" i="36"/>
  <c r="PMF2" i="36"/>
  <c r="PLX2" i="36"/>
  <c r="PLP2" i="36"/>
  <c r="PLH2" i="36"/>
  <c r="PKZ2" i="36"/>
  <c r="PKR2" i="36"/>
  <c r="PKJ2" i="36"/>
  <c r="PKB2" i="36"/>
  <c r="PJT2" i="36"/>
  <c r="PJL2" i="36"/>
  <c r="PJD2" i="36"/>
  <c r="PIV2" i="36"/>
  <c r="PIN2" i="36"/>
  <c r="PIF2" i="36"/>
  <c r="PHX2" i="36"/>
  <c r="PHP2" i="36"/>
  <c r="PHH2" i="36"/>
  <c r="PGZ2" i="36"/>
  <c r="PGR2" i="36"/>
  <c r="PGJ2" i="36"/>
  <c r="PGB2" i="36"/>
  <c r="PFT2" i="36"/>
  <c r="PFL2" i="36"/>
  <c r="PFD2" i="36"/>
  <c r="PEV2" i="36"/>
  <c r="PEN2" i="36"/>
  <c r="PEF2" i="36"/>
  <c r="PDX2" i="36"/>
  <c r="PDP2" i="36"/>
  <c r="PDH2" i="36"/>
  <c r="PCZ2" i="36"/>
  <c r="PCR2" i="36"/>
  <c r="PCJ2" i="36"/>
  <c r="PCB2" i="36"/>
  <c r="PBT2" i="36"/>
  <c r="PBL2" i="36"/>
  <c r="PBD2" i="36"/>
  <c r="PAV2" i="36"/>
  <c r="PAN2" i="36"/>
  <c r="PAF2" i="36"/>
  <c r="OZX2" i="36"/>
  <c r="OZP2" i="36"/>
  <c r="OZH2" i="36"/>
  <c r="OYZ2" i="36"/>
  <c r="OYR2" i="36"/>
  <c r="OYJ2" i="36"/>
  <c r="OYB2" i="36"/>
  <c r="OXT2" i="36"/>
  <c r="OXL2" i="36"/>
  <c r="OXD2" i="36"/>
  <c r="OWV2" i="36"/>
  <c r="OWN2" i="36"/>
  <c r="OWF2" i="36"/>
  <c r="OVX2" i="36"/>
  <c r="OVP2" i="36"/>
  <c r="OVH2" i="36"/>
  <c r="OUZ2" i="36"/>
  <c r="OUR2" i="36"/>
  <c r="OUJ2" i="36"/>
  <c r="OUB2" i="36"/>
  <c r="OTT2" i="36"/>
  <c r="OTL2" i="36"/>
  <c r="OTD2" i="36"/>
  <c r="OSV2" i="36"/>
  <c r="OSN2" i="36"/>
  <c r="OSF2" i="36"/>
  <c r="ORX2" i="36"/>
  <c r="ORP2" i="36"/>
  <c r="ORH2" i="36"/>
  <c r="OQZ2" i="36"/>
  <c r="OQR2" i="36"/>
  <c r="OQJ2" i="36"/>
  <c r="OQB2" i="36"/>
  <c r="OPT2" i="36"/>
  <c r="OPL2" i="36"/>
  <c r="OPD2" i="36"/>
  <c r="OOV2" i="36"/>
  <c r="OON2" i="36"/>
  <c r="OOF2" i="36"/>
  <c r="ONX2" i="36"/>
  <c r="ONP2" i="36"/>
  <c r="ONH2" i="36"/>
  <c r="OMZ2" i="36"/>
  <c r="OMR2" i="36"/>
  <c r="OMJ2" i="36"/>
  <c r="OMB2" i="36"/>
  <c r="OLT2" i="36"/>
  <c r="OLL2" i="36"/>
  <c r="OLD2" i="36"/>
  <c r="OKV2" i="36"/>
  <c r="OKN2" i="36"/>
  <c r="OKF2" i="36"/>
  <c r="OJX2" i="36"/>
  <c r="OJP2" i="36"/>
  <c r="OJH2" i="36"/>
  <c r="OIZ2" i="36"/>
  <c r="OIR2" i="36"/>
  <c r="OIJ2" i="36"/>
  <c r="OIB2" i="36"/>
  <c r="OHT2" i="36"/>
  <c r="OHL2" i="36"/>
  <c r="OHD2" i="36"/>
  <c r="OGV2" i="36"/>
  <c r="OGN2" i="36"/>
  <c r="OGF2" i="36"/>
  <c r="OFX2" i="36"/>
  <c r="OFP2" i="36"/>
  <c r="OFH2" i="36"/>
  <c r="OEZ2" i="36"/>
  <c r="OER2" i="36"/>
  <c r="OEJ2" i="36"/>
  <c r="OEB2" i="36"/>
  <c r="ODT2" i="36"/>
  <c r="ODL2" i="36"/>
  <c r="ODD2" i="36"/>
  <c r="OCV2" i="36"/>
  <c r="OCN2" i="36"/>
  <c r="OCF2" i="36"/>
  <c r="OBX2" i="36"/>
  <c r="OBP2" i="36"/>
  <c r="OBH2" i="36"/>
  <c r="OAZ2" i="36"/>
  <c r="OAR2" i="36"/>
  <c r="OAJ2" i="36"/>
  <c r="OAB2" i="36"/>
  <c r="NZT2" i="36"/>
  <c r="NZL2" i="36"/>
  <c r="NZD2" i="36"/>
  <c r="NYV2" i="36"/>
  <c r="NYN2" i="36"/>
  <c r="NYF2" i="36"/>
  <c r="NXX2" i="36"/>
  <c r="NXP2" i="36"/>
  <c r="NXH2" i="36"/>
  <c r="NWZ2" i="36"/>
  <c r="NWR2" i="36"/>
  <c r="NWJ2" i="36"/>
  <c r="NWB2" i="36"/>
  <c r="NVT2" i="36"/>
  <c r="NVL2" i="36"/>
  <c r="NVD2" i="36"/>
  <c r="NUV2" i="36"/>
  <c r="NUN2" i="36"/>
  <c r="NUF2" i="36"/>
  <c r="NTX2" i="36"/>
  <c r="NTP2" i="36"/>
  <c r="NTH2" i="36"/>
  <c r="NSZ2" i="36"/>
  <c r="NSR2" i="36"/>
  <c r="NSJ2" i="36"/>
  <c r="NSB2" i="36"/>
  <c r="NRT2" i="36"/>
  <c r="NRL2" i="36"/>
  <c r="NRD2" i="36"/>
  <c r="NQV2" i="36"/>
  <c r="NQN2" i="36"/>
  <c r="NQF2" i="36"/>
  <c r="NPX2" i="36"/>
  <c r="NPP2" i="36"/>
  <c r="NPH2" i="36"/>
  <c r="NOZ2" i="36"/>
  <c r="NOR2" i="36"/>
  <c r="NOJ2" i="36"/>
  <c r="NOB2" i="36"/>
  <c r="NNT2" i="36"/>
  <c r="NNL2" i="36"/>
  <c r="NND2" i="36"/>
  <c r="NMV2" i="36"/>
  <c r="NMN2" i="36"/>
  <c r="NMF2" i="36"/>
  <c r="NLX2" i="36"/>
  <c r="NLP2" i="36"/>
  <c r="NLH2" i="36"/>
  <c r="NKZ2" i="36"/>
  <c r="NKR2" i="36"/>
  <c r="NKJ2" i="36"/>
  <c r="NKB2" i="36"/>
  <c r="NJT2" i="36"/>
  <c r="NJL2" i="36"/>
  <c r="NJD2" i="36"/>
  <c r="NIV2" i="36"/>
  <c r="NIN2" i="36"/>
  <c r="NIF2" i="36"/>
  <c r="NHX2" i="36"/>
  <c r="NHP2" i="36"/>
  <c r="NHH2" i="36"/>
  <c r="NGZ2" i="36"/>
  <c r="NGR2" i="36"/>
  <c r="NGJ2" i="36"/>
  <c r="NGB2" i="36"/>
  <c r="NFT2" i="36"/>
  <c r="NFL2" i="36"/>
  <c r="NFD2" i="36"/>
  <c r="NEV2" i="36"/>
  <c r="NEN2" i="36"/>
  <c r="NEF2" i="36"/>
  <c r="NDX2" i="36"/>
  <c r="NDP2" i="36"/>
  <c r="NDH2" i="36"/>
  <c r="NCZ2" i="36"/>
  <c r="NCR2" i="36"/>
  <c r="NCJ2" i="36"/>
  <c r="NCB2" i="36"/>
  <c r="NBT2" i="36"/>
  <c r="NBL2" i="36"/>
  <c r="NBD2" i="36"/>
  <c r="NAV2" i="36"/>
  <c r="NAN2" i="36"/>
  <c r="NAF2" i="36"/>
  <c r="MZX2" i="36"/>
  <c r="MZP2" i="36"/>
  <c r="MZH2" i="36"/>
  <c r="MYZ2" i="36"/>
  <c r="MYR2" i="36"/>
  <c r="MYJ2" i="36"/>
  <c r="MYB2" i="36"/>
  <c r="MXT2" i="36"/>
  <c r="MXL2" i="36"/>
  <c r="MXD2" i="36"/>
  <c r="MWV2" i="36"/>
  <c r="MWN2" i="36"/>
  <c r="MWF2" i="36"/>
  <c r="MVX2" i="36"/>
  <c r="MVP2" i="36"/>
  <c r="MVH2" i="36"/>
  <c r="MUZ2" i="36"/>
  <c r="MUR2" i="36"/>
  <c r="MUJ2" i="36"/>
  <c r="MUB2" i="36"/>
  <c r="MTT2" i="36"/>
  <c r="MTL2" i="36"/>
  <c r="MTD2" i="36"/>
  <c r="MSV2" i="36"/>
  <c r="MSN2" i="36"/>
  <c r="MSF2" i="36"/>
  <c r="MRX2" i="36"/>
  <c r="MRP2" i="36"/>
  <c r="MRH2" i="36"/>
  <c r="MQZ2" i="36"/>
  <c r="MQR2" i="36"/>
  <c r="MQJ2" i="36"/>
  <c r="MQB2" i="36"/>
  <c r="MPT2" i="36"/>
  <c r="MPL2" i="36"/>
  <c r="MPD2" i="36"/>
  <c r="MOV2" i="36"/>
  <c r="MON2" i="36"/>
  <c r="MOF2" i="36"/>
  <c r="MNX2" i="36"/>
  <c r="MNP2" i="36"/>
  <c r="MNH2" i="36"/>
  <c r="MMZ2" i="36"/>
  <c r="MMR2" i="36"/>
  <c r="MMJ2" i="36"/>
  <c r="MMB2" i="36"/>
  <c r="MLT2" i="36"/>
  <c r="MLL2" i="36"/>
  <c r="MLD2" i="36"/>
  <c r="MKV2" i="36"/>
  <c r="MKN2" i="36"/>
  <c r="MKF2" i="36"/>
  <c r="MJX2" i="36"/>
  <c r="MJP2" i="36"/>
  <c r="MJH2" i="36"/>
  <c r="MIZ2" i="36"/>
  <c r="MIR2" i="36"/>
  <c r="MIJ2" i="36"/>
  <c r="MIB2" i="36"/>
  <c r="MHT2" i="36"/>
  <c r="MHL2" i="36"/>
  <c r="MHD2" i="36"/>
  <c r="MGV2" i="36"/>
  <c r="MGN2" i="36"/>
  <c r="MGF2" i="36"/>
  <c r="MFX2" i="36"/>
  <c r="MFP2" i="36"/>
  <c r="MFH2" i="36"/>
  <c r="MEZ2" i="36"/>
  <c r="MER2" i="36"/>
  <c r="MEJ2" i="36"/>
  <c r="MEB2" i="36"/>
  <c r="MDT2" i="36"/>
  <c r="MDL2" i="36"/>
  <c r="MDD2" i="36"/>
  <c r="MCV2" i="36"/>
  <c r="MCN2" i="36"/>
  <c r="MCF2" i="36"/>
  <c r="MBX2" i="36"/>
  <c r="MBP2" i="36"/>
  <c r="MBH2" i="36"/>
  <c r="MAZ2" i="36"/>
  <c r="MAR2" i="36"/>
  <c r="MAJ2" i="36"/>
  <c r="MAB2" i="36"/>
  <c r="LZT2" i="36"/>
  <c r="LZL2" i="36"/>
  <c r="LZD2" i="36"/>
  <c r="LYV2" i="36"/>
  <c r="LYN2" i="36"/>
  <c r="LYF2" i="36"/>
  <c r="LXX2" i="36"/>
  <c r="LXP2" i="36"/>
  <c r="LXH2" i="36"/>
  <c r="LWZ2" i="36"/>
  <c r="LWR2" i="36"/>
  <c r="LWJ2" i="36"/>
  <c r="LWB2" i="36"/>
  <c r="LVT2" i="36"/>
  <c r="LVL2" i="36"/>
  <c r="LVD2" i="36"/>
  <c r="LUV2" i="36"/>
  <c r="LUN2" i="36"/>
  <c r="LUF2" i="36"/>
  <c r="LTX2" i="36"/>
  <c r="LTP2" i="36"/>
  <c r="LTH2" i="36"/>
  <c r="LSZ2" i="36"/>
  <c r="LSR2" i="36"/>
  <c r="LSJ2" i="36"/>
  <c r="LSB2" i="36"/>
  <c r="LRT2" i="36"/>
  <c r="LRL2" i="36"/>
  <c r="LRD2" i="36"/>
  <c r="LQV2" i="36"/>
  <c r="LQN2" i="36"/>
  <c r="LQF2" i="36"/>
  <c r="LPX2" i="36"/>
  <c r="LPP2" i="36"/>
  <c r="LPH2" i="36"/>
  <c r="LOZ2" i="36"/>
  <c r="LOR2" i="36"/>
  <c r="LOJ2" i="36"/>
  <c r="LOB2" i="36"/>
  <c r="LNT2" i="36"/>
  <c r="LNL2" i="36"/>
  <c r="LND2" i="36"/>
  <c r="LMV2" i="36"/>
  <c r="LMN2" i="36"/>
  <c r="LMF2" i="36"/>
  <c r="LLX2" i="36"/>
  <c r="LLP2" i="36"/>
  <c r="LLH2" i="36"/>
  <c r="LKZ2" i="36"/>
  <c r="LKR2" i="36"/>
  <c r="LKJ2" i="36"/>
  <c r="LKB2" i="36"/>
  <c r="LJT2" i="36"/>
  <c r="LJL2" i="36"/>
  <c r="LJD2" i="36"/>
  <c r="LIV2" i="36"/>
  <c r="LIN2" i="36"/>
  <c r="LIF2" i="36"/>
  <c r="LHX2" i="36"/>
  <c r="LHP2" i="36"/>
  <c r="LHH2" i="36"/>
  <c r="LGZ2" i="36"/>
  <c r="LGR2" i="36"/>
  <c r="LGJ2" i="36"/>
  <c r="LGB2" i="36"/>
  <c r="LFT2" i="36"/>
  <c r="LFL2" i="36"/>
  <c r="LFD2" i="36"/>
  <c r="LEV2" i="36"/>
  <c r="LEN2" i="36"/>
  <c r="LEF2" i="36"/>
  <c r="LDX2" i="36"/>
  <c r="LDP2" i="36"/>
  <c r="LDH2" i="36"/>
  <c r="LCZ2" i="36"/>
  <c r="LCR2" i="36"/>
  <c r="LCJ2" i="36"/>
  <c r="LCB2" i="36"/>
  <c r="LBT2" i="36"/>
  <c r="LBL2" i="36"/>
  <c r="LBD2" i="36"/>
  <c r="LAV2" i="36"/>
  <c r="LAN2" i="36"/>
  <c r="LAF2" i="36"/>
  <c r="KZX2" i="36"/>
  <c r="KZP2" i="36"/>
  <c r="KZH2" i="36"/>
  <c r="KYZ2" i="36"/>
  <c r="KYR2" i="36"/>
  <c r="KYJ2" i="36"/>
  <c r="KYB2" i="36"/>
  <c r="KXT2" i="36"/>
  <c r="KXL2" i="36"/>
  <c r="KXD2" i="36"/>
  <c r="KWV2" i="36"/>
  <c r="KWN2" i="36"/>
  <c r="KWF2" i="36"/>
  <c r="KVX2" i="36"/>
  <c r="KVP2" i="36"/>
  <c r="KVH2" i="36"/>
  <c r="KUZ2" i="36"/>
  <c r="KUR2" i="36"/>
  <c r="KUJ2" i="36"/>
  <c r="KUB2" i="36"/>
  <c r="KTT2" i="36"/>
  <c r="KTL2" i="36"/>
  <c r="KTD2" i="36"/>
  <c r="KSV2" i="36"/>
  <c r="KSN2" i="36"/>
  <c r="KSF2" i="36"/>
  <c r="KRX2" i="36"/>
  <c r="KRP2" i="36"/>
  <c r="KRH2" i="36"/>
  <c r="KQZ2" i="36"/>
  <c r="KQR2" i="36"/>
  <c r="KQJ2" i="36"/>
  <c r="KQB2" i="36"/>
  <c r="KPT2" i="36"/>
  <c r="KPL2" i="36"/>
  <c r="KPD2" i="36"/>
  <c r="KOV2" i="36"/>
  <c r="KON2" i="36"/>
  <c r="KOF2" i="36"/>
  <c r="KNX2" i="36"/>
  <c r="KNP2" i="36"/>
  <c r="KNH2" i="36"/>
  <c r="KMZ2" i="36"/>
  <c r="KMR2" i="36"/>
  <c r="KMJ2" i="36"/>
  <c r="KMB2" i="36"/>
  <c r="KLT2" i="36"/>
  <c r="KLL2" i="36"/>
  <c r="KLD2" i="36"/>
  <c r="KKV2" i="36"/>
  <c r="KKN2" i="36"/>
  <c r="KKF2" i="36"/>
  <c r="KJX2" i="36"/>
  <c r="KJP2" i="36"/>
  <c r="KJH2" i="36"/>
  <c r="KIZ2" i="36"/>
  <c r="KIR2" i="36"/>
  <c r="KIJ2" i="36"/>
  <c r="KIB2" i="36"/>
  <c r="KHT2" i="36"/>
  <c r="KHL2" i="36"/>
  <c r="KHD2" i="36"/>
  <c r="KGV2" i="36"/>
  <c r="KGN2" i="36"/>
  <c r="KGF2" i="36"/>
  <c r="KFX2" i="36"/>
  <c r="KFP2" i="36"/>
  <c r="KFH2" i="36"/>
  <c r="KEZ2" i="36"/>
  <c r="KER2" i="36"/>
  <c r="KEJ2" i="36"/>
  <c r="KEB2" i="36"/>
  <c r="KDT2" i="36"/>
  <c r="KDL2" i="36"/>
  <c r="KDD2" i="36"/>
  <c r="KCV2" i="36"/>
  <c r="KCN2" i="36"/>
  <c r="KCF2" i="36"/>
  <c r="KBX2" i="36"/>
  <c r="KBP2" i="36"/>
  <c r="KBH2" i="36"/>
  <c r="KAZ2" i="36"/>
  <c r="KAR2" i="36"/>
  <c r="KAJ2" i="36"/>
  <c r="KAB2" i="36"/>
  <c r="JZT2" i="36"/>
  <c r="JZL2" i="36"/>
  <c r="JZD2" i="36"/>
  <c r="JYV2" i="36"/>
  <c r="JYN2" i="36"/>
  <c r="JYF2" i="36"/>
  <c r="JXX2" i="36"/>
  <c r="JXP2" i="36"/>
  <c r="JXH2" i="36"/>
  <c r="JWZ2" i="36"/>
  <c r="JWR2" i="36"/>
  <c r="JWJ2" i="36"/>
  <c r="JWB2" i="36"/>
  <c r="JVT2" i="36"/>
  <c r="JVL2" i="36"/>
  <c r="JVD2" i="36"/>
  <c r="JUV2" i="36"/>
  <c r="JUN2" i="36"/>
  <c r="JUF2" i="36"/>
  <c r="JTX2" i="36"/>
  <c r="JTP2" i="36"/>
  <c r="JTH2" i="36"/>
  <c r="JSZ2" i="36"/>
  <c r="JSR2" i="36"/>
  <c r="JSJ2" i="36"/>
  <c r="JSB2" i="36"/>
  <c r="JRT2" i="36"/>
  <c r="JRL2" i="36"/>
  <c r="JRD2" i="36"/>
  <c r="JQV2" i="36"/>
  <c r="JQN2" i="36"/>
  <c r="JQF2" i="36"/>
  <c r="JPX2" i="36"/>
  <c r="JPP2" i="36"/>
  <c r="JPH2" i="36"/>
  <c r="JOZ2" i="36"/>
  <c r="JOR2" i="36"/>
  <c r="JOJ2" i="36"/>
  <c r="JOB2" i="36"/>
  <c r="JNT2" i="36"/>
  <c r="JNL2" i="36"/>
  <c r="JND2" i="36"/>
  <c r="JMV2" i="36"/>
  <c r="JMN2" i="36"/>
  <c r="JMF2" i="36"/>
  <c r="JLX2" i="36"/>
  <c r="JLP2" i="36"/>
  <c r="JLH2" i="36"/>
  <c r="JKZ2" i="36"/>
  <c r="JKR2" i="36"/>
  <c r="JKJ2" i="36"/>
  <c r="JKB2" i="36"/>
  <c r="JJT2" i="36"/>
  <c r="JJL2" i="36"/>
  <c r="JJD2" i="36"/>
  <c r="JIV2" i="36"/>
  <c r="JIN2" i="36"/>
  <c r="JIF2" i="36"/>
  <c r="JHX2" i="36"/>
  <c r="JHP2" i="36"/>
  <c r="JHH2" i="36"/>
  <c r="JGZ2" i="36"/>
  <c r="JGR2" i="36"/>
  <c r="JGJ2" i="36"/>
  <c r="JGB2" i="36"/>
  <c r="JFT2" i="36"/>
  <c r="JFL2" i="36"/>
  <c r="JFD2" i="36"/>
  <c r="JEV2" i="36"/>
  <c r="JEN2" i="36"/>
  <c r="JEF2" i="36"/>
  <c r="JDX2" i="36"/>
  <c r="JDP2" i="36"/>
  <c r="JDH2" i="36"/>
  <c r="JCZ2" i="36"/>
  <c r="JCR2" i="36"/>
  <c r="JCJ2" i="36"/>
  <c r="JCB2" i="36"/>
  <c r="JBT2" i="36"/>
  <c r="JBL2" i="36"/>
  <c r="JBD2" i="36"/>
  <c r="JAV2" i="36"/>
  <c r="JAN2" i="36"/>
  <c r="JAF2" i="36"/>
  <c r="IZX2" i="36"/>
  <c r="IZP2" i="36"/>
  <c r="IZH2" i="36"/>
  <c r="IYZ2" i="36"/>
  <c r="IYR2" i="36"/>
  <c r="IYJ2" i="36"/>
  <c r="IYB2" i="36"/>
  <c r="IXT2" i="36"/>
  <c r="IXL2" i="36"/>
  <c r="IXD2" i="36"/>
  <c r="IWV2" i="36"/>
  <c r="IWN2" i="36"/>
  <c r="IWF2" i="36"/>
  <c r="IVX2" i="36"/>
  <c r="IVP2" i="36"/>
  <c r="IVH2" i="36"/>
  <c r="IUZ2" i="36"/>
  <c r="IUR2" i="36"/>
  <c r="IUJ2" i="36"/>
  <c r="IUB2" i="36"/>
  <c r="ITT2" i="36"/>
  <c r="ITL2" i="36"/>
  <c r="ITD2" i="36"/>
  <c r="ISV2" i="36"/>
  <c r="ISN2" i="36"/>
  <c r="ISF2" i="36"/>
  <c r="IRX2" i="36"/>
  <c r="IRP2" i="36"/>
  <c r="IRH2" i="36"/>
  <c r="IQZ2" i="36"/>
  <c r="IQR2" i="36"/>
  <c r="IQJ2" i="36"/>
  <c r="IQB2" i="36"/>
  <c r="IPT2" i="36"/>
  <c r="IPL2" i="36"/>
  <c r="IPD2" i="36"/>
  <c r="IOV2" i="36"/>
  <c r="ION2" i="36"/>
  <c r="IOF2" i="36"/>
  <c r="INX2" i="36"/>
  <c r="INP2" i="36"/>
  <c r="INH2" i="36"/>
  <c r="IMZ2" i="36"/>
  <c r="IMR2" i="36"/>
  <c r="IMJ2" i="36"/>
  <c r="IMB2" i="36"/>
  <c r="ILT2" i="36"/>
  <c r="ILL2" i="36"/>
  <c r="ILD2" i="36"/>
  <c r="IKV2" i="36"/>
  <c r="IKN2" i="36"/>
  <c r="IKF2" i="36"/>
  <c r="IJX2" i="36"/>
  <c r="IJP2" i="36"/>
  <c r="IJH2" i="36"/>
  <c r="IIZ2" i="36"/>
  <c r="IIR2" i="36"/>
  <c r="IIJ2" i="36"/>
  <c r="IIB2" i="36"/>
  <c r="IHT2" i="36"/>
  <c r="IHL2" i="36"/>
  <c r="IHD2" i="36"/>
  <c r="IGV2" i="36"/>
  <c r="IGN2" i="36"/>
  <c r="IGF2" i="36"/>
  <c r="IFX2" i="36"/>
  <c r="IFP2" i="36"/>
  <c r="IFH2" i="36"/>
  <c r="IEZ2" i="36"/>
  <c r="IER2" i="36"/>
  <c r="IEJ2" i="36"/>
  <c r="IEB2" i="36"/>
  <c r="IDT2" i="36"/>
  <c r="IDL2" i="36"/>
  <c r="IDD2" i="36"/>
  <c r="ICV2" i="36"/>
  <c r="ICN2" i="36"/>
  <c r="ICF2" i="36"/>
  <c r="IBX2" i="36"/>
  <c r="IBP2" i="36"/>
  <c r="IBH2" i="36"/>
  <c r="IAZ2" i="36"/>
  <c r="IAR2" i="36"/>
  <c r="IAJ2" i="36"/>
  <c r="IAB2" i="36"/>
  <c r="HZT2" i="36"/>
  <c r="HZL2" i="36"/>
  <c r="HZD2" i="36"/>
  <c r="HYV2" i="36"/>
  <c r="HYN2" i="36"/>
  <c r="HYF2" i="36"/>
  <c r="HXX2" i="36"/>
  <c r="HXP2" i="36"/>
  <c r="HXH2" i="36"/>
  <c r="HWZ2" i="36"/>
  <c r="HWR2" i="36"/>
  <c r="HWJ2" i="36"/>
  <c r="HWB2" i="36"/>
  <c r="HVT2" i="36"/>
  <c r="HVL2" i="36"/>
  <c r="HVD2" i="36"/>
  <c r="HUV2" i="36"/>
  <c r="HUN2" i="36"/>
  <c r="HUF2" i="36"/>
  <c r="HTX2" i="36"/>
  <c r="HTP2" i="36"/>
  <c r="HTH2" i="36"/>
  <c r="HSZ2" i="36"/>
  <c r="HSR2" i="36"/>
  <c r="HSJ2" i="36"/>
  <c r="HSB2" i="36"/>
  <c r="HRT2" i="36"/>
  <c r="HRL2" i="36"/>
  <c r="HRD2" i="36"/>
  <c r="HQV2" i="36"/>
  <c r="HQN2" i="36"/>
  <c r="HQF2" i="36"/>
  <c r="HPX2" i="36"/>
  <c r="HPP2" i="36"/>
  <c r="HPH2" i="36"/>
  <c r="HOZ2" i="36"/>
  <c r="HOR2" i="36"/>
  <c r="HOJ2" i="36"/>
  <c r="HOB2" i="36"/>
  <c r="HNT2" i="36"/>
  <c r="HNL2" i="36"/>
  <c r="HND2" i="36"/>
  <c r="HMV2" i="36"/>
  <c r="HMN2" i="36"/>
  <c r="HMF2" i="36"/>
  <c r="HLX2" i="36"/>
  <c r="HLP2" i="36"/>
  <c r="HLH2" i="36"/>
  <c r="HKZ2" i="36"/>
  <c r="HKR2" i="36"/>
  <c r="HKJ2" i="36"/>
  <c r="HKB2" i="36"/>
  <c r="HJT2" i="36"/>
  <c r="HJL2" i="36"/>
  <c r="HJD2" i="36"/>
  <c r="HIV2" i="36"/>
  <c r="HIN2" i="36"/>
  <c r="HIF2" i="36"/>
  <c r="HHX2" i="36"/>
  <c r="HHP2" i="36"/>
  <c r="HHH2" i="36"/>
  <c r="HGZ2" i="36"/>
  <c r="HGR2" i="36"/>
  <c r="HGJ2" i="36"/>
  <c r="HGB2" i="36"/>
  <c r="HFT2" i="36"/>
  <c r="HFL2" i="36"/>
  <c r="HFD2" i="36"/>
  <c r="HEV2" i="36"/>
  <c r="HEN2" i="36"/>
  <c r="HEF2" i="36"/>
  <c r="HDX2" i="36"/>
  <c r="HDP2" i="36"/>
  <c r="HDH2" i="36"/>
  <c r="HCZ2" i="36"/>
  <c r="HCR2" i="36"/>
  <c r="HCJ2" i="36"/>
  <c r="HCB2" i="36"/>
  <c r="HBT2" i="36"/>
  <c r="HBL2" i="36"/>
  <c r="HBD2" i="36"/>
  <c r="HAV2" i="36"/>
  <c r="HAN2" i="36"/>
  <c r="HAF2" i="36"/>
  <c r="GZX2" i="36"/>
  <c r="GZP2" i="36"/>
  <c r="GZH2" i="36"/>
  <c r="GYZ2" i="36"/>
  <c r="GYR2" i="36"/>
  <c r="GYJ2" i="36"/>
  <c r="GYB2" i="36"/>
  <c r="GXT2" i="36"/>
  <c r="GXL2" i="36"/>
  <c r="GXD2" i="36"/>
  <c r="GWV2" i="36"/>
  <c r="GWN2" i="36"/>
  <c r="GWF2" i="36"/>
  <c r="GVX2" i="36"/>
  <c r="GVP2" i="36"/>
  <c r="GVH2" i="36"/>
  <c r="GUZ2" i="36"/>
  <c r="GUR2" i="36"/>
  <c r="GUJ2" i="36"/>
  <c r="GUB2" i="36"/>
  <c r="GTT2" i="36"/>
  <c r="GTL2" i="36"/>
  <c r="GTD2" i="36"/>
  <c r="GSV2" i="36"/>
  <c r="GSN2" i="36"/>
  <c r="GSF2" i="36"/>
  <c r="GRX2" i="36"/>
  <c r="GRP2" i="36"/>
  <c r="GRH2" i="36"/>
  <c r="GQZ2" i="36"/>
  <c r="GQR2" i="36"/>
  <c r="GQJ2" i="36"/>
  <c r="GQB2" i="36"/>
  <c r="GPT2" i="36"/>
  <c r="GPL2" i="36"/>
  <c r="GPD2" i="36"/>
  <c r="GOV2" i="36"/>
  <c r="GON2" i="36"/>
  <c r="GOF2" i="36"/>
  <c r="GNX2" i="36"/>
  <c r="GNP2" i="36"/>
  <c r="GNH2" i="36"/>
  <c r="GMZ2" i="36"/>
  <c r="GMR2" i="36"/>
  <c r="GMJ2" i="36"/>
  <c r="GMB2" i="36"/>
  <c r="GLT2" i="36"/>
  <c r="GLL2" i="36"/>
  <c r="GLD2" i="36"/>
  <c r="GKV2" i="36"/>
  <c r="GKN2" i="36"/>
  <c r="GKF2" i="36"/>
  <c r="GJX2" i="36"/>
  <c r="GJP2" i="36"/>
  <c r="GJH2" i="36"/>
  <c r="GIZ2" i="36"/>
  <c r="GIR2" i="36"/>
  <c r="GIJ2" i="36"/>
  <c r="GIB2" i="36"/>
  <c r="GHT2" i="36"/>
  <c r="GHL2" i="36"/>
  <c r="GHD2" i="36"/>
  <c r="GGV2" i="36"/>
  <c r="GGN2" i="36"/>
  <c r="GGF2" i="36"/>
  <c r="GFX2" i="36"/>
  <c r="GFP2" i="36"/>
  <c r="GFH2" i="36"/>
  <c r="GEZ2" i="36"/>
  <c r="GER2" i="36"/>
  <c r="GEJ2" i="36"/>
  <c r="GEB2" i="36"/>
  <c r="GDT2" i="36"/>
  <c r="GDL2" i="36"/>
  <c r="GDD2" i="36"/>
  <c r="GCV2" i="36"/>
  <c r="GCN2" i="36"/>
  <c r="GCF2" i="36"/>
  <c r="GBX2" i="36"/>
  <c r="GBP2" i="36"/>
  <c r="GBH2" i="36"/>
  <c r="GAZ2" i="36"/>
  <c r="GAR2" i="36"/>
  <c r="GAJ2" i="36"/>
  <c r="GAB2" i="36"/>
  <c r="FZT2" i="36"/>
  <c r="FZL2" i="36"/>
  <c r="FZD2" i="36"/>
  <c r="FYV2" i="36"/>
  <c r="FYN2" i="36"/>
  <c r="FYF2" i="36"/>
  <c r="FXX2" i="36"/>
  <c r="FXP2" i="36"/>
  <c r="FXH2" i="36"/>
  <c r="FWZ2" i="36"/>
  <c r="FWR2" i="36"/>
  <c r="FWJ2" i="36"/>
  <c r="FWB2" i="36"/>
  <c r="FVT2" i="36"/>
  <c r="FVL2" i="36"/>
  <c r="FVD2" i="36"/>
  <c r="FUV2" i="36"/>
  <c r="FUN2" i="36"/>
  <c r="FUF2" i="36"/>
  <c r="FTX2" i="36"/>
  <c r="FTP2" i="36"/>
  <c r="FTH2" i="36"/>
  <c r="FSZ2" i="36"/>
  <c r="FSR2" i="36"/>
  <c r="FSJ2" i="36"/>
  <c r="FSB2" i="36"/>
  <c r="FRT2" i="36"/>
  <c r="FRL2" i="36"/>
  <c r="FRD2" i="36"/>
  <c r="FQV2" i="36"/>
  <c r="FQN2" i="36"/>
  <c r="FQF2" i="36"/>
  <c r="FPX2" i="36"/>
  <c r="FPP2" i="36"/>
  <c r="FPH2" i="36"/>
  <c r="FOZ2" i="36"/>
  <c r="FOR2" i="36"/>
  <c r="FOJ2" i="36"/>
  <c r="FOB2" i="36"/>
  <c r="FNT2" i="36"/>
  <c r="FNL2" i="36"/>
  <c r="FND2" i="36"/>
  <c r="FMV2" i="36"/>
  <c r="FMN2" i="36"/>
  <c r="FMF2" i="36"/>
  <c r="FLX2" i="36"/>
  <c r="FLP2" i="36"/>
  <c r="FLH2" i="36"/>
  <c r="FKZ2" i="36"/>
  <c r="FKR2" i="36"/>
  <c r="FKJ2" i="36"/>
  <c r="FKB2" i="36"/>
  <c r="FJT2" i="36"/>
  <c r="FJL2" i="36"/>
  <c r="FJD2" i="36"/>
  <c r="FIV2" i="36"/>
  <c r="FIN2" i="36"/>
  <c r="FIF2" i="36"/>
  <c r="FHX2" i="36"/>
  <c r="FHP2" i="36"/>
  <c r="FHH2" i="36"/>
  <c r="FGZ2" i="36"/>
  <c r="FGR2" i="36"/>
  <c r="FGJ2" i="36"/>
  <c r="FGB2" i="36"/>
  <c r="FFT2" i="36"/>
  <c r="FFL2" i="36"/>
  <c r="FFD2" i="36"/>
  <c r="FEV2" i="36"/>
  <c r="FEN2" i="36"/>
  <c r="FEF2" i="36"/>
  <c r="FDX2" i="36"/>
  <c r="FDP2" i="36"/>
  <c r="FDH2" i="36"/>
  <c r="FCZ2" i="36"/>
  <c r="FCR2" i="36"/>
  <c r="FCJ2" i="36"/>
  <c r="FCB2" i="36"/>
  <c r="FBT2" i="36"/>
  <c r="FBL2" i="36"/>
  <c r="FBD2" i="36"/>
  <c r="FAV2" i="36"/>
  <c r="FAN2" i="36"/>
  <c r="FAF2" i="36"/>
  <c r="EZX2" i="36"/>
  <c r="EZP2" i="36"/>
  <c r="EZH2" i="36"/>
  <c r="EYZ2" i="36"/>
  <c r="EYR2" i="36"/>
  <c r="EYJ2" i="36"/>
  <c r="EYB2" i="36"/>
  <c r="EXT2" i="36"/>
  <c r="EXL2" i="36"/>
  <c r="EXD2" i="36"/>
  <c r="EWV2" i="36"/>
  <c r="EWN2" i="36"/>
  <c r="EWF2" i="36"/>
  <c r="EVX2" i="36"/>
  <c r="EVP2" i="36"/>
  <c r="EVH2" i="36"/>
  <c r="EUZ2" i="36"/>
  <c r="EUR2" i="36"/>
  <c r="EUJ2" i="36"/>
  <c r="EUB2" i="36"/>
  <c r="ETT2" i="36"/>
  <c r="ETL2" i="36"/>
  <c r="ETD2" i="36"/>
  <c r="ESV2" i="36"/>
  <c r="ESN2" i="36"/>
  <c r="ESF2" i="36"/>
  <c r="ERX2" i="36"/>
  <c r="ERP2" i="36"/>
  <c r="ERH2" i="36"/>
  <c r="EQZ2" i="36"/>
  <c r="EQR2" i="36"/>
  <c r="EQJ2" i="36"/>
  <c r="EQB2" i="36"/>
  <c r="EPT2" i="36"/>
  <c r="EPL2" i="36"/>
  <c r="EPD2" i="36"/>
  <c r="EOV2" i="36"/>
  <c r="EON2" i="36"/>
  <c r="EOF2" i="36"/>
  <c r="ENX2" i="36"/>
  <c r="ENP2" i="36"/>
  <c r="ENH2" i="36"/>
  <c r="EMZ2" i="36"/>
  <c r="EMR2" i="36"/>
  <c r="EMJ2" i="36"/>
  <c r="EMB2" i="36"/>
  <c r="ELT2" i="36"/>
  <c r="ELL2" i="36"/>
  <c r="ELD2" i="36"/>
  <c r="EKV2" i="36"/>
  <c r="EKN2" i="36"/>
  <c r="EKF2" i="36"/>
  <c r="EJX2" i="36"/>
  <c r="EJP2" i="36"/>
  <c r="EJH2" i="36"/>
  <c r="EIZ2" i="36"/>
  <c r="EIR2" i="36"/>
  <c r="EIJ2" i="36"/>
  <c r="EIB2" i="36"/>
  <c r="EHT2" i="36"/>
  <c r="EHL2" i="36"/>
  <c r="EHD2" i="36"/>
  <c r="EGV2" i="36"/>
  <c r="EGN2" i="36"/>
  <c r="EGF2" i="36"/>
  <c r="EFX2" i="36"/>
  <c r="EFP2" i="36"/>
  <c r="EFH2" i="36"/>
  <c r="EEZ2" i="36"/>
  <c r="EER2" i="36"/>
  <c r="EEJ2" i="36"/>
  <c r="EEB2" i="36"/>
  <c r="EDT2" i="36"/>
  <c r="EDL2" i="36"/>
  <c r="EDD2" i="36"/>
  <c r="ECV2" i="36"/>
  <c r="ECN2" i="36"/>
  <c r="ECF2" i="36"/>
  <c r="EBX2" i="36"/>
  <c r="EBP2" i="36"/>
  <c r="EBH2" i="36"/>
  <c r="EAZ2" i="36"/>
  <c r="EAR2" i="36"/>
  <c r="EAJ2" i="36"/>
  <c r="EAB2" i="36"/>
  <c r="DZT2" i="36"/>
  <c r="DZL2" i="36"/>
  <c r="DZD2" i="36"/>
  <c r="DYV2" i="36"/>
  <c r="DYN2" i="36"/>
  <c r="DYF2" i="36"/>
  <c r="DXX2" i="36"/>
  <c r="DXP2" i="36"/>
  <c r="DXH2" i="36"/>
  <c r="DWZ2" i="36"/>
  <c r="DWR2" i="36"/>
  <c r="DWJ2" i="36"/>
  <c r="DWB2" i="36"/>
  <c r="DVT2" i="36"/>
  <c r="DVL2" i="36"/>
  <c r="DVD2" i="36"/>
  <c r="DUV2" i="36"/>
  <c r="DUN2" i="36"/>
  <c r="DUF2" i="36"/>
  <c r="DTX2" i="36"/>
  <c r="DTP2" i="36"/>
  <c r="DTH2" i="36"/>
  <c r="DSZ2" i="36"/>
  <c r="DSR2" i="36"/>
  <c r="DSJ2" i="36"/>
  <c r="DSB2" i="36"/>
  <c r="DRT2" i="36"/>
  <c r="DRL2" i="36"/>
  <c r="DRD2" i="36"/>
  <c r="DQV2" i="36"/>
  <c r="DQN2" i="36"/>
  <c r="DQF2" i="36"/>
  <c r="DPX2" i="36"/>
  <c r="DPP2" i="36"/>
  <c r="DPH2" i="36"/>
  <c r="DOZ2" i="36"/>
  <c r="DOR2" i="36"/>
  <c r="DOJ2" i="36"/>
  <c r="DOB2" i="36"/>
  <c r="DNT2" i="36"/>
  <c r="DNL2" i="36"/>
  <c r="DND2" i="36"/>
  <c r="DMV2" i="36"/>
  <c r="DMN2" i="36"/>
  <c r="DMF2" i="36"/>
  <c r="DLX2" i="36"/>
  <c r="DLP2" i="36"/>
  <c r="DLH2" i="36"/>
  <c r="DKZ2" i="36"/>
  <c r="DKR2" i="36"/>
  <c r="DKJ2" i="36"/>
  <c r="DKB2" i="36"/>
  <c r="DJT2" i="36"/>
  <c r="DJL2" i="36"/>
  <c r="DJD2" i="36"/>
  <c r="DIV2" i="36"/>
  <c r="DIN2" i="36"/>
  <c r="DIF2" i="36"/>
  <c r="DHX2" i="36"/>
  <c r="DHP2" i="36"/>
  <c r="DHH2" i="36"/>
  <c r="DGZ2" i="36"/>
  <c r="DGR2" i="36"/>
  <c r="DGJ2" i="36"/>
  <c r="DGB2" i="36"/>
  <c r="DFT2" i="36"/>
  <c r="DFL2" i="36"/>
  <c r="DFD2" i="36"/>
  <c r="DEV2" i="36"/>
  <c r="DEN2" i="36"/>
  <c r="DEF2" i="36"/>
  <c r="DDX2" i="36"/>
  <c r="DDP2" i="36"/>
  <c r="DDH2" i="36"/>
  <c r="DCZ2" i="36"/>
  <c r="DCR2" i="36"/>
  <c r="DCJ2" i="36"/>
  <c r="DCB2" i="36"/>
  <c r="DBT2" i="36"/>
  <c r="DBL2" i="36"/>
  <c r="DBD2" i="36"/>
  <c r="DAV2" i="36"/>
  <c r="DAN2" i="36"/>
  <c r="DAF2" i="36"/>
  <c r="CZX2" i="36"/>
  <c r="CZP2" i="36"/>
  <c r="CZH2" i="36"/>
  <c r="CYZ2" i="36"/>
  <c r="CYR2" i="36"/>
  <c r="CYJ2" i="36"/>
  <c r="CYB2" i="36"/>
  <c r="CXT2" i="36"/>
  <c r="CXL2" i="36"/>
  <c r="CXD2" i="36"/>
  <c r="CWV2" i="36"/>
  <c r="CWN2" i="36"/>
  <c r="CWF2" i="36"/>
  <c r="CVX2" i="36"/>
  <c r="CVP2" i="36"/>
  <c r="CVH2" i="36"/>
  <c r="CUZ2" i="36"/>
  <c r="CUR2" i="36"/>
  <c r="CUJ2" i="36"/>
  <c r="CUB2" i="36"/>
  <c r="CTT2" i="36"/>
  <c r="CTL2" i="36"/>
  <c r="CTD2" i="36"/>
  <c r="CSV2" i="36"/>
  <c r="CSN2" i="36"/>
  <c r="CSF2" i="36"/>
  <c r="CRX2" i="36"/>
  <c r="CRP2" i="36"/>
  <c r="CRH2" i="36"/>
  <c r="CQZ2" i="36"/>
  <c r="CQR2" i="36"/>
  <c r="CQJ2" i="36"/>
  <c r="CQB2" i="36"/>
  <c r="CPT2" i="36"/>
  <c r="CPL2" i="36"/>
  <c r="CPD2" i="36"/>
  <c r="COV2" i="36"/>
  <c r="CON2" i="36"/>
  <c r="COF2" i="36"/>
  <c r="CNX2" i="36"/>
  <c r="CNP2" i="36"/>
  <c r="CNH2" i="36"/>
  <c r="CMZ2" i="36"/>
  <c r="CMR2" i="36"/>
  <c r="CMJ2" i="36"/>
  <c r="CMB2" i="36"/>
  <c r="CLT2" i="36"/>
  <c r="CLL2" i="36"/>
  <c r="CLD2" i="36"/>
  <c r="CKV2" i="36"/>
  <c r="CKN2" i="36"/>
  <c r="CKF2" i="36"/>
  <c r="CJX2" i="36"/>
  <c r="CJP2" i="36"/>
  <c r="CJH2" i="36"/>
  <c r="CIZ2" i="36"/>
  <c r="CIR2" i="36"/>
  <c r="CIJ2" i="36"/>
  <c r="CIB2" i="36"/>
  <c r="CHT2" i="36"/>
  <c r="CHL2" i="36"/>
  <c r="CHD2" i="36"/>
  <c r="CGV2" i="36"/>
  <c r="CGN2" i="36"/>
  <c r="CGF2" i="36"/>
  <c r="CFX2" i="36"/>
  <c r="CFP2" i="36"/>
  <c r="CFH2" i="36"/>
  <c r="CEZ2" i="36"/>
  <c r="CER2" i="36"/>
  <c r="CEJ2" i="36"/>
  <c r="CEB2" i="36"/>
  <c r="CDT2" i="36"/>
  <c r="CDL2" i="36"/>
  <c r="CDD2" i="36"/>
  <c r="CCV2" i="36"/>
  <c r="CCN2" i="36"/>
  <c r="CCF2" i="36"/>
  <c r="CBX2" i="36"/>
  <c r="CBP2" i="36"/>
  <c r="CBH2" i="36"/>
  <c r="CAZ2" i="36"/>
  <c r="CAR2" i="36"/>
  <c r="CAJ2" i="36"/>
  <c r="CAB2" i="36"/>
  <c r="BZT2" i="36"/>
  <c r="BZL2" i="36"/>
  <c r="BZD2" i="36"/>
  <c r="BYV2" i="36"/>
  <c r="BYN2" i="36"/>
  <c r="BYF2" i="36"/>
  <c r="BXX2" i="36"/>
  <c r="BXP2" i="36"/>
  <c r="BXH2" i="36"/>
  <c r="BWZ2" i="36"/>
  <c r="BWR2" i="36"/>
  <c r="BWJ2" i="36"/>
  <c r="BWB2" i="36"/>
  <c r="BVT2" i="36"/>
  <c r="BVL2" i="36"/>
  <c r="BVD2" i="36"/>
  <c r="BUV2" i="36"/>
  <c r="BUN2" i="36"/>
  <c r="BUF2" i="36"/>
  <c r="BTX2" i="36"/>
  <c r="BTP2" i="36"/>
  <c r="BTH2" i="36"/>
  <c r="BSZ2" i="36"/>
  <c r="BSR2" i="36"/>
  <c r="BSJ2" i="36"/>
  <c r="BSB2" i="36"/>
  <c r="BRT2" i="36"/>
  <c r="BRL2" i="36"/>
  <c r="BRD2" i="36"/>
  <c r="BQV2" i="36"/>
  <c r="BQN2" i="36"/>
  <c r="BQF2" i="36"/>
  <c r="BPX2" i="36"/>
  <c r="BPP2" i="36"/>
  <c r="BPH2" i="36"/>
  <c r="BOZ2" i="36"/>
  <c r="BOR2" i="36"/>
  <c r="BOJ2" i="36"/>
  <c r="BOB2" i="36"/>
  <c r="BNT2" i="36"/>
  <c r="BNL2" i="36"/>
  <c r="BND2" i="36"/>
  <c r="BMV2" i="36"/>
  <c r="BMN2" i="36"/>
  <c r="BMF2" i="36"/>
  <c r="BLX2" i="36"/>
  <c r="BLP2" i="36"/>
  <c r="BLH2" i="36"/>
  <c r="BKZ2" i="36"/>
  <c r="BKR2" i="36"/>
  <c r="BKJ2" i="36"/>
  <c r="BKB2" i="36"/>
  <c r="BJT2" i="36"/>
  <c r="BJL2" i="36"/>
  <c r="BJD2" i="36"/>
  <c r="BIV2" i="36"/>
  <c r="BIN2" i="36"/>
  <c r="BIF2" i="36"/>
  <c r="BHX2" i="36"/>
  <c r="BHP2" i="36"/>
  <c r="BHH2" i="36"/>
  <c r="BGZ2" i="36"/>
  <c r="BGR2" i="36"/>
  <c r="BGJ2" i="36"/>
  <c r="BGB2" i="36"/>
  <c r="BFT2" i="36"/>
  <c r="BFL2" i="36"/>
  <c r="BFD2" i="36"/>
  <c r="BEV2" i="36"/>
  <c r="BEN2" i="36"/>
  <c r="BEF2" i="36"/>
  <c r="BDX2" i="36"/>
  <c r="BDP2" i="36"/>
  <c r="BDH2" i="36"/>
  <c r="BCZ2" i="36"/>
  <c r="BCR2" i="36"/>
  <c r="BCJ2" i="36"/>
  <c r="BCB2" i="36"/>
  <c r="BBT2" i="36"/>
  <c r="BBL2" i="36"/>
  <c r="BBD2" i="36"/>
  <c r="BAV2" i="36"/>
  <c r="BAN2" i="36"/>
  <c r="BAF2" i="36"/>
  <c r="AZX2" i="36"/>
  <c r="AZP2" i="36"/>
  <c r="AZH2" i="36"/>
  <c r="AYZ2" i="36"/>
  <c r="AYR2" i="36"/>
  <c r="AYJ2" i="36"/>
  <c r="AYB2" i="36"/>
  <c r="AXT2" i="36"/>
  <c r="AXL2" i="36"/>
  <c r="AXD2" i="36"/>
  <c r="AWV2" i="36"/>
  <c r="AWN2" i="36"/>
  <c r="AWF2" i="36"/>
  <c r="AVX2" i="36"/>
  <c r="AVP2" i="36"/>
  <c r="AVH2" i="36"/>
  <c r="AUZ2" i="36"/>
  <c r="AUR2" i="36"/>
  <c r="AUJ2" i="36"/>
  <c r="AUB2" i="36"/>
  <c r="ATT2" i="36"/>
  <c r="ATL2" i="36"/>
  <c r="ATD2" i="36"/>
  <c r="ASV2" i="36"/>
  <c r="ASN2" i="36"/>
  <c r="ASF2" i="36"/>
  <c r="ARX2" i="36"/>
  <c r="ARP2" i="36"/>
  <c r="ARH2" i="36"/>
  <c r="AQZ2" i="36"/>
  <c r="AQR2" i="36"/>
  <c r="AQJ2" i="36"/>
  <c r="AQB2" i="36"/>
  <c r="APT2" i="36"/>
  <c r="APL2" i="36"/>
  <c r="APD2" i="36"/>
  <c r="AOV2" i="36"/>
  <c r="AON2" i="36"/>
  <c r="AOF2" i="36"/>
  <c r="ANX2" i="36"/>
  <c r="ANP2" i="36"/>
  <c r="ANH2" i="36"/>
  <c r="AMZ2" i="36"/>
  <c r="AMR2" i="36"/>
  <c r="AMJ2" i="36"/>
  <c r="AMB2" i="36"/>
  <c r="ALT2" i="36"/>
  <c r="ALL2" i="36"/>
  <c r="ALD2" i="36"/>
  <c r="AKV2" i="36"/>
  <c r="AKN2" i="36"/>
  <c r="AKF2" i="36"/>
  <c r="AJX2" i="36"/>
  <c r="AJP2" i="36"/>
  <c r="AJH2" i="36"/>
  <c r="AIZ2" i="36"/>
  <c r="AIR2" i="36"/>
  <c r="AIJ2" i="36"/>
  <c r="AIB2" i="36"/>
  <c r="AHT2" i="36"/>
  <c r="AHL2" i="36"/>
  <c r="AHD2" i="36"/>
  <c r="AGV2" i="36"/>
  <c r="AGN2" i="36"/>
  <c r="AGF2" i="36"/>
  <c r="AFX2" i="36"/>
  <c r="AFP2" i="36"/>
  <c r="AFH2" i="36"/>
  <c r="AEZ2" i="36"/>
  <c r="AER2" i="36"/>
  <c r="AEJ2" i="36"/>
  <c r="AEB2" i="36"/>
  <c r="ADT2" i="36"/>
  <c r="ADL2" i="36"/>
  <c r="ADD2" i="36"/>
  <c r="ACV2" i="36"/>
  <c r="ACN2" i="36"/>
  <c r="ACF2" i="36"/>
  <c r="ABX2" i="36"/>
  <c r="ABP2" i="36"/>
  <c r="ABH2" i="36"/>
  <c r="AAZ2" i="36"/>
  <c r="AAR2" i="36"/>
  <c r="AAJ2" i="36"/>
  <c r="AAB2" i="36"/>
  <c r="ZT2" i="36"/>
  <c r="ZL2" i="36"/>
  <c r="ZD2" i="36"/>
  <c r="YV2" i="36"/>
  <c r="YN2" i="36"/>
  <c r="YF2" i="36"/>
  <c r="XX2" i="36"/>
  <c r="XP2" i="36"/>
  <c r="XH2" i="36"/>
  <c r="WZ2" i="36"/>
  <c r="WR2" i="36"/>
  <c r="WJ2" i="36"/>
  <c r="WB2" i="36"/>
  <c r="VT2" i="36"/>
  <c r="VL2" i="36"/>
  <c r="VD2" i="36"/>
  <c r="UV2" i="36"/>
  <c r="UN2" i="36"/>
  <c r="UF2" i="36"/>
  <c r="TX2" i="36"/>
  <c r="TP2" i="36"/>
  <c r="TH2" i="36"/>
  <c r="SZ2" i="36"/>
  <c r="SR2" i="36"/>
  <c r="SJ2" i="36"/>
  <c r="SB2" i="36"/>
  <c r="RT2" i="36"/>
  <c r="RL2" i="36"/>
  <c r="RD2" i="36"/>
  <c r="QV2" i="36"/>
  <c r="QN2" i="36"/>
  <c r="QF2" i="36"/>
  <c r="PX2" i="36"/>
  <c r="PP2" i="36"/>
  <c r="PH2" i="36"/>
  <c r="OZ2" i="36"/>
  <c r="OR2" i="36"/>
  <c r="OJ2" i="36"/>
  <c r="OB2" i="36"/>
  <c r="NT2" i="36"/>
  <c r="NL2" i="36"/>
  <c r="ND2" i="36"/>
  <c r="MV2" i="36"/>
  <c r="MN2" i="36"/>
  <c r="MF2" i="36"/>
  <c r="LX2" i="36"/>
  <c r="LP2" i="36"/>
  <c r="LH2" i="36"/>
  <c r="KZ2" i="36"/>
  <c r="KR2" i="36"/>
  <c r="KJ2" i="36"/>
  <c r="KB2" i="36"/>
  <c r="JT2" i="36"/>
  <c r="JL2" i="36"/>
  <c r="JD2" i="36"/>
  <c r="IV2" i="36"/>
  <c r="IN2" i="36"/>
  <c r="IF2" i="36"/>
  <c r="HX2" i="36"/>
  <c r="HP2" i="36"/>
  <c r="HH2" i="36"/>
  <c r="GZ2" i="36"/>
  <c r="GR2" i="36"/>
  <c r="GJ2" i="36"/>
  <c r="GB2" i="36"/>
  <c r="FT2" i="36"/>
  <c r="FL2" i="36"/>
  <c r="FD2" i="36"/>
  <c r="EV2" i="36"/>
  <c r="EN2" i="36"/>
  <c r="EF2" i="36"/>
  <c r="DX2" i="36"/>
  <c r="DP2" i="36"/>
  <c r="DH2" i="36"/>
  <c r="CZ2" i="36"/>
  <c r="CR2" i="36"/>
  <c r="CJ2" i="36"/>
  <c r="CB2" i="36"/>
  <c r="BT2" i="36"/>
  <c r="BL2" i="36"/>
  <c r="BD2" i="36"/>
  <c r="AV2" i="36"/>
  <c r="AN2" i="36"/>
  <c r="XEV1" i="36"/>
  <c r="XEN1" i="36"/>
  <c r="XEF1" i="36"/>
  <c r="XDX1" i="36"/>
  <c r="XDP1" i="36"/>
  <c r="XDH1" i="36"/>
  <c r="XCZ1" i="36"/>
  <c r="XCR1" i="36"/>
  <c r="XCJ1" i="36"/>
  <c r="XCB1" i="36"/>
  <c r="XBT1" i="36"/>
  <c r="XBL1" i="36"/>
  <c r="XBD1" i="36"/>
  <c r="XAV1" i="36"/>
  <c r="XAN1" i="36"/>
  <c r="XAF1" i="36"/>
  <c r="WZX1" i="36"/>
  <c r="WZP1" i="36"/>
  <c r="WZH1" i="36"/>
  <c r="WYZ1" i="36"/>
  <c r="WYR1" i="36"/>
  <c r="WYJ1" i="36"/>
  <c r="WYB1" i="36"/>
  <c r="WXT1" i="36"/>
  <c r="WXL1" i="36"/>
  <c r="WXD1" i="36"/>
  <c r="WWV1" i="36"/>
  <c r="WWN1" i="36"/>
  <c r="WWF1" i="36"/>
  <c r="WVX1" i="36"/>
  <c r="WVP1" i="36"/>
  <c r="WVH1" i="36"/>
  <c r="WUZ1" i="36"/>
  <c r="WUR1" i="36"/>
  <c r="WUJ1" i="36"/>
  <c r="WUB1" i="36"/>
  <c r="WTT1" i="36"/>
  <c r="WTL1" i="36"/>
  <c r="WTD1" i="36"/>
  <c r="WSV1" i="36"/>
  <c r="WSN1" i="36"/>
  <c r="WSF1" i="36"/>
  <c r="WRX1" i="36"/>
  <c r="WRP1" i="36"/>
  <c r="WRH1" i="36"/>
  <c r="WQZ1" i="36"/>
  <c r="WQR1" i="36"/>
  <c r="WQJ1" i="36"/>
  <c r="WQB1" i="36"/>
  <c r="WPT1" i="36"/>
  <c r="WPL1" i="36"/>
  <c r="WPD1" i="36"/>
  <c r="WOV1" i="36"/>
  <c r="WON1" i="36"/>
  <c r="WOF1" i="36"/>
  <c r="WNX1" i="36"/>
  <c r="WNP1" i="36"/>
  <c r="WNH1" i="36"/>
  <c r="WMZ1" i="36"/>
  <c r="WMR1" i="36"/>
  <c r="WMJ1" i="36"/>
  <c r="WMB1" i="36"/>
  <c r="WLT1" i="36"/>
  <c r="WLL1" i="36"/>
  <c r="WLD1" i="36"/>
  <c r="WKV1" i="36"/>
  <c r="WKN1" i="36"/>
  <c r="WKF1" i="36"/>
  <c r="WJX1" i="36"/>
  <c r="WJP1" i="36"/>
  <c r="WJH1" i="36"/>
  <c r="WIZ1" i="36"/>
  <c r="WIR1" i="36"/>
  <c r="WIJ1" i="36"/>
  <c r="WIB1" i="36"/>
  <c r="WHT1" i="36"/>
  <c r="WHL1" i="36"/>
  <c r="WHD1" i="36"/>
  <c r="WGV1" i="36"/>
  <c r="WGN1" i="36"/>
  <c r="WGF1" i="36"/>
  <c r="WFX1" i="36"/>
  <c r="WFP1" i="36"/>
  <c r="WFH1" i="36"/>
  <c r="WEZ1" i="36"/>
  <c r="WER1" i="36"/>
  <c r="WEJ1" i="36"/>
  <c r="WEB1" i="36"/>
  <c r="WDT1" i="36"/>
  <c r="WDL1" i="36"/>
  <c r="WDD1" i="36"/>
  <c r="WCV1" i="36"/>
  <c r="WCN1" i="36"/>
  <c r="WCF1" i="36"/>
  <c r="WBX1" i="36"/>
  <c r="WBP1" i="36"/>
  <c r="WBH1" i="36"/>
  <c r="WAZ1" i="36"/>
  <c r="WAR1" i="36"/>
  <c r="WAJ1" i="36"/>
  <c r="WAB1" i="36"/>
  <c r="VZT1" i="36"/>
  <c r="VZL1" i="36"/>
  <c r="VZD1" i="36"/>
  <c r="VYV1" i="36"/>
  <c r="VYN1" i="36"/>
  <c r="VYF1" i="36"/>
  <c r="VXX1" i="36"/>
  <c r="VXP1" i="36"/>
  <c r="VXH1" i="36"/>
  <c r="VWZ1" i="36"/>
  <c r="VWR1" i="36"/>
  <c r="VWJ1" i="36"/>
  <c r="VWB1" i="36"/>
  <c r="VVT1" i="36"/>
  <c r="VVL1" i="36"/>
  <c r="VVD1" i="36"/>
  <c r="VUV1" i="36"/>
  <c r="VUN1" i="36"/>
  <c r="VUF1" i="36"/>
  <c r="VTX1" i="36"/>
  <c r="VTP1" i="36"/>
  <c r="VTH1" i="36"/>
  <c r="VSZ1" i="36"/>
  <c r="VSR1" i="36"/>
  <c r="VSJ1" i="36"/>
  <c r="VSB1" i="36"/>
  <c r="VRT1" i="36"/>
  <c r="VRL1" i="36"/>
  <c r="VRD1" i="36"/>
  <c r="VQV1" i="36"/>
  <c r="VQN1" i="36"/>
  <c r="VQF1" i="36"/>
  <c r="VPX1" i="36"/>
  <c r="VPP1" i="36"/>
  <c r="VPH1" i="36"/>
  <c r="VOZ1" i="36"/>
  <c r="VOR1" i="36"/>
  <c r="VOJ1" i="36"/>
  <c r="VOB1" i="36"/>
  <c r="VNT1" i="36"/>
  <c r="VNL1" i="36"/>
  <c r="VND1" i="36"/>
  <c r="VMV1" i="36"/>
  <c r="VMN1" i="36"/>
  <c r="VMF1" i="36"/>
  <c r="VLX1" i="36"/>
  <c r="VLP1" i="36"/>
  <c r="VLH1" i="36"/>
  <c r="VKZ1" i="36"/>
  <c r="VKR1" i="36"/>
  <c r="VKJ1" i="36"/>
  <c r="VKB1" i="36"/>
  <c r="VJT1" i="36"/>
  <c r="VJL1" i="36"/>
  <c r="VJD1" i="36"/>
  <c r="VIV1" i="36"/>
  <c r="VIN1" i="36"/>
  <c r="VIF1" i="36"/>
  <c r="VHX1" i="36"/>
  <c r="VHP1" i="36"/>
  <c r="VHH1" i="36"/>
  <c r="VGZ1" i="36"/>
  <c r="VGR1" i="36"/>
  <c r="VGJ1" i="36"/>
  <c r="VGB1" i="36"/>
  <c r="VFT1" i="36"/>
  <c r="VFL1" i="36"/>
  <c r="VFD1" i="36"/>
  <c r="VEV1" i="36"/>
  <c r="VEN1" i="36"/>
  <c r="VEF1" i="36"/>
  <c r="VDX1" i="36"/>
  <c r="VDP1" i="36"/>
  <c r="VDH1" i="36"/>
  <c r="VCZ1" i="36"/>
  <c r="VCR1" i="36"/>
  <c r="VCJ1" i="36"/>
  <c r="VCB1" i="36"/>
  <c r="VBT1" i="36"/>
  <c r="VBL1" i="36"/>
  <c r="VBD1" i="36"/>
  <c r="VAV1" i="36"/>
  <c r="VAN1" i="36"/>
  <c r="VAF1" i="36"/>
  <c r="UZX1" i="36"/>
  <c r="UZP1" i="36"/>
  <c r="UZH1" i="36"/>
  <c r="UYZ1" i="36"/>
  <c r="UYR1" i="36"/>
  <c r="UYJ1" i="36"/>
  <c r="UYB1" i="36"/>
  <c r="UXT1" i="36"/>
  <c r="UXL1" i="36"/>
  <c r="UXD1" i="36"/>
  <c r="UWV1" i="36"/>
  <c r="UWN1" i="36"/>
  <c r="UWF1" i="36"/>
  <c r="UVX1" i="36"/>
  <c r="UVP1" i="36"/>
  <c r="UVH1" i="36"/>
  <c r="UUZ1" i="36"/>
  <c r="UUR1" i="36"/>
  <c r="UUJ1" i="36"/>
  <c r="UUB1" i="36"/>
  <c r="UTT1" i="36"/>
  <c r="UTL1" i="36"/>
  <c r="UTD1" i="36"/>
  <c r="USV1" i="36"/>
  <c r="USN1" i="36"/>
  <c r="USF1" i="36"/>
  <c r="URX1" i="36"/>
  <c r="URP1" i="36"/>
  <c r="URH1" i="36"/>
  <c r="UQZ1" i="36"/>
  <c r="UQR1" i="36"/>
  <c r="UQJ1" i="36"/>
  <c r="UQB1" i="36"/>
  <c r="UPT1" i="36"/>
  <c r="UPL1" i="36"/>
  <c r="UPD1" i="36"/>
  <c r="UOV1" i="36"/>
  <c r="UON1" i="36"/>
  <c r="UOF1" i="36"/>
  <c r="UNX1" i="36"/>
  <c r="UNP1" i="36"/>
  <c r="UNH1" i="36"/>
  <c r="UMZ1" i="36"/>
  <c r="UMR1" i="36"/>
  <c r="UMJ1" i="36"/>
  <c r="UMB1" i="36"/>
  <c r="ULT1" i="36"/>
  <c r="ULL1" i="36"/>
  <c r="ULD1" i="36"/>
  <c r="UKV1" i="36"/>
  <c r="UKN1" i="36"/>
  <c r="UKF1" i="36"/>
  <c r="UJX1" i="36"/>
  <c r="UJP1" i="36"/>
  <c r="UJH1" i="36"/>
  <c r="UIZ1" i="36"/>
  <c r="UIR1" i="36"/>
  <c r="UIJ1" i="36"/>
  <c r="UIB1" i="36"/>
  <c r="UHT1" i="36"/>
  <c r="UHL1" i="36"/>
  <c r="UHD1" i="36"/>
  <c r="UGV1" i="36"/>
  <c r="UGN1" i="36"/>
  <c r="UGF1" i="36"/>
  <c r="UFX1" i="36"/>
  <c r="UFP1" i="36"/>
  <c r="UFH1" i="36"/>
  <c r="UEZ1" i="36"/>
  <c r="UER1" i="36"/>
  <c r="UEJ1" i="36"/>
  <c r="UEB1" i="36"/>
  <c r="UDT1" i="36"/>
  <c r="UDL1" i="36"/>
  <c r="UDD1" i="36"/>
  <c r="UCV1" i="36"/>
  <c r="UCN1" i="36"/>
  <c r="UCF1" i="36"/>
  <c r="UBX1" i="36"/>
  <c r="UBP1" i="36"/>
  <c r="UBH1" i="36"/>
  <c r="UAZ1" i="36"/>
  <c r="UAR1" i="36"/>
  <c r="UAJ1" i="36"/>
  <c r="UAB1" i="36"/>
  <c r="TZT1" i="36"/>
  <c r="TZL1" i="36"/>
  <c r="TZD1" i="36"/>
  <c r="TYV1" i="36"/>
  <c r="TYN1" i="36"/>
  <c r="TYF1" i="36"/>
  <c r="TXX1" i="36"/>
  <c r="TXP1" i="36"/>
  <c r="TXH1" i="36"/>
  <c r="TWZ1" i="36"/>
  <c r="TWR1" i="36"/>
  <c r="TWJ1" i="36"/>
  <c r="TWB1" i="36"/>
  <c r="TVT1" i="36"/>
  <c r="TVL1" i="36"/>
  <c r="TVD1" i="36"/>
  <c r="TUV1" i="36"/>
  <c r="TUN1" i="36"/>
  <c r="TUF1" i="36"/>
  <c r="TTX1" i="36"/>
  <c r="TTP1" i="36"/>
  <c r="TTH1" i="36"/>
  <c r="TSZ1" i="36"/>
  <c r="TSR1" i="36"/>
  <c r="TSJ1" i="36"/>
  <c r="TSB1" i="36"/>
  <c r="TRT1" i="36"/>
  <c r="TRL1" i="36"/>
  <c r="TRD1" i="36"/>
  <c r="TQV1" i="36"/>
  <c r="TQN1" i="36"/>
  <c r="TQF1" i="36"/>
  <c r="TPX1" i="36"/>
  <c r="TPP1" i="36"/>
  <c r="TPH1" i="36"/>
  <c r="TOZ1" i="36"/>
  <c r="TOR1" i="36"/>
  <c r="TOJ1" i="36"/>
  <c r="TOB1" i="36"/>
  <c r="TNT1" i="36"/>
  <c r="TNL1" i="36"/>
  <c r="TND1" i="36"/>
  <c r="TMV1" i="36"/>
  <c r="TMN1" i="36"/>
  <c r="TMF1" i="36"/>
  <c r="TLX1" i="36"/>
  <c r="TLP1" i="36"/>
  <c r="TLH1" i="36"/>
  <c r="TKZ1" i="36"/>
  <c r="TKR1" i="36"/>
  <c r="TKJ1" i="36"/>
  <c r="TKB1" i="36"/>
  <c r="TJT1" i="36"/>
  <c r="TJL1" i="36"/>
  <c r="TJD1" i="36"/>
  <c r="TIV1" i="36"/>
  <c r="TIN1" i="36"/>
  <c r="TIF1" i="36"/>
  <c r="THX1" i="36"/>
  <c r="THP1" i="36"/>
  <c r="THH1" i="36"/>
  <c r="TGZ1" i="36"/>
  <c r="TGR1" i="36"/>
  <c r="TGJ1" i="36"/>
  <c r="TGB1" i="36"/>
  <c r="TFT1" i="36"/>
  <c r="TFL1" i="36"/>
  <c r="TFD1" i="36"/>
  <c r="TEV1" i="36"/>
  <c r="TEN1" i="36"/>
  <c r="TEF1" i="36"/>
  <c r="TDX1" i="36"/>
  <c r="TDP1" i="36"/>
  <c r="TDH1" i="36"/>
  <c r="TCZ1" i="36"/>
  <c r="TCR1" i="36"/>
  <c r="TCJ1" i="36"/>
  <c r="TCB1" i="36"/>
  <c r="TBT1" i="36"/>
  <c r="TBL1" i="36"/>
  <c r="TBD1" i="36"/>
  <c r="TAV1" i="36"/>
  <c r="TAN1" i="36"/>
  <c r="TAF1" i="36"/>
  <c r="SZX1" i="36"/>
  <c r="SZP1" i="36"/>
  <c r="SZH1" i="36"/>
  <c r="SYZ1" i="36"/>
  <c r="SYR1" i="36"/>
  <c r="SYJ1" i="36"/>
  <c r="SYB1" i="36"/>
  <c r="SXT1" i="36"/>
  <c r="SXL1" i="36"/>
  <c r="SXD1" i="36"/>
  <c r="SWV1" i="36"/>
  <c r="SWN1" i="36"/>
  <c r="SWF1" i="36"/>
  <c r="SVX1" i="36"/>
  <c r="SVP1" i="36"/>
  <c r="SVH1" i="36"/>
  <c r="SUZ1" i="36"/>
  <c r="SUR1" i="36"/>
  <c r="SUJ1" i="36"/>
  <c r="SUB1" i="36"/>
  <c r="STT1" i="36"/>
  <c r="STL1" i="36"/>
  <c r="STD1" i="36"/>
  <c r="SSV1" i="36"/>
  <c r="SSN1" i="36"/>
  <c r="SSF1" i="36"/>
  <c r="SRX1" i="36"/>
  <c r="SRP1" i="36"/>
  <c r="SRH1" i="36"/>
  <c r="SQZ1" i="36"/>
  <c r="SQR1" i="36"/>
  <c r="SQJ1" i="36"/>
  <c r="SQB1" i="36"/>
  <c r="SPT1" i="36"/>
  <c r="SPL1" i="36"/>
  <c r="SPD1" i="36"/>
  <c r="SOV1" i="36"/>
  <c r="SON1" i="36"/>
  <c r="SOF1" i="36"/>
  <c r="SNX1" i="36"/>
  <c r="SNP1" i="36"/>
  <c r="SNH1" i="36"/>
  <c r="SMZ1" i="36"/>
  <c r="SMR1" i="36"/>
  <c r="SMJ1" i="36"/>
  <c r="SMB1" i="36"/>
  <c r="SLT1" i="36"/>
  <c r="SLL1" i="36"/>
  <c r="SLD1" i="36"/>
  <c r="SKV1" i="36"/>
  <c r="SKN1" i="36"/>
  <c r="SKF1" i="36"/>
  <c r="SJX1" i="36"/>
  <c r="SJP1" i="36"/>
  <c r="SJH1" i="36"/>
  <c r="SIZ1" i="36"/>
  <c r="SIR1" i="36"/>
  <c r="SIJ1" i="36"/>
  <c r="SIB1" i="36"/>
  <c r="SHT1" i="36"/>
  <c r="SHL1" i="36"/>
  <c r="SHD1" i="36"/>
  <c r="SGV1" i="36"/>
  <c r="SGN1" i="36"/>
  <c r="SGF1" i="36"/>
  <c r="SFX1" i="36"/>
  <c r="SFP1" i="36"/>
  <c r="SFH1" i="36"/>
  <c r="SEZ1" i="36"/>
  <c r="SER1" i="36"/>
  <c r="SEJ1" i="36"/>
  <c r="SEB1" i="36"/>
  <c r="SDT1" i="36"/>
  <c r="SDL1" i="36"/>
  <c r="SDD1" i="36"/>
  <c r="SCV1" i="36"/>
  <c r="SCN1" i="36"/>
  <c r="SCF1" i="36"/>
  <c r="SBX1" i="36"/>
  <c r="SBP1" i="36"/>
  <c r="SBH1" i="36"/>
  <c r="SAZ1" i="36"/>
  <c r="SAR1" i="36"/>
  <c r="SAJ1" i="36"/>
  <c r="SAB1" i="36"/>
  <c r="RZT1" i="36"/>
  <c r="RZL1" i="36"/>
  <c r="RZD1" i="36"/>
  <c r="RYV1" i="36"/>
  <c r="RYN1" i="36"/>
  <c r="RYF1" i="36"/>
  <c r="RXX1" i="36"/>
  <c r="RXP1" i="36"/>
  <c r="RXH1" i="36"/>
  <c r="RWZ1" i="36"/>
  <c r="RWR1" i="36"/>
  <c r="RWJ1" i="36"/>
  <c r="RWB1" i="36"/>
  <c r="RVT1" i="36"/>
  <c r="RVL1" i="36"/>
  <c r="RVD1" i="36"/>
  <c r="RUV1" i="36"/>
  <c r="RUN1" i="36"/>
  <c r="RUF1" i="36"/>
  <c r="RTX1" i="36"/>
  <c r="RTP1" i="36"/>
  <c r="RTH1" i="36"/>
  <c r="RSZ1" i="36"/>
  <c r="RSR1" i="36"/>
  <c r="RSJ1" i="36"/>
  <c r="RSB1" i="36"/>
  <c r="RRT1" i="36"/>
  <c r="RRL1" i="36"/>
  <c r="RRD1" i="36"/>
  <c r="RQV1" i="36"/>
  <c r="RQN1" i="36"/>
  <c r="RQF1" i="36"/>
  <c r="RPX1" i="36"/>
  <c r="RPP1" i="36"/>
  <c r="RPH1" i="36"/>
  <c r="ROZ1" i="36"/>
  <c r="ROR1" i="36"/>
  <c r="ROJ1" i="36"/>
  <c r="ROB1" i="36"/>
  <c r="RNT1" i="36"/>
  <c r="RNL1" i="36"/>
  <c r="RND1" i="36"/>
  <c r="RMV1" i="36"/>
  <c r="RMN1" i="36"/>
  <c r="RMF1" i="36"/>
  <c r="RLX1" i="36"/>
  <c r="RLP1" i="36"/>
  <c r="RLH1" i="36"/>
  <c r="RKZ1" i="36"/>
  <c r="RKR1" i="36"/>
  <c r="RKJ1" i="36"/>
  <c r="RKB1" i="36"/>
  <c r="RJT1" i="36"/>
  <c r="RJL1" i="36"/>
  <c r="RJD1" i="36"/>
  <c r="RIV1" i="36"/>
  <c r="RIN1" i="36"/>
  <c r="RIF1" i="36"/>
  <c r="RHX1" i="36"/>
  <c r="RHP1" i="36"/>
  <c r="RHH1" i="36"/>
  <c r="RGZ1" i="36"/>
  <c r="RGR1" i="36"/>
  <c r="RGJ1" i="36"/>
  <c r="RGB1" i="36"/>
  <c r="RFT1" i="36"/>
  <c r="RFL1" i="36"/>
  <c r="RFD1" i="36"/>
  <c r="REV1" i="36"/>
  <c r="REN1" i="36"/>
  <c r="REF1" i="36"/>
  <c r="RDX1" i="36"/>
  <c r="RDP1" i="36"/>
  <c r="RDH1" i="36"/>
  <c r="RCZ1" i="36"/>
  <c r="RCR1" i="36"/>
  <c r="RCJ1" i="36"/>
  <c r="RCB1" i="36"/>
  <c r="RBT1" i="36"/>
  <c r="RBL1" i="36"/>
  <c r="RBD1" i="36"/>
  <c r="RAV1" i="36"/>
  <c r="RAN1" i="36"/>
  <c r="RAF1" i="36"/>
  <c r="QZX1" i="36"/>
  <c r="QZP1" i="36"/>
  <c r="QZH1" i="36"/>
  <c r="QYZ1" i="36"/>
  <c r="QYR1" i="36"/>
  <c r="QYJ1" i="36"/>
  <c r="QYB1" i="36"/>
  <c r="QXT1" i="36"/>
  <c r="QXL1" i="36"/>
  <c r="QXD1" i="36"/>
  <c r="QWV1" i="36"/>
  <c r="QWN1" i="36"/>
  <c r="QWF1" i="36"/>
  <c r="QVX1" i="36"/>
  <c r="QVP1" i="36"/>
  <c r="QVH1" i="36"/>
  <c r="QUZ1" i="36"/>
  <c r="QUR1" i="36"/>
  <c r="QUJ1" i="36"/>
  <c r="QUB1" i="36"/>
  <c r="QTT1" i="36"/>
  <c r="QTL1" i="36"/>
  <c r="QTD1" i="36"/>
  <c r="QSV1" i="36"/>
  <c r="QSN1" i="36"/>
  <c r="QSF1" i="36"/>
  <c r="QRX1" i="36"/>
  <c r="QRP1" i="36"/>
  <c r="QRH1" i="36"/>
  <c r="QQZ1" i="36"/>
  <c r="QQR1" i="36"/>
  <c r="QQJ1" i="36"/>
  <c r="QQB1" i="36"/>
  <c r="QPT1" i="36"/>
  <c r="QPL1" i="36"/>
  <c r="QPD1" i="36"/>
  <c r="QOV1" i="36"/>
  <c r="QON1" i="36"/>
  <c r="QOF1" i="36"/>
  <c r="QNX1" i="36"/>
  <c r="QNP1" i="36"/>
  <c r="QNH1" i="36"/>
  <c r="QMZ1" i="36"/>
  <c r="QMR1" i="36"/>
  <c r="QMJ1" i="36"/>
  <c r="QMB1" i="36"/>
  <c r="QLT1" i="36"/>
  <c r="QLL1" i="36"/>
  <c r="QLD1" i="36"/>
  <c r="QKV1" i="36"/>
  <c r="QKN1" i="36"/>
  <c r="QKF1" i="36"/>
  <c r="QJX1" i="36"/>
  <c r="QJP1" i="36"/>
  <c r="QJH1" i="36"/>
  <c r="QIZ1" i="36"/>
  <c r="QIR1" i="36"/>
  <c r="QIJ1" i="36"/>
  <c r="QIB1" i="36"/>
  <c r="QHT1" i="36"/>
  <c r="QHL1" i="36"/>
  <c r="QHD1" i="36"/>
  <c r="QGV1" i="36"/>
  <c r="QGN1" i="36"/>
  <c r="QGF1" i="36"/>
  <c r="QFX1" i="36"/>
  <c r="QFP1" i="36"/>
  <c r="QFH1" i="36"/>
  <c r="QEZ1" i="36"/>
  <c r="QER1" i="36"/>
  <c r="QEJ1" i="36"/>
  <c r="QEB1" i="36"/>
  <c r="QDT1" i="36"/>
  <c r="QDL1" i="36"/>
  <c r="QDD1" i="36"/>
  <c r="QCV1" i="36"/>
  <c r="QCN1" i="36"/>
  <c r="QCF1" i="36"/>
  <c r="QBX1" i="36"/>
  <c r="QBP1" i="36"/>
  <c r="QBH1" i="36"/>
  <c r="QAZ1" i="36"/>
  <c r="QAR1" i="36"/>
  <c r="QAJ1" i="36"/>
  <c r="QAB1" i="36"/>
  <c r="PZT1" i="36"/>
  <c r="PZL1" i="36"/>
  <c r="PZD1" i="36"/>
  <c r="PYV1" i="36"/>
  <c r="PYN1" i="36"/>
  <c r="PYF1" i="36"/>
  <c r="PXX1" i="36"/>
  <c r="PXP1" i="36"/>
  <c r="PXH1" i="36"/>
  <c r="PWZ1" i="36"/>
  <c r="PWR1" i="36"/>
  <c r="PWJ1" i="36"/>
  <c r="PWB1" i="36"/>
  <c r="PVT1" i="36"/>
  <c r="PVL1" i="36"/>
  <c r="PVD1" i="36"/>
  <c r="PUV1" i="36"/>
  <c r="PUN1" i="36"/>
  <c r="PUF1" i="36"/>
  <c r="PTX1" i="36"/>
  <c r="PTP1" i="36"/>
  <c r="PTH1" i="36"/>
  <c r="PSZ1" i="36"/>
  <c r="PSR1" i="36"/>
  <c r="PSJ1" i="36"/>
  <c r="PSB1" i="36"/>
  <c r="PRT1" i="36"/>
  <c r="PRL1" i="36"/>
  <c r="PRD1" i="36"/>
  <c r="PQV1" i="36"/>
  <c r="PQN1" i="36"/>
  <c r="PQF1" i="36"/>
  <c r="PPX1" i="36"/>
  <c r="PPP1" i="36"/>
  <c r="PPH1" i="36"/>
  <c r="POZ1" i="36"/>
  <c r="POR1" i="36"/>
  <c r="POJ1" i="36"/>
  <c r="POB1" i="36"/>
  <c r="PNT1" i="36"/>
  <c r="PNL1" i="36"/>
  <c r="PND1" i="36"/>
  <c r="PMV1" i="36"/>
  <c r="PMN1" i="36"/>
  <c r="PMF1" i="36"/>
  <c r="PLX1" i="36"/>
  <c r="PLP1" i="36"/>
  <c r="PLH1" i="36"/>
  <c r="PKZ1" i="36"/>
  <c r="PKR1" i="36"/>
  <c r="PKJ1" i="36"/>
  <c r="PKB1" i="36"/>
  <c r="PJT1" i="36"/>
  <c r="PJL1" i="36"/>
  <c r="PJD1" i="36"/>
  <c r="PIV1" i="36"/>
  <c r="PIN1" i="36"/>
  <c r="PIF1" i="36"/>
  <c r="PHX1" i="36"/>
  <c r="PHP1" i="36"/>
  <c r="PHH1" i="36"/>
  <c r="PGZ1" i="36"/>
  <c r="PGR1" i="36"/>
  <c r="PGJ1" i="36"/>
  <c r="PGB1" i="36"/>
  <c r="PFT1" i="36"/>
  <c r="PFL1" i="36"/>
  <c r="PFD1" i="36"/>
  <c r="PEV1" i="36"/>
  <c r="PEN1" i="36"/>
  <c r="PEF1" i="36"/>
  <c r="PDX1" i="36"/>
  <c r="PDP1" i="36"/>
  <c r="PDH1" i="36"/>
  <c r="PCZ1" i="36"/>
  <c r="PCR1" i="36"/>
  <c r="PCJ1" i="36"/>
  <c r="PCB1" i="36"/>
  <c r="PBT1" i="36"/>
  <c r="PBL1" i="36"/>
  <c r="PBD1" i="36"/>
  <c r="PAV1" i="36"/>
  <c r="PAN1" i="36"/>
  <c r="PAF1" i="36"/>
  <c r="OZX1" i="36"/>
  <c r="OZP1" i="36"/>
  <c r="OZH1" i="36"/>
  <c r="OYZ1" i="36"/>
  <c r="OYR1" i="36"/>
  <c r="OYJ1" i="36"/>
  <c r="OYB1" i="36"/>
  <c r="OXT1" i="36"/>
  <c r="OXL1" i="36"/>
  <c r="OXD1" i="36"/>
  <c r="OWV1" i="36"/>
  <c r="OWN1" i="36"/>
  <c r="OWF1" i="36"/>
  <c r="OVX1" i="36"/>
  <c r="OVP1" i="36"/>
  <c r="OVH1" i="36"/>
  <c r="OUZ1" i="36"/>
  <c r="OUR1" i="36"/>
  <c r="OUJ1" i="36"/>
  <c r="OUB1" i="36"/>
  <c r="OTT1" i="36"/>
  <c r="OTL1" i="36"/>
  <c r="OTD1" i="36"/>
  <c r="OSV1" i="36"/>
  <c r="OSN1" i="36"/>
  <c r="OSF1" i="36"/>
  <c r="ORX1" i="36"/>
  <c r="ORP1" i="36"/>
  <c r="ORH1" i="36"/>
  <c r="OQZ1" i="36"/>
  <c r="OQR1" i="36"/>
  <c r="OQJ1" i="36"/>
  <c r="OQB1" i="36"/>
  <c r="OPT1" i="36"/>
  <c r="OPL1" i="36"/>
  <c r="OPD1" i="36"/>
  <c r="OOV1" i="36"/>
  <c r="OON1" i="36"/>
  <c r="OOF1" i="36"/>
  <c r="ONX1" i="36"/>
  <c r="ONP1" i="36"/>
  <c r="ONH1" i="36"/>
  <c r="OMZ1" i="36"/>
  <c r="OMR1" i="36"/>
  <c r="OMJ1" i="36"/>
  <c r="OMB1" i="36"/>
  <c r="OLT1" i="36"/>
  <c r="OLL1" i="36"/>
  <c r="OLD1" i="36"/>
  <c r="OKV1" i="36"/>
  <c r="OKN1" i="36"/>
  <c r="OKF1" i="36"/>
  <c r="OJX1" i="36"/>
  <c r="OJP1" i="36"/>
  <c r="OJH1" i="36"/>
  <c r="OIZ1" i="36"/>
  <c r="OIR1" i="36"/>
  <c r="OIJ1" i="36"/>
  <c r="OIB1" i="36"/>
  <c r="OHT1" i="36"/>
  <c r="OHL1" i="36"/>
  <c r="OHD1" i="36"/>
  <c r="OGV1" i="36"/>
  <c r="OGN1" i="36"/>
  <c r="OGF1" i="36"/>
  <c r="OFX1" i="36"/>
  <c r="OFP1" i="36"/>
  <c r="OFH1" i="36"/>
  <c r="OEZ1" i="36"/>
  <c r="OER1" i="36"/>
  <c r="OEJ1" i="36"/>
  <c r="OEB1" i="36"/>
  <c r="ODT1" i="36"/>
  <c r="ODL1" i="36"/>
  <c r="ODD1" i="36"/>
  <c r="OCV1" i="36"/>
  <c r="OCN1" i="36"/>
  <c r="OCF1" i="36"/>
  <c r="OBX1" i="36"/>
  <c r="OBP1" i="36"/>
  <c r="OBH1" i="36"/>
  <c r="OAZ1" i="36"/>
  <c r="OAR1" i="36"/>
  <c r="OAJ1" i="36"/>
  <c r="OAB1" i="36"/>
  <c r="NZT1" i="36"/>
  <c r="NZL1" i="36"/>
  <c r="NZD1" i="36"/>
  <c r="NYV1" i="36"/>
  <c r="NYN1" i="36"/>
  <c r="NYF1" i="36"/>
  <c r="NXX1" i="36"/>
  <c r="NXP1" i="36"/>
  <c r="NXH1" i="36"/>
  <c r="NWZ1" i="36"/>
  <c r="NWR1" i="36"/>
  <c r="NWJ1" i="36"/>
  <c r="NWB1" i="36"/>
  <c r="NVT1" i="36"/>
  <c r="NVL1" i="36"/>
  <c r="NVD1" i="36"/>
  <c r="NUV1" i="36"/>
  <c r="NUN1" i="36"/>
  <c r="NUF1" i="36"/>
  <c r="NTX1" i="36"/>
  <c r="NTP1" i="36"/>
  <c r="NTH1" i="36"/>
  <c r="NSZ1" i="36"/>
  <c r="NSR1" i="36"/>
  <c r="NSJ1" i="36"/>
  <c r="NSB1" i="36"/>
  <c r="NRT1" i="36"/>
  <c r="NRL1" i="36"/>
  <c r="NRD1" i="36"/>
  <c r="NQV1" i="36"/>
  <c r="NQN1" i="36"/>
  <c r="NQF1" i="36"/>
  <c r="NPX1" i="36"/>
  <c r="NPP1" i="36"/>
  <c r="NPH1" i="36"/>
  <c r="NOZ1" i="36"/>
  <c r="NOR1" i="36"/>
  <c r="NOJ1" i="36"/>
  <c r="NOB1" i="36"/>
  <c r="NNT1" i="36"/>
  <c r="NNL1" i="36"/>
  <c r="NND1" i="36"/>
  <c r="NMV1" i="36"/>
  <c r="NMN1" i="36"/>
  <c r="NMF1" i="36"/>
  <c r="NLX1" i="36"/>
  <c r="NLP1" i="36"/>
  <c r="NLH1" i="36"/>
  <c r="NKZ1" i="36"/>
  <c r="NKR1" i="36"/>
  <c r="NKJ1" i="36"/>
  <c r="NKB1" i="36"/>
  <c r="NJT1" i="36"/>
  <c r="NJL1" i="36"/>
  <c r="NJD1" i="36"/>
  <c r="NIV1" i="36"/>
  <c r="NIN1" i="36"/>
  <c r="NIF1" i="36"/>
  <c r="NHX1" i="36"/>
  <c r="NHP1" i="36"/>
  <c r="NHH1" i="36"/>
  <c r="NGZ1" i="36"/>
  <c r="NGR1" i="36"/>
  <c r="NGJ1" i="36"/>
  <c r="NGB1" i="36"/>
  <c r="NFT1" i="36"/>
  <c r="NFL1" i="36"/>
  <c r="NFD1" i="36"/>
  <c r="NEV1" i="36"/>
  <c r="NEN1" i="36"/>
  <c r="NEF1" i="36"/>
  <c r="NDX1" i="36"/>
  <c r="NDP1" i="36"/>
  <c r="NDH1" i="36"/>
  <c r="NCZ1" i="36"/>
  <c r="NCR1" i="36"/>
  <c r="NCJ1" i="36"/>
  <c r="NCB1" i="36"/>
  <c r="NBT1" i="36"/>
  <c r="NBL1" i="36"/>
  <c r="NBD1" i="36"/>
  <c r="NAV1" i="36"/>
  <c r="NAN1" i="36"/>
  <c r="NAF1" i="36"/>
  <c r="MZX1" i="36"/>
  <c r="MZP1" i="36"/>
  <c r="MZH1" i="36"/>
  <c r="MYZ1" i="36"/>
  <c r="MYR1" i="36"/>
  <c r="MYJ1" i="36"/>
  <c r="MYB1" i="36"/>
  <c r="MXT1" i="36"/>
  <c r="MXL1" i="36"/>
  <c r="MXD1" i="36"/>
  <c r="MWV1" i="36"/>
  <c r="MWN1" i="36"/>
  <c r="MWF1" i="36"/>
  <c r="MVX1" i="36"/>
  <c r="MVP1" i="36"/>
  <c r="MVH1" i="36"/>
  <c r="MUZ1" i="36"/>
  <c r="MUR1" i="36"/>
  <c r="MUJ1" i="36"/>
  <c r="MUB1" i="36"/>
  <c r="MTT1" i="36"/>
  <c r="MTL1" i="36"/>
  <c r="MTD1" i="36"/>
  <c r="MSV1" i="36"/>
  <c r="MSN1" i="36"/>
  <c r="MSF1" i="36"/>
  <c r="MRX1" i="36"/>
  <c r="MRP1" i="36"/>
  <c r="MRH1" i="36"/>
  <c r="MQZ1" i="36"/>
  <c r="MQR1" i="36"/>
  <c r="MQJ1" i="36"/>
  <c r="MQB1" i="36"/>
  <c r="MPT1" i="36"/>
  <c r="MPL1" i="36"/>
  <c r="MPD1" i="36"/>
  <c r="MOV1" i="36"/>
  <c r="MON1" i="36"/>
  <c r="MOF1" i="36"/>
  <c r="MNX1" i="36"/>
  <c r="MNP1" i="36"/>
  <c r="MNH1" i="36"/>
  <c r="MMZ1" i="36"/>
  <c r="MMR1" i="36"/>
  <c r="MMJ1" i="36"/>
  <c r="MMB1" i="36"/>
  <c r="MLT1" i="36"/>
  <c r="MLL1" i="36"/>
  <c r="MLD1" i="36"/>
  <c r="MKV1" i="36"/>
  <c r="MKN1" i="36"/>
  <c r="MKF1" i="36"/>
  <c r="MJX1" i="36"/>
  <c r="MJP1" i="36"/>
  <c r="MJH1" i="36"/>
  <c r="MIZ1" i="36"/>
  <c r="MIR1" i="36"/>
  <c r="MIJ1" i="36"/>
  <c r="MIB1" i="36"/>
  <c r="MHT1" i="36"/>
  <c r="MHL1" i="36"/>
  <c r="MHD1" i="36"/>
  <c r="MGV1" i="36"/>
  <c r="MGN1" i="36"/>
  <c r="MGF1" i="36"/>
  <c r="MFX1" i="36"/>
  <c r="MFP1" i="36"/>
  <c r="MFH1" i="36"/>
  <c r="MEZ1" i="36"/>
  <c r="MER1" i="36"/>
  <c r="MEJ1" i="36"/>
  <c r="MEB1" i="36"/>
  <c r="MDT1" i="36"/>
  <c r="MDL1" i="36"/>
  <c r="MDD1" i="36"/>
  <c r="MCV1" i="36"/>
  <c r="MCN1" i="36"/>
  <c r="MCF1" i="36"/>
  <c r="MBX1" i="36"/>
  <c r="MBP1" i="36"/>
  <c r="MBH1" i="36"/>
  <c r="MAZ1" i="36"/>
  <c r="MAR1" i="36"/>
  <c r="MAJ1" i="36"/>
  <c r="MAB1" i="36"/>
  <c r="LZT1" i="36"/>
  <c r="LZL1" i="36"/>
  <c r="LZD1" i="36"/>
  <c r="LYV1" i="36"/>
  <c r="LYN1" i="36"/>
  <c r="LYF1" i="36"/>
  <c r="LXX1" i="36"/>
  <c r="LXP1" i="36"/>
  <c r="LXH1" i="36"/>
  <c r="LWZ1" i="36"/>
  <c r="LWR1" i="36"/>
  <c r="LWJ1" i="36"/>
  <c r="LWB1" i="36"/>
  <c r="LVT1" i="36"/>
  <c r="LVL1" i="36"/>
  <c r="LVD1" i="36"/>
  <c r="LUV1" i="36"/>
  <c r="LUN1" i="36"/>
  <c r="LUF1" i="36"/>
  <c r="LTX1" i="36"/>
  <c r="LTP1" i="36"/>
  <c r="LTH1" i="36"/>
  <c r="LSZ1" i="36"/>
  <c r="LSR1" i="36"/>
  <c r="LSJ1" i="36"/>
  <c r="LSB1" i="36"/>
  <c r="LRT1" i="36"/>
  <c r="LRL1" i="36"/>
  <c r="LRD1" i="36"/>
  <c r="LQV1" i="36"/>
  <c r="LQN1" i="36"/>
  <c r="LQF1" i="36"/>
  <c r="LPX1" i="36"/>
  <c r="LPP1" i="36"/>
  <c r="LPH1" i="36"/>
  <c r="LOZ1" i="36"/>
  <c r="LOR1" i="36"/>
  <c r="LOJ1" i="36"/>
  <c r="LOB1" i="36"/>
  <c r="LNT1" i="36"/>
  <c r="LNL1" i="36"/>
  <c r="LND1" i="36"/>
  <c r="LMV1" i="36"/>
  <c r="LMN1" i="36"/>
  <c r="LMF1" i="36"/>
  <c r="LLX1" i="36"/>
  <c r="LLP1" i="36"/>
  <c r="LLH1" i="36"/>
  <c r="LKZ1" i="36"/>
  <c r="LKR1" i="36"/>
  <c r="LKJ1" i="36"/>
  <c r="LKB1" i="36"/>
  <c r="LJT1" i="36"/>
  <c r="LJL1" i="36"/>
  <c r="LJD1" i="36"/>
  <c r="LIV1" i="36"/>
  <c r="LIN1" i="36"/>
  <c r="LIF1" i="36"/>
  <c r="LHX1" i="36"/>
  <c r="LHP1" i="36"/>
  <c r="LHH1" i="36"/>
  <c r="LGZ1" i="36"/>
  <c r="LGR1" i="36"/>
  <c r="LGJ1" i="36"/>
  <c r="LGB1" i="36"/>
  <c r="LFT1" i="36"/>
  <c r="LFL1" i="36"/>
  <c r="LFD1" i="36"/>
  <c r="LEV1" i="36"/>
  <c r="LEN1" i="36"/>
  <c r="LEF1" i="36"/>
  <c r="LDX1" i="36"/>
  <c r="LDP1" i="36"/>
  <c r="LDH1" i="36"/>
  <c r="LCZ1" i="36"/>
  <c r="LCR1" i="36"/>
  <c r="LCJ1" i="36"/>
  <c r="LCB1" i="36"/>
  <c r="LBT1" i="36"/>
  <c r="LBL1" i="36"/>
  <c r="LBD1" i="36"/>
  <c r="LAV1" i="36"/>
  <c r="LAN1" i="36"/>
  <c r="LAF1" i="36"/>
  <c r="KZX1" i="36"/>
  <c r="KZP1" i="36"/>
  <c r="KZH1" i="36"/>
  <c r="KYZ1" i="36"/>
  <c r="KYR1" i="36"/>
  <c r="KYJ1" i="36"/>
  <c r="KYB1" i="36"/>
  <c r="KXT1" i="36"/>
  <c r="KXL1" i="36"/>
  <c r="KXD1" i="36"/>
  <c r="KWV1" i="36"/>
  <c r="KWN1" i="36"/>
  <c r="KWF1" i="36"/>
  <c r="KVX1" i="36"/>
  <c r="KVP1" i="36"/>
  <c r="KVH1" i="36"/>
  <c r="KUZ1" i="36"/>
  <c r="KUR1" i="36"/>
  <c r="KUJ1" i="36"/>
  <c r="KUB1" i="36"/>
  <c r="KTT1" i="36"/>
  <c r="KTL1" i="36"/>
  <c r="KTD1" i="36"/>
  <c r="KSV1" i="36"/>
  <c r="KSN1" i="36"/>
  <c r="KSF1" i="36"/>
  <c r="KRX1" i="36"/>
  <c r="KRP1" i="36"/>
  <c r="KRH1" i="36"/>
  <c r="KQZ1" i="36"/>
  <c r="KQR1" i="36"/>
  <c r="KQJ1" i="36"/>
  <c r="KQB1" i="36"/>
  <c r="KPT1" i="36"/>
  <c r="KPL1" i="36"/>
  <c r="KPD1" i="36"/>
  <c r="KOV1" i="36"/>
  <c r="KON1" i="36"/>
  <c r="KOF1" i="36"/>
  <c r="KNX1" i="36"/>
  <c r="KNP1" i="36"/>
  <c r="KNH1" i="36"/>
  <c r="KMZ1" i="36"/>
  <c r="KMR1" i="36"/>
  <c r="KMJ1" i="36"/>
  <c r="KMB1" i="36"/>
  <c r="KLT1" i="36"/>
  <c r="KLL1" i="36"/>
  <c r="KLD1" i="36"/>
  <c r="KKV1" i="36"/>
  <c r="KKN1" i="36"/>
  <c r="KKF1" i="36"/>
  <c r="KJX1" i="36"/>
  <c r="KJP1" i="36"/>
  <c r="KJH1" i="36"/>
  <c r="KIZ1" i="36"/>
  <c r="KIR1" i="36"/>
  <c r="KIJ1" i="36"/>
  <c r="KIB1" i="36"/>
  <c r="KHT1" i="36"/>
  <c r="KHL1" i="36"/>
  <c r="KHD1" i="36"/>
  <c r="KGV1" i="36"/>
  <c r="KGN1" i="36"/>
  <c r="KGF1" i="36"/>
  <c r="KFX1" i="36"/>
  <c r="KFP1" i="36"/>
  <c r="KFH1" i="36"/>
  <c r="KEZ1" i="36"/>
  <c r="KER1" i="36"/>
  <c r="KEJ1" i="36"/>
  <c r="KEB1" i="36"/>
  <c r="KDT1" i="36"/>
  <c r="KDL1" i="36"/>
  <c r="KDD1" i="36"/>
  <c r="KCV1" i="36"/>
  <c r="KCN1" i="36"/>
  <c r="KCF1" i="36"/>
  <c r="KBX1" i="36"/>
  <c r="KBP1" i="36"/>
  <c r="KBH1" i="36"/>
  <c r="KAZ1" i="36"/>
  <c r="KAR1" i="36"/>
  <c r="KAJ1" i="36"/>
  <c r="KAB1" i="36"/>
  <c r="JZT1" i="36"/>
  <c r="JZL1" i="36"/>
  <c r="JZD1" i="36"/>
  <c r="JYV1" i="36"/>
  <c r="JYN1" i="36"/>
  <c r="JYF1" i="36"/>
  <c r="JXX1" i="36"/>
  <c r="JXP1" i="36"/>
  <c r="JXH1" i="36"/>
  <c r="JWZ1" i="36"/>
  <c r="JWR1" i="36"/>
  <c r="JWJ1" i="36"/>
  <c r="JWB1" i="36"/>
  <c r="JVT1" i="36"/>
  <c r="JVL1" i="36"/>
  <c r="JVD1" i="36"/>
  <c r="JUV1" i="36"/>
  <c r="JUN1" i="36"/>
  <c r="JUF1" i="36"/>
  <c r="JTX1" i="36"/>
  <c r="JTP1" i="36"/>
  <c r="JTH1" i="36"/>
  <c r="JSZ1" i="36"/>
  <c r="JSR1" i="36"/>
  <c r="JSJ1" i="36"/>
  <c r="JSB1" i="36"/>
  <c r="JRT1" i="36"/>
  <c r="JRL1" i="36"/>
  <c r="JRD1" i="36"/>
  <c r="JQV1" i="36"/>
  <c r="JQN1" i="36"/>
  <c r="JQF1" i="36"/>
  <c r="JPX1" i="36"/>
  <c r="JPP1" i="36"/>
  <c r="JPH1" i="36"/>
  <c r="JOZ1" i="36"/>
  <c r="JOR1" i="36"/>
  <c r="JOJ1" i="36"/>
  <c r="JOB1" i="36"/>
  <c r="JNT1" i="36"/>
  <c r="JNL1" i="36"/>
  <c r="JND1" i="36"/>
  <c r="JMV1" i="36"/>
  <c r="JMN1" i="36"/>
  <c r="JMF1" i="36"/>
  <c r="JLX1" i="36"/>
  <c r="JLP1" i="36"/>
  <c r="JLH1" i="36"/>
  <c r="JKZ1" i="36"/>
  <c r="JKR1" i="36"/>
  <c r="JKJ1" i="36"/>
  <c r="JKB1" i="36"/>
  <c r="JJT1" i="36"/>
  <c r="JJL1" i="36"/>
  <c r="JJD1" i="36"/>
  <c r="JIV1" i="36"/>
  <c r="JIN1" i="36"/>
  <c r="JIF1" i="36"/>
  <c r="JHX1" i="36"/>
  <c r="JHP1" i="36"/>
  <c r="JHH1" i="36"/>
  <c r="JGZ1" i="36"/>
  <c r="JGR1" i="36"/>
  <c r="JGJ1" i="36"/>
  <c r="JGB1" i="36"/>
  <c r="JFT1" i="36"/>
  <c r="JFL1" i="36"/>
  <c r="JFD1" i="36"/>
  <c r="JEV1" i="36"/>
  <c r="JEN1" i="36"/>
  <c r="JEF1" i="36"/>
  <c r="JDX1" i="36"/>
  <c r="JDP1" i="36"/>
  <c r="JDH1" i="36"/>
  <c r="JCZ1" i="36"/>
  <c r="JCR1" i="36"/>
  <c r="JCJ1" i="36"/>
  <c r="JCB1" i="36"/>
  <c r="JBT1" i="36"/>
  <c r="JBL1" i="36"/>
  <c r="JBD1" i="36"/>
  <c r="JAV1" i="36"/>
  <c r="JAN1" i="36"/>
  <c r="JAF1" i="36"/>
  <c r="IZX1" i="36"/>
  <c r="IZP1" i="36"/>
  <c r="IZH1" i="36"/>
  <c r="IYZ1" i="36"/>
  <c r="IYR1" i="36"/>
  <c r="IYJ1" i="36"/>
  <c r="IYB1" i="36"/>
  <c r="IXT1" i="36"/>
  <c r="IXL1" i="36"/>
  <c r="IXD1" i="36"/>
  <c r="IWV1" i="36"/>
  <c r="IWN1" i="36"/>
  <c r="IWF1" i="36"/>
  <c r="IVX1" i="36"/>
  <c r="IVP1" i="36"/>
  <c r="IVH1" i="36"/>
  <c r="IUZ1" i="36"/>
  <c r="IUR1" i="36"/>
  <c r="IUJ1" i="36"/>
  <c r="IUB1" i="36"/>
  <c r="ITT1" i="36"/>
  <c r="ITL1" i="36"/>
  <c r="ITD1" i="36"/>
  <c r="ISV1" i="36"/>
  <c r="ISN1" i="36"/>
  <c r="ISF1" i="36"/>
  <c r="IRX1" i="36"/>
  <c r="IRP1" i="36"/>
  <c r="IRH1" i="36"/>
  <c r="IQZ1" i="36"/>
  <c r="IQR1" i="36"/>
  <c r="IQJ1" i="36"/>
  <c r="IQB1" i="36"/>
  <c r="IPT1" i="36"/>
  <c r="IPL1" i="36"/>
  <c r="IPD1" i="36"/>
  <c r="IOV1" i="36"/>
  <c r="ION1" i="36"/>
  <c r="IOF1" i="36"/>
  <c r="INX1" i="36"/>
  <c r="INP1" i="36"/>
  <c r="INH1" i="36"/>
  <c r="IMZ1" i="36"/>
  <c r="IMR1" i="36"/>
  <c r="IMJ1" i="36"/>
  <c r="IMB1" i="36"/>
  <c r="ILT1" i="36"/>
  <c r="ILL1" i="36"/>
  <c r="ILD1" i="36"/>
  <c r="IKV1" i="36"/>
  <c r="IKN1" i="36"/>
  <c r="IKF1" i="36"/>
  <c r="IJX1" i="36"/>
  <c r="IJP1" i="36"/>
  <c r="IJH1" i="36"/>
  <c r="IIZ1" i="36"/>
  <c r="IIR1" i="36"/>
  <c r="IIJ1" i="36"/>
  <c r="IIB1" i="36"/>
  <c r="IHT1" i="36"/>
  <c r="IHL1" i="36"/>
  <c r="IHD1" i="36"/>
  <c r="IGV1" i="36"/>
  <c r="IGN1" i="36"/>
  <c r="IGF1" i="36"/>
  <c r="IFX1" i="36"/>
  <c r="IFP1" i="36"/>
  <c r="IFH1" i="36"/>
  <c r="IEZ1" i="36"/>
  <c r="IER1" i="36"/>
  <c r="IEJ1" i="36"/>
  <c r="IEB1" i="36"/>
  <c r="IDT1" i="36"/>
  <c r="IDL1" i="36"/>
  <c r="IDD1" i="36"/>
  <c r="ICV1" i="36"/>
  <c r="ICN1" i="36"/>
  <c r="ICF1" i="36"/>
  <c r="IBX1" i="36"/>
  <c r="IBP1" i="36"/>
  <c r="IBH1" i="36"/>
  <c r="IAZ1" i="36"/>
  <c r="IAR1" i="36"/>
  <c r="IAJ1" i="36"/>
  <c r="IAB1" i="36"/>
  <c r="HZT1" i="36"/>
  <c r="HZL1" i="36"/>
  <c r="HZD1" i="36"/>
  <c r="HYV1" i="36"/>
  <c r="HYN1" i="36"/>
  <c r="HYF1" i="36"/>
  <c r="HXX1" i="36"/>
  <c r="HXP1" i="36"/>
  <c r="HXH1" i="36"/>
  <c r="HWZ1" i="36"/>
  <c r="HWR1" i="36"/>
  <c r="HWJ1" i="36"/>
  <c r="HWB1" i="36"/>
  <c r="HVT1" i="36"/>
  <c r="HVL1" i="36"/>
  <c r="HVD1" i="36"/>
  <c r="HUV1" i="36"/>
  <c r="HUN1" i="36"/>
  <c r="HUF1" i="36"/>
  <c r="HTX1" i="36"/>
  <c r="HTP1" i="36"/>
  <c r="HTH1" i="36"/>
  <c r="HSZ1" i="36"/>
  <c r="HSR1" i="36"/>
  <c r="HSJ1" i="36"/>
  <c r="HSB1" i="36"/>
  <c r="HRT1" i="36"/>
  <c r="HRL1" i="36"/>
  <c r="HRD1" i="36"/>
  <c r="HQV1" i="36"/>
  <c r="HQN1" i="36"/>
  <c r="HQF1" i="36"/>
  <c r="HPX1" i="36"/>
  <c r="HPP1" i="36"/>
  <c r="HPH1" i="36"/>
  <c r="HOZ1" i="36"/>
  <c r="HOR1" i="36"/>
  <c r="HOJ1" i="36"/>
  <c r="HOB1" i="36"/>
  <c r="HNT1" i="36"/>
  <c r="HNL1" i="36"/>
  <c r="HND1" i="36"/>
  <c r="HMV1" i="36"/>
  <c r="HMN1" i="36"/>
  <c r="HMF1" i="36"/>
  <c r="HLX1" i="36"/>
  <c r="HLP1" i="36"/>
  <c r="HLH1" i="36"/>
  <c r="HKZ1" i="36"/>
  <c r="HKR1" i="36"/>
  <c r="HKJ1" i="36"/>
  <c r="HKB1" i="36"/>
  <c r="HJT1" i="36"/>
  <c r="HJL1" i="36"/>
  <c r="HJD1" i="36"/>
  <c r="HIV1" i="36"/>
  <c r="HIN1" i="36"/>
  <c r="HIF1" i="36"/>
  <c r="HHX1" i="36"/>
  <c r="HHP1" i="36"/>
  <c r="HHH1" i="36"/>
  <c r="HGZ1" i="36"/>
  <c r="HGR1" i="36"/>
  <c r="HGJ1" i="36"/>
  <c r="HGB1" i="36"/>
  <c r="HFT1" i="36"/>
  <c r="HFL1" i="36"/>
  <c r="HFD1" i="36"/>
  <c r="HEV1" i="36"/>
  <c r="HEN1" i="36"/>
  <c r="HEF1" i="36"/>
  <c r="HDX1" i="36"/>
  <c r="HDP1" i="36"/>
  <c r="HDH1" i="36"/>
  <c r="HCZ1" i="36"/>
  <c r="HCR1" i="36"/>
  <c r="HCJ1" i="36"/>
  <c r="HCB1" i="36"/>
  <c r="HBT1" i="36"/>
  <c r="HBL1" i="36"/>
  <c r="HBD1" i="36"/>
  <c r="HAV1" i="36"/>
  <c r="HAN1" i="36"/>
  <c r="HAF1" i="36"/>
  <c r="GZX1" i="36"/>
  <c r="GZP1" i="36"/>
  <c r="GZH1" i="36"/>
  <c r="GYZ1" i="36"/>
  <c r="GYR1" i="36"/>
  <c r="GYJ1" i="36"/>
  <c r="GYB1" i="36"/>
  <c r="GXT1" i="36"/>
  <c r="GXL1" i="36"/>
  <c r="GXD1" i="36"/>
  <c r="GWV1" i="36"/>
  <c r="GWN1" i="36"/>
  <c r="GWF1" i="36"/>
  <c r="GVX1" i="36"/>
  <c r="GVP1" i="36"/>
  <c r="GVH1" i="36"/>
  <c r="GUZ1" i="36"/>
  <c r="GUR1" i="36"/>
  <c r="GUJ1" i="36"/>
  <c r="GUB1" i="36"/>
  <c r="GTT1" i="36"/>
  <c r="GTL1" i="36"/>
  <c r="GTD1" i="36"/>
  <c r="GSV1" i="36"/>
  <c r="GSN1" i="36"/>
  <c r="GSF1" i="36"/>
  <c r="GRX1" i="36"/>
  <c r="GRP1" i="36"/>
  <c r="GRH1" i="36"/>
  <c r="GQZ1" i="36"/>
  <c r="GQR1" i="36"/>
  <c r="GQJ1" i="36"/>
  <c r="GQB1" i="36"/>
  <c r="GPT1" i="36"/>
  <c r="GPL1" i="36"/>
  <c r="GPD1" i="36"/>
  <c r="GOV1" i="36"/>
  <c r="GON1" i="36"/>
  <c r="GOF1" i="36"/>
  <c r="GNX1" i="36"/>
  <c r="GNP1" i="36"/>
  <c r="GNH1" i="36"/>
  <c r="GMZ1" i="36"/>
  <c r="GMR1" i="36"/>
  <c r="GMJ1" i="36"/>
  <c r="GMB1" i="36"/>
  <c r="GLT1" i="36"/>
  <c r="GLL1" i="36"/>
  <c r="GLD1" i="36"/>
  <c r="GKV1" i="36"/>
  <c r="GKN1" i="36"/>
  <c r="GKF1" i="36"/>
  <c r="GJX1" i="36"/>
  <c r="GJP1" i="36"/>
  <c r="GJH1" i="36"/>
  <c r="GIZ1" i="36"/>
  <c r="GIR1" i="36"/>
  <c r="GIJ1" i="36"/>
  <c r="GIB1" i="36"/>
  <c r="GHT1" i="36"/>
  <c r="GHL1" i="36"/>
  <c r="GHD1" i="36"/>
  <c r="GGV1" i="36"/>
  <c r="GGN1" i="36"/>
  <c r="GGF1" i="36"/>
  <c r="GFX1" i="36"/>
  <c r="GFP1" i="36"/>
  <c r="GFH1" i="36"/>
  <c r="GEZ1" i="36"/>
  <c r="GER1" i="36"/>
  <c r="GEJ1" i="36"/>
  <c r="GEB1" i="36"/>
  <c r="GDT1" i="36"/>
  <c r="GDL1" i="36"/>
  <c r="GDD1" i="36"/>
  <c r="GCV1" i="36"/>
  <c r="GCN1" i="36"/>
  <c r="GCF1" i="36"/>
  <c r="GBX1" i="36"/>
  <c r="GBP1" i="36"/>
  <c r="GBH1" i="36"/>
  <c r="GAZ1" i="36"/>
  <c r="GAR1" i="36"/>
  <c r="GAJ1" i="36"/>
  <c r="GAB1" i="36"/>
  <c r="FZT1" i="36"/>
  <c r="FZL1" i="36"/>
  <c r="FZD1" i="36"/>
  <c r="FYV1" i="36"/>
  <c r="FYN1" i="36"/>
  <c r="FYF1" i="36"/>
  <c r="FXX1" i="36"/>
  <c r="FXP1" i="36"/>
  <c r="FXH1" i="36"/>
  <c r="FWZ1" i="36"/>
  <c r="FWR1" i="36"/>
  <c r="FWJ1" i="36"/>
  <c r="FWB1" i="36"/>
  <c r="FVT1" i="36"/>
  <c r="FVL1" i="36"/>
  <c r="FVD1" i="36"/>
  <c r="FUV1" i="36"/>
  <c r="FUN1" i="36"/>
  <c r="FUF1" i="36"/>
  <c r="FTX1" i="36"/>
  <c r="FTP1" i="36"/>
  <c r="FTH1" i="36"/>
  <c r="FSZ1" i="36"/>
  <c r="FSR1" i="36"/>
  <c r="FSJ1" i="36"/>
  <c r="FSB1" i="36"/>
  <c r="FRT1" i="36"/>
  <c r="FRL1" i="36"/>
  <c r="FRD1" i="36"/>
  <c r="FQV1" i="36"/>
  <c r="FQN1" i="36"/>
  <c r="FQF1" i="36"/>
  <c r="FPX1" i="36"/>
  <c r="FPP1" i="36"/>
  <c r="FPH1" i="36"/>
  <c r="FOZ1" i="36"/>
  <c r="FOR1" i="36"/>
  <c r="FOJ1" i="36"/>
  <c r="FOB1" i="36"/>
  <c r="FNT1" i="36"/>
  <c r="FNL1" i="36"/>
  <c r="FND1" i="36"/>
  <c r="FMV1" i="36"/>
  <c r="FMN1" i="36"/>
  <c r="FMF1" i="36"/>
  <c r="FLX1" i="36"/>
  <c r="FLP1" i="36"/>
  <c r="FLH1" i="36"/>
  <c r="FKZ1" i="36"/>
  <c r="FKR1" i="36"/>
  <c r="FKJ1" i="36"/>
  <c r="FKB1" i="36"/>
  <c r="FJT1" i="36"/>
  <c r="FJL1" i="36"/>
  <c r="FJD1" i="36"/>
  <c r="FIV1" i="36"/>
  <c r="FIN1" i="36"/>
  <c r="FIF1" i="36"/>
  <c r="FHX1" i="36"/>
  <c r="FHP1" i="36"/>
  <c r="FHH1" i="36"/>
  <c r="FGZ1" i="36"/>
  <c r="FGR1" i="36"/>
  <c r="FGJ1" i="36"/>
  <c r="FGB1" i="36"/>
  <c r="FFT1" i="36"/>
  <c r="FFL1" i="36"/>
  <c r="FFD1" i="36"/>
  <c r="FEV1" i="36"/>
  <c r="FEN1" i="36"/>
  <c r="FEF1" i="36"/>
  <c r="FDX1" i="36"/>
  <c r="FDP1" i="36"/>
  <c r="FDH1" i="36"/>
  <c r="FCZ1" i="36"/>
  <c r="FCR1" i="36"/>
  <c r="FCJ1" i="36"/>
  <c r="FCB1" i="36"/>
  <c r="FBT1" i="36"/>
  <c r="FBL1" i="36"/>
  <c r="FBD1" i="36"/>
  <c r="FAV1" i="36"/>
  <c r="FAN1" i="36"/>
  <c r="FAF1" i="36"/>
  <c r="EZX1" i="36"/>
  <c r="EZP1" i="36"/>
  <c r="EZH1" i="36"/>
  <c r="EYZ1" i="36"/>
  <c r="EYR1" i="36"/>
  <c r="EYJ1" i="36"/>
  <c r="EYB1" i="36"/>
  <c r="EXT1" i="36"/>
  <c r="EXL1" i="36"/>
  <c r="EXD1" i="36"/>
  <c r="EWV1" i="36"/>
  <c r="EWN1" i="36"/>
  <c r="EWF1" i="36"/>
  <c r="EVX1" i="36"/>
  <c r="EVP1" i="36"/>
  <c r="EVH1" i="36"/>
  <c r="EUZ1" i="36"/>
  <c r="EUR1" i="36"/>
  <c r="EUJ1" i="36"/>
  <c r="EUB1" i="36"/>
  <c r="ETT1" i="36"/>
  <c r="ETL1" i="36"/>
  <c r="ETD1" i="36"/>
  <c r="ESV1" i="36"/>
  <c r="ESN1" i="36"/>
  <c r="ESF1" i="36"/>
  <c r="ERX1" i="36"/>
  <c r="ERP1" i="36"/>
  <c r="ERH1" i="36"/>
  <c r="EQZ1" i="36"/>
  <c r="EQR1" i="36"/>
  <c r="EQJ1" i="36"/>
  <c r="EQB1" i="36"/>
  <c r="EPT1" i="36"/>
  <c r="EPL1" i="36"/>
  <c r="EPD1" i="36"/>
  <c r="EOV1" i="36"/>
  <c r="EON1" i="36"/>
  <c r="EOF1" i="36"/>
  <c r="ENX1" i="36"/>
  <c r="ENP1" i="36"/>
  <c r="ENH1" i="36"/>
  <c r="EMZ1" i="36"/>
  <c r="EMR1" i="36"/>
  <c r="EMJ1" i="36"/>
  <c r="EMB1" i="36"/>
  <c r="ELT1" i="36"/>
  <c r="ELL1" i="36"/>
  <c r="ELD1" i="36"/>
  <c r="EKV1" i="36"/>
  <c r="EKN1" i="36"/>
  <c r="EKF1" i="36"/>
  <c r="EJX1" i="36"/>
  <c r="EJP1" i="36"/>
  <c r="EJH1" i="36"/>
  <c r="EIZ1" i="36"/>
  <c r="EIR1" i="36"/>
  <c r="EIJ1" i="36"/>
  <c r="EIB1" i="36"/>
  <c r="EHT1" i="36"/>
  <c r="EHL1" i="36"/>
  <c r="EHD1" i="36"/>
  <c r="EGV1" i="36"/>
  <c r="EGN1" i="36"/>
  <c r="EGF1" i="36"/>
  <c r="EFX1" i="36"/>
  <c r="EFP1" i="36"/>
  <c r="EFH1" i="36"/>
  <c r="EEZ1" i="36"/>
  <c r="EER1" i="36"/>
  <c r="EEJ1" i="36"/>
  <c r="EEB1" i="36"/>
  <c r="EDT1" i="36"/>
  <c r="EDL1" i="36"/>
  <c r="EDD1" i="36"/>
  <c r="ECV1" i="36"/>
  <c r="ECN1" i="36"/>
  <c r="ECF1" i="36"/>
  <c r="EBX1" i="36"/>
  <c r="EBP1" i="36"/>
  <c r="EBH1" i="36"/>
  <c r="EAZ1" i="36"/>
  <c r="EAR1" i="36"/>
  <c r="EAJ1" i="36"/>
  <c r="EAB1" i="36"/>
  <c r="DZT1" i="36"/>
  <c r="DZL1" i="36"/>
  <c r="DZD1" i="36"/>
  <c r="DYV1" i="36"/>
  <c r="DYN1" i="36"/>
  <c r="DYF1" i="36"/>
  <c r="DXX1" i="36"/>
  <c r="DXP1" i="36"/>
  <c r="DXH1" i="36"/>
  <c r="DWZ1" i="36"/>
  <c r="DWR1" i="36"/>
  <c r="DWJ1" i="36"/>
  <c r="DWB1" i="36"/>
  <c r="DVT1" i="36"/>
  <c r="DVL1" i="36"/>
  <c r="DVD1" i="36"/>
  <c r="DUV1" i="36"/>
  <c r="DUN1" i="36"/>
  <c r="DUF1" i="36"/>
  <c r="DTX1" i="36"/>
  <c r="DTP1" i="36"/>
  <c r="DTH1" i="36"/>
  <c r="DSZ1" i="36"/>
  <c r="DSR1" i="36"/>
  <c r="DSJ1" i="36"/>
  <c r="DSB1" i="36"/>
  <c r="DRT1" i="36"/>
  <c r="DRL1" i="36"/>
  <c r="DRD1" i="36"/>
  <c r="DQV1" i="36"/>
  <c r="DQN1" i="36"/>
  <c r="DQF1" i="36"/>
  <c r="DPX1" i="36"/>
  <c r="DPP1" i="36"/>
  <c r="DPH1" i="36"/>
  <c r="DOZ1" i="36"/>
  <c r="DOR1" i="36"/>
  <c r="DOJ1" i="36"/>
  <c r="DOB1" i="36"/>
  <c r="DNT1" i="36"/>
  <c r="DNL1" i="36"/>
  <c r="DND1" i="36"/>
  <c r="DMV1" i="36"/>
  <c r="DMN1" i="36"/>
  <c r="DMF1" i="36"/>
  <c r="DLX1" i="36"/>
  <c r="DLP1" i="36"/>
  <c r="DLH1" i="36"/>
  <c r="DKZ1" i="36"/>
  <c r="DKR1" i="36"/>
  <c r="DKJ1" i="36"/>
  <c r="DKB1" i="36"/>
  <c r="DJT1" i="36"/>
  <c r="DJL1" i="36"/>
  <c r="DJD1" i="36"/>
  <c r="DIV1" i="36"/>
  <c r="DIN1" i="36"/>
  <c r="DIF1" i="36"/>
  <c r="DHX1" i="36"/>
  <c r="DHP1" i="36"/>
  <c r="DHH1" i="36"/>
  <c r="DGZ1" i="36"/>
  <c r="DGR1" i="36"/>
  <c r="DGJ1" i="36"/>
  <c r="DGB1" i="36"/>
  <c r="DFT1" i="36"/>
  <c r="DFL1" i="36"/>
  <c r="DFD1" i="36"/>
  <c r="DEV1" i="36"/>
  <c r="DEN1" i="36"/>
  <c r="DEF1" i="36"/>
  <c r="DDX1" i="36"/>
  <c r="DDP1" i="36"/>
  <c r="DDH1" i="36"/>
  <c r="DCZ1" i="36"/>
  <c r="DCR1" i="36"/>
  <c r="DCJ1" i="36"/>
  <c r="DCB1" i="36"/>
  <c r="DBT1" i="36"/>
  <c r="DBL1" i="36"/>
  <c r="DBD1" i="36"/>
  <c r="DAV1" i="36"/>
  <c r="DAN1" i="36"/>
  <c r="DAF1" i="36"/>
  <c r="CZX1" i="36"/>
  <c r="CZP1" i="36"/>
  <c r="CZH1" i="36"/>
  <c r="CYZ1" i="36"/>
  <c r="CYR1" i="36"/>
  <c r="CYJ1" i="36"/>
  <c r="CYB1" i="36"/>
  <c r="CXT1" i="36"/>
  <c r="CXL1" i="36"/>
  <c r="CXD1" i="36"/>
  <c r="CWV1" i="36"/>
  <c r="CWN1" i="36"/>
  <c r="CWF1" i="36"/>
  <c r="CVX1" i="36"/>
  <c r="CVP1" i="36"/>
  <c r="CVH1" i="36"/>
  <c r="CUZ1" i="36"/>
  <c r="CUR1" i="36"/>
  <c r="CUJ1" i="36"/>
  <c r="CUB1" i="36"/>
  <c r="CTT1" i="36"/>
  <c r="CTL1" i="36"/>
  <c r="CTD1" i="36"/>
  <c r="CSV1" i="36"/>
  <c r="CSN1" i="36"/>
  <c r="CSF1" i="36"/>
  <c r="CRX1" i="36"/>
  <c r="CRP1" i="36"/>
  <c r="CRH1" i="36"/>
  <c r="CQZ1" i="36"/>
  <c r="CQR1" i="36"/>
  <c r="CQJ1" i="36"/>
  <c r="CQB1" i="36"/>
  <c r="CPT1" i="36"/>
  <c r="CPL1" i="36"/>
  <c r="CPD1" i="36"/>
  <c r="COV1" i="36"/>
  <c r="CON1" i="36"/>
  <c r="COF1" i="36"/>
  <c r="CNX1" i="36"/>
  <c r="CNP1" i="36"/>
  <c r="CNH1" i="36"/>
  <c r="CMZ1" i="36"/>
  <c r="CMR1" i="36"/>
  <c r="CMJ1" i="36"/>
  <c r="CMB1" i="36"/>
  <c r="CLT1" i="36"/>
  <c r="CLL1" i="36"/>
  <c r="CLD1" i="36"/>
  <c r="CKV1" i="36"/>
  <c r="CKN1" i="36"/>
  <c r="CKF1" i="36"/>
  <c r="CJX1" i="36"/>
  <c r="CJP1" i="36"/>
  <c r="CJH1" i="36"/>
  <c r="CIZ1" i="36"/>
  <c r="CIR1" i="36"/>
  <c r="CIJ1" i="36"/>
  <c r="CIB1" i="36"/>
  <c r="CHT1" i="36"/>
  <c r="CHL1" i="36"/>
  <c r="CHD1" i="36"/>
  <c r="CGV1" i="36"/>
  <c r="CGN1" i="36"/>
  <c r="CGF1" i="36"/>
  <c r="CFX1" i="36"/>
  <c r="CFP1" i="36"/>
  <c r="CFH1" i="36"/>
  <c r="CEZ1" i="36"/>
  <c r="CER1" i="36"/>
  <c r="CEJ1" i="36"/>
  <c r="CEB1" i="36"/>
  <c r="CDT1" i="36"/>
  <c r="CDL1" i="36"/>
  <c r="CDD1" i="36"/>
  <c r="CCV1" i="36"/>
  <c r="CCN1" i="36"/>
  <c r="CCF1" i="36"/>
  <c r="CBX1" i="36"/>
  <c r="CBP1" i="36"/>
  <c r="CBH1" i="36"/>
  <c r="CAZ1" i="36"/>
  <c r="CAR1" i="36"/>
  <c r="CAJ1" i="36"/>
  <c r="CAB1" i="36"/>
  <c r="BZT1" i="36"/>
  <c r="BZL1" i="36"/>
  <c r="BZD1" i="36"/>
  <c r="BYV1" i="36"/>
  <c r="BYN1" i="36"/>
  <c r="BYF1" i="36"/>
  <c r="BXX1" i="36"/>
  <c r="BXP1" i="36"/>
  <c r="BXH1" i="36"/>
  <c r="BWZ1" i="36"/>
  <c r="BWR1" i="36"/>
  <c r="BWJ1" i="36"/>
  <c r="BWB1" i="36"/>
  <c r="BVT1" i="36"/>
  <c r="BVL1" i="36"/>
  <c r="BVD1" i="36"/>
  <c r="BUV1" i="36"/>
  <c r="BUN1" i="36"/>
  <c r="BUF1" i="36"/>
  <c r="BTX1" i="36"/>
  <c r="BTP1" i="36"/>
  <c r="BTH1" i="36"/>
  <c r="BSZ1" i="36"/>
  <c r="BSR1" i="36"/>
  <c r="BSJ1" i="36"/>
  <c r="BSB1" i="36"/>
  <c r="BRT1" i="36"/>
  <c r="BRL1" i="36"/>
  <c r="BRD1" i="36"/>
  <c r="BQV1" i="36"/>
  <c r="BQN1" i="36"/>
  <c r="BQF1" i="36"/>
  <c r="BPX1" i="36"/>
  <c r="BPP1" i="36"/>
  <c r="BPH1" i="36"/>
  <c r="BOZ1" i="36"/>
  <c r="BOR1" i="36"/>
  <c r="BOJ1" i="36"/>
  <c r="BOB1" i="36"/>
  <c r="BNT1" i="36"/>
  <c r="BNL1" i="36"/>
  <c r="BND1" i="36"/>
  <c r="BMV1" i="36"/>
  <c r="BMN1" i="36"/>
  <c r="BMF1" i="36"/>
  <c r="BLX1" i="36"/>
  <c r="BLP1" i="36"/>
  <c r="BLH1" i="36"/>
  <c r="BKZ1" i="36"/>
  <c r="BKR1" i="36"/>
  <c r="BKJ1" i="36"/>
  <c r="BKB1" i="36"/>
  <c r="BJT1" i="36"/>
  <c r="BJL1" i="36"/>
  <c r="BJD1" i="36"/>
  <c r="BIV1" i="36"/>
  <c r="BIN1" i="36"/>
  <c r="BIF1" i="36"/>
  <c r="BHX1" i="36"/>
  <c r="BHP1" i="36"/>
  <c r="BHH1" i="36"/>
  <c r="BGZ1" i="36"/>
  <c r="BGR1" i="36"/>
  <c r="BGJ1" i="36"/>
  <c r="BGB1" i="36"/>
  <c r="BFT1" i="36"/>
  <c r="BFL1" i="36"/>
  <c r="BFD1" i="36"/>
  <c r="BEV1" i="36"/>
  <c r="BEN1" i="36"/>
  <c r="BEF1" i="36"/>
  <c r="BDX1" i="36"/>
  <c r="BDP1" i="36"/>
  <c r="BDH1" i="36"/>
  <c r="BCZ1" i="36"/>
  <c r="BCR1" i="36"/>
  <c r="BCJ1" i="36"/>
  <c r="BCB1" i="36"/>
  <c r="BBT1" i="36"/>
  <c r="BBL1" i="36"/>
  <c r="BBD1" i="36"/>
  <c r="BAV1" i="36"/>
  <c r="BAN1" i="36"/>
  <c r="BAF1" i="36"/>
  <c r="AZX1" i="36"/>
  <c r="AZP1" i="36"/>
  <c r="AZH1" i="36"/>
  <c r="AYZ1" i="36"/>
  <c r="AYR1" i="36"/>
  <c r="AYJ1" i="36"/>
  <c r="AYB1" i="36"/>
  <c r="AXT1" i="36"/>
  <c r="AXL1" i="36"/>
  <c r="AXD1" i="36"/>
  <c r="AWV1" i="36"/>
  <c r="AWN1" i="36"/>
  <c r="AWF1" i="36"/>
  <c r="AVX1" i="36"/>
  <c r="AVP1" i="36"/>
  <c r="AVH1" i="36"/>
  <c r="AUZ1" i="36"/>
  <c r="AUR1" i="36"/>
  <c r="AUJ1" i="36"/>
  <c r="AUB1" i="36"/>
  <c r="ATT1" i="36"/>
  <c r="ATL1" i="36"/>
  <c r="ATD1" i="36"/>
  <c r="ASV1" i="36"/>
  <c r="ASN1" i="36"/>
  <c r="ASF1" i="36"/>
  <c r="ARX1" i="36"/>
  <c r="ARP1" i="36"/>
  <c r="ARH1" i="36"/>
  <c r="AQZ1" i="36"/>
  <c r="AQR1" i="36"/>
  <c r="AQJ1" i="36"/>
  <c r="AQB1" i="36"/>
  <c r="APT1" i="36"/>
  <c r="APL1" i="36"/>
  <c r="APD1" i="36"/>
  <c r="AOV1" i="36"/>
  <c r="AON1" i="36"/>
  <c r="AOF1" i="36"/>
  <c r="ANX1" i="36"/>
  <c r="ANP1" i="36"/>
  <c r="ANH1" i="36"/>
  <c r="AMZ1" i="36"/>
  <c r="AMR1" i="36"/>
  <c r="AMJ1" i="36"/>
  <c r="AMB1" i="36"/>
  <c r="ALT1" i="36"/>
  <c r="ALL1" i="36"/>
  <c r="ALD1" i="36"/>
  <c r="AKV1" i="36"/>
  <c r="AKN1" i="36"/>
  <c r="AKF1" i="36"/>
  <c r="AJX1" i="36"/>
  <c r="AJP1" i="36"/>
  <c r="AJH1" i="36"/>
  <c r="AIZ1" i="36"/>
  <c r="AIR1" i="36"/>
  <c r="AIJ1" i="36"/>
  <c r="AIB1" i="36"/>
  <c r="AHT1" i="36"/>
  <c r="AHL1" i="36"/>
  <c r="AHD1" i="36"/>
  <c r="AGV1" i="36"/>
  <c r="AGN1" i="36"/>
  <c r="AGF1" i="36"/>
  <c r="AFX1" i="36"/>
  <c r="AFP1" i="36"/>
  <c r="AFH1" i="36"/>
  <c r="AEZ1" i="36"/>
  <c r="AER1" i="36"/>
  <c r="AEJ1" i="36"/>
  <c r="AEB1" i="36"/>
  <c r="ADT1" i="36"/>
  <c r="ADL1" i="36"/>
  <c r="ADD1" i="36"/>
  <c r="ACV1" i="36"/>
  <c r="ACN1" i="36"/>
  <c r="ACF1" i="36"/>
  <c r="ABX1" i="36"/>
  <c r="ABP1" i="36"/>
  <c r="ABH1" i="36"/>
  <c r="AAZ1" i="36"/>
  <c r="AAR1" i="36"/>
  <c r="AAJ1" i="36"/>
  <c r="AAB1" i="36"/>
  <c r="ZT1" i="36"/>
  <c r="ZL1" i="36"/>
  <c r="ZD1" i="36"/>
  <c r="YV1" i="36"/>
  <c r="YN1" i="36"/>
  <c r="YF1" i="36"/>
  <c r="XX1" i="36"/>
  <c r="XP1" i="36"/>
  <c r="XH1" i="36"/>
  <c r="WZ1" i="36"/>
  <c r="WR1" i="36"/>
  <c r="WJ1" i="36"/>
  <c r="WB1" i="36"/>
  <c r="VT1" i="36"/>
  <c r="VL1" i="36"/>
  <c r="VD1" i="36"/>
  <c r="UV1" i="36"/>
  <c r="UN1" i="36"/>
  <c r="UF1" i="36"/>
  <c r="TX1" i="36"/>
  <c r="TP1" i="36"/>
  <c r="TH1" i="36"/>
  <c r="SZ1" i="36"/>
  <c r="SR1" i="36"/>
  <c r="SJ1" i="36"/>
  <c r="SB1" i="36"/>
  <c r="RT1" i="36"/>
  <c r="RL1" i="36"/>
  <c r="RD1" i="36"/>
  <c r="QV1" i="36"/>
  <c r="QN1" i="36"/>
  <c r="QF1" i="36"/>
  <c r="PX1" i="36"/>
  <c r="PP1" i="36"/>
  <c r="PH1" i="36"/>
  <c r="OZ1" i="36"/>
  <c r="OR1" i="36"/>
  <c r="OJ1" i="36"/>
  <c r="OB1" i="36"/>
  <c r="NT1" i="36"/>
  <c r="NL1" i="36"/>
  <c r="ND1" i="36"/>
  <c r="MV1" i="36"/>
  <c r="MN1" i="36"/>
  <c r="MF1" i="36"/>
  <c r="LX1" i="36"/>
  <c r="LP1" i="36"/>
  <c r="LH1" i="36"/>
  <c r="KZ1" i="36"/>
  <c r="KR1" i="36"/>
  <c r="KJ1" i="36"/>
  <c r="KB1" i="36"/>
  <c r="JT1" i="36"/>
  <c r="JL1" i="36"/>
  <c r="JD1" i="36"/>
  <c r="IV1" i="36"/>
  <c r="IN1" i="36"/>
  <c r="IF1" i="36"/>
  <c r="HX1" i="36"/>
  <c r="HP1" i="36"/>
  <c r="HH1" i="36"/>
  <c r="GZ1" i="36"/>
  <c r="GR1" i="36"/>
  <c r="GJ1" i="36"/>
  <c r="GB1" i="36"/>
  <c r="FT1" i="36"/>
  <c r="FL1" i="36"/>
  <c r="FD1" i="36"/>
  <c r="EV1" i="36"/>
  <c r="EN1" i="36"/>
  <c r="EF1" i="36"/>
  <c r="DX1" i="36"/>
  <c r="DP1" i="36"/>
  <c r="DH1" i="36"/>
  <c r="CZ1" i="36"/>
  <c r="CR1" i="36"/>
  <c r="CJ1" i="36"/>
  <c r="CB1" i="36"/>
  <c r="BT1" i="36"/>
  <c r="BL1" i="36"/>
  <c r="BD1" i="36"/>
  <c r="AV1" i="36"/>
  <c r="AN1" i="36"/>
  <c r="XEV2" i="37"/>
  <c r="XEN2" i="37"/>
  <c r="XEF2" i="37"/>
  <c r="XDX2" i="37"/>
  <c r="XDP2" i="37"/>
  <c r="XDH2" i="37"/>
  <c r="XCZ2" i="37"/>
  <c r="XCR2" i="37"/>
  <c r="XCJ2" i="37"/>
  <c r="XCB2" i="37"/>
  <c r="XBT2" i="37"/>
  <c r="XBL2" i="37"/>
  <c r="XBD2" i="37"/>
  <c r="XAV2" i="37"/>
  <c r="XAN2" i="37"/>
  <c r="XAF2" i="37"/>
  <c r="WZX2" i="37"/>
  <c r="WZP2" i="37"/>
  <c r="WZH2" i="37"/>
  <c r="WYZ2" i="37"/>
  <c r="WYR2" i="37"/>
  <c r="WYJ2" i="37"/>
  <c r="WYB2" i="37"/>
  <c r="WXT2" i="37"/>
  <c r="WXL2" i="37"/>
  <c r="WXD2" i="37"/>
  <c r="WWV2" i="37"/>
  <c r="WWN2" i="37"/>
  <c r="WWF2" i="37"/>
  <c r="WVX2" i="37"/>
  <c r="WVP2" i="37"/>
  <c r="WVH2" i="37"/>
  <c r="WUZ2" i="37"/>
  <c r="WUR2" i="37"/>
  <c r="WUJ2" i="37"/>
  <c r="WUB2" i="37"/>
  <c r="WTT2" i="37"/>
  <c r="WTL2" i="37"/>
  <c r="WTD2" i="37"/>
  <c r="WSV2" i="37"/>
  <c r="WSN2" i="37"/>
  <c r="WSF2" i="37"/>
  <c r="WRX2" i="37"/>
  <c r="WRP2" i="37"/>
  <c r="WRH2" i="37"/>
  <c r="WQZ2" i="37"/>
  <c r="WQR2" i="37"/>
  <c r="WQJ2" i="37"/>
  <c r="WQB2" i="37"/>
  <c r="WPT2" i="37"/>
  <c r="WPL2" i="37"/>
  <c r="WPD2" i="37"/>
  <c r="WOV2" i="37"/>
  <c r="WON2" i="37"/>
  <c r="WOF2" i="37"/>
  <c r="WNX2" i="37"/>
  <c r="WNP2" i="37"/>
  <c r="WNH2" i="37"/>
  <c r="WMZ2" i="37"/>
  <c r="WMR2" i="37"/>
  <c r="WMJ2" i="37"/>
  <c r="WMB2" i="37"/>
  <c r="WLT2" i="37"/>
  <c r="WLL2" i="37"/>
  <c r="WLD2" i="37"/>
  <c r="WKV2" i="37"/>
  <c r="WKN2" i="37"/>
  <c r="WKF2" i="37"/>
  <c r="WJX2" i="37"/>
  <c r="WJP2" i="37"/>
  <c r="WJH2" i="37"/>
  <c r="WIZ2" i="37"/>
  <c r="WIR2" i="37"/>
  <c r="WIJ2" i="37"/>
  <c r="WIB2" i="37"/>
  <c r="WHT2" i="37"/>
  <c r="WHL2" i="37"/>
  <c r="WHD2" i="37"/>
  <c r="WGV2" i="37"/>
  <c r="WGN2" i="37"/>
  <c r="WGF2" i="37"/>
  <c r="WFX2" i="37"/>
  <c r="WFP2" i="37"/>
  <c r="WFH2" i="37"/>
  <c r="WEZ2" i="37"/>
  <c r="WER2" i="37"/>
  <c r="WEJ2" i="37"/>
  <c r="WEB2" i="37"/>
  <c r="WDT2" i="37"/>
  <c r="WDL2" i="37"/>
  <c r="WDD2" i="37"/>
  <c r="WCV2" i="37"/>
  <c r="WCN2" i="37"/>
  <c r="WCF2" i="37"/>
  <c r="WBX2" i="37"/>
  <c r="WBP2" i="37"/>
  <c r="WBH2" i="37"/>
  <c r="WAZ2" i="37"/>
  <c r="WAR2" i="37"/>
  <c r="WAJ2" i="37"/>
  <c r="WAB2" i="37"/>
  <c r="VZT2" i="37"/>
  <c r="VZL2" i="37"/>
  <c r="VZD2" i="37"/>
  <c r="VYV2" i="37"/>
  <c r="VYN2" i="37"/>
  <c r="VYF2" i="37"/>
  <c r="VXX2" i="37"/>
  <c r="VXP2" i="37"/>
  <c r="VXH2" i="37"/>
  <c r="VWZ2" i="37"/>
  <c r="VWR2" i="37"/>
  <c r="VWJ2" i="37"/>
  <c r="VWB2" i="37"/>
  <c r="VVT2" i="37"/>
  <c r="VVL2" i="37"/>
  <c r="VVD2" i="37"/>
  <c r="VUV2" i="37"/>
  <c r="VUN2" i="37"/>
  <c r="VUF2" i="37"/>
  <c r="VTX2" i="37"/>
  <c r="VTP2" i="37"/>
  <c r="VTH2" i="37"/>
  <c r="VSZ2" i="37"/>
  <c r="VSR2" i="37"/>
  <c r="VSJ2" i="37"/>
  <c r="VSB2" i="37"/>
  <c r="VRT2" i="37"/>
  <c r="VRL2" i="37"/>
  <c r="VRD2" i="37"/>
  <c r="VQV2" i="37"/>
  <c r="VQN2" i="37"/>
  <c r="VQF2" i="37"/>
  <c r="VPX2" i="37"/>
  <c r="VPP2" i="37"/>
  <c r="VPH2" i="37"/>
  <c r="VOZ2" i="37"/>
  <c r="VOR2" i="37"/>
  <c r="VOJ2" i="37"/>
  <c r="VOB2" i="37"/>
  <c r="VNT2" i="37"/>
  <c r="VNL2" i="37"/>
  <c r="VND2" i="37"/>
  <c r="VMV2" i="37"/>
  <c r="VMN2" i="37"/>
  <c r="VMF2" i="37"/>
  <c r="VLX2" i="37"/>
  <c r="VLP2" i="37"/>
  <c r="VLH2" i="37"/>
  <c r="VKZ2" i="37"/>
  <c r="VKR2" i="37"/>
  <c r="VKJ2" i="37"/>
  <c r="VKB2" i="37"/>
  <c r="VJT2" i="37"/>
  <c r="VJL2" i="37"/>
  <c r="VJD2" i="37"/>
  <c r="VIV2" i="37"/>
  <c r="VIN2" i="37"/>
  <c r="VIF2" i="37"/>
  <c r="VHX2" i="37"/>
  <c r="VHP2" i="37"/>
  <c r="VHH2" i="37"/>
  <c r="VGZ2" i="37"/>
  <c r="VGR2" i="37"/>
  <c r="VGJ2" i="37"/>
  <c r="VGB2" i="37"/>
  <c r="VFT2" i="37"/>
  <c r="VFL2" i="37"/>
  <c r="VFD2" i="37"/>
  <c r="VEV2" i="37"/>
  <c r="VEN2" i="37"/>
  <c r="VEF2" i="37"/>
  <c r="VDX2" i="37"/>
  <c r="VDP2" i="37"/>
  <c r="VDH2" i="37"/>
  <c r="VCZ2" i="37"/>
  <c r="VCR2" i="37"/>
  <c r="VCJ2" i="37"/>
  <c r="VCB2" i="37"/>
  <c r="VBT2" i="37"/>
  <c r="VBL2" i="37"/>
  <c r="VBD2" i="37"/>
  <c r="VAV2" i="37"/>
  <c r="VAN2" i="37"/>
  <c r="VAF2" i="37"/>
  <c r="UZX2" i="37"/>
  <c r="UZP2" i="37"/>
  <c r="UZH2" i="37"/>
  <c r="UYZ2" i="37"/>
  <c r="UYR2" i="37"/>
  <c r="UYJ2" i="37"/>
  <c r="UYB2" i="37"/>
  <c r="UXT2" i="37"/>
  <c r="UXL2" i="37"/>
  <c r="UXD2" i="37"/>
  <c r="UWV2" i="37"/>
  <c r="UWN2" i="37"/>
  <c r="UWF2" i="37"/>
  <c r="UVX2" i="37"/>
  <c r="UVP2" i="37"/>
  <c r="UVH2" i="37"/>
  <c r="UUZ2" i="37"/>
  <c r="UUR2" i="37"/>
  <c r="UUJ2" i="37"/>
  <c r="UUB2" i="37"/>
  <c r="UTT2" i="37"/>
  <c r="UTL2" i="37"/>
  <c r="UTD2" i="37"/>
  <c r="USV2" i="37"/>
  <c r="USN2" i="37"/>
  <c r="USF2" i="37"/>
  <c r="URX2" i="37"/>
  <c r="URP2" i="37"/>
  <c r="URH2" i="37"/>
  <c r="UQZ2" i="37"/>
  <c r="UQR2" i="37"/>
  <c r="UQJ2" i="37"/>
  <c r="UQB2" i="37"/>
  <c r="UPT2" i="37"/>
  <c r="UPL2" i="37"/>
  <c r="UPD2" i="37"/>
  <c r="UOV2" i="37"/>
  <c r="UON2" i="37"/>
  <c r="UOF2" i="37"/>
  <c r="UNX2" i="37"/>
  <c r="UNP2" i="37"/>
  <c r="UNH2" i="37"/>
  <c r="UMZ2" i="37"/>
  <c r="UMR2" i="37"/>
  <c r="UMJ2" i="37"/>
  <c r="UMB2" i="37"/>
  <c r="ULT2" i="37"/>
  <c r="ULL2" i="37"/>
  <c r="ULD2" i="37"/>
  <c r="UKV2" i="37"/>
  <c r="UKN2" i="37"/>
  <c r="UKF2" i="37"/>
  <c r="UJX2" i="37"/>
  <c r="UJP2" i="37"/>
  <c r="UJH2" i="37"/>
  <c r="UIZ2" i="37"/>
  <c r="UIR2" i="37"/>
  <c r="UIJ2" i="37"/>
  <c r="UIB2" i="37"/>
  <c r="UHT2" i="37"/>
  <c r="UHL2" i="37"/>
  <c r="UHD2" i="37"/>
  <c r="UGV2" i="37"/>
  <c r="UGN2" i="37"/>
  <c r="UGF2" i="37"/>
  <c r="UFX2" i="37"/>
  <c r="UFP2" i="37"/>
  <c r="UFH2" i="37"/>
  <c r="UEZ2" i="37"/>
  <c r="UER2" i="37"/>
  <c r="UEJ2" i="37"/>
  <c r="UEB2" i="37"/>
  <c r="UDT2" i="37"/>
  <c r="UDL2" i="37"/>
  <c r="UDD2" i="37"/>
  <c r="UCV2" i="37"/>
  <c r="UCN2" i="37"/>
  <c r="UCF2" i="37"/>
  <c r="UBX2" i="37"/>
  <c r="UBP2" i="37"/>
  <c r="UBH2" i="37"/>
  <c r="UAZ2" i="37"/>
  <c r="UAR2" i="37"/>
  <c r="UAJ2" i="37"/>
  <c r="UAB2" i="37"/>
  <c r="TZT2" i="37"/>
  <c r="TZL2" i="37"/>
  <c r="TZD2" i="37"/>
  <c r="TYV2" i="37"/>
  <c r="TYN2" i="37"/>
  <c r="TYF2" i="37"/>
  <c r="TXX2" i="37"/>
  <c r="TXP2" i="37"/>
  <c r="TXH2" i="37"/>
  <c r="TWZ2" i="37"/>
  <c r="TWR2" i="37"/>
  <c r="TWJ2" i="37"/>
  <c r="TWB2" i="37"/>
  <c r="TVT2" i="37"/>
  <c r="TVL2" i="37"/>
  <c r="TVD2" i="37"/>
  <c r="TUV2" i="37"/>
  <c r="TUN2" i="37"/>
  <c r="TUF2" i="37"/>
  <c r="TTX2" i="37"/>
  <c r="TTP2" i="37"/>
  <c r="TTH2" i="37"/>
  <c r="TSZ2" i="37"/>
  <c r="TSR2" i="37"/>
  <c r="TSJ2" i="37"/>
  <c r="TSB2" i="37"/>
  <c r="TRT2" i="37"/>
  <c r="TRL2" i="37"/>
  <c r="TRD2" i="37"/>
  <c r="TQV2" i="37"/>
  <c r="TQN2" i="37"/>
  <c r="TQF2" i="37"/>
  <c r="TPX2" i="37"/>
  <c r="TPP2" i="37"/>
  <c r="TPH2" i="37"/>
  <c r="TOZ2" i="37"/>
  <c r="TOR2" i="37"/>
  <c r="TOJ2" i="37"/>
  <c r="TOB2" i="37"/>
  <c r="TNT2" i="37"/>
  <c r="TNL2" i="37"/>
  <c r="TND2" i="37"/>
  <c r="TMV2" i="37"/>
  <c r="TMN2" i="37"/>
  <c r="TMF2" i="37"/>
  <c r="TLX2" i="37"/>
  <c r="TLP2" i="37"/>
  <c r="TLH2" i="37"/>
  <c r="TKZ2" i="37"/>
  <c r="TKR2" i="37"/>
  <c r="TKJ2" i="37"/>
  <c r="TKB2" i="37"/>
  <c r="TJT2" i="37"/>
  <c r="TJL2" i="37"/>
  <c r="TJD2" i="37"/>
  <c r="TIV2" i="37"/>
  <c r="TIN2" i="37"/>
  <c r="TIF2" i="37"/>
  <c r="THX2" i="37"/>
  <c r="THP2" i="37"/>
  <c r="THH2" i="37"/>
  <c r="TGZ2" i="37"/>
  <c r="TGR2" i="37"/>
  <c r="TGJ2" i="37"/>
  <c r="TGB2" i="37"/>
  <c r="TFT2" i="37"/>
  <c r="TFL2" i="37"/>
  <c r="TFD2" i="37"/>
  <c r="TEV2" i="37"/>
  <c r="TEN2" i="37"/>
  <c r="TEF2" i="37"/>
  <c r="TDX2" i="37"/>
  <c r="TDP2" i="37"/>
  <c r="TDH2" i="37"/>
  <c r="TCZ2" i="37"/>
  <c r="TCR2" i="37"/>
  <c r="TCJ2" i="37"/>
  <c r="TCB2" i="37"/>
  <c r="TBT2" i="37"/>
  <c r="TBL2" i="37"/>
  <c r="TBD2" i="37"/>
  <c r="TAV2" i="37"/>
  <c r="TAN2" i="37"/>
  <c r="TAF2" i="37"/>
  <c r="SZX2" i="37"/>
  <c r="SZP2" i="37"/>
  <c r="SZH2" i="37"/>
  <c r="SYZ2" i="37"/>
  <c r="SYR2" i="37"/>
  <c r="SYJ2" i="37"/>
  <c r="SYB2" i="37"/>
  <c r="SXT2" i="37"/>
  <c r="SXL2" i="37"/>
  <c r="SXD2" i="37"/>
  <c r="SWV2" i="37"/>
  <c r="SWN2" i="37"/>
  <c r="SWF2" i="37"/>
  <c r="SVX2" i="37"/>
  <c r="SVP2" i="37"/>
  <c r="SVH2" i="37"/>
  <c r="SUZ2" i="37"/>
  <c r="SUR2" i="37"/>
  <c r="SUJ2" i="37"/>
  <c r="SUB2" i="37"/>
  <c r="STT2" i="37"/>
  <c r="STL2" i="37"/>
  <c r="STD2" i="37"/>
  <c r="SSV2" i="37"/>
  <c r="SSN2" i="37"/>
  <c r="SSF2" i="37"/>
  <c r="SRX2" i="37"/>
  <c r="SRP2" i="37"/>
  <c r="SRH2" i="37"/>
  <c r="SQZ2" i="37"/>
  <c r="SQR2" i="37"/>
  <c r="SQJ2" i="37"/>
  <c r="SQB2" i="37"/>
  <c r="SPT2" i="37"/>
  <c r="SPL2" i="37"/>
  <c r="SPD2" i="37"/>
  <c r="SOV2" i="37"/>
  <c r="SON2" i="37"/>
  <c r="SOF2" i="37"/>
  <c r="SNX2" i="37"/>
  <c r="SNP2" i="37"/>
  <c r="SNH2" i="37"/>
  <c r="SMZ2" i="37"/>
  <c r="SMR2" i="37"/>
  <c r="SMJ2" i="37"/>
  <c r="SMB2" i="37"/>
  <c r="SLT2" i="37"/>
  <c r="SLL2" i="37"/>
  <c r="SLD2" i="37"/>
  <c r="SKV2" i="37"/>
  <c r="SKN2" i="37"/>
  <c r="SKF2" i="37"/>
  <c r="SJX2" i="37"/>
  <c r="SJP2" i="37"/>
  <c r="SJH2" i="37"/>
  <c r="SIZ2" i="37"/>
  <c r="SIR2" i="37"/>
  <c r="SIJ2" i="37"/>
  <c r="SIB2" i="37"/>
  <c r="SHT2" i="37"/>
  <c r="SHL2" i="37"/>
  <c r="SHD2" i="37"/>
  <c r="SGV2" i="37"/>
  <c r="SGN2" i="37"/>
  <c r="SGF2" i="37"/>
  <c r="SFX2" i="37"/>
  <c r="SFP2" i="37"/>
  <c r="SFH2" i="37"/>
  <c r="SEZ2" i="37"/>
  <c r="SER2" i="37"/>
  <c r="SEJ2" i="37"/>
  <c r="SEB2" i="37"/>
  <c r="SDT2" i="37"/>
  <c r="SDL2" i="37"/>
  <c r="SDD2" i="37"/>
  <c r="SCV2" i="37"/>
  <c r="SCN2" i="37"/>
  <c r="SCF2" i="37"/>
  <c r="SBX2" i="37"/>
  <c r="SBP2" i="37"/>
  <c r="SBH2" i="37"/>
  <c r="SAZ2" i="37"/>
  <c r="SAR2" i="37"/>
  <c r="SAJ2" i="37"/>
  <c r="SAB2" i="37"/>
  <c r="RZT2" i="37"/>
  <c r="RZL2" i="37"/>
  <c r="RZD2" i="37"/>
  <c r="RYV2" i="37"/>
  <c r="RYN2" i="37"/>
  <c r="RYF2" i="37"/>
  <c r="RXX2" i="37"/>
  <c r="RXP2" i="37"/>
  <c r="RXH2" i="37"/>
  <c r="RWZ2" i="37"/>
  <c r="RWR2" i="37"/>
  <c r="RWJ2" i="37"/>
  <c r="RWB2" i="37"/>
  <c r="RVT2" i="37"/>
  <c r="RVL2" i="37"/>
  <c r="RVD2" i="37"/>
  <c r="RUV2" i="37"/>
  <c r="RUN2" i="37"/>
  <c r="RUF2" i="37"/>
  <c r="RTX2" i="37"/>
  <c r="RTP2" i="37"/>
  <c r="RTH2" i="37"/>
  <c r="RSZ2" i="37"/>
  <c r="RSR2" i="37"/>
  <c r="RSJ2" i="37"/>
  <c r="RSB2" i="37"/>
  <c r="RRT2" i="37"/>
  <c r="RRL2" i="37"/>
  <c r="RRD2" i="37"/>
  <c r="RQV2" i="37"/>
  <c r="RQN2" i="37"/>
  <c r="RQF2" i="37"/>
  <c r="RPX2" i="37"/>
  <c r="RPP2" i="37"/>
  <c r="RPH2" i="37"/>
  <c r="ROZ2" i="37"/>
  <c r="ROR2" i="37"/>
  <c r="ROJ2" i="37"/>
  <c r="ROB2" i="37"/>
  <c r="RNT2" i="37"/>
  <c r="RNL2" i="37"/>
  <c r="RND2" i="37"/>
  <c r="RMV2" i="37"/>
  <c r="RMN2" i="37"/>
  <c r="RMF2" i="37"/>
  <c r="RLX2" i="37"/>
  <c r="RLP2" i="37"/>
  <c r="RLH2" i="37"/>
  <c r="RKZ2" i="37"/>
  <c r="RKR2" i="37"/>
  <c r="RKJ2" i="37"/>
  <c r="RKB2" i="37"/>
  <c r="RJT2" i="37"/>
  <c r="RJL2" i="37"/>
  <c r="RJD2" i="37"/>
  <c r="RIV2" i="37"/>
  <c r="RIN2" i="37"/>
  <c r="RIF2" i="37"/>
  <c r="RHX2" i="37"/>
  <c r="RHP2" i="37"/>
  <c r="RHH2" i="37"/>
  <c r="RGZ2" i="37"/>
  <c r="RGR2" i="37"/>
  <c r="RGJ2" i="37"/>
  <c r="RGB2" i="37"/>
  <c r="RFT2" i="37"/>
  <c r="RFL2" i="37"/>
  <c r="RFD2" i="37"/>
  <c r="REV2" i="37"/>
  <c r="REN2" i="37"/>
  <c r="REF2" i="37"/>
  <c r="RDX2" i="37"/>
  <c r="RDP2" i="37"/>
  <c r="RDH2" i="37"/>
  <c r="RCZ2" i="37"/>
  <c r="RCR2" i="37"/>
  <c r="RCJ2" i="37"/>
  <c r="RCB2" i="37"/>
  <c r="RBT2" i="37"/>
  <c r="RBL2" i="37"/>
  <c r="RBD2" i="37"/>
  <c r="RAV2" i="37"/>
  <c r="RAN2" i="37"/>
  <c r="RAF2" i="37"/>
  <c r="QZX2" i="37"/>
  <c r="QZP2" i="37"/>
  <c r="QZH2" i="37"/>
  <c r="QYZ2" i="37"/>
  <c r="QYR2" i="37"/>
  <c r="QYJ2" i="37"/>
  <c r="QYB2" i="37"/>
  <c r="QXT2" i="37"/>
  <c r="QXL2" i="37"/>
  <c r="QXD2" i="37"/>
  <c r="QWV2" i="37"/>
  <c r="QWN2" i="37"/>
  <c r="QWF2" i="37"/>
  <c r="QVX2" i="37"/>
  <c r="QVP2" i="37"/>
  <c r="QVH2" i="37"/>
  <c r="QUZ2" i="37"/>
  <c r="QUR2" i="37"/>
  <c r="QUJ2" i="37"/>
  <c r="QUB2" i="37"/>
  <c r="QTT2" i="37"/>
  <c r="QTL2" i="37"/>
  <c r="QTD2" i="37"/>
  <c r="QSV2" i="37"/>
  <c r="QSN2" i="37"/>
  <c r="QSF2" i="37"/>
  <c r="QRX2" i="37"/>
  <c r="QRP2" i="37"/>
  <c r="QRH2" i="37"/>
  <c r="QQZ2" i="37"/>
  <c r="QQR2" i="37"/>
  <c r="QQJ2" i="37"/>
  <c r="QQB2" i="37"/>
  <c r="QPT2" i="37"/>
  <c r="QPL2" i="37"/>
  <c r="QPD2" i="37"/>
  <c r="QOV2" i="37"/>
  <c r="QON2" i="37"/>
  <c r="QOF2" i="37"/>
  <c r="QNX2" i="37"/>
  <c r="QNP2" i="37"/>
  <c r="QNH2" i="37"/>
  <c r="QMZ2" i="37"/>
  <c r="QMR2" i="37"/>
  <c r="QMJ2" i="37"/>
  <c r="QMB2" i="37"/>
  <c r="QLT2" i="37"/>
  <c r="QLL2" i="37"/>
  <c r="QLD2" i="37"/>
  <c r="QKV2" i="37"/>
  <c r="QKN2" i="37"/>
  <c r="QKF2" i="37"/>
  <c r="QJX2" i="37"/>
  <c r="QJP2" i="37"/>
  <c r="QJH2" i="37"/>
  <c r="QIZ2" i="37"/>
  <c r="QIR2" i="37"/>
  <c r="QIJ2" i="37"/>
  <c r="QIB2" i="37"/>
  <c r="QHT2" i="37"/>
  <c r="QHL2" i="37"/>
  <c r="QHD2" i="37"/>
  <c r="QGV2" i="37"/>
  <c r="QGN2" i="37"/>
  <c r="QGF2" i="37"/>
  <c r="QFX2" i="37"/>
  <c r="QFP2" i="37"/>
  <c r="QFH2" i="37"/>
  <c r="QEZ2" i="37"/>
  <c r="QER2" i="37"/>
  <c r="QEJ2" i="37"/>
  <c r="QEB2" i="37"/>
  <c r="QDT2" i="37"/>
  <c r="QDL2" i="37"/>
  <c r="QDD2" i="37"/>
  <c r="QCV2" i="37"/>
  <c r="QCN2" i="37"/>
  <c r="QCF2" i="37"/>
  <c r="QBX2" i="37"/>
  <c r="QBP2" i="37"/>
  <c r="QBH2" i="37"/>
  <c r="QAZ2" i="37"/>
  <c r="QAR2" i="37"/>
  <c r="QAJ2" i="37"/>
  <c r="QAB2" i="37"/>
  <c r="PZT2" i="37"/>
  <c r="PZL2" i="37"/>
  <c r="PZD2" i="37"/>
  <c r="PYV2" i="37"/>
  <c r="PYN2" i="37"/>
  <c r="PYF2" i="37"/>
  <c r="PXX2" i="37"/>
  <c r="PXP2" i="37"/>
  <c r="PXH2" i="37"/>
  <c r="PWZ2" i="37"/>
  <c r="PWR2" i="37"/>
  <c r="PWJ2" i="37"/>
  <c r="PWB2" i="37"/>
  <c r="PVT2" i="37"/>
  <c r="PVL2" i="37"/>
  <c r="PVD2" i="37"/>
  <c r="PUV2" i="37"/>
  <c r="PUN2" i="37"/>
  <c r="PUF2" i="37"/>
  <c r="PTX2" i="37"/>
  <c r="PTP2" i="37"/>
  <c r="PTH2" i="37"/>
  <c r="PSZ2" i="37"/>
  <c r="PSR2" i="37"/>
  <c r="PSJ2" i="37"/>
  <c r="PSB2" i="37"/>
  <c r="PRT2" i="37"/>
  <c r="PRL2" i="37"/>
  <c r="PRD2" i="37"/>
  <c r="PQV2" i="37"/>
  <c r="PQN2" i="37"/>
  <c r="PQF2" i="37"/>
  <c r="PPX2" i="37"/>
  <c r="PPP2" i="37"/>
  <c r="PPH2" i="37"/>
  <c r="POZ2" i="37"/>
  <c r="POR2" i="37"/>
  <c r="POJ2" i="37"/>
  <c r="POB2" i="37"/>
  <c r="PNT2" i="37"/>
  <c r="PNL2" i="37"/>
  <c r="PND2" i="37"/>
  <c r="PMV2" i="37"/>
  <c r="PMN2" i="37"/>
  <c r="PMF2" i="37"/>
  <c r="PLX2" i="37"/>
  <c r="PLP2" i="37"/>
  <c r="PLH2" i="37"/>
  <c r="PKZ2" i="37"/>
  <c r="PKR2" i="37"/>
  <c r="PKJ2" i="37"/>
  <c r="PKB2" i="37"/>
  <c r="PJT2" i="37"/>
  <c r="PJL2" i="37"/>
  <c r="PJD2" i="37"/>
  <c r="PIV2" i="37"/>
  <c r="PIN2" i="37"/>
  <c r="PIF2" i="37"/>
  <c r="PHX2" i="37"/>
  <c r="PHP2" i="37"/>
  <c r="PHH2" i="37"/>
  <c r="PGZ2" i="37"/>
  <c r="PGR2" i="37"/>
  <c r="PGJ2" i="37"/>
  <c r="PGB2" i="37"/>
  <c r="PFT2" i="37"/>
  <c r="PFL2" i="37"/>
  <c r="PFD2" i="37"/>
  <c r="PEV2" i="37"/>
  <c r="PEN2" i="37"/>
  <c r="PEF2" i="37"/>
  <c r="PDX2" i="37"/>
  <c r="PDP2" i="37"/>
  <c r="PDH2" i="37"/>
  <c r="PCZ2" i="37"/>
  <c r="PCR2" i="37"/>
  <c r="PCJ2" i="37"/>
  <c r="PCB2" i="37"/>
  <c r="PBT2" i="37"/>
  <c r="PBL2" i="37"/>
  <c r="PBD2" i="37"/>
  <c r="PAV2" i="37"/>
  <c r="PAN2" i="37"/>
  <c r="PAF2" i="37"/>
  <c r="OZX2" i="37"/>
  <c r="OZP2" i="37"/>
  <c r="OZH2" i="37"/>
  <c r="OYZ2" i="37"/>
  <c r="OYR2" i="37"/>
  <c r="OYJ2" i="37"/>
  <c r="OYB2" i="37"/>
  <c r="OXT2" i="37"/>
  <c r="OXL2" i="37"/>
  <c r="OXD2" i="37"/>
  <c r="OWV2" i="37"/>
  <c r="OWN2" i="37"/>
  <c r="OWF2" i="37"/>
  <c r="OVX2" i="37"/>
  <c r="OVP2" i="37"/>
  <c r="OVH2" i="37"/>
  <c r="OUZ2" i="37"/>
  <c r="OUR2" i="37"/>
  <c r="OUJ2" i="37"/>
  <c r="OUB2" i="37"/>
  <c r="OTT2" i="37"/>
  <c r="OTL2" i="37"/>
  <c r="OTD2" i="37"/>
  <c r="OSV2" i="37"/>
  <c r="OSN2" i="37"/>
  <c r="OSF2" i="37"/>
  <c r="ORX2" i="37"/>
  <c r="ORP2" i="37"/>
  <c r="ORH2" i="37"/>
  <c r="OQZ2" i="37"/>
  <c r="OQR2" i="37"/>
  <c r="OQJ2" i="37"/>
  <c r="OQB2" i="37"/>
  <c r="OPT2" i="37"/>
  <c r="OPL2" i="37"/>
  <c r="OPD2" i="37"/>
  <c r="OOV2" i="37"/>
  <c r="OON2" i="37"/>
  <c r="OOF2" i="37"/>
  <c r="ONX2" i="37"/>
  <c r="ONP2" i="37"/>
  <c r="ONH2" i="37"/>
  <c r="OMZ2" i="37"/>
  <c r="OMR2" i="37"/>
  <c r="OMJ2" i="37"/>
  <c r="OMB2" i="37"/>
  <c r="OLT2" i="37"/>
  <c r="OLL2" i="37"/>
  <c r="OLD2" i="37"/>
  <c r="OKV2" i="37"/>
  <c r="OKN2" i="37"/>
  <c r="OKF2" i="37"/>
  <c r="OJX2" i="37"/>
  <c r="OJP2" i="37"/>
  <c r="OJH2" i="37"/>
  <c r="OIZ2" i="37"/>
  <c r="OIR2" i="37"/>
  <c r="OIJ2" i="37"/>
  <c r="OIB2" i="37"/>
  <c r="OHT2" i="37"/>
  <c r="OHL2" i="37"/>
  <c r="OHD2" i="37"/>
  <c r="OGV2" i="37"/>
  <c r="OGN2" i="37"/>
  <c r="OGF2" i="37"/>
  <c r="OFX2" i="37"/>
  <c r="OFP2" i="37"/>
  <c r="OFH2" i="37"/>
  <c r="OEZ2" i="37"/>
  <c r="OER2" i="37"/>
  <c r="OEJ2" i="37"/>
  <c r="OEB2" i="37"/>
  <c r="ODT2" i="37"/>
  <c r="ODL2" i="37"/>
  <c r="ODD2" i="37"/>
  <c r="OCV2" i="37"/>
  <c r="OCN2" i="37"/>
  <c r="OCF2" i="37"/>
  <c r="OBX2" i="37"/>
  <c r="OBP2" i="37"/>
  <c r="OBH2" i="37"/>
  <c r="OAZ2" i="37"/>
  <c r="OAR2" i="37"/>
  <c r="OAJ2" i="37"/>
  <c r="OAB2" i="37"/>
  <c r="NZT2" i="37"/>
  <c r="NZL2" i="37"/>
  <c r="NZD2" i="37"/>
  <c r="NYV2" i="37"/>
  <c r="NYN2" i="37"/>
  <c r="NYF2" i="37"/>
  <c r="NXX2" i="37"/>
  <c r="NXP2" i="37"/>
  <c r="NXH2" i="37"/>
  <c r="NWZ2" i="37"/>
  <c r="NWR2" i="37"/>
  <c r="NWJ2" i="37"/>
  <c r="NWB2" i="37"/>
  <c r="NVT2" i="37"/>
  <c r="NVL2" i="37"/>
  <c r="NVD2" i="37"/>
  <c r="NUV2" i="37"/>
  <c r="NUN2" i="37"/>
  <c r="NUF2" i="37"/>
  <c r="NTX2" i="37"/>
  <c r="NTP2" i="37"/>
  <c r="NTH2" i="37"/>
  <c r="NSZ2" i="37"/>
  <c r="NSR2" i="37"/>
  <c r="NSJ2" i="37"/>
  <c r="NSB2" i="37"/>
  <c r="NRT2" i="37"/>
  <c r="NRL2" i="37"/>
  <c r="NRD2" i="37"/>
  <c r="NQV2" i="37"/>
  <c r="NQN2" i="37"/>
  <c r="NQF2" i="37"/>
  <c r="NPX2" i="37"/>
  <c r="NPP2" i="37"/>
  <c r="NPH2" i="37"/>
  <c r="NOZ2" i="37"/>
  <c r="NOR2" i="37"/>
  <c r="NOJ2" i="37"/>
  <c r="NOB2" i="37"/>
  <c r="NNT2" i="37"/>
  <c r="NNL2" i="37"/>
  <c r="NND2" i="37"/>
  <c r="NMV2" i="37"/>
  <c r="NMN2" i="37"/>
  <c r="NMF2" i="37"/>
  <c r="NLX2" i="37"/>
  <c r="NLP2" i="37"/>
  <c r="NLH2" i="37"/>
  <c r="NKZ2" i="37"/>
  <c r="NKR2" i="37"/>
  <c r="NKJ2" i="37"/>
  <c r="NKB2" i="37"/>
  <c r="NJT2" i="37"/>
  <c r="NJL2" i="37"/>
  <c r="NJD2" i="37"/>
  <c r="NIV2" i="37"/>
  <c r="NIN2" i="37"/>
  <c r="NIF2" i="37"/>
  <c r="NHX2" i="37"/>
  <c r="NHP2" i="37"/>
  <c r="NHH2" i="37"/>
  <c r="NGZ2" i="37"/>
  <c r="NGR2" i="37"/>
  <c r="NGJ2" i="37"/>
  <c r="NGB2" i="37"/>
  <c r="NFT2" i="37"/>
  <c r="NFL2" i="37"/>
  <c r="NFD2" i="37"/>
  <c r="NEV2" i="37"/>
  <c r="NEN2" i="37"/>
  <c r="NEF2" i="37"/>
  <c r="NDX2" i="37"/>
  <c r="NDP2" i="37"/>
  <c r="NDH2" i="37"/>
  <c r="NCZ2" i="37"/>
  <c r="NCR2" i="37"/>
  <c r="NCJ2" i="37"/>
  <c r="NCB2" i="37"/>
  <c r="NBT2" i="37"/>
  <c r="NBL2" i="37"/>
  <c r="NBD2" i="37"/>
  <c r="NAV2" i="37"/>
  <c r="NAN2" i="37"/>
  <c r="NAF2" i="37"/>
  <c r="MZX2" i="37"/>
  <c r="MZP2" i="37"/>
  <c r="MZH2" i="37"/>
  <c r="MYZ2" i="37"/>
  <c r="MYR2" i="37"/>
  <c r="MYJ2" i="37"/>
  <c r="MYB2" i="37"/>
  <c r="MXT2" i="37"/>
  <c r="MXL2" i="37"/>
  <c r="MXD2" i="37"/>
  <c r="MWV2" i="37"/>
  <c r="MWN2" i="37"/>
  <c r="MWF2" i="37"/>
  <c r="MVX2" i="37"/>
  <c r="MVP2" i="37"/>
  <c r="MVH2" i="37"/>
  <c r="MUZ2" i="37"/>
  <c r="MUR2" i="37"/>
  <c r="MUJ2" i="37"/>
  <c r="MUB2" i="37"/>
  <c r="MTT2" i="37"/>
  <c r="MTL2" i="37"/>
  <c r="MTD2" i="37"/>
  <c r="MSV2" i="37"/>
  <c r="MSN2" i="37"/>
  <c r="MSF2" i="37"/>
  <c r="MRX2" i="37"/>
  <c r="MRP2" i="37"/>
  <c r="MRH2" i="37"/>
  <c r="MQZ2" i="37"/>
  <c r="MQR2" i="37"/>
  <c r="MQJ2" i="37"/>
  <c r="MQB2" i="37"/>
  <c r="MPT2" i="37"/>
  <c r="MPL2" i="37"/>
  <c r="MPD2" i="37"/>
  <c r="MOV2" i="37"/>
  <c r="MON2" i="37"/>
  <c r="MOF2" i="37"/>
  <c r="MNX2" i="37"/>
  <c r="MNP2" i="37"/>
  <c r="MNH2" i="37"/>
  <c r="MMZ2" i="37"/>
  <c r="MMR2" i="37"/>
  <c r="MMJ2" i="37"/>
  <c r="MMB2" i="37"/>
  <c r="MLT2" i="37"/>
  <c r="MLL2" i="37"/>
  <c r="MLD2" i="37"/>
  <c r="MKV2" i="37"/>
  <c r="MKN2" i="37"/>
  <c r="MKF2" i="37"/>
  <c r="MJX2" i="37"/>
  <c r="MJP2" i="37"/>
  <c r="MJH2" i="37"/>
  <c r="MIZ2" i="37"/>
  <c r="MIR2" i="37"/>
  <c r="MIJ2" i="37"/>
  <c r="MIB2" i="37"/>
  <c r="MHT2" i="37"/>
  <c r="MHL2" i="37"/>
  <c r="MHD2" i="37"/>
  <c r="MGV2" i="37"/>
  <c r="MGN2" i="37"/>
  <c r="MGF2" i="37"/>
  <c r="MFX2" i="37"/>
  <c r="MFP2" i="37"/>
  <c r="MFH2" i="37"/>
  <c r="MEZ2" i="37"/>
  <c r="MER2" i="37"/>
  <c r="MEJ2" i="37"/>
  <c r="MEB2" i="37"/>
  <c r="MDT2" i="37"/>
  <c r="MDL2" i="37"/>
  <c r="MDD2" i="37"/>
  <c r="MCV2" i="37"/>
  <c r="MCN2" i="37"/>
  <c r="MCF2" i="37"/>
  <c r="MBX2" i="37"/>
  <c r="MBP2" i="37"/>
  <c r="MBH2" i="37"/>
  <c r="MAZ2" i="37"/>
  <c r="MAR2" i="37"/>
  <c r="MAJ2" i="37"/>
  <c r="MAB2" i="37"/>
  <c r="LZT2" i="37"/>
  <c r="LZL2" i="37"/>
  <c r="LZD2" i="37"/>
  <c r="LYV2" i="37"/>
  <c r="LYN2" i="37"/>
  <c r="LYF2" i="37"/>
  <c r="LXX2" i="37"/>
  <c r="LXP2" i="37"/>
  <c r="LXH2" i="37"/>
  <c r="LWZ2" i="37"/>
  <c r="LWR2" i="37"/>
  <c r="LWJ2" i="37"/>
  <c r="LWB2" i="37"/>
  <c r="LVT2" i="37"/>
  <c r="LVL2" i="37"/>
  <c r="LVD2" i="37"/>
  <c r="LUV2" i="37"/>
  <c r="LUN2" i="37"/>
  <c r="LUF2" i="37"/>
  <c r="LTX2" i="37"/>
  <c r="LTP2" i="37"/>
  <c r="LTH2" i="37"/>
  <c r="LSZ2" i="37"/>
  <c r="LSR2" i="37"/>
  <c r="LSJ2" i="37"/>
  <c r="LSB2" i="37"/>
  <c r="LRT2" i="37"/>
  <c r="LRL2" i="37"/>
  <c r="LRD2" i="37"/>
  <c r="LQV2" i="37"/>
  <c r="LQN2" i="37"/>
  <c r="LQF2" i="37"/>
  <c r="LPX2" i="37"/>
  <c r="LPP2" i="37"/>
  <c r="LPH2" i="37"/>
  <c r="LOZ2" i="37"/>
  <c r="LOR2" i="37"/>
  <c r="LOJ2" i="37"/>
  <c r="LOB2" i="37"/>
  <c r="LNT2" i="37"/>
  <c r="LNL2" i="37"/>
  <c r="LND2" i="37"/>
  <c r="LMV2" i="37"/>
  <c r="LMN2" i="37"/>
  <c r="LMF2" i="37"/>
  <c r="LLX2" i="37"/>
  <c r="LLP2" i="37"/>
  <c r="LLH2" i="37"/>
  <c r="LKZ2" i="37"/>
  <c r="LKR2" i="37"/>
  <c r="LKJ2" i="37"/>
  <c r="LKB2" i="37"/>
  <c r="LJT2" i="37"/>
  <c r="LJL2" i="37"/>
  <c r="LJD2" i="37"/>
  <c r="LIV2" i="37"/>
  <c r="LIN2" i="37"/>
  <c r="LIF2" i="37"/>
  <c r="LHX2" i="37"/>
  <c r="LHP2" i="37"/>
  <c r="LHH2" i="37"/>
  <c r="LGZ2" i="37"/>
  <c r="LGR2" i="37"/>
  <c r="LGJ2" i="37"/>
  <c r="LGB2" i="37"/>
  <c r="LFT2" i="37"/>
  <c r="LFL2" i="37"/>
  <c r="LFD2" i="37"/>
  <c r="LEV2" i="37"/>
  <c r="LEN2" i="37"/>
  <c r="LEF2" i="37"/>
  <c r="LDX2" i="37"/>
  <c r="LDP2" i="37"/>
  <c r="LDH2" i="37"/>
  <c r="LCZ2" i="37"/>
  <c r="LCR2" i="37"/>
  <c r="LCJ2" i="37"/>
  <c r="LCB2" i="37"/>
  <c r="LBT2" i="37"/>
  <c r="LBL2" i="37"/>
  <c r="LBD2" i="37"/>
  <c r="LAV2" i="37"/>
  <c r="LAN2" i="37"/>
  <c r="LAF2" i="37"/>
  <c r="KZX2" i="37"/>
  <c r="KZP2" i="37"/>
  <c r="KZH2" i="37"/>
  <c r="KYZ2" i="37"/>
  <c r="KYR2" i="37"/>
  <c r="KYJ2" i="37"/>
  <c r="KYB2" i="37"/>
  <c r="KXT2" i="37"/>
  <c r="KXL2" i="37"/>
  <c r="KXD2" i="37"/>
  <c r="KWV2" i="37"/>
  <c r="KWN2" i="37"/>
  <c r="KWF2" i="37"/>
  <c r="KVX2" i="37"/>
  <c r="KVP2" i="37"/>
  <c r="KVH2" i="37"/>
  <c r="KUZ2" i="37"/>
  <c r="KUR2" i="37"/>
  <c r="KUJ2" i="37"/>
  <c r="KUB2" i="37"/>
  <c r="KTT2" i="37"/>
  <c r="KTL2" i="37"/>
  <c r="KTD2" i="37"/>
  <c r="KSV2" i="37"/>
  <c r="KSN2" i="37"/>
  <c r="KSF2" i="37"/>
  <c r="KRX2" i="37"/>
  <c r="KRP2" i="37"/>
  <c r="KRH2" i="37"/>
  <c r="KQZ2" i="37"/>
  <c r="KQR2" i="37"/>
  <c r="KQJ2" i="37"/>
  <c r="KQB2" i="37"/>
  <c r="KPT2" i="37"/>
  <c r="KPL2" i="37"/>
  <c r="KPD2" i="37"/>
  <c r="KOV2" i="37"/>
  <c r="KON2" i="37"/>
  <c r="KOF2" i="37"/>
  <c r="KNX2" i="37"/>
  <c r="KNP2" i="37"/>
  <c r="KNH2" i="37"/>
  <c r="KMZ2" i="37"/>
  <c r="KMR2" i="37"/>
  <c r="KMJ2" i="37"/>
  <c r="KMB2" i="37"/>
  <c r="KLT2" i="37"/>
  <c r="KLL2" i="37"/>
  <c r="KLD2" i="37"/>
  <c r="KKV2" i="37"/>
  <c r="KKN2" i="37"/>
  <c r="KKF2" i="37"/>
  <c r="KJX2" i="37"/>
  <c r="KJP2" i="37"/>
  <c r="KJH2" i="37"/>
  <c r="KIZ2" i="37"/>
  <c r="KIR2" i="37"/>
  <c r="KIJ2" i="37"/>
  <c r="KIB2" i="37"/>
  <c r="KHT2" i="37"/>
  <c r="KHL2" i="37"/>
  <c r="KHD2" i="37"/>
  <c r="KGV2" i="37"/>
  <c r="KGN2" i="37"/>
  <c r="KGF2" i="37"/>
  <c r="KFX2" i="37"/>
  <c r="KFP2" i="37"/>
  <c r="KFH2" i="37"/>
  <c r="KEZ2" i="37"/>
  <c r="KER2" i="37"/>
  <c r="KEJ2" i="37"/>
  <c r="KEB2" i="37"/>
  <c r="KDT2" i="37"/>
  <c r="KDL2" i="37"/>
  <c r="KDD2" i="37"/>
  <c r="KCV2" i="37"/>
  <c r="KCN2" i="37"/>
  <c r="KCF2" i="37"/>
  <c r="KBX2" i="37"/>
  <c r="KBP2" i="37"/>
  <c r="KBH2" i="37"/>
  <c r="KAZ2" i="37"/>
  <c r="KAR2" i="37"/>
  <c r="KAJ2" i="37"/>
  <c r="KAB2" i="37"/>
  <c r="JZT2" i="37"/>
  <c r="JZL2" i="37"/>
  <c r="JZD2" i="37"/>
  <c r="JYV2" i="37"/>
  <c r="JYN2" i="37"/>
  <c r="JYF2" i="37"/>
  <c r="JXX2" i="37"/>
  <c r="JXP2" i="37"/>
  <c r="JXH2" i="37"/>
  <c r="JWZ2" i="37"/>
  <c r="JWR2" i="37"/>
  <c r="JWJ2" i="37"/>
  <c r="JWB2" i="37"/>
  <c r="JVT2" i="37"/>
  <c r="JVL2" i="37"/>
  <c r="JVD2" i="37"/>
  <c r="JUV2" i="37"/>
  <c r="JUN2" i="37"/>
  <c r="JUF2" i="37"/>
  <c r="JTX2" i="37"/>
  <c r="JTP2" i="37"/>
  <c r="JTH2" i="37"/>
  <c r="JSZ2" i="37"/>
  <c r="JSR2" i="37"/>
  <c r="JSJ2" i="37"/>
  <c r="JSB2" i="37"/>
  <c r="JRT2" i="37"/>
  <c r="JRL2" i="37"/>
  <c r="JRD2" i="37"/>
  <c r="JQV2" i="37"/>
  <c r="JQN2" i="37"/>
  <c r="JQF2" i="37"/>
  <c r="JPX2" i="37"/>
  <c r="JPP2" i="37"/>
  <c r="JPH2" i="37"/>
  <c r="JOZ2" i="37"/>
  <c r="JOR2" i="37"/>
  <c r="JOJ2" i="37"/>
  <c r="JOB2" i="37"/>
  <c r="JNT2" i="37"/>
  <c r="JNL2" i="37"/>
  <c r="JND2" i="37"/>
  <c r="JMV2" i="37"/>
  <c r="JMN2" i="37"/>
  <c r="JMF2" i="37"/>
  <c r="JLX2" i="37"/>
  <c r="JLP2" i="37"/>
  <c r="JLH2" i="37"/>
  <c r="JKZ2" i="37"/>
  <c r="JKR2" i="37"/>
  <c r="JKJ2" i="37"/>
  <c r="JKB2" i="37"/>
  <c r="JJT2" i="37"/>
  <c r="JJL2" i="37"/>
  <c r="JJD2" i="37"/>
  <c r="JIV2" i="37"/>
  <c r="JIN2" i="37"/>
  <c r="JIF2" i="37"/>
  <c r="JHX2" i="37"/>
  <c r="JHP2" i="37"/>
  <c r="JHH2" i="37"/>
  <c r="JGZ2" i="37"/>
  <c r="JGR2" i="37"/>
  <c r="JGJ2" i="37"/>
  <c r="JGB2" i="37"/>
  <c r="JFT2" i="37"/>
  <c r="JFL2" i="37"/>
  <c r="JFD2" i="37"/>
  <c r="JEV2" i="37"/>
  <c r="JEN2" i="37"/>
  <c r="JEF2" i="37"/>
  <c r="JDX2" i="37"/>
  <c r="JDP2" i="37"/>
  <c r="JDH2" i="37"/>
  <c r="JCZ2" i="37"/>
  <c r="JCR2" i="37"/>
  <c r="JCJ2" i="37"/>
  <c r="JCB2" i="37"/>
  <c r="JBT2" i="37"/>
  <c r="JBL2" i="37"/>
  <c r="JBD2" i="37"/>
  <c r="JAV2" i="37"/>
  <c r="JAN2" i="37"/>
  <c r="JAF2" i="37"/>
  <c r="IZX2" i="37"/>
  <c r="IZP2" i="37"/>
  <c r="IZH2" i="37"/>
  <c r="IYZ2" i="37"/>
  <c r="IYR2" i="37"/>
  <c r="IYJ2" i="37"/>
  <c r="IYB2" i="37"/>
  <c r="IXT2" i="37"/>
  <c r="IXL2" i="37"/>
  <c r="IXD2" i="37"/>
  <c r="IWV2" i="37"/>
  <c r="IWN2" i="37"/>
  <c r="IWF2" i="37"/>
  <c r="IVX2" i="37"/>
  <c r="IVP2" i="37"/>
  <c r="IVH2" i="37"/>
  <c r="IUZ2" i="37"/>
  <c r="IUR2" i="37"/>
  <c r="IUJ2" i="37"/>
  <c r="IUB2" i="37"/>
  <c r="ITT2" i="37"/>
  <c r="ITL2" i="37"/>
  <c r="ITD2" i="37"/>
  <c r="ISV2" i="37"/>
  <c r="ISN2" i="37"/>
  <c r="ISF2" i="37"/>
  <c r="IRX2" i="37"/>
  <c r="IRP2" i="37"/>
  <c r="IRH2" i="37"/>
  <c r="IQZ2" i="37"/>
  <c r="IQR2" i="37"/>
  <c r="IQJ2" i="37"/>
  <c r="IQB2" i="37"/>
  <c r="IPT2" i="37"/>
  <c r="IPL2" i="37"/>
  <c r="IPD2" i="37"/>
  <c r="IOV2" i="37"/>
  <c r="ION2" i="37"/>
  <c r="IOF2" i="37"/>
  <c r="INX2" i="37"/>
  <c r="INP2" i="37"/>
  <c r="INH2" i="37"/>
  <c r="IMZ2" i="37"/>
  <c r="IMR2" i="37"/>
  <c r="IMJ2" i="37"/>
  <c r="IMB2" i="37"/>
  <c r="ILT2" i="37"/>
  <c r="ILL2" i="37"/>
  <c r="ILD2" i="37"/>
  <c r="IKV2" i="37"/>
  <c r="IKN2" i="37"/>
  <c r="IKF2" i="37"/>
  <c r="IJX2" i="37"/>
  <c r="IJP2" i="37"/>
  <c r="IJH2" i="37"/>
  <c r="IIZ2" i="37"/>
  <c r="IIR2" i="37"/>
  <c r="IIJ2" i="37"/>
  <c r="IIB2" i="37"/>
  <c r="IHT2" i="37"/>
  <c r="IHL2" i="37"/>
  <c r="IHD2" i="37"/>
  <c r="IGV2" i="37"/>
  <c r="IGN2" i="37"/>
  <c r="IGF2" i="37"/>
  <c r="IFX2" i="37"/>
  <c r="IFP2" i="37"/>
  <c r="IFH2" i="37"/>
  <c r="IEZ2" i="37"/>
  <c r="IER2" i="37"/>
  <c r="IEJ2" i="37"/>
  <c r="IEB2" i="37"/>
  <c r="IDT2" i="37"/>
  <c r="IDL2" i="37"/>
  <c r="IDD2" i="37"/>
  <c r="ICV2" i="37"/>
  <c r="ICN2" i="37"/>
  <c r="ICF2" i="37"/>
  <c r="IBX2" i="37"/>
  <c r="IBP2" i="37"/>
  <c r="IBH2" i="37"/>
  <c r="IAZ2" i="37"/>
  <c r="IAR2" i="37"/>
  <c r="IAJ2" i="37"/>
  <c r="IAB2" i="37"/>
  <c r="HZT2" i="37"/>
  <c r="HZL2" i="37"/>
  <c r="HZD2" i="37"/>
  <c r="HYV2" i="37"/>
  <c r="HYN2" i="37"/>
  <c r="HYF2" i="37"/>
  <c r="HXX2" i="37"/>
  <c r="HXP2" i="37"/>
  <c r="HXH2" i="37"/>
  <c r="HWZ2" i="37"/>
  <c r="HWR2" i="37"/>
  <c r="HWJ2" i="37"/>
  <c r="HWB2" i="37"/>
  <c r="HVT2" i="37"/>
  <c r="HVL2" i="37"/>
  <c r="HVD2" i="37"/>
  <c r="HUV2" i="37"/>
  <c r="HUN2" i="37"/>
  <c r="HUF2" i="37"/>
  <c r="HTX2" i="37"/>
  <c r="HTP2" i="37"/>
  <c r="HTH2" i="37"/>
  <c r="HSZ2" i="37"/>
  <c r="HSR2" i="37"/>
  <c r="HSJ2" i="37"/>
  <c r="HSB2" i="37"/>
  <c r="HRT2" i="37"/>
  <c r="HRL2" i="37"/>
  <c r="HRD2" i="37"/>
  <c r="HQV2" i="37"/>
  <c r="HQN2" i="37"/>
  <c r="HQF2" i="37"/>
  <c r="HPX2" i="37"/>
  <c r="HPP2" i="37"/>
  <c r="HPH2" i="37"/>
  <c r="HOZ2" i="37"/>
  <c r="HOR2" i="37"/>
  <c r="HOJ2" i="37"/>
  <c r="HOB2" i="37"/>
  <c r="HNT2" i="37"/>
  <c r="HNL2" i="37"/>
  <c r="HND2" i="37"/>
  <c r="HMV2" i="37"/>
  <c r="HMN2" i="37"/>
  <c r="HMF2" i="37"/>
  <c r="HLX2" i="37"/>
  <c r="HLP2" i="37"/>
  <c r="HLH2" i="37"/>
  <c r="HKZ2" i="37"/>
  <c r="HKR2" i="37"/>
  <c r="HKJ2" i="37"/>
  <c r="HKB2" i="37"/>
  <c r="HJT2" i="37"/>
  <c r="HJL2" i="37"/>
  <c r="HJD2" i="37"/>
  <c r="HIV2" i="37"/>
  <c r="HIN2" i="37"/>
  <c r="HIF2" i="37"/>
  <c r="HHX2" i="37"/>
  <c r="HHP2" i="37"/>
  <c r="HHH2" i="37"/>
  <c r="HGZ2" i="37"/>
  <c r="HGR2" i="37"/>
  <c r="HGJ2" i="37"/>
  <c r="HGB2" i="37"/>
  <c r="HFT2" i="37"/>
  <c r="HFL2" i="37"/>
  <c r="HFD2" i="37"/>
  <c r="HEV2" i="37"/>
  <c r="HEN2" i="37"/>
  <c r="HEF2" i="37"/>
  <c r="HDX2" i="37"/>
  <c r="HDP2" i="37"/>
  <c r="HDH2" i="37"/>
  <c r="HCZ2" i="37"/>
  <c r="HCR2" i="37"/>
  <c r="HCJ2" i="37"/>
  <c r="HCB2" i="37"/>
  <c r="HBT2" i="37"/>
  <c r="HBL2" i="37"/>
  <c r="HBD2" i="37"/>
  <c r="HAV2" i="37"/>
  <c r="HAN2" i="37"/>
  <c r="HAF2" i="37"/>
  <c r="GZX2" i="37"/>
  <c r="GZP2" i="37"/>
  <c r="GZH2" i="37"/>
  <c r="GYZ2" i="37"/>
  <c r="GYR2" i="37"/>
  <c r="GYJ2" i="37"/>
  <c r="GYB2" i="37"/>
  <c r="GXT2" i="37"/>
  <c r="GXL2" i="37"/>
  <c r="GXD2" i="37"/>
  <c r="GWV2" i="37"/>
  <c r="GWN2" i="37"/>
  <c r="GWF2" i="37"/>
  <c r="GVX2" i="37"/>
  <c r="GVP2" i="37"/>
  <c r="GVH2" i="37"/>
  <c r="GUZ2" i="37"/>
  <c r="GUR2" i="37"/>
  <c r="GUJ2" i="37"/>
  <c r="GUB2" i="37"/>
  <c r="GTT2" i="37"/>
  <c r="GTL2" i="37"/>
  <c r="GTD2" i="37"/>
  <c r="GSV2" i="37"/>
  <c r="GSN2" i="37"/>
  <c r="GSF2" i="37"/>
  <c r="GRX2" i="37"/>
  <c r="GRP2" i="37"/>
  <c r="GRH2" i="37"/>
  <c r="GQZ2" i="37"/>
  <c r="GQR2" i="37"/>
  <c r="GQJ2" i="37"/>
  <c r="GQB2" i="37"/>
  <c r="GPT2" i="37"/>
  <c r="GPL2" i="37"/>
  <c r="GPD2" i="37"/>
  <c r="GOV2" i="37"/>
  <c r="GON2" i="37"/>
  <c r="GOF2" i="37"/>
  <c r="GNX2" i="37"/>
  <c r="GNP2" i="37"/>
  <c r="GNH2" i="37"/>
  <c r="GMZ2" i="37"/>
  <c r="GMR2" i="37"/>
  <c r="GMJ2" i="37"/>
  <c r="GMB2" i="37"/>
  <c r="GLT2" i="37"/>
  <c r="GLL2" i="37"/>
  <c r="GLD2" i="37"/>
  <c r="GKV2" i="37"/>
  <c r="GKN2" i="37"/>
  <c r="GKF2" i="37"/>
  <c r="GJX2" i="37"/>
  <c r="GJP2" i="37"/>
  <c r="GJH2" i="37"/>
  <c r="GIZ2" i="37"/>
  <c r="GIR2" i="37"/>
  <c r="GIJ2" i="37"/>
  <c r="GIB2" i="37"/>
  <c r="GHT2" i="37"/>
  <c r="GHL2" i="37"/>
  <c r="GHD2" i="37"/>
  <c r="GGV2" i="37"/>
  <c r="GGN2" i="37"/>
  <c r="GGF2" i="37"/>
  <c r="GFX2" i="37"/>
  <c r="GFP2" i="37"/>
  <c r="GFH2" i="37"/>
  <c r="GEZ2" i="37"/>
  <c r="GER2" i="37"/>
  <c r="GEJ2" i="37"/>
  <c r="GEB2" i="37"/>
  <c r="GDT2" i="37"/>
  <c r="GDL2" i="37"/>
  <c r="GDD2" i="37"/>
  <c r="GCV2" i="37"/>
  <c r="GCN2" i="37"/>
  <c r="GCF2" i="37"/>
  <c r="GBX2" i="37"/>
  <c r="GBP2" i="37"/>
  <c r="GBH2" i="37"/>
  <c r="GAZ2" i="37"/>
  <c r="GAR2" i="37"/>
  <c r="GAJ2" i="37"/>
  <c r="GAB2" i="37"/>
  <c r="FZT2" i="37"/>
  <c r="FZL2" i="37"/>
  <c r="FZD2" i="37"/>
  <c r="FYV2" i="37"/>
  <c r="FYN2" i="37"/>
  <c r="FYF2" i="37"/>
  <c r="FXX2" i="37"/>
  <c r="FXP2" i="37"/>
  <c r="FXH2" i="37"/>
  <c r="FWZ2" i="37"/>
  <c r="FWR2" i="37"/>
  <c r="FWJ2" i="37"/>
  <c r="FWB2" i="37"/>
  <c r="FVT2" i="37"/>
  <c r="FVL2" i="37"/>
  <c r="FVD2" i="37"/>
  <c r="FUV2" i="37"/>
  <c r="FUN2" i="37"/>
  <c r="FUF2" i="37"/>
  <c r="FTX2" i="37"/>
  <c r="FTP2" i="37"/>
  <c r="FTH2" i="37"/>
  <c r="FSZ2" i="37"/>
  <c r="FSR2" i="37"/>
  <c r="FSJ2" i="37"/>
  <c r="FSB2" i="37"/>
  <c r="FRT2" i="37"/>
  <c r="FRL2" i="37"/>
  <c r="FRD2" i="37"/>
  <c r="FQV2" i="37"/>
  <c r="FQN2" i="37"/>
  <c r="FQF2" i="37"/>
  <c r="FPX2" i="37"/>
  <c r="FPP2" i="37"/>
  <c r="FPH2" i="37"/>
  <c r="FOZ2" i="37"/>
  <c r="FOR2" i="37"/>
  <c r="FOJ2" i="37"/>
  <c r="FOB2" i="37"/>
  <c r="FNT2" i="37"/>
  <c r="FNL2" i="37"/>
  <c r="FND2" i="37"/>
  <c r="FMV2" i="37"/>
  <c r="FMN2" i="37"/>
  <c r="FMF2" i="37"/>
  <c r="FLX2" i="37"/>
  <c r="FLP2" i="37"/>
  <c r="FLH2" i="37"/>
  <c r="FKZ2" i="37"/>
  <c r="FKR2" i="37"/>
  <c r="FKJ2" i="37"/>
  <c r="FKB2" i="37"/>
  <c r="FJT2" i="37"/>
  <c r="FJL2" i="37"/>
  <c r="FJD2" i="37"/>
  <c r="FIV2" i="37"/>
  <c r="FIN2" i="37"/>
  <c r="FIF2" i="37"/>
  <c r="FHX2" i="37"/>
  <c r="FHP2" i="37"/>
  <c r="FHH2" i="37"/>
  <c r="FGZ2" i="37"/>
  <c r="FGR2" i="37"/>
  <c r="FGJ2" i="37"/>
  <c r="FGB2" i="37"/>
  <c r="FFT2" i="37"/>
  <c r="FFL2" i="37"/>
  <c r="FFD2" i="37"/>
  <c r="FEV2" i="37"/>
  <c r="FEN2" i="37"/>
  <c r="FEF2" i="37"/>
  <c r="FDX2" i="37"/>
  <c r="FDP2" i="37"/>
  <c r="FDH2" i="37"/>
  <c r="FCZ2" i="37"/>
  <c r="FCR2" i="37"/>
  <c r="FCJ2" i="37"/>
  <c r="FCB2" i="37"/>
  <c r="FBT2" i="37"/>
  <c r="FBL2" i="37"/>
  <c r="FBD2" i="37"/>
  <c r="FAV2" i="37"/>
  <c r="FAN2" i="37"/>
  <c r="FAF2" i="37"/>
  <c r="EZX2" i="37"/>
  <c r="EZP2" i="37"/>
  <c r="EZH2" i="37"/>
  <c r="EYZ2" i="37"/>
  <c r="EYR2" i="37"/>
  <c r="EYJ2" i="37"/>
  <c r="EYB2" i="37"/>
  <c r="EXT2" i="37"/>
  <c r="EXL2" i="37"/>
  <c r="EXD2" i="37"/>
  <c r="EWV2" i="37"/>
  <c r="EWN2" i="37"/>
  <c r="EWF2" i="37"/>
  <c r="EVX2" i="37"/>
  <c r="EVP2" i="37"/>
  <c r="EVH2" i="37"/>
  <c r="EUZ2" i="37"/>
  <c r="EUR2" i="37"/>
  <c r="EUJ2" i="37"/>
  <c r="EUB2" i="37"/>
  <c r="ETT2" i="37"/>
  <c r="ETL2" i="37"/>
  <c r="ETD2" i="37"/>
  <c r="ESV2" i="37"/>
  <c r="ESN2" i="37"/>
  <c r="ESF2" i="37"/>
  <c r="ERX2" i="37"/>
  <c r="ERP2" i="37"/>
  <c r="ERH2" i="37"/>
  <c r="EQZ2" i="37"/>
  <c r="EQR2" i="37"/>
  <c r="EQJ2" i="37"/>
  <c r="EQB2" i="37"/>
  <c r="EPT2" i="37"/>
  <c r="EPL2" i="37"/>
  <c r="EPD2" i="37"/>
  <c r="EOV2" i="37"/>
  <c r="EON2" i="37"/>
  <c r="EOF2" i="37"/>
  <c r="ENX2" i="37"/>
  <c r="ENP2" i="37"/>
  <c r="ENH2" i="37"/>
  <c r="EMZ2" i="37"/>
  <c r="EMR2" i="37"/>
  <c r="EMJ2" i="37"/>
  <c r="EMB2" i="37"/>
  <c r="ELT2" i="37"/>
  <c r="ELL2" i="37"/>
  <c r="ELD2" i="37"/>
  <c r="EKV2" i="37"/>
  <c r="EKN2" i="37"/>
  <c r="EKF2" i="37"/>
  <c r="EJX2" i="37"/>
  <c r="EJP2" i="37"/>
  <c r="EJH2" i="37"/>
  <c r="EIZ2" i="37"/>
  <c r="EIR2" i="37"/>
  <c r="EIJ2" i="37"/>
  <c r="EIB2" i="37"/>
  <c r="EHT2" i="37"/>
  <c r="EHL2" i="37"/>
  <c r="EHD2" i="37"/>
  <c r="EGV2" i="37"/>
  <c r="EGN2" i="37"/>
  <c r="EGF2" i="37"/>
  <c r="EFX2" i="37"/>
  <c r="EFP2" i="37"/>
  <c r="EFH2" i="37"/>
  <c r="EEZ2" i="37"/>
  <c r="EER2" i="37"/>
  <c r="EEJ2" i="37"/>
  <c r="EEB2" i="37"/>
  <c r="EDT2" i="37"/>
  <c r="EDL2" i="37"/>
  <c r="EDD2" i="37"/>
  <c r="ECV2" i="37"/>
  <c r="ECN2" i="37"/>
  <c r="ECF2" i="37"/>
  <c r="EBX2" i="37"/>
  <c r="EBP2" i="37"/>
  <c r="EBH2" i="37"/>
  <c r="EAZ2" i="37"/>
  <c r="EAR2" i="37"/>
  <c r="EAJ2" i="37"/>
  <c r="EAB2" i="37"/>
  <c r="DZT2" i="37"/>
  <c r="DZL2" i="37"/>
  <c r="DZD2" i="37"/>
  <c r="DYV2" i="37"/>
  <c r="DYN2" i="37"/>
  <c r="DYF2" i="37"/>
  <c r="DXX2" i="37"/>
  <c r="DXP2" i="37"/>
  <c r="DXH2" i="37"/>
  <c r="DWZ2" i="37"/>
  <c r="DWR2" i="37"/>
  <c r="DWJ2" i="37"/>
  <c r="DWB2" i="37"/>
  <c r="DVT2" i="37"/>
  <c r="DVL2" i="37"/>
  <c r="DVD2" i="37"/>
  <c r="DUV2" i="37"/>
  <c r="DUN2" i="37"/>
  <c r="DUF2" i="37"/>
  <c r="DTX2" i="37"/>
  <c r="DTP2" i="37"/>
  <c r="DTH2" i="37"/>
  <c r="DSZ2" i="37"/>
  <c r="DSR2" i="37"/>
  <c r="DSJ2" i="37"/>
  <c r="DSB2" i="37"/>
  <c r="DRT2" i="37"/>
  <c r="DRL2" i="37"/>
  <c r="DRD2" i="37"/>
  <c r="DQV2" i="37"/>
  <c r="DQN2" i="37"/>
  <c r="DQF2" i="37"/>
  <c r="DPX2" i="37"/>
  <c r="DPP2" i="37"/>
  <c r="DPH2" i="37"/>
  <c r="DOZ2" i="37"/>
  <c r="DOR2" i="37"/>
  <c r="DOJ2" i="37"/>
  <c r="DOB2" i="37"/>
  <c r="DNT2" i="37"/>
  <c r="DNL2" i="37"/>
  <c r="DND2" i="37"/>
  <c r="DMV2" i="37"/>
  <c r="DMN2" i="37"/>
  <c r="DMF2" i="37"/>
  <c r="DLX2" i="37"/>
  <c r="DLP2" i="37"/>
  <c r="DLH2" i="37"/>
  <c r="DKZ2" i="37"/>
  <c r="DKR2" i="37"/>
  <c r="DKJ2" i="37"/>
  <c r="DKB2" i="37"/>
  <c r="DJT2" i="37"/>
  <c r="DJL2" i="37"/>
  <c r="DJD2" i="37"/>
  <c r="DIV2" i="37"/>
  <c r="DIN2" i="37"/>
  <c r="DIF2" i="37"/>
  <c r="DHX2" i="37"/>
  <c r="DHP2" i="37"/>
  <c r="DHH2" i="37"/>
  <c r="DGZ2" i="37"/>
  <c r="DGR2" i="37"/>
  <c r="DGJ2" i="37"/>
  <c r="DGB2" i="37"/>
  <c r="DFT2" i="37"/>
  <c r="DFL2" i="37"/>
  <c r="DFD2" i="37"/>
  <c r="DEV2" i="37"/>
  <c r="DEN2" i="37"/>
  <c r="DEF2" i="37"/>
  <c r="DDX2" i="37"/>
  <c r="DDP2" i="37"/>
  <c r="DDH2" i="37"/>
  <c r="DCZ2" i="37"/>
  <c r="DCR2" i="37"/>
  <c r="DCJ2" i="37"/>
  <c r="DCB2" i="37"/>
  <c r="DBT2" i="37"/>
  <c r="DBL2" i="37"/>
  <c r="DBD2" i="37"/>
  <c r="DAV2" i="37"/>
  <c r="DAN2" i="37"/>
  <c r="DAF2" i="37"/>
  <c r="CZX2" i="37"/>
  <c r="CZP2" i="37"/>
  <c r="CZH2" i="37"/>
  <c r="CYZ2" i="37"/>
  <c r="CYR2" i="37"/>
  <c r="CYJ2" i="37"/>
  <c r="CYB2" i="37"/>
  <c r="CXT2" i="37"/>
  <c r="CXL2" i="37"/>
  <c r="CXD2" i="37"/>
  <c r="CWV2" i="37"/>
  <c r="CWN2" i="37"/>
  <c r="CWF2" i="37"/>
  <c r="CVX2" i="37"/>
  <c r="CVP2" i="37"/>
  <c r="CVH2" i="37"/>
  <c r="CUZ2" i="37"/>
  <c r="CUR2" i="37"/>
  <c r="CUJ2" i="37"/>
  <c r="CUB2" i="37"/>
  <c r="CTT2" i="37"/>
  <c r="CTL2" i="37"/>
  <c r="CTD2" i="37"/>
  <c r="CSV2" i="37"/>
  <c r="CSN2" i="37"/>
  <c r="CSF2" i="37"/>
  <c r="CRX2" i="37"/>
  <c r="CRP2" i="37"/>
  <c r="CRH2" i="37"/>
  <c r="CQZ2" i="37"/>
  <c r="CQR2" i="37"/>
  <c r="CQJ2" i="37"/>
  <c r="CQB2" i="37"/>
  <c r="CPT2" i="37"/>
  <c r="CPL2" i="37"/>
  <c r="CPD2" i="37"/>
  <c r="COV2" i="37"/>
  <c r="CON2" i="37"/>
  <c r="COF2" i="37"/>
  <c r="CNX2" i="37"/>
  <c r="CNP2" i="37"/>
  <c r="CNH2" i="37"/>
  <c r="CMZ2" i="37"/>
  <c r="CMR2" i="37"/>
  <c r="CMJ2" i="37"/>
  <c r="CMB2" i="37"/>
  <c r="CLT2" i="37"/>
  <c r="CLL2" i="37"/>
  <c r="CLD2" i="37"/>
  <c r="CKV2" i="37"/>
  <c r="CKN2" i="37"/>
  <c r="CKF2" i="37"/>
  <c r="CJX2" i="37"/>
  <c r="CJP2" i="37"/>
  <c r="CJH2" i="37"/>
  <c r="CIZ2" i="37"/>
  <c r="CIR2" i="37"/>
  <c r="CIJ2" i="37"/>
  <c r="CIB2" i="37"/>
  <c r="CHT2" i="37"/>
  <c r="CHL2" i="37"/>
  <c r="CHD2" i="37"/>
  <c r="CGV2" i="37"/>
  <c r="CGN2" i="37"/>
  <c r="CGF2" i="37"/>
  <c r="CFX2" i="37"/>
  <c r="CFP2" i="37"/>
  <c r="CFH2" i="37"/>
  <c r="CEZ2" i="37"/>
  <c r="CER2" i="37"/>
  <c r="CEJ2" i="37"/>
  <c r="CEB2" i="37"/>
  <c r="CDT2" i="37"/>
  <c r="CDL2" i="37"/>
  <c r="CDD2" i="37"/>
  <c r="CCV2" i="37"/>
  <c r="CCN2" i="37"/>
  <c r="CCF2" i="37"/>
  <c r="CBX2" i="37"/>
  <c r="CBP2" i="37"/>
  <c r="CBH2" i="37"/>
  <c r="CAZ2" i="37"/>
  <c r="CAR2" i="37"/>
  <c r="CAJ2" i="37"/>
  <c r="CAB2" i="37"/>
  <c r="BZT2" i="37"/>
  <c r="BZL2" i="37"/>
  <c r="BZD2" i="37"/>
  <c r="BYV2" i="37"/>
  <c r="BYN2" i="37"/>
  <c r="BYF2" i="37"/>
  <c r="BXX2" i="37"/>
  <c r="BXP2" i="37"/>
  <c r="BXH2" i="37"/>
  <c r="BWZ2" i="37"/>
  <c r="BWR2" i="37"/>
  <c r="BWJ2" i="37"/>
  <c r="BWB2" i="37"/>
  <c r="BVT2" i="37"/>
  <c r="BVL2" i="37"/>
  <c r="BVD2" i="37"/>
  <c r="BUV2" i="37"/>
  <c r="BUN2" i="37"/>
  <c r="BUF2" i="37"/>
  <c r="BTX2" i="37"/>
  <c r="BTP2" i="37"/>
  <c r="BTH2" i="37"/>
  <c r="BSZ2" i="37"/>
  <c r="BSR2" i="37"/>
  <c r="BSJ2" i="37"/>
  <c r="BSB2" i="37"/>
  <c r="BRT2" i="37"/>
  <c r="BRL2" i="37"/>
  <c r="BRD2" i="37"/>
  <c r="BQV2" i="37"/>
  <c r="BQN2" i="37"/>
  <c r="BQF2" i="37"/>
  <c r="BPX2" i="37"/>
  <c r="BPP2" i="37"/>
  <c r="BPH2" i="37"/>
  <c r="BOZ2" i="37"/>
  <c r="BOR2" i="37"/>
  <c r="BOJ2" i="37"/>
  <c r="BOB2" i="37"/>
  <c r="BNT2" i="37"/>
  <c r="BNL2" i="37"/>
  <c r="BND2" i="37"/>
  <c r="BMV2" i="37"/>
  <c r="BMN2" i="37"/>
  <c r="BMF2" i="37"/>
  <c r="BLX2" i="37"/>
  <c r="BLP2" i="37"/>
  <c r="BLH2" i="37"/>
  <c r="BKZ2" i="37"/>
  <c r="BKR2" i="37"/>
  <c r="BKJ2" i="37"/>
  <c r="BKB2" i="37"/>
  <c r="BJT2" i="37"/>
  <c r="BJL2" i="37"/>
  <c r="BJD2" i="37"/>
  <c r="BIV2" i="37"/>
  <c r="BIN2" i="37"/>
  <c r="BIF2" i="37"/>
  <c r="BHX2" i="37"/>
  <c r="BHP2" i="37"/>
  <c r="BHH2" i="37"/>
  <c r="BGZ2" i="37"/>
  <c r="BGR2" i="37"/>
  <c r="BGJ2" i="37"/>
  <c r="BGB2" i="37"/>
  <c r="BFT2" i="37"/>
  <c r="BFL2" i="37"/>
  <c r="BFD2" i="37"/>
  <c r="BEV2" i="37"/>
  <c r="BEN2" i="37"/>
  <c r="BEF2" i="37"/>
  <c r="BDX2" i="37"/>
  <c r="BDP2" i="37"/>
  <c r="BDH2" i="37"/>
  <c r="BCZ2" i="37"/>
  <c r="BCR2" i="37"/>
  <c r="BCJ2" i="37"/>
  <c r="BCB2" i="37"/>
  <c r="BBT2" i="37"/>
  <c r="BBL2" i="37"/>
  <c r="BBD2" i="37"/>
  <c r="BAV2" i="37"/>
  <c r="BAN2" i="37"/>
  <c r="BAF2" i="37"/>
  <c r="AZX2" i="37"/>
  <c r="AZP2" i="37"/>
  <c r="AZH2" i="37"/>
  <c r="AYZ2" i="37"/>
  <c r="AYR2" i="37"/>
  <c r="AYJ2" i="37"/>
  <c r="AYB2" i="37"/>
  <c r="AXT2" i="37"/>
  <c r="AXL2" i="37"/>
  <c r="AXD2" i="37"/>
  <c r="AWV2" i="37"/>
  <c r="AWN2" i="37"/>
  <c r="AWF2" i="37"/>
  <c r="AVX2" i="37"/>
  <c r="AVP2" i="37"/>
  <c r="AVH2" i="37"/>
  <c r="AUZ2" i="37"/>
  <c r="AUR2" i="37"/>
  <c r="AUJ2" i="37"/>
  <c r="AUB2" i="37"/>
  <c r="ATT2" i="37"/>
  <c r="ATL2" i="37"/>
  <c r="ATD2" i="37"/>
  <c r="ASV2" i="37"/>
  <c r="ASN2" i="37"/>
  <c r="ASF2" i="37"/>
  <c r="ARX2" i="37"/>
  <c r="ARP2" i="37"/>
  <c r="ARH2" i="37"/>
  <c r="AQZ2" i="37"/>
  <c r="AQR2" i="37"/>
  <c r="AQJ2" i="37"/>
  <c r="AQB2" i="37"/>
  <c r="APT2" i="37"/>
  <c r="APL2" i="37"/>
  <c r="APD2" i="37"/>
  <c r="AOV2" i="37"/>
  <c r="AON2" i="37"/>
  <c r="AOF2" i="37"/>
  <c r="ANX2" i="37"/>
  <c r="ANP2" i="37"/>
  <c r="ANH2" i="37"/>
  <c r="AMZ2" i="37"/>
  <c r="AMR2" i="37"/>
  <c r="AMJ2" i="37"/>
  <c r="AMB2" i="37"/>
  <c r="ALT2" i="37"/>
  <c r="ALL2" i="37"/>
  <c r="ALD2" i="37"/>
  <c r="AKV2" i="37"/>
  <c r="AKN2" i="37"/>
  <c r="AKF2" i="37"/>
  <c r="AJX2" i="37"/>
  <c r="AJP2" i="37"/>
  <c r="AJH2" i="37"/>
  <c r="AIZ2" i="37"/>
  <c r="AIR2" i="37"/>
  <c r="AIJ2" i="37"/>
  <c r="AIB2" i="37"/>
  <c r="AHT2" i="37"/>
  <c r="AHL2" i="37"/>
  <c r="AHD2" i="37"/>
  <c r="AGV2" i="37"/>
  <c r="AGN2" i="37"/>
  <c r="AGF2" i="37"/>
  <c r="AFX2" i="37"/>
  <c r="AFP2" i="37"/>
  <c r="AFH2" i="37"/>
  <c r="AEZ2" i="37"/>
  <c r="AER2" i="37"/>
  <c r="AEJ2" i="37"/>
  <c r="AEB2" i="37"/>
  <c r="ADT2" i="37"/>
  <c r="ADL2" i="37"/>
  <c r="ADD2" i="37"/>
  <c r="ACV2" i="37"/>
  <c r="ACN2" i="37"/>
  <c r="ACF2" i="37"/>
  <c r="ABX2" i="37"/>
  <c r="ABP2" i="37"/>
  <c r="ABH2" i="37"/>
  <c r="AAZ2" i="37"/>
  <c r="AAR2" i="37"/>
  <c r="AAJ2" i="37"/>
  <c r="AAB2" i="37"/>
  <c r="ZT2" i="37"/>
  <c r="ZL2" i="37"/>
  <c r="ZD2" i="37"/>
  <c r="YV2" i="37"/>
  <c r="YN2" i="37"/>
  <c r="YF2" i="37"/>
  <c r="XX2" i="37"/>
  <c r="XP2" i="37"/>
  <c r="XH2" i="37"/>
  <c r="WZ2" i="37"/>
  <c r="WR2" i="37"/>
  <c r="WJ2" i="37"/>
  <c r="WB2" i="37"/>
  <c r="VT2" i="37"/>
  <c r="VL2" i="37"/>
  <c r="VD2" i="37"/>
  <c r="UV2" i="37"/>
  <c r="UN2" i="37"/>
  <c r="UF2" i="37"/>
  <c r="TX2" i="37"/>
  <c r="TP2" i="37"/>
  <c r="TH2" i="37"/>
  <c r="SZ2" i="37"/>
  <c r="SR2" i="37"/>
  <c r="SJ2" i="37"/>
  <c r="SB2" i="37"/>
  <c r="RT2" i="37"/>
  <c r="RL2" i="37"/>
  <c r="RD2" i="37"/>
  <c r="QV2" i="37"/>
  <c r="QN2" i="37"/>
  <c r="QF2" i="37"/>
  <c r="PX2" i="37"/>
  <c r="PP2" i="37"/>
  <c r="PH2" i="37"/>
  <c r="OZ2" i="37"/>
  <c r="OR2" i="37"/>
  <c r="OJ2" i="37"/>
  <c r="OB2" i="37"/>
  <c r="NT2" i="37"/>
  <c r="NL2" i="37"/>
  <c r="ND2" i="37"/>
  <c r="MV2" i="37"/>
  <c r="MN2" i="37"/>
  <c r="MF2" i="37"/>
  <c r="LX2" i="37"/>
  <c r="LP2" i="37"/>
  <c r="LH2" i="37"/>
  <c r="KZ2" i="37"/>
  <c r="KR2" i="37"/>
  <c r="KJ2" i="37"/>
  <c r="KB2" i="37"/>
  <c r="JT2" i="37"/>
  <c r="JL2" i="37"/>
  <c r="JD2" i="37"/>
  <c r="IV2" i="37"/>
  <c r="IN2" i="37"/>
  <c r="IF2" i="37"/>
  <c r="HX2" i="37"/>
  <c r="HP2" i="37"/>
  <c r="HH2" i="37"/>
  <c r="GZ2" i="37"/>
  <c r="GR2" i="37"/>
  <c r="GJ2" i="37"/>
  <c r="GB2" i="37"/>
  <c r="FT2" i="37"/>
  <c r="FL2" i="37"/>
  <c r="FD2" i="37"/>
  <c r="EV2" i="37"/>
  <c r="EN2" i="37"/>
  <c r="EF2" i="37"/>
  <c r="DX2" i="37"/>
  <c r="DP2" i="37"/>
  <c r="DH2" i="37"/>
  <c r="CZ2" i="37"/>
  <c r="CR2" i="37"/>
  <c r="CJ2" i="37"/>
  <c r="CB2" i="37"/>
  <c r="BT2" i="37"/>
  <c r="BL2" i="37"/>
  <c r="BD2" i="37"/>
  <c r="XEV1" i="37"/>
  <c r="XEN1" i="37"/>
  <c r="XEF1" i="37"/>
  <c r="XDX1" i="37"/>
  <c r="XDP1" i="37"/>
  <c r="XDH1" i="37"/>
  <c r="XCZ1" i="37"/>
  <c r="XCR1" i="37"/>
  <c r="XCJ1" i="37"/>
  <c r="XCB1" i="37"/>
  <c r="XBT1" i="37"/>
  <c r="XBL1" i="37"/>
  <c r="XBD1" i="37"/>
  <c r="XAV1" i="37"/>
  <c r="XAN1" i="37"/>
  <c r="XAF1" i="37"/>
  <c r="WZX1" i="37"/>
  <c r="WZP1" i="37"/>
  <c r="WZH1" i="37"/>
  <c r="WYZ1" i="37"/>
  <c r="WYR1" i="37"/>
  <c r="WYJ1" i="37"/>
  <c r="WYB1" i="37"/>
  <c r="WXT1" i="37"/>
  <c r="WXL1" i="37"/>
  <c r="WXD1" i="37"/>
  <c r="WWV1" i="37"/>
  <c r="WWN1" i="37"/>
  <c r="WWF1" i="37"/>
  <c r="WVX1" i="37"/>
  <c r="WVP1" i="37"/>
  <c r="WVH1" i="37"/>
  <c r="WUZ1" i="37"/>
  <c r="WUR1" i="37"/>
  <c r="WUJ1" i="37"/>
  <c r="WUB1" i="37"/>
  <c r="WTT1" i="37"/>
  <c r="WTL1" i="37"/>
  <c r="WTD1" i="37"/>
  <c r="WSV1" i="37"/>
  <c r="WSN1" i="37"/>
  <c r="WSF1" i="37"/>
  <c r="WRX1" i="37"/>
  <c r="WRP1" i="37"/>
  <c r="WRH1" i="37"/>
  <c r="WQZ1" i="37"/>
  <c r="WQR1" i="37"/>
  <c r="WQJ1" i="37"/>
  <c r="WQB1" i="37"/>
  <c r="WPT1" i="37"/>
  <c r="WPL1" i="37"/>
  <c r="WPD1" i="37"/>
  <c r="WOV1" i="37"/>
  <c r="WON1" i="37"/>
  <c r="WOF1" i="37"/>
  <c r="WNX1" i="37"/>
  <c r="WNP1" i="37"/>
  <c r="WNH1" i="37"/>
  <c r="WMZ1" i="37"/>
  <c r="WMR1" i="37"/>
  <c r="WMJ1" i="37"/>
  <c r="WMB1" i="37"/>
  <c r="WLT1" i="37"/>
  <c r="WLL1" i="37"/>
  <c r="WLD1" i="37"/>
  <c r="WKV1" i="37"/>
  <c r="WKN1" i="37"/>
  <c r="WKF1" i="37"/>
  <c r="WJX1" i="37"/>
  <c r="WJP1" i="37"/>
  <c r="WJH1" i="37"/>
  <c r="WIZ1" i="37"/>
  <c r="WIR1" i="37"/>
  <c r="WIJ1" i="37"/>
  <c r="WIB1" i="37"/>
  <c r="WHT1" i="37"/>
  <c r="WHL1" i="37"/>
  <c r="WHD1" i="37"/>
  <c r="WGV1" i="37"/>
  <c r="WGN1" i="37"/>
  <c r="WGF1" i="37"/>
  <c r="WFX1" i="37"/>
  <c r="WFP1" i="37"/>
  <c r="WFH1" i="37"/>
  <c r="WEZ1" i="37"/>
  <c r="WER1" i="37"/>
  <c r="WEJ1" i="37"/>
  <c r="WEB1" i="37"/>
  <c r="WDT1" i="37"/>
  <c r="WDL1" i="37"/>
  <c r="WDD1" i="37"/>
  <c r="WCV1" i="37"/>
  <c r="WCN1" i="37"/>
  <c r="WCF1" i="37"/>
  <c r="WBX1" i="37"/>
  <c r="WBP1" i="37"/>
  <c r="WBH1" i="37"/>
  <c r="WAZ1" i="37"/>
  <c r="WAR1" i="37"/>
  <c r="WAJ1" i="37"/>
  <c r="WAB1" i="37"/>
  <c r="VZT1" i="37"/>
  <c r="VZL1" i="37"/>
  <c r="VZD1" i="37"/>
  <c r="VYV1" i="37"/>
  <c r="VYN1" i="37"/>
  <c r="VYF1" i="37"/>
  <c r="VXX1" i="37"/>
  <c r="VXP1" i="37"/>
  <c r="VXH1" i="37"/>
  <c r="VWZ1" i="37"/>
  <c r="VWR1" i="37"/>
  <c r="VWJ1" i="37"/>
  <c r="VWB1" i="37"/>
  <c r="VVT1" i="37"/>
  <c r="VVL1" i="37"/>
  <c r="VVD1" i="37"/>
  <c r="VUV1" i="37"/>
  <c r="VUN1" i="37"/>
  <c r="VUF1" i="37"/>
  <c r="VTX1" i="37"/>
  <c r="VTP1" i="37"/>
  <c r="VTH1" i="37"/>
  <c r="VSZ1" i="37"/>
  <c r="VSR1" i="37"/>
  <c r="VSJ1" i="37"/>
  <c r="VSB1" i="37"/>
  <c r="VRT1" i="37"/>
  <c r="VRL1" i="37"/>
  <c r="VRD1" i="37"/>
  <c r="VQV1" i="37"/>
  <c r="VQN1" i="37"/>
  <c r="VQF1" i="37"/>
  <c r="VPX1" i="37"/>
  <c r="VPP1" i="37"/>
  <c r="VPH1" i="37"/>
  <c r="VOZ1" i="37"/>
  <c r="VOR1" i="37"/>
  <c r="VOJ1" i="37"/>
  <c r="VOB1" i="37"/>
  <c r="VNT1" i="37"/>
  <c r="VNL1" i="37"/>
  <c r="VND1" i="37"/>
  <c r="VMV1" i="37"/>
  <c r="VMN1" i="37"/>
  <c r="VMF1" i="37"/>
  <c r="VLX1" i="37"/>
  <c r="VLP1" i="37"/>
  <c r="VLH1" i="37"/>
  <c r="VKZ1" i="37"/>
  <c r="VKR1" i="37"/>
  <c r="VKJ1" i="37"/>
  <c r="VKB1" i="37"/>
  <c r="VJT1" i="37"/>
  <c r="VJL1" i="37"/>
  <c r="VJD1" i="37"/>
  <c r="VIV1" i="37"/>
  <c r="VIN1" i="37"/>
  <c r="VIF1" i="37"/>
  <c r="VHX1" i="37"/>
  <c r="VHP1" i="37"/>
  <c r="VHH1" i="37"/>
  <c r="VGZ1" i="37"/>
  <c r="VGR1" i="37"/>
  <c r="VGJ1" i="37"/>
  <c r="VGB1" i="37"/>
  <c r="VFT1" i="37"/>
  <c r="VFL1" i="37"/>
  <c r="VFD1" i="37"/>
  <c r="VEV1" i="37"/>
  <c r="VEN1" i="37"/>
  <c r="VEF1" i="37"/>
  <c r="VDX1" i="37"/>
  <c r="VDP1" i="37"/>
  <c r="VDH1" i="37"/>
  <c r="VCZ1" i="37"/>
  <c r="VCR1" i="37"/>
  <c r="VCJ1" i="37"/>
  <c r="VCB1" i="37"/>
  <c r="VBT1" i="37"/>
  <c r="VBL1" i="37"/>
  <c r="VBD1" i="37"/>
  <c r="VAV1" i="37"/>
  <c r="VAN1" i="37"/>
  <c r="VAF1" i="37"/>
  <c r="UZX1" i="37"/>
  <c r="UZP1" i="37"/>
  <c r="UZH1" i="37"/>
  <c r="UYZ1" i="37"/>
  <c r="UYR1" i="37"/>
  <c r="UYJ1" i="37"/>
  <c r="UYB1" i="37"/>
  <c r="UXT1" i="37"/>
  <c r="UXL1" i="37"/>
  <c r="UXD1" i="37"/>
  <c r="UWV1" i="37"/>
  <c r="UWN1" i="37"/>
  <c r="UWF1" i="37"/>
  <c r="UVX1" i="37"/>
  <c r="UVP1" i="37"/>
  <c r="UVH1" i="37"/>
  <c r="UUZ1" i="37"/>
  <c r="UUR1" i="37"/>
  <c r="UUJ1" i="37"/>
  <c r="UUB1" i="37"/>
  <c r="UTT1" i="37"/>
  <c r="UTL1" i="37"/>
  <c r="UTD1" i="37"/>
  <c r="USV1" i="37"/>
  <c r="USN1" i="37"/>
  <c r="USF1" i="37"/>
  <c r="URX1" i="37"/>
  <c r="URP1" i="37"/>
  <c r="URH1" i="37"/>
  <c r="UQZ1" i="37"/>
  <c r="UQR1" i="37"/>
  <c r="UQJ1" i="37"/>
  <c r="UQB1" i="37"/>
  <c r="UPT1" i="37"/>
  <c r="UPL1" i="37"/>
  <c r="UPD1" i="37"/>
  <c r="UOV1" i="37"/>
  <c r="UON1" i="37"/>
  <c r="UOF1" i="37"/>
  <c r="UNX1" i="37"/>
  <c r="UNP1" i="37"/>
  <c r="UNH1" i="37"/>
  <c r="UMZ1" i="37"/>
  <c r="UMR1" i="37"/>
  <c r="UMJ1" i="37"/>
  <c r="UMB1" i="37"/>
  <c r="ULT1" i="37"/>
  <c r="ULL1" i="37"/>
  <c r="ULD1" i="37"/>
  <c r="UKV1" i="37"/>
  <c r="UKN1" i="37"/>
  <c r="UKF1" i="37"/>
  <c r="UJX1" i="37"/>
  <c r="UJP1" i="37"/>
  <c r="UJH1" i="37"/>
  <c r="UIZ1" i="37"/>
  <c r="UIR1" i="37"/>
  <c r="UIJ1" i="37"/>
  <c r="UIB1" i="37"/>
  <c r="UHT1" i="37"/>
  <c r="UHL1" i="37"/>
  <c r="UHD1" i="37"/>
  <c r="UGV1" i="37"/>
  <c r="UGN1" i="37"/>
  <c r="UGF1" i="37"/>
  <c r="UFX1" i="37"/>
  <c r="UFP1" i="37"/>
  <c r="UFH1" i="37"/>
  <c r="UEZ1" i="37"/>
  <c r="UER1" i="37"/>
  <c r="UEJ1" i="37"/>
  <c r="UEB1" i="37"/>
  <c r="UDT1" i="37"/>
  <c r="UDL1" i="37"/>
  <c r="UDD1" i="37"/>
  <c r="UCV1" i="37"/>
  <c r="UCN1" i="37"/>
  <c r="UCF1" i="37"/>
  <c r="UBX1" i="37"/>
  <c r="UBP1" i="37"/>
  <c r="UBH1" i="37"/>
  <c r="UAZ1" i="37"/>
  <c r="UAR1" i="37"/>
  <c r="UAJ1" i="37"/>
  <c r="UAB1" i="37"/>
  <c r="TZT1" i="37"/>
  <c r="TZL1" i="37"/>
  <c r="TZD1" i="37"/>
  <c r="TYV1" i="37"/>
  <c r="TYN1" i="37"/>
  <c r="TYF1" i="37"/>
  <c r="TXX1" i="37"/>
  <c r="TXP1" i="37"/>
  <c r="TXH1" i="37"/>
  <c r="TWZ1" i="37"/>
  <c r="TWR1" i="37"/>
  <c r="TWJ1" i="37"/>
  <c r="TWB1" i="37"/>
  <c r="TVT1" i="37"/>
  <c r="TVL1" i="37"/>
  <c r="TVD1" i="37"/>
  <c r="TUV1" i="37"/>
  <c r="TUN1" i="37"/>
  <c r="TUF1" i="37"/>
  <c r="TTX1" i="37"/>
  <c r="TTP1" i="37"/>
  <c r="TTH1" i="37"/>
  <c r="TSZ1" i="37"/>
  <c r="TSR1" i="37"/>
  <c r="TSJ1" i="37"/>
  <c r="TSB1" i="37"/>
  <c r="TRT1" i="37"/>
  <c r="TRL1" i="37"/>
  <c r="TRD1" i="37"/>
  <c r="TQV1" i="37"/>
  <c r="TQN1" i="37"/>
  <c r="TQF1" i="37"/>
  <c r="TPX1" i="37"/>
  <c r="TPP1" i="37"/>
  <c r="TPH1" i="37"/>
  <c r="TOZ1" i="37"/>
  <c r="TOR1" i="37"/>
  <c r="TOJ1" i="37"/>
  <c r="TOB1" i="37"/>
  <c r="TNT1" i="37"/>
  <c r="TNL1" i="37"/>
  <c r="TND1" i="37"/>
  <c r="TMV1" i="37"/>
  <c r="TMN1" i="37"/>
  <c r="TMF1" i="37"/>
  <c r="TLX1" i="37"/>
  <c r="TLP1" i="37"/>
  <c r="TLH1" i="37"/>
  <c r="TKZ1" i="37"/>
  <c r="TKR1" i="37"/>
  <c r="TKJ1" i="37"/>
  <c r="TKB1" i="37"/>
  <c r="TJT1" i="37"/>
  <c r="TJL1" i="37"/>
  <c r="TJD1" i="37"/>
  <c r="TIV1" i="37"/>
  <c r="TIN1" i="37"/>
  <c r="TIF1" i="37"/>
  <c r="THX1" i="37"/>
  <c r="THP1" i="37"/>
  <c r="THH1" i="37"/>
  <c r="TGZ1" i="37"/>
  <c r="TGR1" i="37"/>
  <c r="TGJ1" i="37"/>
  <c r="TGB1" i="37"/>
  <c r="TFT1" i="37"/>
  <c r="TFL1" i="37"/>
  <c r="TFD1" i="37"/>
  <c r="TEV1" i="37"/>
  <c r="TEN1" i="37"/>
  <c r="TEF1" i="37"/>
  <c r="TDX1" i="37"/>
  <c r="TDP1" i="37"/>
  <c r="TDH1" i="37"/>
  <c r="TCZ1" i="37"/>
  <c r="TCR1" i="37"/>
  <c r="TCJ1" i="37"/>
  <c r="TCB1" i="37"/>
  <c r="TBT1" i="37"/>
  <c r="TBL1" i="37"/>
  <c r="TBD1" i="37"/>
  <c r="TAV1" i="37"/>
  <c r="TAN1" i="37"/>
  <c r="TAF1" i="37"/>
  <c r="SZX1" i="37"/>
  <c r="SZP1" i="37"/>
  <c r="SZH1" i="37"/>
  <c r="SYZ1" i="37"/>
  <c r="SYR1" i="37"/>
  <c r="SYJ1" i="37"/>
  <c r="SYB1" i="37"/>
  <c r="SXT1" i="37"/>
  <c r="SXL1" i="37"/>
  <c r="SXD1" i="37"/>
  <c r="SWV1" i="37"/>
  <c r="SWN1" i="37"/>
  <c r="SWF1" i="37"/>
  <c r="SVX1" i="37"/>
  <c r="SVP1" i="37"/>
  <c r="SVH1" i="37"/>
  <c r="SUZ1" i="37"/>
  <c r="SUR1" i="37"/>
  <c r="SUJ1" i="37"/>
  <c r="SUB1" i="37"/>
  <c r="STT1" i="37"/>
  <c r="STL1" i="37"/>
  <c r="STD1" i="37"/>
  <c r="SSV1" i="37"/>
  <c r="SSN1" i="37"/>
  <c r="SSF1" i="37"/>
  <c r="SRX1" i="37"/>
  <c r="SRP1" i="37"/>
  <c r="SRH1" i="37"/>
  <c r="SQZ1" i="37"/>
  <c r="SQR1" i="37"/>
  <c r="SQJ1" i="37"/>
  <c r="SQB1" i="37"/>
  <c r="SPT1" i="37"/>
  <c r="SPL1" i="37"/>
  <c r="SPD1" i="37"/>
  <c r="SOV1" i="37"/>
  <c r="SON1" i="37"/>
  <c r="SOF1" i="37"/>
  <c r="SNX1" i="37"/>
  <c r="SNP1" i="37"/>
  <c r="SNH1" i="37"/>
  <c r="SMZ1" i="37"/>
  <c r="SMR1" i="37"/>
  <c r="SMJ1" i="37"/>
  <c r="SMB1" i="37"/>
  <c r="SLT1" i="37"/>
  <c r="SLL1" i="37"/>
  <c r="SLD1" i="37"/>
  <c r="SKV1" i="37"/>
  <c r="SKN1" i="37"/>
  <c r="SKF1" i="37"/>
  <c r="SJX1" i="37"/>
  <c r="SJP1" i="37"/>
  <c r="SJH1" i="37"/>
  <c r="SIZ1" i="37"/>
  <c r="SIR1" i="37"/>
  <c r="SIJ1" i="37"/>
  <c r="SIB1" i="37"/>
  <c r="SHT1" i="37"/>
  <c r="SHL1" i="37"/>
  <c r="SHD1" i="37"/>
  <c r="SGV1" i="37"/>
  <c r="SGN1" i="37"/>
  <c r="SGF1" i="37"/>
  <c r="SFX1" i="37"/>
  <c r="SFP1" i="37"/>
  <c r="SFH1" i="37"/>
  <c r="SEZ1" i="37"/>
  <c r="SER1" i="37"/>
  <c r="SEJ1" i="37"/>
  <c r="SEB1" i="37"/>
  <c r="SDT1" i="37"/>
  <c r="SDL1" i="37"/>
  <c r="SDD1" i="37"/>
  <c r="SCV1" i="37"/>
  <c r="SCN1" i="37"/>
  <c r="SCF1" i="37"/>
  <c r="SBX1" i="37"/>
  <c r="SBP1" i="37"/>
  <c r="SBH1" i="37"/>
  <c r="SAZ1" i="37"/>
  <c r="SAR1" i="37"/>
  <c r="SAJ1" i="37"/>
  <c r="SAB1" i="37"/>
  <c r="RZT1" i="37"/>
  <c r="RZL1" i="37"/>
  <c r="RZD1" i="37"/>
  <c r="RYV1" i="37"/>
  <c r="RYN1" i="37"/>
  <c r="RYF1" i="37"/>
  <c r="RXX1" i="37"/>
  <c r="RXP1" i="37"/>
  <c r="RXH1" i="37"/>
  <c r="RWZ1" i="37"/>
  <c r="RWR1" i="37"/>
  <c r="RWJ1" i="37"/>
  <c r="RWB1" i="37"/>
  <c r="RVT1" i="37"/>
  <c r="RVL1" i="37"/>
  <c r="RVD1" i="37"/>
  <c r="RUV1" i="37"/>
  <c r="RUN1" i="37"/>
  <c r="RUF1" i="37"/>
  <c r="RTX1" i="37"/>
  <c r="RTP1" i="37"/>
  <c r="RTH1" i="37"/>
  <c r="RSZ1" i="37"/>
  <c r="RSR1" i="37"/>
  <c r="RSJ1" i="37"/>
  <c r="RSB1" i="37"/>
  <c r="RRT1" i="37"/>
  <c r="RRL1" i="37"/>
  <c r="RRD1" i="37"/>
  <c r="RQV1" i="37"/>
  <c r="RQN1" i="37"/>
  <c r="RQF1" i="37"/>
  <c r="RPX1" i="37"/>
  <c r="RPP1" i="37"/>
  <c r="RPH1" i="37"/>
  <c r="ROZ1" i="37"/>
  <c r="ROR1" i="37"/>
  <c r="ROJ1" i="37"/>
  <c r="ROB1" i="37"/>
  <c r="RNT1" i="37"/>
  <c r="RNL1" i="37"/>
  <c r="RND1" i="37"/>
  <c r="RMV1" i="37"/>
  <c r="RMN1" i="37"/>
  <c r="RMF1" i="37"/>
  <c r="RLX1" i="37"/>
  <c r="RLP1" i="37"/>
  <c r="RLH1" i="37"/>
  <c r="RKZ1" i="37"/>
  <c r="RKR1" i="37"/>
  <c r="RKJ1" i="37"/>
  <c r="RKB1" i="37"/>
  <c r="RJT1" i="37"/>
  <c r="RJL1" i="37"/>
  <c r="RJD1" i="37"/>
  <c r="RIV1" i="37"/>
  <c r="RIN1" i="37"/>
  <c r="RIF1" i="37"/>
  <c r="RHX1" i="37"/>
  <c r="RHP1" i="37"/>
  <c r="RHH1" i="37"/>
  <c r="RGZ1" i="37"/>
  <c r="RGR1" i="37"/>
  <c r="RGJ1" i="37"/>
  <c r="RGB1" i="37"/>
  <c r="RFT1" i="37"/>
  <c r="RFL1" i="37"/>
  <c r="RFD1" i="37"/>
  <c r="REV1" i="37"/>
  <c r="REN1" i="37"/>
  <c r="REF1" i="37"/>
  <c r="RDX1" i="37"/>
  <c r="RDP1" i="37"/>
  <c r="RDH1" i="37"/>
  <c r="RCZ1" i="37"/>
  <c r="RCR1" i="37"/>
  <c r="RCJ1" i="37"/>
  <c r="RCB1" i="37"/>
  <c r="RBT1" i="37"/>
  <c r="RBL1" i="37"/>
  <c r="RBD1" i="37"/>
  <c r="RAV1" i="37"/>
  <c r="RAN1" i="37"/>
  <c r="RAF1" i="37"/>
  <c r="QZX1" i="37"/>
  <c r="QZP1" i="37"/>
  <c r="QZH1" i="37"/>
  <c r="QYZ1" i="37"/>
  <c r="QYR1" i="37"/>
  <c r="QYJ1" i="37"/>
  <c r="QYB1" i="37"/>
  <c r="QXT1" i="37"/>
  <c r="QXL1" i="37"/>
  <c r="QXD1" i="37"/>
  <c r="QWV1" i="37"/>
  <c r="QWN1" i="37"/>
  <c r="QWF1" i="37"/>
  <c r="QVX1" i="37"/>
  <c r="QVP1" i="37"/>
  <c r="QVH1" i="37"/>
  <c r="QUZ1" i="37"/>
  <c r="QUR1" i="37"/>
  <c r="QUJ1" i="37"/>
  <c r="QUB1" i="37"/>
  <c r="QTT1" i="37"/>
  <c r="QTL1" i="37"/>
  <c r="QTD1" i="37"/>
  <c r="QSV1" i="37"/>
  <c r="QSN1" i="37"/>
  <c r="QSF1" i="37"/>
  <c r="QRX1" i="37"/>
  <c r="QRP1" i="37"/>
  <c r="QRH1" i="37"/>
  <c r="QQZ1" i="37"/>
  <c r="QQR1" i="37"/>
  <c r="QQJ1" i="37"/>
  <c r="QQB1" i="37"/>
  <c r="QPT1" i="37"/>
  <c r="QPL1" i="37"/>
  <c r="QPD1" i="37"/>
  <c r="QOV1" i="37"/>
  <c r="QON1" i="37"/>
  <c r="QOF1" i="37"/>
  <c r="QNX1" i="37"/>
  <c r="QNP1" i="37"/>
  <c r="QNH1" i="37"/>
  <c r="QMZ1" i="37"/>
  <c r="QMR1" i="37"/>
  <c r="QMJ1" i="37"/>
  <c r="QMB1" i="37"/>
  <c r="QLT1" i="37"/>
  <c r="QLL1" i="37"/>
  <c r="QLD1" i="37"/>
  <c r="QKV1" i="37"/>
  <c r="QKN1" i="37"/>
  <c r="QKF1" i="37"/>
  <c r="QJX1" i="37"/>
  <c r="QJP1" i="37"/>
  <c r="QJH1" i="37"/>
  <c r="QIZ1" i="37"/>
  <c r="QIR1" i="37"/>
  <c r="QIJ1" i="37"/>
  <c r="QIB1" i="37"/>
  <c r="QHT1" i="37"/>
  <c r="QHL1" i="37"/>
  <c r="QHD1" i="37"/>
  <c r="QGV1" i="37"/>
  <c r="QGN1" i="37"/>
  <c r="QGF1" i="37"/>
  <c r="QFX1" i="37"/>
  <c r="QFP1" i="37"/>
  <c r="QFH1" i="37"/>
  <c r="QEZ1" i="37"/>
  <c r="QER1" i="37"/>
  <c r="QEJ1" i="37"/>
  <c r="QEB1" i="37"/>
  <c r="QDT1" i="37"/>
  <c r="QDL1" i="37"/>
  <c r="QDD1" i="37"/>
  <c r="QCV1" i="37"/>
  <c r="QCN1" i="37"/>
  <c r="QCF1" i="37"/>
  <c r="QBX1" i="37"/>
  <c r="QBP1" i="37"/>
  <c r="QBH1" i="37"/>
  <c r="QAZ1" i="37"/>
  <c r="QAR1" i="37"/>
  <c r="QAJ1" i="37"/>
  <c r="QAB1" i="37"/>
  <c r="PZT1" i="37"/>
  <c r="PZL1" i="37"/>
  <c r="PZD1" i="37"/>
  <c r="PYV1" i="37"/>
  <c r="PYN1" i="37"/>
  <c r="PYF1" i="37"/>
  <c r="PXX1" i="37"/>
  <c r="PXP1" i="37"/>
  <c r="PXH1" i="37"/>
  <c r="PWZ1" i="37"/>
  <c r="PWR1" i="37"/>
  <c r="PWJ1" i="37"/>
  <c r="PWB1" i="37"/>
  <c r="PVT1" i="37"/>
  <c r="PVL1" i="37"/>
  <c r="PVD1" i="37"/>
  <c r="PUV1" i="37"/>
  <c r="PUN1" i="37"/>
  <c r="PUF1" i="37"/>
  <c r="PTX1" i="37"/>
  <c r="PTP1" i="37"/>
  <c r="PTH1" i="37"/>
  <c r="PSZ1" i="37"/>
  <c r="PSR1" i="37"/>
  <c r="PSJ1" i="37"/>
  <c r="PSB1" i="37"/>
  <c r="PRT1" i="37"/>
  <c r="PRL1" i="37"/>
  <c r="PRD1" i="37"/>
  <c r="PQV1" i="37"/>
  <c r="PQN1" i="37"/>
  <c r="PQF1" i="37"/>
  <c r="PPX1" i="37"/>
  <c r="PPP1" i="37"/>
  <c r="PPH1" i="37"/>
  <c r="POZ1" i="37"/>
  <c r="POR1" i="37"/>
  <c r="POJ1" i="37"/>
  <c r="POB1" i="37"/>
  <c r="PNT1" i="37"/>
  <c r="PNL1" i="37"/>
  <c r="PND1" i="37"/>
  <c r="PMV1" i="37"/>
  <c r="PMN1" i="37"/>
  <c r="PMF1" i="37"/>
  <c r="PLX1" i="37"/>
  <c r="PLP1" i="37"/>
  <c r="PLH1" i="37"/>
  <c r="PKZ1" i="37"/>
  <c r="PKR1" i="37"/>
  <c r="PKJ1" i="37"/>
  <c r="PKB1" i="37"/>
  <c r="PJT1" i="37"/>
  <c r="PJL1" i="37"/>
  <c r="PJD1" i="37"/>
  <c r="PIV1" i="37"/>
  <c r="PIN1" i="37"/>
  <c r="PIF1" i="37"/>
  <c r="PHX1" i="37"/>
  <c r="PHP1" i="37"/>
  <c r="PHH1" i="37"/>
  <c r="PGZ1" i="37"/>
  <c r="PGR1" i="37"/>
  <c r="PGJ1" i="37"/>
  <c r="PGB1" i="37"/>
  <c r="PFT1" i="37"/>
  <c r="PFL1" i="37"/>
  <c r="PFD1" i="37"/>
  <c r="PEV1" i="37"/>
  <c r="PEN1" i="37"/>
  <c r="PEF1" i="37"/>
  <c r="PDX1" i="37"/>
  <c r="PDP1" i="37"/>
  <c r="PDH1" i="37"/>
  <c r="PCZ1" i="37"/>
  <c r="PCR1" i="37"/>
  <c r="PCJ1" i="37"/>
  <c r="PCB1" i="37"/>
  <c r="PBT1" i="37"/>
  <c r="PBL1" i="37"/>
  <c r="PBD1" i="37"/>
  <c r="PAV1" i="37"/>
  <c r="PAN1" i="37"/>
  <c r="PAF1" i="37"/>
  <c r="OZX1" i="37"/>
  <c r="OZP1" i="37"/>
  <c r="OZH1" i="37"/>
  <c r="OYZ1" i="37"/>
  <c r="OYR1" i="37"/>
  <c r="OYJ1" i="37"/>
  <c r="OYB1" i="37"/>
  <c r="OXT1" i="37"/>
  <c r="OXL1" i="37"/>
  <c r="OXD1" i="37"/>
  <c r="OWV1" i="37"/>
  <c r="OWN1" i="37"/>
  <c r="OWF1" i="37"/>
  <c r="OVX1" i="37"/>
  <c r="OVP1" i="37"/>
  <c r="OVH1" i="37"/>
  <c r="OUZ1" i="37"/>
  <c r="OUR1" i="37"/>
  <c r="OUJ1" i="37"/>
  <c r="OUB1" i="37"/>
  <c r="OTT1" i="37"/>
  <c r="OTL1" i="37"/>
  <c r="OTD1" i="37"/>
  <c r="OSV1" i="37"/>
  <c r="OSN1" i="37"/>
  <c r="OSF1" i="37"/>
  <c r="ORX1" i="37"/>
  <c r="ORP1" i="37"/>
  <c r="ORH1" i="37"/>
  <c r="OQZ1" i="37"/>
  <c r="OQR1" i="37"/>
  <c r="OQJ1" i="37"/>
  <c r="OQB1" i="37"/>
  <c r="OPT1" i="37"/>
  <c r="OPL1" i="37"/>
  <c r="OPD1" i="37"/>
  <c r="OOV1" i="37"/>
  <c r="OON1" i="37"/>
  <c r="OOF1" i="37"/>
  <c r="ONX1" i="37"/>
  <c r="ONP1" i="37"/>
  <c r="ONH1" i="37"/>
  <c r="OMZ1" i="37"/>
  <c r="OMR1" i="37"/>
  <c r="OMJ1" i="37"/>
  <c r="OMB1" i="37"/>
  <c r="OLT1" i="37"/>
  <c r="OLL1" i="37"/>
  <c r="OLD1" i="37"/>
  <c r="OKV1" i="37"/>
  <c r="OKN1" i="37"/>
  <c r="OKF1" i="37"/>
  <c r="OJX1" i="37"/>
  <c r="OJP1" i="37"/>
  <c r="OJH1" i="37"/>
  <c r="OIZ1" i="37"/>
  <c r="OIR1" i="37"/>
  <c r="OIJ1" i="37"/>
  <c r="OIB1" i="37"/>
  <c r="OHT1" i="37"/>
  <c r="OHL1" i="37"/>
  <c r="OHD1" i="37"/>
  <c r="OGV1" i="37"/>
  <c r="OGN1" i="37"/>
  <c r="OGF1" i="37"/>
  <c r="OFX1" i="37"/>
  <c r="OFP1" i="37"/>
  <c r="OFH1" i="37"/>
  <c r="OEZ1" i="37"/>
  <c r="OER1" i="37"/>
  <c r="OEJ1" i="37"/>
  <c r="OEB1" i="37"/>
  <c r="ODT1" i="37"/>
  <c r="ODL1" i="37"/>
  <c r="ODD1" i="37"/>
  <c r="OCV1" i="37"/>
  <c r="OCN1" i="37"/>
  <c r="OCF1" i="37"/>
  <c r="OBX1" i="37"/>
  <c r="OBP1" i="37"/>
  <c r="OBH1" i="37"/>
  <c r="OAZ1" i="37"/>
  <c r="OAR1" i="37"/>
  <c r="OAJ1" i="37"/>
  <c r="OAB1" i="37"/>
  <c r="NZT1" i="37"/>
  <c r="NZL1" i="37"/>
  <c r="NZD1" i="37"/>
  <c r="NYV1" i="37"/>
  <c r="NYN1" i="37"/>
  <c r="NYF1" i="37"/>
  <c r="NXX1" i="37"/>
  <c r="NXP1" i="37"/>
  <c r="NXH1" i="37"/>
  <c r="NWZ1" i="37"/>
  <c r="NWR1" i="37"/>
  <c r="NWJ1" i="37"/>
  <c r="NWB1" i="37"/>
  <c r="NVT1" i="37"/>
  <c r="NVL1" i="37"/>
  <c r="NVD1" i="37"/>
  <c r="NUV1" i="37"/>
  <c r="NUN1" i="37"/>
  <c r="NUF1" i="37"/>
  <c r="NTX1" i="37"/>
  <c r="NTP1" i="37"/>
  <c r="NTH1" i="37"/>
  <c r="NSZ1" i="37"/>
  <c r="NSR1" i="37"/>
  <c r="NSJ1" i="37"/>
  <c r="NSB1" i="37"/>
  <c r="NRT1" i="37"/>
  <c r="NRL1" i="37"/>
  <c r="NRD1" i="37"/>
  <c r="NQV1" i="37"/>
  <c r="NQN1" i="37"/>
  <c r="NQF1" i="37"/>
  <c r="NPX1" i="37"/>
  <c r="NPP1" i="37"/>
  <c r="NPH1" i="37"/>
  <c r="NOZ1" i="37"/>
  <c r="NOR1" i="37"/>
  <c r="NOJ1" i="37"/>
  <c r="NOB1" i="37"/>
  <c r="NNT1" i="37"/>
  <c r="NNL1" i="37"/>
  <c r="NND1" i="37"/>
  <c r="NMV1" i="37"/>
  <c r="NMN1" i="37"/>
  <c r="NMF1" i="37"/>
  <c r="NLX1" i="37"/>
  <c r="NLP1" i="37"/>
  <c r="NLH1" i="37"/>
  <c r="NKZ1" i="37"/>
  <c r="NKR1" i="37"/>
  <c r="NKJ1" i="37"/>
  <c r="NKB1" i="37"/>
  <c r="NJT1" i="37"/>
  <c r="NJL1" i="37"/>
  <c r="NJD1" i="37"/>
  <c r="NIV1" i="37"/>
  <c r="NIN1" i="37"/>
  <c r="NIF1" i="37"/>
  <c r="NHX1" i="37"/>
  <c r="NHP1" i="37"/>
  <c r="NHH1" i="37"/>
  <c r="NGZ1" i="37"/>
  <c r="NGR1" i="37"/>
  <c r="NGJ1" i="37"/>
  <c r="NGB1" i="37"/>
  <c r="NFT1" i="37"/>
  <c r="NFL1" i="37"/>
  <c r="NFD1" i="37"/>
  <c r="NEV1" i="37"/>
  <c r="NEN1" i="37"/>
  <c r="NEF1" i="37"/>
  <c r="NDX1" i="37"/>
  <c r="NDP1" i="37"/>
  <c r="NDH1" i="37"/>
  <c r="NCZ1" i="37"/>
  <c r="NCR1" i="37"/>
  <c r="NCJ1" i="37"/>
  <c r="NCB1" i="37"/>
  <c r="NBT1" i="37"/>
  <c r="NBL1" i="37"/>
  <c r="NBD1" i="37"/>
  <c r="NAV1" i="37"/>
  <c r="NAN1" i="37"/>
  <c r="NAF1" i="37"/>
  <c r="MZX1" i="37"/>
  <c r="MZP1" i="37"/>
  <c r="MZH1" i="37"/>
  <c r="MYZ1" i="37"/>
  <c r="MYR1" i="37"/>
  <c r="MYJ1" i="37"/>
  <c r="MYB1" i="37"/>
  <c r="MXT1" i="37"/>
  <c r="MXL1" i="37"/>
  <c r="MXD1" i="37"/>
  <c r="MWV1" i="37"/>
  <c r="MWN1" i="37"/>
  <c r="MWF1" i="37"/>
  <c r="MVX1" i="37"/>
  <c r="MVP1" i="37"/>
  <c r="MVH1" i="37"/>
  <c r="MUZ1" i="37"/>
  <c r="MUR1" i="37"/>
  <c r="MUJ1" i="37"/>
  <c r="MUB1" i="37"/>
  <c r="MTT1" i="37"/>
  <c r="MTL1" i="37"/>
  <c r="MTD1" i="37"/>
  <c r="MSV1" i="37"/>
  <c r="MSN1" i="37"/>
  <c r="MSF1" i="37"/>
  <c r="MRX1" i="37"/>
  <c r="MRP1" i="37"/>
  <c r="MRH1" i="37"/>
  <c r="MQZ1" i="37"/>
  <c r="MQR1" i="37"/>
  <c r="MQJ1" i="37"/>
  <c r="MQB1" i="37"/>
  <c r="MPT1" i="37"/>
  <c r="MPL1" i="37"/>
  <c r="MPD1" i="37"/>
  <c r="MOV1" i="37"/>
  <c r="MON1" i="37"/>
  <c r="MOF1" i="37"/>
  <c r="MNX1" i="37"/>
  <c r="MNP1" i="37"/>
  <c r="MNH1" i="37"/>
  <c r="MMZ1" i="37"/>
  <c r="MMR1" i="37"/>
  <c r="MMJ1" i="37"/>
  <c r="MMB1" i="37"/>
  <c r="MLT1" i="37"/>
  <c r="MLL1" i="37"/>
  <c r="MLD1" i="37"/>
  <c r="MKV1" i="37"/>
  <c r="MKN1" i="37"/>
  <c r="MKF1" i="37"/>
  <c r="MJX1" i="37"/>
  <c r="MJP1" i="37"/>
  <c r="MJH1" i="37"/>
  <c r="MIZ1" i="37"/>
  <c r="MIR1" i="37"/>
  <c r="MIJ1" i="37"/>
  <c r="MIB1" i="37"/>
  <c r="MHT1" i="37"/>
  <c r="MHL1" i="37"/>
  <c r="MHD1" i="37"/>
  <c r="MGV1" i="37"/>
  <c r="MGN1" i="37"/>
  <c r="MGF1" i="37"/>
  <c r="MFX1" i="37"/>
  <c r="MFP1" i="37"/>
  <c r="MFH1" i="37"/>
  <c r="MEZ1" i="37"/>
  <c r="MER1" i="37"/>
  <c r="MEJ1" i="37"/>
  <c r="MEB1" i="37"/>
  <c r="MDT1" i="37"/>
  <c r="MDL1" i="37"/>
  <c r="MDD1" i="37"/>
  <c r="MCV1" i="37"/>
  <c r="MCN1" i="37"/>
  <c r="MCF1" i="37"/>
  <c r="MBX1" i="37"/>
  <c r="MBP1" i="37"/>
  <c r="MBH1" i="37"/>
  <c r="MAZ1" i="37"/>
  <c r="MAR1" i="37"/>
  <c r="MAJ1" i="37"/>
  <c r="MAB1" i="37"/>
  <c r="LZT1" i="37"/>
  <c r="LZL1" i="37"/>
  <c r="LZD1" i="37"/>
  <c r="LYV1" i="37"/>
  <c r="LYN1" i="37"/>
  <c r="LYF1" i="37"/>
  <c r="LXX1" i="37"/>
  <c r="LXP1" i="37"/>
  <c r="LXH1" i="37"/>
  <c r="LWZ1" i="37"/>
  <c r="LWR1" i="37"/>
  <c r="LWJ1" i="37"/>
  <c r="LWB1" i="37"/>
  <c r="LVT1" i="37"/>
  <c r="LVL1" i="37"/>
  <c r="LVD1" i="37"/>
  <c r="LUV1" i="37"/>
  <c r="LUN1" i="37"/>
  <c r="LUF1" i="37"/>
  <c r="LTX1" i="37"/>
  <c r="LTP1" i="37"/>
  <c r="LTH1" i="37"/>
  <c r="LSZ1" i="37"/>
  <c r="LSR1" i="37"/>
  <c r="LSJ1" i="37"/>
  <c r="LSB1" i="37"/>
  <c r="LRT1" i="37"/>
  <c r="LRL1" i="37"/>
  <c r="LRD1" i="37"/>
  <c r="LQV1" i="37"/>
  <c r="LQN1" i="37"/>
  <c r="LQF1" i="37"/>
  <c r="LPX1" i="37"/>
  <c r="LPP1" i="37"/>
  <c r="LPH1" i="37"/>
  <c r="LOZ1" i="37"/>
  <c r="LOR1" i="37"/>
  <c r="LOJ1" i="37"/>
  <c r="LOB1" i="37"/>
  <c r="LNT1" i="37"/>
  <c r="LNL1" i="37"/>
  <c r="LND1" i="37"/>
  <c r="LMV1" i="37"/>
  <c r="LMN1" i="37"/>
  <c r="LMF1" i="37"/>
  <c r="LLX1" i="37"/>
  <c r="LLP1" i="37"/>
  <c r="LLH1" i="37"/>
  <c r="LKZ1" i="37"/>
  <c r="LKR1" i="37"/>
  <c r="LKJ1" i="37"/>
  <c r="LKB1" i="37"/>
  <c r="LJT1" i="37"/>
  <c r="LJL1" i="37"/>
  <c r="LJD1" i="37"/>
  <c r="LIV1" i="37"/>
  <c r="LIN1" i="37"/>
  <c r="LIF1" i="37"/>
  <c r="LHX1" i="37"/>
  <c r="LHP1" i="37"/>
  <c r="LHH1" i="37"/>
  <c r="LGZ1" i="37"/>
  <c r="LGR1" i="37"/>
  <c r="LGJ1" i="37"/>
  <c r="LGB1" i="37"/>
  <c r="LFT1" i="37"/>
  <c r="LFL1" i="37"/>
  <c r="LFD1" i="37"/>
  <c r="LEV1" i="37"/>
  <c r="LEN1" i="37"/>
  <c r="LEF1" i="37"/>
  <c r="LDX1" i="37"/>
  <c r="LDP1" i="37"/>
  <c r="LDH1" i="37"/>
  <c r="LCZ1" i="37"/>
  <c r="LCR1" i="37"/>
  <c r="LCJ1" i="37"/>
  <c r="LCB1" i="37"/>
  <c r="LBT1" i="37"/>
  <c r="LBL1" i="37"/>
  <c r="LBD1" i="37"/>
  <c r="LAV1" i="37"/>
  <c r="LAN1" i="37"/>
  <c r="LAF1" i="37"/>
  <c r="KZX1" i="37"/>
  <c r="KZP1" i="37"/>
  <c r="KZH1" i="37"/>
  <c r="KYZ1" i="37"/>
  <c r="KYR1" i="37"/>
  <c r="KYJ1" i="37"/>
  <c r="KYB1" i="37"/>
  <c r="KXT1" i="37"/>
  <c r="KXL1" i="37"/>
  <c r="KXD1" i="37"/>
  <c r="KWV1" i="37"/>
  <c r="KWN1" i="37"/>
  <c r="KWF1" i="37"/>
  <c r="KVX1" i="37"/>
  <c r="KVP1" i="37"/>
  <c r="KVH1" i="37"/>
  <c r="KUZ1" i="37"/>
  <c r="KUR1" i="37"/>
  <c r="KUJ1" i="37"/>
  <c r="KUB1" i="37"/>
  <c r="KTT1" i="37"/>
  <c r="KTL1" i="37"/>
  <c r="KTD1" i="37"/>
  <c r="KSV1" i="37"/>
  <c r="KSN1" i="37"/>
  <c r="KSF1" i="37"/>
  <c r="KRX1" i="37"/>
  <c r="KRP1" i="37"/>
  <c r="KRH1" i="37"/>
  <c r="KQZ1" i="37"/>
  <c r="KQR1" i="37"/>
  <c r="KQJ1" i="37"/>
  <c r="KQB1" i="37"/>
  <c r="KPT1" i="37"/>
  <c r="KPL1" i="37"/>
  <c r="KPD1" i="37"/>
  <c r="KOV1" i="37"/>
  <c r="KON1" i="37"/>
  <c r="KOF1" i="37"/>
  <c r="KNX1" i="37"/>
  <c r="KNP1" i="37"/>
  <c r="KNH1" i="37"/>
  <c r="KMZ1" i="37"/>
  <c r="KMR1" i="37"/>
  <c r="KMJ1" i="37"/>
  <c r="KMB1" i="37"/>
  <c r="KLT1" i="37"/>
  <c r="KLL1" i="37"/>
  <c r="KLD1" i="37"/>
  <c r="KKV1" i="37"/>
  <c r="KKN1" i="37"/>
  <c r="KKF1" i="37"/>
  <c r="KJX1" i="37"/>
  <c r="KJP1" i="37"/>
  <c r="KJH1" i="37"/>
  <c r="KIZ1" i="37"/>
  <c r="KIR1" i="37"/>
  <c r="KIJ1" i="37"/>
  <c r="KIB1" i="37"/>
  <c r="KHT1" i="37"/>
  <c r="KHL1" i="37"/>
  <c r="KHD1" i="37"/>
  <c r="KGV1" i="37"/>
  <c r="KGN1" i="37"/>
  <c r="KGF1" i="37"/>
  <c r="KFX1" i="37"/>
  <c r="KFP1" i="37"/>
  <c r="KFH1" i="37"/>
  <c r="KEZ1" i="37"/>
  <c r="KER1" i="37"/>
  <c r="KEJ1" i="37"/>
  <c r="KEB1" i="37"/>
  <c r="KDT1" i="37"/>
  <c r="KDL1" i="37"/>
  <c r="KDD1" i="37"/>
  <c r="KCV1" i="37"/>
  <c r="KCN1" i="37"/>
  <c r="KCF1" i="37"/>
  <c r="KBX1" i="37"/>
  <c r="KBP1" i="37"/>
  <c r="KBH1" i="37"/>
  <c r="KAZ1" i="37"/>
  <c r="KAR1" i="37"/>
  <c r="KAJ1" i="37"/>
  <c r="KAB1" i="37"/>
  <c r="JZT1" i="37"/>
  <c r="JZL1" i="37"/>
  <c r="JZD1" i="37"/>
  <c r="JYV1" i="37"/>
  <c r="JYN1" i="37"/>
  <c r="JYF1" i="37"/>
  <c r="JXX1" i="37"/>
  <c r="JXP1" i="37"/>
  <c r="JXH1" i="37"/>
  <c r="JWZ1" i="37"/>
  <c r="JWR1" i="37"/>
  <c r="JWJ1" i="37"/>
  <c r="JWB1" i="37"/>
  <c r="JVT1" i="37"/>
  <c r="JVL1" i="37"/>
  <c r="JVD1" i="37"/>
  <c r="JUV1" i="37"/>
  <c r="JUN1" i="37"/>
  <c r="JUF1" i="37"/>
  <c r="JTX1" i="37"/>
  <c r="JTP1" i="37"/>
  <c r="JTH1" i="37"/>
  <c r="JSZ1" i="37"/>
  <c r="JSR1" i="37"/>
  <c r="JSJ1" i="37"/>
  <c r="JSB1" i="37"/>
  <c r="JRT1" i="37"/>
  <c r="JRL1" i="37"/>
  <c r="JRD1" i="37"/>
  <c r="JQV1" i="37"/>
  <c r="JQN1" i="37"/>
  <c r="JQF1" i="37"/>
  <c r="JPX1" i="37"/>
  <c r="JPP1" i="37"/>
  <c r="JPH1" i="37"/>
  <c r="JOZ1" i="37"/>
  <c r="JOR1" i="37"/>
  <c r="JOJ1" i="37"/>
  <c r="JOB1" i="37"/>
  <c r="JNT1" i="37"/>
  <c r="JNL1" i="37"/>
  <c r="JND1" i="37"/>
  <c r="JMV1" i="37"/>
  <c r="JMN1" i="37"/>
  <c r="JMF1" i="37"/>
  <c r="JLX1" i="37"/>
  <c r="JLP1" i="37"/>
  <c r="JLH1" i="37"/>
  <c r="JKZ1" i="37"/>
  <c r="JKR1" i="37"/>
  <c r="JKJ1" i="37"/>
  <c r="JKB1" i="37"/>
  <c r="JJT1" i="37"/>
  <c r="JJL1" i="37"/>
  <c r="JJD1" i="37"/>
  <c r="JIV1" i="37"/>
  <c r="JIN1" i="37"/>
  <c r="JIF1" i="37"/>
  <c r="JHX1" i="37"/>
  <c r="JHP1" i="37"/>
  <c r="JHH1" i="37"/>
  <c r="JGZ1" i="37"/>
  <c r="JGR1" i="37"/>
  <c r="JGJ1" i="37"/>
  <c r="JGB1" i="37"/>
  <c r="JFT1" i="37"/>
  <c r="JFL1" i="37"/>
  <c r="JFD1" i="37"/>
  <c r="JEV1" i="37"/>
  <c r="JEN1" i="37"/>
  <c r="JEF1" i="37"/>
  <c r="JDX1" i="37"/>
  <c r="JDP1" i="37"/>
  <c r="JDH1" i="37"/>
  <c r="JCZ1" i="37"/>
  <c r="JCR1" i="37"/>
  <c r="JCJ1" i="37"/>
  <c r="JCB1" i="37"/>
  <c r="JBT1" i="37"/>
  <c r="JBL1" i="37"/>
  <c r="JBD1" i="37"/>
  <c r="JAV1" i="37"/>
  <c r="JAN1" i="37"/>
  <c r="JAF1" i="37"/>
  <c r="IZX1" i="37"/>
  <c r="IZP1" i="37"/>
  <c r="IZH1" i="37"/>
  <c r="IYZ1" i="37"/>
  <c r="IYR1" i="37"/>
  <c r="IYJ1" i="37"/>
  <c r="IYB1" i="37"/>
  <c r="IXT1" i="37"/>
  <c r="IXL1" i="37"/>
  <c r="IXD1" i="37"/>
  <c r="IWV1" i="37"/>
  <c r="IWN1" i="37"/>
  <c r="IWF1" i="37"/>
  <c r="IVX1" i="37"/>
  <c r="IVP1" i="37"/>
  <c r="IVH1" i="37"/>
  <c r="IUZ1" i="37"/>
  <c r="IUR1" i="37"/>
  <c r="IUJ1" i="37"/>
  <c r="IUB1" i="37"/>
  <c r="ITT1" i="37"/>
  <c r="ITL1" i="37"/>
  <c r="ITD1" i="37"/>
  <c r="ISV1" i="37"/>
  <c r="ISN1" i="37"/>
  <c r="ISF1" i="37"/>
  <c r="IRX1" i="37"/>
  <c r="IRP1" i="37"/>
  <c r="IRH1" i="37"/>
  <c r="IQZ1" i="37"/>
  <c r="IQR1" i="37"/>
  <c r="IQJ1" i="37"/>
  <c r="IQB1" i="37"/>
  <c r="IPT1" i="37"/>
  <c r="IPL1" i="37"/>
  <c r="IPD1" i="37"/>
  <c r="IOV1" i="37"/>
  <c r="ION1" i="37"/>
  <c r="IOF1" i="37"/>
  <c r="INX1" i="37"/>
  <c r="INP1" i="37"/>
  <c r="INH1" i="37"/>
  <c r="IMZ1" i="37"/>
  <c r="IMR1" i="37"/>
  <c r="IMJ1" i="37"/>
  <c r="IMB1" i="37"/>
  <c r="ILT1" i="37"/>
  <c r="ILL1" i="37"/>
  <c r="ILD1" i="37"/>
  <c r="IKV1" i="37"/>
  <c r="IKN1" i="37"/>
  <c r="IKF1" i="37"/>
  <c r="IJX1" i="37"/>
  <c r="IJP1" i="37"/>
  <c r="IJH1" i="37"/>
  <c r="IIZ1" i="37"/>
  <c r="IIR1" i="37"/>
  <c r="IIJ1" i="37"/>
  <c r="IIB1" i="37"/>
  <c r="IHT1" i="37"/>
  <c r="IHL1" i="37"/>
  <c r="IHD1" i="37"/>
  <c r="IGV1" i="37"/>
  <c r="IGN1" i="37"/>
  <c r="IGF1" i="37"/>
  <c r="IFX1" i="37"/>
  <c r="IFP1" i="37"/>
  <c r="IFH1" i="37"/>
  <c r="IEZ1" i="37"/>
  <c r="IER1" i="37"/>
  <c r="IEJ1" i="37"/>
  <c r="IEB1" i="37"/>
  <c r="IDT1" i="37"/>
  <c r="IDL1" i="37"/>
  <c r="IDD1" i="37"/>
  <c r="ICV1" i="37"/>
  <c r="ICN1" i="37"/>
  <c r="ICF1" i="37"/>
  <c r="IBX1" i="37"/>
  <c r="IBP1" i="37"/>
  <c r="IBH1" i="37"/>
  <c r="IAZ1" i="37"/>
  <c r="IAR1" i="37"/>
  <c r="IAJ1" i="37"/>
  <c r="IAB1" i="37"/>
  <c r="HZT1" i="37"/>
  <c r="HZL1" i="37"/>
  <c r="HZD1" i="37"/>
  <c r="HYV1" i="37"/>
  <c r="HYN1" i="37"/>
  <c r="HYF1" i="37"/>
  <c r="HXX1" i="37"/>
  <c r="HXP1" i="37"/>
  <c r="HXH1" i="37"/>
  <c r="HWZ1" i="37"/>
  <c r="HWR1" i="37"/>
  <c r="HWJ1" i="37"/>
  <c r="HWB1" i="37"/>
  <c r="HVT1" i="37"/>
  <c r="HVL1" i="37"/>
  <c r="HVD1" i="37"/>
  <c r="HUV1" i="37"/>
  <c r="HUN1" i="37"/>
  <c r="HUF1" i="37"/>
  <c r="HTX1" i="37"/>
  <c r="HTP1" i="37"/>
  <c r="HTH1" i="37"/>
  <c r="HSZ1" i="37"/>
  <c r="HSR1" i="37"/>
  <c r="HSJ1" i="37"/>
  <c r="HSB1" i="37"/>
  <c r="HRT1" i="37"/>
  <c r="HRL1" i="37"/>
  <c r="HRD1" i="37"/>
  <c r="HQV1" i="37"/>
  <c r="HQN1" i="37"/>
  <c r="HQF1" i="37"/>
  <c r="HPX1" i="37"/>
  <c r="HPP1" i="37"/>
  <c r="HPH1" i="37"/>
  <c r="HOZ1" i="37"/>
  <c r="HOR1" i="37"/>
  <c r="HOJ1" i="37"/>
  <c r="HOB1" i="37"/>
  <c r="HNT1" i="37"/>
  <c r="HNL1" i="37"/>
  <c r="HND1" i="37"/>
  <c r="HMV1" i="37"/>
  <c r="HMN1" i="37"/>
  <c r="HMF1" i="37"/>
  <c r="HLX1" i="37"/>
  <c r="HLP1" i="37"/>
  <c r="HLH1" i="37"/>
  <c r="HKZ1" i="37"/>
  <c r="HKR1" i="37"/>
  <c r="HKJ1" i="37"/>
  <c r="HKB1" i="37"/>
  <c r="HJT1" i="37"/>
  <c r="HJL1" i="37"/>
  <c r="HJD1" i="37"/>
  <c r="HIV1" i="37"/>
  <c r="HIN1" i="37"/>
  <c r="HIF1" i="37"/>
  <c r="HHX1" i="37"/>
  <c r="HHP1" i="37"/>
  <c r="HHH1" i="37"/>
  <c r="HGZ1" i="37"/>
  <c r="HGR1" i="37"/>
  <c r="HGJ1" i="37"/>
  <c r="HGB1" i="37"/>
  <c r="HFT1" i="37"/>
  <c r="HFL1" i="37"/>
  <c r="HFD1" i="37"/>
  <c r="HEV1" i="37"/>
  <c r="HEN1" i="37"/>
  <c r="HEF1" i="37"/>
  <c r="HDX1" i="37"/>
  <c r="HDP1" i="37"/>
  <c r="HDH1" i="37"/>
  <c r="HCZ1" i="37"/>
  <c r="HCR1" i="37"/>
  <c r="HCJ1" i="37"/>
  <c r="HCB1" i="37"/>
  <c r="HBT1" i="37"/>
  <c r="HBL1" i="37"/>
  <c r="HBD1" i="37"/>
  <c r="HAV1" i="37"/>
  <c r="HAN1" i="37"/>
  <c r="HAF1" i="37"/>
  <c r="GZX1" i="37"/>
  <c r="GZP1" i="37"/>
  <c r="GZH1" i="37"/>
  <c r="GYZ1" i="37"/>
  <c r="GYR1" i="37"/>
  <c r="GYJ1" i="37"/>
  <c r="GYB1" i="37"/>
  <c r="GXT1" i="37"/>
  <c r="GXL1" i="37"/>
  <c r="GXD1" i="37"/>
  <c r="GWV1" i="37"/>
  <c r="GWN1" i="37"/>
  <c r="GWF1" i="37"/>
  <c r="GVX1" i="37"/>
  <c r="GVP1" i="37"/>
  <c r="GVH1" i="37"/>
  <c r="GUZ1" i="37"/>
  <c r="GUR1" i="37"/>
  <c r="GUJ1" i="37"/>
  <c r="GUB1" i="37"/>
  <c r="GTT1" i="37"/>
  <c r="GTL1" i="37"/>
  <c r="GTD1" i="37"/>
  <c r="GSV1" i="37"/>
  <c r="GSN1" i="37"/>
  <c r="GSF1" i="37"/>
  <c r="GRX1" i="37"/>
  <c r="GRP1" i="37"/>
  <c r="GRH1" i="37"/>
  <c r="GQZ1" i="37"/>
  <c r="GQR1" i="37"/>
  <c r="GQJ1" i="37"/>
  <c r="GQB1" i="37"/>
  <c r="GPT1" i="37"/>
  <c r="GPL1" i="37"/>
  <c r="GPD1" i="37"/>
  <c r="GOV1" i="37"/>
  <c r="GON1" i="37"/>
  <c r="GOF1" i="37"/>
  <c r="GNX1" i="37"/>
  <c r="GNP1" i="37"/>
  <c r="GNH1" i="37"/>
  <c r="GMZ1" i="37"/>
  <c r="GMR1" i="37"/>
  <c r="GMJ1" i="37"/>
  <c r="GMB1" i="37"/>
  <c r="GLT1" i="37"/>
  <c r="GLL1" i="37"/>
  <c r="GLD1" i="37"/>
  <c r="GKV1" i="37"/>
  <c r="GKN1" i="37"/>
  <c r="GKF1" i="37"/>
  <c r="GJX1" i="37"/>
  <c r="GJP1" i="37"/>
  <c r="GJH1" i="37"/>
  <c r="GIZ1" i="37"/>
  <c r="GIR1" i="37"/>
  <c r="GIJ1" i="37"/>
  <c r="GIB1" i="37"/>
  <c r="GHT1" i="37"/>
  <c r="GHL1" i="37"/>
  <c r="GHD1" i="37"/>
  <c r="GGV1" i="37"/>
  <c r="GGN1" i="37"/>
  <c r="GGF1" i="37"/>
  <c r="GFX1" i="37"/>
  <c r="GFP1" i="37"/>
  <c r="GFH1" i="37"/>
  <c r="GEZ1" i="37"/>
  <c r="GER1" i="37"/>
  <c r="GEJ1" i="37"/>
  <c r="GEB1" i="37"/>
  <c r="GDT1" i="37"/>
  <c r="GDL1" i="37"/>
  <c r="GDD1" i="37"/>
  <c r="GCV1" i="37"/>
  <c r="GCN1" i="37"/>
  <c r="GCF1" i="37"/>
  <c r="GBX1" i="37"/>
  <c r="GBP1" i="37"/>
  <c r="GBH1" i="37"/>
  <c r="GAZ1" i="37"/>
  <c r="GAR1" i="37"/>
  <c r="GAJ1" i="37"/>
  <c r="GAB1" i="37"/>
  <c r="FZT1" i="37"/>
  <c r="FZL1" i="37"/>
  <c r="FZD1" i="37"/>
  <c r="FYV1" i="37"/>
  <c r="FYN1" i="37"/>
  <c r="FYF1" i="37"/>
  <c r="FXX1" i="37"/>
  <c r="FXP1" i="37"/>
  <c r="FXH1" i="37"/>
  <c r="FWZ1" i="37"/>
  <c r="FWR1" i="37"/>
  <c r="FWJ1" i="37"/>
  <c r="FWB1" i="37"/>
  <c r="FVT1" i="37"/>
  <c r="FVL1" i="37"/>
  <c r="FVD1" i="37"/>
  <c r="FUV1" i="37"/>
  <c r="FUN1" i="37"/>
  <c r="FUF1" i="37"/>
  <c r="FTX1" i="37"/>
  <c r="FTP1" i="37"/>
  <c r="FTH1" i="37"/>
  <c r="FSZ1" i="37"/>
  <c r="FSR1" i="37"/>
  <c r="FSJ1" i="37"/>
  <c r="FSB1" i="37"/>
  <c r="FRT1" i="37"/>
  <c r="FRL1" i="37"/>
  <c r="FRD1" i="37"/>
  <c r="FQV1" i="37"/>
  <c r="FQN1" i="37"/>
  <c r="FQF1" i="37"/>
  <c r="FPX1" i="37"/>
  <c r="FPP1" i="37"/>
  <c r="FPH1" i="37"/>
  <c r="FOZ1" i="37"/>
  <c r="FOR1" i="37"/>
  <c r="FOJ1" i="37"/>
  <c r="FOB1" i="37"/>
  <c r="FNT1" i="37"/>
  <c r="FNL1" i="37"/>
  <c r="FND1" i="37"/>
  <c r="FMV1" i="37"/>
  <c r="FMN1" i="37"/>
  <c r="FMF1" i="37"/>
  <c r="FLX1" i="37"/>
  <c r="FLP1" i="37"/>
  <c r="FLH1" i="37"/>
  <c r="FKZ1" i="37"/>
  <c r="FKR1" i="37"/>
  <c r="FKJ1" i="37"/>
  <c r="FKB1" i="37"/>
  <c r="FJT1" i="37"/>
  <c r="FJL1" i="37"/>
  <c r="FJD1" i="37"/>
  <c r="FIV1" i="37"/>
  <c r="FIN1" i="37"/>
  <c r="FIF1" i="37"/>
  <c r="FHX1" i="37"/>
  <c r="FHP1" i="37"/>
  <c r="FHH1" i="37"/>
  <c r="FGZ1" i="37"/>
  <c r="FGR1" i="37"/>
  <c r="FGJ1" i="37"/>
  <c r="FGB1" i="37"/>
  <c r="FFT1" i="37"/>
  <c r="FFL1" i="37"/>
  <c r="FFD1" i="37"/>
  <c r="FEV1" i="37"/>
  <c r="FEN1" i="37"/>
  <c r="FEF1" i="37"/>
  <c r="FDX1" i="37"/>
  <c r="FDP1" i="37"/>
  <c r="FDH1" i="37"/>
  <c r="FCZ1" i="37"/>
  <c r="FCR1" i="37"/>
  <c r="FCJ1" i="37"/>
  <c r="FCB1" i="37"/>
  <c r="FBT1" i="37"/>
  <c r="FBL1" i="37"/>
  <c r="FBD1" i="37"/>
  <c r="FAV1" i="37"/>
  <c r="FAN1" i="37"/>
  <c r="FAF1" i="37"/>
  <c r="EZX1" i="37"/>
  <c r="EZP1" i="37"/>
  <c r="EZH1" i="37"/>
  <c r="EYZ1" i="37"/>
  <c r="EYR1" i="37"/>
  <c r="EYJ1" i="37"/>
  <c r="EYB1" i="37"/>
  <c r="EXT1" i="37"/>
  <c r="EXL1" i="37"/>
  <c r="EXD1" i="37"/>
  <c r="EWV1" i="37"/>
  <c r="EWN1" i="37"/>
  <c r="EWF1" i="37"/>
  <c r="EVX1" i="37"/>
  <c r="EVP1" i="37"/>
  <c r="EVH1" i="37"/>
  <c r="EUZ1" i="37"/>
  <c r="EUR1" i="37"/>
  <c r="EUJ1" i="37"/>
  <c r="EUB1" i="37"/>
  <c r="ETT1" i="37"/>
  <c r="ETL1" i="37"/>
  <c r="ETD1" i="37"/>
  <c r="ESV1" i="37"/>
  <c r="ESN1" i="37"/>
  <c r="ESF1" i="37"/>
  <c r="ERX1" i="37"/>
  <c r="ERP1" i="37"/>
  <c r="ERH1" i="37"/>
  <c r="EQZ1" i="37"/>
  <c r="EQR1" i="37"/>
  <c r="EQJ1" i="37"/>
  <c r="EQB1" i="37"/>
  <c r="EPT1" i="37"/>
  <c r="EPL1" i="37"/>
  <c r="EPD1" i="37"/>
  <c r="EOV1" i="37"/>
  <c r="EON1" i="37"/>
  <c r="EOF1" i="37"/>
  <c r="ENX1" i="37"/>
  <c r="ENP1" i="37"/>
  <c r="ENH1" i="37"/>
  <c r="EMZ1" i="37"/>
  <c r="EMR1" i="37"/>
  <c r="EMJ1" i="37"/>
  <c r="EMB1" i="37"/>
  <c r="ELT1" i="37"/>
  <c r="ELL1" i="37"/>
  <c r="ELD1" i="37"/>
  <c r="EKV1" i="37"/>
  <c r="EKN1" i="37"/>
  <c r="EKF1" i="37"/>
  <c r="EJX1" i="37"/>
  <c r="EJP1" i="37"/>
  <c r="EJH1" i="37"/>
  <c r="EIZ1" i="37"/>
  <c r="EIR1" i="37"/>
  <c r="EIJ1" i="37"/>
  <c r="EIB1" i="37"/>
  <c r="EHT1" i="37"/>
  <c r="EHL1" i="37"/>
  <c r="EHD1" i="37"/>
  <c r="EGV1" i="37"/>
  <c r="EGN1" i="37"/>
  <c r="EGF1" i="37"/>
  <c r="EFX1" i="37"/>
  <c r="EFP1" i="37"/>
  <c r="EFH1" i="37"/>
  <c r="EEZ1" i="37"/>
  <c r="EER1" i="37"/>
  <c r="EEJ1" i="37"/>
  <c r="EEB1" i="37"/>
  <c r="EDT1" i="37"/>
  <c r="EDL1" i="37"/>
  <c r="EDD1" i="37"/>
  <c r="ECV1" i="37"/>
  <c r="ECN1" i="37"/>
  <c r="ECF1" i="37"/>
  <c r="EBX1" i="37"/>
  <c r="EBP1" i="37"/>
  <c r="EBH1" i="37"/>
  <c r="EAZ1" i="37"/>
  <c r="EAR1" i="37"/>
  <c r="EAJ1" i="37"/>
  <c r="EAB1" i="37"/>
  <c r="DZT1" i="37"/>
  <c r="DZL1" i="37"/>
  <c r="DZD1" i="37"/>
  <c r="DYV1" i="37"/>
  <c r="DYN1" i="37"/>
  <c r="DYF1" i="37"/>
  <c r="DXX1" i="37"/>
  <c r="DXP1" i="37"/>
  <c r="DXH1" i="37"/>
  <c r="DWZ1" i="37"/>
  <c r="DWR1" i="37"/>
  <c r="DWJ1" i="37"/>
  <c r="DWB1" i="37"/>
  <c r="DVT1" i="37"/>
  <c r="DVL1" i="37"/>
  <c r="DVD1" i="37"/>
  <c r="DUV1" i="37"/>
  <c r="DUN1" i="37"/>
  <c r="DUF1" i="37"/>
  <c r="DTX1" i="37"/>
  <c r="DTP1" i="37"/>
  <c r="DTH1" i="37"/>
  <c r="DSZ1" i="37"/>
  <c r="DSR1" i="37"/>
  <c r="DSJ1" i="37"/>
  <c r="DSB1" i="37"/>
  <c r="DRT1" i="37"/>
  <c r="DRL1" i="37"/>
  <c r="DRD1" i="37"/>
  <c r="DQV1" i="37"/>
  <c r="DQN1" i="37"/>
  <c r="DQF1" i="37"/>
  <c r="DPX1" i="37"/>
  <c r="DPP1" i="37"/>
  <c r="DPH1" i="37"/>
  <c r="DOZ1" i="37"/>
  <c r="DOR1" i="37"/>
  <c r="DOJ1" i="37"/>
  <c r="DOB1" i="37"/>
  <c r="DNT1" i="37"/>
  <c r="DNL1" i="37"/>
  <c r="DND1" i="37"/>
  <c r="DMV1" i="37"/>
  <c r="DMN1" i="37"/>
  <c r="DMF1" i="37"/>
  <c r="DLX1" i="37"/>
  <c r="DLP1" i="37"/>
  <c r="DLH1" i="37"/>
  <c r="DKZ1" i="37"/>
  <c r="DKR1" i="37"/>
  <c r="DKJ1" i="37"/>
  <c r="DKB1" i="37"/>
  <c r="DJT1" i="37"/>
  <c r="DJL1" i="37"/>
  <c r="DJD1" i="37"/>
  <c r="DIV1" i="37"/>
  <c r="DIN1" i="37"/>
  <c r="DIF1" i="37"/>
  <c r="DHX1" i="37"/>
  <c r="DHP1" i="37"/>
  <c r="DHH1" i="37"/>
  <c r="DGZ1" i="37"/>
  <c r="DGR1" i="37"/>
  <c r="DGJ1" i="37"/>
  <c r="DGB1" i="37"/>
  <c r="DFT1" i="37"/>
  <c r="DFL1" i="37"/>
  <c r="DFD1" i="37"/>
  <c r="DEV1" i="37"/>
  <c r="DEN1" i="37"/>
  <c r="DEF1" i="37"/>
  <c r="DDX1" i="37"/>
  <c r="DDP1" i="37"/>
  <c r="DDH1" i="37"/>
  <c r="DCZ1" i="37"/>
  <c r="DCR1" i="37"/>
  <c r="DCJ1" i="37"/>
  <c r="DCB1" i="37"/>
  <c r="DBT1" i="37"/>
  <c r="DBL1" i="37"/>
  <c r="DBD1" i="37"/>
  <c r="DAV1" i="37"/>
  <c r="DAN1" i="37"/>
  <c r="DAF1" i="37"/>
  <c r="CZX1" i="37"/>
  <c r="CZP1" i="37"/>
  <c r="CZH1" i="37"/>
  <c r="CYZ1" i="37"/>
  <c r="CYR1" i="37"/>
  <c r="CYJ1" i="37"/>
  <c r="CYB1" i="37"/>
  <c r="CXT1" i="37"/>
  <c r="CXL1" i="37"/>
  <c r="CXD1" i="37"/>
  <c r="CWV1" i="37"/>
  <c r="CWN1" i="37"/>
  <c r="CWF1" i="37"/>
  <c r="CVX1" i="37"/>
  <c r="CVP1" i="37"/>
  <c r="CVH1" i="37"/>
  <c r="CUZ1" i="37"/>
  <c r="CUR1" i="37"/>
  <c r="CUJ1" i="37"/>
  <c r="CUB1" i="37"/>
  <c r="CTT1" i="37"/>
  <c r="CTL1" i="37"/>
  <c r="CTD1" i="37"/>
  <c r="CSV1" i="37"/>
  <c r="CSN1" i="37"/>
  <c r="CSF1" i="37"/>
  <c r="CRX1" i="37"/>
  <c r="CRP1" i="37"/>
  <c r="CRH1" i="37"/>
  <c r="CQZ1" i="37"/>
  <c r="CQR1" i="37"/>
  <c r="CQJ1" i="37"/>
  <c r="CQB1" i="37"/>
  <c r="CPT1" i="37"/>
  <c r="CPL1" i="37"/>
  <c r="CPD1" i="37"/>
  <c r="COV1" i="37"/>
  <c r="CON1" i="37"/>
  <c r="COF1" i="37"/>
  <c r="CNX1" i="37"/>
  <c r="CNP1" i="37"/>
  <c r="CNH1" i="37"/>
  <c r="CMZ1" i="37"/>
  <c r="CMR1" i="37"/>
  <c r="CMJ1" i="37"/>
  <c r="CMB1" i="37"/>
  <c r="CLT1" i="37"/>
  <c r="CLL1" i="37"/>
  <c r="CLD1" i="37"/>
  <c r="CKV1" i="37"/>
  <c r="CKN1" i="37"/>
  <c r="CKF1" i="37"/>
  <c r="CJX1" i="37"/>
  <c r="CJP1" i="37"/>
  <c r="CJH1" i="37"/>
  <c r="CIZ1" i="37"/>
  <c r="CIR1" i="37"/>
  <c r="CIJ1" i="37"/>
  <c r="CIB1" i="37"/>
  <c r="CHT1" i="37"/>
  <c r="CHL1" i="37"/>
  <c r="CHD1" i="37"/>
  <c r="CGV1" i="37"/>
  <c r="CGN1" i="37"/>
  <c r="CGF1" i="37"/>
  <c r="CFX1" i="37"/>
  <c r="CFP1" i="37"/>
  <c r="CFH1" i="37"/>
  <c r="CEZ1" i="37"/>
  <c r="CER1" i="37"/>
  <c r="CEJ1" i="37"/>
  <c r="CEB1" i="37"/>
  <c r="CDT1" i="37"/>
  <c r="CDL1" i="37"/>
  <c r="CDD1" i="37"/>
  <c r="CCV1" i="37"/>
  <c r="CCN1" i="37"/>
  <c r="CCF1" i="37"/>
  <c r="CBX1" i="37"/>
  <c r="CBP1" i="37"/>
  <c r="CBH1" i="37"/>
  <c r="CAZ1" i="37"/>
  <c r="CAR1" i="37"/>
  <c r="CAJ1" i="37"/>
  <c r="CAB1" i="37"/>
  <c r="BZT1" i="37"/>
  <c r="BZL1" i="37"/>
  <c r="BZD1" i="37"/>
  <c r="BYV1" i="37"/>
  <c r="BYN1" i="37"/>
  <c r="BYF1" i="37"/>
  <c r="BXX1" i="37"/>
  <c r="BXP1" i="37"/>
  <c r="BXH1" i="37"/>
  <c r="BWZ1" i="37"/>
  <c r="BWR1" i="37"/>
  <c r="BWJ1" i="37"/>
  <c r="BWB1" i="37"/>
  <c r="BVT1" i="37"/>
  <c r="BVL1" i="37"/>
  <c r="BVD1" i="37"/>
  <c r="BUV1" i="37"/>
  <c r="BUN1" i="37"/>
  <c r="BUF1" i="37"/>
  <c r="BTX1" i="37"/>
  <c r="BTP1" i="37"/>
  <c r="BTH1" i="37"/>
  <c r="BSZ1" i="37"/>
  <c r="BSR1" i="37"/>
  <c r="BSJ1" i="37"/>
  <c r="BSB1" i="37"/>
  <c r="BRT1" i="37"/>
  <c r="BRL1" i="37"/>
  <c r="BRD1" i="37"/>
  <c r="BQV1" i="37"/>
  <c r="BQN1" i="37"/>
  <c r="BQF1" i="37"/>
  <c r="BPX1" i="37"/>
  <c r="BPP1" i="37"/>
  <c r="BPH1" i="37"/>
  <c r="BOZ1" i="37"/>
  <c r="BOR1" i="37"/>
  <c r="BOJ1" i="37"/>
  <c r="BOB1" i="37"/>
  <c r="BNT1" i="37"/>
  <c r="BNL1" i="37"/>
  <c r="BND1" i="37"/>
  <c r="BMV1" i="37"/>
  <c r="BMN1" i="37"/>
  <c r="BMF1" i="37"/>
  <c r="BLX1" i="37"/>
  <c r="BLP1" i="37"/>
  <c r="BLH1" i="37"/>
  <c r="BKZ1" i="37"/>
  <c r="BKR1" i="37"/>
  <c r="BKJ1" i="37"/>
  <c r="BKB1" i="37"/>
  <c r="BJT1" i="37"/>
  <c r="BJL1" i="37"/>
  <c r="BJD1" i="37"/>
  <c r="BIV1" i="37"/>
  <c r="BIN1" i="37"/>
  <c r="BIF1" i="37"/>
  <c r="BHX1" i="37"/>
  <c r="BHP1" i="37"/>
  <c r="BHH1" i="37"/>
  <c r="BGZ1" i="37"/>
  <c r="BGR1" i="37"/>
  <c r="BGJ1" i="37"/>
  <c r="BGB1" i="37"/>
  <c r="BFT1" i="37"/>
  <c r="BFL1" i="37"/>
  <c r="BFD1" i="37"/>
  <c r="BEV1" i="37"/>
  <c r="BEN1" i="37"/>
  <c r="BEF1" i="37"/>
  <c r="BDX1" i="37"/>
  <c r="BDP1" i="37"/>
  <c r="BDH1" i="37"/>
  <c r="BCZ1" i="37"/>
  <c r="BCR1" i="37"/>
  <c r="BCJ1" i="37"/>
  <c r="BCB1" i="37"/>
  <c r="BBT1" i="37"/>
  <c r="BBL1" i="37"/>
  <c r="BBD1" i="37"/>
  <c r="BAV1" i="37"/>
  <c r="BAN1" i="37"/>
  <c r="BAF1" i="37"/>
  <c r="AZX1" i="37"/>
  <c r="AZP1" i="37"/>
  <c r="AZH1" i="37"/>
  <c r="AYZ1" i="37"/>
  <c r="AYR1" i="37"/>
  <c r="AYJ1" i="37"/>
  <c r="AYB1" i="37"/>
  <c r="AXT1" i="37"/>
  <c r="AXL1" i="37"/>
  <c r="AXD1" i="37"/>
  <c r="AWV1" i="37"/>
  <c r="AWN1" i="37"/>
  <c r="AWF1" i="37"/>
  <c r="AVX1" i="37"/>
  <c r="AVP1" i="37"/>
  <c r="AVH1" i="37"/>
  <c r="AUZ1" i="37"/>
  <c r="AUR1" i="37"/>
  <c r="AUJ1" i="37"/>
  <c r="AUB1" i="37"/>
  <c r="ATT1" i="37"/>
  <c r="ATL1" i="37"/>
  <c r="ATD1" i="37"/>
  <c r="ASV1" i="37"/>
  <c r="ASN1" i="37"/>
  <c r="ASF1" i="37"/>
  <c r="ARX1" i="37"/>
  <c r="ARP1" i="37"/>
  <c r="ARH1" i="37"/>
  <c r="AQZ1" i="37"/>
  <c r="AQR1" i="37"/>
  <c r="AQJ1" i="37"/>
  <c r="AQB1" i="37"/>
  <c r="APT1" i="37"/>
  <c r="APL1" i="37"/>
  <c r="APD1" i="37"/>
  <c r="AOV1" i="37"/>
  <c r="AON1" i="37"/>
  <c r="AOF1" i="37"/>
  <c r="ANX1" i="37"/>
  <c r="ANP1" i="37"/>
  <c r="ANH1" i="37"/>
  <c r="AMZ1" i="37"/>
  <c r="AMR1" i="37"/>
  <c r="AMJ1" i="37"/>
  <c r="AMB1" i="37"/>
  <c r="ALT1" i="37"/>
  <c r="ALL1" i="37"/>
  <c r="ALD1" i="37"/>
  <c r="AKV1" i="37"/>
  <c r="AKN1" i="37"/>
  <c r="AKF1" i="37"/>
  <c r="AJX1" i="37"/>
  <c r="AJP1" i="37"/>
  <c r="AJH1" i="37"/>
  <c r="AIZ1" i="37"/>
  <c r="AIR1" i="37"/>
  <c r="AIJ1" i="37"/>
  <c r="AIB1" i="37"/>
  <c r="AHT1" i="37"/>
  <c r="AHL1" i="37"/>
  <c r="AHD1" i="37"/>
  <c r="AGV1" i="37"/>
  <c r="AGN1" i="37"/>
  <c r="AGF1" i="37"/>
  <c r="AFX1" i="37"/>
  <c r="AFP1" i="37"/>
  <c r="AFH1" i="37"/>
  <c r="AEZ1" i="37"/>
  <c r="AER1" i="37"/>
  <c r="AEJ1" i="37"/>
  <c r="AEB1" i="37"/>
  <c r="ADT1" i="37"/>
  <c r="ADL1" i="37"/>
  <c r="ADD1" i="37"/>
  <c r="ACV1" i="37"/>
  <c r="ACN1" i="37"/>
  <c r="ACF1" i="37"/>
  <c r="ABX1" i="37"/>
  <c r="ABP1" i="37"/>
  <c r="ABH1" i="37"/>
  <c r="AAZ1" i="37"/>
  <c r="AAR1" i="37"/>
  <c r="AAJ1" i="37"/>
  <c r="AAB1" i="37"/>
  <c r="ZT1" i="37"/>
  <c r="ZL1" i="37"/>
  <c r="ZD1" i="37"/>
  <c r="YV1" i="37"/>
  <c r="YN1" i="37"/>
  <c r="YF1" i="37"/>
  <c r="XX1" i="37"/>
  <c r="XP1" i="37"/>
  <c r="XH1" i="37"/>
  <c r="WZ1" i="37"/>
  <c r="WR1" i="37"/>
  <c r="WJ1" i="37"/>
  <c r="WB1" i="37"/>
  <c r="VT1" i="37"/>
  <c r="VL1" i="37"/>
  <c r="VD1" i="37"/>
  <c r="UV1" i="37"/>
  <c r="UN1" i="37"/>
  <c r="UF1" i="37"/>
  <c r="TX1" i="37"/>
  <c r="TP1" i="37"/>
  <c r="TH1" i="37"/>
  <c r="SZ1" i="37"/>
  <c r="SR1" i="37"/>
  <c r="SJ1" i="37"/>
  <c r="SB1" i="37"/>
  <c r="RT1" i="37"/>
  <c r="RL1" i="37"/>
  <c r="RD1" i="37"/>
  <c r="QV1" i="37"/>
  <c r="QN1" i="37"/>
  <c r="QF1" i="37"/>
  <c r="PX1" i="37"/>
  <c r="PP1" i="37"/>
  <c r="PH1" i="37"/>
  <c r="OZ1" i="37"/>
  <c r="OR1" i="37"/>
  <c r="OJ1" i="37"/>
  <c r="OB1" i="37"/>
  <c r="NT1" i="37"/>
  <c r="NL1" i="37"/>
  <c r="ND1" i="37"/>
  <c r="MV1" i="37"/>
  <c r="MN1" i="37"/>
  <c r="MF1" i="37"/>
  <c r="LX1" i="37"/>
  <c r="LP1" i="37"/>
  <c r="LH1" i="37"/>
  <c r="KZ1" i="37"/>
  <c r="KR1" i="37"/>
  <c r="KJ1" i="37"/>
  <c r="KB1" i="37"/>
  <c r="JT1" i="37"/>
  <c r="JL1" i="37"/>
  <c r="JD1" i="37"/>
  <c r="IV1" i="37"/>
  <c r="IN1" i="37"/>
  <c r="IF1" i="37"/>
  <c r="HX1" i="37"/>
  <c r="HP1" i="37"/>
  <c r="HH1" i="37"/>
  <c r="GZ1" i="37"/>
  <c r="GR1" i="37"/>
  <c r="GJ1" i="37"/>
  <c r="GB1" i="37"/>
  <c r="FT1" i="37"/>
  <c r="FL1" i="37"/>
  <c r="FD1" i="37"/>
  <c r="EV1" i="37"/>
  <c r="EN1" i="37"/>
  <c r="EF1" i="37"/>
  <c r="DX1" i="37"/>
  <c r="DP1" i="37"/>
  <c r="DH1" i="37"/>
  <c r="CZ1" i="37"/>
  <c r="CR1" i="37"/>
  <c r="CJ1" i="37"/>
  <c r="CB1" i="37"/>
  <c r="BT1" i="37"/>
  <c r="BL1" i="37"/>
  <c r="BD1" i="37"/>
  <c r="L27" i="33"/>
  <c r="L26" i="33"/>
  <c r="J25" i="33"/>
  <c r="I25" i="33"/>
  <c r="A1" i="31"/>
  <c r="A1" i="36"/>
  <c r="H18" i="31"/>
  <c r="H111" i="15" l="1"/>
  <c r="D193" i="15" s="1"/>
  <c r="I222" i="39"/>
  <c r="J222" i="39" s="1"/>
  <c r="J49" i="21"/>
  <c r="L49" i="21" s="1"/>
  <c r="I174" i="39"/>
  <c r="J174" i="39" s="1"/>
  <c r="I239" i="39"/>
  <c r="J239" i="39" s="1"/>
  <c r="I195" i="39"/>
  <c r="J195" i="39" s="1"/>
  <c r="G97" i="21"/>
  <c r="H86" i="21"/>
  <c r="G111" i="15"/>
  <c r="C193" i="15" s="1"/>
  <c r="G193" i="15" s="1"/>
  <c r="L54" i="21"/>
  <c r="J61" i="21"/>
  <c r="H187" i="15"/>
  <c r="H184" i="15" s="1"/>
  <c r="D184" i="15"/>
  <c r="G187" i="15"/>
  <c r="G184" i="15" s="1"/>
  <c r="G224" i="15"/>
  <c r="I65" i="39"/>
  <c r="J65" i="39" s="1"/>
  <c r="I99" i="39"/>
  <c r="J99" i="39" s="1"/>
  <c r="J12" i="21"/>
  <c r="I79" i="39"/>
  <c r="J79" i="39" s="1"/>
  <c r="H23" i="21"/>
  <c r="I93" i="39"/>
  <c r="J93" i="39" s="1"/>
  <c r="I85" i="39"/>
  <c r="J85" i="39" s="1"/>
  <c r="I13" i="39"/>
  <c r="J13" i="39" s="1"/>
  <c r="I23" i="39"/>
  <c r="J23" i="39" s="1"/>
  <c r="I115" i="39"/>
  <c r="J115" i="39" s="1"/>
  <c r="D22" i="23"/>
  <c r="D23" i="23" s="1"/>
  <c r="F226" i="15"/>
  <c r="H226" i="15" s="1"/>
  <c r="F311" i="15"/>
  <c r="H311" i="15" s="1"/>
  <c r="L25" i="33"/>
  <c r="E16" i="29"/>
  <c r="G226" i="15" l="1"/>
  <c r="J266" i="39"/>
  <c r="G957" i="4" s="1"/>
  <c r="G969" i="4" s="1"/>
  <c r="H193" i="15"/>
  <c r="L61" i="21"/>
  <c r="I345" i="39"/>
  <c r="J345" i="39" s="1"/>
  <c r="I377" i="39"/>
  <c r="J377" i="39" s="1"/>
  <c r="J86" i="21"/>
  <c r="I369" i="39"/>
  <c r="J369" i="39" s="1"/>
  <c r="I324" i="39"/>
  <c r="J324" i="39" s="1"/>
  <c r="I357" i="39"/>
  <c r="J357" i="39" s="1"/>
  <c r="I314" i="39"/>
  <c r="J314" i="39" s="1"/>
  <c r="I351" i="39"/>
  <c r="J351" i="39" s="1"/>
  <c r="I295" i="39"/>
  <c r="J295" i="39" s="1"/>
  <c r="J23" i="21"/>
  <c r="L12" i="21"/>
  <c r="L23" i="21" s="1"/>
  <c r="H958" i="4"/>
  <c r="F106" i="15" s="1"/>
  <c r="J147" i="39"/>
  <c r="G599" i="4" s="1"/>
  <c r="G311" i="15"/>
  <c r="F14" i="28"/>
  <c r="A2" i="25"/>
  <c r="A1" i="25"/>
  <c r="C8" i="14"/>
  <c r="K53" i="20"/>
  <c r="J53" i="20"/>
  <c r="I53" i="20"/>
  <c r="H53" i="20"/>
  <c r="G53" i="20"/>
  <c r="A2" i="20"/>
  <c r="A1" i="20"/>
  <c r="I31" i="18"/>
  <c r="H31" i="18"/>
  <c r="G31" i="18"/>
  <c r="A2" i="18"/>
  <c r="A1" i="18"/>
  <c r="A2" i="19"/>
  <c r="A1" i="19"/>
  <c r="O27" i="17"/>
  <c r="N27" i="17"/>
  <c r="M27" i="17"/>
  <c r="L27" i="17"/>
  <c r="K27" i="17"/>
  <c r="J27" i="17"/>
  <c r="I27" i="17"/>
  <c r="H27" i="17"/>
  <c r="G27" i="17"/>
  <c r="F27" i="17"/>
  <c r="A2" i="17"/>
  <c r="A1" i="17"/>
  <c r="O27" i="16"/>
  <c r="N27" i="16"/>
  <c r="M27" i="16"/>
  <c r="L27" i="16"/>
  <c r="K27" i="16"/>
  <c r="J27" i="16"/>
  <c r="I27" i="16"/>
  <c r="H27" i="16"/>
  <c r="G27" i="16"/>
  <c r="F27" i="16"/>
  <c r="A2" i="16"/>
  <c r="A1" i="16"/>
  <c r="A2" i="12"/>
  <c r="A1" i="12"/>
  <c r="A2" i="11"/>
  <c r="A1" i="11"/>
  <c r="A2" i="10"/>
  <c r="A1" i="10"/>
  <c r="A2" i="9"/>
  <c r="A1" i="9"/>
  <c r="A2" i="4"/>
  <c r="A2" i="2"/>
  <c r="A1" i="2"/>
  <c r="E139" i="15" l="1"/>
  <c r="J392" i="39"/>
  <c r="G1358" i="4" s="1"/>
  <c r="H1359" i="4" s="1"/>
  <c r="J97" i="21"/>
  <c r="L86" i="21"/>
  <c r="H600" i="4"/>
  <c r="E62" i="15"/>
  <c r="G611" i="4"/>
  <c r="E145" i="15"/>
  <c r="G975" i="4"/>
  <c r="A2" i="36"/>
  <c r="D8" i="14"/>
  <c r="F188" i="15" l="1"/>
  <c r="E307" i="15"/>
  <c r="D14" i="23" s="1"/>
  <c r="D15" i="23" s="1"/>
  <c r="D20" i="23" s="1"/>
  <c r="D24" i="23" s="1"/>
  <c r="D25" i="23" s="1"/>
  <c r="G1382" i="4" s="1"/>
  <c r="G1385" i="4" s="1"/>
  <c r="G1370" i="4"/>
  <c r="E222" i="15"/>
  <c r="E302" i="15"/>
  <c r="E134" i="15"/>
  <c r="H612" i="4"/>
  <c r="F62" i="15" s="1"/>
  <c r="G617" i="4"/>
  <c r="E68" i="15" s="1"/>
  <c r="F29" i="15"/>
  <c r="F274" i="15"/>
  <c r="A2" i="31"/>
  <c r="E8" i="14"/>
  <c r="G1388" i="4" l="1"/>
  <c r="E228" i="15" s="1"/>
  <c r="D26" i="23"/>
  <c r="E227" i="15"/>
  <c r="E312" i="15"/>
  <c r="G68" i="15"/>
  <c r="C145" i="15" s="1"/>
  <c r="H68" i="15"/>
  <c r="D145" i="15" s="1"/>
  <c r="G62" i="15"/>
  <c r="C139" i="15" s="1"/>
  <c r="H62" i="15"/>
  <c r="D139" i="15" s="1"/>
  <c r="F8" i="14"/>
  <c r="E313" i="15" l="1"/>
  <c r="G8" i="14"/>
  <c r="H8" i="14" l="1"/>
  <c r="I8" i="14" l="1"/>
  <c r="J8" i="14" l="1"/>
  <c r="K8" i="14" l="1"/>
  <c r="L8" i="14" l="1"/>
  <c r="M8" i="14" l="1"/>
  <c r="N8" i="14" l="1"/>
  <c r="O8" i="14" l="1"/>
  <c r="P8" i="14" l="1"/>
  <c r="Q8" i="14" l="1"/>
  <c r="R8" i="14" l="1"/>
  <c r="S8" i="14" l="1"/>
  <c r="T8" i="14" l="1"/>
  <c r="U8" i="14" l="1"/>
  <c r="V8" i="14" l="1"/>
  <c r="W8" i="14" l="1"/>
  <c r="X8" i="14" l="1"/>
  <c r="Y8" i="14" l="1"/>
  <c r="Z8" i="14" l="1"/>
  <c r="AA8" i="14" l="1"/>
  <c r="AB8" i="14" l="1"/>
  <c r="AC8" i="14" l="1"/>
  <c r="AD8" i="14" l="1"/>
  <c r="AE8" i="14" l="1"/>
  <c r="AF8" i="14" l="1"/>
  <c r="AG8" i="14" l="1"/>
  <c r="H944" i="4" l="1"/>
  <c r="G952" i="4"/>
  <c r="H583" i="4"/>
  <c r="G594" i="4"/>
  <c r="H1345" i="4"/>
  <c r="G1353" i="4"/>
  <c r="E274" i="15" l="1"/>
  <c r="H274" i="15" s="1"/>
  <c r="F32" i="15"/>
  <c r="G32" i="15" s="1"/>
  <c r="C109" i="15" s="1"/>
  <c r="F277" i="15"/>
  <c r="F191" i="15"/>
  <c r="E188" i="15"/>
  <c r="E229" i="15" s="1"/>
  <c r="F109" i="15"/>
  <c r="E106" i="15"/>
  <c r="E146" i="15" s="1"/>
  <c r="G978" i="4"/>
  <c r="H32" i="15"/>
  <c r="E29" i="15"/>
  <c r="G620" i="4"/>
  <c r="H1383" i="4"/>
  <c r="G1391" i="4" l="1"/>
  <c r="E314" i="15"/>
  <c r="G274" i="15"/>
  <c r="H277" i="15"/>
  <c r="D32" i="22" s="1"/>
  <c r="D30" i="22" s="1"/>
  <c r="D40" i="22" s="1"/>
  <c r="G277" i="15"/>
  <c r="F207" i="15"/>
  <c r="F205" i="15" s="1"/>
  <c r="F292" i="15"/>
  <c r="D109" i="15"/>
  <c r="H109" i="15" s="1"/>
  <c r="G29" i="15"/>
  <c r="C106" i="15" s="1"/>
  <c r="E69" i="15"/>
  <c r="H29" i="15"/>
  <c r="D106" i="15" s="1"/>
  <c r="H106" i="15" s="1"/>
  <c r="D188" i="15" s="1"/>
  <c r="G207" i="15" l="1"/>
  <c r="G205" i="15" s="1"/>
  <c r="H207" i="15"/>
  <c r="H205" i="15" s="1"/>
  <c r="F290" i="15"/>
  <c r="H292" i="15"/>
  <c r="H290" i="15" s="1"/>
  <c r="G292" i="15"/>
  <c r="G290" i="15" s="1"/>
  <c r="D191" i="15"/>
  <c r="G109" i="15"/>
  <c r="C191" i="15" s="1"/>
  <c r="G106" i="15"/>
  <c r="L11" i="52"/>
  <c r="L294" i="52"/>
  <c r="H589" i="4"/>
  <c r="F265" i="15" s="1"/>
  <c r="H618" i="4"/>
  <c r="F57" i="15" s="1"/>
  <c r="D45" i="22" l="1"/>
  <c r="D42" i="22" s="1"/>
  <c r="H265" i="15"/>
  <c r="G265" i="15"/>
  <c r="G191" i="15"/>
  <c r="H191" i="15"/>
  <c r="H57" i="15"/>
  <c r="D134" i="15" s="1"/>
  <c r="G57" i="15"/>
  <c r="C134" i="15" s="1"/>
  <c r="C188" i="15"/>
  <c r="F20" i="15"/>
  <c r="H620" i="4"/>
  <c r="G134" i="15" l="1"/>
  <c r="C217" i="15" s="1"/>
  <c r="H134" i="15"/>
  <c r="D217" i="15" s="1"/>
  <c r="G188" i="15"/>
  <c r="H188" i="15"/>
  <c r="G20" i="15"/>
  <c r="H20" i="15"/>
  <c r="F69" i="15"/>
  <c r="C97" i="15" l="1"/>
  <c r="G69" i="15"/>
  <c r="D97" i="15"/>
  <c r="H69" i="15"/>
  <c r="H97" i="15" l="1"/>
  <c r="G97" i="15"/>
  <c r="D146" i="15"/>
  <c r="C146" i="15"/>
  <c r="C179" i="15" l="1"/>
  <c r="D179" i="15"/>
  <c r="H179" i="15" l="1"/>
  <c r="G179" i="15"/>
  <c r="H970" i="4"/>
  <c r="H976" i="4"/>
  <c r="F145" i="15" l="1"/>
  <c r="H145" i="15" s="1"/>
  <c r="D228" i="15" s="1"/>
  <c r="F313" i="15"/>
  <c r="F139" i="15"/>
  <c r="H978" i="4"/>
  <c r="G145" i="15" l="1"/>
  <c r="C228" i="15" s="1"/>
  <c r="G228" i="15" s="1"/>
  <c r="H313" i="15"/>
  <c r="G313" i="15"/>
  <c r="G139" i="15"/>
  <c r="H139" i="15"/>
  <c r="F146" i="15"/>
  <c r="H228" i="15" l="1"/>
  <c r="C222" i="15"/>
  <c r="C229" i="15" s="1"/>
  <c r="G146" i="15"/>
  <c r="D222" i="15"/>
  <c r="H146" i="15"/>
  <c r="D229" i="15" l="1"/>
  <c r="H1371" i="4"/>
  <c r="H1386" i="4"/>
  <c r="H1389" i="4"/>
  <c r="F307" i="15" l="1"/>
  <c r="G307" i="15" s="1"/>
  <c r="H1391" i="4"/>
  <c r="F217" i="15"/>
  <c r="G217" i="15" s="1"/>
  <c r="F302" i="15"/>
  <c r="F227" i="15"/>
  <c r="G227" i="15" s="1"/>
  <c r="F312" i="15"/>
  <c r="F222" i="15"/>
  <c r="H222" i="15" s="1"/>
  <c r="H307" i="15" l="1"/>
  <c r="H1392" i="4"/>
  <c r="G1392" i="4"/>
  <c r="H227" i="15"/>
  <c r="H217" i="15"/>
  <c r="H302" i="15"/>
  <c r="D60" i="22" s="1"/>
  <c r="D53" i="22" s="1"/>
  <c r="D61" i="22" s="1"/>
  <c r="G302" i="15"/>
  <c r="F314" i="15"/>
  <c r="H312" i="15"/>
  <c r="G312" i="15"/>
  <c r="F229" i="15"/>
  <c r="G222" i="15"/>
  <c r="G229" i="15" s="1"/>
  <c r="H229" i="15" l="1"/>
  <c r="G314" i="15"/>
  <c r="H31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Administrator</author>
  </authors>
  <commentList>
    <comment ref="AC8" authorId="0" shapeId="0" xr:uid="{00000000-0006-0000-1000-000001000000}">
      <text>
        <r>
          <rPr>
            <b/>
            <sz val="9"/>
            <rFont val="Tahoma"/>
            <family val="2"/>
          </rPr>
          <t>Author:</t>
        </r>
        <r>
          <rPr>
            <sz val="9"/>
            <rFont val="Tahoma"/>
            <family val="2"/>
          </rPr>
          <t xml:space="preserve">
Sang bảng thanh toán mới là ký nhận</t>
        </r>
      </text>
    </comment>
    <comment ref="O9" authorId="1" shapeId="0" xr:uid="{00000000-0006-0000-1000-000002000000}">
      <text>
        <r>
          <rPr>
            <b/>
            <sz val="9"/>
            <color indexed="81"/>
            <rFont val="Tahoma"/>
            <family val="2"/>
          </rPr>
          <t>Administrator:</t>
        </r>
        <r>
          <rPr>
            <sz val="9"/>
            <color indexed="81"/>
            <rFont val="Tahoma"/>
            <family val="2"/>
          </rPr>
          <t xml:space="preserve">
Lưu ý: Từ ngày 1/1/2021 đến ngày 30/6/2021 tỷ lệ trích BHXH là 17,5%.
- Từ ngày 1/7/2021 tỷ lệ trích BHXH là 17%</t>
        </r>
      </text>
    </comment>
    <comment ref="R9" authorId="1" shapeId="0" xr:uid="{00000000-0006-0000-1000-000003000000}">
      <text>
        <r>
          <rPr>
            <b/>
            <sz val="9"/>
            <color indexed="81"/>
            <rFont val="Tahoma"/>
            <family val="2"/>
          </rPr>
          <t>Administrator:</t>
        </r>
        <r>
          <rPr>
            <sz val="9"/>
            <color indexed="81"/>
            <rFont val="Tahoma"/>
            <family val="2"/>
          </rPr>
          <t xml:space="preserve">
Lưu ý: Từ ngày 1/1/2021 đến ngày 30/6/2021 Tổng tỷ lệ trích BHXH là 23,5%.
- Từ ngày 1/7/2021 Tổng tỷ lệ trích BHXH là 23%</t>
        </r>
      </text>
    </comment>
    <comment ref="AC50" authorId="0" shapeId="0" xr:uid="{00000000-0006-0000-1000-000004000000}">
      <text>
        <r>
          <rPr>
            <b/>
            <sz val="9"/>
            <rFont val="Tahoma"/>
            <family val="2"/>
          </rPr>
          <t>Author:</t>
        </r>
        <r>
          <rPr>
            <sz val="9"/>
            <rFont val="Tahoma"/>
            <family val="2"/>
          </rPr>
          <t xml:space="preserve">
Sang bảng thanh toán mới là ký nhận</t>
        </r>
      </text>
    </comment>
    <comment ref="O51" authorId="1" shapeId="0" xr:uid="{00000000-0006-0000-1000-000005000000}">
      <text>
        <r>
          <rPr>
            <b/>
            <sz val="9"/>
            <color indexed="81"/>
            <rFont val="Tahoma"/>
            <family val="2"/>
          </rPr>
          <t>Administrator:</t>
        </r>
        <r>
          <rPr>
            <sz val="9"/>
            <color indexed="81"/>
            <rFont val="Tahoma"/>
            <family val="2"/>
          </rPr>
          <t xml:space="preserve">
Lưu ý: Từ ngày 1/1/2021 đến ngày 30/6/2021 tỷ lệ trích BHXH là 17,5%.
- Từ ngày 1/7/2021 tỷ lệ trích BHXH là 17%</t>
        </r>
      </text>
    </comment>
    <comment ref="R51" authorId="1" shapeId="0" xr:uid="{00000000-0006-0000-1000-000006000000}">
      <text>
        <r>
          <rPr>
            <b/>
            <sz val="9"/>
            <color indexed="81"/>
            <rFont val="Tahoma"/>
            <family val="2"/>
          </rPr>
          <t>Administrator:</t>
        </r>
        <r>
          <rPr>
            <sz val="9"/>
            <color indexed="81"/>
            <rFont val="Tahoma"/>
            <family val="2"/>
          </rPr>
          <t xml:space="preserve">
Lưu ý: Từ ngày 1/1/2021 đến ngày 30/6/2021 Tổng tỷ lệ trích BHXH là 23,5%.
- Từ ngày 1/7/2021 Tổng tỷ lệ trích BHXH là 23%</t>
        </r>
      </text>
    </comment>
    <comment ref="AC90" authorId="0" shapeId="0" xr:uid="{00000000-0006-0000-1000-000007000000}">
      <text>
        <r>
          <rPr>
            <b/>
            <sz val="9"/>
            <rFont val="Tahoma"/>
            <family val="2"/>
          </rPr>
          <t>Author:</t>
        </r>
        <r>
          <rPr>
            <sz val="9"/>
            <rFont val="Tahoma"/>
            <family val="2"/>
          </rPr>
          <t xml:space="preserve">
Sang bảng thanh toán mới là ký nhận</t>
        </r>
      </text>
    </comment>
    <comment ref="O91" authorId="1" shapeId="0" xr:uid="{00000000-0006-0000-1000-000008000000}">
      <text>
        <r>
          <rPr>
            <b/>
            <sz val="9"/>
            <color indexed="81"/>
            <rFont val="Tahoma"/>
            <family val="2"/>
          </rPr>
          <t>Administrator:</t>
        </r>
        <r>
          <rPr>
            <sz val="9"/>
            <color indexed="81"/>
            <rFont val="Tahoma"/>
            <family val="2"/>
          </rPr>
          <t xml:space="preserve">
Lưu ý: Từ ngày 1/1/2021 đến ngày 30/6/2021 tỷ lệ trích BHXH là 17,5%.
- Từ ngày 1/7/2021 tỷ lệ trích BHXH là 17%</t>
        </r>
      </text>
    </comment>
    <comment ref="R91" authorId="1" shapeId="0" xr:uid="{00000000-0006-0000-1000-000009000000}">
      <text>
        <r>
          <rPr>
            <b/>
            <sz val="9"/>
            <color indexed="81"/>
            <rFont val="Tahoma"/>
            <family val="2"/>
          </rPr>
          <t>Administrator:</t>
        </r>
        <r>
          <rPr>
            <sz val="9"/>
            <color indexed="81"/>
            <rFont val="Tahoma"/>
            <family val="2"/>
          </rPr>
          <t xml:space="preserve">
Lưu ý: Từ ngày 1/1/2021 đến ngày 30/6/2021 Tổng tỷ lệ trích BHXH là 23,5%.
- Từ ngày 1/7/2021 Tổng tỷ lệ trích BHXH là 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G79" authorId="0" shapeId="0" xr:uid="{00000000-0006-0000-1F00-000001000000}">
      <text>
        <r>
          <rPr>
            <b/>
            <sz val="8"/>
            <color indexed="81"/>
            <rFont val="Tahoma"/>
            <family val="2"/>
          </rPr>
          <t>Admin:</t>
        </r>
        <r>
          <rPr>
            <sz val="8"/>
            <color indexed="81"/>
            <rFont val="Tahoma"/>
            <family val="2"/>
          </rPr>
          <t xml:space="preserve">
CP nhân công trực tiếp = Tổng CP NCTT/ Tổng CP NVL chính * CP NVL chính</t>
        </r>
      </text>
    </comment>
    <comment ref="H79" authorId="0" shapeId="0" xr:uid="{00000000-0006-0000-1F00-000002000000}">
      <text>
        <r>
          <rPr>
            <b/>
            <sz val="8"/>
            <color indexed="81"/>
            <rFont val="Tahoma"/>
            <family val="2"/>
          </rPr>
          <t>Admin:</t>
        </r>
        <r>
          <rPr>
            <sz val="8"/>
            <color indexed="81"/>
            <rFont val="Tahoma"/>
            <family val="2"/>
          </rPr>
          <t xml:space="preserve">
CPSXC= Tổng CPSXC/ Tổng CPNVL chính * CP NVL chính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FIS-CMCSOFT</author>
  </authors>
  <commentList>
    <comment ref="A12" authorId="0" shapeId="0" xr:uid="{00000000-0006-0000-3200-000001000000}">
      <text>
        <r>
          <rPr>
            <sz val="8"/>
            <color indexed="81"/>
            <rFont val="Tahoma"/>
            <family val="2"/>
          </rPr>
          <t>Thông tin này bắt buộc phải nhập</t>
        </r>
      </text>
    </comment>
    <comment ref="G12" authorId="0" shapeId="0" xr:uid="{00000000-0006-0000-3200-000002000000}">
      <text>
        <r>
          <rPr>
            <sz val="8"/>
            <color indexed="81"/>
            <rFont val="Tahoma"/>
            <family val="2"/>
          </rPr>
          <t>Mã sô thuế theo hóa đơn mua hàng</t>
        </r>
      </text>
    </comment>
    <comment ref="H12" authorId="0" shapeId="0" xr:uid="{00000000-0006-0000-3200-000003000000}">
      <text>
        <r>
          <rPr>
            <sz val="8"/>
            <color indexed="81"/>
            <rFont val="Tahoma"/>
            <family val="2"/>
          </rPr>
          <t>Tên loại mặt hàng</t>
        </r>
      </text>
    </comment>
    <comment ref="J12" authorId="0" shapeId="0" xr:uid="{00000000-0006-0000-3200-000004000000}">
      <text>
        <r>
          <rPr>
            <sz val="8"/>
            <color indexed="81"/>
            <rFont val="Tahoma"/>
            <family val="2"/>
          </rPr>
          <t>Thuế suất thuế GTGT định dạng là text. Nếu thuế suất 10% nhập là 10, 5% nhập là 5</t>
        </r>
      </text>
    </comment>
    <comment ref="C14" authorId="0" shapeId="0" xr:uid="{00000000-0006-0000-3200-000005000000}">
      <text>
        <r>
          <rPr>
            <sz val="8"/>
            <color indexed="81"/>
            <rFont val="Tahoma"/>
            <family val="2"/>
          </rPr>
          <t>Nhập ký hiệu hóa đơn</t>
        </r>
      </text>
    </comment>
    <comment ref="D14" authorId="0" shapeId="0" xr:uid="{00000000-0006-0000-3200-000006000000}">
      <text>
        <r>
          <rPr>
            <sz val="8"/>
            <color indexed="81"/>
            <rFont val="Tahoma"/>
            <family val="2"/>
          </rPr>
          <t>Nhập số hóa đơn</t>
        </r>
      </text>
    </comment>
    <comment ref="E14" authorId="0" shapeId="0" xr:uid="{00000000-0006-0000-3200-000007000000}">
      <text>
        <r>
          <rPr>
            <sz val="8"/>
            <color indexed="81"/>
            <rFont val="Tahoma"/>
            <family val="2"/>
          </rPr>
          <t>Nhập ngày tháng năm phát hành hóa đơn theo đúng định dạng sau DD/MM/YYYY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FIS-CMCSOFT</author>
  </authors>
  <commentList>
    <comment ref="A10" authorId="0" shapeId="0" xr:uid="{00000000-0006-0000-3300-000001000000}">
      <text>
        <r>
          <rPr>
            <sz val="8"/>
            <color indexed="81"/>
            <rFont val="Tahoma"/>
            <family val="2"/>
          </rPr>
          <t>Thông tin này bắt buộc phải nhập</t>
        </r>
      </text>
    </comment>
    <comment ref="C12" authorId="0" shapeId="0" xr:uid="{00000000-0006-0000-3300-000002000000}">
      <text>
        <r>
          <rPr>
            <sz val="8"/>
            <color indexed="81"/>
            <rFont val="Tahoma"/>
            <family val="2"/>
          </rPr>
          <t>Nhập ký hiệu hóa đơn theo đúng các hóa đơn, chứng từ bán ra</t>
        </r>
      </text>
    </comment>
    <comment ref="D12" authorId="0" shapeId="0" xr:uid="{00000000-0006-0000-3300-000003000000}">
      <text>
        <r>
          <rPr>
            <sz val="8"/>
            <color indexed="81"/>
            <rFont val="Tahoma"/>
            <family val="2"/>
          </rPr>
          <t>Nhập số hóa đơn theo đúng các hóa đơn, chứng từ bán ra.</t>
        </r>
      </text>
    </comment>
    <comment ref="E12" authorId="0" shapeId="0" xr:uid="{00000000-0006-0000-3300-000004000000}">
      <text>
        <r>
          <rPr>
            <sz val="8"/>
            <color indexed="81"/>
            <rFont val="Tahoma"/>
            <family val="2"/>
          </rPr>
          <t>Nhập ngày tháng năm theo các hóa đơn chứng từ bán hàng, và nhập theo định dạng DD/MM/YYYY</t>
        </r>
      </text>
    </comment>
  </commentList>
</comments>
</file>

<file path=xl/sharedStrings.xml><?xml version="1.0" encoding="utf-8"?>
<sst xmlns="http://schemas.openxmlformats.org/spreadsheetml/2006/main" count="9601" uniqueCount="2179">
  <si>
    <t>TSCĐ &amp; CCDC</t>
  </si>
  <si>
    <t>B</t>
  </si>
  <si>
    <t>Viết tắt</t>
  </si>
  <si>
    <t>Hình thức sở hữu vốn</t>
  </si>
  <si>
    <t xml:space="preserve">Địa chỉ </t>
  </si>
  <si>
    <t>Ngày cấp MST</t>
  </si>
  <si>
    <t>Mã Số Thuế</t>
  </si>
  <si>
    <t xml:space="preserve">Điện thoại </t>
  </si>
  <si>
    <t>Fax</t>
  </si>
  <si>
    <t>Email</t>
  </si>
  <si>
    <t>Số TK ngân hàng</t>
  </si>
  <si>
    <t xml:space="preserve">Giám đốc </t>
  </si>
  <si>
    <t xml:space="preserve">Kế toán trưởng </t>
  </si>
  <si>
    <t>Người lập biểu</t>
  </si>
  <si>
    <t>Thủ quỹ</t>
  </si>
  <si>
    <t>Chế độ kế toán áp dụng</t>
  </si>
  <si>
    <t>Hình thức kế toán áp dụng</t>
  </si>
  <si>
    <t>Phương pháp tính thuế GTGT</t>
  </si>
  <si>
    <t xml:space="preserve">Phương pháp tính khấu hao </t>
  </si>
  <si>
    <t>Phương pháp tính giá</t>
  </si>
  <si>
    <t>Phương pháp hạch toán hàng tồn kho</t>
  </si>
  <si>
    <t>Phương pháp tính giá xuất kho</t>
  </si>
  <si>
    <t>Vốn điều lệ</t>
  </si>
  <si>
    <t>Thuế suất Thuế TNDN</t>
  </si>
  <si>
    <t xml:space="preserve">Năm tài chính </t>
  </si>
  <si>
    <t>Website</t>
  </si>
  <si>
    <t>FanPage</t>
  </si>
  <si>
    <t>Group</t>
  </si>
  <si>
    <t>Youtube</t>
  </si>
  <si>
    <t>MÃ TK</t>
  </si>
  <si>
    <t>TÊN TK</t>
  </si>
  <si>
    <t>Tiền mặt</t>
  </si>
  <si>
    <t>Tiền gửi Ngân hàng</t>
  </si>
  <si>
    <t>Đầu tư tài chính ngắn hạn</t>
  </si>
  <si>
    <t>Phải thu khách hàng</t>
  </si>
  <si>
    <t>Thuế GTGT đầu vào được khấu trừ</t>
  </si>
  <si>
    <t>Phải thu khác</t>
  </si>
  <si>
    <t>Phải thu vốn góp điều lệ</t>
  </si>
  <si>
    <t>Tạm ứng</t>
  </si>
  <si>
    <t>Nguyên vật liệu</t>
  </si>
  <si>
    <t>Công cụ, dụng cụ</t>
  </si>
  <si>
    <t>CP SX KD dở dang</t>
  </si>
  <si>
    <t>Hàng hoá</t>
  </si>
  <si>
    <t>Tài sản cố định</t>
  </si>
  <si>
    <t>Hao mòn TSCĐ</t>
  </si>
  <si>
    <t>Đầu tư tài chính dài hạn</t>
  </si>
  <si>
    <t>Chi phí trả trước dài hạn</t>
  </si>
  <si>
    <t>Phải trả người bán</t>
  </si>
  <si>
    <t>Thuế và các khoản phải nộp NN</t>
  </si>
  <si>
    <t>Thuế GTGT đầu ra phải nộp</t>
  </si>
  <si>
    <t>Thuế Thu nhập doanh nghiệp</t>
  </si>
  <si>
    <t>Thuế môn bài</t>
  </si>
  <si>
    <t>Phải trả người lao động</t>
  </si>
  <si>
    <t>Chi phí phải trả</t>
  </si>
  <si>
    <t>Phải trả, phải nộp khác</t>
  </si>
  <si>
    <t>Vay dài hạn</t>
  </si>
  <si>
    <t>Nguồn vốn kinh doanh</t>
  </si>
  <si>
    <t>Chênh lệch tỷ giá</t>
  </si>
  <si>
    <t>Cổ phiếu mua lại</t>
  </si>
  <si>
    <t>Lợi nhuận chưa phân phối</t>
  </si>
  <si>
    <t>Các quỹ của doanh nghiệp</t>
  </si>
  <si>
    <t>Doanh thu bán hàng</t>
  </si>
  <si>
    <t>Doanh thu cung cấp dịch vụ</t>
  </si>
  <si>
    <t>Doanh thu hoạt động tài chính</t>
  </si>
  <si>
    <t>Mua hàng</t>
  </si>
  <si>
    <t>Giá vốn hàng bán</t>
  </si>
  <si>
    <t>Chi phí tài chính</t>
  </si>
  <si>
    <t>Chi phí QLKD</t>
  </si>
  <si>
    <t>Thu nhập khác</t>
  </si>
  <si>
    <t>Chi phí khác</t>
  </si>
  <si>
    <t>Chi phí thuế TNDN</t>
  </si>
  <si>
    <t>Xác định KQKD</t>
  </si>
  <si>
    <t>Số lượng</t>
  </si>
  <si>
    <t>Có</t>
  </si>
  <si>
    <t>Năm 2018</t>
  </si>
  <si>
    <t>Menu</t>
  </si>
  <si>
    <t>Số hiệu</t>
  </si>
  <si>
    <t>Ngày tháng</t>
  </si>
  <si>
    <t>Diễn giải</t>
  </si>
  <si>
    <t xml:space="preserve">TK nợ </t>
  </si>
  <si>
    <t xml:space="preserve">TK có </t>
  </si>
  <si>
    <t>Chứng từ</t>
  </si>
  <si>
    <t xml:space="preserve">Ngày 
tháng ghi 
sổ </t>
  </si>
  <si>
    <t>A</t>
  </si>
  <si>
    <t>C</t>
  </si>
  <si>
    <t>D</t>
  </si>
  <si>
    <t>E</t>
  </si>
  <si>
    <t>F</t>
  </si>
  <si>
    <t>NHẬT KÝ CHUNG</t>
  </si>
  <si>
    <t>098.930.6739</t>
  </si>
  <si>
    <t>Bùi Thị Gấm</t>
  </si>
  <si>
    <t>TK Nợ</t>
  </si>
  <si>
    <t>TK Có</t>
  </si>
  <si>
    <t>TK đối ứng</t>
  </si>
  <si>
    <t xml:space="preserve">TK </t>
  </si>
  <si>
    <t>đối ứng</t>
  </si>
  <si>
    <t>Số phát sinh</t>
  </si>
  <si>
    <t xml:space="preserve">DANH MỤC TÀI KHOẢN KẾ TOÁN </t>
  </si>
  <si>
    <t>TÊN SỔ CÁI</t>
  </si>
  <si>
    <t>TÊN SỔ CHI TIẾT</t>
  </si>
  <si>
    <t xml:space="preserve">Số dư đầu kỳ </t>
  </si>
  <si>
    <t>Số phát sinh trong kỳ</t>
  </si>
  <si>
    <t>SỔ QŨY TIỀN MẶT</t>
  </si>
  <si>
    <t>Số phiếu</t>
  </si>
  <si>
    <t>TK</t>
  </si>
  <si>
    <t>Số tiền</t>
  </si>
  <si>
    <t xml:space="preserve">Thu </t>
  </si>
  <si>
    <t>Chi</t>
  </si>
  <si>
    <t>Thu</t>
  </si>
  <si>
    <t>Tồn</t>
  </si>
  <si>
    <t>Ngày
 tháng ghi 
sổ</t>
  </si>
  <si>
    <t xml:space="preserve">Tổng số phát sinh </t>
  </si>
  <si>
    <t xml:space="preserve">SỔ TIỀN GỬI NGÂN HÀNG </t>
  </si>
  <si>
    <t>ghi sổ</t>
  </si>
  <si>
    <t>Gửi vào</t>
  </si>
  <si>
    <t>Rút ra</t>
  </si>
  <si>
    <t>Còn lại</t>
  </si>
  <si>
    <t>BẢNG TỔNG HỢP CÔNG NỢ PHẢI THU</t>
  </si>
  <si>
    <t>STT</t>
  </si>
  <si>
    <t>Mã khách</t>
  </si>
  <si>
    <t>Tên khách hàng</t>
  </si>
  <si>
    <t>Số dư đầu kỳ</t>
  </si>
  <si>
    <t>Số dư cuối kỳ</t>
  </si>
  <si>
    <t>Nợ</t>
  </si>
  <si>
    <t>Cộng</t>
  </si>
  <si>
    <t>CỘNG</t>
  </si>
  <si>
    <t xml:space="preserve"> Tổng cộng</t>
  </si>
  <si>
    <t xml:space="preserve">BẢNG TỔNG HỢP CÔNG NỢ PHẢI TRẢ </t>
  </si>
  <si>
    <t>Tổng cộng</t>
  </si>
  <si>
    <t>Số 1D, TT Bà Triệu, P.Nguyễn Trãi, Q.Hà Đông, TP.Hà Nội</t>
  </si>
  <si>
    <t>BẢNG TRÍCH KHẤU HAO TSCĐ</t>
  </si>
  <si>
    <t>TÊN TSCĐ</t>
  </si>
  <si>
    <t>ĐVT</t>
  </si>
  <si>
    <t>MÃ TSCĐ</t>
  </si>
  <si>
    <t>NGÀY ĐƯA VÀO SỬ DỤNG</t>
  </si>
  <si>
    <t>NGUYÊN GIÁ TSCĐ</t>
  </si>
  <si>
    <t>SỐ NĂM TRÍCH KH</t>
  </si>
  <si>
    <t>MỨC KH TSCĐ (NĂM)</t>
  </si>
  <si>
    <t>THỜI GIAN TRÍCH KH (NGÀY)</t>
  </si>
  <si>
    <t>MỨC KH TSCĐ (NGÀY)</t>
  </si>
  <si>
    <t>SỐ NGÀY TRÍCH KH TRONG THÁNG</t>
  </si>
  <si>
    <t>SỐ KHẤU HAO KỲ NÀY</t>
  </si>
  <si>
    <t>SỐ KH LŨY KẾ KỲ TRƯỚC</t>
  </si>
  <si>
    <t>LŨY KẾ</t>
  </si>
  <si>
    <t>GIÁ TRỊ CÒN LẠI</t>
  </si>
  <si>
    <t>2</t>
  </si>
  <si>
    <t>3</t>
  </si>
  <si>
    <t>4</t>
  </si>
  <si>
    <t>5</t>
  </si>
  <si>
    <t>6</t>
  </si>
  <si>
    <t>7</t>
  </si>
  <si>
    <t>8=6/7</t>
  </si>
  <si>
    <t>9=7*365</t>
  </si>
  <si>
    <t>10=6/9</t>
  </si>
  <si>
    <t>11</t>
  </si>
  <si>
    <t>12 = 10*11</t>
  </si>
  <si>
    <t>13</t>
  </si>
  <si>
    <t>14=12+13</t>
  </si>
  <si>
    <t>15=6-14</t>
  </si>
  <si>
    <t>Cộng nhà cửa vật kiến trúc</t>
  </si>
  <si>
    <t>Cộng máy móc thiết bị</t>
  </si>
  <si>
    <t>Cộng phương tiện vận tải</t>
  </si>
  <si>
    <t>BẢNG PHÂN BỔ CHI PHÍ TRẢ TRƯỚC</t>
  </si>
  <si>
    <t>TÊN CCDC</t>
  </si>
  <si>
    <t>MÃ CCDC</t>
  </si>
  <si>
    <t>GIÁ TRỊ</t>
  </si>
  <si>
    <t>SỐ NĂM PHÂN BỔ</t>
  </si>
  <si>
    <t>MỨC PHÂN BỔ CCDC (NĂM)</t>
  </si>
  <si>
    <t>THỜI GIAN PHÂN BỔ (NGÀY)</t>
  </si>
  <si>
    <t>MỨC PHÂN BỔ CCDC (NGÀY)</t>
  </si>
  <si>
    <t>SỐ NGÀY PHÂN BỔ TRONG THÁNG</t>
  </si>
  <si>
    <t>SỐ PHÂN BỔ KỲ TRƯỚC</t>
  </si>
  <si>
    <t>SỐ PHÂN BỔ KỲ NÀY</t>
  </si>
  <si>
    <t>13=10*11</t>
  </si>
  <si>
    <t xml:space="preserve">DANH MỤC HÀNG HÓA </t>
  </si>
  <si>
    <t>Mã hàng</t>
  </si>
  <si>
    <t>Tên hàng</t>
  </si>
  <si>
    <t xml:space="preserve">  Đơn vị tính  </t>
  </si>
  <si>
    <t xml:space="preserve">  Tài khoản  </t>
  </si>
  <si>
    <t>BKK</t>
  </si>
  <si>
    <t>Bình không khí nén 4000 lít</t>
  </si>
  <si>
    <t xml:space="preserve">  Chiếc  </t>
  </si>
  <si>
    <t>BTA</t>
  </si>
  <si>
    <t>Bình tích áp 2m³</t>
  </si>
  <si>
    <t>Cái</t>
  </si>
  <si>
    <t>BLD</t>
  </si>
  <si>
    <t>Bộ lọc dầu</t>
  </si>
  <si>
    <t>BLK</t>
  </si>
  <si>
    <t>Bộ lọc khí</t>
  </si>
  <si>
    <t>BCD</t>
  </si>
  <si>
    <t>Bộ chia dầu</t>
  </si>
  <si>
    <t xml:space="preserve">  Bộ  </t>
  </si>
  <si>
    <t>BD</t>
  </si>
  <si>
    <t xml:space="preserve">Bơm dầu  </t>
  </si>
  <si>
    <t>BN</t>
  </si>
  <si>
    <t>Bơm nước 15 KW</t>
  </si>
  <si>
    <t>BTL</t>
  </si>
  <si>
    <t xml:space="preserve">Bơm dầu thủy lực  </t>
  </si>
  <si>
    <t>BNAQ</t>
  </si>
  <si>
    <t xml:space="preserve">Bộ nạp ắc quy  </t>
  </si>
  <si>
    <t>C1015</t>
  </si>
  <si>
    <t>Cáp ĐK 10 x 1,5</t>
  </si>
  <si>
    <t>Mét</t>
  </si>
  <si>
    <t>C2015</t>
  </si>
  <si>
    <t>Cáp ĐK 20 x 1,5</t>
  </si>
  <si>
    <t>C240</t>
  </si>
  <si>
    <t>Cáp Điện 240</t>
  </si>
  <si>
    <t>C3015</t>
  </si>
  <si>
    <t>Cáp ĐK 30 x 1,5</t>
  </si>
  <si>
    <t>DCBTL</t>
  </si>
  <si>
    <t>Động cơ bơm thủy lực</t>
  </si>
  <si>
    <t>DCLHS</t>
  </si>
  <si>
    <t>Động cơ liền hộp số</t>
  </si>
  <si>
    <t>DC1C</t>
  </si>
  <si>
    <t xml:space="preserve">Động cơ 1 chiều  </t>
  </si>
  <si>
    <t>LTD</t>
  </si>
  <si>
    <t>Lọc tách dầu</t>
  </si>
  <si>
    <t>MHD</t>
  </si>
  <si>
    <t xml:space="preserve">Máy hàn điểm  </t>
  </si>
  <si>
    <t>MNK15</t>
  </si>
  <si>
    <t>Máy nén khí trục vít 15 kw</t>
  </si>
  <si>
    <t>MNK37</t>
  </si>
  <si>
    <t>Máy nén khí CS 37KW</t>
  </si>
  <si>
    <t>THA</t>
  </si>
  <si>
    <t>Thanh dầu áp lực</t>
  </si>
  <si>
    <t>XLTL</t>
  </si>
  <si>
    <t>Xi Lanh Thuỷ lực</t>
  </si>
  <si>
    <t>MSK</t>
  </si>
  <si>
    <t>Máy sấy khí</t>
  </si>
  <si>
    <t>PLAN</t>
  </si>
  <si>
    <t>Palan chạy điện</t>
  </si>
  <si>
    <t>MHT</t>
  </si>
  <si>
    <t>Máy hàn tig</t>
  </si>
  <si>
    <t>BẢNG KÊ PHIẾU NHẬP KHO</t>
  </si>
  <si>
    <t>Số phiếu nhập</t>
  </si>
  <si>
    <t>Tên hàng hóa</t>
  </si>
  <si>
    <t>Đơn vị tính</t>
  </si>
  <si>
    <t>Mã hàng hóa</t>
  </si>
  <si>
    <t>Giá mua</t>
  </si>
  <si>
    <t>Thành tiền</t>
  </si>
  <si>
    <t>Ngày</t>
  </si>
  <si>
    <t>1</t>
  </si>
  <si>
    <t>x</t>
  </si>
  <si>
    <t>Tổng số tiền (bằng chữ):..............................................................................................................................................................................................</t>
  </si>
  <si>
    <t>Người mua</t>
  </si>
  <si>
    <t>kế toán trưởng</t>
  </si>
  <si>
    <t>Người phê duyệt</t>
  </si>
  <si>
    <t>(Ký, họ tên)</t>
  </si>
  <si>
    <t>Số phiếu xuất</t>
  </si>
  <si>
    <t>Giá vốn</t>
  </si>
  <si>
    <t>Doanh thu</t>
  </si>
  <si>
    <t>Đơn giá</t>
  </si>
  <si>
    <t>Người lập</t>
  </si>
  <si>
    <t>BẢNG KÊ PHIẾU XUẤT KHO</t>
  </si>
  <si>
    <t>Tồn kho đầu kỳ</t>
  </si>
  <si>
    <t>Nhập trong kỳ</t>
  </si>
  <si>
    <t>Xuất trong kỳ</t>
  </si>
  <si>
    <t>Tồn kho cuối kỳ</t>
  </si>
  <si>
    <t>Tªn</t>
  </si>
  <si>
    <t>SL</t>
  </si>
  <si>
    <t>Đơn giá xuất kho</t>
  </si>
  <si>
    <t>8</t>
  </si>
  <si>
    <t>9</t>
  </si>
  <si>
    <t xml:space="preserve">BẢNG CHẤM CÔNG </t>
  </si>
  <si>
    <t>Tổng</t>
  </si>
  <si>
    <t>Họ và tên</t>
  </si>
  <si>
    <t>Cấp bậc</t>
  </si>
  <si>
    <t>C.nhật</t>
  </si>
  <si>
    <t>T.Hai</t>
  </si>
  <si>
    <t>T.Ba</t>
  </si>
  <si>
    <t>T.Tư</t>
  </si>
  <si>
    <t>T.Năm</t>
  </si>
  <si>
    <t>T.Sáu</t>
  </si>
  <si>
    <t>T.Bảy</t>
  </si>
  <si>
    <t>Ghi chú</t>
  </si>
  <si>
    <t>Ngày trong tháng</t>
  </si>
  <si>
    <t>Ký hiệu chấm công</t>
  </si>
  <si>
    <t>Thuế 
TNCN</t>
  </si>
  <si>
    <t>Tên tài khoản</t>
  </si>
  <si>
    <t xml:space="preserve">Số phát sinh trong kỳ </t>
  </si>
  <si>
    <t xml:space="preserve">Số dư cuối kỳ </t>
  </si>
  <si>
    <t xml:space="preserve">Nợ </t>
  </si>
  <si>
    <t xml:space="preserve">Có </t>
  </si>
  <si>
    <t xml:space="preserve">BÁO CÁO TÌNH HÌNH TÀI CHÍNH </t>
  </si>
  <si>
    <t>TÀI SẢN</t>
  </si>
  <si>
    <t>Mã số</t>
  </si>
  <si>
    <t>Thuyết minh</t>
  </si>
  <si>
    <t>Số cuối năm</t>
  </si>
  <si>
    <t>Số đầu năm</t>
  </si>
  <si>
    <t xml:space="preserve">TÀI SẢN </t>
  </si>
  <si>
    <t>I. Tiền và các khoản tương đương tiền</t>
  </si>
  <si>
    <t>110</t>
  </si>
  <si>
    <t>II. Đầu tư tài chính ngắn hạn</t>
  </si>
  <si>
    <t>120</t>
  </si>
  <si>
    <t xml:space="preserve">1. Chứng khoán kinh doanh </t>
  </si>
  <si>
    <t>121</t>
  </si>
  <si>
    <t xml:space="preserve">2. Đầu tư nắm giữ đến ngày đáo hạn </t>
  </si>
  <si>
    <t>122</t>
  </si>
  <si>
    <t xml:space="preserve">3. Đầu tư góp vốn vào đơn vị khác </t>
  </si>
  <si>
    <t>123</t>
  </si>
  <si>
    <t>4. Dự phòng tổn thất đầu tư tài chính (*)</t>
  </si>
  <si>
    <t>124</t>
  </si>
  <si>
    <t xml:space="preserve">III. Các khoản phải thu </t>
  </si>
  <si>
    <t>130</t>
  </si>
  <si>
    <t>1. Phải thu của khách hàng</t>
  </si>
  <si>
    <t>131</t>
  </si>
  <si>
    <t>2. Trả trước cho người bán</t>
  </si>
  <si>
    <t>132</t>
  </si>
  <si>
    <t xml:space="preserve">3. Vốn kinh doanh ở đơn vị trực thuộc </t>
  </si>
  <si>
    <t>133</t>
  </si>
  <si>
    <t xml:space="preserve">4. Phải thu khác </t>
  </si>
  <si>
    <t>134</t>
  </si>
  <si>
    <t xml:space="preserve">5. Tài sản thiếu chờ sử lý </t>
  </si>
  <si>
    <t>135</t>
  </si>
  <si>
    <t>6. Dự phòng phải thu khó đòi (*)</t>
  </si>
  <si>
    <t>136</t>
  </si>
  <si>
    <t>IV. Hàng tồn kho</t>
  </si>
  <si>
    <t>140</t>
  </si>
  <si>
    <t>1. Hàng tồn kho</t>
  </si>
  <si>
    <t>141</t>
  </si>
  <si>
    <t>2. Dự phòng giảm giá hàng tồn kho (*)</t>
  </si>
  <si>
    <t>142</t>
  </si>
  <si>
    <t>V. Tài sản cố định</t>
  </si>
  <si>
    <t>150</t>
  </si>
  <si>
    <t>1. Nguyên giá</t>
  </si>
  <si>
    <t>151</t>
  </si>
  <si>
    <t>2. Giá trị hao mòn luỹ kế (*)</t>
  </si>
  <si>
    <t>152</t>
  </si>
  <si>
    <t>VI. Bất động sản đầu tư</t>
  </si>
  <si>
    <t>160</t>
  </si>
  <si>
    <t>161</t>
  </si>
  <si>
    <t>162</t>
  </si>
  <si>
    <t>VII. Xây dựng cơ bản dở dang</t>
  </si>
  <si>
    <t>170</t>
  </si>
  <si>
    <t xml:space="preserve">VIII. Tài sản dài hạn khác </t>
  </si>
  <si>
    <t>180</t>
  </si>
  <si>
    <t xml:space="preserve">1. Thuế GTGT đầu vào được khấu trừ </t>
  </si>
  <si>
    <t>181</t>
  </si>
  <si>
    <t xml:space="preserve">2. Tài sản khác </t>
  </si>
  <si>
    <t>182</t>
  </si>
  <si>
    <t>Tổng cộng tài sản (200=110+120+130+140+150+160+170+180)</t>
  </si>
  <si>
    <t>200</t>
  </si>
  <si>
    <t>NGUỒN VỐN</t>
  </si>
  <si>
    <t xml:space="preserve">I - Nợ phải trả </t>
  </si>
  <si>
    <t>300</t>
  </si>
  <si>
    <t xml:space="preserve">1. Phải trả trả người bán </t>
  </si>
  <si>
    <t>311</t>
  </si>
  <si>
    <t xml:space="preserve">2. Người mua trả tiền trước </t>
  </si>
  <si>
    <t>312</t>
  </si>
  <si>
    <t xml:space="preserve">3. Thuế và các khoản phải nộp nhà nước </t>
  </si>
  <si>
    <t>313</t>
  </si>
  <si>
    <t xml:space="preserve">4. Phải trả người lao động </t>
  </si>
  <si>
    <t>314</t>
  </si>
  <si>
    <t xml:space="preserve">5. Phải trả khác </t>
  </si>
  <si>
    <t>315</t>
  </si>
  <si>
    <t xml:space="preserve">6. Vay và nợ thuê tài chính </t>
  </si>
  <si>
    <t>316</t>
  </si>
  <si>
    <t xml:space="preserve">7. Phải trả nội bộ về vốn kinh doanh </t>
  </si>
  <si>
    <t>317</t>
  </si>
  <si>
    <t xml:space="preserve">8. Dự phòng phải trả </t>
  </si>
  <si>
    <t>318</t>
  </si>
  <si>
    <t xml:space="preserve">9. Quỹ khen thưởng, quỹ phúc lợi </t>
  </si>
  <si>
    <t>319</t>
  </si>
  <si>
    <t xml:space="preserve">10.Quỹ phát triển khoa học và công nghệ </t>
  </si>
  <si>
    <t>320</t>
  </si>
  <si>
    <t xml:space="preserve">II. Vốn chủ sở hữu </t>
  </si>
  <si>
    <t>400</t>
  </si>
  <si>
    <t xml:space="preserve">1. Vốn góp của chủ sở hữu </t>
  </si>
  <si>
    <t>411</t>
  </si>
  <si>
    <t>2. Thặng dư vốn cổ phần</t>
  </si>
  <si>
    <t>412</t>
  </si>
  <si>
    <t>3. Vốn khác của chủ sở hữu</t>
  </si>
  <si>
    <t>413</t>
  </si>
  <si>
    <t>4. Cổ phiếu quỹ (*)</t>
  </si>
  <si>
    <t>414</t>
  </si>
  <si>
    <t xml:space="preserve">5. Chênh lệch tỷ giá hối đoái </t>
  </si>
  <si>
    <t>415</t>
  </si>
  <si>
    <t xml:space="preserve">6. Các quỹ thuộc vốn chủ sở hữu </t>
  </si>
  <si>
    <t>416</t>
  </si>
  <si>
    <t xml:space="preserve">7. Lợi nhuận kế toán sau thuế </t>
  </si>
  <si>
    <t>417</t>
  </si>
  <si>
    <t>Tổng cộng nguồn vốn (500 = 300 + 400 )</t>
  </si>
  <si>
    <t>500</t>
  </si>
  <si>
    <t>CÁC CHỈ TIÊU NGOÀI BẢNG CÂN ĐỐI KẾ TOÁN</t>
  </si>
  <si>
    <t>Chỉ tiêu</t>
  </si>
  <si>
    <t xml:space="preserve">1. Tài sản thuê ngoài </t>
  </si>
  <si>
    <t>2. Vật tư, hàng hoá nhận giữ hộ, nhận gia công</t>
  </si>
  <si>
    <t>3. Hàng hoá nhận bán hộ, nhận ký gửi, ký cược</t>
  </si>
  <si>
    <t>4. Nợ khó đòi đã xử lý</t>
  </si>
  <si>
    <t>5. Ngoại tệ các loại</t>
  </si>
  <si>
    <t xml:space="preserve">Kế toán </t>
  </si>
  <si>
    <t>Giám đốc</t>
  </si>
  <si>
    <t>(Ký, họ tên, đóng dấu)</t>
  </si>
  <si>
    <t>CHỈ TIÊU</t>
  </si>
  <si>
    <t xml:space="preserve"> Năm nay </t>
  </si>
  <si>
    <t xml:space="preserve"> Năm trước </t>
  </si>
  <si>
    <t>1.Doanh thu bán hàng và cung cấp dịch vụ</t>
  </si>
  <si>
    <t>01</t>
  </si>
  <si>
    <t>2. Các khoản giảm trừ doanh thu</t>
  </si>
  <si>
    <t>02</t>
  </si>
  <si>
    <t>3. Doanh thu thuần về bán hàng và cung cấp dịch vụ (10 = 01- 02)</t>
  </si>
  <si>
    <t>10</t>
  </si>
  <si>
    <t>4. Giá vốn hàng bán</t>
  </si>
  <si>
    <t>5. Lợi nhuận gộp về bán hàng và cung cấp dịch vụ (20 = 10 - 11)</t>
  </si>
  <si>
    <t>20</t>
  </si>
  <si>
    <t>6. Doanh thu hoạt động tài chính</t>
  </si>
  <si>
    <t>21</t>
  </si>
  <si>
    <t>7. Chi phí tài chính</t>
  </si>
  <si>
    <t>22</t>
  </si>
  <si>
    <t>- Trong đó: Chi phí lãi vay</t>
  </si>
  <si>
    <t>23</t>
  </si>
  <si>
    <t>8. Chi phí quản lý kinh doanh</t>
  </si>
  <si>
    <t>24</t>
  </si>
  <si>
    <t>9. Lợi nhuận thuần từ hoạt động kinh doanh (30 = 20 + 21 - 22 - 24)</t>
  </si>
  <si>
    <t>30</t>
  </si>
  <si>
    <t>10. Thu nhập khác</t>
  </si>
  <si>
    <t>31</t>
  </si>
  <si>
    <t>11. Chi phí khác</t>
  </si>
  <si>
    <t>32</t>
  </si>
  <si>
    <t>12. Lợi nhuận khác (40 = 31 - 32)</t>
  </si>
  <si>
    <t>40</t>
  </si>
  <si>
    <t>13. Tổng lợi nhuận kế toán trước thuế (50 = 30 + 40)</t>
  </si>
  <si>
    <t>50</t>
  </si>
  <si>
    <t>14. Chi phí thuế thu nhập doanh nghiệp</t>
  </si>
  <si>
    <t>51</t>
  </si>
  <si>
    <t>15. Lợi nhuận sau thuế thu nhập doanh nghiệp (60 = 50 - 51)</t>
  </si>
  <si>
    <t>60</t>
  </si>
  <si>
    <t xml:space="preserve"> Giám đốc </t>
  </si>
  <si>
    <t xml:space="preserve"> (Ký, họ tên, đóng dấu) </t>
  </si>
  <si>
    <t>(Theo phương pháp trực tiếp)</t>
  </si>
  <si>
    <t>I. Lưu chuyển tiền từ hoạt động kinh doanh</t>
  </si>
  <si>
    <t>1. Tiền thu từ bán hàng, cung cấp dịch vụ và doanh thu khác</t>
  </si>
  <si>
    <t>2. Tiền chi trả cho người cung cấp hàng hoá và dịch vụ</t>
  </si>
  <si>
    <t>3. Tiền chi trả cho người lao động</t>
  </si>
  <si>
    <t>03</t>
  </si>
  <si>
    <t>4. Tiền chi trả lãi vay</t>
  </si>
  <si>
    <t>04</t>
  </si>
  <si>
    <t>5. Tiền chi nộp thuế thu nhập doanh nghiệp</t>
  </si>
  <si>
    <t>05</t>
  </si>
  <si>
    <t>6. Tiền thu khác từ hoạt động kinh doanh</t>
  </si>
  <si>
    <t>06</t>
  </si>
  <si>
    <t>7. Tiền chi khác từ hoạt động kinh doanh</t>
  </si>
  <si>
    <t>07</t>
  </si>
  <si>
    <t>Lưu chuyển tiền thuần từ hoạt động kinh doanh</t>
  </si>
  <si>
    <t>II. Lưu chuyển tiền từ hoạt động đầu tư</t>
  </si>
  <si>
    <t>1. Tiền chi để mua sắm, xây dựng TSCĐ, BĐS đầu tư và các tài sản dài hạn khác</t>
  </si>
  <si>
    <t>2. Tiền thu từ thanh lý, nhượng bán TSCĐ, BĐS đầu tư và các tài sản dài hạn khác</t>
  </si>
  <si>
    <t>3. Tiền chi cho vay, mua các công cụ nợ của đơn vị khác</t>
  </si>
  <si>
    <t>4. Tiền thu hồi cho vay, bán lại các công cụ nợ c của đơn vị khác</t>
  </si>
  <si>
    <t>5. Tiền chi đầu tư góp vốn vào đơn vị khác</t>
  </si>
  <si>
    <t>25</t>
  </si>
  <si>
    <t>6. Tiền thu hồi đầu tư, góp vốn vào đơn vị khác</t>
  </si>
  <si>
    <t>26</t>
  </si>
  <si>
    <t>7. Tiền thu lãi cho vay, cổ tức và lợi nhuận được chia</t>
  </si>
  <si>
    <t>27</t>
  </si>
  <si>
    <t>Lưu chuyển tiền thuần từ hoạt động đầu tư</t>
  </si>
  <si>
    <t>III. Lưu chuyển tiền từ hoạt động tài chính</t>
  </si>
  <si>
    <t>1. Tiền thu từ phát hành cổ phiếu, nhận vốn góp của chủ sở hữu</t>
  </si>
  <si>
    <t>2. Tiền chi trả vốn góp cho các chủ sở hữu, mua lại cổ phiếu của doanh nghiệp đã phát hành</t>
  </si>
  <si>
    <t>3. Tiền vay ngấn hạn, dài hạn nhận được</t>
  </si>
  <si>
    <t>33</t>
  </si>
  <si>
    <t>4. Tiền chi trả nợ gốc vay</t>
  </si>
  <si>
    <t>34</t>
  </si>
  <si>
    <t>5. Tiền chi trả nợ thuê tài chính</t>
  </si>
  <si>
    <t>35</t>
  </si>
  <si>
    <t>6. Cổ tức, lợi nhuận đã trả cho chủ sở hữu</t>
  </si>
  <si>
    <t>36</t>
  </si>
  <si>
    <t>Lưu chuyển tiền thuần từ hoạt động tài chính</t>
  </si>
  <si>
    <t>Lưu chuyển tiền thuần trong năm (50 = 20 +30 +40)</t>
  </si>
  <si>
    <t xml:space="preserve">Tiền và tương đương tiền đầu năm </t>
  </si>
  <si>
    <t>ảnh hưởng của thay đổi tỷ giá hối đoái quy đổi ngoại tệ</t>
  </si>
  <si>
    <t>61</t>
  </si>
  <si>
    <t>Tiền và tương đương tiền cuối năm (70 = 50 + 60 + 61)</t>
  </si>
  <si>
    <t>70</t>
  </si>
  <si>
    <t>Lập ngày   tháng    năm  20…</t>
  </si>
  <si>
    <t>Kế toán trưởng</t>
  </si>
  <si>
    <t>Ghi chú: * Những chỉ tiêu không có số liệu có thể không phải trình bày nhưng không được đánh lại “Mã số”.</t>
  </si>
  <si>
    <t>BÁO CÁO LƯU CHUYỂN TIỀN TỆ</t>
  </si>
  <si>
    <t>THUYẾT MINH BÁO CÁO TÀI CHÍNH</t>
  </si>
  <si>
    <t>I. Đặc điểm hoạt động của doanh nghiệp</t>
  </si>
  <si>
    <t>1. Hình thức sở hữu vốn.</t>
  </si>
  <si>
    <t>2. Lĩnh vực kinh doanh.</t>
  </si>
  <si>
    <t>3. Ngành nghề kinh doanh.</t>
  </si>
  <si>
    <t>4. Chu kỳ sản xuất, kinh doanh thông thường.</t>
  </si>
  <si>
    <t>5. Đặc điểm hoạt động của doanh nghiệp trong năm tài chính có ảnh hưởng đến Báo cáo tài chính.</t>
  </si>
  <si>
    <t>6. Tuyên bố về khả năng so sánh thông tin trên Báo cáo tài chính (có so sánh được hay không, nếu không so sánh được phải nêu rõ lý do như chuyển đổi hình thức sở hữu, chuyển đổi loại hình doanh nghiệp, chia, tách doanh nghiệp nếu độ dài về kỳ so sánh…)</t>
  </si>
  <si>
    <t>II. Kỳ kế toán, đơn vị tiền tệ sử dụng trong kế toán</t>
  </si>
  <si>
    <t>1. Kỳ kế toán năm (bắt đầu từ ngày…./…./…. kết thúc vào ngày …./…./…).</t>
  </si>
  <si>
    <t>2. Đơn vị tiền tệ sử dụng trong kế toán. Trường hợp có sự thay đổi đơn vị tiền tệ trong kế toán so với năm trước, giải trình rõ lý do và ảnh hưởng của sự thay đổi.</t>
  </si>
  <si>
    <t>III. Chuẩn mực và Chế độ kế toán áp dụng</t>
  </si>
  <si>
    <t>Tuyên bố về việc tuân thủ Chuẩn mực kế toán và Chế độ kế toán áp dụng</t>
  </si>
  <si>
    <t>IV. Các chính sách kế toán áp dụng (chi tiết theo các nội dung dưới đây nếu có phát sinh)</t>
  </si>
  <si>
    <t>– Tỷ giá hối đoái áp dụng trong kế toán.</t>
  </si>
  <si>
    <t>– Nguyên tắc chuyển đổi BCTC lập bằng ngoại tệ sang Đồng Việt Nam.</t>
  </si>
  <si>
    <t>– Nguyên tắc ghi nhận các khoản tiền và các khoản tương đương tiền.</t>
  </si>
  <si>
    <t>– Nguyên tắc kế toán các khoản đầu tư tài chính.</t>
  </si>
  <si>
    <t>– Nguyên tắc kế toán nợ phải thu.</t>
  </si>
  <si>
    <t>– Nguyên tắc ghi nhận hàng tồn kho.</t>
  </si>
  <si>
    <t>– Nguyên tắc ghi nhận và các phương pháp khấu hao TSCĐ, TSCĐ thuê tài chính, bất động sản đầu tư.</t>
  </si>
  <si>
    <t>– Nguyên tắc kế toán nợ phải trả.</t>
  </si>
  <si>
    <t>– Nguyên tắc ghi nhận và vốn hóa các khoản chi phí đi vay.</t>
  </si>
  <si>
    <t>– Nguyên tắc ghi nhận vốn chủ sở hữu.</t>
  </si>
  <si>
    <t>– Nguyên tắc và phương pháp ghi nhận doanh thu.</t>
  </si>
  <si>
    <t>– Nguyên tắc kế toán chi phí.</t>
  </si>
  <si>
    <t>V. Thông tin bổ sung cho các khoản mục trình bày trong Báo cáo tình hình tài chính</t>
  </si>
  <si>
    <t>       Đơn vị tính:……</t>
  </si>
  <si>
    <t>1. Tiền và tương đương tiền</t>
  </si>
  <si>
    <t>Cuối năm</t>
  </si>
  <si>
    <t>Đầu năm</t>
  </si>
  <si>
    <t>– Tiền mặt            </t>
  </si>
  <si>
    <t>– Tiền gửi ngân hàng không kỳ hạn</t>
  </si>
  <si>
    <t>– Tương đương tiền  </t>
  </si>
  <si>
    <t>…………………….</t>
  </si>
  <si>
    <t>2. Các khoản đầu tư tài chính </t>
  </si>
  <si>
    <t>a)Chứng khoán kinh doanh</t>
  </si>
  <si>
    <t>– Tổng giá trị cổ phiếu;</t>
  </si>
  <si>
    <t>– Tổng giá trị trái phiếu;</t>
  </si>
  <si>
    <t>– Các loại chứng khoán khác; </t>
  </si>
  <si>
    <t>b) Đầu tư nắm giữ đến ngày đáo hạn</t>
  </si>
  <si>
    <t>Tiền gửi có kỳ hạn</t>
  </si>
  <si>
    <t>– Các khoản đầu tư khác nắm giữ đến ngày đáo hạn</t>
  </si>
  <si>
    <t>c) Dự phòng tổn thất đầu tư tài chính</t>
  </si>
  <si>
    <t>– Dự phòng giảm giá chứng khoán kinh doanh</t>
  </si>
  <si>
    <t>– Dự phòng tổn thất đầu tư vào đơn vị khác</t>
  </si>
  <si>
    <t>3. Các khoản phải thu(Tùy theo yêu cầu quản lý của doanh nghiệp, có thể thuyết minh chi tiết ngắn hạn và dài hạn)</t>
  </si>
  <si>
    <t>a) Phải thu của khách hàngTrong đó: Phải thu của các bên liên qua</t>
  </si>
  <si>
    <t>b) Trả trước cho người bán Trong đó: Trả trước cho các bên liên quan</t>
  </si>
  <si>
    <t>c) Phải thu khác (Chi tiết theo yêu cầu quản lý):</t>
  </si>
  <si>
    <t>– Phải thu về cho vay</t>
  </si>
  <si>
    <t>– Tạm ứng</t>
  </si>
  <si>
    <t>– Phải thu nội bộ khác</t>
  </si>
  <si>
    <t>– Phải thu khác</t>
  </si>
  <si>
    <t>d) Tài sản thiếu chờ xử lý</t>
  </si>
  <si>
    <t>– Tiền</t>
  </si>
  <si>
    <t>– Hàng tồn kho;</t>
  </si>
  <si>
    <t>– TSCĐ;</t>
  </si>
  <si>
    <t>– Tài sản khác.</t>
  </si>
  <si>
    <t>đ) Nợ xấu(Tổng giá trị các khoản phải thu,cho vay quá hạn thanh toán hoặc chưa quá hạn nhưng khó có khả năng thu hồi)</t>
  </si>
  <si>
    <t>4. Hàng tồn kho (Mã số 141)</t>
  </si>
  <si>
    <t>– Hàng đang đi trên đường;</t>
  </si>
  <si>
    <t>– Nguyên liệu, vật liệu;</t>
  </si>
  <si>
    <t>– Công cụ, dụng cụ;</t>
  </si>
  <si>
    <t>– Chi phí sản xuất kinh doanh dở dang</t>
  </si>
  <si>
    <t>– Thành phẩm</t>
  </si>
  <si>
    <t>– Hàng hóa;</t>
  </si>
  <si>
    <t>– Hàng gửi đi bán.</t>
  </si>
  <si>
    <t>– Cộng</t>
  </si>
  <si>
    <t>Trong đó:</t>
  </si>
  <si>
    <t>– Giá trị hàng tồn kho ứ đọng, kém, mất phẩm chất không có khả năng g tồn kho dùng để thế chấp, cầm cố bảo đảm các khoản nợ phải trả;tiêu thụ;</t>
  </si>
  <si>
    <t>– Giá trị hàng</t>
  </si>
  <si>
    <t>– Nguyên nhân và hướng xử lý đối với hàng tồn kho ứ đọng, kém, mất phẩm chất.</t>
  </si>
  <si>
    <t>– Lý do dẫn đến việc trích lập thêm hoặc hoàn nhập dự phòng giảm giá hàng tồn kho</t>
  </si>
  <si>
    <t>5. Tăng, giảm tài sản cố định (Chi tiết từng loại tài sản theo yêu cầu quản lý của doanh nghiệp):</t>
  </si>
  <si>
    <t>Khoản mục</t>
  </si>
  <si>
    <t>Số dư đầu năm</t>
  </si>
  <si>
    <t>Tăng trong năm</t>
  </si>
  <si>
    <t>Giảm trong năm</t>
  </si>
  <si>
    <t>Số dư cuối năm</t>
  </si>
  <si>
    <t>A. TSCĐ hữu hình</t>
  </si>
  <si>
    <t>Nguyên giá</t>
  </si>
  <si>
    <t>Giá trị hao mòn lũy kế</t>
  </si>
  <si>
    <t>Giá trị còn lại</t>
  </si>
  <si>
    <t>B. TSCĐ vô hình</t>
  </si>
  <si>
    <t>C. TSCĐ thuê tài chính</t>
  </si>
  <si>
    <t>  – Giá trị còn lại cuối kỳ của TSCĐ dùng để thế chấp, cầm cố đảm bảo khoản vay;</t>
  </si>
  <si>
    <t>  – Nguyên giá TSCĐ cuối năm đã khấu hao hết nhưng vẫn còn sử dụng;</t>
  </si>
  <si>
    <t>  – Nguyên giá TSCĐ cuối năm chờ thanh lý;</t>
  </si>
  <si>
    <t>  – Đối với TSCĐ thuê tài chính:</t>
  </si>
  <si>
    <t>  – Thuyết minh số liệu và giải trình khác.</t>
  </si>
  <si>
    <t>6. Tăng, giảm bất động sản đầu tư (Chi tiết theo yêu cầu quản lý của doanh nghiệp):</t>
  </si>
  <si>
    <t>Số đầu năm</t>
  </si>
  <si>
    <t>Tăng trong năm</t>
  </si>
  <si>
    <t>Giảm trong năm</t>
  </si>
  <si>
    <t>Số cuối năm</t>
  </si>
  <si>
    <t>a) Bất động sản đầu tư cho thuê</t>
  </si>
  <si>
    <t>– Nguyên giá</t>
  </si>
  <si>
    <t>– Giá trị hao mòn lũy kế</t>
  </si>
  <si>
    <t>– Giá trị còn lại</t>
  </si>
  <si>
    <t>b) Bất động sản đầu tư nắm giữ chờ tăng giá</t>
  </si>
  <si>
    <t>– Giá trị hao mòn lũy kế của BĐSĐT cho thuê/TSCĐ chuyển sang BĐSĐT nắm giữ chờ tăng giá</t>
  </si>
  <si>
    <t>– Tổn thất do suy giảm giá trị</t>
  </si>
  <si>
    <t>   – Giá trị còn lại cuối kỳ của BĐSĐT dùng để thế chấp, cầm cố đảm bảo khoản vay;</t>
  </si>
  <si>
    <t>  – Nguyên giá BĐSĐT đã khấu hao hết nhưng vẫn cho thuê hoặc nắm giữ chờ tăng giá;</t>
  </si>
  <si>
    <t>7. Xây dựng cơ bản dở dang</t>
  </si>
  <si>
    <t>– Mua sắm</t>
  </si>
  <si>
    <t>– XDCB</t>
  </si>
  <si>
    <t>– Sửa chữa lớn TSCĐ</t>
  </si>
  <si>
    <t> ……………………</t>
  </si>
  <si>
    <t>8. Tài sản khác </t>
  </si>
  <si>
    <t>– Chi phí trả trước (chi tiết ngắn hạn, dài hạn theo yêu cầu quản lý của doanh nghiệp)</t>
  </si>
  <si>
    <t>– Các khoản phải thu của Nhà nước</t>
  </si>
  <si>
    <t>a) Phải trả người bánTrong đó: Phải trả các bên liên quan</t>
  </si>
  <si>
    <t>b) Người mua trả tiền trước Trong đó: Nhận trước của các bên liên quan</t>
  </si>
  <si>
    <t>c) Phải trả khác (Chi tiết theo yêu cầu quản lý):</t>
  </si>
  <si>
    <t>– Chi phí phải trả</t>
  </si>
  <si>
    <t>– Phải trả nội bộ khác</t>
  </si>
  <si>
    <t>– Phải trả, phải nộp khác</t>
  </si>
  <si>
    <t>+  Tài sản thừa chờ xử lý</t>
  </si>
  <si>
    <t>+ Các khoản phải nộp theo lương</t>
  </si>
  <si>
    <t>+ Các khoản khác</t>
  </si>
  <si>
    <t>d) Nợ quá hạn chưa thanh toán</t>
  </si>
  <si>
    <t>10. Thuế và các khoản phải nộp nhà nước</t>
  </si>
  <si>
    <t>Số phải nộp</t>
  </si>
  <si>
    <t>Số đã thực</t>
  </si>
  <si>
    <t>trong năm</t>
  </si>
  <si>
    <t>nộp trong năm</t>
  </si>
  <si>
    <t>– Chi tiết cho từng loại thuế</t>
  </si>
  <si>
    <t> 11. Vay và nợ thuê tài chính</t>
  </si>
  <si>
    <t>Cuối năm  </t>
  </si>
  <si>
    <t>Trong năm</t>
  </si>
  <si>
    <t>Tăng  </t>
  </si>
  <si>
    <t>Giảm</t>
  </si>
  <si>
    <t>a) Vay ngắn hạn</t>
  </si>
  <si>
    <t>– Trong đó: Vay từ các bên liên quan</t>
  </si>
  <si>
    <t>b) Vay dài hạn</t>
  </si>
  <si>
    <t>– Trong đó:Vay từ các bên liên quan</t>
  </si>
  <si>
    <t>c) Các khoản nợ gốc thuê tài chính</t>
  </si>
  <si>
    <t>Trong đó Nợ thuê tài chính từ các bên liên quan</t>
  </si>
  <si>
    <t>12. Dự phòng phải trả</t>
  </si>
  <si>
    <t>– Dự phòng bảo hành sản phẩm hàng hóa</t>
  </si>
  <si>
    <t>– Dự phòng bảo hành công trình xây dựng</t>
  </si>
  <si>
    <t>– Dự phòng phải trả khác</t>
  </si>
  <si>
    <t>13. Vốn chủ sở hữu</t>
  </si>
  <si>
    <t>a) Bảng đối chiếu biến động của vốn chủ sở hữu</t>
  </si>
  <si>
    <t>Nội dung</t>
  </si>
  <si>
    <t>Các khoản mục thuộc vốn chủ sở hữu</t>
  </si>
  <si>
    <t>Vốn góp của chủ sở hữu</t>
  </si>
  <si>
    <t>Thặng dư vốn cổ phần</t>
  </si>
  <si>
    <t>Vốn khác của chủ sở hữu</t>
  </si>
  <si>
    <t>Cổ phiếu quỹ</t>
  </si>
  <si>
    <t>Chênh lệch tỷ giá</t>
  </si>
  <si>
    <t>LNST  chưa phân phối và các quỹ</t>
  </si>
  <si>
    <t>Tăng vốn trong năm</t>
  </si>
  <si>
    <t>Giảm vốn trong năm</t>
  </si>
  <si>
    <t>– Thuyết minh và giải trình khác về vốn chủ sở hữu (nguyên nhân biến động và các thông tin khác).</t>
  </si>
  <si>
    <t>14. Các khoản mục ngoài Báo cáo tình hình tài chính</t>
  </si>
  <si>
    <t>a) Tài sản thuê ngoài:(Chi tiết số lượng, chủng loại và các thông tin quan trọng khác đối với các tài sản thuê ngoài chủ yếu)</t>
  </si>
  <si>
    <t>b) Tài sản nhận giữ hộ (Doanh nghiệp phải thuyết minh chi tiết về số lượng, chủng loại, quy cách, phẩm chất của từng loại tài sản tại thời điểm cuối kỳ).</t>
  </si>
  <si>
    <t>– Vật tư hàng hoá nhận giữ hộ, gia công, nhận ủy thác.</t>
  </si>
  <si>
    <t>– Hàng hoá nhận bán hộ, nhận ký gửi, nhận cầm cố, thế chấp.</t>
  </si>
  <si>
    <t>c) Ngoại tệ các loại: (Thuyết minh chi tiết số lượng từng loại nguyên tệ).</t>
  </si>
  <si>
    <t>d) Nợ khó đòi đã xử lý.</t>
  </si>
  <si>
    <t>đ) Thông tin về các khoản tiền phạt, phải thu về lãi trả chậm, … phát sinh từ các khoản nợ quá hạn nhưng không được ghi nhận doanh thu.</t>
  </si>
  <si>
    <t>e) Các thông tin khác về các khoản mục ngoài Báo cáo tình hình tài chính.</t>
  </si>
  <si>
    <t>16. Ngoài các nội dung đã trình bày trên, các doanh nghiệp được giải trình, thuyết minh các thông tin khác nếu thấy cần thiết</t>
  </si>
  <si>
    <t>VI. Thông tin bổ sung cho các khoản mục trình bày trong Báo cáo kết quả hoạt động kinh doanh</t>
  </si>
  <si>
    <t>1. Tổng doanh thu bán hàng và cung cấp dịch vụ</t>
  </si>
  <si>
    <t>Năm nay</t>
  </si>
  <si>
    <t>Năm trước</t>
  </si>
  <si>
    <t>a) Doanh thu</t>
  </si>
  <si>
    <t>– Doanh thu bán hàng hóa</t>
  </si>
  <si>
    <t>– Doanh thu bán thành phẩm</t>
  </si>
  <si>
    <t>– Doanh thu cung cấp dịch vụ</t>
  </si>
  <si>
    <t>– Doanh thu khác</t>
  </si>
  <si>
    <t>b) Doanh thu từ các bên liên quan (chi tiết cho từng đối tượng)</t>
  </si>
  <si>
    <t>c) 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</si>
  <si>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 Chiết khấu thương mại;</t>
  </si>
  <si>
    <t>– Giảm giá hàng bán;</t>
  </si>
  <si>
    <t>– Hàng bán bị trả lại</t>
  </si>
  <si>
    <t>3. Giá vốn hàng bán</t>
  </si>
  <si>
    <t>– Giá vốn của hàng hóa đã bán;</t>
  </si>
  <si>
    <t>– Giá vốn của thành phẩm đã bán</t>
  </si>
  <si>
    <t>– Giá vốn của dịch vụ đã cung cấp</t>
  </si>
  <si>
    <t>– Giá vốn khác;</t>
  </si>
  <si>
    <t>– Các khoản chi phí khác được tính vào giá vốn;</t>
  </si>
  <si>
    <t>– Các khoản ghi giảm giá vốn hàng bán.</t>
  </si>
  <si>
    <t>4. Doanh thu hoạt động tài chính</t>
  </si>
  <si>
    <t>– Lãi tiền gửi, tiền cho vay;</t>
  </si>
  <si>
    <t>– Lãi bán các khoản đầu tư tài chính;</t>
  </si>
  <si>
    <t>– Cổ tức, lợi nhuận được chia;</t>
  </si>
  <si>
    <t>– Lãi chênh lệch tỷ giá;</t>
  </si>
  <si>
    <t>– Lãi bán hàng trả chậm, </t>
  </si>
  <si>
    <t>– chiết khấu thanh toán;</t>
  </si>
  <si>
    <t>– Doanh thu hoạt động tài chính khác.</t>
  </si>
  <si>
    <t>VII. Thông tin bổ sung cho các khoản mục trình bày trong Báo cáo lưu chuyển tiền tệ                      </t>
  </si>
  <si>
    <t>Các khoản tiền do doanh nghiệp nắm giữ nhưng không được sử dụng: Trình bày giá trị và lý do của các khoản tiền và tương đương tiền lớn do doanh nghiệp nắm giữ nhưng không được sử dụng do có sự hạn chế của pháp luật hoặc các ràng buộc khác mà doanh nghiệp phải thực hiện.</t>
  </si>
  <si>
    <t>VIII. Những thông tin khác</t>
  </si>
  <si>
    <t>1. Những khoản nợ tiềm tàng, khoản cam kết và những thông tin tài chính khác:</t>
  </si>
  <si>
    <t>2. Những sự kiện phát sinh sau ngày kết thúc kỳ kế toán năm:</t>
  </si>
  <si>
    <t>3. Thông tin so sánh (những thay đổi về thông tin trong Báo cáo tài chính của các niên độ kế toán trước): </t>
  </si>
  <si>
    <t>4. Thông tin về hoạt động liên tục: </t>
  </si>
  <si>
    <t>5. Những thông tin khác.</t>
  </si>
  <si>
    <t> Lập, ngày … tháng … năm …</t>
  </si>
  <si>
    <t>NGƯỜI LẬP BIỂU</t>
  </si>
  <si>
    <t>NGƯỜI ĐẠI DIỆN THEO PHÁP LUẬT</t>
  </si>
  <si>
    <t>KẾ TOÁN 
TRƯỞNG</t>
  </si>
  <si>
    <t>CÔNG TY ĐÀO TẠO KẾ TOÁN ĐỨC HÀ</t>
  </si>
  <si>
    <t>BÁO CÁO TÀI CHÍNH</t>
  </si>
  <si>
    <t>THANH TOÁN</t>
  </si>
  <si>
    <t xml:space="preserve"> </t>
  </si>
  <si>
    <t>BCLCTT TT1200</t>
  </si>
  <si>
    <t>TMBCTC TT200</t>
  </si>
  <si>
    <t xml:space="preserve">   BCLCTT TT133</t>
  </si>
  <si>
    <t xml:space="preserve"> TMBCTC TT133</t>
  </si>
  <si>
    <t>PHIẾU CHI</t>
  </si>
  <si>
    <t xml:space="preserve">Lý do chi: </t>
  </si>
  <si>
    <t>vnđ</t>
  </si>
  <si>
    <t>Bằng chữ:</t>
  </si>
  <si>
    <t>Kèm theo:</t>
  </si>
  <si>
    <t>Chứng từ gốc</t>
  </si>
  <si>
    <t>Tỷ giá quy đổi:</t>
  </si>
  <si>
    <t>Giám Đốc</t>
  </si>
  <si>
    <t>Kế toán</t>
  </si>
  <si>
    <t>Người nhận tiền</t>
  </si>
  <si>
    <t>Người lập phiếu</t>
  </si>
  <si>
    <t>( Ký, đóng dấu, họ tên)</t>
  </si>
  <si>
    <t>( Ký, họ tên)</t>
  </si>
  <si>
    <t>PHIẾU THU</t>
  </si>
  <si>
    <t>Ghi có:</t>
  </si>
  <si>
    <t xml:space="preserve">Họ tên người nộp tiền: </t>
  </si>
  <si>
    <t>Lý do nộp:</t>
  </si>
  <si>
    <t>Kèm theo</t>
  </si>
  <si>
    <t>Tỉ giá quy đổi:</t>
  </si>
  <si>
    <r>
      <t xml:space="preserve">Họ, tên người nhận hàng : </t>
    </r>
    <r>
      <rPr>
        <b/>
        <i/>
        <sz val="11"/>
        <rFont val="Times New Roman"/>
        <family val="1"/>
      </rPr>
      <t xml:space="preserve">               </t>
    </r>
  </si>
  <si>
    <t xml:space="preserve">Địa chỉ (bộ phận): </t>
  </si>
  <si>
    <t>Tên, nhãn hiệu, quy cách,      
phẩm chất vật tư, dụng cụ,
sản phẩm, hàng hoá</t>
  </si>
  <si>
    <t>Đvt</t>
  </si>
  <si>
    <t>Theo
c.từ</t>
  </si>
  <si>
    <t>Thực
Nhập</t>
  </si>
  <si>
    <t>Cộng :</t>
  </si>
  <si>
    <t xml:space="preserve">Số chứng từ gốc kèm theo: </t>
  </si>
  <si>
    <t>PHIẾU XUẤT KHO</t>
  </si>
  <si>
    <t xml:space="preserve">Nợ:  </t>
  </si>
  <si>
    <t>Số: 01</t>
  </si>
  <si>
    <r>
      <t xml:space="preserve">Xuất kho tại: </t>
    </r>
    <r>
      <rPr>
        <b/>
        <sz val="11"/>
        <rFont val="Times New Roman"/>
        <family val="1"/>
      </rPr>
      <t xml:space="preserve">Kho Hàng hoá </t>
    </r>
    <r>
      <rPr>
        <b/>
        <i/>
        <sz val="11"/>
        <rFont val="Times New Roman"/>
        <family val="1"/>
      </rPr>
      <t>.</t>
    </r>
    <r>
      <rPr>
        <sz val="11"/>
        <rFont val="Times New Roman"/>
        <family val="1"/>
      </rPr>
      <t xml:space="preserve">                                                  Địa điểm : Đống Đa- Hà Nội</t>
    </r>
  </si>
  <si>
    <t>Thực
xuất</t>
  </si>
  <si>
    <t>Người lập phiếu                         Người nhận hàng                       Thủ kho                     Thủ trưởng đơn vị</t>
  </si>
  <si>
    <t>Ngày...... Tháng..... Năm  .....</t>
  </si>
  <si>
    <t xml:space="preserve">Họ tên người nhận tiền: </t>
  </si>
  <si>
    <t xml:space="preserve">Ngày...... Tháng ...... Năm   </t>
  </si>
  <si>
    <t xml:space="preserve">Địa chỉ:  </t>
  </si>
  <si>
    <r>
      <t>Mẫu số  01- VT</t>
    </r>
    <r>
      <rPr>
        <sz val="11"/>
        <rFont val="Times New Roman"/>
        <family val="1"/>
      </rPr>
      <t xml:space="preserve">
Theo TT số TT133/2016/TT/BTC
ngày 26/08/2016 của Bộ trưởng BTC)</t>
    </r>
  </si>
  <si>
    <t xml:space="preserve">Ngày   tháng    năm   </t>
  </si>
  <si>
    <t xml:space="preserve">Ngày    tháng  năm   </t>
  </si>
  <si>
    <t xml:space="preserve">Số: </t>
  </si>
  <si>
    <t>Người nộp tiền</t>
  </si>
  <si>
    <t>BẢNG KÊ HOÁ ĐƠN, CHỨNG TỪ HÀNG HOÁ, DỊCH VỤ MUA VÀO</t>
  </si>
  <si>
    <t>Đơn vị tiền: đồng Việt Nam</t>
  </si>
  <si>
    <t>Tên người bán</t>
  </si>
  <si>
    <t>Mã số thuế người bán</t>
  </si>
  <si>
    <t>Mặt hàng</t>
  </si>
  <si>
    <t>Doanh số mua chưa có thuế</t>
  </si>
  <si>
    <t>Thuế suất</t>
  </si>
  <si>
    <t>Thuế GTGT
đủ điều kiện khấu trừ thuế</t>
  </si>
  <si>
    <t>Ký hiệu mẫu hóa đơn</t>
  </si>
  <si>
    <t>Ký hiệu hoá đơn</t>
  </si>
  <si>
    <t>Số hoá đơn</t>
  </si>
  <si>
    <t>Ngày, tháng, năm lập hóa đơn</t>
  </si>
  <si>
    <t>[1]</t>
  </si>
  <si>
    <t>[2]</t>
  </si>
  <si>
    <t>[3]</t>
  </si>
  <si>
    <t>[4]</t>
  </si>
  <si>
    <t>[5]</t>
  </si>
  <si>
    <t>[8]</t>
  </si>
  <si>
    <t>[6]</t>
  </si>
  <si>
    <t>[10]</t>
  </si>
  <si>
    <t>[7]</t>
  </si>
  <si>
    <t xml:space="preserve">1. Hàng hoá, dịch vụ dùng riêng cho SXKD chịu thuế GTGT và sử dụng cho các hoạt động cung cấp hàng hoá, dịch vụ không kê khai, nộp thuế GTGT đủ điều kiện khấu trừ thuế: </t>
  </si>
  <si>
    <t>2. Hàng hoá, dịch vụ không đủ điều kiện khấu trừ:</t>
  </si>
  <si>
    <t>5. Hàng hóa, dịch vụ không phải tổng hợp trên tờ khai 01/GTGT:</t>
  </si>
  <si>
    <t>Tổng giá trị HHDV mua vào phục vụ SXKD được khấu trừ thuế GTGT (**):              ............................</t>
  </si>
  <si>
    <t>Tổng số thuế GTGT của HHDV mua vào đủ điều kiện được khấu trừ (***):</t>
  </si>
  <si>
    <t>..............., ngày......... tháng........... năm..........</t>
  </si>
  <si>
    <t>NGƯỜI NỘP THUẾ hoặc</t>
  </si>
  <si>
    <t>ĐẠI DIỆN HỢP PHÁP CỦA NGƯỜI NỘP THUẾ</t>
  </si>
  <si>
    <t xml:space="preserve"> Ký tên, đóng dấu (ghi rõ họ tên và chức vụ)</t>
  </si>
  <si>
    <t>BẢNG KÊ HOÁ ĐƠN, CHỨNG TỪ HÀNG HOÁ, DỊCH VỤ BÁN RA</t>
  </si>
  <si>
    <t>Tên người mua</t>
  </si>
  <si>
    <t>Mã số thuế người mua</t>
  </si>
  <si>
    <t>Doanh thu chưa có thuế GTGT</t>
  </si>
  <si>
    <t>Thuế GTGT</t>
  </si>
  <si>
    <t>1. Hàng hóa, dịch vụ không chịu thuế giá trị gia tăng (GTGT):</t>
  </si>
  <si>
    <t>2. Hàng hoá, dịch vụ chịu thuế suất thuế GTGT 0%:</t>
  </si>
  <si>
    <t>3. Hàng hoá, dịch vụ chịu thuế suất thuế GTGT 5%:</t>
  </si>
  <si>
    <t>4. Hàng hoá, dịch vụ chịu thuế suất thuế GTGT 10%:</t>
  </si>
  <si>
    <t>Tổng doanh thu hàng hoá, dịch vụ bán ra chịu thuế GTGT (*):             ............................</t>
  </si>
  <si>
    <t>Tổng số thuế GTGT của hàng hóa, dịch vụ bán ra (**):   ............................</t>
  </si>
  <si>
    <t>Người nộp thuế:…</t>
  </si>
  <si>
    <t>Mã số thuế:</t>
  </si>
  <si>
    <t xml:space="preserve">Mã số thuế: </t>
  </si>
  <si>
    <t>Người nộp thuế:</t>
  </si>
  <si>
    <t>0500592393</t>
  </si>
  <si>
    <t>BẢNG CÂN ĐỐI KẾ TOÁN</t>
  </si>
  <si>
    <t>A. TÀI SẢN NGẮN HẠN</t>
  </si>
  <si>
    <t>100</t>
  </si>
  <si>
    <t/>
  </si>
  <si>
    <t>1. Tiền</t>
  </si>
  <si>
    <t>111</t>
  </si>
  <si>
    <t>2. Các khoản tương đương tiền</t>
  </si>
  <si>
    <t>112</t>
  </si>
  <si>
    <t>1. Chứng khoán kinh doanh</t>
  </si>
  <si>
    <t>2. Dự phòng giảm giá chứng khoán kinh doanh (*)</t>
  </si>
  <si>
    <t>3. Đầu tư nắm giữ đến ngày đáo hạn</t>
  </si>
  <si>
    <t>III. Các khoản phải thu ngắn hạn</t>
  </si>
  <si>
    <t>1. Phải thu ngắn hạn của khách hàng</t>
  </si>
  <si>
    <t>2. Trả trước cho người bán ngắn hạn</t>
  </si>
  <si>
    <t>3. Phải thu nội bộ ngắn hạn</t>
  </si>
  <si>
    <t>4. Phải thu theo tiến độ kế hoạch hợp đồng xây dựng</t>
  </si>
  <si>
    <t>5. Phải thu về cho vay ngắn hạn</t>
  </si>
  <si>
    <t>6. Phải thu ngắn hạn khác</t>
  </si>
  <si>
    <t>7. Dự phòng phải thu ngắn hạn khó đòi (*)</t>
  </si>
  <si>
    <t>137</t>
  </si>
  <si>
    <t>8. Tài sản thiếu chờ xử lý</t>
  </si>
  <si>
    <t>139</t>
  </si>
  <si>
    <t>149</t>
  </si>
  <si>
    <t>V. Tài sản ngắn hạn khác</t>
  </si>
  <si>
    <t>1. Chi phí trả trước ngắn hạn</t>
  </si>
  <si>
    <t>2. Thuế GTGT được khấu trừ</t>
  </si>
  <si>
    <t>3. Thuế và các khoản khác phải thu Nhà nước</t>
  </si>
  <si>
    <t>153</t>
  </si>
  <si>
    <t>4. Giao dịch mua bán lại trái phiếu Chính phủ</t>
  </si>
  <si>
    <t>154</t>
  </si>
  <si>
    <t>5. Tài sản ngắn hạn khác</t>
  </si>
  <si>
    <t>155</t>
  </si>
  <si>
    <t>B. TÀI SẢN DÀI HẠN</t>
  </si>
  <si>
    <t>I. Các khoản phải thu dài hạn</t>
  </si>
  <si>
    <t>210</t>
  </si>
  <si>
    <t>1. Phải thu dài hạn của khách hàng</t>
  </si>
  <si>
    <t>211</t>
  </si>
  <si>
    <t xml:space="preserve">2. Trả trước cho người bán dài hạn </t>
  </si>
  <si>
    <t>212</t>
  </si>
  <si>
    <t>3. Vốn kinh doanh ở đơn vị trực thuộc</t>
  </si>
  <si>
    <t>213</t>
  </si>
  <si>
    <t>4. Phải thu nội bộ dài hạn</t>
  </si>
  <si>
    <t>214</t>
  </si>
  <si>
    <t>5. Phải thu về cho vay dài hạn</t>
  </si>
  <si>
    <t>215</t>
  </si>
  <si>
    <t>6. Phải thu dài hạn khác</t>
  </si>
  <si>
    <t>216</t>
  </si>
  <si>
    <t>7. Dự phòng phải thu dài hạn khó đòi (*)</t>
  </si>
  <si>
    <t>219</t>
  </si>
  <si>
    <t>II. Tài sản cố định</t>
  </si>
  <si>
    <t>220</t>
  </si>
  <si>
    <t>1. Tài sản cố định hữu hình</t>
  </si>
  <si>
    <t>221</t>
  </si>
  <si>
    <t>- Nguyên giá</t>
  </si>
  <si>
    <t>222</t>
  </si>
  <si>
    <t>- Giá trị hao mòn lũy kế (*)</t>
  </si>
  <si>
    <t>223</t>
  </si>
  <si>
    <t>2. Tài sản cố định thuê tài chính</t>
  </si>
  <si>
    <t>224</t>
  </si>
  <si>
    <t>225</t>
  </si>
  <si>
    <t>226</t>
  </si>
  <si>
    <t>3. Tài sản cố định vô hình</t>
  </si>
  <si>
    <t>227</t>
  </si>
  <si>
    <t>228</t>
  </si>
  <si>
    <t>229</t>
  </si>
  <si>
    <t>III. Bất động sản đầu tư</t>
  </si>
  <si>
    <t>230</t>
  </si>
  <si>
    <t>231</t>
  </si>
  <si>
    <t>232</t>
  </si>
  <si>
    <t>IV. Tài sản dở dang dài hạn</t>
  </si>
  <si>
    <t>240</t>
  </si>
  <si>
    <t>1. Chi phí sản xuất, kinh doanh dở dang dài hạn</t>
  </si>
  <si>
    <t>241</t>
  </si>
  <si>
    <t>2. Chi phí xây dựng cơ bản dở dang</t>
  </si>
  <si>
    <t>242</t>
  </si>
  <si>
    <t>V. Đầu tư tài chính dài hạn</t>
  </si>
  <si>
    <t>250</t>
  </si>
  <si>
    <t>1. Đầu tư vào công ty con</t>
  </si>
  <si>
    <t>251</t>
  </si>
  <si>
    <t>2. Đầu tư vào công ty liên doanh, liên kết</t>
  </si>
  <si>
    <t>252</t>
  </si>
  <si>
    <t>253</t>
  </si>
  <si>
    <t>4. Dự phòng đầu tư tài chính dài hạn (*)</t>
  </si>
  <si>
    <t>254</t>
  </si>
  <si>
    <t xml:space="preserve">5. Đầu tư nắm giữ đến ngày đáo hạn </t>
  </si>
  <si>
    <t>255</t>
  </si>
  <si>
    <t>VI. Tài sản dài hạn khác</t>
  </si>
  <si>
    <t>260</t>
  </si>
  <si>
    <t>1. Chi phí trả trước dài hạn</t>
  </si>
  <si>
    <t>261</t>
  </si>
  <si>
    <t>2. Tài sản thuế thu nhập hoãn lại</t>
  </si>
  <si>
    <t>262</t>
  </si>
  <si>
    <t xml:space="preserve">3. Thiết bị, vật tư, phụ tùng thay thế dài hạn </t>
  </si>
  <si>
    <t>263</t>
  </si>
  <si>
    <t>4. Tài sản dài hạn khác</t>
  </si>
  <si>
    <t>268</t>
  </si>
  <si>
    <t>TỔNG CỘNG TÀI SẢN (270 = 100 + 200)</t>
  </si>
  <si>
    <t>270</t>
  </si>
  <si>
    <t>C - NỢ PHẢI TRẢ</t>
  </si>
  <si>
    <t>I. Nợ ngắn hạn</t>
  </si>
  <si>
    <t>310</t>
  </si>
  <si>
    <t>1. Phải trả người bán ngắn hạn</t>
  </si>
  <si>
    <t>2. Người mua trả tiền trước ngắn hạn</t>
  </si>
  <si>
    <t>3. Thuế và các khoản phải nộp Nhà nước</t>
  </si>
  <si>
    <t>4. Phải trả người lao động</t>
  </si>
  <si>
    <t>5. Chi phí phải trả ngắn hạn</t>
  </si>
  <si>
    <t>6. Phải trả nội bộ ngắn hạn</t>
  </si>
  <si>
    <t>7. Phải trả theo tiến độ kế hoạch hợp đồng xây dựng</t>
  </si>
  <si>
    <t>8. Doanh thu chưa thực hiện ngắn hạn</t>
  </si>
  <si>
    <t>9. Phải trả ngắn hạn khác</t>
  </si>
  <si>
    <t>10. Vay và nợ thuê tài chính ngắn hạn</t>
  </si>
  <si>
    <t>11. Dự phòng phải trả ngắn hạn</t>
  </si>
  <si>
    <t>321</t>
  </si>
  <si>
    <t>12. Quỹ khen thưởng, phúc lợi</t>
  </si>
  <si>
    <t>322</t>
  </si>
  <si>
    <t>13. Quỹ bình ổn giá</t>
  </si>
  <si>
    <t>323</t>
  </si>
  <si>
    <t>14. Giao dịch mua bán lại trái phiếu Chính phủ</t>
  </si>
  <si>
    <t>324</t>
  </si>
  <si>
    <t>II. Nợ dài hạn</t>
  </si>
  <si>
    <t>330</t>
  </si>
  <si>
    <t>1. Phải trả người bán dài hạn</t>
  </si>
  <si>
    <t>331</t>
  </si>
  <si>
    <t>2. Người mua trả tiền trước dài hạn</t>
  </si>
  <si>
    <t>332</t>
  </si>
  <si>
    <t>3. Chi phí phải trả dài hạn</t>
  </si>
  <si>
    <t>333</t>
  </si>
  <si>
    <t>4. Phải trả nội bộ về vốn kinh doanh</t>
  </si>
  <si>
    <t>334</t>
  </si>
  <si>
    <t xml:space="preserve">5. Phải trả nội bộ dài hạn </t>
  </si>
  <si>
    <t>335</t>
  </si>
  <si>
    <t>6. Doanh thu chưa thực hiện dài hạn</t>
  </si>
  <si>
    <t>336</t>
  </si>
  <si>
    <t>7. Phải trả dài hạn khác</t>
  </si>
  <si>
    <t>337</t>
  </si>
  <si>
    <t>8. Vay và nợ thuê tài chính dài hạn</t>
  </si>
  <si>
    <t>338</t>
  </si>
  <si>
    <t>9. Trái phiếu chuyển đổi</t>
  </si>
  <si>
    <t>339</t>
  </si>
  <si>
    <t>10. Cổ phiếu ưu đãi</t>
  </si>
  <si>
    <t>340</t>
  </si>
  <si>
    <t>11. Thuế thu nhập hoãn lại phải trả</t>
  </si>
  <si>
    <t>341</t>
  </si>
  <si>
    <t>12. Dự phòng phải trả dài hạn</t>
  </si>
  <si>
    <t>342</t>
  </si>
  <si>
    <t>13. Quỹ phát triển khoa học và công nghệ</t>
  </si>
  <si>
    <t>343</t>
  </si>
  <si>
    <t>D - VỐN CHỦ SỞ HỮU</t>
  </si>
  <si>
    <t>I. Vốn chủ sở hữu</t>
  </si>
  <si>
    <t>410</t>
  </si>
  <si>
    <t>1. Vốn góp của chủ sở hữu</t>
  </si>
  <si>
    <t xml:space="preserve"> - Cổ phiếu phổ thông có quyền biểu quyết </t>
  </si>
  <si>
    <t>411a</t>
  </si>
  <si>
    <t xml:space="preserve"> - Cổ phiếu ưu đãi</t>
  </si>
  <si>
    <t>411b</t>
  </si>
  <si>
    <t>3. Quyền chọn chuyển đổi trái phiếu</t>
  </si>
  <si>
    <t>4. Vốn khác của chủ sở hữu</t>
  </si>
  <si>
    <t>5. Cổ phiếu quỹ (*)</t>
  </si>
  <si>
    <t>6. Chênh lệch đánh giá lại tài sản</t>
  </si>
  <si>
    <t>7. Chênh lệch tỷ giá hối đoái</t>
  </si>
  <si>
    <t>8. Quỹ đầu tư phát triển</t>
  </si>
  <si>
    <t>418</t>
  </si>
  <si>
    <t>9. Quỹ hỗ trợ sắp xếp doanh nghiệp</t>
  </si>
  <si>
    <t>419</t>
  </si>
  <si>
    <t>10. Quỹ khác thuộc vốn chủ sở hữu</t>
  </si>
  <si>
    <t>420</t>
  </si>
  <si>
    <t>11. Lợi nhuận sau thuế chưa phân phối</t>
  </si>
  <si>
    <t>421</t>
  </si>
  <si>
    <t>- LNST chưa phân phối lũy kế đến cuối kỳ trước</t>
  </si>
  <si>
    <t>421a</t>
  </si>
  <si>
    <t>- LNST chưa phân phối kỳ này</t>
  </si>
  <si>
    <t>421b</t>
  </si>
  <si>
    <t>12. Nguồn vốn đầu tư XDCB</t>
  </si>
  <si>
    <t>422</t>
  </si>
  <si>
    <t>II. Nguồn kinh phí và quỹ khác</t>
  </si>
  <si>
    <t>430</t>
  </si>
  <si>
    <t>1. Nguồn kinh phí</t>
  </si>
  <si>
    <t>431</t>
  </si>
  <si>
    <t>2. Nguồn kinh phí đã hình thành TSCĐ</t>
  </si>
  <si>
    <t>432</t>
  </si>
  <si>
    <t>TỔNG CỘNG NGUỒN VỐN (440 = 300 + 400)</t>
  </si>
  <si>
    <t>440</t>
  </si>
  <si>
    <t>BÁO CÁO KẾT QUẢ HOẠT ĐỘNG KINH DOANH</t>
  </si>
  <si>
    <t>Số kỳ này</t>
  </si>
  <si>
    <t>Số kỳ trước</t>
  </si>
  <si>
    <t>1. Doanh thu bán hàng và cung cấp dịch vụ</t>
  </si>
  <si>
    <t>3. Doanh thu thuần về bán hàng và cung cấp dịch vụ (10 = 01 - 02)</t>
  </si>
  <si>
    <t xml:space="preserve">6. Doanh thu hoạt động tài chính </t>
  </si>
  <si>
    <t>8. Chi phí bán hàng</t>
  </si>
  <si>
    <t>9. Chi phí quản lý doanh nghiệp</t>
  </si>
  <si>
    <t>10. Lợi nhuận thuần từ hoạt động kinh doanh (30 = 20 + (21 -22) – 25 – 26</t>
  </si>
  <si>
    <t>11. Thu nhập khác</t>
  </si>
  <si>
    <t>12. Chi phí khác</t>
  </si>
  <si>
    <t>13. Lợi nhuận khác (40 = 31 - 32)</t>
  </si>
  <si>
    <t>14. Tổng lợi nhuận kế toán trước thuế (50 = 30 + 40)</t>
  </si>
  <si>
    <t>15. Chi phí thuế TNDN hiện hành</t>
  </si>
  <si>
    <t>16. Chi phí thuế TNDN hoãn lại</t>
  </si>
  <si>
    <t>52</t>
  </si>
  <si>
    <t>17. Lợi nhuận sau thuế thu nhập doanh nghiệp (60 = 50 - 51 - 52)</t>
  </si>
  <si>
    <t>18. Lãi cơ bản trên cổ phiếu (*)</t>
  </si>
  <si>
    <t>19. Lãi suy giảm trên cổ phiếu (*)</t>
  </si>
  <si>
    <t>71</t>
  </si>
  <si>
    <t>Số năm nay</t>
  </si>
  <si>
    <t>Số năm trước</t>
  </si>
  <si>
    <t>2. Tiền chi trả cho người cung cấp hàng hóa và dịch vụ</t>
  </si>
  <si>
    <t>4. Tiền lãi vay đã trả</t>
  </si>
  <si>
    <t>5. Thuế thu nhập doanh nghiệp đã nộp</t>
  </si>
  <si>
    <t>7. Tiền chi khác cho hoạt động kinh doanh</t>
  </si>
  <si>
    <t>1. Tiền chi để mua sắm, xây dựng TSCĐ và các tài sản dài hạn khác</t>
  </si>
  <si>
    <t>2. Tiền thu từ thanh lý, nhượng bán TSCĐ và các tài sản dài hạn khác</t>
  </si>
  <si>
    <t>4. Tiền thu hồi cho vay, bán lại các công cụ nợ của đơn vị khác</t>
  </si>
  <si>
    <t>6. Tiền thu hồi đầu tư góp vốn vào đơn vị khác</t>
  </si>
  <si>
    <t>3. Tiền thu từ đi vay</t>
  </si>
  <si>
    <t>Lưu chuyển tiền thuần trong kỳ (50 = 20 + 30 + 40)</t>
  </si>
  <si>
    <t>Tiền và tương đương tiền đầu kỳ</t>
  </si>
  <si>
    <t>Ảnh hưởng của thay đổi tỷ giá hối đoái quy đổi ngoại tệ</t>
  </si>
  <si>
    <t>Tiền và tương đương tiền cuối kỳ (70 = 50 + 60 + 61)</t>
  </si>
  <si>
    <t>VII.34</t>
  </si>
  <si>
    <t>Mẫu số: B09-DN</t>
  </si>
  <si>
    <t>BẢN THUYẾT MINH BÁO CÁO TÀI CHÍNH</t>
  </si>
  <si>
    <t>I- Đặc điểm hoạt động của doanh nghiệp</t>
  </si>
  <si>
    <t>1. Hình thức sở hữu vốn:</t>
  </si>
  <si>
    <t xml:space="preserve">2. Lĩnh vực kinh doanh: </t>
  </si>
  <si>
    <t>3. Ngành nghề kinh doanh:</t>
  </si>
  <si>
    <t>4. Chu kỳ sản xuất, kinh doanh thông thường</t>
  </si>
  <si>
    <t>5. Đặc điểm hoạt động của doanh nghiệp trong năm tài chính có ảnh hưởng đến báo cáo tài chính:</t>
  </si>
  <si>
    <t>6. Cấu trúc doanh nghiệp</t>
  </si>
  <si>
    <t>- Danh sách các công ty con</t>
  </si>
  <si>
    <t>- Danh sách các công ty liên doanh, liên kết</t>
  </si>
  <si>
    <t>- Danh sách các đơn vị trực thuộc không có tư cách pháp nhân hạch toán phụ thuộc.</t>
  </si>
  <si>
    <t>7. Tuyên bố về khả năng so sánh thông tin trên Báo cáo tài chính (có so sánh được hay không, nếu không so sánh được phải nêu rõ lý do như vì chuyển đổi hình thức sở hữu, chia tách, sáp nhập, nêu độ dài về kỳ so sánh...)</t>
  </si>
  <si>
    <t>II- Kỳ kế toán, đơn vị tiền tệ sử dụng trong kế toán</t>
  </si>
  <si>
    <t>1- Kỳ kế toán năm Từ ngày 01/01/2015 đến ngày 31/12/2015</t>
  </si>
  <si>
    <t>2. Đơn vị tiền tệ sử dụng trong kế toán. Trường hợp có sự thay đổi đơn vị tiền tệ kế toán so với năm trước, giải trình rõ lý do và ảnh hưởng của sự thay đổi VND</t>
  </si>
  <si>
    <t>III- Chuẩn mực và chế độ kế toán áp dụng</t>
  </si>
  <si>
    <t>1. Chế độ kế toán áp dụng: Công ty áp dụng Chế độ Kế toán doanh nghiệp ban hành theo Thông tư số 200/2014/TT-BTC ngày 22/12/2014 của Bộ Tài chính)</t>
  </si>
  <si>
    <t>2. Tuyên bố về việc tuân thủ Chuẩn mực kế toán và Chế độ kế toán: Công ty đã áp dụng các Chuẩn mực kế toán Việt Nam và các văn bản hướng dẫn Chuẩn mực do Nhà nước đã ban hành. Các báo cáo tài chính được lập và trình bày theo đúng mọi quy định của từng chuẩn mực, thông tư hướng dẫn thực hiện chuẩn mực và Chế độ kế toán hiện hành</t>
  </si>
  <si>
    <t>IV- Các chính sách kế toán áp dụng trong trường hợp doanh nghiệp hoạt động liên tục</t>
  </si>
  <si>
    <t>1. Nguyên tắc chuyển đổi Báo cáo tài chính lập bằng ngoại tệ sang Đồng Việt Nam (Trường hợp đồng tiền ghi sổ kế toán khác với Đồng Việt Nam); Ảnh hưởng (nếu có) do việc chuyển đổi Báo cáo tài chính từ đồng ngoại tệ sang Đồng Việt Nam.</t>
  </si>
  <si>
    <t>2. Các loại tỷ giá hối đoái áp dụng trong kế toán.</t>
  </si>
  <si>
    <t>3. Nguyên tắc xác định lãi suất thực tế (lãi suất hiệu lực) dùng để chiết khấu dòng tiền.</t>
  </si>
  <si>
    <t>4. Nguyên tắc ghi nhận các khoản tiền và các khoản tương đương tiền.</t>
  </si>
  <si>
    <t>5. Nguyên tắc kế toán các khoản đầu tư tài chính</t>
  </si>
  <si>
    <t>a) Chứng khoán kinh doanh;</t>
  </si>
  <si>
    <t>b) Các khoản đầu tư nắm giữ đến ngày đáo hạn;</t>
  </si>
  <si>
    <t>c) Các khoản cho vay;</t>
  </si>
  <si>
    <t>d) Đầu tư vào công ty con; công ty liên doanh, liên kết;</t>
  </si>
  <si>
    <t>đ) Đầu tư vào công cụ vốn của đơn vị khác;</t>
  </si>
  <si>
    <t>e) Các phương pháp kế toán đối với các giao dịch khác liên quan đến đầu tư tài chính.</t>
  </si>
  <si>
    <t>6. Nguyên tắc kế toán nợ phải thu</t>
  </si>
  <si>
    <t>7. Nguyên tắc ghi nhận hàng tồn kho:</t>
  </si>
  <si>
    <t>- Nguyên tắc ghi nhận hàng tồn kho:</t>
  </si>
  <si>
    <t>- Phương pháp tính giá trị hàng tồn kho:  Bình quân cuối kỳ</t>
  </si>
  <si>
    <t>- Phương pháp hạch toán hàng tồn kho:</t>
  </si>
  <si>
    <t>- Phương pháp lập dự phòng giảm giá hàng tồn kho:</t>
  </si>
  <si>
    <t>8. Nguyên tắc ghi nhận và các khấu hao TSCĐ, TSCĐ thuê tài chính; bất động sản đầu tư:</t>
  </si>
  <si>
    <t>9. Nguyên tắc kế toán các hợp đồng hợp tác kinh doanh.</t>
  </si>
  <si>
    <t>10. Nguyên tắc kế toán thuế TNDN hoãn lại.</t>
  </si>
  <si>
    <t>11. Nguyên tắc kế toán chi phí trả trước.</t>
  </si>
  <si>
    <t>12. Nguyên tắc kế toán nợ phải trả:</t>
  </si>
  <si>
    <t>13. Nguyên tắc ghi nhận vay và nợ phải trả thuê tài chính.</t>
  </si>
  <si>
    <t>14. Nguyên tắc ghi nhận và vốn hóa các khoản chi phí đi vay.</t>
  </si>
  <si>
    <t>15. Nguyên tắc ghi nhận chi phí phải trả.</t>
  </si>
  <si>
    <t>16. Nguyên tắc và phương pháp ghi nhận các  khoản dự phòng phải trả:</t>
  </si>
  <si>
    <t>17. Nguyên tắc ghi nhận doanh thu chưa thực hiện.</t>
  </si>
  <si>
    <t>18. Nguyên tắc ghi nhận trái phiếu chuyển đổi.</t>
  </si>
  <si>
    <t>19. Nguyên tắc ghi nhận vốn chủ sở hữu:</t>
  </si>
  <si>
    <t>- Nguyên tắc ghi nhận vốn góp của chủ sở hữu, thặng dư vốn cổ phần, quyền chọn trái phiếu chuyển đổi, vốn khác của chủ sở hữu.</t>
  </si>
  <si>
    <t>- Nguyên tắc ghi nhận chênh lệch đánh giá lại tài sản:</t>
  </si>
  <si>
    <t>- Nguyên tắc ghi nhận chênh lệch tỷ giá:</t>
  </si>
  <si>
    <t>- Nguyên tắc ghi nhận lợi nhuận chưa phân phối:</t>
  </si>
  <si>
    <t>20. Nguyên tắc và phương pháp ghi nhận doanh thu:</t>
  </si>
  <si>
    <t>- Doanh thu bán hàng:</t>
  </si>
  <si>
    <t>- Doanh thu cung cấp dịch vụ:</t>
  </si>
  <si>
    <t>- Doanh thu hoạt động tài chính:</t>
  </si>
  <si>
    <t>- Doanh thu hợp đồng xây dựng:</t>
  </si>
  <si>
    <t>-  Thu nhập khác</t>
  </si>
  <si>
    <t>21. Nguyên tắc kế toán các khoản giảm trừ doanh thu</t>
  </si>
  <si>
    <t>22. Nguyên tắc kế toán giá vốn hàng bán.</t>
  </si>
  <si>
    <t>23. Nguyên tắc kế toán chi phí tài chính:</t>
  </si>
  <si>
    <t>24. Nguyên tắc kế toán chi phí bán hàng, chi phí quản lý doanh nghiệp.</t>
  </si>
  <si>
    <t>25. Nguyên tắc và phương pháp ghi nhận chi phí thuế thu nhập doanh nghiệp hiện hành, chi phí thuế thu nhập doanh nghiệp hoãn lại.</t>
  </si>
  <si>
    <t>26. Các nguyên tắc và phương pháp kế toán khác.</t>
  </si>
  <si>
    <t>V. Các chính sách kế toán áp dụng (trong trường hợp doanh nghiệp không đáp ứng giả định hoạt động liên tục)</t>
  </si>
  <si>
    <t>1. Có tái phân loại tài sản dài hạn và nợ phải trả dài hạn thành ngắn hạn không?</t>
  </si>
  <si>
    <t>2. Nguyên tắc xác định giá trị từng loại tài sản và nợ phải trả (theo giá trị thuần có thể thực hiện được, giá trị có thể thu hồi, giá trị hợp lý, giá trị hiện tại, giá hiện hành...)</t>
  </si>
  <si>
    <t>3. Nguyên tắc xử lý tài chính đối với:</t>
  </si>
  <si>
    <t>- Các khoản dự phòng;</t>
  </si>
  <si>
    <t>- Chênh lệch đánh giá lại tài sản và chênh lệch tỷ giá (còn đang phản ánh trên Bảng cân đối kế toán – nếu có).</t>
  </si>
  <si>
    <t>VI. Thông tin bổ sung cho các khoản mục trình bày trong Bảng cân đối kế toán</t>
  </si>
  <si>
    <t>01. Tiền</t>
  </si>
  <si>
    <t xml:space="preserve"> Đơn vị tính: VND</t>
  </si>
  <si>
    <t>- Tiền mặt</t>
  </si>
  <si>
    <t>- Tiền gửi ngân hàng</t>
  </si>
  <si>
    <t>- Tiền đang chuyển</t>
  </si>
  <si>
    <t>02. Các khoản đầu tư tài chính</t>
  </si>
  <si>
    <t>a) Chứng khoán kinh doanh</t>
  </si>
  <si>
    <t>Giá gốc</t>
  </si>
  <si>
    <t>Giá trị hợp lý</t>
  </si>
  <si>
    <t>Dự phòng</t>
  </si>
  <si>
    <t>- Tổng giá trị cổ phiếu (chi tiết từng loại cổ phiếu chiếm từ 10% trên tổng giá trị cổ phiếu trở lên)</t>
  </si>
  <si>
    <t>- Tổng giá trị trái phiếu (chi tiết từng loại trái phiếu chiếm từ 10% trên tổng giá trị trái phiếu trở lên)</t>
  </si>
  <si>
    <t>- Các khoản đầu tư khác</t>
  </si>
  <si>
    <t>- Lý do thay đổi đối với từng khoản đầu tư/loại cổ phiếu, trái phiếu</t>
  </si>
  <si>
    <t>Về số lượng:</t>
  </si>
  <si>
    <t>Về giá trị:</t>
  </si>
  <si>
    <t>Giá trị ghi sổ</t>
  </si>
  <si>
    <t>b1) Ngắn hạn</t>
  </si>
  <si>
    <t>- Tiền gửi có kỳ hạn</t>
  </si>
  <si>
    <t>- Trái phiếu</t>
  </si>
  <si>
    <t>b2) Dài hạn</t>
  </si>
  <si>
    <t>c) Đầu tư góp vốn vào đơn vị khác (chi tiết theo từng khoản đầu tư theo tỷ lệ vốn nắm giữ và tỷ lệ quyền biểu quyết)</t>
  </si>
  <si>
    <t>- Đầu tư vào công ty con</t>
  </si>
  <si>
    <t>- Đầu tư vào công ty liên doanh, liên kết;</t>
  </si>
  <si>
    <t>- Đầu tư vào đơn vị khác;</t>
  </si>
  <si>
    <t>- Tóm tắt tình hình hoạt động của các công ty con, công ty liên doanh, liên kết trong kỳ;</t>
  </si>
  <si>
    <t>- Các giao dịch trọng yếu giữa doanh nghiệp và công ty con, liên doanh, liên kết trong kỳ</t>
  </si>
  <si>
    <t>- Trường hợp không xác định được giá trị hợp lý thì giải trình lý do.</t>
  </si>
  <si>
    <t>03. Phải thu của khách hàng</t>
  </si>
  <si>
    <t>a) Phải thu của khách hàng ngắn hạn</t>
  </si>
  <si>
    <t>- Chi tiết các khoản phải thu của khách hàng chiếm từ 10% trở lên trên tổng phải thu khách hàng</t>
  </si>
  <si>
    <t>- Các khoản phải thu khách hàng khác</t>
  </si>
  <si>
    <t>b) Phải thu của khách hàng dài hạn (tương tự ngắn hạn)</t>
  </si>
  <si>
    <t>c) Phải thu của khách hàng là các bên liên quan (chi tiết từng đối tượng)</t>
  </si>
  <si>
    <t>04. Phải thu khác</t>
  </si>
  <si>
    <t>Giá trị</t>
  </si>
  <si>
    <t>a) Ngắn hạn</t>
  </si>
  <si>
    <t>- Phải thu về cổ phần hoá;</t>
  </si>
  <si>
    <t>- Phải thu về cổ tức và lợi nhuận được chia;</t>
  </si>
  <si>
    <t>- Phải thu người lao động;</t>
  </si>
  <si>
    <t>- Ký cược, ký quỹ</t>
  </si>
  <si>
    <t>- Cho mượn;</t>
  </si>
  <si>
    <t>- Các khoản chi hộ;</t>
  </si>
  <si>
    <t>- Phải thu khác.</t>
  </si>
  <si>
    <t>b) Dài hạn</t>
  </si>
  <si>
    <t>05. Tài sản thiếu chờ xử lý (Chi tiết từng loại tài sản thiếu)</t>
  </si>
  <si>
    <t>a) Tiền;</t>
  </si>
  <si>
    <t>b) Hàng tồn kho;</t>
  </si>
  <si>
    <t>c) TSCĐ;</t>
  </si>
  <si>
    <t>d) Tài sản khác.</t>
  </si>
  <si>
    <t>06. Nợ xấu</t>
  </si>
  <si>
    <t>Giá trị có thể thu hồi</t>
  </si>
  <si>
    <t>Đối tượng nợ</t>
  </si>
  <si>
    <t>- Tổng giá trị các khoản phải thu, cho vay quá hạn thanh toán hoặc chưa quá hạn nhưng khó có khả năng thu hồi (trong đó chi tiết thời gian quá hạn và giá trị các khoản nợ phải thu, cho vay quá hạn theo từng đối tượng nếu khoản nợ phải thu theo từng đối tượng đó chiếm từ 10% trở lên trên tổng số nợ quá hạn)</t>
  </si>
  <si>
    <t>- Thông tin về các khoản tiền phạt, phải thu về lãi trả chậm… phát sinh từ các khoản nợ quá hạn nhưng không được ghi nhận doanh thu;</t>
  </si>
  <si>
    <t>- Khả năng thu hồi nợ phải thu quá hạn.</t>
  </si>
  <si>
    <t>07. Hàng tồn kho</t>
  </si>
  <si>
    <t>- Hàng đang đi trên đường</t>
  </si>
  <si>
    <t>- Nguyên liệu, vật liệu</t>
  </si>
  <si>
    <t>- Công cụ, dụng cụ</t>
  </si>
  <si>
    <t>- Chi phí sản xuất kinh doanh dở dang</t>
  </si>
  <si>
    <t>- Thành phẩm</t>
  </si>
  <si>
    <t>- Hàng hóa</t>
  </si>
  <si>
    <t>- Hàng gửi đi bán</t>
  </si>
  <si>
    <t>- Hàng hóa kho bảo thuế</t>
  </si>
  <si>
    <t>- Hàng hóa bất động sản</t>
  </si>
  <si>
    <t>- Giá trị hàng tồn kho ứ đọng, kém, mất phẩm chất không có khả năng tiêu thụ tại thời điểm cuối kỳ; Nguyên nhân và hướng xử lý đối với hàng tồn kho ứ đọng, kém, mất phẩm chất</t>
  </si>
  <si>
    <t>- Giá trị hàng tồn kho dùng để thế chấp, cầm cố bảo đảm các khoản nợ phải trả tại thời điểm cuối kỳ;</t>
  </si>
  <si>
    <t>- Lý do dẫn đến việc trích lập thêm hoặc hoàn nhập dự phòng giảm giá hàng tồn kho.</t>
  </si>
  <si>
    <t>08. Tài sản dở dang dài hạn</t>
  </si>
  <si>
    <t>a) Chi phí sản xuất, kinh doanh dở dang dài hạn (Chi tiết cho từng loại, nêu lí do vì sao không hoàn thành trong một chu kỳ sản xuất, kinh doanh thông thường)</t>
  </si>
  <si>
    <t>.........</t>
  </si>
  <si>
    <t>b) Xây dựng cơ bản dở dang (Chi tiết cho các công trình chiếm từ 10% trên tổng giá trị XDCB)</t>
  </si>
  <si>
    <t>- Mua sắm;</t>
  </si>
  <si>
    <t>- XDCB;</t>
  </si>
  <si>
    <t>- Sửa chữa.</t>
  </si>
  <si>
    <t>09. Tăng, giảm tài sản cố định hữu hình</t>
  </si>
  <si>
    <t>Nhà cửa, vật kiến trúc</t>
  </si>
  <si>
    <t>Máy móc, thiết bị</t>
  </si>
  <si>
    <t>Phương tiện vận tải, truyền dẫn</t>
  </si>
  <si>
    <t>Thiết bị, dụng cụ quản lý</t>
  </si>
  <si>
    <t>Cây lâu năm, 
súc vật làm
việc cho
sản phẩm</t>
  </si>
  <si>
    <t>Tài sản cố định hữu hình khác</t>
  </si>
  <si>
    <t>- Mua trong năm</t>
  </si>
  <si>
    <t>- Đầu tư XDCB hoàn thành</t>
  </si>
  <si>
    <t>- Tăng khác</t>
  </si>
  <si>
    <t>- Chuyển sang bất động sản đầu tư</t>
  </si>
  <si>
    <t>- Thanh lý, nhượng bán</t>
  </si>
  <si>
    <t>- Giảm khác</t>
  </si>
  <si>
    <t>- Khấu hao trong năm</t>
  </si>
  <si>
    <t>- Tại ngày đầu năm</t>
  </si>
  <si>
    <t>- Tại ngày cuối năm</t>
  </si>
  <si>
    <t>- Giá trị còn lại cuối năm của TSCĐ hữu hình đã dùng để thế chấp, cầm cố đảm bảo các khoản cho vay:</t>
  </si>
  <si>
    <t>- Nguyên giá TSCĐ cuối năm đã khấu hao hết nhưng vẫn còn sử dụng:</t>
  </si>
  <si>
    <t>- Nguyên giá TSCĐ cuối năm chờ thanh lý:</t>
  </si>
  <si>
    <t>- Các cam kết về việc mua, bán TSCĐ hữu hình có giá trị lớn trong tương lai:</t>
  </si>
  <si>
    <t>- Các thay đổi khác về TSCĐ hữu hình:</t>
  </si>
  <si>
    <t>10. Tăng, giảm tài sản cố định vô hình</t>
  </si>
  <si>
    <t>Quyền sử dụng đất</t>
  </si>
  <si>
    <t>Quyền phát hành</t>
  </si>
  <si>
    <t>Bản quyền, bằng sáng chế</t>
  </si>
  <si>
    <t>Nhãn hiệu hàng hóa</t>
  </si>
  <si>
    <t>Phần mềm máy tính</t>
  </si>
  <si>
    <t>Giấy phép và giấy phép nhượng quyền</t>
  </si>
  <si>
    <t>TSCĐ vô hình khác</t>
  </si>
  <si>
    <t>- Tạo ra từ nội bộ doanh nghiệp</t>
  </si>
  <si>
    <t>- Tăng do hợp nhất kinh doanh</t>
  </si>
  <si>
    <t>- Thanh lý nhượng bán</t>
  </si>
  <si>
    <t xml:space="preserve">  - Giá trị còn lại cuối kỳ của TSCĐ vô hình dùng để thế chấp, cầm cố đảm bảo khoản vay:</t>
  </si>
  <si>
    <t xml:space="preserve">  - Nguyên giá TSCĐ vô hình đã khấu hao hết nhưng vẫn sử dụng:</t>
  </si>
  <si>
    <t xml:space="preserve">  - Thuyết minh số liệu và giải trình khác:</t>
  </si>
  <si>
    <t>11. Tăng, giảm tài sản cố định thuê tài chính</t>
  </si>
  <si>
    <t>Phương tiện
vận tải,
truyền dẫn</t>
  </si>
  <si>
    <t>Tài sản cố định vô hình</t>
  </si>
  <si>
    <t>- Thuê tài chính trong năm</t>
  </si>
  <si>
    <t>- Mua lại TSCĐ thuê tài chính</t>
  </si>
  <si>
    <t>- Trả lại TSCĐ thuê tài chính</t>
  </si>
  <si>
    <t>* Tiền thuê phát sinh thêm được ghi nhận là chi phí trong năm:</t>
  </si>
  <si>
    <t>* Căn cứ để xác định tiền thuê phát sinh thêm:</t>
  </si>
  <si>
    <t>* Điều khoản gia hạn thuê hoặc quyền được mua tài sản:</t>
  </si>
  <si>
    <t>12. Tăng, giảm bất động sản đầu tư</t>
  </si>
  <si>
    <t>- Quyền sử dụng đất</t>
  </si>
  <si>
    <t>- Nhà</t>
  </si>
  <si>
    <t>- Nhà và quyền sử dụng đất</t>
  </si>
  <si>
    <t>- Cơ sở hạ tầng</t>
  </si>
  <si>
    <t>Tổn thất do suy giảm giá</t>
  </si>
  <si>
    <t xml:space="preserve"> - Giá trị còn lại cuối kỳ của BĐSĐT dùng để thế chấp, cầm cố đảm bảo khoản vay;</t>
  </si>
  <si>
    <t xml:space="preserve">  - Nguyên giá BĐSĐT  đã khấu hao hết nhưng vẫn cho thuê hoặc nắm giữ chờ tăng giá;</t>
  </si>
  <si>
    <t xml:space="preserve">  - Thuyết minh số liệu và giải trình khác.</t>
  </si>
  <si>
    <t>13. Chi phí trả trước</t>
  </si>
  <si>
    <t>a) Ngắn hạn (chi tiết theo từng khoản mục)</t>
  </si>
  <si>
    <t>- Chi phí trả trước về thuê hoạt động TSCĐ;</t>
  </si>
  <si>
    <t>- Công cụ, dụng cụ xuất dùng;</t>
  </si>
  <si>
    <t>- Chi phí đi vay;</t>
  </si>
  <si>
    <t>- Các khoản khác (nêu chi tiết nếu có giá trị lớn).</t>
  </si>
  <si>
    <t>- Chi phí thành lập doanh nghiệp</t>
  </si>
  <si>
    <t>- Chi phí mua bảo hiểm;</t>
  </si>
  <si>
    <t>14. Tài sản khác</t>
  </si>
  <si>
    <t>b) Dài hạn (chi tiết theo từng khoản mục)</t>
  </si>
  <si>
    <t>15. Vay và nợ thuê tài chính</t>
  </si>
  <si>
    <t>Số không có khả năng trả nợ</t>
  </si>
  <si>
    <t>Tăng</t>
  </si>
  <si>
    <t>.....</t>
  </si>
  <si>
    <t>c) Các khoản nợ thuê tài chính</t>
  </si>
  <si>
    <t>Thời hạn</t>
  </si>
  <si>
    <t>Tổng khoản Thanh toán tiền thuê tài chính</t>
  </si>
  <si>
    <t>Trả tiền lãi thuê</t>
  </si>
  <si>
    <t>Trả nợ gốc</t>
  </si>
  <si>
    <t>- Từ 1 năm trở xuống</t>
  </si>
  <si>
    <t>- Trên 1 năm đến 5 năm</t>
  </si>
  <si>
    <t>- Trên 5 năm</t>
  </si>
  <si>
    <t>d) Số vay và nợ thuê tài chính quá hạn chưa thanh toán</t>
  </si>
  <si>
    <t>Gốc</t>
  </si>
  <si>
    <t>Lãi</t>
  </si>
  <si>
    <t>- Vay:</t>
  </si>
  <si>
    <t>- Nợ thuê tài chính:</t>
  </si>
  <si>
    <t>- Lý do chưa thanh toán</t>
  </si>
  <si>
    <t>đ) Thuyết minh chi tiết về các khoản vay và nợ thuê tài chính đối với các bên liên quan</t>
  </si>
  <si>
    <t>16. Phải trả người bán</t>
  </si>
  <si>
    <t>Số có khả năng trả nợ</t>
  </si>
  <si>
    <t>a) Các khoản phải trả người bán ngắn hạn</t>
  </si>
  <si>
    <t>- Chi tiết cho từng đối tượng chiếm từ 10% trở lên trên tổng số phải trả</t>
  </si>
  <si>
    <t>- Phải trả cho các đối tượng khác</t>
  </si>
  <si>
    <t>b) Các khoản phải trả người bán dài hạn (chi tiết tương tự ngắn hạn)</t>
  </si>
  <si>
    <t>c) Số nợ quá hạn chưa thanh toán</t>
  </si>
  <si>
    <t>- Chi tiết từng đối tượng chiếm 10% trở lên trên tổng số quá hạn;</t>
  </si>
  <si>
    <t>- Các đối tượng khác</t>
  </si>
  <si>
    <t>d) Phải trả người bán là các bên liên quan (chi tiết cho từng đối tượng)</t>
  </si>
  <si>
    <t>17. Thuế và các khoản phải nộp nhà nước</t>
  </si>
  <si>
    <t>Số phải nộp trong năm</t>
  </si>
  <si>
    <t>Số đã thực nộp trong năm</t>
  </si>
  <si>
    <t>a) Phải nộp (chi tiết theo từng loại thuế)</t>
  </si>
  <si>
    <t>- Thuế giá trị gia tăng</t>
  </si>
  <si>
    <t>- Thuế tiêu thụ đặc biệt</t>
  </si>
  <si>
    <t>- Thuế xuất nhập khẩu</t>
  </si>
  <si>
    <t>- Thuế thu nhập doanh nghiệp</t>
  </si>
  <si>
    <t>- Thuế thu nhập cá nhân</t>
  </si>
  <si>
    <t>- Thuế tài nguyên</t>
  </si>
  <si>
    <t>- Thuế nhà đất và tiền thuê đất</t>
  </si>
  <si>
    <t>- Các loại thuế khác</t>
  </si>
  <si>
    <t>- Các khoản phí, lệ phí và các khoản phải nộp khác</t>
  </si>
  <si>
    <t>b) Phải thu (chi tiết theo từng loại thuế)</t>
  </si>
  <si>
    <t>18. Chi phí phải trả</t>
  </si>
  <si>
    <t>- Trích trước chi phí tiền lương trong thời gian nghỉ phép</t>
  </si>
  <si>
    <t>- Chi phí trong thời gian ngừng kinh doanh</t>
  </si>
  <si>
    <t>- Chi phí trích trước tạm tính giá vốn hàng hóa, thành phẩm BĐS đã bán</t>
  </si>
  <si>
    <t>- Các khoản trích trước khác</t>
  </si>
  <si>
    <t>- Lãi vay</t>
  </si>
  <si>
    <t>- Các khoản khác (chi tiết từng khoản)</t>
  </si>
  <si>
    <t>....................</t>
  </si>
  <si>
    <t>19. Phải trả khác</t>
  </si>
  <si>
    <t>- Tài sản thừa chờ giải quyết</t>
  </si>
  <si>
    <t>- Kinh phí công đoàn</t>
  </si>
  <si>
    <t>- Bảo hiểm xã hội</t>
  </si>
  <si>
    <t>- Bảo hiểm y tế</t>
  </si>
  <si>
    <t>- Bảo hiểm thất nghiệp</t>
  </si>
  <si>
    <t>- Phải trả về cổ phần hóa</t>
  </si>
  <si>
    <t>- Nhận ký quỹ, ký cược ngắn hạn</t>
  </si>
  <si>
    <t>- Cổ tức, lợi nhuận phải trả</t>
  </si>
  <si>
    <t>- Các khoản phải trả, phải nộp khác</t>
  </si>
  <si>
    <t>- Nhận ký quỹ, ký cược dài hạn</t>
  </si>
  <si>
    <t>c) Số nợ quá hạn chưa thanh toán (chi tiết từng khoản mục, lý do chưa thanh toán nợ quá hạn)</t>
  </si>
  <si>
    <t>20. Doanh thu chưa thực hiện</t>
  </si>
  <si>
    <t>- Doanh thu nhận trước;</t>
  </si>
  <si>
    <t>- Doanh thu từ chương trình khách hàng truyền thống;</t>
  </si>
  <si>
    <t>- Các khoản doanh thu chưa thực hiện khác.</t>
  </si>
  <si>
    <t>c) Khả năng không thực hiện được hợp đồng với khách hàng (chi tiết từng khoản mục, lý do không có khả năng thực hiện).</t>
  </si>
  <si>
    <t>21. Trái phiếu phát hành</t>
  </si>
  <si>
    <t>21.1. Trái phiếu thường</t>
  </si>
  <si>
    <t>Lãi suất</t>
  </si>
  <si>
    <t>Kỳ hạn</t>
  </si>
  <si>
    <t>a) Trái phiếu phát hành</t>
  </si>
  <si>
    <t>- Loại phát hành theo mệnh giá;</t>
  </si>
  <si>
    <t>- Loại phát hành có chiết khấu;</t>
  </si>
  <si>
    <t>- Loại phát hành có phụ trội.</t>
  </si>
  <si>
    <t>b) Thuyết minh chi tiết về trái phiếu các bên liên quan nắm giữ (theo từng loại trái phiếu)</t>
  </si>
  <si>
    <t>21.2. Trái phiếu chuyển đổi</t>
  </si>
  <si>
    <t>a. Trái phiếu chuyển đổi tại thời điểm đầu kỳ:</t>
  </si>
  <si>
    <t>- Thời điểm phát hành, kỳ hạn gốc và kỳ hạn còn lại từng loại trái phiếu chuyển đổi;</t>
  </si>
  <si>
    <t>- Số lượng từng loại trái phiếu chuyển đổi;</t>
  </si>
  <si>
    <t>- Mệnh giá, lãi suất từng loại trái phiếu chuyển đổi;</t>
  </si>
  <si>
    <t>- Tỷ lệ chuyển đổi thành cổ phiếu từng loại trái phiếu chuyển đổi;</t>
  </si>
  <si>
    <t>- Lãi suất chiết khấu dùng để xác định giá trị phần nợ gốc của từng loại trái phiếu chuyển đổi;</t>
  </si>
  <si>
    <t>- Giá trị phần nợ gốc và phần quyền chọn cổ phiếu của từng loại trái phiếu chuyển đổi.</t>
  </si>
  <si>
    <t>b. Trái phiếu chuyển đổi phát hành thêm trong kỳ:</t>
  </si>
  <si>
    <t>- Thời điểm phát hành, kỳ hạn gốc từng loại trái phiếu chuyển đổi;</t>
  </si>
  <si>
    <t>c. Trái phiếu chuyển đổi được chuyển thành cổ phiếu trong kỳ:</t>
  </si>
  <si>
    <t>- Số lượng từng loại trái phiếu đã chuyển đổi thành cổ phiếu trong kỳ; Số lượng cổ phiếu phát hành thêm trong kỳ để chuyển đổi trái phiếu;</t>
  </si>
  <si>
    <t>- Giá trị phần nợ gốc của trái phiếu chuyển đổi được ghi tăng vốn chủ sở hữu.</t>
  </si>
  <si>
    <t>d. Trái phiếu chuyển đổi đã đáo hạn không được chuyển thành cổ phiếu trong kỳ:</t>
  </si>
  <si>
    <t>- Số lượng từng loại trái phiếu đã đáo hạn không chuyển đổi thành cổ phiếu trong kỳ;</t>
  </si>
  <si>
    <t>- Giá trị phần nợ gốc của trái phiếu chuyển đổi được hoàn trả cho nhà đầu tư</t>
  </si>
  <si>
    <t>e.  Trái phiếu chuyển đổi tại thời điểm cuối kỳ:</t>
  </si>
  <si>
    <t>- Kỳ hạn gốc và kỳ hạn còn lại từng loại trái phiếu chuyển đổi;</t>
  </si>
  <si>
    <t>g) Thuyết minh chi tiết về trái phiếu các bên liên quan nắm giữ (theo từng loại trái phiếu)</t>
  </si>
  <si>
    <t>22. Cổ phiếu ưu đãi phân loại là nợ phải trả</t>
  </si>
  <si>
    <t>- Mệnh giá;</t>
  </si>
  <si>
    <t>- Đối tượng được phát hành (ban lãnh đạo, cán bộ, nhân viên, đối tượng khác);</t>
  </si>
  <si>
    <t>- Điều khoản mua lại (Thời gian, giá mua lại, các điều khoản cơ bản khác trong hợp đồng phát hành);</t>
  </si>
  <si>
    <t>- Giá trị đã mua lại trong kỳ;</t>
  </si>
  <si>
    <t>- Các thuyết minh khác.</t>
  </si>
  <si>
    <t>23. Dự phòng phải trả</t>
  </si>
  <si>
    <t>- Dự phòng bảo hành sản phẩm hàng hóa;</t>
  </si>
  <si>
    <t>- Dự phòng bảo hành công trình xây dựng;</t>
  </si>
  <si>
    <t>- Dự phòng tái cơ cấu;</t>
  </si>
  <si>
    <t>- Dự phòng phải trả khác (Chi phí sửa chữa TSCĐ định kỳ, chi phí hoàn nguyên môi trường...)</t>
  </si>
  <si>
    <t>24. Tài sản thuế thu nhập hoãn lại và thuế thu nhập hoãn lại phải trả</t>
  </si>
  <si>
    <t>a - Tài sản thuế thu nhập hoãn lại</t>
  </si>
  <si>
    <t>- Thuế suất thuế TNDN sử dụng để xác định giá trị tài sản thuế thu nhập hoãn lại</t>
  </si>
  <si>
    <t>- Tài sản thuế thu nhập hoãn lại liên quan đến khoản lỗ tính thuế chưa sử dụng</t>
  </si>
  <si>
    <t>- Tài sản thuế thu nhập hoãn lại liên quan đến khoản ưu đãi tính thuế chưa sử dụng</t>
  </si>
  <si>
    <t>- Tài sản thuế thu nhập hoãn lại liên quan đến khoản chênh lệch tạm thời được khấu trừ</t>
  </si>
  <si>
    <t>- Số bù trừ với thuế thu nhập hoãn lại phải trả</t>
  </si>
  <si>
    <t>b - Thuế thu nhập hoãn lại phải trả</t>
  </si>
  <si>
    <t>- Thuế suất thuế TNDN sử dụng để xác định giá trị thuế thu nhập hoãn lại phải trả</t>
  </si>
  <si>
    <t>- Thuế thu nhập hoãn lại phải trả phát sinh từ các khoản chênh lệch tạm thời chịu thuế</t>
  </si>
  <si>
    <t>- Số bù trừ với tài sản thuế thu nhập hoãn lại</t>
  </si>
  <si>
    <t>25. Vốn chủ sở hữu</t>
  </si>
  <si>
    <t>a- Bảng đối chiếu biến động của vốn chủ sở hữu</t>
  </si>
  <si>
    <t>Quyền chọn chuyển đổi trái phiếu</t>
  </si>
  <si>
    <t>Chênh lệch đánh giá lại tài sản</t>
  </si>
  <si>
    <t>LNST chưa phân phối và các quỹ</t>
  </si>
  <si>
    <t>Các khoản mục khác</t>
  </si>
  <si>
    <t>Số dư đầu năm trước</t>
  </si>
  <si>
    <t>- Tăng vốn trong năm trước</t>
  </si>
  <si>
    <t>- Lãi trong năm trước</t>
  </si>
  <si>
    <t>- Giảm vốn trong năm trước</t>
  </si>
  <si>
    <t>- Lỗ trong năm trước</t>
  </si>
  <si>
    <t>Số dư đầu năm nay</t>
  </si>
  <si>
    <t>- Tăng vốn trong năm nay</t>
  </si>
  <si>
    <t>- Lãi trong năm nay</t>
  </si>
  <si>
    <t>- Giảm vốn trong năm nay</t>
  </si>
  <si>
    <t>- Lỗ trong năm nay</t>
  </si>
  <si>
    <t>Số dư cuối năm nay</t>
  </si>
  <si>
    <t>b- Chi tiết vốn đầu tư của chủ sở hữu</t>
  </si>
  <si>
    <t>- Vốn góp của công ty mẹ (nếu là công ty con)</t>
  </si>
  <si>
    <t>- Vốn góp của các đối tượng khác</t>
  </si>
  <si>
    <t>c- Các giao dịch về vốn với các chủ sở hữu và phân phối cổ tức, chia lợi nhuận</t>
  </si>
  <si>
    <t>- Vốn đầu tư của chủ sở hữu</t>
  </si>
  <si>
    <t>+ Vốn góp đầu năm</t>
  </si>
  <si>
    <t>+ Vốn góp tăng trong năm</t>
  </si>
  <si>
    <t>+ Vốn góp giảm trong năm</t>
  </si>
  <si>
    <t>+ Vốn góp cuối năm</t>
  </si>
  <si>
    <t>- Cổ tức, lợi nhuận đã chia</t>
  </si>
  <si>
    <t>d. Cổ phiếu</t>
  </si>
  <si>
    <t>- Số lượng cổ phiếu đăng ký phát hành</t>
  </si>
  <si>
    <t>- Số lượng cổ phiếu đã bán ra công chúng</t>
  </si>
  <si>
    <t>+ Cổ phiếu phổ thông</t>
  </si>
  <si>
    <t>+ Cổ phiếu ưu đãi (loại được phân loại là VCSH)</t>
  </si>
  <si>
    <t>- Số lượng cổ phiếu được mua lại (cổ phiếu quỹ)</t>
  </si>
  <si>
    <t>- Số lượng cổ phiếu đang lưu hành</t>
  </si>
  <si>
    <t>* Mệnh giá cổ phiếu đang lưu hành:</t>
  </si>
  <si>
    <t>đ- Cổ tức</t>
  </si>
  <si>
    <t>- Cổ tức đã công bố sau ngày kết thúc kỳ kế toán năm</t>
  </si>
  <si>
    <t>+ Cổ tức đã công bố trên cổ phiếu phổ thông:</t>
  </si>
  <si>
    <t>+ Cổ tức đã công bố trên cổ phiếu ưu đãi:</t>
  </si>
  <si>
    <t>- Cổ tức của cổ phiếu ưu đãi lũy kế chưa được ghi nhận</t>
  </si>
  <si>
    <t>e- Các quỹ của doanh nghiệp</t>
  </si>
  <si>
    <t>- Quỹ đầu tư phát triển:</t>
  </si>
  <si>
    <t>- Quỹ hỗ trợ sắp xếp doanh nghiệp</t>
  </si>
  <si>
    <t>- Quỹ khác thuộc vốn chủ sở hữu:</t>
  </si>
  <si>
    <t>g- Thu nhập và chi phí, lãi hoặc lỗ được ghi nhận trực tiếp vào vốn chủ sở hữu theo quy định của các chuẩn mực kế toán cụ thể:</t>
  </si>
  <si>
    <t>-....</t>
  </si>
  <si>
    <t>26. Chênh lệch đánh giá lại tài sản</t>
  </si>
  <si>
    <t>Lí do thay đổi giữa số đầu năm và cuối năm (đánh giá lại trong trường hợp nào, tài sản nào được đánh giá lại, theo quyết định nào?...).</t>
  </si>
  <si>
    <t>27. Chênh lệch tỷ giá</t>
  </si>
  <si>
    <t>- Chênh lệch tỷ giá do chuyển đổi BCTC lập bằng ngoại tệ sang VND</t>
  </si>
  <si>
    <t>- Chênh lệch tỷ giá phát sinh vì các nguyên nhân khác (nói rõ nguyên nhân)</t>
  </si>
  <si>
    <t>28. Nguồn kinh phí</t>
  </si>
  <si>
    <t>- Nguồn kinh phí được cấp trong năm</t>
  </si>
  <si>
    <t>- Chi sự nghiệp</t>
  </si>
  <si>
    <t>- Nguồn kinh phí còn lại cuối năm</t>
  </si>
  <si>
    <t>29. Các khoản mục ngoài Bảng cân đối kế toán</t>
  </si>
  <si>
    <t>a) Tài sản thuê ngoài: Tổng số tiền thuê tối thiểu trong tương lai của hợp đồng thuê hoạt động tài sản không hủy ngang theo các thời hạn</t>
  </si>
  <si>
    <t>- Từ 1 năm trở xuống;</t>
  </si>
  <si>
    <t>- Trên 1 năm đến 5 năm;</t>
  </si>
  <si>
    <t>- Trên 5 năm;</t>
  </si>
  <si>
    <t>b) Tài sản nhận giữ hộ: Doanh nghiệp phải thuyết minh chi tiết về số lượng, chủng loại, quy cách, phẩm chất tại thời điểm cuối kỳ:</t>
  </si>
  <si>
    <t>Chủng loại, quy cách, phẩm chất</t>
  </si>
  <si>
    <t>Vật tư hàng hoá nhận giữ hộ, gia công, nhận ủy thác:</t>
  </si>
  <si>
    <t>- Hàng hoá nhận bán hộ, nhận ký gửi, nhận cầm cố, thế chấp:</t>
  </si>
  <si>
    <t>c) Ngoại tệ các loại:Doanh nghiệp phải thuyết minh chi tiết số lượng từng loại ngoại tệ tính theo nguyên tệ. Vàng tiền tệ phải trình bày khối lượng theo đơn vị tính trong nước và quốc tế Ounce, thuyết minh giá trị tính theo USD</t>
  </si>
  <si>
    <t>d) Vàng tiền tệ: Doanh nghiệp phải thuyết minh chi tiết giá gốc, số lượng (theo đơn vị tính quốc tế) và chủng loại các loại vàng tiền tệ</t>
  </si>
  <si>
    <t>đ) Nợ khó đòi đã xử lý: Doanh nghiệp phải thuyết minh chi tiết giá trị (theo nguyên tệ và VND) các khoản nợ khó đòi đã xử lý trong vòng 10 năm kể từ ngày xử lý theo từng đối tượng, nguyên nhân đã xoá sổ kế toán nợ khó đòi</t>
  </si>
  <si>
    <t>e) Các thông tin khác về các khoản mục ngoài Bảng cân đối kế toán</t>
  </si>
  <si>
    <t>30. Các thông tin khác do doanh nghiệp tự thuyết minh, giải trình.</t>
  </si>
  <si>
    <t>VII - Thông tin bổ sung cho các khoản mục trình bày trong Báo cáo kết quả hoạt động kinh doanh</t>
  </si>
  <si>
    <t>1. Tổng doanh thu bán hàng và cung cấp dịch vụ (Mã số 01)</t>
  </si>
  <si>
    <t>a. Doanh thu</t>
  </si>
  <si>
    <t>- Doanh thu bán hàng</t>
  </si>
  <si>
    <t>- Doanh thu cung cấp dịch vụ</t>
  </si>
  <si>
    <t>- Doanh thu hợp đồng xây dựng</t>
  </si>
  <si>
    <t>+ Doanh thu của hợp đồng xây dựng được ghi nhận trong kỳ;</t>
  </si>
  <si>
    <t>+ Tổng doanh thu lũy kế của hợp đồng xây dựng được ghi nhận đến thời điểm lập báo cáo tài chính;</t>
  </si>
  <si>
    <t>b) Doanh thu đối với các bên liên quan (chi tiết từng đối tượng).</t>
  </si>
  <si>
    <t>c) 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</si>
  <si>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2. Các khoản giảm trừ doanh thu (Mã số 02)</t>
  </si>
  <si>
    <t>- Chiết khấu thương mại</t>
  </si>
  <si>
    <t>- Giảm giá hàng bán</t>
  </si>
  <si>
    <t>- Hàng bán bị trả lại</t>
  </si>
  <si>
    <t>3. Giá vốn hàng bán (Mã số 11)</t>
  </si>
  <si>
    <t>- Giá vốn của hàng hóa đã bán</t>
  </si>
  <si>
    <t>- Giá vốn của thành phẩm đã bán</t>
  </si>
  <si>
    <t>Trong đó: Giá vốn trích trước của hàng hóa, thành phẩm bất động sản đã bán bao gồm:</t>
  </si>
  <si>
    <t>+ Hạng mục chi phí trích trước</t>
  </si>
  <si>
    <t>+ Giá trị trích trước vào chi phí của từng hạng mục</t>
  </si>
  <si>
    <t>+ Thời gian chi phí dự kiến phát sinh.</t>
  </si>
  <si>
    <t>- Giá vốn của dịch vụ đã cung cấp</t>
  </si>
  <si>
    <t>- Giá trị còn lại, chi phí nhượng bán, thanh lý của BĐS đầu tư</t>
  </si>
  <si>
    <t>- Chi phí kinh doanh bất động sản đầu tư</t>
  </si>
  <si>
    <t>- Giá trị hàng tồn kho mất mát trong kỳ</t>
  </si>
  <si>
    <t>- Giá trị từng loại hàng tồn kho hao hụt ngoài định mức trong kỳ</t>
  </si>
  <si>
    <t>- Dự phòng giảm giá hàng tồn kho</t>
  </si>
  <si>
    <t>- Các khoản ghi giảm giá vốn hàng bán</t>
  </si>
  <si>
    <t>4. Doanh thu hoạt động tài chính (Mã số 21)</t>
  </si>
  <si>
    <t>- Lãi tiền gửi, tiền cho vay</t>
  </si>
  <si>
    <t>- Lãi bán các khoản đầu tư</t>
  </si>
  <si>
    <t>- Cổ tức, lợi nhuận được chia</t>
  </si>
  <si>
    <t>- Lãi chênh lệch tỷ giá</t>
  </si>
  <si>
    <t>- Lãi bán hàng trả chậm, chiết khấu thanh toán</t>
  </si>
  <si>
    <t>- Doanh thu hoạt động tài chính khác</t>
  </si>
  <si>
    <t>5. Chi phí tài chính (Mã số 22)</t>
  </si>
  <si>
    <t>- Lãi tiền vay</t>
  </si>
  <si>
    <t>- Chiết khấu thanh toán, lãi bán hàng trả chậm</t>
  </si>
  <si>
    <t>- Lỗ do thanh lý các khoản đầu tư tài chính</t>
  </si>
  <si>
    <t>- Lỗ chênh lệch tỷ giá</t>
  </si>
  <si>
    <t>- Dự phòng giảm giá chứng khoán kinh doanh và tổn thất đầu tư</t>
  </si>
  <si>
    <t>- Chi phí tài chính khác</t>
  </si>
  <si>
    <t>- Các khoản ghi giảm chi phí tài chính.</t>
  </si>
  <si>
    <t>6. Thu nhập khác</t>
  </si>
  <si>
    <t>- Thanh lý, nhượng bán TSCĐ;</t>
  </si>
  <si>
    <t>- Lãi do đánh giá lại tài sản;</t>
  </si>
  <si>
    <t>- Tiền phạt thu được;</t>
  </si>
  <si>
    <t>- Thuế được giảm;</t>
  </si>
  <si>
    <t>- Các khoản khác.</t>
  </si>
  <si>
    <t>7. Chi phí khác</t>
  </si>
  <si>
    <t>- Giá trị còn lại TSCĐ và chi phí thanh lý, nhượng bán TSCĐ;</t>
  </si>
  <si>
    <t>- Lỗ do đánh giá lại tài sản;</t>
  </si>
  <si>
    <t>- Các khoản bị phạt;</t>
  </si>
  <si>
    <t>8. Chi phí bán hàng và chi phí quản lý doanh nghiệp</t>
  </si>
  <si>
    <t>a) Các khoản chi phí quản lý doanh nghiệp phát sinh trong kỳ</t>
  </si>
  <si>
    <t>- Chi tiết các khoản chiếm từ 10% trở lên trên tổng chi phí QLDN;</t>
  </si>
  <si>
    <t>- Các khoản chi phí QLDN khác.</t>
  </si>
  <si>
    <t>b) Các khoản chi phí bán hàng phát sinh trong kỳ</t>
  </si>
  <si>
    <t>- Chi tiết các khoản chiếm từ 10% trở lên trên tổng chi phí bán hàng;</t>
  </si>
  <si>
    <t>- Các khoản chi phí bán hàng khác.</t>
  </si>
  <si>
    <t>c) Các khoản ghi giảm chi phí bán hàng và chi phí quản lý doanh nghiệp</t>
  </si>
  <si>
    <t>- Hoàn nhập dự phòng bảo hành sản phẩm, hàng hóa;</t>
  </si>
  <si>
    <t>- Hoàn nhập dự phòng tái cơ cấu, dự phòng khác;</t>
  </si>
  <si>
    <t>- Các khoản ghi giảm khác.</t>
  </si>
  <si>
    <t>9. Chi phí sản xuất kinh doanh theo yếu tố</t>
  </si>
  <si>
    <t>- Chi phí nguyên liệu, vật liệu</t>
  </si>
  <si>
    <t>- Chi phí nhân công</t>
  </si>
  <si>
    <t>- Chi phí khấu hao tài sản cố định</t>
  </si>
  <si>
    <t>- Chi phí dịch vụ mua ngoài</t>
  </si>
  <si>
    <t>- Chi phí khác bằng tiền</t>
  </si>
  <si>
    <t>10. Chi phí thuế thu nhâp doanh nghiệp hiện hành (Mã số 51)</t>
  </si>
  <si>
    <t>- Chi phí thuế thu nhập doanh nghiệp tính trên thu nhập chịu thuế năm hiện hành</t>
  </si>
  <si>
    <t>- Điều chỉnh chi phí thuế thu nhập doanh nghiệp của các năm trước vào chi phí thuế thu nhập hiện hành năm nay</t>
  </si>
  <si>
    <t>- Tổng chi phí thuế thu nhập doanh nghiệp hiện hành</t>
  </si>
  <si>
    <t>11. Chi phí thuế thu nhập doanh nghiệp hoãn lại (Mã số 52)</t>
  </si>
  <si>
    <t>- Chi phí thuế thu nhập doanh nghiệp hoãn lại phát sinh từ các khoản chênh lệch tạm thời phải chịu thuế</t>
  </si>
  <si>
    <t>- Chi phí thuế thu nhập doanh nghiệp hoãn lại phát sinh từ việc hoàn nhập tài sản thuế thu nhập hoãn lại</t>
  </si>
  <si>
    <t>- Thu nhập thuế thu nhập doanh nghiệp hoãn lại phát sinh từ các khoản chênh lệch tạm thời được khấu trừ</t>
  </si>
  <si>
    <t>- Thu nhập thuế thu nhập doanh nghiệp hoãn lại phát sinh từ các khoản lỗ tính thuế và ưu đãi thuế chưa sử dụng</t>
  </si>
  <si>
    <t>- Thu nhập thuế thu nhập doanh nghiệp hoãn lại phát sinh từ việc hoàn nhập thuế thu nhập hoãn lại phải trả</t>
  </si>
  <si>
    <t>- Tổng chi phí thuế thu nhập doanh nghiệp hoãn lại</t>
  </si>
  <si>
    <t>VIII. Thông tin bổ sung cho các khoản mục trình bày trong báo cáo lưu chuyển tiền tệ</t>
  </si>
  <si>
    <t>1.  Các giao dịch không bằng tiền ảnh hưởng đến báo cáo lưu chuyển tiền tệ và các khoản tiền do doanh nghiệp nắm giữ nhưng không được sử dụng</t>
  </si>
  <si>
    <t>- Mua tài sản bằng cách nhận các khoản nợ liên quan trực tiếp hoặc thông qua nghiệp vụ cho thuê tài chính</t>
  </si>
  <si>
    <t>- Mua doanh nghiệp thông qua phát hành cổ phiếu</t>
  </si>
  <si>
    <t>- Chuyển nợ thành vốn chủ sở hữu</t>
  </si>
  <si>
    <t>- Các giao dịch phi tiền tệ khác</t>
  </si>
  <si>
    <t>2. Các khoản tiền do doanh nghiệp nắm giữ nhưng không được sử dụng: Trình bày giá trị và lý do của các khoản tiền và tương đương tiền lớn do doanh nghiệp nắm giữ nhưng không được sử dụng do có sự hạn chế của pháp luật hoặc các ràng buộc khác mà doanh nghiệp phải thực hiện.</t>
  </si>
  <si>
    <t>3. Số tiền đi vay thực thu trong kỳ:</t>
  </si>
  <si>
    <t>- Tiền thu từ đi vay theo khế ước thông thường;</t>
  </si>
  <si>
    <t>- Tiền thu từ phát hành trái phiếu thường;</t>
  </si>
  <si>
    <t>- Tiền thu từ phát hành trái phiếu chuyển đổi;</t>
  </si>
  <si>
    <t>- Tiền thu từ phát hành cổ phiếu ưu đãi phân loại là nợ phải trả;</t>
  </si>
  <si>
    <t>- Tiền thu từ giao dịch mua bán lại trái phiếu Chính phủ và REPO chứng khoán;</t>
  </si>
  <si>
    <t>- Tiền thu từ đi vay dưới hình thức khác.</t>
  </si>
  <si>
    <t>4. Số tiền đã thực trả gốc vay trong kỳ:</t>
  </si>
  <si>
    <t>- Tiền trả nợ gốc vay theo khế ước thông thường;</t>
  </si>
  <si>
    <t>- Tiền trả nợ gốc trái phiếu thường;</t>
  </si>
  <si>
    <t>- Tiền trả nợ gốc trái phiếu chuyển đổi;</t>
  </si>
  <si>
    <t>- Tiền trả nợ gốc cổ phiếu ưu đãi phân loại là nợ phải trả;</t>
  </si>
  <si>
    <t>- Tiền chi trả cho giao dịch mua bán lại trái  phiếu Chính phủ và REPO chứng khoán;</t>
  </si>
  <si>
    <t>- Tiền trả nợ vay dưới hình thức khác</t>
  </si>
  <si>
    <t>IX- Những thông tin khác</t>
  </si>
  <si>
    <t>1- Những khoản nợ tiềm tàng, khoản cam kết và những thông tin tài chính khác:</t>
  </si>
  <si>
    <t>2 - Những sự kiện phát sinh sau ngày kết thúc kỳ kế toán năm:</t>
  </si>
  <si>
    <t>3 - Thông tin về các bên liên quan:</t>
  </si>
  <si>
    <t>4 - Trình bày tài sản, doanh thu, kết quả kinh doanh theo bộ phận (theo lĩnh vực kinh doanh hoặc khu vực địa lý) theo quy định của chuẩn mực kế toán số 28 "Báo cáo bộ phận":</t>
  </si>
  <si>
    <t>5 - Thông tin so sánh (những thay đổi về thông tin trong báo cáo tài chính của các niên độ kế toán trước):</t>
  </si>
  <si>
    <t>6 - Thông tin về hoạt động liên tục:</t>
  </si>
  <si>
    <t>7 - Những thông tin khác:</t>
  </si>
  <si>
    <t>Lập, Ngày ..... tháng ..... năm .........</t>
  </si>
  <si>
    <t xml:space="preserve">Năm </t>
  </si>
  <si>
    <t>Ban hành theo Thông tư số 200/2014/TT-BTC</t>
  </si>
  <si>
    <t>Ngày 22/12/2014 của Bộ Tài chính)</t>
  </si>
  <si>
    <t>Người chấm công</t>
  </si>
  <si>
    <t>Thủ trưởng đơn vị</t>
  </si>
  <si>
    <t>*</t>
  </si>
  <si>
    <t>Ký hiệu chấm công:</t>
  </si>
  <si>
    <t>-</t>
  </si>
  <si>
    <t>: Hưởng lương (HL).</t>
  </si>
  <si>
    <t>x/2</t>
  </si>
  <si>
    <t>Hưởng 1/2 ngày lương</t>
  </si>
  <si>
    <t>* Ghi chú:</t>
  </si>
  <si>
    <t>HL: Số công hưởng lương.</t>
  </si>
  <si>
    <t>No</t>
  </si>
  <si>
    <t>: Nghỉ không lương.</t>
  </si>
  <si>
    <t>Phép: Số ngày nghỉ phép.</t>
  </si>
  <si>
    <t>KL: Nghỉ không lương.</t>
  </si>
  <si>
    <t>BHXH: Số công hưởng BHXH.</t>
  </si>
  <si>
    <t>BẢNG TỔNG HỢP 131</t>
  </si>
  <si>
    <t>BẢNG TỔNG HỢP 331</t>
  </si>
  <si>
    <t>SỔ TIỀN GỬI NGÂN HÀNG</t>
  </si>
  <si>
    <t>THÔNG TIN DOANH NGHIỆP</t>
  </si>
  <si>
    <t>BẢNG THANH TOÁN TIỀN LƯƠNG</t>
  </si>
  <si>
    <t>BẢNG TRÍCH KH TSCĐ</t>
  </si>
  <si>
    <t>BẢNG PB CCDC</t>
  </si>
  <si>
    <t>BÁO CÁO NHẬP XUẤT TỒN KHO</t>
  </si>
  <si>
    <t>BẢNG TỔNG HỢP CÔNG NỢ PHẢI TRẢ</t>
  </si>
  <si>
    <t>Mẫu số: S05a-DNN</t>
  </si>
  <si>
    <t>của Bộ Tài Chính</t>
  </si>
  <si>
    <t>SỔ QUỸ TIỀN MẶT</t>
  </si>
  <si>
    <t>Ngày tháng ghi sổ</t>
  </si>
  <si>
    <t>Mẫu số: S06-DNN</t>
  </si>
  <si>
    <t>Ban hành theo TT</t>
  </si>
  <si>
    <t xml:space="preserve">133/2016/TT - BTC ngày 26/08/2016 </t>
  </si>
  <si>
    <t>Mẫu số B01a - DNN</t>
  </si>
  <si>
    <t xml:space="preserve"> (Ban hành theo TT 133/2016/TT-BTC </t>
  </si>
  <si>
    <t xml:space="preserve"> ngày  26/08/2016 của Bộ trưởng BTC) </t>
  </si>
  <si>
    <t xml:space="preserve"> Mẫu số B 02 – DNN </t>
  </si>
  <si>
    <t>(Ban hành theo Thông tư số 133/2016/TT-BTC</t>
  </si>
  <si>
    <t>Mẫu số B09 – DNN</t>
  </si>
  <si>
    <t>ngày 26/8/2016 của Bộ Tài chính)</t>
  </si>
  <si>
    <t>Mẫu số B03 - DNN</t>
  </si>
  <si>
    <t>(Ban hành theo TT 133/2016/TT-BTC</t>
  </si>
  <si>
    <t xml:space="preserve"> ngày 26/08/2016 của Bộ trưởng BTC)</t>
  </si>
  <si>
    <t xml:space="preserve"> (Ban hành theo TT 200/2014/TT-BTC </t>
  </si>
  <si>
    <t xml:space="preserve"> ngày  22/12/2014 của Bộ trưởng BTC) </t>
  </si>
  <si>
    <t>(Ban hành theo Thông tư số 200/2014/TT-BTC</t>
  </si>
  <si>
    <t>(Ban hành theo TT 200/2014/TT-BTC</t>
  </si>
  <si>
    <t xml:space="preserve"> ngày 22/12/2014 của Bộ trưởng BTC)</t>
  </si>
  <si>
    <t xml:space="preserve"> CĐKT TT133</t>
  </si>
  <si>
    <t xml:space="preserve"> XĐKQKD TT133</t>
  </si>
  <si>
    <t>CĐKT TT200</t>
  </si>
  <si>
    <t>XĐKQKD TT200</t>
  </si>
  <si>
    <t>TÍNH GIÁ THÀNH</t>
  </si>
  <si>
    <t>BÁO CÁO NXT 155</t>
  </si>
  <si>
    <t>BẢNG KÊ BÁN RA</t>
  </si>
  <si>
    <t>KHO 153</t>
  </si>
  <si>
    <t>KHO 155</t>
  </si>
  <si>
    <t>KHO 152</t>
  </si>
  <si>
    <t>BẢNG KÊ PNK  152</t>
  </si>
  <si>
    <t>BẢNG KÊ PXK 152</t>
  </si>
  <si>
    <t>BÁO CÁO NXT 152</t>
  </si>
  <si>
    <t>IN PNK 152</t>
  </si>
  <si>
    <t>IN PXK 152</t>
  </si>
  <si>
    <t>IN PXK 155</t>
  </si>
  <si>
    <t>IN PNK 155</t>
  </si>
  <si>
    <t>HƯỚNG DẪN LÀM FILE DỮ LIỆU TEMPLATE CHUẨN</t>
  </si>
  <si>
    <t>I. Các chú ý khi tạo File Template</t>
  </si>
  <si>
    <t>1. Không được thay đổi thứ tự các cột trong file Template</t>
  </si>
  <si>
    <t>2. Các mục trong file Template phải đủ 4 mục, mục nào không có dữ liệu phải để một dòng trắng liền sau đó. Các mục bao gồm</t>
  </si>
  <si>
    <t>1. Hàng hoá, dịch vụ không chịu thuế GTGT:</t>
  </si>
  <si>
    <t>3. Ứng dụng HTKK sẽ nhận dạng ra dữ liệu của bảng kê tại Cell có vị trí Cột (E), Dòng (18)</t>
  </si>
  <si>
    <t>4. Sau khi có dữ liệu đầy đủ trong file Template, người sử dụng thiết lập đúng Font để dữ liệu hiển thị được đúng tiếng việt trước khi thực hiện việc Import.</t>
  </si>
  <si>
    <t>II. Các kiểm tra để biết dữ liệu file Template là đúng.</t>
  </si>
  <si>
    <t>1. Thứ tự các cột đúng như sau</t>
  </si>
  <si>
    <t>- STT [1] - Dữ liệu bắt buộc phải nhập</t>
  </si>
  <si>
    <t>- Số hóa đơn [2] - Tương ứng với cột (E) trên file Excel</t>
  </si>
  <si>
    <t>- Ngày tháng năm lập hóa đơn [3] - Tương ứng với cột (F) trên file Excel</t>
  </si>
  <si>
    <t>- Tên người mua [4] - Tương ứng với cột (G) trên file Excel</t>
  </si>
  <si>
    <t>- Mã số thuế người mua [5] - Tương ứng với cột (H) trên file Excel</t>
  </si>
  <si>
    <t>- Doanh thu chưa có thuế GTGT [6] - Tương ứng với cột (J) trên file Excel</t>
  </si>
  <si>
    <t>- Thuế GTGT [7] - Tương ứng với cột (K) trên file Excel</t>
  </si>
  <si>
    <t>- Ghi chú [8] - Tương ứng với cột (L) trên file Excel</t>
  </si>
  <si>
    <t>2. Định dạng chuẩn cho các cột</t>
  </si>
  <si>
    <t>- Các cột E, L: phải là kiểuText</t>
  </si>
  <si>
    <t>- Cột F (Số hóa đơn) chỉ được nhập tối đa là 20 ký tự</t>
  </si>
  <si>
    <t>- Cột F (Ngày tháng năm phát hành) định dạng theo kiểu Date: DD/MM/YYYY</t>
  </si>
  <si>
    <t>- Cột G (Tên người mua) chỉ được nhập tối đa 100 ký tự</t>
  </si>
  <si>
    <t>- Cột H (Mã số thuế) chỉ được nhập tối đa 14 ký tự. 10 ký tự đầu là MST, 3 ký tự cuối cùng số thứ tự của chi nhánh (Nếu có), ký tự 11 là dấu - hoặc dấu trắng để ngăn cách</t>
  </si>
  <si>
    <t>- Các cột J (Doanh thu chưa có thuế GTGT), K (Thuế GTGT) phải là kiểu Số</t>
  </si>
  <si>
    <t>HƯỚNG DẪN LÀM FILE TEMPLATE</t>
  </si>
  <si>
    <t>Tên vật tư</t>
  </si>
  <si>
    <t>Mã vật tư</t>
  </si>
  <si>
    <t>TK kho</t>
  </si>
  <si>
    <t>Mã SP sản xuất</t>
  </si>
  <si>
    <t>Nối kho</t>
  </si>
  <si>
    <t>G</t>
  </si>
  <si>
    <t>=F&amp;G</t>
  </si>
  <si>
    <t>Nhập kho trong kỳ</t>
  </si>
  <si>
    <t>Tên thành phẩm</t>
  </si>
  <si>
    <t>BẢNG TÍNH GIÁ THÀNH</t>
  </si>
  <si>
    <t>Mã SP</t>
  </si>
  <si>
    <t>Chi phí NVL chính (1521)</t>
  </si>
  <si>
    <t>Chi phí NVL phụ (1522)</t>
  </si>
  <si>
    <t>Chi phí nhân công trực tiếp</t>
  </si>
  <si>
    <t>Chi phí sản xuất chung</t>
  </si>
  <si>
    <t>Tổng giá thành sản xuất SP</t>
  </si>
  <si>
    <t>Số lượng SP sản xuất</t>
  </si>
  <si>
    <t>Giá thành đơn vị</t>
  </si>
  <si>
    <t>Mã SPSX</t>
  </si>
  <si>
    <t>TK Kho</t>
  </si>
  <si>
    <t>Có Tk  152</t>
  </si>
  <si>
    <t>024.6650.6222</t>
  </si>
  <si>
    <t xml:space="preserve">https://www.youtube.com/channel/UC-ZQj5So9xvaMCkqnNid3BA
</t>
  </si>
  <si>
    <t>https://ketoanducha.vn/</t>
  </si>
  <si>
    <t>https://www.facebook.com/daotaoketoanducha/</t>
  </si>
  <si>
    <t>CÔNG TY TNHH TMDV &amp; XD ĐỨC HÀ</t>
  </si>
  <si>
    <t>Thông tư 133/2016/TT- BTC</t>
  </si>
  <si>
    <t>Nhật ký chung</t>
  </si>
  <si>
    <t>Khấu trừ</t>
  </si>
  <si>
    <t>Đường thẳng</t>
  </si>
  <si>
    <t xml:space="preserve">Giản đơn </t>
  </si>
  <si>
    <t xml:space="preserve">Kê khai thường xuyên </t>
  </si>
  <si>
    <t>Bình quân gia quyền cả kỳ dự trữ</t>
  </si>
  <si>
    <t>thuyhahty@gmail.com</t>
  </si>
  <si>
    <t>CÔNG TY TNHH TMDV VÀ XD ĐỨC HÀ</t>
  </si>
  <si>
    <t>TÊN CÔNG TY</t>
  </si>
  <si>
    <t>TRỤ SỞ CHÍNH: P1715 NHÀ B6A - KĐT NAM TRUNG YÊN - Q.CẦU GIẤY - TP.HÀ NỘI</t>
  </si>
  <si>
    <t>Năm………</t>
  </si>
  <si>
    <t>Năm………………..</t>
  </si>
  <si>
    <t xml:space="preserve">…..., Ngày    tháng      năm  </t>
  </si>
  <si>
    <t>BẢNG KÊ MUA VÀO</t>
  </si>
  <si>
    <t xml:space="preserve"> ngày 26/08/2016 của Bộ trưởng BTC) </t>
  </si>
  <si>
    <t>Năm …….</t>
  </si>
  <si>
    <t xml:space="preserve">     (Ký, họ tên)</t>
  </si>
  <si>
    <t>Năm ……</t>
  </si>
  <si>
    <t xml:space="preserve">DM VẬT TƯ </t>
  </si>
  <si>
    <t>IN PHIẾU THU</t>
  </si>
  <si>
    <t xml:space="preserve">IN PHIẾU CHI </t>
  </si>
  <si>
    <t>CĐPS</t>
  </si>
  <si>
    <t>BẢNG CHẤM CÔNG</t>
  </si>
  <si>
    <r>
      <t> </t>
    </r>
    <r>
      <rPr>
        <b/>
        <sz val="11"/>
        <rFont val="Times New Roman"/>
        <family val="1"/>
        <charset val="163"/>
      </rPr>
      <t>Cộng</t>
    </r>
  </si>
  <si>
    <r>
      <t> </t>
    </r>
    <r>
      <rPr>
        <b/>
        <sz val="11"/>
        <rFont val="Times New Roman"/>
        <family val="1"/>
        <charset val="163"/>
      </rPr>
      <t>Đầu năm</t>
    </r>
  </si>
  <si>
    <r>
      <t> – </t>
    </r>
    <r>
      <rPr>
        <b/>
        <sz val="12"/>
        <rFont val="Times New Roman"/>
        <family val="1"/>
        <charset val="163"/>
      </rPr>
      <t>Cộng</t>
    </r>
  </si>
  <si>
    <r>
      <t>9. Các khoản phải trả</t>
    </r>
    <r>
      <rPr>
        <sz val="12"/>
        <rFont val="Times New Roman"/>
        <family val="1"/>
        <charset val="163"/>
      </rPr>
      <t> (Tùy theo yêu cầu quản lý của doanh nghiệp, có thể thuyết minh chi tiết ngắn hạn và dài hạn)</t>
    </r>
  </si>
  <si>
    <r>
      <t>15. Thuyết minh về các bên liên quan </t>
    </r>
    <r>
      <rPr>
        <sz val="12"/>
        <rFont val="Times New Roman"/>
        <family val="1"/>
        <charset val="163"/>
      </rPr>
      <t>(danh sách các bên liên quan, giao dịch và các thông tin khác về các bên liên quan chưa được trình bày ở các nội dung nêu trên)</t>
    </r>
  </si>
  <si>
    <r>
      <t>                                                                                                                                            </t>
    </r>
    <r>
      <rPr>
        <i/>
        <sz val="12"/>
        <rFont val="Times New Roman"/>
        <family val="1"/>
        <charset val="163"/>
      </rPr>
      <t>Đơn vị tính:………….</t>
    </r>
  </si>
  <si>
    <t>PHIẾU NHẬP KHO</t>
  </si>
  <si>
    <r>
      <rPr>
        <b/>
        <sz val="10"/>
        <color theme="1"/>
        <rFont val="Times New Roman"/>
        <family val="1"/>
        <charset val="163"/>
      </rPr>
      <t>Mẫu số 01- VT</t>
    </r>
    <r>
      <rPr>
        <i/>
        <sz val="10"/>
        <rFont val="Times New Roman"/>
        <family val="1"/>
        <charset val="163"/>
      </rPr>
      <t xml:space="preserve">
Theo TT số TT133/2016/TT/BTC
ngày 26/08/2016 của Bộ trưởng BTC)</t>
    </r>
  </si>
  <si>
    <t xml:space="preserve">Ngày      tháng       năm   </t>
  </si>
  <si>
    <t>Người lập phiếu                         Người nhận hàng                       Thủ kho              Thủ trưởng đơn vị</t>
  </si>
  <si>
    <r>
      <t>Mẫu số  01- VT</t>
    </r>
    <r>
      <rPr>
        <sz val="11"/>
        <rFont val="Times New Roman"/>
        <family val="1"/>
      </rPr>
      <t xml:space="preserve">
</t>
    </r>
    <r>
      <rPr>
        <i/>
        <sz val="11"/>
        <rFont val="Times New Roman"/>
        <family val="1"/>
        <charset val="163"/>
      </rPr>
      <t>Theo TT số TT133/2016/TT/BTC
ngày 26/08/2016 của Bộ trưởng BTC)</t>
    </r>
  </si>
  <si>
    <t>Tên, nhãn hiệu, quy cách,      
phẩm chất vật tư, dụng cụ,
sản phẩm, hàng hóa</t>
  </si>
  <si>
    <t>Người lập phiếu                    Người nhận hàng                 Thủ kho               Thủ trưởng đơn vị</t>
  </si>
  <si>
    <r>
      <t>Mẫu số  01- VT</t>
    </r>
    <r>
      <rPr>
        <sz val="10"/>
        <rFont val="Times New Roman"/>
        <family val="1"/>
      </rPr>
      <t xml:space="preserve">
</t>
    </r>
    <r>
      <rPr>
        <i/>
        <sz val="10"/>
        <rFont val="Times New Roman"/>
        <family val="1"/>
        <charset val="163"/>
      </rPr>
      <t>Theo TT số TT133/2016/TT/BTC
ngày 26/08/2016 của Bộ trưởng BTC)</t>
    </r>
  </si>
  <si>
    <t>Người lập phiếu                           Người nhận hàng                               Thủ kho                             Thủ trưởng đơn vị</t>
  </si>
  <si>
    <t>Tại ….. ngày... Tháng... Năm...</t>
  </si>
  <si>
    <t xml:space="preserve">                                          Người lập biểu</t>
  </si>
  <si>
    <t xml:space="preserve">                                             (Ký, họ tên)</t>
  </si>
  <si>
    <t>Năm ……….</t>
  </si>
  <si>
    <t>Năm…….</t>
  </si>
  <si>
    <t xml:space="preserve">                                                                     (Kèm theo tờ khai thuế GTGT theo mẫu số 01/GTGT)</t>
  </si>
  <si>
    <t xml:space="preserve">                                                                   Kỳ tính thuế: Tháng....... năm ........../ Quý     Năm </t>
  </si>
  <si>
    <t xml:space="preserve">                                            (Kèm theo tờ khai thuế GTGT theo mẫu số 01/GTGT)</t>
  </si>
  <si>
    <t xml:space="preserve">                                             Kỳ tính thuế: Tháng....... năm ........../ Quý …  Năm</t>
  </si>
  <si>
    <t>BẢNG KÊ PNK155</t>
  </si>
  <si>
    <t>BẢNG KÊ PXK155</t>
  </si>
  <si>
    <t>Người lập phiếu                     Người nhận hàng                     Thủ kho               Thủ trưởng đơn vị</t>
  </si>
  <si>
    <r>
      <t>Mẫu số 01- VT</t>
    </r>
    <r>
      <rPr>
        <sz val="11"/>
        <rFont val="Times New Roman"/>
        <family val="1"/>
      </rPr>
      <t xml:space="preserve">
</t>
    </r>
    <r>
      <rPr>
        <i/>
        <sz val="11"/>
        <rFont val="Times New Roman"/>
        <family val="1"/>
        <charset val="163"/>
      </rPr>
      <t>Theo TT số TT133/2016/TT/BTC
ngày 26/08/2016 của Bộ trưởng BTC)</t>
    </r>
  </si>
  <si>
    <t>Tên, nhãn hiệu, quy cách, phẩm chất vật tư, dụng cụ,
sản phẩm, hàng hoá</t>
  </si>
  <si>
    <t xml:space="preserve"> Mẫu số B02 – DNN </t>
  </si>
  <si>
    <r>
      <rPr>
        <b/>
        <u/>
        <sz val="10"/>
        <color theme="1"/>
        <rFont val="Times New Roman"/>
        <family val="1"/>
        <charset val="163"/>
      </rPr>
      <t>Ghi chú</t>
    </r>
    <r>
      <rPr>
        <b/>
        <sz val="10"/>
        <color theme="1"/>
        <rFont val="Times New Roman"/>
        <family val="1"/>
        <charset val="163"/>
      </rPr>
      <t>: Không được thay đổi tên SHEET</t>
    </r>
  </si>
  <si>
    <r>
      <rPr>
        <b/>
        <u/>
        <sz val="12"/>
        <color theme="1"/>
        <rFont val="Times New Roman"/>
        <family val="1"/>
        <charset val="163"/>
      </rPr>
      <t>Ghi chú</t>
    </r>
    <r>
      <rPr>
        <b/>
        <sz val="12"/>
        <color theme="1"/>
        <rFont val="Times New Roman"/>
        <family val="1"/>
        <charset val="163"/>
      </rPr>
      <t>: Không được thay đổi tên SHEET</t>
    </r>
  </si>
  <si>
    <t>Đã nhận đủ số tiền (Bằng chữ):</t>
  </si>
  <si>
    <t xml:space="preserve">Có: TK  </t>
  </si>
  <si>
    <t>Ghi Nợ:</t>
  </si>
  <si>
    <t>Ghi Có:</t>
  </si>
  <si>
    <t>Ghi nợ:</t>
  </si>
  <si>
    <t>Có: TK 152</t>
  </si>
  <si>
    <t>Nợ: TK 152</t>
  </si>
  <si>
    <t>Nợ: TK 155</t>
  </si>
  <si>
    <r>
      <t xml:space="preserve">Nhập kho tại: </t>
    </r>
    <r>
      <rPr>
        <sz val="11"/>
        <rFont val="Times New Roman"/>
        <family val="1"/>
      </rPr>
      <t xml:space="preserve">                                           </t>
    </r>
  </si>
  <si>
    <t>Địa điểm:</t>
  </si>
  <si>
    <r>
      <t xml:space="preserve">Họ, tên người nhận hàng: </t>
    </r>
    <r>
      <rPr>
        <b/>
        <i/>
        <sz val="11"/>
        <rFont val="Times New Roman"/>
        <family val="1"/>
      </rPr>
      <t xml:space="preserve">               </t>
    </r>
  </si>
  <si>
    <r>
      <t>Xuất kho tại:</t>
    </r>
    <r>
      <rPr>
        <b/>
        <sz val="11"/>
        <rFont val="Times New Roman"/>
        <family val="1"/>
      </rPr>
      <t/>
    </r>
  </si>
  <si>
    <r>
      <t xml:space="preserve">Xuất kho tại: </t>
    </r>
    <r>
      <rPr>
        <b/>
        <sz val="11"/>
        <rFont val="Times New Roman"/>
        <family val="1"/>
      </rPr>
      <t/>
    </r>
  </si>
  <si>
    <t xml:space="preserve">Ngày     tháng    năm   </t>
  </si>
  <si>
    <t>Nhập kho tại:</t>
  </si>
  <si>
    <t>Xuất kho tại:</t>
  </si>
  <si>
    <t>Có: TK 155</t>
  </si>
  <si>
    <t>KHAI BÁO DANH MỤC</t>
  </si>
  <si>
    <t>NGÂN - QUỸ</t>
  </si>
  <si>
    <t>2. Giá trị hao mòn lũy kế (*)</t>
  </si>
  <si>
    <t>(Áp dụng theo Thông tư ………………)</t>
  </si>
  <si>
    <t xml:space="preserve"> SỔ QUỸ TIỀN MẶT</t>
  </si>
  <si>
    <t>DM TK - SỔ DƯ ĐK</t>
  </si>
  <si>
    <r>
      <t>Nhập kho tại:</t>
    </r>
    <r>
      <rPr>
        <sz val="11"/>
        <rFont val="Times New Roman"/>
        <family val="1"/>
      </rPr>
      <t xml:space="preserve">                                               </t>
    </r>
  </si>
  <si>
    <t>Người lập phiếu                         Người nhận hàng                         Thủ kho                             Thủ trưởng đơn vị</t>
  </si>
  <si>
    <t>Mẫu số B01-DNN</t>
  </si>
  <si>
    <t>Người lập phiếu                         Người nhận hàng                           Thủ kho                            Thủ trưởng đơn vị</t>
  </si>
  <si>
    <t xml:space="preserve">BẢNG TT  LƯƠNG VÀ BẢNG CHẤM CÔNG </t>
  </si>
  <si>
    <t>3. Hàng hoá, dịch vụ dùng chung cho SXKD chịu thuế và không chịu thuế đủ điều kiện khấu trừ thuế:</t>
  </si>
  <si>
    <t>4. Hàng hóa, dịch vụ dùng cho dự án đầu tư đủ điều kiện được khấu trừ thuế (*):</t>
  </si>
  <si>
    <t>BẢNG KÊ PNK  156</t>
  </si>
  <si>
    <t>BẢNG KÊ PXK 156</t>
  </si>
  <si>
    <t>BÁO CÁO NXT 156</t>
  </si>
  <si>
    <t>IN PNK 156</t>
  </si>
  <si>
    <t>IN PXK 156</t>
  </si>
  <si>
    <t>Nợ: TK 156</t>
  </si>
  <si>
    <t>Có: TK 156</t>
  </si>
  <si>
    <t>kg</t>
  </si>
  <si>
    <t>Ngô mỹ</t>
  </si>
  <si>
    <t>Lon</t>
  </si>
  <si>
    <t>Chiếc</t>
  </si>
  <si>
    <t>Lẩu cá</t>
  </si>
  <si>
    <t>Tháng 01 năm 2022</t>
  </si>
  <si>
    <t>Chức 
vụ</t>
  </si>
  <si>
    <t>Các khoản giảm trừ</t>
  </si>
  <si>
    <t>Thu nhập chịu thuế</t>
  </si>
  <si>
    <t>Thu nhập tính thuế</t>
  </si>
  <si>
    <t>Thực 
lĩnh</t>
  </si>
  <si>
    <t>KPCĐ
(2%)</t>
  </si>
  <si>
    <t>BHYT
(3%)</t>
  </si>
  <si>
    <t>BHTN
(1%)</t>
  </si>
  <si>
    <t>Giảm trừ bản thân</t>
  </si>
  <si>
    <t>Giảm trừ gia cảnh</t>
  </si>
  <si>
    <t>Mua bộ  bàn ghế</t>
  </si>
  <si>
    <t>CÔNG TY TNHH KINH DOANH THƯƠNG MẠI TIẾN DŨNG</t>
  </si>
  <si>
    <t>331TD</t>
  </si>
  <si>
    <t>Mua bát đữa, đĩa</t>
  </si>
  <si>
    <t>CÔNG TY TNHH KỸ THUẬT VÀ CÔNG NGHIỆP NHẬT MINH</t>
  </si>
  <si>
    <t>331NM</t>
  </si>
  <si>
    <t>Mua bộ nồi, chảo</t>
  </si>
  <si>
    <t>CÔNG TY TNHH XUÂN LỘC THỌ</t>
  </si>
  <si>
    <t>331LT</t>
  </si>
  <si>
    <t>Mua 3 bộ máy tính</t>
  </si>
  <si>
    <t>Công ty CP ĐT và TM VIETCOM</t>
  </si>
  <si>
    <t>331VC</t>
  </si>
  <si>
    <t>Mua cá, mực</t>
  </si>
  <si>
    <t>CÔNG TY TNHH GROSUN</t>
  </si>
  <si>
    <t>331G</t>
  </si>
  <si>
    <t>Mua bún</t>
  </si>
  <si>
    <t>CÔNG TY TNHH HAEIN VIỆT NAM</t>
  </si>
  <si>
    <t>331VN</t>
  </si>
  <si>
    <t>Mua rau các loại</t>
  </si>
  <si>
    <t>Mua bắp bò</t>
  </si>
  <si>
    <t>Mua thịt heo</t>
  </si>
  <si>
    <t>CÔNG TY CỔ PHẦN THIẾT BỊ ĐIỆN NANO- PHƯỚC THẠNH</t>
  </si>
  <si>
    <t>331PT</t>
  </si>
  <si>
    <t>Mua khoai</t>
  </si>
  <si>
    <t>CÔNG TY CỔ PHẦN THƯƠNG MẠI TỔNG HỢP HQ</t>
  </si>
  <si>
    <t>331HQ</t>
  </si>
  <si>
    <t>Mua gạo</t>
  </si>
  <si>
    <t>Mua trứng vịt</t>
  </si>
  <si>
    <t>Mua thịt gà</t>
  </si>
  <si>
    <t>Mua bia, rượu</t>
  </si>
  <si>
    <t>CÔNG TY TNHH THƯƠNG MẠI ĐẦU TƯ VIỆT PHÁP</t>
  </si>
  <si>
    <t>331VP</t>
  </si>
  <si>
    <t xml:space="preserve">Mua cá </t>
  </si>
  <si>
    <t>Mua trứng gà vịt</t>
  </si>
  <si>
    <t>Bột chiên giòn</t>
  </si>
  <si>
    <t>Lạp xường</t>
  </si>
  <si>
    <t>CÔNG TY TNHH  INTERCONNECT POWER &amp; SIGNAL</t>
  </si>
  <si>
    <t>131SG</t>
  </si>
  <si>
    <t>Mua bia</t>
  </si>
  <si>
    <t>Trứng gà vịt</t>
  </si>
  <si>
    <t>Rau các loại</t>
  </si>
  <si>
    <t xml:space="preserve">Bún </t>
  </si>
  <si>
    <t>Bắp bò</t>
  </si>
  <si>
    <t>Thịt heo</t>
  </si>
  <si>
    <t>Doanh thu bán  lẩu cá, bia nước ngọt</t>
  </si>
  <si>
    <t>CÔNG TY CỔ PHẦN THIẾT BỊ ĐIỆN APM</t>
  </si>
  <si>
    <t>131APM</t>
  </si>
  <si>
    <t>CÔNG TY TNHH PRIME TECHNOLOGY VINA</t>
  </si>
  <si>
    <t>131TL</t>
  </si>
  <si>
    <t>Doanh thu bán pepsi, bò xào</t>
  </si>
  <si>
    <t>CÔNG TY TNHH  BU IL VINA</t>
  </si>
  <si>
    <t>131BVN</t>
  </si>
  <si>
    <t>Doanh thu bán cơm dương châu, co ca</t>
  </si>
  <si>
    <t>CÔNG TY TNHH CINVEN</t>
  </si>
  <si>
    <t>131CV</t>
  </si>
  <si>
    <t>Doanh thu bán lẩu cá co ca...</t>
  </si>
  <si>
    <t>CÔNG TY CỔ PHẦN GIẢI PHÁP CƠ ĐIỆN MES</t>
  </si>
  <si>
    <t>131MES</t>
  </si>
  <si>
    <t>Doanh thu bán mực nướng, co ca</t>
  </si>
  <si>
    <t xml:space="preserve">CÔNG TY TNHH ĐIỆN TỬ  HƯNG THỊNH </t>
  </si>
  <si>
    <t>131TH</t>
  </si>
  <si>
    <t>Doanh thu bán bò sào thập cẩm</t>
  </si>
  <si>
    <t>Doanh thu bán lẩu thái, co ca</t>
  </si>
  <si>
    <t>Doanh thu bán lẩu thái</t>
  </si>
  <si>
    <t>Doanh thu bán khoai tây chiên</t>
  </si>
  <si>
    <t>Doanh thu bán Ngô chiên</t>
  </si>
  <si>
    <t>Doanh thu bán cơm dương châu</t>
  </si>
  <si>
    <t>Doanh thu bán cơm chứng chiên</t>
  </si>
  <si>
    <t>Doanh thu bán lẩu</t>
  </si>
  <si>
    <t>Doanh thu bán ngô chiên, co ca</t>
  </si>
  <si>
    <t>Doanh thu bán cơm chiên trứng , co ca</t>
  </si>
  <si>
    <t>Doanh thu bán cơm gà sả kho, co ca</t>
  </si>
  <si>
    <t>Doanh thu bán lẩu thập cẩm , bia co ca</t>
  </si>
  <si>
    <t>Doanh thu bán khoai tây chiên, co ca</t>
  </si>
  <si>
    <t>Doanh thu bán  ngô chiên</t>
  </si>
  <si>
    <t>Doanh thu bán cơm chiên trứng</t>
  </si>
  <si>
    <t>Doanh thu bán cơm gà sả kho</t>
  </si>
  <si>
    <t>Doanh thu bán mực nướng muối ớt</t>
  </si>
  <si>
    <t>NỘP THUẾ TNDN QUYÊT TOÁN NĂM 2021</t>
  </si>
  <si>
    <t>Mua giấy</t>
  </si>
  <si>
    <t>Công ty cp đt tm vietcom</t>
  </si>
  <si>
    <t>Doanh thu bán lẩu thập cẩm</t>
  </si>
  <si>
    <t>Doanh thu bán khoai tây</t>
  </si>
  <si>
    <t>Hộp mực</t>
  </si>
  <si>
    <t>Doanh thu bán ngô chiên</t>
  </si>
  <si>
    <t>Doanh thu bán lẩu cá diêu hồng</t>
  </si>
  <si>
    <t>Cước điện thoại</t>
  </si>
  <si>
    <t>Tập đoàn viễn thông quân đội</t>
  </si>
  <si>
    <t>Cước internet</t>
  </si>
  <si>
    <t>Doanh thu bán lẩu thái, bia , co ca</t>
  </si>
  <si>
    <t>Doanh thu bán lẩu cá, bia, rượu</t>
  </si>
  <si>
    <t>Doanh thu bán mực nướng muối ớt, nước cam</t>
  </si>
  <si>
    <t>Doanh thu bán  cơm dương châu</t>
  </si>
  <si>
    <t>Doanh thu bán  lẩu thập cẩm</t>
  </si>
  <si>
    <t>Tiền điện</t>
  </si>
  <si>
    <t>Công ty điện lực Hà Đông</t>
  </si>
  <si>
    <t>Doanh thu bán  lẩu cá</t>
  </si>
  <si>
    <t>Doanh thu bán mực nướng muối ớt, co ca</t>
  </si>
  <si>
    <t>CÔNG TY CP ĐẦU TƯ VÀ THƯƠNG MẠI VIỆT COM</t>
  </si>
  <si>
    <t>Lãi tiền gửi ngân hàng</t>
  </si>
  <si>
    <t>Bút toán cuối tháng</t>
  </si>
  <si>
    <t>BTTL</t>
  </si>
  <si>
    <t>Tính lương phải trả cho bộ phận VP</t>
  </si>
  <si>
    <t>Tính lương phải trả cho bộ phận SX</t>
  </si>
  <si>
    <t>Trích BHXH bộ phận VP</t>
  </si>
  <si>
    <t>Trích BHXH bộ phận SX</t>
  </si>
  <si>
    <t>PC</t>
  </si>
  <si>
    <t>Thanh toán lương tháng 01/2022 bộ phận VP</t>
  </si>
  <si>
    <t>Thanh toán lương tháng 01/2022 bộ phận SX</t>
  </si>
  <si>
    <t>PKT</t>
  </si>
  <si>
    <t>Tinh thuế TNCN phải nộp tháng 01/2022</t>
  </si>
  <si>
    <t>BPB</t>
  </si>
  <si>
    <t>Trích phân bổ trong kỳ</t>
  </si>
  <si>
    <t>BKH</t>
  </si>
  <si>
    <t>Trích khấu hao trong kỳ bộ phận SX</t>
  </si>
  <si>
    <t>Trích khấu hao trong kỳ bộ phận VP</t>
  </si>
  <si>
    <t>Kết chuyển thuế GTGT được khấu trừ trong kỳ</t>
  </si>
  <si>
    <t>Tập hợp cp nvl</t>
  </si>
  <si>
    <t>Nhập kho thành phẩm hoàn thành trong kỳ</t>
  </si>
  <si>
    <t>NVL SX trong kỳ</t>
  </si>
  <si>
    <t>Nhân công sx trong kỳ</t>
  </si>
  <si>
    <t>CP SXC</t>
  </si>
  <si>
    <t>Tập hợp giá vốn</t>
  </si>
  <si>
    <t>Kết chuyển doanh thu thành phẩm trong kỳ</t>
  </si>
  <si>
    <t>Kết chuyển doanh thu hoạt động tài chính</t>
  </si>
  <si>
    <t>Kết chuyển giá vốn hàng xuất bán trong kỳ</t>
  </si>
  <si>
    <t>Kết chuyển CP QL</t>
  </si>
  <si>
    <t>Kết chuyển lãi</t>
  </si>
  <si>
    <t>Cộng số phát sinh tháng 1</t>
  </si>
  <si>
    <t>THÁNG 2</t>
  </si>
  <si>
    <t>Mua máy pos quẹt thẻ</t>
  </si>
  <si>
    <t>Mua khoai ngô</t>
  </si>
  <si>
    <t xml:space="preserve">Mua cá dieu hồng </t>
  </si>
  <si>
    <t>Muối chiên</t>
  </si>
  <si>
    <t>mua gạo</t>
  </si>
  <si>
    <t>Mua cá diêu hồng</t>
  </si>
  <si>
    <t>Mua cá diều hồng</t>
  </si>
  <si>
    <t>mua bún</t>
  </si>
  <si>
    <t>Bò xào xả ớt</t>
  </si>
  <si>
    <t>Mực nướng</t>
  </si>
  <si>
    <t>Bò xào hành</t>
  </si>
  <si>
    <t>giò heo muối chiên</t>
  </si>
  <si>
    <t>giò heo</t>
  </si>
  <si>
    <t>Lẩu thái</t>
  </si>
  <si>
    <t>Lẩu thập cẩm</t>
  </si>
  <si>
    <t xml:space="preserve">Bò nướng </t>
  </si>
  <si>
    <t xml:space="preserve">Mua hộp mực </t>
  </si>
  <si>
    <t>Lẩu thâp cẩm</t>
  </si>
  <si>
    <t>Công ty viễn thông quân đội</t>
  </si>
  <si>
    <t xml:space="preserve">Cước điện thoại </t>
  </si>
  <si>
    <t>Bò nướng</t>
  </si>
  <si>
    <t>lẩu cá</t>
  </si>
  <si>
    <t>bò xào hành</t>
  </si>
  <si>
    <t xml:space="preserve">Tiền điện </t>
  </si>
  <si>
    <t>Công ty điện lực hà đông</t>
  </si>
  <si>
    <t>bò xào thập cẩm</t>
  </si>
  <si>
    <t>Giò heo</t>
  </si>
  <si>
    <t>Lẩu quá</t>
  </si>
  <si>
    <t>Bò xào thập cẩm</t>
  </si>
  <si>
    <t>BÚT TOÁN CUỐI THÁNG 2</t>
  </si>
  <si>
    <t>Tính lương phải trả bộ phận VP</t>
  </si>
  <si>
    <t>Tính lương phải trả bộ phận SX</t>
  </si>
  <si>
    <t>Thanh toán lương tháng 2/2022 bộ phận VP</t>
  </si>
  <si>
    <t>Thanh toán lương tháng 2/2022 bộ phận SX</t>
  </si>
  <si>
    <t>Tính thuế TNCN phải nộp tháng 02/2022</t>
  </si>
  <si>
    <t>Kết chuyển lỗ</t>
  </si>
  <si>
    <t>Cộng số phát sinh tháng 2</t>
  </si>
  <si>
    <t>THÁNG 3</t>
  </si>
  <si>
    <t>Mau bắp bò</t>
  </si>
  <si>
    <t xml:space="preserve">Mua rau </t>
  </si>
  <si>
    <t>Mua trứng</t>
  </si>
  <si>
    <t>Bò xào</t>
  </si>
  <si>
    <t>Cơm dương châu</t>
  </si>
  <si>
    <t>Cơm chiên trứng</t>
  </si>
  <si>
    <t>lẩu cá diêu hồng</t>
  </si>
  <si>
    <t>Khoai tây chiên</t>
  </si>
  <si>
    <t>Cơm gà kho</t>
  </si>
  <si>
    <t>Lầu thập cẩm</t>
  </si>
  <si>
    <t>Cước in ternet</t>
  </si>
  <si>
    <t xml:space="preserve">Viễn thông quân đội </t>
  </si>
  <si>
    <t>Lấu cá</t>
  </si>
  <si>
    <t>Cơm gà</t>
  </si>
  <si>
    <t>Doanh thu bán máy</t>
  </si>
  <si>
    <t>Hao mòn lỹ kế</t>
  </si>
  <si>
    <t>giá trị còn lại</t>
  </si>
  <si>
    <t>Nguyên giá ban đầu</t>
  </si>
  <si>
    <t>NỘP THUẾ GTGT THÁNG 2/2022</t>
  </si>
  <si>
    <t>THANH TOÁN LƯƠNG DỊCH VỤ SẢN XUẤT</t>
  </si>
  <si>
    <t>LÃI TIỀN GỬI NGÂN HÀNG</t>
  </si>
  <si>
    <t>Nộp thuế TNCN</t>
  </si>
  <si>
    <t>NỘP TIỀN BẢO HIỂM QUÝ 1/2022</t>
  </si>
  <si>
    <t>TẠM TÍNH THUẾ TNDN QUÝ 1/2022</t>
  </si>
  <si>
    <t>BÚT TOÁN CUỐI THÁNG 3</t>
  </si>
  <si>
    <t>PBN</t>
  </si>
  <si>
    <t>Khấu trừ thuế TNCN</t>
  </si>
  <si>
    <t>Kết chuyển TNK</t>
  </si>
  <si>
    <t>Kết chuyển CPK</t>
  </si>
  <si>
    <t>Tính thuế TNDN quý I</t>
  </si>
  <si>
    <t>Kết chuyển thuế TNDN quý I</t>
  </si>
  <si>
    <t>PBC</t>
  </si>
  <si>
    <t>Phí chuyển khoản</t>
  </si>
  <si>
    <t>Phí quản lý TK</t>
  </si>
  <si>
    <t>CCDC PHỤC VỤ QUẢN LÝ</t>
  </si>
  <si>
    <t>Máy Fax</t>
  </si>
  <si>
    <t xml:space="preserve">BỘ </t>
  </si>
  <si>
    <t>CCDC1</t>
  </si>
  <si>
    <t>Máy hủy tài liêu</t>
  </si>
  <si>
    <t>CCDC2</t>
  </si>
  <si>
    <t>ghế gấp</t>
  </si>
  <si>
    <t>CCDC3</t>
  </si>
  <si>
    <t>Ban làm việc . Hộp treo</t>
  </si>
  <si>
    <t>CCDC4</t>
  </si>
  <si>
    <t>Bàn vi tính</t>
  </si>
  <si>
    <t>CCDC5</t>
  </si>
  <si>
    <t>Baàn làm việc</t>
  </si>
  <si>
    <t>CCDC6</t>
  </si>
  <si>
    <t>Máy vi tính văn phòng</t>
  </si>
  <si>
    <t>CCDC7</t>
  </si>
  <si>
    <t>CCDC8</t>
  </si>
  <si>
    <t>Điều hòa nhiệt độ</t>
  </si>
  <si>
    <t>CCDC9</t>
  </si>
  <si>
    <t>CCDC10</t>
  </si>
  <si>
    <t>máy tính Sam Sung</t>
  </si>
  <si>
    <t>CCDC11</t>
  </si>
  <si>
    <t>Tủ sắt</t>
  </si>
  <si>
    <t>CCDC12</t>
  </si>
  <si>
    <t>CCDC13</t>
  </si>
  <si>
    <t xml:space="preserve">CỘNG </t>
  </si>
  <si>
    <t>CCDC PHỤC VỤ SẢN XUẤT</t>
  </si>
  <si>
    <t>Bếp điện từ</t>
  </si>
  <si>
    <t>BDT</t>
  </si>
  <si>
    <t>Nồi cơm điện</t>
  </si>
  <si>
    <t>NCD</t>
  </si>
  <si>
    <t>Bộ bàn ghế</t>
  </si>
  <si>
    <t>BBG</t>
  </si>
  <si>
    <t>BBG2</t>
  </si>
  <si>
    <t>NC</t>
  </si>
  <si>
    <t>Tháng 01/2022</t>
  </si>
  <si>
    <t>Máy post</t>
  </si>
  <si>
    <t>MP</t>
  </si>
  <si>
    <t>Tháng 02/2022</t>
  </si>
  <si>
    <t>Tháng 03/2022</t>
  </si>
  <si>
    <t>TSCĐ phục vụ VP</t>
  </si>
  <si>
    <t>Máy xách tay Sony</t>
  </si>
  <si>
    <t xml:space="preserve">chiếc </t>
  </si>
  <si>
    <t>SN2</t>
  </si>
  <si>
    <t>Điều hòa nhiệt độ LC</t>
  </si>
  <si>
    <t>DH1</t>
  </si>
  <si>
    <t>điều hòa nhiệt độ Carrier</t>
  </si>
  <si>
    <t>DH2</t>
  </si>
  <si>
    <t>Xe tải 5 tấn Huynhdai</t>
  </si>
  <si>
    <t>XT5</t>
  </si>
  <si>
    <t>Xe oto Toyata INNOVA</t>
  </si>
  <si>
    <t>To</t>
  </si>
  <si>
    <t>SN3</t>
  </si>
  <si>
    <t>TSCĐ PHỤC VỤ SẢN XUẤT</t>
  </si>
  <si>
    <t>Hệ thống điều hòa</t>
  </si>
  <si>
    <t>HTDH</t>
  </si>
  <si>
    <t xml:space="preserve">Hệ thống bếp </t>
  </si>
  <si>
    <t>cái</t>
  </si>
  <si>
    <t>TSCD2</t>
  </si>
  <si>
    <t>Nhà xưởng</t>
  </si>
  <si>
    <t>TSCĐ3</t>
  </si>
  <si>
    <t>TSCĐ PHỤC VỤ VP</t>
  </si>
  <si>
    <t>TSCĐ phục vụ SX</t>
  </si>
  <si>
    <t xml:space="preserve">Bộ phận Quản lý </t>
  </si>
  <si>
    <t>Diệu Thị Thanh</t>
  </si>
  <si>
    <t>KT</t>
  </si>
  <si>
    <t>Lê Thị Loan</t>
  </si>
  <si>
    <t>Lê Quang Thuận</t>
  </si>
  <si>
    <t>Nguyễn Thanh</t>
  </si>
  <si>
    <t>Đinh Thị Hà</t>
  </si>
  <si>
    <t>Nguyễn Thị Loan</t>
  </si>
  <si>
    <t>Nguyễn Thị Luận</t>
  </si>
  <si>
    <t>Địa chỉ: Số 1 Dãy D TT Bà Triệu, P. Nguyễn Trãi, Hà Đông, Hà Nội</t>
  </si>
  <si>
    <t>Tháng 02 năm 2022</t>
  </si>
  <si>
    <t>Tháng 03 năm 2022</t>
  </si>
  <si>
    <t>Đơn vị : Công ty TNHH Thương mại Dịch vụ và Xây dựng Đức Hà</t>
  </si>
  <si>
    <t>BẢNG TÍNH - THANH TOÁN TIỀN LƯƠNG</t>
  </si>
  <si>
    <t>Đơn vị tính: Việt Nam Đồng</t>
  </si>
  <si>
    <t>Lương
Chính</t>
  </si>
  <si>
    <t>Phụ cấp</t>
  </si>
  <si>
    <t>Ngày
công</t>
  </si>
  <si>
    <t>Tổng Lương
Thực Tế</t>
  </si>
  <si>
    <t>Tổng thu nhập</t>
  </si>
  <si>
    <t>Lương
đóng BH</t>
  </si>
  <si>
    <t>Trích vào Chi phí Doanh nghiệp</t>
  </si>
  <si>
    <t>Trích vào Lương nhân viên</t>
  </si>
  <si>
    <t>Ký Nhận</t>
  </si>
  <si>
    <t>Trách nhiệm</t>
  </si>
  <si>
    <t>Ăn trưa</t>
  </si>
  <si>
    <t>Điện thoại</t>
  </si>
  <si>
    <t>Xăng xe</t>
  </si>
  <si>
    <t>BHXH
(17.5%)</t>
  </si>
  <si>
    <t>Cộng
23.5%</t>
  </si>
  <si>
    <t>BHXH
(8%)</t>
  </si>
  <si>
    <t>BHYT
(1,5%)</t>
  </si>
  <si>
    <t>Cộng
10,5%</t>
  </si>
  <si>
    <t>GĐ</t>
  </si>
  <si>
    <t>Nguyễn Tuấn Ngọc</t>
  </si>
  <si>
    <t>P.GD</t>
  </si>
  <si>
    <t>NV</t>
  </si>
  <si>
    <t>Bộ phận Giám Sát</t>
  </si>
  <si>
    <t>TB</t>
  </si>
  <si>
    <t>PB</t>
  </si>
  <si>
    <t>Trần Hữu Đức</t>
  </si>
  <si>
    <t>Đặng Thị Thảo</t>
  </si>
  <si>
    <t>Văn Thị Mai</t>
  </si>
  <si>
    <t>8581983541</t>
  </si>
  <si>
    <t>Ngô Thị Yên</t>
  </si>
  <si>
    <t>BB</t>
  </si>
  <si>
    <t>8578949808</t>
  </si>
  <si>
    <t>Lưu Thị Sang</t>
  </si>
  <si>
    <t>8129084258</t>
  </si>
  <si>
    <t>Chử Thị Phương Thảo</t>
  </si>
  <si>
    <t>8550749037</t>
  </si>
  <si>
    <t>Nguyễn Thị Ngân</t>
  </si>
  <si>
    <t>8087118784</t>
  </si>
  <si>
    <t>Nguyễn Huy Quang</t>
  </si>
  <si>
    <t>8581373458</t>
  </si>
  <si>
    <t>Nguyễn Văn Vũ</t>
  </si>
  <si>
    <t>LT</t>
  </si>
  <si>
    <t>8581373803</t>
  </si>
  <si>
    <t>Vũ Thị Đoan</t>
  </si>
  <si>
    <t>8581374099</t>
  </si>
  <si>
    <t>Trịnh Thị Huê</t>
  </si>
  <si>
    <t>TN</t>
  </si>
  <si>
    <t>Trần Thảo Chi</t>
  </si>
  <si>
    <t>8388280928</t>
  </si>
  <si>
    <t xml:space="preserve">Tổng A + B </t>
  </si>
  <si>
    <t>Giám đốc Công ty</t>
  </si>
  <si>
    <t>Ghi Chú</t>
  </si>
  <si>
    <t>BSG</t>
  </si>
  <si>
    <t>BTB</t>
  </si>
  <si>
    <t>B333</t>
  </si>
  <si>
    <t>NA</t>
  </si>
  <si>
    <t>PSI</t>
  </si>
  <si>
    <t>COCA</t>
  </si>
  <si>
    <t>NCA</t>
  </si>
  <si>
    <t>RN</t>
  </si>
  <si>
    <t>RC</t>
  </si>
  <si>
    <t>RML</t>
  </si>
  <si>
    <t>RTM</t>
  </si>
  <si>
    <t>DANH MỤC VẬT TƯ, THÀNH PHẨM</t>
  </si>
  <si>
    <t xml:space="preserve">Đơn vị tính  </t>
  </si>
  <si>
    <t>NGUYÊN VẬT LIỆU</t>
  </si>
  <si>
    <t>CDH</t>
  </si>
  <si>
    <t>Cá diêu hồng</t>
  </si>
  <si>
    <t>BUN</t>
  </si>
  <si>
    <t>Bún</t>
  </si>
  <si>
    <t>RCL</t>
  </si>
  <si>
    <t>MT</t>
  </si>
  <si>
    <t>Mực tươi</t>
  </si>
  <si>
    <t>TH</t>
  </si>
  <si>
    <t>TOM</t>
  </si>
  <si>
    <t>Tôm</t>
  </si>
  <si>
    <t>GHE</t>
  </si>
  <si>
    <t>Ghẹ</t>
  </si>
  <si>
    <t>KHOAI</t>
  </si>
  <si>
    <t xml:space="preserve">Khoai </t>
  </si>
  <si>
    <t>BCG</t>
  </si>
  <si>
    <t>NMY</t>
  </si>
  <si>
    <t>GAO</t>
  </si>
  <si>
    <t xml:space="preserve"> Gạo</t>
  </si>
  <si>
    <t>TGV</t>
  </si>
  <si>
    <t>Trứng gà, vịt</t>
  </si>
  <si>
    <t>TGA</t>
  </si>
  <si>
    <t>Thịt gà</t>
  </si>
  <si>
    <t>GIOHEO</t>
  </si>
  <si>
    <t xml:space="preserve"> Giò heo</t>
  </si>
  <si>
    <t>LX</t>
  </si>
  <si>
    <t xml:space="preserve"> Lạp xường</t>
  </si>
  <si>
    <t>MC</t>
  </si>
  <si>
    <t>NHÓM HÀNG HÓA</t>
  </si>
  <si>
    <t>Bia sài gòn</t>
  </si>
  <si>
    <t>Bia Trúc Bạch</t>
  </si>
  <si>
    <t>Bia 333</t>
  </si>
  <si>
    <t>Navie 300ml</t>
  </si>
  <si>
    <t>Pepsi</t>
  </si>
  <si>
    <t>Coca</t>
  </si>
  <si>
    <t>Nước cam</t>
  </si>
  <si>
    <t>Rượu ngô 500ml</t>
  </si>
  <si>
    <t>Rượu chuối 500ml</t>
  </si>
  <si>
    <t>Rượu men lá 500ml</t>
  </si>
  <si>
    <t>Rượu táo mèo</t>
  </si>
  <si>
    <t>THÀNH PHẨM</t>
  </si>
  <si>
    <t>LCDH</t>
  </si>
  <si>
    <t>Lẩu cá diêu hồng</t>
  </si>
  <si>
    <t>Nồi</t>
  </si>
  <si>
    <t>MNMO</t>
  </si>
  <si>
    <t>Mực nướng muối ớt</t>
  </si>
  <si>
    <t>Đĩa</t>
  </si>
  <si>
    <t>BXTC</t>
  </si>
  <si>
    <t>LTC</t>
  </si>
  <si>
    <t>KTC</t>
  </si>
  <si>
    <t>Ngô Chiên</t>
  </si>
  <si>
    <t>CDC</t>
  </si>
  <si>
    <t>Cơm Dương Châu</t>
  </si>
  <si>
    <t>CTC</t>
  </si>
  <si>
    <t>CGSK</t>
  </si>
  <si>
    <t>Cơm gà kho sả</t>
  </si>
  <si>
    <t>BXSO</t>
  </si>
  <si>
    <t>Bò sào xả ớt</t>
  </si>
  <si>
    <t>BNS</t>
  </si>
  <si>
    <t>Bò nướng Singapo</t>
  </si>
  <si>
    <t>BXH</t>
  </si>
  <si>
    <t>GHMC</t>
  </si>
  <si>
    <t>Giò heo muối chiên</t>
  </si>
  <si>
    <t>Chi phí ccdc</t>
  </si>
  <si>
    <t>Mã thành phẩm</t>
  </si>
  <si>
    <t>Giá vồn</t>
  </si>
  <si>
    <t>Tháng 03/2014</t>
  </si>
  <si>
    <t>Mã TP</t>
  </si>
  <si>
    <t>Céng:</t>
  </si>
  <si>
    <t>133 ĐẦU KỲ</t>
  </si>
  <si>
    <t>Nguyên vật liệu chính</t>
  </si>
  <si>
    <t>Nguyên vật liệu phụ</t>
  </si>
  <si>
    <t>Nhiên liệu</t>
  </si>
  <si>
    <t>Chi phí nguyên vật liệu dở dang</t>
  </si>
  <si>
    <t>Chi phí nhân công dở dang</t>
  </si>
  <si>
    <t>Chi phí sản xuất chung dở dang</t>
  </si>
  <si>
    <t>Thành phẩm</t>
  </si>
  <si>
    <t>Thuế Thu nhập cá nhân</t>
  </si>
  <si>
    <t>Doanh thu bán hàng hóa</t>
  </si>
  <si>
    <t>Doanh thu bán các thành phẩm</t>
  </si>
  <si>
    <t xml:space="preserve">BẢNG CÂN ĐỐI TÀI KHOẢN </t>
  </si>
  <si>
    <t>Thanh toán lương tháng 3/2022 bộ phận VP</t>
  </si>
  <si>
    <t>Lập ngày 28 tháng 02 năm 2022</t>
  </si>
  <si>
    <t>Mã số thuế: 0500592393</t>
  </si>
  <si>
    <t>Lập ngày 31 tháng 01 năm 2022</t>
  </si>
  <si>
    <t>Lập ngày 31 tháng 03 năm 2022</t>
  </si>
  <si>
    <t>Lập ngày 31 tháng 01 năm  2022</t>
  </si>
  <si>
    <t>Lập ngày 28 tháng 02 năm  2022</t>
  </si>
  <si>
    <t>Lập ngày 31 tháng 03 năm  2022</t>
  </si>
  <si>
    <t>Năm 2022</t>
  </si>
  <si>
    <t>Ngày 31 tháng 03 năm 2022</t>
  </si>
  <si>
    <t>Cộng số phát sinh trong kỳ</t>
  </si>
  <si>
    <t>(Ký, họ tên,đóng dấu)</t>
  </si>
  <si>
    <t>Hà Nội, ngày 31 tháng 03 năm 2022</t>
  </si>
  <si>
    <t>642,133</t>
  </si>
  <si>
    <t>242,133</t>
  </si>
  <si>
    <t>152,133</t>
  </si>
  <si>
    <t>156,133</t>
  </si>
  <si>
    <t>Qúy I năm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</si>
</sst>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3" formatCode="_(* #,##0.00_);_(* \(#,##0.00\);_(* &quot;-&quot;??_);_(@_)"/>
    <numFmt numFmtId="164" formatCode="_-* #,##0_-;\-* #,##0_-;_-* &quot;-&quot;_-;_-@_-"/>
    <numFmt numFmtId="165" formatCode="_-* #,##0.00_-;\-* #,##0.00_-;_-* &quot;-&quot;??_-;_-@_-"/>
    <numFmt numFmtId="166" formatCode="dd/mm"/>
    <numFmt numFmtId="167" formatCode="_(* #,##0_);_(* \(#,##0\);_(* &quot;-&quot;??_);_(@_)"/>
    <numFmt numFmtId="168" formatCode="\P\N\K\ 00"/>
    <numFmt numFmtId="169" formatCode="0000000"/>
    <numFmt numFmtId="170" formatCode="000000"/>
    <numFmt numFmtId="171" formatCode="dd"/>
    <numFmt numFmtId="172" formatCode="[Red][=0]&quot;C.NhËt&quot;;#\ ###\ ##0;[Cyan]\ &quot;T.B¶y &quot;"/>
    <numFmt numFmtId="173" formatCode="[Red]&quot;C.NhËt&quot;;#\ ###\ ##0;[Cyan]\ &quot;T.B¶y &quot;"/>
    <numFmt numFmtId="174" formatCode="&quot;Hà Nội&quot;\,\ &quot;Ngày&quot;\ dd\ &quot;tháng&quot;\ mm\ &quot;năm&quot;\ yyyy"/>
    <numFmt numFmtId="175" formatCode="#,##0;[Red]\(#,##0\)"/>
    <numFmt numFmtId="176" formatCode="#,##0;\(#,##0\);"/>
    <numFmt numFmtId="177" formatCode="#,##0.00;\(#,##0.00\);"/>
    <numFmt numFmtId="178" formatCode="#,##0\ &quot;$&quot;_);[Red]\(#,##0\ &quot;$&quot;\)"/>
    <numFmt numFmtId="179" formatCode="#,##0\ &quot;DM&quot;;\-#,##0\ &quot;DM&quot;"/>
    <numFmt numFmtId="180" formatCode="0.000%"/>
    <numFmt numFmtId="181" formatCode="&quot;￥&quot;#,##0;&quot;￥&quot;\-#,##0"/>
    <numFmt numFmtId="182" formatCode="00.000"/>
    <numFmt numFmtId="183" formatCode="_-&quot;$&quot;* #,##0_-;\-&quot;$&quot;* #,##0_-;_-&quot;$&quot;* &quot;-&quot;_-;_-@_-"/>
    <numFmt numFmtId="184" formatCode="_-&quot;$&quot;* #,##0.00_-;\-&quot;$&quot;* #,##0.00_-;_-&quot;$&quot;* &quot;-&quot;??_-;_-@_-"/>
    <numFmt numFmtId="185" formatCode="00"/>
    <numFmt numFmtId="186" formatCode="_-* #,##0.00\ _€_-;\-* #,##0.00\ _€_-;_-* &quot;-&quot;??\ _€_-;_-@_-"/>
    <numFmt numFmtId="187" formatCode="dd/mm/yyyy;@"/>
    <numFmt numFmtId="188" formatCode="_(* #,##0.0_);_(* \(#,##0.0\);_(* &quot;-&quot;??_);_(@_)"/>
  </numFmts>
  <fonts count="178">
    <font>
      <sz val="11"/>
      <color theme="1"/>
      <name val="Calibri"/>
      <family val="2"/>
      <scheme val="minor"/>
    </font>
    <font>
      <u/>
      <sz val="11"/>
      <color theme="10"/>
      <name val="Calibri"/>
      <family val="2"/>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10"/>
      <name val="Times New Roman"/>
      <family val="1"/>
    </font>
    <font>
      <b/>
      <sz val="12"/>
      <name val="Times New Roman"/>
      <family val="1"/>
    </font>
    <font>
      <sz val="12"/>
      <name val="Times New Roman"/>
      <family val="1"/>
    </font>
    <font>
      <sz val="12"/>
      <name val=".VnTime"/>
      <family val="2"/>
    </font>
    <font>
      <sz val="12"/>
      <color rgb="FF00B050"/>
      <name val="Calibri"/>
      <family val="2"/>
      <scheme val="minor"/>
    </font>
    <font>
      <sz val="11"/>
      <color rgb="FF00B050"/>
      <name val="Calibri"/>
      <family val="2"/>
      <scheme val="minor"/>
    </font>
    <font>
      <sz val="20"/>
      <color theme="1"/>
      <name val="Calibri"/>
      <family val="2"/>
      <scheme val="minor"/>
    </font>
    <font>
      <b/>
      <sz val="16"/>
      <color rgb="FFFFFFFF"/>
      <name val="Calibri"/>
      <family val="2"/>
      <scheme val="minor"/>
    </font>
    <font>
      <b/>
      <sz val="12"/>
      <color theme="0"/>
      <name val="Times New Roman"/>
      <family val="1"/>
    </font>
    <font>
      <sz val="15"/>
      <color theme="1"/>
      <name val="Calibri"/>
      <family val="2"/>
      <scheme val="minor"/>
    </font>
    <font>
      <b/>
      <sz val="11"/>
      <color theme="0"/>
      <name val="Times New Roman"/>
      <family val="1"/>
    </font>
    <font>
      <sz val="20"/>
      <color rgb="FF002060"/>
      <name val="Calibri"/>
      <family val="2"/>
      <scheme val="minor"/>
    </font>
    <font>
      <sz val="20"/>
      <color rgb="FF7030A0"/>
      <name val="Calibri"/>
      <family val="2"/>
      <scheme val="minor"/>
    </font>
    <font>
      <sz val="11"/>
      <color rgb="FF7030A0"/>
      <name val="Calibri"/>
      <family val="2"/>
      <scheme val="minor"/>
    </font>
    <font>
      <sz val="13"/>
      <color theme="0"/>
      <name val="Calibri"/>
      <family val="2"/>
      <scheme val="minor"/>
    </font>
    <font>
      <sz val="20"/>
      <color theme="1"/>
      <name val="Arial"/>
      <family val="2"/>
    </font>
    <font>
      <sz val="10"/>
      <name val=".VnArial"/>
      <family val="2"/>
    </font>
    <font>
      <sz val="10"/>
      <name val="Times New Roman"/>
      <family val="1"/>
    </font>
    <font>
      <b/>
      <sz val="10"/>
      <color theme="0"/>
      <name val="Times New Roman"/>
      <family val="1"/>
    </font>
    <font>
      <sz val="11"/>
      <color rgb="FF002060"/>
      <name val="Calibri"/>
      <family val="2"/>
      <scheme val="minor"/>
    </font>
    <font>
      <sz val="20"/>
      <color rgb="FF002060"/>
      <name val="Arial"/>
      <family val="2"/>
    </font>
    <font>
      <sz val="20"/>
      <color rgb="FF7030A0"/>
      <name val="Arial"/>
      <family val="2"/>
    </font>
    <font>
      <i/>
      <sz val="12"/>
      <name val="Times New Roman"/>
      <family val="1"/>
    </font>
    <font>
      <sz val="12"/>
      <color indexed="17"/>
      <name val="Times New Roman"/>
      <family val="1"/>
    </font>
    <font>
      <sz val="12"/>
      <color indexed="12"/>
      <name val="Times New Roman"/>
      <family val="1"/>
    </font>
    <font>
      <sz val="12"/>
      <color theme="1"/>
      <name val="Times New Roman"/>
      <family val="1"/>
    </font>
    <font>
      <sz val="11"/>
      <name val="Times New Roman"/>
      <family val="1"/>
    </font>
    <font>
      <b/>
      <sz val="11"/>
      <name val="Times New Roman"/>
      <family val="1"/>
    </font>
    <font>
      <i/>
      <sz val="13"/>
      <name val="Times New Roman"/>
      <family val="1"/>
    </font>
    <font>
      <b/>
      <i/>
      <sz val="12"/>
      <name val="Times New Roman"/>
      <family val="1"/>
    </font>
    <font>
      <i/>
      <sz val="11"/>
      <name val="Times New Roman"/>
      <family val="1"/>
    </font>
    <font>
      <i/>
      <sz val="10"/>
      <name val="Times New Roman"/>
      <family val="1"/>
    </font>
    <font>
      <b/>
      <i/>
      <sz val="11"/>
      <name val="Times New Roman"/>
      <family val="1"/>
    </font>
    <font>
      <sz val="11"/>
      <color theme="1"/>
      <name val="Times New Roman"/>
      <family val="1"/>
    </font>
    <font>
      <sz val="12"/>
      <color indexed="9"/>
      <name val="Times New Roman"/>
      <family val="1"/>
    </font>
    <font>
      <sz val="8"/>
      <name val="Times New Roman"/>
      <family val="1"/>
    </font>
    <font>
      <b/>
      <u/>
      <sz val="10"/>
      <name val="Times New Roman"/>
      <family val="1"/>
    </font>
    <font>
      <b/>
      <sz val="11"/>
      <color theme="1"/>
      <name val="Times New Roman"/>
      <family val="1"/>
    </font>
    <font>
      <b/>
      <sz val="16"/>
      <color theme="1"/>
      <name val="Times New Roman"/>
      <family val="1"/>
    </font>
    <font>
      <sz val="11"/>
      <color rgb="FFC00000"/>
      <name val="Times New Roman"/>
      <family val="1"/>
    </font>
    <font>
      <b/>
      <sz val="16"/>
      <color rgb="FFFFFFFF"/>
      <name val="Times New Roman"/>
      <family val="1"/>
    </font>
    <font>
      <sz val="10"/>
      <color theme="1"/>
      <name val="Times New Roman"/>
      <family val="1"/>
    </font>
    <font>
      <sz val="12"/>
      <color rgb="FFFF0000"/>
      <name val="Times New Roman"/>
      <family val="1"/>
    </font>
    <font>
      <b/>
      <sz val="24"/>
      <name val="Times New Roman"/>
      <family val="1"/>
    </font>
    <font>
      <b/>
      <sz val="9"/>
      <name val="Times New Roman"/>
      <family val="1"/>
    </font>
    <font>
      <b/>
      <sz val="20"/>
      <name val="Times New Roman"/>
      <family val="1"/>
    </font>
    <font>
      <b/>
      <sz val="16"/>
      <name val="Times New Roman"/>
      <family val="1"/>
    </font>
    <font>
      <sz val="8"/>
      <color indexed="81"/>
      <name val="Tahoma"/>
      <family val="2"/>
    </font>
    <font>
      <sz val="12"/>
      <color rgb="FF000000"/>
      <name val="Times New Roman"/>
      <family val="1"/>
    </font>
    <font>
      <b/>
      <sz val="12"/>
      <color rgb="FF000000"/>
      <name val="Times New Roman"/>
      <family val="1"/>
    </font>
    <font>
      <sz val="10"/>
      <name val="Arial"/>
      <family val="2"/>
      <charset val="163"/>
    </font>
    <font>
      <sz val="11"/>
      <color indexed="8"/>
      <name val="Times New Roman"/>
      <family val="1"/>
      <charset val="163"/>
    </font>
    <font>
      <b/>
      <sz val="12"/>
      <color indexed="8"/>
      <name val="Times New Roman"/>
      <family val="1"/>
      <charset val="163"/>
    </font>
    <font>
      <sz val="12"/>
      <color indexed="8"/>
      <name val="Times New Roman"/>
      <family val="1"/>
      <charset val="163"/>
    </font>
    <font>
      <i/>
      <sz val="12"/>
      <color indexed="8"/>
      <name val="Times New Roman"/>
      <family val="1"/>
      <charset val="163"/>
    </font>
    <font>
      <b/>
      <sz val="11"/>
      <color indexed="8"/>
      <name val="Times New Roman"/>
      <family val="1"/>
      <charset val="163"/>
    </font>
    <font>
      <sz val="10"/>
      <color indexed="8"/>
      <name val="Times New Roman"/>
      <family val="1"/>
      <charset val="163"/>
    </font>
    <font>
      <sz val="9"/>
      <color indexed="8"/>
      <name val="Arial Narrow"/>
      <family val="2"/>
    </font>
    <font>
      <b/>
      <sz val="10"/>
      <color indexed="8"/>
      <name val="Times New Roman"/>
      <family val="1"/>
      <charset val="163"/>
    </font>
    <font>
      <b/>
      <sz val="9"/>
      <color indexed="8"/>
      <name val="Arial Narrow"/>
      <family val="2"/>
    </font>
    <font>
      <b/>
      <sz val="9"/>
      <color indexed="8"/>
      <name val="Arial Narrow"/>
      <family val="2"/>
    </font>
    <font>
      <b/>
      <sz val="10.5"/>
      <color indexed="8"/>
      <name val="Times New Roman"/>
      <family val="1"/>
      <charset val="163"/>
    </font>
    <font>
      <i/>
      <sz val="11"/>
      <color indexed="8"/>
      <name val="Times New Roman"/>
      <family val="1"/>
      <charset val="163"/>
    </font>
    <font>
      <b/>
      <sz val="12"/>
      <color indexed="8"/>
      <name val="Times New Roman"/>
      <family val="1"/>
      <charset val="163"/>
    </font>
    <font>
      <sz val="12"/>
      <color indexed="8"/>
      <name val="Times New Roman"/>
      <family val="1"/>
    </font>
    <font>
      <sz val="13"/>
      <name val="Times New Roman"/>
      <family val="1"/>
    </font>
    <font>
      <b/>
      <sz val="13"/>
      <name val="Times New Roman"/>
      <family val="1"/>
    </font>
    <font>
      <b/>
      <sz val="11"/>
      <color indexed="12"/>
      <name val="Times New Roman"/>
      <family val="1"/>
    </font>
    <font>
      <b/>
      <sz val="12"/>
      <color indexed="10"/>
      <name val="Times New Roman"/>
      <family val="1"/>
    </font>
    <font>
      <b/>
      <sz val="12"/>
      <color indexed="12"/>
      <name val="Times New Roman"/>
      <family val="1"/>
    </font>
    <font>
      <b/>
      <sz val="12"/>
      <name val=".VnTime"/>
      <family val="2"/>
    </font>
    <font>
      <sz val="10"/>
      <color indexed="17"/>
      <name val="Times New Roman"/>
      <family val="1"/>
    </font>
    <font>
      <i/>
      <sz val="11"/>
      <color theme="1"/>
      <name val="Times New Roman"/>
      <family val="1"/>
    </font>
    <font>
      <sz val="14"/>
      <name val="Times New Roman"/>
      <family val="1"/>
    </font>
    <font>
      <b/>
      <sz val="10"/>
      <color indexed="12"/>
      <name val="Times New Roman"/>
      <family val="1"/>
    </font>
    <font>
      <sz val="12"/>
      <name val=".VnTime"/>
      <family val="2"/>
    </font>
    <font>
      <b/>
      <sz val="12"/>
      <color indexed="17"/>
      <name val="Times New Roman"/>
      <family val="1"/>
    </font>
    <font>
      <sz val="12"/>
      <color indexed="10"/>
      <name val="Times New Roman"/>
      <family val="1"/>
    </font>
    <font>
      <sz val="12"/>
      <name val=".VnTime"/>
      <family val="1"/>
    </font>
    <font>
      <b/>
      <sz val="12"/>
      <name val="Arial"/>
      <family val="2"/>
    </font>
    <font>
      <sz val="14"/>
      <name val=".VnTime"/>
      <family val="2"/>
    </font>
    <font>
      <sz val="10"/>
      <name val=".VnArial NarrowH"/>
      <family val="2"/>
    </font>
    <font>
      <sz val="14"/>
      <name val="뼻뮝"/>
      <family val="3"/>
    </font>
    <font>
      <sz val="12"/>
      <name val="바탕체"/>
      <family val="3"/>
    </font>
    <font>
      <sz val="12"/>
      <name val="뼻뮝"/>
      <family val="3"/>
    </font>
    <font>
      <sz val="11"/>
      <name val="돋움"/>
      <family val="3"/>
    </font>
    <font>
      <sz val="10"/>
      <name val="굴림체"/>
      <family val="3"/>
    </font>
    <font>
      <sz val="12"/>
      <name val="新細明體"/>
      <charset val="136"/>
    </font>
    <font>
      <b/>
      <sz val="11"/>
      <color theme="1"/>
      <name val="Times New Roman"/>
      <family val="1"/>
      <charset val="163"/>
    </font>
    <font>
      <b/>
      <sz val="10"/>
      <color theme="1"/>
      <name val="Times New Roman"/>
      <family val="1"/>
      <charset val="163"/>
    </font>
    <font>
      <b/>
      <sz val="10"/>
      <color theme="1"/>
      <name val="Times New Roman"/>
      <family val="1"/>
    </font>
    <font>
      <sz val="9"/>
      <color theme="1"/>
      <name val="Calibri"/>
      <family val="2"/>
      <scheme val="minor"/>
    </font>
    <font>
      <b/>
      <sz val="9"/>
      <color rgb="FFFFFFFF"/>
      <name val="Calibri"/>
      <family val="2"/>
      <scheme val="minor"/>
    </font>
    <font>
      <b/>
      <u/>
      <sz val="11"/>
      <color theme="10"/>
      <name val="Calibri"/>
      <family val="2"/>
      <charset val="163"/>
    </font>
    <font>
      <b/>
      <sz val="11"/>
      <name val="Times New Roman"/>
      <family val="1"/>
      <charset val="163"/>
    </font>
    <font>
      <sz val="10"/>
      <name val="Times New Roman"/>
      <family val="1"/>
      <charset val="163"/>
    </font>
    <font>
      <i/>
      <sz val="10"/>
      <name val="Times New Roman"/>
      <family val="1"/>
      <charset val="163"/>
    </font>
    <font>
      <b/>
      <i/>
      <sz val="12"/>
      <name val="Times New Roman"/>
      <family val="1"/>
      <charset val="163"/>
    </font>
    <font>
      <sz val="11"/>
      <color theme="1"/>
      <name val="Times New Roman"/>
      <family val="1"/>
      <charset val="163"/>
    </font>
    <font>
      <i/>
      <sz val="12"/>
      <name val="Times New Roman"/>
      <family val="1"/>
      <charset val="163"/>
    </font>
    <font>
      <i/>
      <sz val="11"/>
      <color theme="1"/>
      <name val="Times New Roman"/>
      <family val="1"/>
      <charset val="163"/>
    </font>
    <font>
      <b/>
      <sz val="12"/>
      <name val="Times New Roman"/>
      <family val="1"/>
      <charset val="163"/>
    </font>
    <font>
      <b/>
      <sz val="16"/>
      <color rgb="FFFFFFFF"/>
      <name val="Calibri"/>
      <family val="2"/>
      <charset val="163"/>
      <scheme val="minor"/>
    </font>
    <font>
      <b/>
      <sz val="20"/>
      <name val="Times New Roman"/>
      <family val="1"/>
      <charset val="163"/>
    </font>
    <font>
      <sz val="12"/>
      <color rgb="FF7030A0"/>
      <name val="Times New Roman"/>
      <family val="1"/>
      <charset val="163"/>
    </font>
    <font>
      <i/>
      <sz val="13"/>
      <name val="Times New Roman"/>
      <family val="1"/>
      <charset val="163"/>
    </font>
    <font>
      <i/>
      <sz val="11"/>
      <color theme="1"/>
      <name val="Calibri"/>
      <family val="2"/>
      <scheme val="minor"/>
    </font>
    <font>
      <b/>
      <sz val="18"/>
      <name val="Times New Roman"/>
      <family val="1"/>
      <charset val="163"/>
    </font>
    <font>
      <b/>
      <sz val="10"/>
      <color theme="0"/>
      <name val="Times New Roman"/>
      <family val="1"/>
      <charset val="163"/>
    </font>
    <font>
      <i/>
      <sz val="11"/>
      <name val="Times New Roman"/>
      <family val="1"/>
      <charset val="163"/>
    </font>
    <font>
      <b/>
      <sz val="13"/>
      <name val="Times New Roman"/>
      <family val="1"/>
      <charset val="163"/>
    </font>
    <font>
      <sz val="10"/>
      <color theme="1"/>
      <name val="Times New Roman"/>
      <family val="1"/>
      <charset val="163"/>
    </font>
    <font>
      <sz val="11"/>
      <name val="Times New Roman"/>
      <family val="1"/>
      <charset val="163"/>
    </font>
    <font>
      <u/>
      <sz val="10"/>
      <color theme="10"/>
      <name val="Times New Roman"/>
      <family val="1"/>
      <charset val="163"/>
    </font>
    <font>
      <b/>
      <sz val="25"/>
      <color theme="0"/>
      <name val="Times New Roman"/>
      <family val="1"/>
      <charset val="163"/>
    </font>
    <font>
      <b/>
      <sz val="25"/>
      <color theme="10"/>
      <name val="Times New Roman"/>
      <family val="1"/>
      <charset val="163"/>
    </font>
    <font>
      <sz val="12"/>
      <name val="Times New Roman"/>
      <family val="1"/>
      <charset val="163"/>
    </font>
    <font>
      <b/>
      <i/>
      <sz val="11"/>
      <name val="Times New Roman"/>
      <family val="1"/>
      <charset val="163"/>
    </font>
    <font>
      <b/>
      <sz val="12"/>
      <color rgb="FFC00000"/>
      <name val="Times New Roman"/>
      <family val="1"/>
      <charset val="163"/>
    </font>
    <font>
      <sz val="12"/>
      <color theme="1"/>
      <name val="Times New Roman"/>
      <family val="1"/>
      <charset val="163"/>
    </font>
    <font>
      <b/>
      <sz val="10"/>
      <name val="Times New Roman"/>
      <family val="1"/>
      <charset val="163"/>
    </font>
    <font>
      <i/>
      <sz val="10"/>
      <color theme="1"/>
      <name val="Times New Roman"/>
      <family val="1"/>
      <charset val="163"/>
    </font>
    <font>
      <sz val="12"/>
      <color theme="1"/>
      <name val="Calibri"/>
      <family val="2"/>
      <scheme val="minor"/>
    </font>
    <font>
      <i/>
      <sz val="12"/>
      <color theme="1"/>
      <name val="Times New Roman"/>
      <family val="1"/>
      <charset val="163"/>
    </font>
    <font>
      <b/>
      <sz val="20"/>
      <color theme="1"/>
      <name val="Times New Roman"/>
      <family val="1"/>
    </font>
    <font>
      <b/>
      <sz val="12"/>
      <color rgb="FF000000"/>
      <name val="Times New Roman"/>
      <family val="1"/>
      <charset val="163"/>
    </font>
    <font>
      <b/>
      <sz val="12"/>
      <color theme="1"/>
      <name val="Times New Roman"/>
      <family val="1"/>
      <charset val="163"/>
    </font>
    <font>
      <b/>
      <sz val="11"/>
      <color indexed="8"/>
      <name val="Times New Roman"/>
      <family val="1"/>
      <charset val="163"/>
    </font>
    <font>
      <b/>
      <sz val="20"/>
      <color indexed="8"/>
      <name val="Times New Roman"/>
      <family val="1"/>
      <charset val="163"/>
    </font>
    <font>
      <b/>
      <sz val="12"/>
      <color indexed="8"/>
      <name val="Times New Roman"/>
      <family val="1"/>
      <charset val="163"/>
    </font>
    <font>
      <u/>
      <sz val="11"/>
      <color theme="10"/>
      <name val="Times New Roman"/>
      <family val="1"/>
      <charset val="163"/>
    </font>
    <font>
      <b/>
      <u/>
      <sz val="10"/>
      <color theme="1"/>
      <name val="Times New Roman"/>
      <family val="1"/>
      <charset val="163"/>
    </font>
    <font>
      <b/>
      <u/>
      <sz val="12"/>
      <color theme="1"/>
      <name val="Times New Roman"/>
      <family val="1"/>
      <charset val="163"/>
    </font>
    <font>
      <i/>
      <sz val="12"/>
      <color theme="1"/>
      <name val="Times New Roman"/>
      <family val="1"/>
    </font>
    <font>
      <b/>
      <sz val="20"/>
      <color theme="1"/>
      <name val="Times New Roman"/>
      <family val="1"/>
      <charset val="163"/>
    </font>
    <font>
      <b/>
      <sz val="11"/>
      <color rgb="FF000000"/>
      <name val="Times New Roman"/>
      <family val="1"/>
    </font>
    <font>
      <sz val="11"/>
      <color rgb="FF000000"/>
      <name val="Times New Roman"/>
      <family val="1"/>
    </font>
    <font>
      <sz val="11"/>
      <color rgb="FFFF0000"/>
      <name val="Times New Roman"/>
      <family val="1"/>
    </font>
    <font>
      <b/>
      <i/>
      <sz val="11"/>
      <color rgb="FF000000"/>
      <name val="Times New Roman"/>
      <family val="1"/>
    </font>
    <font>
      <b/>
      <i/>
      <sz val="11"/>
      <color rgb="FFFF0000"/>
      <name val="Times New Roman"/>
      <family val="1"/>
    </font>
    <font>
      <b/>
      <sz val="11"/>
      <color rgb="FFFF0000"/>
      <name val="Times New Roman"/>
      <family val="1"/>
    </font>
    <font>
      <sz val="11"/>
      <color indexed="8"/>
      <name val="Calibri"/>
      <family val="2"/>
    </font>
    <font>
      <sz val="10"/>
      <color theme="0"/>
      <name val="Times New Roman"/>
      <family val="1"/>
    </font>
    <font>
      <sz val="10"/>
      <color theme="8" tint="0.79998168889431442"/>
      <name val="Times New Roman"/>
      <family val="1"/>
    </font>
    <font>
      <b/>
      <sz val="10"/>
      <color theme="8" tint="0.79998168889431442"/>
      <name val="Times New Roman"/>
      <family val="1"/>
    </font>
    <font>
      <b/>
      <i/>
      <sz val="10"/>
      <name val="Times New Roman"/>
      <family val="1"/>
    </font>
    <font>
      <b/>
      <sz val="10"/>
      <color rgb="FFFF0000"/>
      <name val="Times New Roman"/>
      <family val="1"/>
    </font>
    <font>
      <b/>
      <sz val="9"/>
      <color indexed="81"/>
      <name val="Tahoma"/>
      <family val="2"/>
    </font>
    <font>
      <sz val="9"/>
      <color indexed="81"/>
      <name val="Tahoma"/>
      <family val="2"/>
    </font>
    <font>
      <b/>
      <sz val="12"/>
      <color indexed="8"/>
      <name val="Times New Roman"/>
      <family val="1"/>
    </font>
    <font>
      <b/>
      <sz val="16"/>
      <color rgb="FFFF0000"/>
      <name val="Times New Roman"/>
      <family val="1"/>
    </font>
    <font>
      <b/>
      <sz val="22"/>
      <color indexed="10"/>
      <name val="Times New Roman"/>
      <family val="1"/>
    </font>
    <font>
      <b/>
      <sz val="10"/>
      <color indexed="10"/>
      <name val="Times New Roman"/>
      <family val="1"/>
    </font>
    <font>
      <b/>
      <sz val="18"/>
      <color indexed="10"/>
      <name val="Times New Roman"/>
      <family val="1"/>
    </font>
    <font>
      <b/>
      <sz val="22"/>
      <name val="Times New Roman"/>
      <family val="1"/>
    </font>
    <font>
      <sz val="10"/>
      <color indexed="8"/>
      <name val="Times New Roman"/>
      <family val="1"/>
    </font>
    <font>
      <sz val="9"/>
      <name val="Times New Roman"/>
      <family val="1"/>
    </font>
    <font>
      <i/>
      <u/>
      <sz val="13"/>
      <name val="Times New Roman"/>
      <family val="1"/>
    </font>
    <font>
      <i/>
      <sz val="12"/>
      <color indexed="8"/>
      <name val="Times New Roman"/>
      <family val="1"/>
    </font>
    <font>
      <i/>
      <sz val="10"/>
      <color indexed="8"/>
      <name val="Times New Roman"/>
      <family val="1"/>
    </font>
    <font>
      <sz val="13"/>
      <color indexed="8"/>
      <name val="Times New Roman"/>
      <family val="1"/>
    </font>
    <font>
      <b/>
      <sz val="9"/>
      <name val="Tahoma"/>
      <family val="2"/>
    </font>
    <font>
      <sz val="9"/>
      <name val="Tahoma"/>
      <family val="2"/>
    </font>
    <font>
      <b/>
      <sz val="16"/>
      <color indexed="10"/>
      <name val="Times New Roman"/>
      <family val="1"/>
    </font>
    <font>
      <b/>
      <sz val="8"/>
      <name val=".VnArial"/>
      <family val="2"/>
    </font>
    <font>
      <b/>
      <sz val="12"/>
      <color rgb="FFFF0000"/>
      <name val="Times New Roman"/>
      <family val="1"/>
    </font>
    <font>
      <b/>
      <sz val="8"/>
      <color indexed="81"/>
      <name val="Tahoma"/>
      <family val="2"/>
    </font>
    <font>
      <b/>
      <sz val="14"/>
      <color indexed="12"/>
      <name val="Times New Roman"/>
      <family val="1"/>
    </font>
    <font>
      <sz val="11"/>
      <color indexed="12"/>
      <name val="Times New Roman"/>
      <family val="1"/>
    </font>
    <font>
      <b/>
      <sz val="15"/>
      <color indexed="10"/>
      <name val="Times New Roman"/>
      <family val="1"/>
    </font>
    <font>
      <b/>
      <sz val="12"/>
      <color theme="1"/>
      <name val="Times New Roman"/>
      <family val="1"/>
    </font>
  </fonts>
  <fills count="20">
    <fill>
      <patternFill patternType="none"/>
    </fill>
    <fill>
      <patternFill patternType="gray125"/>
    </fill>
    <fill>
      <patternFill patternType="solid">
        <fgColor theme="0" tint="-4.9989318521683403E-2"/>
        <bgColor indexed="64"/>
      </patternFill>
    </fill>
    <fill>
      <patternFill patternType="solid">
        <fgColor indexed="22"/>
        <bgColor indexed="64"/>
      </patternFill>
    </fill>
    <fill>
      <patternFill patternType="solid">
        <fgColor theme="3" tint="0.59999389629810485"/>
        <bgColor indexed="64"/>
      </patternFill>
    </fill>
    <fill>
      <patternFill patternType="solid">
        <fgColor indexed="42"/>
        <bgColor indexed="64"/>
      </patternFill>
    </fill>
    <fill>
      <patternFill patternType="solid">
        <fgColor theme="0"/>
        <bgColor indexed="64"/>
      </patternFill>
    </fill>
    <fill>
      <patternFill patternType="gray125">
        <bgColor indexed="41"/>
      </patternFill>
    </fill>
    <fill>
      <patternFill patternType="solid">
        <fgColor indexed="43"/>
        <bgColor indexed="64"/>
      </patternFill>
    </fill>
    <fill>
      <patternFill patternType="gray0625">
        <bgColor indexed="26"/>
      </patternFill>
    </fill>
    <fill>
      <patternFill patternType="solid">
        <fgColor rgb="FFFFFFFF"/>
        <bgColor indexed="64"/>
      </patternFill>
    </fill>
    <fill>
      <patternFill patternType="solid">
        <fgColor rgb="FF0070C0"/>
        <bgColor indexed="64"/>
      </patternFill>
    </fill>
    <fill>
      <patternFill patternType="solid">
        <fgColor theme="0" tint="-0.249977111117893"/>
        <bgColor indexed="64"/>
      </patternFill>
    </fill>
    <fill>
      <patternFill patternType="solid">
        <fgColor rgb="FFADC7E7"/>
      </patternFill>
    </fill>
    <fill>
      <patternFill patternType="solid">
        <fgColor indexed="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ck">
        <color indexed="64"/>
      </top>
      <bottom style="hair">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n">
        <color indexed="64"/>
      </left>
      <right style="thick">
        <color indexed="64"/>
      </right>
      <top/>
      <bottom style="hair">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ck">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top/>
      <bottom style="hair">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auto="1"/>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auto="1"/>
      </right>
      <top style="dashed">
        <color indexed="64"/>
      </top>
      <bottom style="thin">
        <color indexed="64"/>
      </bottom>
      <diagonal/>
    </border>
    <border>
      <left style="dashed">
        <color indexed="64"/>
      </left>
      <right style="dashed">
        <color indexed="64"/>
      </right>
      <top style="dashed">
        <color indexed="64"/>
      </top>
      <bottom/>
      <diagonal/>
    </border>
    <border>
      <left style="dashed">
        <color indexed="64"/>
      </left>
      <right style="thin">
        <color indexed="64"/>
      </right>
      <top style="dashed">
        <color indexed="64"/>
      </top>
      <bottom/>
      <diagonal/>
    </border>
    <border>
      <left style="thin">
        <color indexed="64"/>
      </left>
      <right style="dashed">
        <color indexed="64"/>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bottom/>
      <diagonal/>
    </border>
    <border>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right style="thin">
        <color indexed="64"/>
      </right>
      <top/>
      <bottom style="hair">
        <color indexed="64"/>
      </bottom>
      <diagonal/>
    </border>
  </borders>
  <cellStyleXfs count="60">
    <xf numFmtId="0" fontId="0" fillId="0" borderId="0"/>
    <xf numFmtId="0" fontId="1" fillId="0" borderId="0" applyNumberFormat="0" applyFill="0" applyBorder="0" applyAlignment="0" applyProtection="0">
      <alignment vertical="top"/>
      <protection locked="0"/>
    </xf>
    <xf numFmtId="43" fontId="2" fillId="0" borderId="0" applyFont="0" applyFill="0" applyBorder="0" applyAlignment="0" applyProtection="0"/>
    <xf numFmtId="0" fontId="6" fillId="0" borderId="0"/>
    <xf numFmtId="0" fontId="10" fillId="0" borderId="0"/>
    <xf numFmtId="0" fontId="6" fillId="0" borderId="0"/>
    <xf numFmtId="0" fontId="23" fillId="0" borderId="0"/>
    <xf numFmtId="0" fontId="23" fillId="0" borderId="0"/>
    <xf numFmtId="0" fontId="6" fillId="0" borderId="0"/>
    <xf numFmtId="0" fontId="23" fillId="0" borderId="0"/>
    <xf numFmtId="0" fontId="6" fillId="0" borderId="0"/>
    <xf numFmtId="0" fontId="6" fillId="0" borderId="0"/>
    <xf numFmtId="0" fontId="23" fillId="0" borderId="0"/>
    <xf numFmtId="0" fontId="6" fillId="0" borderId="0"/>
    <xf numFmtId="168" fontId="6" fillId="0" borderId="0" applyFont="0" applyFill="0" applyBorder="0" applyAlignment="0" applyProtection="0"/>
    <xf numFmtId="0" fontId="23" fillId="0" borderId="0"/>
    <xf numFmtId="0" fontId="6"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6"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23" fillId="0" borderId="0"/>
    <xf numFmtId="0" fontId="10" fillId="0" borderId="0"/>
    <xf numFmtId="0" fontId="6" fillId="0" borderId="0"/>
    <xf numFmtId="171" fontId="82" fillId="0" borderId="0" applyFont="0" applyFill="0" applyBorder="0" applyAlignment="0" applyProtection="0"/>
    <xf numFmtId="0" fontId="82" fillId="0" borderId="0"/>
    <xf numFmtId="3" fontId="6" fillId="0" borderId="0" applyFont="0" applyFill="0" applyBorder="0" applyAlignment="0" applyProtection="0"/>
    <xf numFmtId="178" fontId="85"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86" fillId="0" borderId="54" applyNumberFormat="0" applyAlignment="0" applyProtection="0">
      <alignment horizontal="left" vertical="center"/>
    </xf>
    <xf numFmtId="0" fontId="86" fillId="0" borderId="12">
      <alignment horizontal="left" vertical="center"/>
    </xf>
    <xf numFmtId="0" fontId="87" fillId="0" borderId="0"/>
    <xf numFmtId="0" fontId="88" fillId="0" borderId="0"/>
    <xf numFmtId="40" fontId="89" fillId="0" borderId="0" applyFont="0" applyFill="0" applyBorder="0" applyAlignment="0" applyProtection="0"/>
    <xf numFmtId="38"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9" fontId="90" fillId="0" borderId="0" applyFont="0" applyFill="0" applyBorder="0" applyAlignment="0" applyProtection="0"/>
    <xf numFmtId="0" fontId="91" fillId="0" borderId="0"/>
    <xf numFmtId="179" fontId="92" fillId="0" borderId="0" applyFont="0" applyFill="0" applyBorder="0" applyAlignment="0" applyProtection="0"/>
    <xf numFmtId="180" fontId="92" fillId="0" borderId="0" applyFont="0" applyFill="0" applyBorder="0" applyAlignment="0" applyProtection="0"/>
    <xf numFmtId="181" fontId="92" fillId="0" borderId="0" applyFont="0" applyFill="0" applyBorder="0" applyAlignment="0" applyProtection="0"/>
    <xf numFmtId="182" fontId="92" fillId="0" borderId="0" applyFont="0" applyFill="0" applyBorder="0" applyAlignment="0" applyProtection="0"/>
    <xf numFmtId="0" fontId="93" fillId="0" borderId="0"/>
    <xf numFmtId="0" fontId="94" fillId="0" borderId="0"/>
    <xf numFmtId="164" fontId="94" fillId="0" borderId="0" applyFont="0" applyFill="0" applyBorder="0" applyAlignment="0" applyProtection="0"/>
    <xf numFmtId="165" fontId="94" fillId="0" borderId="0" applyFont="0" applyFill="0" applyBorder="0" applyAlignment="0" applyProtection="0"/>
    <xf numFmtId="183" fontId="94" fillId="0" borderId="0" applyFont="0" applyFill="0" applyBorder="0" applyAlignment="0" applyProtection="0"/>
    <xf numFmtId="184" fontId="94"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6" fontId="148" fillId="0" borderId="0" applyFont="0" applyFill="0" applyBorder="0" applyAlignment="0" applyProtection="0"/>
    <xf numFmtId="0" fontId="2" fillId="0" borderId="0"/>
  </cellStyleXfs>
  <cellXfs count="2261">
    <xf numFmtId="0" fontId="0" fillId="0" borderId="0" xfId="0"/>
    <xf numFmtId="0" fontId="0" fillId="0" borderId="0" xfId="0" applyAlignment="1">
      <alignment horizontal="center"/>
    </xf>
    <xf numFmtId="0" fontId="0" fillId="0" borderId="1" xfId="0" applyBorder="1"/>
    <xf numFmtId="0" fontId="4" fillId="0" borderId="1" xfId="0" applyFont="1" applyBorder="1" applyAlignment="1">
      <alignment horizontal="center"/>
    </xf>
    <xf numFmtId="0" fontId="9" fillId="0" borderId="2" xfId="3" applyFont="1" applyBorder="1"/>
    <xf numFmtId="0" fontId="9" fillId="0" borderId="4" xfId="3" applyFont="1" applyBorder="1"/>
    <xf numFmtId="0" fontId="8" fillId="0" borderId="4" xfId="0" applyNumberFormat="1" applyFont="1" applyBorder="1" applyAlignment="1">
      <alignment horizontal="center"/>
    </xf>
    <xf numFmtId="0" fontId="9" fillId="0" borderId="4" xfId="3" applyFont="1" applyFill="1" applyBorder="1"/>
    <xf numFmtId="0" fontId="9" fillId="0" borderId="5" xfId="3" applyFont="1" applyBorder="1"/>
    <xf numFmtId="0" fontId="0" fillId="0" borderId="2" xfId="0" applyBorder="1"/>
    <xf numFmtId="0" fontId="0" fillId="0" borderId="4" xfId="0" applyBorder="1"/>
    <xf numFmtId="0" fontId="11" fillId="0" borderId="0" xfId="0" applyFont="1"/>
    <xf numFmtId="0" fontId="12" fillId="0" borderId="0" xfId="0" applyFont="1"/>
    <xf numFmtId="0" fontId="14" fillId="0" borderId="0" xfId="0" applyFont="1" applyAlignment="1">
      <alignment horizontal="center"/>
    </xf>
    <xf numFmtId="0" fontId="0" fillId="0" borderId="1" xfId="0" applyBorder="1" applyAlignment="1">
      <alignment horizontal="center" vertical="center"/>
    </xf>
    <xf numFmtId="0" fontId="5"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0" fillId="4" borderId="1" xfId="0" applyFill="1" applyBorder="1"/>
    <xf numFmtId="0" fontId="15" fillId="4" borderId="6" xfId="4" applyNumberFormat="1" applyFont="1" applyFill="1" applyBorder="1" applyAlignment="1">
      <alignment horizontal="center" vertical="center" wrapText="1"/>
    </xf>
    <xf numFmtId="49" fontId="15" fillId="4" borderId="1" xfId="4" applyNumberFormat="1" applyFont="1" applyFill="1" applyBorder="1" applyAlignment="1">
      <alignment horizontal="center" vertical="center" wrapText="1"/>
    </xf>
    <xf numFmtId="166" fontId="15" fillId="4" borderId="1" xfId="4" applyNumberFormat="1" applyFont="1" applyFill="1" applyBorder="1" applyAlignment="1">
      <alignment horizontal="center" vertical="center" wrapText="1"/>
    </xf>
    <xf numFmtId="0" fontId="15" fillId="4" borderId="9" xfId="4" applyNumberFormat="1" applyFont="1" applyFill="1" applyBorder="1" applyAlignment="1">
      <alignment horizontal="center" vertical="center" wrapText="1"/>
    </xf>
    <xf numFmtId="3" fontId="15" fillId="4" borderId="1" xfId="2" applyNumberFormat="1" applyFont="1" applyFill="1" applyBorder="1" applyAlignment="1">
      <alignment horizontal="center" vertical="center" wrapText="1"/>
    </xf>
    <xf numFmtId="0" fontId="0" fillId="0" borderId="0" xfId="0" applyAlignment="1">
      <alignment horizontal="center" vertical="center"/>
    </xf>
    <xf numFmtId="0" fontId="16" fillId="0" borderId="0" xfId="0" applyFont="1" applyAlignment="1">
      <alignment horizontal="center" vertical="center"/>
    </xf>
    <xf numFmtId="3" fontId="17" fillId="4" borderId="1" xfId="2" applyNumberFormat="1" applyFont="1" applyFill="1" applyBorder="1" applyAlignment="1">
      <alignment horizontal="center" vertical="center" wrapText="1"/>
    </xf>
    <xf numFmtId="0" fontId="17" fillId="4" borderId="1" xfId="4" applyFont="1" applyFill="1" applyBorder="1" applyAlignment="1">
      <alignment horizontal="center" vertical="center"/>
    </xf>
    <xf numFmtId="0" fontId="17" fillId="4" borderId="1" xfId="4" applyNumberFormat="1" applyFont="1" applyFill="1" applyBorder="1" applyAlignment="1">
      <alignment horizontal="center" vertical="center"/>
    </xf>
    <xf numFmtId="3" fontId="17" fillId="4" borderId="1" xfId="4" applyNumberFormat="1" applyFont="1" applyFill="1" applyBorder="1" applyAlignment="1">
      <alignment horizontal="center" vertical="center"/>
    </xf>
    <xf numFmtId="166" fontId="17" fillId="4" borderId="1" xfId="4" applyNumberFormat="1" applyFont="1" applyFill="1" applyBorder="1" applyAlignment="1">
      <alignment horizontal="center" vertical="center" wrapText="1"/>
    </xf>
    <xf numFmtId="0" fontId="15" fillId="4" borderId="1" xfId="5" applyFont="1" applyFill="1" applyBorder="1" applyAlignment="1">
      <alignment horizontal="center"/>
    </xf>
    <xf numFmtId="0" fontId="15" fillId="4" borderId="1" xfId="5" applyFont="1" applyFill="1" applyBorder="1" applyAlignment="1">
      <alignment horizontal="center" vertical="center"/>
    </xf>
    <xf numFmtId="0" fontId="5" fillId="4" borderId="5" xfId="0" applyFont="1" applyFill="1" applyBorder="1"/>
    <xf numFmtId="0" fontId="21" fillId="4" borderId="5" xfId="0" applyFont="1" applyFill="1" applyBorder="1" applyAlignment="1">
      <alignment horizontal="center" vertical="center"/>
    </xf>
    <xf numFmtId="0" fontId="24" fillId="0" borderId="8" xfId="6" applyFont="1" applyBorder="1" applyAlignment="1">
      <alignment horizontal="center"/>
    </xf>
    <xf numFmtId="0" fontId="24" fillId="0" borderId="8" xfId="6" applyFont="1" applyBorder="1" applyAlignment="1">
      <alignment horizontal="left"/>
    </xf>
    <xf numFmtId="17" fontId="24" fillId="0" borderId="8" xfId="6" applyNumberFormat="1" applyFont="1" applyBorder="1" applyAlignment="1">
      <alignment horizontal="center"/>
    </xf>
    <xf numFmtId="14" fontId="24" fillId="0" borderId="8" xfId="6" applyNumberFormat="1" applyFont="1" applyBorder="1"/>
    <xf numFmtId="167" fontId="24" fillId="0" borderId="8" xfId="2" applyNumberFormat="1" applyFont="1" applyBorder="1"/>
    <xf numFmtId="167" fontId="24" fillId="0" borderId="8" xfId="2" applyNumberFormat="1" applyFont="1" applyBorder="1" applyAlignment="1">
      <alignment horizontal="center"/>
    </xf>
    <xf numFmtId="43" fontId="24" fillId="0" borderId="8" xfId="2" applyNumberFormat="1" applyFont="1" applyBorder="1"/>
    <xf numFmtId="167" fontId="7" fillId="0" borderId="8" xfId="2" applyNumberFormat="1" applyFont="1" applyBorder="1"/>
    <xf numFmtId="0" fontId="24" fillId="0" borderId="4" xfId="6" applyFont="1" applyBorder="1" applyAlignment="1">
      <alignment horizontal="center"/>
    </xf>
    <xf numFmtId="0" fontId="24" fillId="0" borderId="4" xfId="6" applyFont="1" applyBorder="1"/>
    <xf numFmtId="167" fontId="24" fillId="0" borderId="4" xfId="2" applyNumberFormat="1" applyFont="1" applyBorder="1"/>
    <xf numFmtId="14" fontId="24" fillId="0" borderId="4" xfId="6" applyNumberFormat="1" applyFont="1" applyBorder="1"/>
    <xf numFmtId="0" fontId="7" fillId="0" borderId="4" xfId="6" applyFont="1" applyBorder="1" applyAlignment="1">
      <alignment horizontal="center"/>
    </xf>
    <xf numFmtId="0" fontId="7" fillId="0" borderId="4" xfId="6" applyFont="1" applyBorder="1"/>
    <xf numFmtId="0" fontId="7" fillId="0" borderId="8" xfId="6" applyFont="1" applyBorder="1" applyAlignment="1">
      <alignment horizontal="center"/>
    </xf>
    <xf numFmtId="17" fontId="7" fillId="0" borderId="8" xfId="6" applyNumberFormat="1" applyFont="1" applyBorder="1" applyAlignment="1">
      <alignment horizontal="center"/>
    </xf>
    <xf numFmtId="14" fontId="7" fillId="0" borderId="4" xfId="6" applyNumberFormat="1" applyFont="1" applyBorder="1"/>
    <xf numFmtId="167" fontId="7" fillId="0" borderId="4" xfId="2" applyNumberFormat="1" applyFont="1" applyBorder="1"/>
    <xf numFmtId="167" fontId="7" fillId="0" borderId="8" xfId="2" applyNumberFormat="1" applyFont="1" applyBorder="1" applyAlignment="1">
      <alignment horizontal="center"/>
    </xf>
    <xf numFmtId="43" fontId="7" fillId="0" borderId="8" xfId="2" applyNumberFormat="1" applyFont="1" applyBorder="1"/>
    <xf numFmtId="0" fontId="7" fillId="0" borderId="4" xfId="6" applyFont="1" applyBorder="1" applyAlignment="1">
      <alignment horizontal="left"/>
    </xf>
    <xf numFmtId="0" fontId="24" fillId="0" borderId="13" xfId="6" applyFont="1" applyBorder="1" applyAlignment="1">
      <alignment horizontal="center"/>
    </xf>
    <xf numFmtId="0" fontId="24" fillId="0" borderId="3" xfId="6" applyFont="1" applyBorder="1" applyAlignment="1">
      <alignment horizontal="left"/>
    </xf>
    <xf numFmtId="17" fontId="24" fillId="0" borderId="13" xfId="6" applyNumberFormat="1" applyFont="1" applyBorder="1" applyAlignment="1">
      <alignment horizontal="center"/>
    </xf>
    <xf numFmtId="14" fontId="24" fillId="0" borderId="3" xfId="6" applyNumberFormat="1" applyFont="1" applyBorder="1"/>
    <xf numFmtId="167" fontId="24" fillId="0" borderId="3" xfId="2" applyNumberFormat="1" applyFont="1" applyBorder="1"/>
    <xf numFmtId="167" fontId="24" fillId="0" borderId="13" xfId="2" applyNumberFormat="1" applyFont="1" applyBorder="1" applyAlignment="1">
      <alignment horizontal="center"/>
    </xf>
    <xf numFmtId="167" fontId="24" fillId="0" borderId="13" xfId="2" applyNumberFormat="1" applyFont="1" applyBorder="1"/>
    <xf numFmtId="43" fontId="24" fillId="0" borderId="13" xfId="2" applyNumberFormat="1" applyFont="1" applyBorder="1"/>
    <xf numFmtId="167" fontId="7" fillId="0" borderId="13" xfId="2" applyNumberFormat="1" applyFont="1" applyBorder="1"/>
    <xf numFmtId="0" fontId="25" fillId="4" borderId="1" xfId="6" applyFont="1" applyFill="1" applyBorder="1" applyAlignment="1">
      <alignment horizontal="center" vertical="center" wrapText="1"/>
    </xf>
    <xf numFmtId="14" fontId="25" fillId="4" borderId="1" xfId="6" applyNumberFormat="1" applyFont="1" applyFill="1" applyBorder="1" applyAlignment="1">
      <alignment horizontal="center" vertical="center" wrapText="1"/>
    </xf>
    <xf numFmtId="167" fontId="25" fillId="4" borderId="1" xfId="2" applyNumberFormat="1" applyFont="1" applyFill="1" applyBorder="1" applyAlignment="1">
      <alignment horizontal="center" vertical="center" wrapText="1"/>
    </xf>
    <xf numFmtId="43" fontId="25" fillId="4" borderId="1" xfId="2" applyNumberFormat="1" applyFont="1" applyFill="1" applyBorder="1" applyAlignment="1">
      <alignment horizontal="center" vertical="center" wrapText="1"/>
    </xf>
    <xf numFmtId="0" fontId="25" fillId="4" borderId="1" xfId="6" applyFont="1" applyFill="1" applyBorder="1" applyAlignment="1">
      <alignment horizontal="center" vertical="center"/>
    </xf>
    <xf numFmtId="0" fontId="25" fillId="4" borderId="1" xfId="6" quotePrefix="1" applyFont="1" applyFill="1" applyBorder="1" applyAlignment="1">
      <alignment horizontal="center" vertical="center"/>
    </xf>
    <xf numFmtId="14" fontId="25" fillId="4" borderId="1" xfId="6" quotePrefix="1" applyNumberFormat="1" applyFont="1" applyFill="1" applyBorder="1" applyAlignment="1">
      <alignment horizontal="center" vertical="center"/>
    </xf>
    <xf numFmtId="167" fontId="25" fillId="4" borderId="1" xfId="2" quotePrefix="1" applyNumberFormat="1" applyFont="1" applyFill="1" applyBorder="1" applyAlignment="1">
      <alignment horizontal="center" vertical="center"/>
    </xf>
    <xf numFmtId="167" fontId="25" fillId="4" borderId="1" xfId="2" quotePrefix="1" applyNumberFormat="1" applyFont="1" applyFill="1" applyBorder="1" applyAlignment="1">
      <alignment horizontal="center" vertical="center" wrapText="1"/>
    </xf>
    <xf numFmtId="43" fontId="25" fillId="4" borderId="1" xfId="2" quotePrefix="1" applyNumberFormat="1" applyFont="1" applyFill="1" applyBorder="1" applyAlignment="1">
      <alignment horizontal="center" vertical="center" wrapText="1"/>
    </xf>
    <xf numFmtId="17" fontId="25" fillId="4" borderId="1" xfId="6" applyNumberFormat="1" applyFont="1" applyFill="1" applyBorder="1" applyAlignment="1">
      <alignment horizontal="center" vertical="center"/>
    </xf>
    <xf numFmtId="14" fontId="25" fillId="4" borderId="1" xfId="6" applyNumberFormat="1" applyFont="1" applyFill="1" applyBorder="1" applyAlignment="1">
      <alignment vertical="center"/>
    </xf>
    <xf numFmtId="167" fontId="25" fillId="4" borderId="1" xfId="2" applyNumberFormat="1" applyFont="1" applyFill="1" applyBorder="1" applyAlignment="1">
      <alignment vertical="center"/>
    </xf>
    <xf numFmtId="0" fontId="24" fillId="0" borderId="4" xfId="6" applyFont="1" applyBorder="1" applyAlignment="1">
      <alignment horizontal="left"/>
    </xf>
    <xf numFmtId="0" fontId="8" fillId="0" borderId="4" xfId="7" applyFont="1" applyBorder="1" applyAlignment="1">
      <alignment horizontal="left"/>
    </xf>
    <xf numFmtId="0" fontId="9" fillId="0" borderId="4" xfId="7" applyFont="1" applyBorder="1"/>
    <xf numFmtId="167" fontId="9" fillId="0" borderId="4" xfId="2" applyNumberFormat="1" applyFont="1" applyBorder="1" applyAlignment="1">
      <alignment horizontal="center"/>
    </xf>
    <xf numFmtId="167" fontId="9" fillId="0" borderId="4" xfId="2" applyNumberFormat="1" applyFont="1" applyBorder="1"/>
    <xf numFmtId="167" fontId="9" fillId="0" borderId="4" xfId="2" applyNumberFormat="1" applyFont="1" applyFill="1" applyBorder="1" applyAlignment="1">
      <alignment horizontal="left"/>
    </xf>
    <xf numFmtId="0" fontId="8" fillId="0" borderId="4" xfId="7" applyNumberFormat="1" applyFont="1" applyFill="1" applyBorder="1" applyAlignment="1">
      <alignment horizontal="left"/>
    </xf>
    <xf numFmtId="167" fontId="9" fillId="0" borderId="4" xfId="2" applyNumberFormat="1" applyFont="1" applyFill="1" applyBorder="1" applyAlignment="1"/>
    <xf numFmtId="0" fontId="9" fillId="0" borderId="1" xfId="7" applyFont="1" applyBorder="1"/>
    <xf numFmtId="0" fontId="9" fillId="0" borderId="2" xfId="7" applyFont="1" applyBorder="1"/>
    <xf numFmtId="0" fontId="8" fillId="0" borderId="2" xfId="7" applyFont="1" applyBorder="1" applyAlignment="1">
      <alignment horizontal="left"/>
    </xf>
    <xf numFmtId="167" fontId="9" fillId="0" borderId="2" xfId="2" applyNumberFormat="1" applyFont="1" applyBorder="1" applyAlignment="1">
      <alignment horizontal="center"/>
    </xf>
    <xf numFmtId="167" fontId="9" fillId="0" borderId="2" xfId="2" applyNumberFormat="1" applyFont="1" applyBorder="1"/>
    <xf numFmtId="0" fontId="9" fillId="0" borderId="5" xfId="7" applyFont="1" applyBorder="1"/>
    <xf numFmtId="0" fontId="8" fillId="0" borderId="5" xfId="7" applyFont="1" applyBorder="1" applyAlignment="1">
      <alignment horizontal="left"/>
    </xf>
    <xf numFmtId="167" fontId="9" fillId="0" borderId="5" xfId="2" applyNumberFormat="1" applyFont="1" applyBorder="1" applyAlignment="1">
      <alignment horizontal="center"/>
    </xf>
    <xf numFmtId="167" fontId="9" fillId="0" borderId="5" xfId="2" applyNumberFormat="1" applyFont="1" applyBorder="1"/>
    <xf numFmtId="0" fontId="9" fillId="0" borderId="3" xfId="7" applyFont="1" applyBorder="1"/>
    <xf numFmtId="0" fontId="8" fillId="0" borderId="3" xfId="7" applyFont="1" applyBorder="1" applyAlignment="1">
      <alignment horizontal="left"/>
    </xf>
    <xf numFmtId="167" fontId="9" fillId="0" borderId="3" xfId="2" applyNumberFormat="1" applyFont="1" applyBorder="1" applyAlignment="1">
      <alignment horizontal="center"/>
    </xf>
    <xf numFmtId="167" fontId="9" fillId="0" borderId="3" xfId="2" applyNumberFormat="1" applyFont="1" applyBorder="1"/>
    <xf numFmtId="14" fontId="9" fillId="0" borderId="8" xfId="0" applyNumberFormat="1" applyFont="1" applyFill="1" applyBorder="1" applyAlignment="1">
      <alignment horizontal="center"/>
    </xf>
    <xf numFmtId="169" fontId="9" fillId="0" borderId="8" xfId="0" applyNumberFormat="1" applyFont="1" applyFill="1" applyBorder="1" applyAlignment="1">
      <alignment horizontal="center"/>
    </xf>
    <xf numFmtId="0" fontId="9" fillId="0" borderId="8" xfId="0" applyNumberFormat="1" applyFont="1" applyFill="1" applyBorder="1" applyAlignment="1">
      <alignment horizontal="center"/>
    </xf>
    <xf numFmtId="0" fontId="9" fillId="0" borderId="8" xfId="0" applyFont="1" applyFill="1" applyBorder="1" applyAlignment="1"/>
    <xf numFmtId="0" fontId="8" fillId="0" borderId="8" xfId="0" applyNumberFormat="1" applyFont="1" applyFill="1" applyBorder="1" applyAlignment="1">
      <alignment horizontal="center"/>
    </xf>
    <xf numFmtId="167" fontId="9" fillId="0" borderId="8" xfId="2" applyNumberFormat="1" applyFont="1" applyFill="1" applyBorder="1" applyAlignment="1">
      <alignment horizontal="right"/>
    </xf>
    <xf numFmtId="0" fontId="8" fillId="0" borderId="4" xfId="0" applyNumberFormat="1" applyFont="1" applyFill="1" applyBorder="1" applyAlignment="1">
      <alignment horizontal="center"/>
    </xf>
    <xf numFmtId="167" fontId="9" fillId="0" borderId="4" xfId="2" applyNumberFormat="1" applyFont="1" applyFill="1" applyBorder="1" applyAlignment="1">
      <alignment horizontal="right"/>
    </xf>
    <xf numFmtId="14" fontId="9" fillId="0" borderId="4" xfId="0" applyNumberFormat="1" applyFont="1" applyFill="1" applyBorder="1" applyAlignment="1">
      <alignment horizontal="center"/>
    </xf>
    <xf numFmtId="169" fontId="9" fillId="0" borderId="4" xfId="0" applyNumberFormat="1" applyFont="1" applyFill="1" applyBorder="1" applyAlignment="1">
      <alignment horizontal="center"/>
    </xf>
    <xf numFmtId="0" fontId="9" fillId="0" borderId="4" xfId="0" applyNumberFormat="1" applyFont="1" applyFill="1" applyBorder="1" applyAlignment="1">
      <alignment horizontal="center"/>
    </xf>
    <xf numFmtId="0" fontId="9" fillId="0" borderId="4" xfId="0" applyFont="1" applyFill="1" applyBorder="1" applyAlignment="1"/>
    <xf numFmtId="0" fontId="9" fillId="0" borderId="4" xfId="0" applyFont="1" applyFill="1" applyBorder="1" applyAlignment="1">
      <alignment horizontal="center"/>
    </xf>
    <xf numFmtId="14" fontId="9" fillId="0" borderId="0" xfId="0" applyNumberFormat="1" applyFont="1" applyFill="1" applyBorder="1" applyAlignment="1">
      <alignment horizontal="left"/>
    </xf>
    <xf numFmtId="169" fontId="9" fillId="0" borderId="0" xfId="0" applyNumberFormat="1" applyFont="1" applyFill="1" applyBorder="1" applyAlignment="1">
      <alignment horizontal="center"/>
    </xf>
    <xf numFmtId="0" fontId="9" fillId="0" borderId="0" xfId="0" applyNumberFormat="1" applyFont="1" applyFill="1" applyBorder="1" applyAlignment="1">
      <alignment horizontal="center"/>
    </xf>
    <xf numFmtId="0" fontId="9" fillId="0" borderId="0" xfId="0" applyFont="1" applyFill="1" applyBorder="1" applyAlignment="1"/>
    <xf numFmtId="0" fontId="9" fillId="0" borderId="0" xfId="0" applyFont="1" applyFill="1" applyBorder="1" applyAlignment="1">
      <alignment horizontal="center"/>
    </xf>
    <xf numFmtId="0" fontId="8" fillId="0" borderId="0" xfId="0" applyNumberFormat="1" applyFont="1" applyFill="1" applyBorder="1" applyAlignment="1">
      <alignment horizontal="center"/>
    </xf>
    <xf numFmtId="167" fontId="9" fillId="0" borderId="0" xfId="2" applyNumberFormat="1" applyFont="1" applyFill="1" applyBorder="1" applyAlignment="1">
      <alignment horizontal="right"/>
    </xf>
    <xf numFmtId="14" fontId="9" fillId="0" borderId="0" xfId="0" applyNumberFormat="1" applyFont="1" applyFill="1" applyBorder="1" applyAlignment="1">
      <alignment horizontal="center"/>
    </xf>
    <xf numFmtId="14" fontId="8" fillId="0" borderId="0" xfId="0" applyNumberFormat="1" applyFont="1" applyFill="1" applyBorder="1" applyAlignment="1">
      <alignment horizontal="center"/>
    </xf>
    <xf numFmtId="169" fontId="8" fillId="0" borderId="0" xfId="0" applyNumberFormat="1" applyFont="1" applyFill="1" applyBorder="1" applyAlignment="1">
      <alignment horizontal="center"/>
    </xf>
    <xf numFmtId="0" fontId="8" fillId="0" borderId="0" xfId="0" applyNumberFormat="1" applyFont="1" applyFill="1" applyBorder="1" applyAlignment="1">
      <alignment horizontal="right"/>
    </xf>
    <xf numFmtId="0" fontId="8" fillId="0" borderId="0" xfId="0" applyFont="1" applyFill="1" applyBorder="1" applyAlignment="1">
      <alignment horizontal="right"/>
    </xf>
    <xf numFmtId="0" fontId="8" fillId="0" borderId="0" xfId="0" applyFont="1" applyFill="1" applyBorder="1" applyAlignment="1">
      <alignment horizontal="center"/>
    </xf>
    <xf numFmtId="167" fontId="8" fillId="0" borderId="0" xfId="2" applyNumberFormat="1" applyFont="1" applyFill="1" applyBorder="1" applyAlignment="1">
      <alignment horizontal="right"/>
    </xf>
    <xf numFmtId="167" fontId="8" fillId="0" borderId="0" xfId="2" applyNumberFormat="1" applyFont="1" applyFill="1" applyBorder="1" applyAlignment="1"/>
    <xf numFmtId="167" fontId="8" fillId="0" borderId="0" xfId="2" applyNumberFormat="1" applyFont="1" applyFill="1" applyBorder="1" applyAlignment="1">
      <alignment horizontal="center"/>
    </xf>
    <xf numFmtId="0" fontId="29" fillId="0" borderId="0" xfId="0" applyNumberFormat="1" applyFont="1" applyFill="1" applyBorder="1" applyAlignment="1">
      <alignment horizontal="right"/>
    </xf>
    <xf numFmtId="167" fontId="9" fillId="0" borderId="0" xfId="2" applyNumberFormat="1" applyFont="1" applyFill="1" applyBorder="1" applyAlignment="1"/>
    <xf numFmtId="14" fontId="15" fillId="4" borderId="1" xfId="8" applyNumberFormat="1" applyFont="1" applyFill="1" applyBorder="1" applyAlignment="1">
      <alignment horizontal="center" vertical="center" wrapText="1"/>
    </xf>
    <xf numFmtId="169" fontId="15" fillId="4" borderId="10" xfId="8" applyNumberFormat="1" applyFont="1" applyFill="1" applyBorder="1" applyAlignment="1">
      <alignment horizontal="center" vertical="center" wrapText="1"/>
    </xf>
    <xf numFmtId="14" fontId="15" fillId="4" borderId="2" xfId="0" applyNumberFormat="1" applyFont="1" applyFill="1" applyBorder="1" applyAlignment="1">
      <alignment horizontal="center"/>
    </xf>
    <xf numFmtId="169" fontId="15" fillId="4" borderId="2" xfId="0" applyNumberFormat="1" applyFont="1" applyFill="1" applyBorder="1" applyAlignment="1">
      <alignment horizontal="center"/>
    </xf>
    <xf numFmtId="0" fontId="15" fillId="4" borderId="2" xfId="0" applyNumberFormat="1" applyFont="1" applyFill="1" applyBorder="1" applyAlignment="1">
      <alignment horizontal="center"/>
    </xf>
    <xf numFmtId="0" fontId="15" fillId="4" borderId="2" xfId="0" applyFont="1" applyFill="1" applyBorder="1" applyAlignment="1">
      <alignment horizontal="center"/>
    </xf>
    <xf numFmtId="167" fontId="15" fillId="4" borderId="2" xfId="2" quotePrefix="1" applyNumberFormat="1" applyFont="1" applyFill="1" applyBorder="1" applyAlignment="1">
      <alignment horizontal="center"/>
    </xf>
    <xf numFmtId="14" fontId="15" fillId="4" borderId="5" xfId="0" applyNumberFormat="1" applyFont="1" applyFill="1" applyBorder="1" applyAlignment="1">
      <alignment horizontal="center" vertical="center"/>
    </xf>
    <xf numFmtId="169" fontId="15" fillId="4" borderId="5" xfId="0" applyNumberFormat="1" applyFont="1" applyFill="1" applyBorder="1" applyAlignment="1">
      <alignment horizontal="center" vertical="center"/>
    </xf>
    <xf numFmtId="0" fontId="15" fillId="4" borderId="5" xfId="0" applyNumberFormat="1" applyFont="1" applyFill="1" applyBorder="1" applyAlignment="1">
      <alignment horizontal="center" vertical="center"/>
    </xf>
    <xf numFmtId="0" fontId="15" fillId="4" borderId="5" xfId="0" applyFont="1" applyFill="1" applyBorder="1" applyAlignment="1">
      <alignment horizontal="center" vertical="center"/>
    </xf>
    <xf numFmtId="167" fontId="15" fillId="4" borderId="5" xfId="2" applyNumberFormat="1" applyFont="1" applyFill="1" applyBorder="1" applyAlignment="1">
      <alignment horizontal="center" vertical="center"/>
    </xf>
    <xf numFmtId="166" fontId="9" fillId="0" borderId="8" xfId="0" applyNumberFormat="1" applyFont="1" applyFill="1" applyBorder="1" applyAlignment="1">
      <alignment horizontal="center"/>
    </xf>
    <xf numFmtId="0" fontId="9" fillId="0" borderId="8" xfId="0" applyNumberFormat="1" applyFont="1" applyFill="1" applyBorder="1" applyAlignment="1">
      <alignment horizontal="left"/>
    </xf>
    <xf numFmtId="167" fontId="30" fillId="0" borderId="8" xfId="2" applyNumberFormat="1" applyFont="1" applyFill="1" applyBorder="1" applyAlignment="1">
      <alignment horizontal="right"/>
    </xf>
    <xf numFmtId="167" fontId="31" fillId="0" borderId="8" xfId="2" applyNumberFormat="1" applyFont="1" applyFill="1" applyBorder="1" applyAlignment="1">
      <alignment horizontal="right"/>
    </xf>
    <xf numFmtId="166" fontId="9" fillId="0" borderId="4" xfId="0" applyNumberFormat="1" applyFont="1" applyFill="1" applyBorder="1" applyAlignment="1">
      <alignment horizontal="center"/>
    </xf>
    <xf numFmtId="0" fontId="9" fillId="0" borderId="4" xfId="0" applyNumberFormat="1" applyFont="1" applyFill="1" applyBorder="1" applyAlignment="1">
      <alignment horizontal="left"/>
    </xf>
    <xf numFmtId="167" fontId="30" fillId="0" borderId="4" xfId="2" applyNumberFormat="1" applyFont="1" applyFill="1" applyBorder="1" applyAlignment="1">
      <alignment horizontal="right"/>
    </xf>
    <xf numFmtId="167" fontId="31" fillId="0" borderId="4" xfId="2" applyNumberFormat="1" applyFont="1" applyFill="1" applyBorder="1" applyAlignment="1">
      <alignment horizontal="right"/>
    </xf>
    <xf numFmtId="166" fontId="9" fillId="0" borderId="0" xfId="0" applyNumberFormat="1" applyFont="1" applyFill="1" applyBorder="1" applyAlignment="1">
      <alignment horizontal="center"/>
    </xf>
    <xf numFmtId="0" fontId="9" fillId="0" borderId="0" xfId="0" applyNumberFormat="1" applyFont="1" applyFill="1" applyBorder="1" applyAlignment="1">
      <alignment horizontal="left"/>
    </xf>
    <xf numFmtId="167" fontId="30" fillId="0" borderId="0" xfId="2" applyNumberFormat="1" applyFont="1" applyFill="1" applyBorder="1" applyAlignment="1">
      <alignment horizontal="right"/>
    </xf>
    <xf numFmtId="167" fontId="31" fillId="0" borderId="0" xfId="2" applyNumberFormat="1" applyFont="1" applyFill="1" applyBorder="1" applyAlignment="1">
      <alignment horizontal="right"/>
    </xf>
    <xf numFmtId="166" fontId="8" fillId="0" borderId="0" xfId="0" applyNumberFormat="1" applyFont="1" applyFill="1" applyBorder="1" applyAlignment="1">
      <alignment horizontal="center"/>
    </xf>
    <xf numFmtId="167" fontId="9" fillId="0" borderId="0" xfId="2" applyNumberFormat="1" applyFont="1" applyAlignment="1">
      <alignment horizontal="center"/>
    </xf>
    <xf numFmtId="0" fontId="29" fillId="0" borderId="0" xfId="0" applyNumberFormat="1" applyFont="1" applyFill="1" applyBorder="1" applyAlignment="1">
      <alignment horizontal="center"/>
    </xf>
    <xf numFmtId="166" fontId="15" fillId="4" borderId="1" xfId="8" applyNumberFormat="1" applyFont="1" applyFill="1" applyBorder="1" applyAlignment="1">
      <alignment horizontal="center" vertical="center" wrapText="1"/>
    </xf>
    <xf numFmtId="170" fontId="15" fillId="4" borderId="10" xfId="8" applyNumberFormat="1" applyFont="1" applyFill="1" applyBorder="1" applyAlignment="1">
      <alignment horizontal="center" vertical="center" wrapText="1"/>
    </xf>
    <xf numFmtId="167" fontId="15" fillId="4" borderId="11" xfId="2" applyNumberFormat="1" applyFont="1" applyFill="1" applyBorder="1" applyAlignment="1">
      <alignment horizontal="center" vertical="center" wrapText="1"/>
    </xf>
    <xf numFmtId="167" fontId="15" fillId="4" borderId="10" xfId="2" applyNumberFormat="1" applyFont="1" applyFill="1" applyBorder="1" applyAlignment="1">
      <alignment horizontal="center" vertical="center" wrapText="1"/>
    </xf>
    <xf numFmtId="167" fontId="15" fillId="4" borderId="1" xfId="2" applyNumberFormat="1" applyFont="1" applyFill="1" applyBorder="1" applyAlignment="1">
      <alignment horizontal="center" vertical="center" wrapText="1"/>
    </xf>
    <xf numFmtId="166" fontId="15" fillId="4" borderId="5" xfId="0" applyNumberFormat="1" applyFont="1" applyFill="1" applyBorder="1" applyAlignment="1">
      <alignment horizontal="center" vertical="center"/>
    </xf>
    <xf numFmtId="170" fontId="15" fillId="4" borderId="5" xfId="0" applyNumberFormat="1" applyFont="1" applyFill="1" applyBorder="1" applyAlignment="1">
      <alignment horizontal="center" vertical="center"/>
    </xf>
    <xf numFmtId="0" fontId="5" fillId="4" borderId="0" xfId="0" applyFont="1" applyFill="1" applyAlignment="1">
      <alignment vertical="center"/>
    </xf>
    <xf numFmtId="166" fontId="15" fillId="4" borderId="1" xfId="0" applyNumberFormat="1" applyFont="1" applyFill="1" applyBorder="1" applyAlignment="1">
      <alignment horizontal="center" vertical="center"/>
    </xf>
    <xf numFmtId="170" fontId="15" fillId="4" borderId="1" xfId="0" applyNumberFormat="1" applyFont="1" applyFill="1" applyBorder="1" applyAlignment="1">
      <alignment horizontal="center" vertical="center"/>
    </xf>
    <xf numFmtId="0" fontId="15"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167" fontId="15" fillId="4" borderId="1" xfId="2" quotePrefix="1" applyNumberFormat="1" applyFont="1" applyFill="1" applyBorder="1" applyAlignment="1">
      <alignment horizontal="center" vertical="center"/>
    </xf>
    <xf numFmtId="0" fontId="9" fillId="0" borderId="4" xfId="0" applyFont="1" applyBorder="1"/>
    <xf numFmtId="0" fontId="9" fillId="0" borderId="0" xfId="0" applyFont="1"/>
    <xf numFmtId="0" fontId="8" fillId="0" borderId="4" xfId="0" applyFont="1" applyBorder="1"/>
    <xf numFmtId="49" fontId="8" fillId="0" borderId="4" xfId="0" applyNumberFormat="1" applyFont="1" applyBorder="1" applyAlignment="1">
      <alignment horizontal="center"/>
    </xf>
    <xf numFmtId="49" fontId="9" fillId="0" borderId="4" xfId="0" applyNumberFormat="1" applyFont="1" applyBorder="1" applyAlignment="1">
      <alignment horizontal="center"/>
    </xf>
    <xf numFmtId="49" fontId="8" fillId="0" borderId="8" xfId="0" applyNumberFormat="1" applyFont="1" applyBorder="1" applyAlignment="1">
      <alignment horizontal="center"/>
    </xf>
    <xf numFmtId="0" fontId="9" fillId="0" borderId="8" xfId="0" applyFont="1" applyBorder="1"/>
    <xf numFmtId="0" fontId="9" fillId="0" borderId="4" xfId="0" applyFont="1" applyBorder="1" applyAlignment="1">
      <alignment horizontal="left"/>
    </xf>
    <xf numFmtId="0" fontId="9" fillId="0" borderId="5" xfId="0" applyFont="1" applyBorder="1"/>
    <xf numFmtId="49" fontId="9" fillId="0" borderId="0" xfId="0" applyNumberFormat="1" applyFont="1" applyAlignment="1">
      <alignment horizontal="center"/>
    </xf>
    <xf numFmtId="0" fontId="9" fillId="0" borderId="4" xfId="0" applyFont="1" applyBorder="1" applyAlignment="1">
      <alignment wrapText="1"/>
    </xf>
    <xf numFmtId="41" fontId="9" fillId="0" borderId="4" xfId="2" applyNumberFormat="1" applyFont="1" applyBorder="1"/>
    <xf numFmtId="41" fontId="29" fillId="0" borderId="0" xfId="2" applyNumberFormat="1" applyFont="1"/>
    <xf numFmtId="41" fontId="9" fillId="0" borderId="0" xfId="2" applyNumberFormat="1" applyFont="1"/>
    <xf numFmtId="0" fontId="8" fillId="0" borderId="0" xfId="0" applyFont="1" applyAlignment="1">
      <alignment horizontal="center"/>
    </xf>
    <xf numFmtId="0" fontId="8" fillId="0" borderId="4" xfId="0" applyFont="1" applyBorder="1" applyAlignment="1">
      <alignment horizontal="left"/>
    </xf>
    <xf numFmtId="0" fontId="9" fillId="0" borderId="4" xfId="0" applyFont="1" applyBorder="1" applyAlignment="1">
      <alignment horizontal="left" wrapText="1"/>
    </xf>
    <xf numFmtId="0" fontId="8" fillId="0" borderId="5" xfId="0" applyFont="1" applyBorder="1" applyAlignment="1">
      <alignment horizontal="left"/>
    </xf>
    <xf numFmtId="49" fontId="8" fillId="0" borderId="5" xfId="0" applyNumberFormat="1" applyFont="1" applyBorder="1" applyAlignment="1">
      <alignment horizontal="center"/>
    </xf>
    <xf numFmtId="0" fontId="29" fillId="0" borderId="0" xfId="0" applyFont="1"/>
    <xf numFmtId="0" fontId="37" fillId="0" borderId="0" xfId="0" applyFont="1" applyAlignment="1">
      <alignment horizontal="left"/>
    </xf>
    <xf numFmtId="0" fontId="24" fillId="0" borderId="0" xfId="0" applyFont="1"/>
    <xf numFmtId="0" fontId="24" fillId="0" borderId="0" xfId="0" applyFont="1" applyBorder="1"/>
    <xf numFmtId="0" fontId="29" fillId="0" borderId="0" xfId="0" applyFont="1" applyAlignment="1"/>
    <xf numFmtId="0" fontId="40" fillId="0" borderId="0" xfId="0" applyFont="1"/>
    <xf numFmtId="0" fontId="9" fillId="0" borderId="0" xfId="0" applyFont="1" applyAlignment="1">
      <alignment horizontal="centerContinuous"/>
    </xf>
    <xf numFmtId="0" fontId="41" fillId="0" borderId="0" xfId="0" applyFont="1" applyAlignment="1"/>
    <xf numFmtId="14" fontId="41" fillId="0" borderId="0" xfId="0" applyNumberFormat="1" applyFont="1" applyAlignment="1"/>
    <xf numFmtId="14" fontId="42" fillId="0" borderId="0" xfId="0" applyNumberFormat="1" applyFont="1" applyAlignment="1">
      <alignment horizontal="centerContinuous"/>
    </xf>
    <xf numFmtId="0" fontId="40" fillId="0" borderId="8" xfId="0" applyFont="1" applyBorder="1" applyAlignment="1">
      <alignment horizontal="center"/>
    </xf>
    <xf numFmtId="49" fontId="24" fillId="0" borderId="8" xfId="0" applyNumberFormat="1" applyFont="1" applyBorder="1"/>
    <xf numFmtId="49" fontId="24" fillId="0" borderId="8" xfId="0" applyNumberFormat="1" applyFont="1" applyBorder="1" applyAlignment="1">
      <alignment horizontal="center"/>
    </xf>
    <xf numFmtId="49" fontId="24" fillId="0" borderId="26" xfId="0" applyNumberFormat="1" applyFont="1" applyBorder="1" applyAlignment="1">
      <alignment horizontal="center"/>
    </xf>
    <xf numFmtId="0" fontId="40" fillId="0" borderId="20" xfId="0" applyFont="1" applyBorder="1"/>
    <xf numFmtId="49" fontId="24" fillId="0" borderId="4" xfId="0" applyNumberFormat="1" applyFont="1" applyBorder="1"/>
    <xf numFmtId="49" fontId="24" fillId="0" borderId="4" xfId="0" applyNumberFormat="1" applyFont="1" applyBorder="1" applyAlignment="1">
      <alignment horizontal="center"/>
    </xf>
    <xf numFmtId="49" fontId="24" fillId="0" borderId="28" xfId="0" applyNumberFormat="1" applyFont="1" applyBorder="1" applyAlignment="1">
      <alignment horizontal="center"/>
    </xf>
    <xf numFmtId="0" fontId="40" fillId="0" borderId="18" xfId="0" applyFont="1" applyBorder="1"/>
    <xf numFmtId="0" fontId="40" fillId="0" borderId="4" xfId="0" applyFont="1" applyBorder="1" applyAlignment="1">
      <alignment horizontal="center"/>
    </xf>
    <xf numFmtId="0" fontId="40" fillId="0" borderId="5" xfId="0" applyFont="1" applyBorder="1"/>
    <xf numFmtId="0" fontId="40" fillId="0" borderId="5" xfId="0" applyFont="1" applyBorder="1" applyAlignment="1">
      <alignment horizontal="left"/>
    </xf>
    <xf numFmtId="0" fontId="40" fillId="0" borderId="27" xfId="0" applyFont="1" applyBorder="1"/>
    <xf numFmtId="0" fontId="40" fillId="0" borderId="19" xfId="0" applyFont="1" applyBorder="1"/>
    <xf numFmtId="0" fontId="8" fillId="9" borderId="21" xfId="0" applyFont="1" applyFill="1" applyBorder="1"/>
    <xf numFmtId="0" fontId="8" fillId="9" borderId="22" xfId="0" applyFont="1" applyFill="1" applyBorder="1"/>
    <xf numFmtId="0" fontId="8" fillId="9" borderId="23" xfId="0" applyFont="1" applyFill="1" applyBorder="1"/>
    <xf numFmtId="0" fontId="8" fillId="9" borderId="24" xfId="0" applyFont="1" applyFill="1" applyBorder="1"/>
    <xf numFmtId="0" fontId="40" fillId="0" borderId="0" xfId="0" applyFont="1" applyBorder="1"/>
    <xf numFmtId="0" fontId="43" fillId="0" borderId="0" xfId="0" applyFont="1"/>
    <xf numFmtId="0" fontId="40" fillId="0" borderId="0" xfId="0" applyFont="1" applyBorder="1" applyAlignment="1">
      <alignment horizontal="center"/>
    </xf>
    <xf numFmtId="0" fontId="33" fillId="0" borderId="0" xfId="0" applyFont="1"/>
    <xf numFmtId="0" fontId="46" fillId="0" borderId="0" xfId="0" applyFont="1"/>
    <xf numFmtId="0" fontId="47" fillId="0" borderId="0" xfId="0" applyFont="1" applyAlignment="1">
      <alignment horizontal="center"/>
    </xf>
    <xf numFmtId="0" fontId="40" fillId="0" borderId="2" xfId="0" applyFont="1" applyBorder="1"/>
    <xf numFmtId="0" fontId="40" fillId="0" borderId="4" xfId="0" applyFont="1" applyBorder="1"/>
    <xf numFmtId="0" fontId="9" fillId="0" borderId="0" xfId="0" applyFont="1" applyAlignment="1">
      <alignment horizontal="center"/>
    </xf>
    <xf numFmtId="14" fontId="8" fillId="0" borderId="0" xfId="0" applyNumberFormat="1" applyFont="1" applyFill="1" applyAlignment="1"/>
    <xf numFmtId="0" fontId="7" fillId="0" borderId="0" xfId="11" applyFont="1" applyAlignment="1"/>
    <xf numFmtId="0" fontId="34" fillId="0" borderId="0" xfId="12" applyFont="1"/>
    <xf numFmtId="0" fontId="9" fillId="0" borderId="0" xfId="12" applyFont="1" applyAlignment="1"/>
    <xf numFmtId="0" fontId="9" fillId="0" borderId="0" xfId="12" applyFont="1"/>
    <xf numFmtId="14" fontId="8" fillId="0" borderId="0" xfId="0" applyNumberFormat="1" applyFont="1" applyFill="1" applyAlignment="1">
      <alignment horizontal="left" wrapText="1"/>
    </xf>
    <xf numFmtId="0" fontId="33" fillId="0" borderId="0" xfId="12" applyFont="1"/>
    <xf numFmtId="174" fontId="9" fillId="0" borderId="0" xfId="12" applyNumberFormat="1" applyFont="1" applyAlignment="1"/>
    <xf numFmtId="0" fontId="33" fillId="0" borderId="0" xfId="12" quotePrefix="1" applyFont="1"/>
    <xf numFmtId="0" fontId="9" fillId="0" borderId="0" xfId="13" applyFont="1" applyAlignment="1">
      <alignment vertical="justify" wrapText="1"/>
    </xf>
    <xf numFmtId="1" fontId="9" fillId="0" borderId="0" xfId="13" applyNumberFormat="1" applyFont="1" applyAlignment="1">
      <alignment vertical="justify"/>
    </xf>
    <xf numFmtId="0" fontId="9" fillId="0" borderId="0" xfId="13" applyFont="1" applyAlignment="1">
      <alignment vertical="justify"/>
    </xf>
    <xf numFmtId="0" fontId="24" fillId="0" borderId="0" xfId="13" applyFont="1"/>
    <xf numFmtId="0" fontId="9" fillId="0" borderId="0" xfId="13" applyFont="1"/>
    <xf numFmtId="0" fontId="9" fillId="0" borderId="0" xfId="13" applyFont="1" applyAlignment="1"/>
    <xf numFmtId="167" fontId="36" fillId="0" borderId="0" xfId="14" applyNumberFormat="1" applyFont="1" applyAlignment="1"/>
    <xf numFmtId="0" fontId="29" fillId="0" borderId="0" xfId="13" applyFont="1" applyAlignment="1">
      <alignment vertical="center" wrapText="1"/>
    </xf>
    <xf numFmtId="49" fontId="8" fillId="0" borderId="0" xfId="13" applyNumberFormat="1" applyFont="1" applyAlignment="1">
      <alignment horizontal="center"/>
    </xf>
    <xf numFmtId="3" fontId="29" fillId="0" borderId="0" xfId="13" applyNumberFormat="1" applyFont="1" applyAlignment="1">
      <alignment vertical="center" wrapText="1"/>
    </xf>
    <xf numFmtId="0" fontId="24" fillId="0" borderId="0" xfId="0" applyFont="1" applyAlignment="1">
      <alignment vertical="center" wrapText="1"/>
    </xf>
    <xf numFmtId="0" fontId="8" fillId="0" borderId="0" xfId="13" applyFont="1" applyAlignment="1"/>
    <xf numFmtId="0" fontId="9" fillId="0" borderId="0" xfId="13" applyFont="1" applyAlignment="1">
      <alignment horizontal="left"/>
    </xf>
    <xf numFmtId="0" fontId="24" fillId="0" borderId="0" xfId="15" applyFont="1"/>
    <xf numFmtId="0" fontId="33" fillId="0" borderId="0" xfId="12" applyFont="1" applyAlignment="1"/>
    <xf numFmtId="0" fontId="33" fillId="0" borderId="0" xfId="12" applyFont="1" applyAlignment="1">
      <alignment horizontal="center"/>
    </xf>
    <xf numFmtId="0" fontId="51" fillId="0" borderId="0" xfId="16" applyFont="1" applyFill="1" applyAlignment="1">
      <alignment vertical="center" wrapText="1"/>
    </xf>
    <xf numFmtId="0" fontId="51" fillId="0" borderId="0" xfId="16" applyFont="1" applyFill="1" applyAlignment="1">
      <alignment horizontal="center" vertical="center" wrapText="1"/>
    </xf>
    <xf numFmtId="0" fontId="37" fillId="0" borderId="0" xfId="16" applyFont="1" applyFill="1" applyAlignment="1">
      <alignment horizontal="center" vertical="center"/>
    </xf>
    <xf numFmtId="0" fontId="29" fillId="0" borderId="0" xfId="16" applyFont="1" applyFill="1" applyAlignment="1">
      <alignment horizontal="center" vertical="center"/>
    </xf>
    <xf numFmtId="167" fontId="33" fillId="0" borderId="0" xfId="17" applyNumberFormat="1" applyFont="1" applyFill="1" applyAlignment="1">
      <alignment horizontal="center" vertical="center"/>
    </xf>
    <xf numFmtId="3" fontId="33" fillId="0" borderId="0" xfId="17" applyNumberFormat="1" applyFont="1" applyFill="1" applyAlignment="1">
      <alignment horizontal="center" vertical="center"/>
    </xf>
    <xf numFmtId="0" fontId="33" fillId="0" borderId="0" xfId="16" applyFont="1" applyFill="1" applyAlignment="1">
      <alignment vertical="center"/>
    </xf>
    <xf numFmtId="0" fontId="9" fillId="0" borderId="0" xfId="16" applyFont="1" applyFill="1" applyAlignment="1">
      <alignment vertical="center"/>
    </xf>
    <xf numFmtId="165" fontId="9" fillId="0" borderId="0" xfId="17" applyNumberFormat="1" applyFont="1" applyFill="1" applyAlignment="1">
      <alignment vertical="center"/>
    </xf>
    <xf numFmtId="167" fontId="33" fillId="0" borderId="0" xfId="17" applyNumberFormat="1" applyFont="1" applyFill="1" applyAlignment="1">
      <alignment vertical="center"/>
    </xf>
    <xf numFmtId="3" fontId="34" fillId="0" borderId="0" xfId="17" applyNumberFormat="1" applyFont="1" applyFill="1" applyAlignment="1">
      <alignment vertical="center"/>
    </xf>
    <xf numFmtId="3" fontId="33" fillId="0" borderId="0" xfId="17" applyNumberFormat="1" applyFont="1" applyFill="1" applyAlignment="1">
      <alignment vertical="center"/>
    </xf>
    <xf numFmtId="167" fontId="39" fillId="0" borderId="0" xfId="17" applyNumberFormat="1" applyFont="1" applyFill="1" applyAlignment="1">
      <alignment vertical="center"/>
    </xf>
    <xf numFmtId="0" fontId="8" fillId="0" borderId="1" xfId="16" applyFont="1" applyFill="1" applyBorder="1" applyAlignment="1">
      <alignment horizontal="center" vertical="center" wrapText="1"/>
    </xf>
    <xf numFmtId="165" fontId="8" fillId="0" borderId="1" xfId="17" applyNumberFormat="1" applyFont="1" applyFill="1" applyBorder="1" applyAlignment="1">
      <alignment horizontal="center" vertical="center" wrapText="1"/>
    </xf>
    <xf numFmtId="0" fontId="33" fillId="0" borderId="1" xfId="16" applyFont="1" applyFill="1" applyBorder="1" applyAlignment="1">
      <alignment horizontal="center" vertical="center"/>
    </xf>
    <xf numFmtId="0" fontId="33" fillId="0" borderId="10" xfId="16" applyFont="1" applyFill="1" applyBorder="1" applyAlignment="1">
      <alignment horizontal="center" vertical="center"/>
    </xf>
    <xf numFmtId="0" fontId="34" fillId="0" borderId="1" xfId="16" applyFont="1" applyFill="1" applyBorder="1" applyAlignment="1">
      <alignment horizontal="center" vertical="center"/>
    </xf>
    <xf numFmtId="0" fontId="33" fillId="0" borderId="6" xfId="16" applyFont="1" applyFill="1" applyBorder="1" applyAlignment="1">
      <alignment horizontal="center" vertical="center"/>
    </xf>
    <xf numFmtId="49" fontId="9" fillId="0" borderId="1" xfId="16" applyNumberFormat="1" applyFont="1" applyFill="1" applyBorder="1" applyAlignment="1">
      <alignment horizontal="center" vertical="center"/>
    </xf>
    <xf numFmtId="49" fontId="9" fillId="0" borderId="1" xfId="17" applyNumberFormat="1" applyFont="1" applyFill="1" applyBorder="1" applyAlignment="1">
      <alignment horizontal="center" vertical="center"/>
    </xf>
    <xf numFmtId="49" fontId="33" fillId="0" borderId="1" xfId="17" applyNumberFormat="1" applyFont="1" applyFill="1" applyBorder="1" applyAlignment="1">
      <alignment horizontal="center" vertical="center"/>
    </xf>
    <xf numFmtId="3" fontId="33" fillId="0" borderId="1" xfId="17" applyNumberFormat="1" applyFont="1" applyFill="1" applyBorder="1" applyAlignment="1">
      <alignment horizontal="center" vertical="center"/>
    </xf>
    <xf numFmtId="0" fontId="33" fillId="0" borderId="1" xfId="16" applyFont="1" applyFill="1" applyBorder="1" applyAlignment="1">
      <alignment horizontal="center" wrapText="1"/>
    </xf>
    <xf numFmtId="0" fontId="33" fillId="0" borderId="1" xfId="16" applyFont="1" applyFill="1" applyBorder="1" applyAlignment="1">
      <alignment horizontal="left" wrapText="1"/>
    </xf>
    <xf numFmtId="0" fontId="34" fillId="0" borderId="9" xfId="16" applyFont="1" applyFill="1" applyBorder="1" applyAlignment="1">
      <alignment horizontal="justify" vertical="top" wrapText="1"/>
    </xf>
    <xf numFmtId="0" fontId="34" fillId="0" borderId="14" xfId="16" applyFont="1" applyFill="1" applyBorder="1" applyAlignment="1">
      <alignment horizontal="center" vertical="top" wrapText="1"/>
    </xf>
    <xf numFmtId="3" fontId="8" fillId="0" borderId="9" xfId="16" applyNumberFormat="1" applyFont="1" applyFill="1" applyBorder="1" applyAlignment="1">
      <alignment horizontal="right" wrapText="1"/>
    </xf>
    <xf numFmtId="165" fontId="8" fillId="0" borderId="9" xfId="17" applyNumberFormat="1" applyFont="1" applyFill="1" applyBorder="1" applyAlignment="1">
      <alignment horizontal="right" wrapText="1"/>
    </xf>
    <xf numFmtId="167" fontId="34" fillId="0" borderId="9" xfId="17" applyNumberFormat="1" applyFont="1" applyFill="1" applyBorder="1" applyAlignment="1">
      <alignment horizontal="right" wrapText="1"/>
    </xf>
    <xf numFmtId="3" fontId="34" fillId="0" borderId="9" xfId="17" applyNumberFormat="1" applyFont="1" applyFill="1" applyBorder="1" applyAlignment="1">
      <alignment horizontal="right" wrapText="1"/>
    </xf>
    <xf numFmtId="0" fontId="34" fillId="0" borderId="0" xfId="16" applyFont="1" applyFill="1" applyAlignment="1">
      <alignment horizontal="center" vertical="center"/>
    </xf>
    <xf numFmtId="0" fontId="8" fillId="0" borderId="0" xfId="16" applyFont="1" applyFill="1" applyAlignment="1">
      <alignment horizontal="center" vertical="center"/>
    </xf>
    <xf numFmtId="167" fontId="34" fillId="0" borderId="0" xfId="17" applyNumberFormat="1" applyFont="1" applyFill="1" applyAlignment="1">
      <alignment horizontal="center" vertical="center"/>
    </xf>
    <xf numFmtId="3" fontId="34" fillId="0" borderId="0" xfId="17" applyNumberFormat="1" applyFont="1" applyFill="1" applyAlignment="1">
      <alignment horizontal="center" vertical="center"/>
    </xf>
    <xf numFmtId="167" fontId="33" fillId="0" borderId="0" xfId="18" applyNumberFormat="1" applyFont="1" applyFill="1" applyAlignment="1">
      <alignment vertical="center"/>
    </xf>
    <xf numFmtId="167" fontId="34" fillId="0" borderId="0" xfId="17" applyNumberFormat="1" applyFont="1" applyFill="1" applyAlignment="1">
      <alignment vertical="center"/>
    </xf>
    <xf numFmtId="0" fontId="33" fillId="0" borderId="30" xfId="16" applyFont="1" applyFill="1" applyBorder="1" applyAlignment="1">
      <alignment vertical="center"/>
    </xf>
    <xf numFmtId="167" fontId="33" fillId="0" borderId="30" xfId="18" applyNumberFormat="1" applyFont="1" applyFill="1" applyBorder="1" applyAlignment="1">
      <alignment vertical="center"/>
    </xf>
    <xf numFmtId="167" fontId="34" fillId="0" borderId="1" xfId="18" applyNumberFormat="1" applyFont="1" applyFill="1" applyBorder="1" applyAlignment="1">
      <alignment horizontal="center" vertical="center" wrapText="1"/>
    </xf>
    <xf numFmtId="167" fontId="33" fillId="0" borderId="1" xfId="18" applyNumberFormat="1" applyFont="1" applyFill="1" applyBorder="1" applyAlignment="1">
      <alignment horizontal="center" vertical="center"/>
    </xf>
    <xf numFmtId="0" fontId="8" fillId="0" borderId="1" xfId="0" applyFont="1" applyBorder="1"/>
    <xf numFmtId="4" fontId="9" fillId="0" borderId="1" xfId="19" applyNumberFormat="1" applyFont="1" applyFill="1" applyBorder="1" applyAlignment="1">
      <alignment horizontal="center"/>
    </xf>
    <xf numFmtId="167" fontId="33" fillId="0" borderId="1" xfId="17" applyNumberFormat="1" applyFont="1" applyFill="1" applyBorder="1" applyAlignment="1">
      <alignment wrapText="1"/>
    </xf>
    <xf numFmtId="4" fontId="9" fillId="0" borderId="1" xfId="0" applyNumberFormat="1" applyFont="1" applyFill="1" applyBorder="1" applyAlignment="1">
      <alignment horizontal="right"/>
    </xf>
    <xf numFmtId="0" fontId="34" fillId="0" borderId="1" xfId="16" applyFont="1" applyFill="1" applyBorder="1" applyAlignment="1">
      <alignment horizontal="justify" vertical="top" wrapText="1"/>
    </xf>
    <xf numFmtId="0" fontId="34" fillId="0" borderId="10" xfId="16" applyFont="1" applyFill="1" applyBorder="1" applyAlignment="1">
      <alignment horizontal="center" vertical="top" wrapText="1"/>
    </xf>
    <xf numFmtId="167" fontId="34" fillId="0" borderId="1" xfId="18" applyNumberFormat="1" applyFont="1" applyFill="1" applyBorder="1" applyAlignment="1">
      <alignment horizontal="right" wrapText="1"/>
    </xf>
    <xf numFmtId="167" fontId="34" fillId="0" borderId="1" xfId="17" applyNumberFormat="1" applyFont="1" applyFill="1" applyBorder="1" applyAlignment="1">
      <alignment horizontal="right" wrapText="1"/>
    </xf>
    <xf numFmtId="0" fontId="7" fillId="0" borderId="0" xfId="16" applyFont="1" applyFill="1" applyAlignment="1">
      <alignment vertical="center"/>
    </xf>
    <xf numFmtId="167" fontId="34" fillId="0" borderId="0" xfId="18" applyNumberFormat="1" applyFont="1" applyFill="1" applyAlignment="1">
      <alignment vertical="center"/>
    </xf>
    <xf numFmtId="167" fontId="34" fillId="0" borderId="0" xfId="18" applyNumberFormat="1" applyFont="1" applyFill="1" applyAlignment="1">
      <alignment horizontal="center" vertical="center"/>
    </xf>
    <xf numFmtId="0" fontId="37" fillId="0" borderId="0" xfId="16" applyFont="1" applyFill="1" applyAlignment="1">
      <alignment vertical="center"/>
    </xf>
    <xf numFmtId="49" fontId="9" fillId="0" borderId="0" xfId="0" applyNumberFormat="1" applyFont="1" applyFill="1"/>
    <xf numFmtId="49" fontId="9" fillId="0" borderId="1" xfId="0" applyNumberFormat="1" applyFont="1" applyFill="1" applyBorder="1" applyAlignment="1">
      <alignment horizontal="center" vertical="top" wrapText="1"/>
    </xf>
    <xf numFmtId="49" fontId="9" fillId="0" borderId="1" xfId="0" applyNumberFormat="1" applyFont="1" applyFill="1" applyBorder="1" applyAlignment="1">
      <alignment vertical="top" wrapText="1"/>
    </xf>
    <xf numFmtId="49" fontId="8" fillId="0" borderId="1" xfId="0" applyNumberFormat="1" applyFont="1" applyFill="1" applyBorder="1" applyAlignment="1">
      <alignment vertical="top" wrapText="1"/>
    </xf>
    <xf numFmtId="49" fontId="9" fillId="0" borderId="1" xfId="0" applyNumberFormat="1" applyFont="1" applyFill="1" applyBorder="1" applyAlignment="1">
      <alignment horizontal="left" vertical="top" wrapText="1"/>
    </xf>
    <xf numFmtId="0" fontId="32" fillId="0" borderId="0" xfId="0" applyFont="1"/>
    <xf numFmtId="175" fontId="32" fillId="0" borderId="0" xfId="0" applyNumberFormat="1" applyFont="1"/>
    <xf numFmtId="0" fontId="55" fillId="0" borderId="1" xfId="0" applyFont="1" applyBorder="1" applyAlignment="1">
      <alignment horizontal="left" vertical="center"/>
    </xf>
    <xf numFmtId="0" fontId="55" fillId="0" borderId="1" xfId="0" applyFont="1" applyBorder="1" applyAlignment="1">
      <alignment horizontal="center" vertical="center"/>
    </xf>
    <xf numFmtId="0" fontId="57" fillId="0" borderId="0" xfId="9" applyFont="1"/>
    <xf numFmtId="0" fontId="57" fillId="0" borderId="39" xfId="9" applyNumberFormat="1" applyFont="1" applyFill="1" applyBorder="1" applyAlignment="1" applyProtection="1">
      <alignment vertical="top"/>
    </xf>
    <xf numFmtId="0" fontId="57" fillId="0" borderId="44" xfId="9" applyNumberFormat="1" applyFont="1" applyFill="1" applyBorder="1" applyAlignment="1" applyProtection="1">
      <alignment vertical="top"/>
    </xf>
    <xf numFmtId="0" fontId="57" fillId="0" borderId="45" xfId="9" applyNumberFormat="1" applyFont="1" applyFill="1" applyBorder="1" applyAlignment="1" applyProtection="1">
      <alignment vertical="top"/>
    </xf>
    <xf numFmtId="0" fontId="62" fillId="0" borderId="43" xfId="9" applyNumberFormat="1" applyFont="1" applyFill="1" applyBorder="1" applyAlignment="1" applyProtection="1">
      <alignment horizontal="center" vertical="center" wrapText="1" readingOrder="1"/>
    </xf>
    <xf numFmtId="0" fontId="62" fillId="0" borderId="40" xfId="9" applyNumberFormat="1" applyFont="1" applyFill="1" applyBorder="1" applyAlignment="1" applyProtection="1">
      <alignment horizontal="center" vertical="center" wrapText="1" readingOrder="1"/>
    </xf>
    <xf numFmtId="176" fontId="67" fillId="0" borderId="41" xfId="9" applyNumberFormat="1" applyFont="1" applyFill="1" applyBorder="1" applyAlignment="1" applyProtection="1">
      <alignment horizontal="right" vertical="center" wrapText="1" readingOrder="1"/>
    </xf>
    <xf numFmtId="176" fontId="64" fillId="0" borderId="41" xfId="9" applyNumberFormat="1" applyFont="1" applyFill="1" applyBorder="1" applyAlignment="1" applyProtection="1">
      <alignment horizontal="right" vertical="center" wrapText="1" readingOrder="1"/>
    </xf>
    <xf numFmtId="176" fontId="67" fillId="0" borderId="42" xfId="9" applyNumberFormat="1" applyFont="1" applyFill="1" applyBorder="1" applyAlignment="1" applyProtection="1">
      <alignment horizontal="right" vertical="center" wrapText="1" readingOrder="1"/>
    </xf>
    <xf numFmtId="0" fontId="63" fillId="0" borderId="41" xfId="9" applyNumberFormat="1" applyFont="1" applyFill="1" applyBorder="1" applyAlignment="1" applyProtection="1">
      <alignment horizontal="left" vertical="center" wrapText="1" readingOrder="1"/>
    </xf>
    <xf numFmtId="0" fontId="63" fillId="0" borderId="42" xfId="9" applyNumberFormat="1" applyFont="1" applyFill="1" applyBorder="1" applyAlignment="1" applyProtection="1">
      <alignment horizontal="left" vertical="center" wrapText="1" readingOrder="1"/>
    </xf>
    <xf numFmtId="43" fontId="32" fillId="0" borderId="0" xfId="2" applyFont="1"/>
    <xf numFmtId="167" fontId="32" fillId="0" borderId="0" xfId="2" applyNumberFormat="1" applyFont="1" applyAlignment="1">
      <alignment horizontal="left"/>
    </xf>
    <xf numFmtId="167" fontId="32" fillId="0" borderId="0" xfId="2" applyNumberFormat="1" applyFont="1"/>
    <xf numFmtId="167" fontId="9" fillId="0" borderId="1" xfId="2" applyNumberFormat="1" applyFont="1" applyBorder="1" applyAlignment="1">
      <alignment horizontal="left" vertical="center"/>
    </xf>
    <xf numFmtId="167" fontId="9" fillId="0" borderId="1" xfId="2" applyNumberFormat="1" applyFont="1" applyBorder="1" applyAlignment="1">
      <alignment horizontal="right" vertical="center"/>
    </xf>
    <xf numFmtId="167" fontId="9" fillId="0" borderId="1" xfId="2" applyNumberFormat="1" applyFont="1" applyBorder="1" applyAlignment="1">
      <alignment horizontal="left" vertical="center" wrapText="1"/>
    </xf>
    <xf numFmtId="167" fontId="49" fillId="0" borderId="1" xfId="2" applyNumberFormat="1" applyFont="1" applyBorder="1" applyAlignment="1">
      <alignment horizontal="left" vertical="center"/>
    </xf>
    <xf numFmtId="167" fontId="0" fillId="0" borderId="0" xfId="2" applyNumberFormat="1" applyFont="1"/>
    <xf numFmtId="43" fontId="32" fillId="0" borderId="0" xfId="2" applyFont="1" applyAlignment="1">
      <alignment horizontal="center" vertical="center"/>
    </xf>
    <xf numFmtId="0" fontId="58" fillId="0" borderId="0" xfId="9" applyNumberFormat="1" applyFont="1" applyFill="1" applyBorder="1" applyAlignment="1" applyProtection="1">
      <alignment vertical="top" wrapText="1" readingOrder="1"/>
    </xf>
    <xf numFmtId="0" fontId="33" fillId="0" borderId="0" xfId="20" applyFont="1"/>
    <xf numFmtId="0" fontId="72" fillId="0" borderId="0" xfId="20" applyFont="1" applyAlignment="1">
      <alignment horizontal="center"/>
    </xf>
    <xf numFmtId="0" fontId="72" fillId="0" borderId="0" xfId="20" applyFont="1"/>
    <xf numFmtId="0" fontId="72" fillId="0" borderId="0" xfId="20" applyFont="1" applyBorder="1" applyAlignment="1">
      <alignment horizontal="center"/>
    </xf>
    <xf numFmtId="0" fontId="73" fillId="0" borderId="0" xfId="20" applyFont="1" applyAlignment="1">
      <alignment horizontal="center"/>
    </xf>
    <xf numFmtId="0" fontId="73" fillId="0" borderId="0" xfId="20" applyFont="1"/>
    <xf numFmtId="0" fontId="33" fillId="0" borderId="0" xfId="20" applyFont="1" applyAlignment="1">
      <alignment horizontal="center"/>
    </xf>
    <xf numFmtId="0" fontId="33" fillId="0" borderId="0" xfId="20" applyFont="1" applyAlignment="1">
      <alignment horizontal="right"/>
    </xf>
    <xf numFmtId="0" fontId="34" fillId="0" borderId="0" xfId="20" applyFont="1"/>
    <xf numFmtId="0" fontId="33" fillId="0" borderId="0" xfId="20" applyFont="1" applyAlignment="1"/>
    <xf numFmtId="0" fontId="34" fillId="0" borderId="0" xfId="20" applyFont="1" applyAlignment="1">
      <alignment horizontal="center"/>
    </xf>
    <xf numFmtId="49" fontId="24" fillId="0" borderId="0" xfId="0" applyNumberFormat="1" applyFont="1" applyFill="1"/>
    <xf numFmtId="169" fontId="24" fillId="0" borderId="0" xfId="0" applyNumberFormat="1" applyFont="1" applyFill="1"/>
    <xf numFmtId="14" fontId="24" fillId="0" borderId="0" xfId="0" applyNumberFormat="1" applyFont="1" applyFill="1"/>
    <xf numFmtId="49" fontId="24" fillId="0" borderId="0" xfId="0" applyNumberFormat="1" applyFont="1" applyFill="1" applyAlignment="1">
      <alignment horizontal="right"/>
    </xf>
    <xf numFmtId="0" fontId="24" fillId="0" borderId="0" xfId="0" applyFont="1" applyFill="1"/>
    <xf numFmtId="167" fontId="24" fillId="0" borderId="0" xfId="2" applyNumberFormat="1" applyFont="1" applyFill="1"/>
    <xf numFmtId="49" fontId="74" fillId="0" borderId="0" xfId="0" applyNumberFormat="1" applyFont="1" applyFill="1" applyAlignment="1">
      <alignment horizontal="center"/>
    </xf>
    <xf numFmtId="0" fontId="74" fillId="0" borderId="0" xfId="0" applyFont="1" applyFill="1" applyAlignment="1"/>
    <xf numFmtId="169" fontId="74" fillId="0" borderId="0" xfId="0" applyNumberFormat="1" applyFont="1" applyFill="1" applyAlignment="1"/>
    <xf numFmtId="49" fontId="24" fillId="0" borderId="0" xfId="0" applyNumberFormat="1" applyFont="1" applyFill="1" applyAlignment="1">
      <alignment horizontal="center"/>
    </xf>
    <xf numFmtId="0" fontId="24" fillId="0" borderId="0" xfId="0" applyFont="1" applyFill="1" applyAlignment="1"/>
    <xf numFmtId="49" fontId="51" fillId="0" borderId="1" xfId="0" applyNumberFormat="1" applyFont="1" applyFill="1" applyBorder="1" applyAlignment="1">
      <alignment horizontal="center" vertical="center" wrapText="1"/>
    </xf>
    <xf numFmtId="169" fontId="51" fillId="0" borderId="1" xfId="0" applyNumberFormat="1" applyFont="1" applyFill="1" applyBorder="1" applyAlignment="1">
      <alignment horizontal="center" vertical="center" wrapText="1"/>
    </xf>
    <xf numFmtId="14" fontId="51"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wrapText="1"/>
    </xf>
    <xf numFmtId="169" fontId="24" fillId="0" borderId="1" xfId="0" applyNumberFormat="1" applyFont="1" applyFill="1" applyBorder="1" applyAlignment="1">
      <alignment horizontal="center" wrapText="1"/>
    </xf>
    <xf numFmtId="14" fontId="24" fillId="0" borderId="1" xfId="0" applyNumberFormat="1" applyFont="1" applyFill="1" applyBorder="1" applyAlignment="1">
      <alignment horizontal="center" wrapText="1"/>
    </xf>
    <xf numFmtId="49" fontId="24" fillId="0" borderId="1" xfId="0" applyNumberFormat="1" applyFont="1" applyFill="1" applyBorder="1" applyAlignment="1">
      <alignment horizontal="right" vertical="top" wrapText="1"/>
    </xf>
    <xf numFmtId="0" fontId="24" fillId="0" borderId="1" xfId="0" applyFont="1" applyFill="1" applyBorder="1" applyAlignment="1">
      <alignment horizontal="center" wrapText="1"/>
    </xf>
    <xf numFmtId="167" fontId="24" fillId="0" borderId="1" xfId="2" applyNumberFormat="1" applyFont="1" applyFill="1" applyBorder="1" applyAlignment="1">
      <alignment horizontal="center" wrapText="1"/>
    </xf>
    <xf numFmtId="3" fontId="24" fillId="0" borderId="12" xfId="0" applyNumberFormat="1" applyFont="1" applyFill="1" applyBorder="1" applyAlignment="1">
      <alignment vertical="top" wrapText="1"/>
    </xf>
    <xf numFmtId="167" fontId="24" fillId="0" borderId="12" xfId="2" applyNumberFormat="1" applyFont="1" applyFill="1" applyBorder="1" applyAlignment="1">
      <alignment vertical="top" wrapText="1"/>
    </xf>
    <xf numFmtId="49" fontId="24" fillId="0" borderId="11" xfId="0" applyNumberFormat="1" applyFont="1" applyFill="1" applyBorder="1" applyAlignment="1">
      <alignment vertical="top" wrapText="1"/>
    </xf>
    <xf numFmtId="49" fontId="24" fillId="0" borderId="1" xfId="0" applyNumberFormat="1" applyFont="1" applyFill="1" applyBorder="1" applyAlignment="1">
      <alignment vertical="top" wrapText="1"/>
    </xf>
    <xf numFmtId="169" fontId="24" fillId="0" borderId="1" xfId="0" applyNumberFormat="1" applyFont="1" applyFill="1" applyBorder="1" applyAlignment="1">
      <alignment vertical="top" wrapText="1"/>
    </xf>
    <xf numFmtId="14" fontId="24" fillId="0" borderId="1" xfId="0" applyNumberFormat="1" applyFont="1" applyFill="1" applyBorder="1" applyAlignment="1">
      <alignment vertical="top" wrapText="1"/>
    </xf>
    <xf numFmtId="49" fontId="24" fillId="0" borderId="1" xfId="0" applyNumberFormat="1" applyFont="1" applyFill="1" applyBorder="1" applyAlignment="1">
      <alignment horizontal="right" vertical="center" wrapText="1"/>
    </xf>
    <xf numFmtId="3" fontId="24" fillId="0" borderId="1" xfId="0" applyNumberFormat="1" applyFont="1" applyFill="1" applyBorder="1" applyAlignment="1">
      <alignment vertical="top" wrapText="1"/>
    </xf>
    <xf numFmtId="167" fontId="24" fillId="0" borderId="1" xfId="2" applyNumberFormat="1" applyFont="1" applyFill="1" applyBorder="1" applyAlignment="1">
      <alignment vertical="top" wrapText="1"/>
    </xf>
    <xf numFmtId="49" fontId="7" fillId="0" borderId="1" xfId="0" applyNumberFormat="1" applyFont="1" applyFill="1" applyBorder="1" applyAlignment="1">
      <alignment vertical="top" wrapText="1"/>
    </xf>
    <xf numFmtId="169" fontId="7" fillId="0" borderId="1" xfId="0" applyNumberFormat="1" applyFont="1" applyFill="1" applyBorder="1" applyAlignment="1">
      <alignment vertical="top" wrapText="1"/>
    </xf>
    <xf numFmtId="14" fontId="7" fillId="0" borderId="1" xfId="0" applyNumberFormat="1" applyFont="1" applyFill="1" applyBorder="1" applyAlignment="1">
      <alignment vertical="top" wrapText="1"/>
    </xf>
    <xf numFmtId="49" fontId="7" fillId="0" borderId="1" xfId="0" applyNumberFormat="1" applyFont="1" applyFill="1" applyBorder="1" applyAlignment="1">
      <alignment horizontal="right" vertical="top" wrapText="1"/>
    </xf>
    <xf numFmtId="3" fontId="7" fillId="0" borderId="1" xfId="0" applyNumberFormat="1" applyFont="1" applyFill="1" applyBorder="1" applyAlignment="1">
      <alignment vertical="top" wrapText="1"/>
    </xf>
    <xf numFmtId="167" fontId="7" fillId="0" borderId="1" xfId="2" applyNumberFormat="1" applyFont="1" applyFill="1" applyBorder="1" applyAlignment="1">
      <alignment vertical="top" wrapText="1"/>
    </xf>
    <xf numFmtId="0" fontId="7" fillId="0" borderId="0" xfId="0" applyFont="1" applyFill="1"/>
    <xf numFmtId="0" fontId="24" fillId="0" borderId="11" xfId="0" applyFont="1" applyFill="1" applyBorder="1" applyAlignment="1">
      <alignment vertical="top" wrapText="1"/>
    </xf>
    <xf numFmtId="167" fontId="7" fillId="0" borderId="0" xfId="2" applyNumberFormat="1" applyFont="1" applyFill="1"/>
    <xf numFmtId="49" fontId="24" fillId="0" borderId="1" xfId="0" applyNumberFormat="1" applyFont="1" applyFill="1" applyBorder="1" applyAlignment="1">
      <alignment horizontal="left" vertical="top" wrapText="1"/>
    </xf>
    <xf numFmtId="169" fontId="24" fillId="0" borderId="1" xfId="0" applyNumberFormat="1" applyFont="1" applyFill="1" applyBorder="1" applyAlignment="1">
      <alignment horizontal="left" vertical="top" wrapText="1"/>
    </xf>
    <xf numFmtId="14" fontId="24" fillId="0" borderId="1" xfId="0" applyNumberFormat="1" applyFont="1" applyFill="1" applyBorder="1" applyAlignment="1">
      <alignment horizontal="left" vertical="top" wrapText="1"/>
    </xf>
    <xf numFmtId="167" fontId="24" fillId="0" borderId="1" xfId="2" applyNumberFormat="1" applyFont="1" applyFill="1" applyBorder="1" applyAlignment="1">
      <alignment horizontal="right" vertical="top" wrapText="1"/>
    </xf>
    <xf numFmtId="0" fontId="24" fillId="0" borderId="1" xfId="0" applyFont="1" applyFill="1" applyBorder="1" applyAlignment="1">
      <alignment vertical="top" wrapText="1"/>
    </xf>
    <xf numFmtId="167" fontId="7" fillId="0" borderId="0" xfId="19" applyNumberFormat="1" applyFont="1" applyFill="1"/>
    <xf numFmtId="3" fontId="24" fillId="0" borderId="0" xfId="0" applyNumberFormat="1" applyFont="1" applyFill="1"/>
    <xf numFmtId="49" fontId="24" fillId="0" borderId="0" xfId="0" applyNumberFormat="1" applyFont="1" applyFill="1" applyAlignment="1">
      <alignment horizontal="justify"/>
    </xf>
    <xf numFmtId="49" fontId="24" fillId="0" borderId="0" xfId="0" applyNumberFormat="1" applyFont="1"/>
    <xf numFmtId="169" fontId="24" fillId="0" borderId="0" xfId="0" applyNumberFormat="1" applyFont="1"/>
    <xf numFmtId="14" fontId="24" fillId="0" borderId="0" xfId="0" applyNumberFormat="1" applyFont="1"/>
    <xf numFmtId="167" fontId="24" fillId="0" borderId="0" xfId="19" applyNumberFormat="1" applyFont="1"/>
    <xf numFmtId="0" fontId="74" fillId="0" borderId="0" xfId="0" applyFont="1" applyAlignment="1">
      <alignment horizontal="center"/>
    </xf>
    <xf numFmtId="0" fontId="74" fillId="0" borderId="0" xfId="0" applyFont="1" applyAlignment="1"/>
    <xf numFmtId="169" fontId="74" fillId="0" borderId="0" xfId="0" applyNumberFormat="1" applyFont="1" applyAlignment="1"/>
    <xf numFmtId="0" fontId="24" fillId="0" borderId="0" xfId="0" applyFont="1" applyAlignment="1">
      <alignment horizontal="center"/>
    </xf>
    <xf numFmtId="0" fontId="24" fillId="0" borderId="0" xfId="0" applyFont="1" applyAlignment="1"/>
    <xf numFmtId="49" fontId="51" fillId="0" borderId="1" xfId="0" applyNumberFormat="1" applyFont="1" applyBorder="1" applyAlignment="1">
      <alignment horizontal="center" vertical="center" wrapText="1"/>
    </xf>
    <xf numFmtId="169" fontId="51" fillId="0" borderId="1" xfId="0" applyNumberFormat="1" applyFont="1" applyBorder="1" applyAlignment="1">
      <alignment horizontal="center" vertical="center" wrapText="1"/>
    </xf>
    <xf numFmtId="14" fontId="51" fillId="0" borderId="1" xfId="0" applyNumberFormat="1" applyFont="1" applyBorder="1" applyAlignment="1">
      <alignment horizontal="center" vertical="center" wrapText="1"/>
    </xf>
    <xf numFmtId="0" fontId="24" fillId="0" borderId="1" xfId="0" applyFont="1" applyBorder="1" applyAlignment="1">
      <alignment horizontal="center" wrapText="1"/>
    </xf>
    <xf numFmtId="49" fontId="24" fillId="0" borderId="1" xfId="0" applyNumberFormat="1" applyFont="1" applyBorder="1" applyAlignment="1">
      <alignment horizontal="center" wrapText="1"/>
    </xf>
    <xf numFmtId="169" fontId="24" fillId="0" borderId="1" xfId="0" applyNumberFormat="1" applyFont="1" applyBorder="1" applyAlignment="1">
      <alignment horizontal="center" wrapText="1"/>
    </xf>
    <xf numFmtId="14" fontId="24" fillId="0" borderId="1" xfId="0" applyNumberFormat="1" applyFont="1" applyBorder="1" applyAlignment="1">
      <alignment horizontal="center" wrapText="1"/>
    </xf>
    <xf numFmtId="49" fontId="24" fillId="0" borderId="1" xfId="0" applyNumberFormat="1" applyFont="1" applyBorder="1" applyAlignment="1">
      <alignment horizontal="center" vertical="top" wrapText="1"/>
    </xf>
    <xf numFmtId="167" fontId="24" fillId="0" borderId="1" xfId="19" applyNumberFormat="1" applyFont="1" applyBorder="1" applyAlignment="1">
      <alignment horizontal="center"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169" fontId="24" fillId="0" borderId="12" xfId="0" applyNumberFormat="1" applyFont="1" applyBorder="1" applyAlignment="1">
      <alignment horizontal="left" vertical="top" wrapText="1"/>
    </xf>
    <xf numFmtId="14" fontId="24" fillId="0" borderId="12" xfId="0" applyNumberFormat="1" applyFont="1" applyBorder="1" applyAlignment="1">
      <alignment horizontal="left" vertical="top" wrapText="1"/>
    </xf>
    <xf numFmtId="49" fontId="24" fillId="0" borderId="11" xfId="0" applyNumberFormat="1" applyFont="1" applyBorder="1" applyAlignment="1">
      <alignment horizontal="left" vertical="top" wrapText="1"/>
    </xf>
    <xf numFmtId="0" fontId="7" fillId="0" borderId="1" xfId="0" applyFont="1" applyBorder="1" applyAlignment="1">
      <alignment vertical="top" wrapText="1"/>
    </xf>
    <xf numFmtId="49" fontId="7" fillId="0" borderId="1" xfId="0" applyNumberFormat="1" applyFont="1" applyBorder="1" applyAlignment="1">
      <alignment vertical="top" wrapText="1"/>
    </xf>
    <xf numFmtId="169" fontId="7" fillId="0" borderId="1" xfId="0" applyNumberFormat="1" applyFont="1" applyBorder="1" applyAlignment="1">
      <alignment vertical="top" wrapText="1"/>
    </xf>
    <xf numFmtId="14" fontId="7" fillId="0" borderId="1" xfId="0" applyNumberFormat="1" applyFont="1" applyBorder="1" applyAlignment="1">
      <alignment vertical="top" wrapText="1"/>
    </xf>
    <xf numFmtId="167" fontId="7" fillId="0" borderId="1" xfId="19" applyNumberFormat="1" applyFont="1" applyBorder="1" applyAlignment="1">
      <alignment vertical="top" wrapText="1"/>
    </xf>
    <xf numFmtId="0" fontId="7" fillId="0" borderId="0" xfId="0" applyFont="1"/>
    <xf numFmtId="167" fontId="7" fillId="0" borderId="0" xfId="19" applyNumberFormat="1" applyFont="1"/>
    <xf numFmtId="167" fontId="24" fillId="0" borderId="12" xfId="19" applyNumberFormat="1" applyFont="1" applyBorder="1" applyAlignment="1">
      <alignment vertical="top" wrapText="1"/>
    </xf>
    <xf numFmtId="0" fontId="24" fillId="0" borderId="11" xfId="0" applyFont="1" applyBorder="1" applyAlignment="1">
      <alignment vertical="top" wrapText="1"/>
    </xf>
    <xf numFmtId="49" fontId="24" fillId="0" borderId="1" xfId="0" applyNumberFormat="1" applyFont="1" applyBorder="1" applyAlignment="1">
      <alignment vertical="top" wrapText="1"/>
    </xf>
    <xf numFmtId="169" fontId="24" fillId="0" borderId="1" xfId="0" applyNumberFormat="1" applyFont="1" applyBorder="1" applyAlignment="1">
      <alignment vertical="top" wrapText="1"/>
    </xf>
    <xf numFmtId="14" fontId="24" fillId="0" borderId="1" xfId="0" applyNumberFormat="1" applyFont="1" applyBorder="1" applyAlignment="1">
      <alignment vertical="top" wrapText="1"/>
    </xf>
    <xf numFmtId="49" fontId="24" fillId="0" borderId="1" xfId="0" applyNumberFormat="1" applyFont="1" applyBorder="1" applyAlignment="1">
      <alignment horizontal="center" vertical="center" wrapText="1"/>
    </xf>
    <xf numFmtId="167" fontId="24" fillId="0" borderId="1" xfId="19" applyNumberFormat="1" applyFont="1" applyBorder="1" applyAlignment="1">
      <alignment vertical="top" wrapText="1"/>
    </xf>
    <xf numFmtId="167" fontId="24" fillId="0" borderId="0" xfId="0" applyNumberFormat="1" applyFont="1"/>
    <xf numFmtId="167" fontId="7" fillId="0" borderId="1" xfId="2" applyNumberFormat="1" applyFont="1" applyBorder="1" applyAlignment="1">
      <alignment vertical="top" wrapText="1"/>
    </xf>
    <xf numFmtId="167" fontId="7" fillId="0" borderId="0" xfId="0" applyNumberFormat="1" applyFont="1"/>
    <xf numFmtId="0" fontId="24" fillId="0" borderId="0" xfId="0" applyFont="1" applyAlignment="1">
      <alignment horizontal="left" indent="15"/>
    </xf>
    <xf numFmtId="0" fontId="24" fillId="0" borderId="0" xfId="0" applyFont="1" applyAlignment="1">
      <alignment horizontal="justify"/>
    </xf>
    <xf numFmtId="0" fontId="10" fillId="0" borderId="0" xfId="5" applyFont="1"/>
    <xf numFmtId="167" fontId="10" fillId="0" borderId="0" xfId="21" applyNumberFormat="1" applyFont="1"/>
    <xf numFmtId="0" fontId="9" fillId="0" borderId="0" xfId="5" applyFont="1"/>
    <xf numFmtId="0" fontId="8" fillId="0" borderId="0" xfId="5" applyFont="1" applyAlignment="1">
      <alignment horizontal="center"/>
    </xf>
    <xf numFmtId="0" fontId="77" fillId="0" borderId="0" xfId="5" applyFont="1" applyAlignment="1">
      <alignment horizontal="center"/>
    </xf>
    <xf numFmtId="0" fontId="24" fillId="0" borderId="0" xfId="5" applyFont="1" applyAlignment="1">
      <alignment horizontal="left"/>
    </xf>
    <xf numFmtId="0" fontId="6" fillId="0" borderId="0" xfId="5" applyAlignment="1">
      <alignment horizontal="left"/>
    </xf>
    <xf numFmtId="0" fontId="9" fillId="0" borderId="0" xfId="5" applyFont="1" applyAlignment="1">
      <alignment horizontal="left"/>
    </xf>
    <xf numFmtId="0" fontId="10" fillId="0" borderId="0" xfId="5" applyFont="1" applyAlignment="1">
      <alignment horizontal="left"/>
    </xf>
    <xf numFmtId="167" fontId="8" fillId="0" borderId="0" xfId="2" applyNumberFormat="1" applyFont="1" applyFill="1" applyAlignment="1"/>
    <xf numFmtId="167" fontId="10" fillId="0" borderId="0" xfId="2" applyNumberFormat="1" applyFont="1"/>
    <xf numFmtId="0" fontId="24" fillId="0" borderId="0" xfId="0" applyNumberFormat="1" applyFont="1" applyFill="1" applyBorder="1"/>
    <xf numFmtId="0" fontId="24" fillId="0" borderId="0" xfId="0" applyFont="1" applyFill="1" applyBorder="1"/>
    <xf numFmtId="0" fontId="29" fillId="0" borderId="0" xfId="0" applyFont="1" applyFill="1" applyAlignment="1">
      <alignment horizontal="center"/>
    </xf>
    <xf numFmtId="49" fontId="24" fillId="0" borderId="0" xfId="0" applyNumberFormat="1" applyFont="1" applyFill="1" applyBorder="1"/>
    <xf numFmtId="166" fontId="24" fillId="0" borderId="0" xfId="0" applyNumberFormat="1" applyFont="1" applyFill="1" applyBorder="1"/>
    <xf numFmtId="0" fontId="24" fillId="0" borderId="0" xfId="23" applyFont="1" applyFill="1" applyAlignment="1">
      <alignment horizontal="center" vertical="center"/>
    </xf>
    <xf numFmtId="3" fontId="24" fillId="0" borderId="0" xfId="23" applyNumberFormat="1" applyFont="1" applyFill="1" applyAlignment="1">
      <alignment horizontal="right" vertical="center"/>
    </xf>
    <xf numFmtId="0" fontId="24" fillId="0" borderId="0" xfId="23" applyNumberFormat="1" applyFont="1" applyFill="1" applyAlignment="1">
      <alignment horizontal="right" vertical="center"/>
    </xf>
    <xf numFmtId="167" fontId="24" fillId="0" borderId="0" xfId="24" applyNumberFormat="1" applyFont="1" applyFill="1" applyAlignment="1">
      <alignment horizontal="center" vertical="center"/>
    </xf>
    <xf numFmtId="3" fontId="24" fillId="0" borderId="0" xfId="23" applyNumberFormat="1" applyFont="1" applyFill="1" applyAlignment="1">
      <alignment horizontal="center" vertical="center"/>
    </xf>
    <xf numFmtId="0" fontId="24" fillId="0" borderId="0" xfId="23" applyNumberFormat="1" applyFont="1" applyFill="1" applyAlignment="1">
      <alignment horizontal="center" vertical="center"/>
    </xf>
    <xf numFmtId="3" fontId="8" fillId="0" borderId="0" xfId="23" applyNumberFormat="1" applyFont="1" applyFill="1" applyAlignment="1">
      <alignment horizontal="center" vertical="center" wrapText="1"/>
    </xf>
    <xf numFmtId="0" fontId="8" fillId="0" borderId="0" xfId="23" applyNumberFormat="1" applyFont="1" applyFill="1" applyAlignment="1">
      <alignment horizontal="right" vertical="center" wrapText="1"/>
    </xf>
    <xf numFmtId="167" fontId="8" fillId="0" borderId="0" xfId="24" applyNumberFormat="1" applyFont="1" applyFill="1" applyAlignment="1">
      <alignment horizontal="center" vertical="center" wrapText="1"/>
    </xf>
    <xf numFmtId="0" fontId="8" fillId="0" borderId="0" xfId="23" applyNumberFormat="1" applyFont="1" applyFill="1" applyAlignment="1">
      <alignment horizontal="center" vertical="center" wrapText="1"/>
    </xf>
    <xf numFmtId="0" fontId="8" fillId="0" borderId="0" xfId="23" applyFont="1" applyFill="1" applyAlignment="1">
      <alignment horizontal="center" vertical="center" wrapText="1"/>
    </xf>
    <xf numFmtId="3" fontId="8" fillId="0" borderId="0" xfId="23" applyNumberFormat="1" applyFont="1" applyFill="1" applyAlignment="1">
      <alignment horizontal="right" vertical="center" wrapText="1"/>
    </xf>
    <xf numFmtId="0" fontId="8" fillId="0" borderId="1" xfId="23" applyFont="1" applyFill="1" applyBorder="1" applyAlignment="1">
      <alignment horizontal="center" vertical="center"/>
    </xf>
    <xf numFmtId="0" fontId="8" fillId="0" borderId="1" xfId="23" applyNumberFormat="1" applyFont="1" applyFill="1" applyBorder="1" applyAlignment="1">
      <alignment horizontal="center" vertical="center"/>
    </xf>
    <xf numFmtId="3" fontId="8" fillId="0" borderId="1" xfId="23" applyNumberFormat="1" applyFont="1" applyFill="1" applyBorder="1" applyAlignment="1">
      <alignment horizontal="center" vertical="center"/>
    </xf>
    <xf numFmtId="0" fontId="8" fillId="0" borderId="0" xfId="23" applyNumberFormat="1" applyFont="1" applyFill="1" applyAlignment="1">
      <alignment horizontal="right"/>
    </xf>
    <xf numFmtId="0" fontId="8" fillId="0" borderId="0" xfId="23" applyNumberFormat="1" applyFont="1" applyFill="1" applyAlignment="1">
      <alignment horizontal="right" vertical="center"/>
    </xf>
    <xf numFmtId="167" fontId="8" fillId="0" borderId="0" xfId="24" applyNumberFormat="1" applyFont="1" applyFill="1" applyAlignment="1">
      <alignment horizontal="center" vertical="center"/>
    </xf>
    <xf numFmtId="3" fontId="8" fillId="0" borderId="0" xfId="23" applyNumberFormat="1" applyFont="1" applyFill="1" applyAlignment="1">
      <alignment horizontal="center" vertical="center"/>
    </xf>
    <xf numFmtId="0" fontId="8" fillId="0" borderId="0" xfId="23" applyNumberFormat="1" applyFont="1" applyFill="1" applyAlignment="1">
      <alignment horizontal="center" vertical="center"/>
    </xf>
    <xf numFmtId="0" fontId="8" fillId="0" borderId="0" xfId="23" applyFont="1" applyFill="1" applyAlignment="1">
      <alignment horizontal="center" vertical="center"/>
    </xf>
    <xf numFmtId="167" fontId="8" fillId="0" borderId="0" xfId="24" applyNumberFormat="1" applyFont="1" applyFill="1" applyAlignment="1">
      <alignment horizontal="center"/>
    </xf>
    <xf numFmtId="3" fontId="8" fillId="0" borderId="0" xfId="23" applyNumberFormat="1" applyFont="1" applyFill="1" applyAlignment="1">
      <alignment horizontal="center"/>
    </xf>
    <xf numFmtId="0" fontId="8" fillId="0" borderId="0" xfId="23" applyNumberFormat="1" applyFont="1" applyFill="1" applyAlignment="1">
      <alignment horizontal="center"/>
    </xf>
    <xf numFmtId="0" fontId="8" fillId="0" borderId="0" xfId="23" applyFont="1" applyFill="1" applyAlignment="1">
      <alignment horizontal="center"/>
    </xf>
    <xf numFmtId="166" fontId="8" fillId="0" borderId="2" xfId="23" applyNumberFormat="1" applyFont="1" applyFill="1" applyBorder="1" applyAlignment="1">
      <alignment horizontal="center"/>
    </xf>
    <xf numFmtId="49" fontId="8" fillId="0" borderId="2" xfId="23" applyNumberFormat="1" applyFont="1" applyFill="1" applyBorder="1" applyAlignment="1">
      <alignment horizontal="center"/>
    </xf>
    <xf numFmtId="0" fontId="8" fillId="0" borderId="2" xfId="23" applyFont="1" applyFill="1" applyBorder="1" applyAlignment="1">
      <alignment horizontal="center"/>
    </xf>
    <xf numFmtId="3" fontId="8" fillId="0" borderId="2" xfId="24" applyNumberFormat="1" applyFont="1" applyFill="1" applyBorder="1" applyAlignment="1">
      <alignment horizontal="right"/>
    </xf>
    <xf numFmtId="166" fontId="8" fillId="0" borderId="4" xfId="23" applyNumberFormat="1" applyFont="1" applyFill="1" applyBorder="1" applyAlignment="1">
      <alignment horizontal="center"/>
    </xf>
    <xf numFmtId="49" fontId="8" fillId="0" borderId="4" xfId="23" applyNumberFormat="1" applyFont="1" applyFill="1" applyBorder="1" applyAlignment="1">
      <alignment horizontal="center"/>
    </xf>
    <xf numFmtId="0" fontId="8" fillId="0" borderId="4" xfId="23" applyFont="1" applyFill="1" applyBorder="1" applyAlignment="1">
      <alignment horizontal="center"/>
    </xf>
    <xf numFmtId="3" fontId="8" fillId="0" borderId="4" xfId="24" applyNumberFormat="1" applyFont="1" applyFill="1" applyBorder="1" applyAlignment="1">
      <alignment horizontal="right"/>
    </xf>
    <xf numFmtId="0" fontId="40" fillId="0" borderId="3" xfId="0" applyFont="1" applyBorder="1"/>
    <xf numFmtId="0" fontId="24" fillId="0" borderId="0" xfId="0" applyNumberFormat="1" applyFont="1" applyBorder="1"/>
    <xf numFmtId="0" fontId="78" fillId="0" borderId="0" xfId="0" applyNumberFormat="1" applyFont="1" applyBorder="1"/>
    <xf numFmtId="166" fontId="7" fillId="0" borderId="0" xfId="0" applyNumberFormat="1" applyFont="1" applyBorder="1"/>
    <xf numFmtId="49" fontId="24" fillId="0" borderId="0" xfId="0" applyNumberFormat="1" applyFont="1" applyBorder="1"/>
    <xf numFmtId="166" fontId="24" fillId="0" borderId="0" xfId="0" applyNumberFormat="1" applyFont="1" applyBorder="1"/>
    <xf numFmtId="0" fontId="34" fillId="3" borderId="1" xfId="4" applyFont="1" applyFill="1" applyBorder="1" applyAlignment="1">
      <alignment horizontal="center" vertical="center"/>
    </xf>
    <xf numFmtId="0" fontId="34" fillId="3" borderId="1" xfId="4" applyNumberFormat="1" applyFont="1" applyFill="1" applyBorder="1" applyAlignment="1">
      <alignment horizontal="center" vertical="center"/>
    </xf>
    <xf numFmtId="3" fontId="34" fillId="3" borderId="1" xfId="4" applyNumberFormat="1" applyFont="1" applyFill="1" applyBorder="1" applyAlignment="1">
      <alignment horizontal="center" vertical="center"/>
    </xf>
    <xf numFmtId="166" fontId="7" fillId="0" borderId="2" xfId="4" applyNumberFormat="1" applyFont="1" applyBorder="1" applyAlignment="1">
      <alignment horizontal="center"/>
    </xf>
    <xf numFmtId="49" fontId="7" fillId="0" borderId="2" xfId="4" applyNumberFormat="1" applyFont="1" applyBorder="1" applyAlignment="1">
      <alignment horizontal="center"/>
    </xf>
    <xf numFmtId="0" fontId="7" fillId="0" borderId="2" xfId="4" applyFont="1" applyBorder="1" applyAlignment="1">
      <alignment horizontal="center"/>
    </xf>
    <xf numFmtId="3" fontId="7" fillId="0" borderId="2" xfId="21" applyNumberFormat="1" applyFont="1" applyBorder="1" applyAlignment="1">
      <alignment horizontal="right"/>
    </xf>
    <xf numFmtId="166" fontId="8" fillId="0" borderId="4" xfId="4" applyNumberFormat="1" applyFont="1" applyBorder="1" applyAlignment="1">
      <alignment horizontal="center"/>
    </xf>
    <xf numFmtId="49" fontId="8" fillId="0" borderId="4" xfId="4" applyNumberFormat="1" applyFont="1" applyBorder="1" applyAlignment="1">
      <alignment horizontal="center"/>
    </xf>
    <xf numFmtId="0" fontId="8" fillId="0" borderId="4" xfId="4" applyFont="1" applyBorder="1" applyAlignment="1">
      <alignment horizontal="center"/>
    </xf>
    <xf numFmtId="3" fontId="8" fillId="0" borderId="4" xfId="21" applyNumberFormat="1" applyFont="1" applyBorder="1" applyAlignment="1">
      <alignment horizontal="right"/>
    </xf>
    <xf numFmtId="166" fontId="9" fillId="0" borderId="4" xfId="4" applyNumberFormat="1" applyFont="1" applyBorder="1" applyAlignment="1">
      <alignment horizontal="center"/>
    </xf>
    <xf numFmtId="49" fontId="9" fillId="0" borderId="4" xfId="4" applyNumberFormat="1" applyFont="1" applyBorder="1" applyAlignment="1">
      <alignment horizontal="center"/>
    </xf>
    <xf numFmtId="0" fontId="9" fillId="0" borderId="4" xfId="4" applyFont="1" applyBorder="1" applyAlignment="1">
      <alignment horizontal="center"/>
    </xf>
    <xf numFmtId="3" fontId="9" fillId="0" borderId="4" xfId="21" applyNumberFormat="1" applyFont="1" applyBorder="1" applyAlignment="1">
      <alignment horizontal="right"/>
    </xf>
    <xf numFmtId="0" fontId="79" fillId="0" borderId="0" xfId="0" applyFont="1"/>
    <xf numFmtId="0" fontId="9" fillId="0" borderId="2" xfId="5" applyFont="1" applyBorder="1" applyAlignment="1">
      <alignment horizontal="left"/>
    </xf>
    <xf numFmtId="167" fontId="24" fillId="0" borderId="2" xfId="21" applyNumberFormat="1" applyFont="1" applyBorder="1" applyAlignment="1">
      <alignment horizontal="center"/>
    </xf>
    <xf numFmtId="167" fontId="9" fillId="14" borderId="2" xfId="21" applyNumberFormat="1" applyFont="1" applyFill="1" applyBorder="1" applyAlignment="1">
      <alignment horizontal="left" wrapText="1"/>
    </xf>
    <xf numFmtId="167" fontId="9" fillId="14" borderId="2" xfId="21" quotePrefix="1" applyNumberFormat="1" applyFont="1" applyFill="1" applyBorder="1" applyAlignment="1">
      <alignment horizontal="left"/>
    </xf>
    <xf numFmtId="167" fontId="33" fillId="14" borderId="2" xfId="21" applyNumberFormat="1" applyFont="1" applyFill="1" applyBorder="1" applyAlignment="1">
      <alignment horizontal="left"/>
    </xf>
    <xf numFmtId="167" fontId="24" fillId="0" borderId="2" xfId="21" applyNumberFormat="1" applyFont="1" applyBorder="1" applyAlignment="1">
      <alignment horizontal="left"/>
    </xf>
    <xf numFmtId="0" fontId="9" fillId="0" borderId="4" xfId="5" applyFont="1" applyBorder="1" applyAlignment="1">
      <alignment horizontal="left"/>
    </xf>
    <xf numFmtId="0" fontId="8" fillId="0" borderId="4" xfId="3" applyFont="1" applyFill="1" applyBorder="1" applyAlignment="1">
      <alignment horizontal="center"/>
    </xf>
    <xf numFmtId="0" fontId="24" fillId="0" borderId="4" xfId="5" applyFont="1" applyBorder="1" applyAlignment="1">
      <alignment horizontal="left"/>
    </xf>
    <xf numFmtId="167" fontId="24" fillId="0" borderId="4" xfId="21" applyNumberFormat="1" applyFont="1" applyBorder="1" applyAlignment="1">
      <alignment horizontal="left"/>
    </xf>
    <xf numFmtId="167" fontId="9" fillId="0" borderId="4" xfId="21" applyNumberFormat="1" applyFont="1" applyBorder="1" applyAlignment="1">
      <alignment horizontal="left"/>
    </xf>
    <xf numFmtId="0" fontId="9" fillId="0" borderId="8" xfId="5" applyFont="1" applyBorder="1" applyAlignment="1">
      <alignment horizontal="left"/>
    </xf>
    <xf numFmtId="167" fontId="24" fillId="0" borderId="8" xfId="21" applyNumberFormat="1" applyFont="1" applyBorder="1" applyAlignment="1">
      <alignment horizontal="center"/>
    </xf>
    <xf numFmtId="167" fontId="9" fillId="14" borderId="8" xfId="21" applyNumberFormat="1" applyFont="1" applyFill="1" applyBorder="1" applyAlignment="1">
      <alignment horizontal="left" wrapText="1"/>
    </xf>
    <xf numFmtId="167" fontId="9" fillId="14" borderId="8" xfId="21" quotePrefix="1" applyNumberFormat="1" applyFont="1" applyFill="1" applyBorder="1" applyAlignment="1">
      <alignment horizontal="left"/>
    </xf>
    <xf numFmtId="167" fontId="33" fillId="14" borderId="8" xfId="21" applyNumberFormat="1" applyFont="1" applyFill="1" applyBorder="1" applyAlignment="1">
      <alignment horizontal="left"/>
    </xf>
    <xf numFmtId="167" fontId="24" fillId="0" borderId="8" xfId="21" applyNumberFormat="1" applyFont="1" applyBorder="1" applyAlignment="1">
      <alignment horizontal="left"/>
    </xf>
    <xf numFmtId="0" fontId="9" fillId="0" borderId="3" xfId="5" applyFont="1" applyBorder="1" applyAlignment="1">
      <alignment horizontal="left"/>
    </xf>
    <xf numFmtId="0" fontId="24" fillId="0" borderId="3" xfId="5" applyFont="1" applyBorder="1" applyAlignment="1">
      <alignment horizontal="left"/>
    </xf>
    <xf numFmtId="167" fontId="9" fillId="0" borderId="3" xfId="21" applyNumberFormat="1" applyFont="1" applyBorder="1" applyAlignment="1">
      <alignment horizontal="left"/>
    </xf>
    <xf numFmtId="167" fontId="24" fillId="0" borderId="4" xfId="2" applyNumberFormat="1" applyFont="1" applyBorder="1" applyAlignment="1">
      <alignment horizontal="left"/>
    </xf>
    <xf numFmtId="0" fontId="8" fillId="0" borderId="2" xfId="5" applyFont="1" applyBorder="1" applyAlignment="1">
      <alignment horizontal="center" vertical="center"/>
    </xf>
    <xf numFmtId="167" fontId="8" fillId="0" borderId="2" xfId="2" applyNumberFormat="1" applyFont="1" applyBorder="1" applyAlignment="1">
      <alignment horizontal="center"/>
    </xf>
    <xf numFmtId="167" fontId="8" fillId="0" borderId="2" xfId="2" applyNumberFormat="1" applyFont="1" applyBorder="1" applyAlignment="1">
      <alignment horizontal="center" vertical="center"/>
    </xf>
    <xf numFmtId="0" fontId="8" fillId="0" borderId="4" xfId="5" applyFont="1" applyBorder="1" applyAlignment="1">
      <alignment horizontal="center" vertical="center"/>
    </xf>
    <xf numFmtId="167" fontId="8" fillId="0" borderId="4" xfId="2" applyNumberFormat="1" applyFont="1" applyBorder="1" applyAlignment="1">
      <alignment horizontal="center"/>
    </xf>
    <xf numFmtId="167" fontId="8" fillId="0" borderId="4" xfId="2" applyNumberFormat="1" applyFont="1" applyBorder="1" applyAlignment="1">
      <alignment horizontal="center" vertical="center"/>
    </xf>
    <xf numFmtId="167" fontId="24" fillId="0" borderId="4" xfId="21" applyNumberFormat="1" applyFont="1" applyBorder="1" applyAlignment="1">
      <alignment horizontal="center"/>
    </xf>
    <xf numFmtId="167" fontId="9" fillId="14" borderId="4" xfId="2" applyNumberFormat="1" applyFont="1" applyFill="1" applyBorder="1" applyAlignment="1">
      <alignment horizontal="left" wrapText="1"/>
    </xf>
    <xf numFmtId="167" fontId="9" fillId="14" borderId="4" xfId="2" quotePrefix="1" applyNumberFormat="1" applyFont="1" applyFill="1" applyBorder="1" applyAlignment="1">
      <alignment horizontal="left"/>
    </xf>
    <xf numFmtId="167" fontId="33" fillId="14" borderId="4" xfId="2" applyNumberFormat="1" applyFont="1" applyFill="1" applyBorder="1" applyAlignment="1">
      <alignment horizontal="left"/>
    </xf>
    <xf numFmtId="0" fontId="24" fillId="0" borderId="4" xfId="0" applyFont="1" applyFill="1" applyBorder="1"/>
    <xf numFmtId="0" fontId="24" fillId="0" borderId="2" xfId="0" applyFont="1" applyFill="1" applyBorder="1"/>
    <xf numFmtId="0" fontId="9" fillId="0" borderId="0" xfId="0" applyFont="1" applyAlignment="1">
      <alignment horizontal="center" vertical="center"/>
    </xf>
    <xf numFmtId="14" fontId="8" fillId="0" borderId="0" xfId="0" applyNumberFormat="1" applyFont="1" applyFill="1" applyAlignment="1">
      <alignment wrapText="1"/>
    </xf>
    <xf numFmtId="0" fontId="33" fillId="0" borderId="0" xfId="9" applyNumberFormat="1" applyFont="1" applyFill="1" applyBorder="1" applyAlignment="1" applyProtection="1">
      <alignment vertical="top" wrapText="1" readingOrder="1"/>
    </xf>
    <xf numFmtId="0" fontId="24" fillId="0" borderId="8" xfId="0" applyFont="1" applyFill="1" applyBorder="1"/>
    <xf numFmtId="0" fontId="40" fillId="15" borderId="1" xfId="0" applyFont="1" applyFill="1" applyBorder="1"/>
    <xf numFmtId="0" fontId="8" fillId="15" borderId="1" xfId="0" applyFont="1" applyFill="1" applyBorder="1" applyAlignment="1">
      <alignment horizontal="center" vertical="center"/>
    </xf>
    <xf numFmtId="0" fontId="8" fillId="15" borderId="6" xfId="23" applyNumberFormat="1" applyFont="1" applyFill="1" applyBorder="1" applyAlignment="1">
      <alignment horizontal="center" vertical="center" wrapText="1"/>
    </xf>
    <xf numFmtId="49" fontId="8" fillId="15" borderId="1" xfId="23" applyNumberFormat="1" applyFont="1" applyFill="1" applyBorder="1" applyAlignment="1">
      <alignment horizontal="center" vertical="center" wrapText="1"/>
    </xf>
    <xf numFmtId="166" fontId="8" fillId="15" borderId="1" xfId="23" applyNumberFormat="1" applyFont="1" applyFill="1" applyBorder="1" applyAlignment="1">
      <alignment horizontal="center" vertical="center" wrapText="1"/>
    </xf>
    <xf numFmtId="0" fontId="8" fillId="15" borderId="9" xfId="23" applyNumberFormat="1" applyFont="1" applyFill="1" applyBorder="1" applyAlignment="1">
      <alignment horizontal="center" vertical="center" wrapText="1"/>
    </xf>
    <xf numFmtId="3" fontId="8" fillId="15" borderId="1" xfId="24" applyNumberFormat="1" applyFont="1" applyFill="1" applyBorder="1" applyAlignment="1">
      <alignment horizontal="center" vertical="center" wrapText="1"/>
    </xf>
    <xf numFmtId="166" fontId="34" fillId="15" borderId="6" xfId="4" applyNumberFormat="1" applyFont="1" applyFill="1" applyBorder="1" applyAlignment="1">
      <alignment horizontal="center" vertical="center" wrapText="1"/>
    </xf>
    <xf numFmtId="166" fontId="34" fillId="15" borderId="9" xfId="4" applyNumberFormat="1" applyFont="1" applyFill="1" applyBorder="1" applyAlignment="1">
      <alignment horizontal="center" vertical="center" wrapText="1"/>
    </xf>
    <xf numFmtId="3" fontId="34" fillId="15" borderId="1" xfId="21" applyNumberFormat="1" applyFont="1" applyFill="1" applyBorder="1" applyAlignment="1">
      <alignment horizontal="center" vertical="center" wrapText="1"/>
    </xf>
    <xf numFmtId="0" fontId="8" fillId="15" borderId="1" xfId="5" applyFont="1" applyFill="1" applyBorder="1" applyAlignment="1">
      <alignment horizontal="center"/>
    </xf>
    <xf numFmtId="0" fontId="8" fillId="15" borderId="1" xfId="5" applyFont="1" applyFill="1" applyBorder="1" applyAlignment="1">
      <alignment horizontal="center" vertical="center"/>
    </xf>
    <xf numFmtId="0" fontId="9" fillId="15" borderId="1" xfId="5" applyFont="1" applyFill="1" applyBorder="1"/>
    <xf numFmtId="167" fontId="8" fillId="15" borderId="1" xfId="21" applyNumberFormat="1" applyFont="1" applyFill="1" applyBorder="1"/>
    <xf numFmtId="167" fontId="8" fillId="15" borderId="1" xfId="2" applyNumberFormat="1" applyFont="1" applyFill="1" applyBorder="1"/>
    <xf numFmtId="167" fontId="8" fillId="15" borderId="6" xfId="2" applyNumberFormat="1" applyFont="1" applyFill="1" applyBorder="1" applyAlignment="1">
      <alignment horizontal="center"/>
    </xf>
    <xf numFmtId="167" fontId="8" fillId="15" borderId="6" xfId="2" applyNumberFormat="1" applyFont="1" applyFill="1" applyBorder="1" applyAlignment="1">
      <alignment horizontal="center" vertical="center"/>
    </xf>
    <xf numFmtId="49" fontId="8" fillId="15" borderId="1" xfId="0" applyNumberFormat="1" applyFont="1" applyFill="1" applyBorder="1" applyAlignment="1">
      <alignment horizontal="center" vertical="center"/>
    </xf>
    <xf numFmtId="41" fontId="8" fillId="15" borderId="1" xfId="2" applyNumberFormat="1" applyFont="1" applyFill="1" applyBorder="1" applyAlignment="1">
      <alignment horizontal="center" vertical="center"/>
    </xf>
    <xf numFmtId="0" fontId="9" fillId="15" borderId="1" xfId="0" applyFont="1" applyFill="1" applyBorder="1" applyAlignment="1">
      <alignment horizontal="center" wrapText="1"/>
    </xf>
    <xf numFmtId="49" fontId="9" fillId="15" borderId="1" xfId="0" applyNumberFormat="1" applyFont="1" applyFill="1" applyBorder="1" applyAlignment="1">
      <alignment horizontal="center"/>
    </xf>
    <xf numFmtId="0" fontId="9" fillId="15" borderId="1" xfId="0" applyFont="1" applyFill="1" applyBorder="1" applyAlignment="1">
      <alignment horizontal="center"/>
    </xf>
    <xf numFmtId="0" fontId="9" fillId="15" borderId="1" xfId="2" applyNumberFormat="1" applyFont="1" applyFill="1" applyBorder="1" applyAlignment="1">
      <alignment horizontal="center"/>
    </xf>
    <xf numFmtId="0" fontId="8" fillId="15" borderId="5" xfId="0" applyFont="1" applyFill="1" applyBorder="1" applyAlignment="1">
      <alignment horizontal="left"/>
    </xf>
    <xf numFmtId="49" fontId="8" fillId="15" borderId="5" xfId="0" applyNumberFormat="1" applyFont="1" applyFill="1" applyBorder="1" applyAlignment="1">
      <alignment horizontal="center"/>
    </xf>
    <xf numFmtId="0" fontId="9" fillId="15" borderId="5" xfId="0" applyFont="1" applyFill="1" applyBorder="1"/>
    <xf numFmtId="0" fontId="34" fillId="0" borderId="0" xfId="16" applyFont="1" applyFill="1" applyAlignment="1">
      <alignment horizontal="center" vertical="center"/>
    </xf>
    <xf numFmtId="0" fontId="37" fillId="0" borderId="0" xfId="16" applyFont="1" applyFill="1" applyAlignment="1">
      <alignment horizontal="center" vertical="center"/>
    </xf>
    <xf numFmtId="3" fontId="9" fillId="0" borderId="1" xfId="0" applyNumberFormat="1" applyFont="1" applyFill="1" applyBorder="1" applyAlignment="1">
      <alignment horizontal="right"/>
    </xf>
    <xf numFmtId="0" fontId="33" fillId="0" borderId="1" xfId="0" applyFont="1" applyBorder="1"/>
    <xf numFmtId="0" fontId="97" fillId="0" borderId="1" xfId="0" applyFont="1" applyBorder="1" applyAlignment="1">
      <alignment horizontal="center" vertical="center"/>
    </xf>
    <xf numFmtId="0" fontId="98" fillId="0" borderId="0" xfId="0" applyFont="1"/>
    <xf numFmtId="0" fontId="99" fillId="0" borderId="0" xfId="0" applyFont="1" applyAlignment="1">
      <alignment horizontal="center"/>
    </xf>
    <xf numFmtId="0" fontId="96" fillId="0" borderId="2" xfId="0" applyFont="1" applyBorder="1"/>
    <xf numFmtId="0" fontId="48" fillId="0" borderId="2" xfId="0" applyFont="1" applyBorder="1" applyAlignment="1">
      <alignment horizontal="center"/>
    </xf>
    <xf numFmtId="0" fontId="96" fillId="0" borderId="4" xfId="0" applyFont="1" applyBorder="1"/>
    <xf numFmtId="0" fontId="48" fillId="0" borderId="4" xfId="0" applyFont="1" applyBorder="1" applyAlignment="1">
      <alignment horizontal="center"/>
    </xf>
    <xf numFmtId="0" fontId="97" fillId="0" borderId="4" xfId="0" applyFont="1" applyBorder="1" applyAlignment="1">
      <alignment horizontal="center"/>
    </xf>
    <xf numFmtId="0" fontId="1" fillId="0" borderId="4" xfId="1" applyBorder="1" applyAlignment="1" applyProtection="1">
      <alignment horizontal="center"/>
    </xf>
    <xf numFmtId="0" fontId="96" fillId="0" borderId="5" xfId="0" applyFont="1" applyBorder="1" applyAlignment="1">
      <alignment vertical="top"/>
    </xf>
    <xf numFmtId="0" fontId="100" fillId="0" borderId="5" xfId="1" applyFont="1" applyBorder="1" applyAlignment="1" applyProtection="1">
      <alignment horizontal="center" vertical="top" wrapText="1"/>
    </xf>
    <xf numFmtId="0" fontId="100" fillId="0" borderId="4" xfId="1" applyFont="1" applyBorder="1" applyAlignment="1" applyProtection="1">
      <alignment horizontal="center"/>
    </xf>
    <xf numFmtId="0" fontId="96" fillId="0" borderId="4" xfId="0" applyFont="1" applyBorder="1" applyAlignment="1">
      <alignment horizontal="center"/>
    </xf>
    <xf numFmtId="0" fontId="96" fillId="0" borderId="4" xfId="0" quotePrefix="1" applyFont="1" applyBorder="1" applyAlignment="1">
      <alignment horizontal="center"/>
    </xf>
    <xf numFmtId="0" fontId="96" fillId="0" borderId="1" xfId="0" applyFont="1" applyBorder="1" applyAlignment="1">
      <alignment horizontal="center" vertical="center"/>
    </xf>
    <xf numFmtId="0" fontId="48" fillId="0" borderId="3" xfId="0" applyFont="1" applyBorder="1" applyAlignment="1">
      <alignment horizontal="center"/>
    </xf>
    <xf numFmtId="0" fontId="48" fillId="0" borderId="8" xfId="0" applyFont="1" applyBorder="1" applyAlignment="1">
      <alignment horizontal="center"/>
    </xf>
    <xf numFmtId="0" fontId="101" fillId="0" borderId="0" xfId="0" applyFont="1"/>
    <xf numFmtId="0" fontId="95" fillId="0" borderId="0" xfId="0" applyFont="1"/>
    <xf numFmtId="0" fontId="105" fillId="0" borderId="0" xfId="0" applyFont="1"/>
    <xf numFmtId="0" fontId="107" fillId="0" borderId="0" xfId="0" applyFont="1"/>
    <xf numFmtId="0" fontId="107" fillId="0" borderId="0" xfId="0" applyFont="1" applyAlignment="1">
      <alignment horizontal="center"/>
    </xf>
    <xf numFmtId="0" fontId="106" fillId="0" borderId="0" xfId="0" applyFont="1" applyAlignment="1"/>
    <xf numFmtId="0" fontId="108" fillId="0" borderId="0" xfId="0" applyFont="1" applyAlignment="1"/>
    <xf numFmtId="0" fontId="109" fillId="0" borderId="0" xfId="0" applyFont="1" applyAlignment="1">
      <alignment horizontal="center"/>
    </xf>
    <xf numFmtId="0" fontId="108" fillId="0" borderId="0" xfId="0" applyFont="1" applyAlignment="1">
      <alignment horizontal="center"/>
    </xf>
    <xf numFmtId="0" fontId="106" fillId="0" borderId="0" xfId="0" applyFont="1" applyAlignment="1">
      <alignment horizontal="center"/>
    </xf>
    <xf numFmtId="0" fontId="101" fillId="6" borderId="0" xfId="1" applyFont="1" applyFill="1" applyBorder="1" applyAlignment="1" applyProtection="1">
      <alignment vertical="center"/>
    </xf>
    <xf numFmtId="0" fontId="108" fillId="0" borderId="0" xfId="0" applyFont="1"/>
    <xf numFmtId="0" fontId="8" fillId="0" borderId="0" xfId="0" applyFont="1" applyAlignment="1">
      <alignment horizontal="left"/>
    </xf>
    <xf numFmtId="0" fontId="106" fillId="0" borderId="0" xfId="0" applyFont="1" applyAlignment="1">
      <alignment horizontal="center" vertical="center"/>
    </xf>
    <xf numFmtId="0" fontId="115" fillId="11" borderId="1" xfId="1" applyFont="1" applyFill="1" applyBorder="1" applyAlignment="1" applyProtection="1">
      <alignment horizontal="center" vertical="center"/>
    </xf>
    <xf numFmtId="0" fontId="106" fillId="0" borderId="0" xfId="0" applyFont="1" applyAlignment="1">
      <alignment horizontal="center"/>
    </xf>
    <xf numFmtId="0" fontId="0" fillId="0" borderId="0" xfId="0" applyAlignment="1">
      <alignment horizontal="center"/>
    </xf>
    <xf numFmtId="0" fontId="108" fillId="0" borderId="0" xfId="0" applyFont="1" applyAlignment="1">
      <alignment horizontal="center"/>
    </xf>
    <xf numFmtId="0" fontId="33" fillId="0" borderId="0" xfId="12" applyFont="1" applyAlignment="1">
      <alignment horizontal="center"/>
    </xf>
    <xf numFmtId="14" fontId="8" fillId="0" borderId="0" xfId="0" applyNumberFormat="1" applyFont="1" applyFill="1" applyAlignment="1">
      <alignment horizontal="left" wrapText="1"/>
    </xf>
    <xf numFmtId="0" fontId="52" fillId="0" borderId="0" xfId="16" applyFont="1" applyFill="1" applyAlignment="1">
      <alignment horizontal="center" vertical="center"/>
    </xf>
    <xf numFmtId="0" fontId="33" fillId="0" borderId="0" xfId="16" applyFont="1" applyFill="1" applyAlignment="1">
      <alignment horizontal="center" vertical="center"/>
    </xf>
    <xf numFmtId="14" fontId="8" fillId="0" borderId="0" xfId="0" applyNumberFormat="1" applyFont="1" applyFill="1" applyBorder="1" applyAlignment="1">
      <alignment horizontal="center" wrapText="1"/>
    </xf>
    <xf numFmtId="0" fontId="37" fillId="0" borderId="0" xfId="16" applyFont="1" applyFill="1" applyAlignment="1">
      <alignment horizontal="center" vertical="center"/>
    </xf>
    <xf numFmtId="0" fontId="118" fillId="6" borderId="0" xfId="0" applyFont="1" applyFill="1" applyAlignment="1">
      <alignment horizontal="center"/>
    </xf>
    <xf numFmtId="0" fontId="118" fillId="0" borderId="0" xfId="0" applyFont="1" applyFill="1" applyAlignment="1">
      <alignment horizontal="center"/>
    </xf>
    <xf numFmtId="0" fontId="118" fillId="12" borderId="0" xfId="0" applyFont="1" applyFill="1" applyAlignment="1">
      <alignment horizontal="center"/>
    </xf>
    <xf numFmtId="0" fontId="118" fillId="2" borderId="0" xfId="0" applyFont="1" applyFill="1" applyAlignment="1">
      <alignment horizontal="center"/>
    </xf>
    <xf numFmtId="0" fontId="118" fillId="2" borderId="0" xfId="0" applyFont="1" applyFill="1" applyAlignment="1">
      <alignment horizontal="center" vertical="center"/>
    </xf>
    <xf numFmtId="0" fontId="118" fillId="6" borderId="0" xfId="0" applyFont="1" applyFill="1" applyAlignment="1">
      <alignment horizontal="center"/>
    </xf>
    <xf numFmtId="0" fontId="120" fillId="2" borderId="0" xfId="1" applyFont="1" applyFill="1" applyBorder="1" applyAlignment="1" applyProtection="1">
      <alignment horizontal="center" vertical="center"/>
    </xf>
    <xf numFmtId="0" fontId="102" fillId="2" borderId="1" xfId="1" applyFont="1" applyFill="1" applyBorder="1" applyAlignment="1" applyProtection="1">
      <alignment horizontal="center"/>
    </xf>
    <xf numFmtId="0" fontId="119" fillId="0" borderId="0" xfId="0" applyFont="1"/>
    <xf numFmtId="0" fontId="108" fillId="10" borderId="0" xfId="0" applyFont="1" applyFill="1" applyAlignment="1">
      <alignment horizontal="center"/>
    </xf>
    <xf numFmtId="0" fontId="106" fillId="10" borderId="0" xfId="0" applyFont="1" applyFill="1" applyAlignment="1">
      <alignment horizontal="center"/>
    </xf>
    <xf numFmtId="0" fontId="108" fillId="0" borderId="0" xfId="0" applyFont="1" applyAlignment="1">
      <alignment wrapText="1"/>
    </xf>
    <xf numFmtId="0" fontId="102" fillId="0" borderId="0" xfId="0" applyFont="1"/>
    <xf numFmtId="0" fontId="123" fillId="0" borderId="0" xfId="0" applyFont="1" applyAlignment="1">
      <alignment wrapText="1"/>
    </xf>
    <xf numFmtId="0" fontId="123" fillId="0" borderId="0" xfId="0" applyFont="1" applyAlignment="1"/>
    <xf numFmtId="0" fontId="106" fillId="0" borderId="0" xfId="0" applyFont="1" applyAlignment="1">
      <alignment wrapText="1"/>
    </xf>
    <xf numFmtId="0" fontId="103" fillId="0" borderId="0" xfId="0" applyFont="1"/>
    <xf numFmtId="0" fontId="101" fillId="10" borderId="31" xfId="0" applyFont="1" applyFill="1" applyBorder="1" applyAlignment="1">
      <alignment wrapText="1"/>
    </xf>
    <xf numFmtId="0" fontId="101" fillId="10" borderId="31" xfId="0" applyFont="1" applyFill="1" applyBorder="1" applyAlignment="1">
      <alignment horizontal="center" wrapText="1"/>
    </xf>
    <xf numFmtId="0" fontId="119" fillId="10" borderId="31" xfId="0" applyFont="1" applyFill="1" applyBorder="1" applyAlignment="1">
      <alignment wrapText="1"/>
    </xf>
    <xf numFmtId="0" fontId="124" fillId="10" borderId="31" xfId="0" applyFont="1" applyFill="1" applyBorder="1" applyAlignment="1">
      <alignment wrapText="1"/>
    </xf>
    <xf numFmtId="0" fontId="116" fillId="10" borderId="31" xfId="0" applyFont="1" applyFill="1" applyBorder="1" applyAlignment="1">
      <alignment wrapText="1"/>
    </xf>
    <xf numFmtId="0" fontId="119" fillId="10" borderId="31" xfId="0" applyFont="1" applyFill="1" applyBorder="1" applyAlignment="1">
      <alignment horizontal="center" wrapText="1"/>
    </xf>
    <xf numFmtId="0" fontId="106" fillId="10" borderId="31" xfId="0" applyFont="1" applyFill="1" applyBorder="1" applyAlignment="1">
      <alignment wrapText="1"/>
    </xf>
    <xf numFmtId="0" fontId="123" fillId="10" borderId="31" xfId="0" applyFont="1" applyFill="1" applyBorder="1" applyAlignment="1">
      <alignment wrapText="1"/>
    </xf>
    <xf numFmtId="0" fontId="104" fillId="10" borderId="31" xfId="0" applyFont="1" applyFill="1" applyBorder="1" applyAlignment="1">
      <alignment wrapText="1"/>
    </xf>
    <xf numFmtId="0" fontId="108" fillId="10" borderId="31" xfId="0" applyFont="1" applyFill="1" applyBorder="1" applyAlignment="1">
      <alignment wrapText="1"/>
    </xf>
    <xf numFmtId="0" fontId="108" fillId="10" borderId="31" xfId="0" applyFont="1" applyFill="1" applyBorder="1" applyAlignment="1">
      <alignment horizontal="center" wrapText="1"/>
    </xf>
    <xf numFmtId="0" fontId="104" fillId="0" borderId="0" xfId="0" applyFont="1" applyAlignment="1">
      <alignment wrapText="1"/>
    </xf>
    <xf numFmtId="0" fontId="123" fillId="10" borderId="31" xfId="0" applyFont="1" applyFill="1" applyBorder="1" applyAlignment="1"/>
    <xf numFmtId="0" fontId="108" fillId="10" borderId="32" xfId="0" applyFont="1" applyFill="1" applyBorder="1" applyAlignment="1">
      <alignment horizontal="center" wrapText="1"/>
    </xf>
    <xf numFmtId="0" fontId="108" fillId="10" borderId="33" xfId="0" applyFont="1" applyFill="1" applyBorder="1" applyAlignment="1">
      <alignment horizontal="center" wrapText="1"/>
    </xf>
    <xf numFmtId="0" fontId="108" fillId="10" borderId="31" xfId="0" applyFont="1" applyFill="1" applyBorder="1" applyAlignment="1">
      <alignment horizontal="center" vertical="center" wrapText="1"/>
    </xf>
    <xf numFmtId="0" fontId="123" fillId="10" borderId="31" xfId="0" applyFont="1" applyFill="1" applyBorder="1" applyAlignment="1">
      <alignment horizontal="center" wrapText="1"/>
    </xf>
    <xf numFmtId="0" fontId="119" fillId="0" borderId="0" xfId="0" applyFont="1" applyAlignment="1">
      <alignment wrapText="1"/>
    </xf>
    <xf numFmtId="0" fontId="104" fillId="10" borderId="0" xfId="0" applyFont="1" applyFill="1" applyAlignment="1">
      <alignment wrapText="1"/>
    </xf>
    <xf numFmtId="0" fontId="119" fillId="10" borderId="0" xfId="0" applyFont="1" applyFill="1" applyAlignment="1">
      <alignment wrapText="1"/>
    </xf>
    <xf numFmtId="0" fontId="102" fillId="0" borderId="0" xfId="0" applyFont="1" applyAlignment="1">
      <alignment horizontal="left"/>
    </xf>
    <xf numFmtId="0" fontId="104" fillId="0" borderId="0" xfId="0" applyFont="1" applyAlignment="1"/>
    <xf numFmtId="0" fontId="116" fillId="0" borderId="0" xfId="0" applyFont="1" applyAlignment="1">
      <alignment wrapText="1"/>
    </xf>
    <xf numFmtId="0" fontId="101" fillId="10" borderId="0" xfId="0" applyFont="1" applyFill="1" applyAlignment="1">
      <alignment horizontal="center" wrapText="1"/>
    </xf>
    <xf numFmtId="0" fontId="116" fillId="10" borderId="0" xfId="0" applyFont="1" applyFill="1" applyAlignment="1">
      <alignment horizontal="center" wrapText="1"/>
    </xf>
    <xf numFmtId="0" fontId="102" fillId="0" borderId="0" xfId="0" applyFont="1" applyBorder="1"/>
    <xf numFmtId="49" fontId="102" fillId="0" borderId="0" xfId="0" applyNumberFormat="1" applyFont="1" applyBorder="1" applyAlignment="1">
      <alignment horizontal="center"/>
    </xf>
    <xf numFmtId="0" fontId="102" fillId="0" borderId="0" xfId="0" applyFont="1" applyBorder="1" applyAlignment="1">
      <alignment horizontal="center"/>
    </xf>
    <xf numFmtId="0" fontId="127" fillId="0" borderId="0" xfId="0" applyFont="1"/>
    <xf numFmtId="0" fontId="0" fillId="0" borderId="0" xfId="0" applyAlignment="1">
      <alignment wrapText="1"/>
    </xf>
    <xf numFmtId="14" fontId="7" fillId="0" borderId="0" xfId="0" applyNumberFormat="1" applyFont="1" applyFill="1" applyBorder="1" applyAlignment="1"/>
    <xf numFmtId="14" fontId="8" fillId="0" borderId="0" xfId="0" applyNumberFormat="1" applyFont="1" applyFill="1" applyBorder="1" applyAlignment="1"/>
    <xf numFmtId="0" fontId="108" fillId="0" borderId="0" xfId="16" applyFont="1" applyFill="1" applyAlignment="1">
      <alignment vertical="center"/>
    </xf>
    <xf numFmtId="0" fontId="106" fillId="0" borderId="0" xfId="16" applyFont="1" applyFill="1" applyAlignment="1">
      <alignment vertical="center"/>
    </xf>
    <xf numFmtId="0" fontId="108" fillId="0" borderId="0" xfId="16" applyFont="1" applyFill="1" applyBorder="1" applyAlignment="1">
      <alignment vertical="center"/>
    </xf>
    <xf numFmtId="0" fontId="104" fillId="0" borderId="0" xfId="16" applyFont="1" applyFill="1" applyBorder="1" applyAlignment="1">
      <alignment vertical="center"/>
    </xf>
    <xf numFmtId="0" fontId="108" fillId="2" borderId="29" xfId="1" applyFont="1" applyFill="1" applyBorder="1" applyAlignment="1" applyProtection="1">
      <alignment vertical="center"/>
    </xf>
    <xf numFmtId="0" fontId="108" fillId="2" borderId="37" xfId="1" applyFont="1" applyFill="1" applyBorder="1" applyAlignment="1" applyProtection="1">
      <alignment vertical="center"/>
    </xf>
    <xf numFmtId="0" fontId="106" fillId="0" borderId="0" xfId="16" applyFont="1" applyFill="1" applyAlignment="1">
      <alignment horizontal="center" vertical="center" wrapText="1"/>
    </xf>
    <xf numFmtId="0" fontId="8" fillId="0" borderId="0" xfId="16" applyFont="1" applyFill="1" applyAlignment="1">
      <alignment vertical="center"/>
    </xf>
    <xf numFmtId="0" fontId="101" fillId="0" borderId="0" xfId="0" applyFont="1" applyAlignment="1"/>
    <xf numFmtId="41" fontId="116" fillId="0" borderId="0" xfId="2" applyNumberFormat="1" applyFont="1" applyAlignment="1">
      <alignment horizontal="center"/>
    </xf>
    <xf numFmtId="49" fontId="108" fillId="0" borderId="0" xfId="0" applyNumberFormat="1" applyFont="1" applyAlignment="1">
      <alignment horizontal="center"/>
    </xf>
    <xf numFmtId="49" fontId="106" fillId="0" borderId="0" xfId="0" applyNumberFormat="1" applyFont="1" applyAlignment="1">
      <alignment horizontal="center"/>
    </xf>
    <xf numFmtId="43" fontId="132" fillId="13" borderId="1" xfId="2" applyFont="1" applyFill="1" applyBorder="1" applyAlignment="1">
      <alignment horizontal="center" vertical="center"/>
    </xf>
    <xf numFmtId="167" fontId="132" fillId="13" borderId="1" xfId="2" applyNumberFormat="1" applyFont="1" applyFill="1" applyBorder="1" applyAlignment="1">
      <alignment horizontal="center" vertical="center"/>
    </xf>
    <xf numFmtId="0" fontId="133" fillId="0" borderId="0" xfId="0" applyFont="1"/>
    <xf numFmtId="41" fontId="101" fillId="0" borderId="0" xfId="2" applyNumberFormat="1" applyFont="1" applyAlignment="1">
      <alignment horizontal="center"/>
    </xf>
    <xf numFmtId="14" fontId="104" fillId="0" borderId="0" xfId="0" applyNumberFormat="1" applyFont="1" applyFill="1" applyAlignment="1">
      <alignment wrapText="1"/>
    </xf>
    <xf numFmtId="0" fontId="132" fillId="13" borderId="1" xfId="0" applyFont="1" applyFill="1" applyBorder="1" applyAlignment="1">
      <alignment horizontal="center" vertical="center"/>
    </xf>
    <xf numFmtId="0" fontId="106" fillId="0" borderId="0" xfId="0" applyFont="1" applyAlignment="1">
      <alignment horizontal="left"/>
    </xf>
    <xf numFmtId="0" fontId="108" fillId="0" borderId="0" xfId="0" applyFont="1" applyAlignment="1">
      <alignment horizontal="left"/>
    </xf>
    <xf numFmtId="0" fontId="132" fillId="15" borderId="1" xfId="0" applyFont="1" applyFill="1" applyBorder="1" applyAlignment="1">
      <alignment horizontal="center" vertical="center"/>
    </xf>
    <xf numFmtId="175" fontId="132" fillId="15" borderId="1" xfId="0" applyNumberFormat="1" applyFont="1" applyFill="1" applyBorder="1" applyAlignment="1">
      <alignment horizontal="center" vertical="center"/>
    </xf>
    <xf numFmtId="0" fontId="134" fillId="0" borderId="0" xfId="9" applyNumberFormat="1" applyFont="1" applyFill="1" applyBorder="1" applyAlignment="1" applyProtection="1">
      <alignment vertical="top" readingOrder="1"/>
    </xf>
    <xf numFmtId="0" fontId="58" fillId="0" borderId="0" xfId="9" applyNumberFormat="1" applyFont="1" applyFill="1" applyBorder="1" applyAlignment="1" applyProtection="1">
      <alignment vertical="top" readingOrder="1"/>
    </xf>
    <xf numFmtId="14" fontId="134" fillId="0" borderId="0" xfId="9" applyNumberFormat="1" applyFont="1" applyFill="1" applyBorder="1" applyAlignment="1" applyProtection="1">
      <alignment vertical="top" readingOrder="1"/>
    </xf>
    <xf numFmtId="0" fontId="136" fillId="0" borderId="0" xfId="9" applyNumberFormat="1" applyFont="1" applyFill="1" applyBorder="1" applyAlignment="1" applyProtection="1">
      <alignment vertical="top" readingOrder="1"/>
    </xf>
    <xf numFmtId="14" fontId="136" fillId="0" borderId="0" xfId="9" applyNumberFormat="1" applyFont="1" applyFill="1" applyBorder="1" applyAlignment="1" applyProtection="1">
      <alignment vertical="top" readingOrder="1"/>
    </xf>
    <xf numFmtId="0" fontId="127" fillId="0" borderId="0" xfId="0" applyFont="1" applyAlignment="1"/>
    <xf numFmtId="0" fontId="127" fillId="0" borderId="0" xfId="0" applyFont="1" applyFill="1" applyAlignment="1"/>
    <xf numFmtId="0" fontId="127" fillId="0" borderId="0" xfId="0" quotePrefix="1" applyFont="1" applyFill="1" applyAlignment="1"/>
    <xf numFmtId="0" fontId="137" fillId="0" borderId="0" xfId="1" quotePrefix="1" applyFont="1" applyAlignment="1" applyProtection="1"/>
    <xf numFmtId="0" fontId="105" fillId="0" borderId="49" xfId="0" applyFont="1" applyBorder="1"/>
    <xf numFmtId="0" fontId="105" fillId="0" borderId="0" xfId="0" applyFont="1" applyBorder="1"/>
    <xf numFmtId="0" fontId="105" fillId="0" borderId="50" xfId="0" applyFont="1" applyBorder="1"/>
    <xf numFmtId="0" fontId="105" fillId="0" borderId="0" xfId="0" applyFont="1" applyBorder="1" applyAlignment="1">
      <alignment horizontal="left"/>
    </xf>
    <xf numFmtId="0" fontId="105" fillId="0" borderId="51" xfId="0" applyFont="1" applyBorder="1"/>
    <xf numFmtId="0" fontId="105" fillId="0" borderId="52" xfId="0" applyFont="1" applyBorder="1"/>
    <xf numFmtId="14" fontId="108" fillId="0" borderId="0" xfId="0" applyNumberFormat="1" applyFont="1" applyFill="1" applyBorder="1" applyAlignment="1"/>
    <xf numFmtId="41" fontId="127" fillId="0" borderId="0" xfId="2" applyNumberFormat="1" applyFont="1" applyAlignment="1">
      <alignment horizontal="center"/>
    </xf>
    <xf numFmtId="41" fontId="103" fillId="0" borderId="0" xfId="2" applyNumberFormat="1" applyFont="1" applyAlignment="1">
      <alignment horizontal="center"/>
    </xf>
    <xf numFmtId="0" fontId="96" fillId="6" borderId="0" xfId="0" applyFont="1" applyFill="1" applyAlignment="1">
      <alignment horizontal="left"/>
    </xf>
    <xf numFmtId="0" fontId="118" fillId="0" borderId="0" xfId="0" applyFont="1" applyAlignment="1">
      <alignment horizontal="center"/>
    </xf>
    <xf numFmtId="0" fontId="9" fillId="0" borderId="0" xfId="12" applyFont="1" applyAlignment="1">
      <alignment horizontal="center"/>
    </xf>
    <xf numFmtId="0" fontId="9" fillId="0" borderId="0" xfId="13" applyFont="1" applyAlignment="1">
      <alignment horizontal="center" vertical="justify"/>
    </xf>
    <xf numFmtId="0" fontId="33" fillId="0" borderId="2" xfId="16" applyFont="1" applyFill="1" applyBorder="1" applyAlignment="1">
      <alignment horizontal="center" wrapText="1"/>
    </xf>
    <xf numFmtId="0" fontId="33" fillId="0" borderId="2" xfId="16" applyFont="1" applyFill="1" applyBorder="1" applyAlignment="1">
      <alignment horizontal="left" wrapText="1"/>
    </xf>
    <xf numFmtId="167" fontId="9" fillId="0" borderId="2" xfId="2" applyNumberFormat="1" applyFont="1" applyFill="1" applyBorder="1" applyAlignment="1">
      <alignment horizontal="right"/>
    </xf>
    <xf numFmtId="3" fontId="9" fillId="0" borderId="2" xfId="18" applyNumberFormat="1" applyFont="1" applyFill="1" applyBorder="1" applyAlignment="1">
      <alignment horizontal="right"/>
    </xf>
    <xf numFmtId="0" fontId="33" fillId="0" borderId="4" xfId="16" applyFont="1" applyFill="1" applyBorder="1" applyAlignment="1">
      <alignment horizontal="center" wrapText="1"/>
    </xf>
    <xf numFmtId="0" fontId="33" fillId="0" borderId="4" xfId="16" applyFont="1" applyFill="1" applyBorder="1" applyAlignment="1">
      <alignment horizontal="left" wrapText="1"/>
    </xf>
    <xf numFmtId="3" fontId="9" fillId="0" borderId="4" xfId="18" applyNumberFormat="1" applyFont="1" applyFill="1" applyBorder="1" applyAlignment="1">
      <alignment horizontal="right"/>
    </xf>
    <xf numFmtId="0" fontId="33" fillId="0" borderId="5" xfId="16" applyFont="1" applyFill="1" applyBorder="1" applyAlignment="1">
      <alignment horizontal="center" wrapText="1"/>
    </xf>
    <xf numFmtId="0" fontId="33" fillId="0" borderId="5" xfId="16" applyFont="1" applyFill="1" applyBorder="1" applyAlignment="1">
      <alignment horizontal="left" wrapText="1"/>
    </xf>
    <xf numFmtId="0" fontId="24" fillId="0" borderId="5" xfId="0" applyFont="1" applyFill="1" applyBorder="1"/>
    <xf numFmtId="167" fontId="9" fillId="0" borderId="5" xfId="2" applyNumberFormat="1" applyFont="1" applyFill="1" applyBorder="1" applyAlignment="1">
      <alignment horizontal="right"/>
    </xf>
    <xf numFmtId="3" fontId="9" fillId="0" borderId="5" xfId="18" applyNumberFormat="1" applyFont="1" applyFill="1" applyBorder="1" applyAlignment="1">
      <alignment horizontal="right"/>
    </xf>
    <xf numFmtId="43" fontId="56" fillId="0" borderId="2" xfId="2" applyFont="1" applyBorder="1" applyAlignment="1">
      <alignment horizontal="left" vertical="center"/>
    </xf>
    <xf numFmtId="43" fontId="56" fillId="0" borderId="2" xfId="2" applyFont="1" applyBorder="1" applyAlignment="1">
      <alignment horizontal="center" vertical="center"/>
    </xf>
    <xf numFmtId="167" fontId="56" fillId="0" borderId="2" xfId="2" applyNumberFormat="1" applyFont="1" applyBorder="1" applyAlignment="1">
      <alignment horizontal="left"/>
    </xf>
    <xf numFmtId="167" fontId="56" fillId="0" borderId="2" xfId="2" applyNumberFormat="1" applyFont="1" applyBorder="1" applyAlignment="1">
      <alignment horizontal="right" vertical="center"/>
    </xf>
    <xf numFmtId="43" fontId="56" fillId="0" borderId="4" xfId="2" applyFont="1" applyBorder="1" applyAlignment="1">
      <alignment horizontal="left" vertical="center"/>
    </xf>
    <xf numFmtId="43" fontId="56" fillId="0" borderId="4" xfId="2" applyFont="1" applyBorder="1" applyAlignment="1">
      <alignment horizontal="center" vertical="center"/>
    </xf>
    <xf numFmtId="167" fontId="56" fillId="0" borderId="4" xfId="2" applyNumberFormat="1" applyFont="1" applyBorder="1" applyAlignment="1">
      <alignment horizontal="left"/>
    </xf>
    <xf numFmtId="167" fontId="56" fillId="0" borderId="4" xfId="2" applyNumberFormat="1" applyFont="1" applyBorder="1" applyAlignment="1">
      <alignment horizontal="right" vertical="center"/>
    </xf>
    <xf numFmtId="43" fontId="55" fillId="0" borderId="4" xfId="2" applyFont="1" applyBorder="1" applyAlignment="1">
      <alignment horizontal="left" vertical="center"/>
    </xf>
    <xf numFmtId="43" fontId="55" fillId="0" borderId="4" xfId="2" applyFont="1" applyBorder="1" applyAlignment="1">
      <alignment horizontal="center" vertical="center"/>
    </xf>
    <xf numFmtId="167" fontId="9" fillId="0" borderId="4" xfId="2" applyNumberFormat="1" applyFont="1" applyBorder="1" applyAlignment="1">
      <alignment horizontal="left"/>
    </xf>
    <xf numFmtId="167" fontId="9" fillId="0" borderId="4" xfId="2" applyNumberFormat="1" applyFont="1" applyBorder="1" applyAlignment="1">
      <alignment horizontal="right" vertical="center"/>
    </xf>
    <xf numFmtId="167" fontId="55" fillId="0" borderId="4" xfId="2" applyNumberFormat="1" applyFont="1" applyBorder="1" applyAlignment="1">
      <alignment horizontal="left"/>
    </xf>
    <xf numFmtId="167" fontId="55" fillId="0" borderId="4" xfId="2" applyNumberFormat="1" applyFont="1" applyBorder="1" applyAlignment="1">
      <alignment horizontal="right" vertical="center"/>
    </xf>
    <xf numFmtId="167" fontId="49" fillId="0" borderId="4" xfId="2" applyNumberFormat="1" applyFont="1" applyBorder="1" applyAlignment="1">
      <alignment horizontal="right" vertical="center"/>
    </xf>
    <xf numFmtId="43" fontId="56" fillId="0" borderId="5" xfId="2" applyFont="1" applyBorder="1" applyAlignment="1">
      <alignment horizontal="left" vertical="center"/>
    </xf>
    <xf numFmtId="43" fontId="56" fillId="0" borderId="5" xfId="2" applyFont="1" applyBorder="1" applyAlignment="1">
      <alignment horizontal="center" vertical="center"/>
    </xf>
    <xf numFmtId="167" fontId="56" fillId="0" borderId="5" xfId="2" applyNumberFormat="1" applyFont="1" applyBorder="1" applyAlignment="1">
      <alignment horizontal="left"/>
    </xf>
    <xf numFmtId="167" fontId="56" fillId="0" borderId="5" xfId="2" applyNumberFormat="1" applyFont="1" applyBorder="1" applyAlignment="1">
      <alignment horizontal="right" vertical="center"/>
    </xf>
    <xf numFmtId="0" fontId="115" fillId="11" borderId="1" xfId="0" applyFont="1" applyFill="1" applyBorder="1" applyAlignment="1">
      <alignment horizontal="center" vertical="center"/>
    </xf>
    <xf numFmtId="0" fontId="118" fillId="2" borderId="0" xfId="0" applyFont="1" applyFill="1" applyBorder="1" applyAlignment="1">
      <alignment horizontal="center" vertical="center"/>
    </xf>
    <xf numFmtId="0" fontId="102" fillId="2" borderId="1" xfId="1" applyFont="1" applyFill="1" applyBorder="1" applyAlignment="1" applyProtection="1">
      <alignment horizontal="center" vertical="center"/>
    </xf>
    <xf numFmtId="0" fontId="33" fillId="0" borderId="2" xfId="0" applyFont="1" applyBorder="1"/>
    <xf numFmtId="0" fontId="33" fillId="0" borderId="4" xfId="0" applyFont="1" applyBorder="1"/>
    <xf numFmtId="0" fontId="33" fillId="0" borderId="5" xfId="0" applyFont="1" applyBorder="1"/>
    <xf numFmtId="0" fontId="9" fillId="0" borderId="2" xfId="0" applyFont="1" applyBorder="1" applyAlignment="1">
      <alignment wrapText="1"/>
    </xf>
    <xf numFmtId="0" fontId="95" fillId="0" borderId="0" xfId="0" applyFont="1" applyAlignment="1">
      <alignment horizontal="center"/>
    </xf>
    <xf numFmtId="0" fontId="8" fillId="0" borderId="2" xfId="0" applyFont="1" applyBorder="1"/>
    <xf numFmtId="4" fontId="9" fillId="0" borderId="2" xfId="19" applyNumberFormat="1" applyFont="1" applyFill="1" applyBorder="1" applyAlignment="1">
      <alignment horizontal="center"/>
    </xf>
    <xf numFmtId="3" fontId="9" fillId="0" borderId="2" xfId="0" applyNumberFormat="1" applyFont="1" applyFill="1" applyBorder="1" applyAlignment="1">
      <alignment horizontal="right"/>
    </xf>
    <xf numFmtId="167" fontId="33" fillId="0" borderId="2" xfId="17" applyNumberFormat="1" applyFont="1" applyFill="1" applyBorder="1" applyAlignment="1">
      <alignment wrapText="1"/>
    </xf>
    <xf numFmtId="4" fontId="9" fillId="0" borderId="4" xfId="19" applyNumberFormat="1" applyFont="1" applyFill="1" applyBorder="1" applyAlignment="1">
      <alignment horizontal="center"/>
    </xf>
    <xf numFmtId="3" fontId="9" fillId="0" borderId="4" xfId="0" applyNumberFormat="1" applyFont="1" applyFill="1" applyBorder="1" applyAlignment="1">
      <alignment horizontal="right"/>
    </xf>
    <xf numFmtId="167" fontId="33" fillId="0" borderId="4" xfId="17" applyNumberFormat="1" applyFont="1" applyFill="1" applyBorder="1" applyAlignment="1">
      <alignment wrapText="1"/>
    </xf>
    <xf numFmtId="4" fontId="9" fillId="0" borderId="4" xfId="0" applyNumberFormat="1" applyFont="1" applyFill="1" applyBorder="1" applyAlignment="1">
      <alignment horizontal="right"/>
    </xf>
    <xf numFmtId="0" fontId="8" fillId="0" borderId="5" xfId="0" applyFont="1" applyBorder="1"/>
    <xf numFmtId="4" fontId="9" fillId="0" borderId="5" xfId="0" applyNumberFormat="1" applyFont="1" applyFill="1" applyBorder="1" applyAlignment="1">
      <alignment horizontal="right"/>
    </xf>
    <xf numFmtId="3" fontId="9" fillId="0" borderId="5" xfId="0" applyNumberFormat="1" applyFont="1" applyFill="1" applyBorder="1" applyAlignment="1">
      <alignment horizontal="right"/>
    </xf>
    <xf numFmtId="167" fontId="33" fillId="0" borderId="5" xfId="17" applyNumberFormat="1" applyFont="1" applyFill="1" applyBorder="1" applyAlignment="1">
      <alignment wrapText="1"/>
    </xf>
    <xf numFmtId="0" fontId="33" fillId="0" borderId="1" xfId="0" applyFont="1" applyBorder="1" applyAlignment="1">
      <alignment horizontal="center"/>
    </xf>
    <xf numFmtId="0" fontId="33" fillId="0" borderId="0" xfId="0" applyFont="1" applyAlignment="1">
      <alignment horizontal="center"/>
    </xf>
    <xf numFmtId="0" fontId="33" fillId="0" borderId="8" xfId="16" applyFont="1" applyFill="1" applyBorder="1" applyAlignment="1">
      <alignment horizontal="center" wrapText="1"/>
    </xf>
    <xf numFmtId="0" fontId="33" fillId="0" borderId="8" xfId="16" applyFont="1" applyFill="1" applyBorder="1" applyAlignment="1">
      <alignment horizontal="left" wrapText="1"/>
    </xf>
    <xf numFmtId="3" fontId="9" fillId="0" borderId="8" xfId="18" applyNumberFormat="1" applyFont="1" applyFill="1" applyBorder="1" applyAlignment="1">
      <alignment horizontal="right"/>
    </xf>
    <xf numFmtId="49" fontId="9" fillId="0" borderId="4" xfId="0" applyNumberFormat="1" applyFont="1" applyBorder="1" applyAlignment="1">
      <alignment horizontal="center" vertical="center"/>
    </xf>
    <xf numFmtId="49" fontId="108" fillId="0" borderId="4" xfId="0" applyNumberFormat="1" applyFont="1" applyBorder="1" applyAlignment="1">
      <alignment horizontal="center" vertical="center"/>
    </xf>
    <xf numFmtId="0" fontId="132" fillId="0" borderId="1" xfId="0" applyFont="1" applyBorder="1" applyAlignment="1">
      <alignment horizontal="center" vertical="center"/>
    </xf>
    <xf numFmtId="0" fontId="127" fillId="0" borderId="0" xfId="11" applyFont="1" applyAlignment="1"/>
    <xf numFmtId="14" fontId="108" fillId="0" borderId="0" xfId="0" applyNumberFormat="1" applyFont="1" applyFill="1" applyAlignment="1">
      <alignment wrapText="1"/>
    </xf>
    <xf numFmtId="49" fontId="123" fillId="0" borderId="0" xfId="0" applyNumberFormat="1" applyFont="1" applyAlignment="1">
      <alignment horizontal="center"/>
    </xf>
    <xf numFmtId="0" fontId="126" fillId="0" borderId="0" xfId="0" applyFont="1" applyAlignment="1">
      <alignment horizontal="center" vertical="center"/>
    </xf>
    <xf numFmtId="0" fontId="127" fillId="7" borderId="16" xfId="0" applyFont="1" applyFill="1" applyBorder="1" applyAlignment="1">
      <alignment horizontal="centerContinuous" vertical="center"/>
    </xf>
    <xf numFmtId="0" fontId="127" fillId="7" borderId="25" xfId="0" applyFont="1" applyFill="1" applyBorder="1" applyAlignment="1">
      <alignment horizontal="centerContinuous" vertical="center"/>
    </xf>
    <xf numFmtId="171" fontId="101" fillId="8" borderId="8" xfId="0" applyNumberFormat="1" applyFont="1" applyFill="1" applyBorder="1" applyAlignment="1">
      <alignment horizontal="center"/>
    </xf>
    <xf numFmtId="171" fontId="101" fillId="8" borderId="26" xfId="0" applyNumberFormat="1" applyFont="1" applyFill="1" applyBorder="1" applyAlignment="1">
      <alignment horizontal="center"/>
    </xf>
    <xf numFmtId="172" fontId="101" fillId="8" borderId="5" xfId="0" applyNumberFormat="1" applyFont="1" applyFill="1" applyBorder="1" applyAlignment="1">
      <alignment horizontal="center" vertical="center" textRotation="90" wrapText="1"/>
    </xf>
    <xf numFmtId="173" fontId="101" fillId="8" borderId="5" xfId="0" applyNumberFormat="1" applyFont="1" applyFill="1" applyBorder="1" applyAlignment="1">
      <alignment horizontal="center" vertical="center" textRotation="90" wrapText="1"/>
    </xf>
    <xf numFmtId="173" fontId="101" fillId="8" borderId="27" xfId="0" applyNumberFormat="1" applyFont="1" applyFill="1" applyBorder="1" applyAlignment="1">
      <alignment horizontal="center" vertical="center" textRotation="90" wrapText="1"/>
    </xf>
    <xf numFmtId="0" fontId="142" fillId="0" borderId="2" xfId="0" applyFont="1" applyBorder="1" applyAlignment="1">
      <alignment horizontal="left" vertical="center"/>
    </xf>
    <xf numFmtId="0" fontId="142" fillId="0" borderId="2" xfId="0" applyFont="1" applyBorder="1" applyAlignment="1">
      <alignment horizontal="center" vertical="center"/>
    </xf>
    <xf numFmtId="175" fontId="34" fillId="0" borderId="2" xfId="0" applyNumberFormat="1" applyFont="1" applyBorder="1" applyAlignment="1">
      <alignment horizontal="right" vertical="center"/>
    </xf>
    <xf numFmtId="0" fontId="143" fillId="0" borderId="4" xfId="0" applyFont="1" applyBorder="1" applyAlignment="1">
      <alignment horizontal="left" vertical="center"/>
    </xf>
    <xf numFmtId="0" fontId="143" fillId="0" borderId="4" xfId="0" applyFont="1" applyBorder="1" applyAlignment="1">
      <alignment horizontal="center" vertical="center"/>
    </xf>
    <xf numFmtId="175" fontId="33" fillId="0" borderId="4" xfId="0" applyNumberFormat="1" applyFont="1" applyBorder="1" applyAlignment="1">
      <alignment horizontal="right" vertical="center"/>
    </xf>
    <xf numFmtId="175" fontId="144" fillId="0" borderId="4" xfId="0" applyNumberFormat="1" applyFont="1" applyBorder="1" applyAlignment="1">
      <alignment horizontal="right" vertical="center"/>
    </xf>
    <xf numFmtId="0" fontId="145" fillId="0" borderId="4" xfId="0" applyFont="1" applyBorder="1" applyAlignment="1">
      <alignment horizontal="left" vertical="center"/>
    </xf>
    <xf numFmtId="0" fontId="142" fillId="0" borderId="4" xfId="0" applyFont="1" applyBorder="1" applyAlignment="1">
      <alignment horizontal="center" vertical="center"/>
    </xf>
    <xf numFmtId="175" fontId="146" fillId="0" borderId="4" xfId="0" applyNumberFormat="1" applyFont="1" applyBorder="1" applyAlignment="1">
      <alignment horizontal="right" vertical="center"/>
    </xf>
    <xf numFmtId="175" fontId="39" fillId="0" borderId="4" xfId="0" applyNumberFormat="1" applyFont="1" applyBorder="1" applyAlignment="1">
      <alignment horizontal="right" vertical="center"/>
    </xf>
    <xf numFmtId="0" fontId="142" fillId="0" borderId="4" xfId="0" applyFont="1" applyBorder="1" applyAlignment="1">
      <alignment horizontal="left" vertical="center"/>
    </xf>
    <xf numFmtId="175" fontId="34" fillId="0" borderId="4" xfId="0" applyNumberFormat="1" applyFont="1" applyBorder="1" applyAlignment="1">
      <alignment horizontal="right" vertical="center"/>
    </xf>
    <xf numFmtId="175" fontId="147" fillId="0" borderId="4" xfId="0" applyNumberFormat="1" applyFont="1" applyBorder="1" applyAlignment="1">
      <alignment horizontal="right" vertical="center"/>
    </xf>
    <xf numFmtId="0" fontId="142" fillId="0" borderId="5" xfId="0" applyFont="1" applyBorder="1" applyAlignment="1">
      <alignment horizontal="left" vertical="center"/>
    </xf>
    <xf numFmtId="0" fontId="142" fillId="0" borderId="5" xfId="0" applyFont="1" applyBorder="1" applyAlignment="1">
      <alignment horizontal="center" vertical="center"/>
    </xf>
    <xf numFmtId="175" fontId="34" fillId="0" borderId="5" xfId="0" applyNumberFormat="1" applyFont="1" applyBorder="1" applyAlignment="1">
      <alignment horizontal="right" vertical="center"/>
    </xf>
    <xf numFmtId="0" fontId="118" fillId="2" borderId="0" xfId="0" applyFont="1" applyFill="1" applyBorder="1" applyAlignment="1">
      <alignment horizontal="center" vertical="center"/>
    </xf>
    <xf numFmtId="0" fontId="102" fillId="2" borderId="1" xfId="1" applyFont="1" applyFill="1" applyBorder="1" applyAlignment="1" applyProtection="1">
      <alignment horizontal="center" vertical="center"/>
    </xf>
    <xf numFmtId="0" fontId="8" fillId="0" borderId="4" xfId="0" applyFont="1" applyFill="1" applyBorder="1"/>
    <xf numFmtId="0" fontId="9" fillId="0" borderId="4" xfId="0" applyFont="1" applyFill="1" applyBorder="1"/>
    <xf numFmtId="0" fontId="31" fillId="0" borderId="4" xfId="0" applyFont="1" applyFill="1" applyBorder="1"/>
    <xf numFmtId="14" fontId="40" fillId="0" borderId="0" xfId="0" applyNumberFormat="1" applyFont="1"/>
    <xf numFmtId="167" fontId="40" fillId="0" borderId="0" xfId="2" applyNumberFormat="1" applyFont="1"/>
    <xf numFmtId="167" fontId="40" fillId="0" borderId="2" xfId="2" applyNumberFormat="1" applyFont="1" applyBorder="1"/>
    <xf numFmtId="167" fontId="40" fillId="0" borderId="4" xfId="2" applyNumberFormat="1" applyFont="1" applyBorder="1"/>
    <xf numFmtId="0" fontId="119" fillId="6" borderId="0" xfId="0" applyFont="1" applyFill="1"/>
    <xf numFmtId="0" fontId="106" fillId="0" borderId="0" xfId="0" applyFont="1" applyAlignment="1">
      <alignment horizontal="center"/>
    </xf>
    <xf numFmtId="0" fontId="9" fillId="0" borderId="4" xfId="0" applyNumberFormat="1" applyFont="1" applyFill="1" applyBorder="1"/>
    <xf numFmtId="187" fontId="9" fillId="6" borderId="4" xfId="4" applyNumberFormat="1" applyFont="1" applyFill="1" applyBorder="1" applyAlignment="1">
      <alignment horizontal="center"/>
    </xf>
    <xf numFmtId="169" fontId="9" fillId="6" borderId="4" xfId="4" applyNumberFormat="1" applyFont="1" applyFill="1" applyBorder="1" applyAlignment="1">
      <alignment horizontal="center"/>
    </xf>
    <xf numFmtId="0" fontId="9" fillId="6" borderId="4" xfId="0" applyNumberFormat="1" applyFont="1" applyFill="1" applyBorder="1"/>
    <xf numFmtId="0" fontId="9" fillId="6" borderId="4" xfId="4" applyNumberFormat="1" applyFont="1" applyFill="1" applyBorder="1" applyAlignment="1">
      <alignment horizontal="center"/>
    </xf>
    <xf numFmtId="0" fontId="30" fillId="6" borderId="4" xfId="4" applyNumberFormat="1" applyFont="1" applyFill="1" applyBorder="1" applyAlignment="1">
      <alignment horizontal="center"/>
    </xf>
    <xf numFmtId="3" fontId="9" fillId="6" borderId="4" xfId="4" applyNumberFormat="1" applyFont="1" applyFill="1" applyBorder="1" applyAlignment="1">
      <alignment horizontal="right"/>
    </xf>
    <xf numFmtId="0" fontId="9" fillId="6" borderId="4" xfId="3" applyFont="1" applyFill="1" applyBorder="1"/>
    <xf numFmtId="0" fontId="9" fillId="6" borderId="4" xfId="3" applyFont="1" applyFill="1" applyBorder="1" applyAlignment="1"/>
    <xf numFmtId="0" fontId="9" fillId="6" borderId="4" xfId="9" applyNumberFormat="1" applyFont="1" applyFill="1" applyBorder="1" applyAlignment="1">
      <alignment wrapText="1"/>
    </xf>
    <xf numFmtId="0" fontId="9" fillId="6" borderId="4" xfId="3" applyFont="1" applyFill="1" applyBorder="1" applyAlignment="1">
      <alignment horizontal="center"/>
    </xf>
    <xf numFmtId="0" fontId="8" fillId="6" borderId="4" xfId="0" applyNumberFormat="1" applyFont="1" applyFill="1" applyBorder="1" applyAlignment="1">
      <alignment horizontal="center"/>
    </xf>
    <xf numFmtId="0" fontId="9" fillId="6" borderId="4" xfId="4" applyNumberFormat="1" applyFont="1" applyFill="1" applyBorder="1" applyAlignment="1">
      <alignment horizontal="left"/>
    </xf>
    <xf numFmtId="0" fontId="9" fillId="6" borderId="4" xfId="4" applyNumberFormat="1" applyFont="1" applyFill="1" applyBorder="1" applyAlignment="1">
      <alignment horizontal="right"/>
    </xf>
    <xf numFmtId="187" fontId="49" fillId="6" borderId="4" xfId="4" applyNumberFormat="1" applyFont="1" applyFill="1" applyBorder="1" applyAlignment="1">
      <alignment horizontal="center"/>
    </xf>
    <xf numFmtId="0" fontId="49" fillId="6" borderId="4" xfId="0" applyNumberFormat="1" applyFont="1" applyFill="1" applyBorder="1"/>
    <xf numFmtId="0" fontId="49" fillId="6" borderId="4" xfId="4" applyNumberFormat="1" applyFont="1" applyFill="1" applyBorder="1" applyAlignment="1">
      <alignment horizontal="right"/>
    </xf>
    <xf numFmtId="0" fontId="49" fillId="6" borderId="4" xfId="4" applyNumberFormat="1" applyFont="1" applyFill="1" applyBorder="1" applyAlignment="1">
      <alignment horizontal="center"/>
    </xf>
    <xf numFmtId="167" fontId="9" fillId="6" borderId="0" xfId="2" applyNumberFormat="1" applyFont="1" applyFill="1"/>
    <xf numFmtId="187" fontId="8" fillId="6" borderId="4" xfId="4" applyNumberFormat="1" applyFont="1" applyFill="1" applyBorder="1" applyAlignment="1">
      <alignment horizontal="center"/>
    </xf>
    <xf numFmtId="169" fontId="8" fillId="6" borderId="4" xfId="4" applyNumberFormat="1" applyFont="1" applyFill="1" applyBorder="1" applyAlignment="1">
      <alignment horizontal="center"/>
    </xf>
    <xf numFmtId="0" fontId="8" fillId="6" borderId="4" xfId="4" applyNumberFormat="1" applyFont="1" applyFill="1" applyBorder="1" applyAlignment="1">
      <alignment horizontal="center"/>
    </xf>
    <xf numFmtId="0" fontId="83" fillId="6" borderId="4" xfId="4" applyNumberFormat="1" applyFont="1" applyFill="1" applyBorder="1" applyAlignment="1">
      <alignment horizontal="center"/>
    </xf>
    <xf numFmtId="3" fontId="8" fillId="6" borderId="4" xfId="4" applyNumberFormat="1" applyFont="1" applyFill="1" applyBorder="1" applyAlignment="1">
      <alignment horizontal="center"/>
    </xf>
    <xf numFmtId="167" fontId="9" fillId="6" borderId="4" xfId="2" applyNumberFormat="1" applyFont="1" applyFill="1" applyBorder="1" applyAlignment="1">
      <alignment horizontal="right"/>
    </xf>
    <xf numFmtId="14" fontId="32" fillId="6" borderId="4" xfId="0" applyNumberFormat="1" applyFont="1" applyFill="1" applyBorder="1"/>
    <xf numFmtId="3" fontId="9" fillId="6" borderId="4" xfId="0" applyNumberFormat="1" applyFont="1" applyFill="1" applyBorder="1" applyAlignment="1">
      <alignment horizontal="right"/>
    </xf>
    <xf numFmtId="0" fontId="9" fillId="6" borderId="8" xfId="9" applyNumberFormat="1" applyFont="1" applyFill="1" applyBorder="1" applyAlignment="1">
      <alignment wrapText="1"/>
    </xf>
    <xf numFmtId="0" fontId="9" fillId="6" borderId="4" xfId="3" applyFont="1" applyFill="1" applyBorder="1" applyAlignment="1">
      <alignment wrapText="1"/>
    </xf>
    <xf numFmtId="0" fontId="7" fillId="16" borderId="1" xfId="6" applyFont="1" applyFill="1" applyBorder="1" applyAlignment="1">
      <alignment horizontal="center" vertical="center"/>
    </xf>
    <xf numFmtId="17" fontId="7" fillId="16" borderId="10" xfId="6" applyNumberFormat="1" applyFont="1" applyFill="1" applyBorder="1" applyAlignment="1">
      <alignment horizontal="center" vertical="center"/>
    </xf>
    <xf numFmtId="14" fontId="7" fillId="16" borderId="1" xfId="6" applyNumberFormat="1" applyFont="1" applyFill="1" applyBorder="1" applyAlignment="1">
      <alignment vertical="center"/>
    </xf>
    <xf numFmtId="167" fontId="7" fillId="16" borderId="1" xfId="2" applyNumberFormat="1" applyFont="1" applyFill="1" applyBorder="1" applyAlignment="1">
      <alignment vertical="center"/>
    </xf>
    <xf numFmtId="0" fontId="7" fillId="16" borderId="4" xfId="6" applyFont="1" applyFill="1" applyBorder="1" applyAlignment="1">
      <alignment horizontal="center"/>
    </xf>
    <xf numFmtId="0" fontId="7" fillId="16" borderId="4" xfId="6" applyFont="1" applyFill="1" applyBorder="1"/>
    <xf numFmtId="0" fontId="7" fillId="16" borderId="8" xfId="6" applyFont="1" applyFill="1" applyBorder="1" applyAlignment="1">
      <alignment horizontal="center"/>
    </xf>
    <xf numFmtId="17" fontId="7" fillId="16" borderId="8" xfId="6" applyNumberFormat="1" applyFont="1" applyFill="1" applyBorder="1" applyAlignment="1">
      <alignment horizontal="center"/>
    </xf>
    <xf numFmtId="14" fontId="152" fillId="16" borderId="8" xfId="6" applyNumberFormat="1" applyFont="1" applyFill="1" applyBorder="1"/>
    <xf numFmtId="14" fontId="7" fillId="16" borderId="8" xfId="6" applyNumberFormat="1" applyFont="1" applyFill="1" applyBorder="1"/>
    <xf numFmtId="167" fontId="7" fillId="16" borderId="4" xfId="2" applyNumberFormat="1" applyFont="1" applyFill="1" applyBorder="1"/>
    <xf numFmtId="0" fontId="24" fillId="6" borderId="8" xfId="6" applyFont="1" applyFill="1" applyBorder="1" applyAlignment="1">
      <alignment horizontal="center"/>
    </xf>
    <xf numFmtId="0" fontId="24" fillId="6" borderId="4" xfId="6" applyFont="1" applyFill="1" applyBorder="1"/>
    <xf numFmtId="17" fontId="24" fillId="6" borderId="8" xfId="6" applyNumberFormat="1" applyFont="1" applyFill="1" applyBorder="1" applyAlignment="1">
      <alignment horizontal="center"/>
    </xf>
    <xf numFmtId="14" fontId="24" fillId="6" borderId="8" xfId="6" applyNumberFormat="1" applyFont="1" applyFill="1" applyBorder="1"/>
    <xf numFmtId="167" fontId="24" fillId="6" borderId="4" xfId="2" applyNumberFormat="1" applyFont="1" applyFill="1" applyBorder="1"/>
    <xf numFmtId="167" fontId="24" fillId="6" borderId="8" xfId="2" applyNumberFormat="1" applyFont="1" applyFill="1" applyBorder="1" applyAlignment="1">
      <alignment horizontal="center"/>
    </xf>
    <xf numFmtId="167" fontId="24" fillId="6" borderId="8" xfId="2" applyNumberFormat="1" applyFont="1" applyFill="1" applyBorder="1"/>
    <xf numFmtId="167" fontId="7" fillId="6" borderId="8" xfId="2" applyNumberFormat="1" applyFont="1" applyFill="1" applyBorder="1"/>
    <xf numFmtId="0" fontId="24" fillId="6" borderId="4" xfId="6" applyFont="1" applyFill="1" applyBorder="1" applyAlignment="1">
      <alignment horizontal="center"/>
    </xf>
    <xf numFmtId="14" fontId="24" fillId="6" borderId="4" xfId="6" applyNumberFormat="1" applyFont="1" applyFill="1" applyBorder="1"/>
    <xf numFmtId="166" fontId="8" fillId="6" borderId="0" xfId="0" applyNumberFormat="1" applyFont="1" applyFill="1" applyBorder="1"/>
    <xf numFmtId="0" fontId="8" fillId="6" borderId="0" xfId="0" applyNumberFormat="1" applyFont="1" applyFill="1" applyBorder="1" applyAlignment="1">
      <alignment vertical="center" wrapText="1"/>
    </xf>
    <xf numFmtId="0" fontId="7" fillId="6" borderId="0" xfId="0" applyNumberFormat="1" applyFont="1" applyFill="1" applyBorder="1" applyAlignment="1">
      <alignment vertical="center" wrapText="1"/>
    </xf>
    <xf numFmtId="3" fontId="71" fillId="6" borderId="0" xfId="58" applyNumberFormat="1" applyFont="1" applyFill="1" applyBorder="1" applyAlignment="1">
      <alignment horizontal="right" vertical="center"/>
    </xf>
    <xf numFmtId="3" fontId="156" fillId="6" borderId="0" xfId="58" applyNumberFormat="1" applyFont="1" applyFill="1" applyBorder="1" applyAlignment="1">
      <alignment horizontal="center" vertical="center"/>
    </xf>
    <xf numFmtId="3" fontId="156" fillId="6" borderId="0" xfId="58" applyNumberFormat="1" applyFont="1" applyFill="1" applyAlignment="1">
      <alignment horizontal="right" vertical="center"/>
    </xf>
    <xf numFmtId="3" fontId="71" fillId="6" borderId="0" xfId="58" applyNumberFormat="1" applyFont="1" applyFill="1" applyAlignment="1">
      <alignment horizontal="right" vertical="center"/>
    </xf>
    <xf numFmtId="0" fontId="71" fillId="6" borderId="0" xfId="0" applyFont="1" applyFill="1" applyBorder="1" applyAlignment="1">
      <alignment vertical="center"/>
    </xf>
    <xf numFmtId="0" fontId="9" fillId="6" borderId="0" xfId="0" applyNumberFormat="1" applyFont="1" applyFill="1" applyBorder="1" applyAlignment="1">
      <alignment vertical="center" wrapText="1"/>
    </xf>
    <xf numFmtId="0" fontId="24" fillId="6" borderId="0" xfId="0" applyNumberFormat="1" applyFont="1" applyFill="1" applyBorder="1" applyAlignment="1">
      <alignment vertical="center" wrapText="1"/>
    </xf>
    <xf numFmtId="3" fontId="157" fillId="6" borderId="0" xfId="1" applyNumberFormat="1" applyFont="1" applyFill="1" applyBorder="1" applyAlignment="1" applyProtection="1">
      <alignment vertical="center"/>
    </xf>
    <xf numFmtId="3" fontId="157" fillId="6" borderId="0" xfId="58" applyNumberFormat="1" applyFont="1" applyFill="1" applyAlignment="1">
      <alignment horizontal="right" vertical="center"/>
    </xf>
    <xf numFmtId="185" fontId="158" fillId="6" borderId="0" xfId="0" applyNumberFormat="1" applyFont="1" applyFill="1" applyBorder="1" applyAlignment="1">
      <alignment vertical="center"/>
    </xf>
    <xf numFmtId="185" fontId="159" fillId="6" borderId="0" xfId="0" applyNumberFormat="1" applyFont="1" applyFill="1" applyBorder="1" applyAlignment="1">
      <alignment vertical="center"/>
    </xf>
    <xf numFmtId="185" fontId="160" fillId="6" borderId="0" xfId="0" applyNumberFormat="1" applyFont="1" applyFill="1" applyBorder="1" applyAlignment="1">
      <alignment horizontal="center" vertical="center" wrapText="1"/>
    </xf>
    <xf numFmtId="0" fontId="71" fillId="6" borderId="0" xfId="0" applyFont="1" applyFill="1" applyAlignment="1">
      <alignment vertical="center"/>
    </xf>
    <xf numFmtId="0" fontId="162" fillId="6" borderId="0" xfId="0" applyFont="1" applyFill="1" applyAlignment="1">
      <alignment vertical="center"/>
    </xf>
    <xf numFmtId="185" fontId="72" fillId="6" borderId="0" xfId="0" applyNumberFormat="1" applyFont="1" applyFill="1" applyAlignment="1">
      <alignment vertical="center"/>
    </xf>
    <xf numFmtId="0" fontId="72" fillId="6" borderId="0" xfId="0" applyFont="1" applyFill="1" applyAlignment="1">
      <alignment vertical="center"/>
    </xf>
    <xf numFmtId="0" fontId="163" fillId="6" borderId="0" xfId="0" applyFont="1" applyFill="1" applyAlignment="1">
      <alignment horizontal="center" vertical="center"/>
    </xf>
    <xf numFmtId="0" fontId="24" fillId="6" borderId="0" xfId="0" applyFont="1" applyFill="1" applyAlignment="1">
      <alignment horizontal="center" vertical="center"/>
    </xf>
    <xf numFmtId="3" fontId="72" fillId="6" borderId="0" xfId="58" applyNumberFormat="1" applyFont="1" applyFill="1" applyAlignment="1">
      <alignment horizontal="right" vertical="center"/>
    </xf>
    <xf numFmtId="3" fontId="72" fillId="6" borderId="0" xfId="58" applyNumberFormat="1" applyFont="1" applyFill="1" applyAlignment="1">
      <alignment horizontal="center" vertical="center"/>
    </xf>
    <xf numFmtId="3" fontId="35" fillId="6" borderId="0" xfId="58" applyNumberFormat="1" applyFont="1" applyFill="1" applyBorder="1" applyAlignment="1">
      <alignment horizontal="right" vertical="center"/>
    </xf>
    <xf numFmtId="3" fontId="24" fillId="17" borderId="1" xfId="58" applyNumberFormat="1" applyFont="1" applyFill="1" applyBorder="1" applyAlignment="1">
      <alignment horizontal="center" vertical="center" wrapText="1"/>
    </xf>
    <xf numFmtId="3" fontId="7" fillId="17" borderId="1" xfId="58" applyNumberFormat="1" applyFont="1" applyFill="1" applyBorder="1" applyAlignment="1">
      <alignment horizontal="center" vertical="center" wrapText="1"/>
    </xf>
    <xf numFmtId="185" fontId="24" fillId="17" borderId="1" xfId="9" applyNumberFormat="1" applyFont="1" applyFill="1" applyBorder="1" applyAlignment="1">
      <alignment horizontal="center" vertical="center"/>
    </xf>
    <xf numFmtId="0" fontId="24" fillId="17" borderId="1" xfId="9" applyFont="1" applyFill="1" applyBorder="1" applyAlignment="1">
      <alignment horizontal="center" vertical="center"/>
    </xf>
    <xf numFmtId="185" fontId="7" fillId="18" borderId="1" xfId="0" applyNumberFormat="1" applyFont="1" applyFill="1" applyBorder="1" applyAlignment="1">
      <alignment horizontal="center" vertical="center"/>
    </xf>
    <xf numFmtId="0" fontId="7" fillId="18" borderId="1" xfId="0" applyFont="1" applyFill="1" applyBorder="1" applyAlignment="1">
      <alignment horizontal="left" vertical="center"/>
    </xf>
    <xf numFmtId="0" fontId="51" fillId="18" borderId="1" xfId="0" applyFont="1" applyFill="1" applyBorder="1" applyAlignment="1">
      <alignment horizontal="center" vertical="center"/>
    </xf>
    <xf numFmtId="0" fontId="7" fillId="18" borderId="1" xfId="0" applyFont="1" applyFill="1" applyBorder="1" applyAlignment="1">
      <alignment horizontal="center" vertical="center"/>
    </xf>
    <xf numFmtId="3" fontId="51" fillId="18" borderId="1" xfId="58" applyNumberFormat="1" applyFont="1" applyFill="1" applyBorder="1" applyAlignment="1">
      <alignment horizontal="right" vertical="center"/>
    </xf>
    <xf numFmtId="185" fontId="24" fillId="6" borderId="55" xfId="0" applyNumberFormat="1" applyFont="1" applyFill="1" applyBorder="1" applyAlignment="1">
      <alignment horizontal="center" vertical="center"/>
    </xf>
    <xf numFmtId="0" fontId="163" fillId="6" borderId="56" xfId="0" applyFont="1" applyFill="1" applyBorder="1" applyAlignment="1">
      <alignment horizontal="left" vertical="center"/>
    </xf>
    <xf numFmtId="0" fontId="163" fillId="6" borderId="56" xfId="0" applyFont="1" applyFill="1" applyBorder="1" applyAlignment="1">
      <alignment horizontal="center" vertical="center"/>
    </xf>
    <xf numFmtId="0" fontId="24" fillId="6" borderId="56" xfId="0" applyFont="1" applyFill="1" applyBorder="1" applyAlignment="1">
      <alignment horizontal="center" vertical="center"/>
    </xf>
    <xf numFmtId="3" fontId="24" fillId="6" borderId="56" xfId="58" applyNumberFormat="1" applyFont="1" applyFill="1" applyBorder="1" applyAlignment="1">
      <alignment horizontal="right" vertical="center"/>
    </xf>
    <xf numFmtId="0" fontId="42" fillId="6" borderId="56" xfId="0" applyFont="1" applyFill="1" applyBorder="1" applyAlignment="1">
      <alignment horizontal="right" vertical="center"/>
    </xf>
    <xf numFmtId="3" fontId="162" fillId="6" borderId="56" xfId="58" applyNumberFormat="1" applyFont="1" applyFill="1" applyBorder="1" applyAlignment="1">
      <alignment horizontal="right" vertical="center"/>
    </xf>
    <xf numFmtId="3" fontId="163" fillId="6" borderId="56" xfId="58" applyNumberFormat="1" applyFont="1" applyFill="1" applyBorder="1" applyAlignment="1">
      <alignment horizontal="right" vertical="center"/>
    </xf>
    <xf numFmtId="3" fontId="24" fillId="6" borderId="56" xfId="9" applyNumberFormat="1" applyFont="1" applyFill="1" applyBorder="1" applyAlignment="1">
      <alignment horizontal="right" vertical="center"/>
    </xf>
    <xf numFmtId="3" fontId="24" fillId="6" borderId="57" xfId="9" applyNumberFormat="1" applyFont="1" applyFill="1" applyBorder="1" applyAlignment="1">
      <alignment horizontal="right" vertical="center"/>
    </xf>
    <xf numFmtId="3" fontId="7" fillId="6" borderId="56" xfId="58" applyNumberFormat="1" applyFont="1" applyFill="1" applyBorder="1" applyAlignment="1">
      <alignment horizontal="right" vertical="center"/>
    </xf>
    <xf numFmtId="3" fontId="24" fillId="6" borderId="58" xfId="58" applyNumberFormat="1" applyFont="1" applyFill="1" applyBorder="1" applyAlignment="1">
      <alignment horizontal="right" vertical="center"/>
    </xf>
    <xf numFmtId="185" fontId="24" fillId="6" borderId="59" xfId="0" applyNumberFormat="1" applyFont="1" applyFill="1" applyBorder="1" applyAlignment="1">
      <alignment horizontal="center" vertical="center"/>
    </xf>
    <xf numFmtId="0" fontId="163" fillId="6" borderId="60" xfId="0" applyFont="1" applyFill="1" applyBorder="1" applyAlignment="1">
      <alignment horizontal="left" vertical="center"/>
    </xf>
    <xf numFmtId="0" fontId="163" fillId="6" borderId="60" xfId="0" applyFont="1" applyFill="1" applyBorder="1" applyAlignment="1">
      <alignment horizontal="center" vertical="center"/>
    </xf>
    <xf numFmtId="0" fontId="24" fillId="6" borderId="60" xfId="0" applyFont="1" applyFill="1" applyBorder="1" applyAlignment="1">
      <alignment horizontal="center" vertical="center"/>
    </xf>
    <xf numFmtId="3" fontId="24" fillId="6" borderId="60" xfId="58" applyNumberFormat="1" applyFont="1" applyFill="1" applyBorder="1" applyAlignment="1">
      <alignment horizontal="right" vertical="center"/>
    </xf>
    <xf numFmtId="0" fontId="42" fillId="6" borderId="60" xfId="0" applyFont="1" applyFill="1" applyBorder="1" applyAlignment="1">
      <alignment horizontal="right" vertical="center"/>
    </xf>
    <xf numFmtId="3" fontId="24" fillId="6" borderId="60" xfId="9" applyNumberFormat="1" applyFont="1" applyFill="1" applyBorder="1" applyAlignment="1">
      <alignment horizontal="right" vertical="center"/>
    </xf>
    <xf numFmtId="3" fontId="24" fillId="6" borderId="61" xfId="58" applyNumberFormat="1" applyFont="1" applyFill="1" applyBorder="1" applyAlignment="1">
      <alignment horizontal="right" vertical="center"/>
    </xf>
    <xf numFmtId="0" fontId="71" fillId="6" borderId="62" xfId="0" applyFont="1" applyFill="1" applyBorder="1" applyAlignment="1">
      <alignment horizontal="center" vertical="center"/>
    </xf>
    <xf numFmtId="0" fontId="71" fillId="6" borderId="62" xfId="0" applyFont="1" applyFill="1" applyBorder="1" applyAlignment="1">
      <alignment vertical="center"/>
    </xf>
    <xf numFmtId="0" fontId="165" fillId="6" borderId="62" xfId="0" applyFont="1" applyFill="1" applyBorder="1" applyAlignment="1">
      <alignment horizontal="center" vertical="center"/>
    </xf>
    <xf numFmtId="0" fontId="166" fillId="6" borderId="62" xfId="0" applyFont="1" applyFill="1" applyBorder="1" applyAlignment="1">
      <alignment horizontal="center" vertical="center"/>
    </xf>
    <xf numFmtId="3" fontId="71" fillId="6" borderId="62" xfId="58" applyNumberFormat="1" applyFont="1" applyFill="1" applyBorder="1" applyAlignment="1">
      <alignment horizontal="right" vertical="center"/>
    </xf>
    <xf numFmtId="3" fontId="156" fillId="6" borderId="62" xfId="58" applyNumberFormat="1" applyFont="1" applyFill="1" applyBorder="1" applyAlignment="1">
      <alignment horizontal="center" vertical="center"/>
    </xf>
    <xf numFmtId="3" fontId="156" fillId="6" borderId="62" xfId="58" applyNumberFormat="1" applyFont="1" applyFill="1" applyBorder="1" applyAlignment="1">
      <alignment horizontal="right" vertical="center"/>
    </xf>
    <xf numFmtId="0" fontId="71" fillId="6" borderId="63" xfId="0" applyFont="1" applyFill="1" applyBorder="1" applyAlignment="1">
      <alignment vertical="center"/>
    </xf>
    <xf numFmtId="0" fontId="163" fillId="6" borderId="64" xfId="0" applyFont="1" applyFill="1" applyBorder="1" applyAlignment="1">
      <alignment horizontal="left" vertical="center"/>
    </xf>
    <xf numFmtId="0" fontId="24" fillId="6" borderId="64" xfId="0" applyFont="1" applyFill="1" applyBorder="1" applyAlignment="1">
      <alignment horizontal="center" vertical="center"/>
    </xf>
    <xf numFmtId="3" fontId="24" fillId="6" borderId="64" xfId="9" applyNumberFormat="1" applyFont="1" applyFill="1" applyBorder="1" applyAlignment="1">
      <alignment horizontal="right" vertical="center"/>
    </xf>
    <xf numFmtId="3" fontId="24" fillId="6" borderId="65" xfId="58" applyNumberFormat="1" applyFont="1" applyFill="1" applyBorder="1" applyAlignment="1">
      <alignment horizontal="right" vertical="center"/>
    </xf>
    <xf numFmtId="3" fontId="162" fillId="6" borderId="60" xfId="58" applyNumberFormat="1" applyFont="1" applyFill="1" applyBorder="1" applyAlignment="1">
      <alignment horizontal="right" vertical="center"/>
    </xf>
    <xf numFmtId="3" fontId="163" fillId="6" borderId="60" xfId="58" applyNumberFormat="1" applyFont="1" applyFill="1" applyBorder="1" applyAlignment="1">
      <alignment horizontal="right" vertical="center"/>
    </xf>
    <xf numFmtId="3" fontId="7" fillId="6" borderId="60" xfId="58" applyNumberFormat="1" applyFont="1" applyFill="1" applyBorder="1" applyAlignment="1">
      <alignment horizontal="right" vertical="center"/>
    </xf>
    <xf numFmtId="0" fontId="24" fillId="6" borderId="60" xfId="9" applyFont="1" applyFill="1" applyBorder="1" applyAlignment="1">
      <alignment horizontal="left" vertical="center"/>
    </xf>
    <xf numFmtId="185" fontId="24" fillId="6" borderId="66" xfId="0" applyNumberFormat="1" applyFont="1" applyFill="1" applyBorder="1" applyAlignment="1">
      <alignment horizontal="center" vertical="center"/>
    </xf>
    <xf numFmtId="0" fontId="24" fillId="6" borderId="62" xfId="9" applyFont="1" applyFill="1" applyBorder="1" applyAlignment="1">
      <alignment horizontal="left" vertical="center"/>
    </xf>
    <xf numFmtId="0" fontId="163" fillId="6" borderId="62" xfId="0" applyFont="1" applyFill="1" applyBorder="1" applyAlignment="1">
      <alignment horizontal="center" vertical="center"/>
    </xf>
    <xf numFmtId="0" fontId="24" fillId="6" borderId="62" xfId="0" applyFont="1" applyFill="1" applyBorder="1" applyAlignment="1">
      <alignment horizontal="center" vertical="center"/>
    </xf>
    <xf numFmtId="3" fontId="24" fillId="6" borderId="62" xfId="58" applyNumberFormat="1" applyFont="1" applyFill="1" applyBorder="1" applyAlignment="1">
      <alignment horizontal="right" vertical="center"/>
    </xf>
    <xf numFmtId="0" fontId="42" fillId="6" borderId="62" xfId="0" applyFont="1" applyFill="1" applyBorder="1" applyAlignment="1">
      <alignment horizontal="right" vertical="center"/>
    </xf>
    <xf numFmtId="3" fontId="162" fillId="6" borderId="62" xfId="58" applyNumberFormat="1" applyFont="1" applyFill="1" applyBorder="1" applyAlignment="1">
      <alignment horizontal="right" vertical="center"/>
    </xf>
    <xf numFmtId="3" fontId="163" fillId="6" borderId="62" xfId="58" applyNumberFormat="1" applyFont="1" applyFill="1" applyBorder="1" applyAlignment="1">
      <alignment horizontal="right" vertical="center"/>
    </xf>
    <xf numFmtId="3" fontId="24" fillId="6" borderId="62" xfId="9" applyNumberFormat="1" applyFont="1" applyFill="1" applyBorder="1" applyAlignment="1">
      <alignment horizontal="right" vertical="center"/>
    </xf>
    <xf numFmtId="3" fontId="7" fillId="6" borderId="62" xfId="58" applyNumberFormat="1" applyFont="1" applyFill="1" applyBorder="1" applyAlignment="1">
      <alignment horizontal="right" vertical="center"/>
    </xf>
    <xf numFmtId="3" fontId="24" fillId="6" borderId="63" xfId="58" applyNumberFormat="1" applyFont="1" applyFill="1" applyBorder="1" applyAlignment="1">
      <alignment horizontal="right" vertical="center"/>
    </xf>
    <xf numFmtId="185" fontId="7" fillId="17" borderId="1" xfId="9" applyNumberFormat="1" applyFont="1" applyFill="1" applyBorder="1" applyAlignment="1">
      <alignment horizontal="center" vertical="center"/>
    </xf>
    <xf numFmtId="0" fontId="7" fillId="17" borderId="1" xfId="9" applyFont="1" applyFill="1" applyBorder="1" applyAlignment="1">
      <alignment horizontal="left" vertical="center"/>
    </xf>
    <xf numFmtId="0" fontId="51" fillId="17" borderId="1" xfId="9" applyFont="1" applyFill="1" applyBorder="1" applyAlignment="1">
      <alignment horizontal="center" vertical="center"/>
    </xf>
    <xf numFmtId="0" fontId="7" fillId="17" borderId="1" xfId="9" applyFont="1" applyFill="1" applyBorder="1" applyAlignment="1">
      <alignment horizontal="center" vertical="center"/>
    </xf>
    <xf numFmtId="3" fontId="51" fillId="17" borderId="1" xfId="58" applyNumberFormat="1" applyFont="1" applyFill="1" applyBorder="1" applyAlignment="1">
      <alignment horizontal="right" vertical="center"/>
    </xf>
    <xf numFmtId="185" fontId="72" fillId="6" borderId="0" xfId="9" applyNumberFormat="1" applyFont="1" applyFill="1" applyAlignment="1">
      <alignment horizontal="center" vertical="center"/>
    </xf>
    <xf numFmtId="0" fontId="72" fillId="6" borderId="0" xfId="9" applyFont="1" applyFill="1" applyAlignment="1">
      <alignment horizontal="left" vertical="center"/>
    </xf>
    <xf numFmtId="0" fontId="163" fillId="6" borderId="0" xfId="9" applyFont="1" applyFill="1" applyAlignment="1">
      <alignment horizontal="center" vertical="center"/>
    </xf>
    <xf numFmtId="0" fontId="24" fillId="6" borderId="0" xfId="9" applyFont="1" applyFill="1" applyAlignment="1">
      <alignment horizontal="center" vertical="center"/>
    </xf>
    <xf numFmtId="3" fontId="167" fillId="6" borderId="0" xfId="58" applyNumberFormat="1" applyFont="1" applyFill="1" applyAlignment="1">
      <alignment horizontal="right" vertical="center"/>
    </xf>
    <xf numFmtId="3" fontId="73" fillId="6" borderId="0" xfId="58" applyNumberFormat="1" applyFont="1" applyFill="1" applyAlignment="1">
      <alignment horizontal="right" vertical="center"/>
    </xf>
    <xf numFmtId="3" fontId="72" fillId="6" borderId="0" xfId="9" applyNumberFormat="1" applyFont="1" applyFill="1" applyAlignment="1">
      <alignment vertical="center"/>
    </xf>
    <xf numFmtId="185" fontId="8" fillId="6" borderId="0" xfId="9" applyNumberFormat="1" applyFont="1" applyFill="1" applyAlignment="1">
      <alignment horizontal="center" vertical="center"/>
    </xf>
    <xf numFmtId="0" fontId="8" fillId="6" borderId="0" xfId="9" applyFont="1" applyFill="1" applyAlignment="1">
      <alignment vertical="center"/>
    </xf>
    <xf numFmtId="0" fontId="8" fillId="6" borderId="0" xfId="9" applyFont="1" applyFill="1" applyAlignment="1">
      <alignment horizontal="center" vertical="center"/>
    </xf>
    <xf numFmtId="0" fontId="7" fillId="6" borderId="0" xfId="9" applyFont="1" applyFill="1" applyAlignment="1">
      <alignment horizontal="center" vertical="center"/>
    </xf>
    <xf numFmtId="3" fontId="8" fillId="6" borderId="0" xfId="58" applyNumberFormat="1" applyFont="1" applyFill="1" applyAlignment="1">
      <alignment horizontal="right" vertical="center"/>
    </xf>
    <xf numFmtId="185" fontId="9" fillId="6" borderId="0" xfId="9"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center" vertical="center"/>
    </xf>
    <xf numFmtId="3" fontId="29" fillId="6" borderId="0" xfId="58" applyNumberFormat="1" applyFont="1" applyFill="1" applyAlignment="1">
      <alignment horizontal="right" vertical="center"/>
    </xf>
    <xf numFmtId="3" fontId="9" fillId="6" borderId="0" xfId="58" applyNumberFormat="1" applyFont="1" applyFill="1" applyAlignment="1">
      <alignment horizontal="right" vertical="center"/>
    </xf>
    <xf numFmtId="0" fontId="71" fillId="6" borderId="0" xfId="0" applyFont="1" applyFill="1" applyAlignment="1">
      <alignment horizontal="center" vertical="center"/>
    </xf>
    <xf numFmtId="0" fontId="165" fillId="6" borderId="0" xfId="0" applyFont="1" applyFill="1" applyAlignment="1">
      <alignment horizontal="center" vertical="center"/>
    </xf>
    <xf numFmtId="0" fontId="166" fillId="6" borderId="0" xfId="0" applyFont="1" applyFill="1" applyAlignment="1">
      <alignment horizontal="center" vertical="center"/>
    </xf>
    <xf numFmtId="3" fontId="156" fillId="6" borderId="0" xfId="58" applyNumberFormat="1" applyFont="1" applyFill="1" applyAlignment="1">
      <alignment horizontal="center" vertical="center"/>
    </xf>
    <xf numFmtId="3" fontId="71" fillId="6" borderId="0" xfId="0" applyNumberFormat="1" applyFont="1" applyFill="1" applyAlignment="1">
      <alignment vertical="center"/>
    </xf>
    <xf numFmtId="3" fontId="24" fillId="6" borderId="67" xfId="58" applyNumberFormat="1" applyFont="1" applyFill="1" applyBorder="1" applyAlignment="1">
      <alignment horizontal="right" vertical="center"/>
    </xf>
    <xf numFmtId="185" fontId="24" fillId="6" borderId="68" xfId="0" applyNumberFormat="1" applyFont="1" applyFill="1" applyBorder="1" applyAlignment="1">
      <alignment horizontal="center" vertical="center"/>
    </xf>
    <xf numFmtId="0" fontId="163" fillId="6" borderId="64" xfId="0" applyFont="1" applyFill="1" applyBorder="1" applyAlignment="1">
      <alignment horizontal="center" vertical="center"/>
    </xf>
    <xf numFmtId="3" fontId="24" fillId="6" borderId="64" xfId="58" applyNumberFormat="1" applyFont="1" applyFill="1" applyBorder="1" applyAlignment="1">
      <alignment horizontal="right" vertical="center"/>
    </xf>
    <xf numFmtId="3" fontId="24" fillId="6" borderId="64" xfId="58" applyNumberFormat="1" applyFont="1" applyFill="1" applyBorder="1" applyAlignment="1">
      <alignment horizontal="center" vertical="center"/>
    </xf>
    <xf numFmtId="3" fontId="162" fillId="6" borderId="64" xfId="58" applyNumberFormat="1" applyFont="1" applyFill="1" applyBorder="1" applyAlignment="1">
      <alignment horizontal="right" vertical="center"/>
    </xf>
    <xf numFmtId="3" fontId="7" fillId="6" borderId="64" xfId="58" applyNumberFormat="1" applyFont="1" applyFill="1" applyBorder="1" applyAlignment="1">
      <alignment horizontal="right" vertical="center"/>
    </xf>
    <xf numFmtId="3" fontId="24" fillId="6" borderId="65" xfId="9" applyNumberFormat="1" applyFont="1" applyFill="1" applyBorder="1" applyAlignment="1">
      <alignment horizontal="right" vertical="center"/>
    </xf>
    <xf numFmtId="3" fontId="29" fillId="6" borderId="0" xfId="9" applyNumberFormat="1" applyFont="1" applyFill="1" applyAlignment="1">
      <alignment horizontal="center" vertical="center"/>
    </xf>
    <xf numFmtId="185" fontId="24" fillId="6" borderId="69" xfId="0" applyNumberFormat="1" applyFont="1" applyFill="1" applyBorder="1" applyAlignment="1">
      <alignment horizontal="center" vertical="center"/>
    </xf>
    <xf numFmtId="0" fontId="163" fillId="6" borderId="57" xfId="0" applyFont="1" applyFill="1" applyBorder="1" applyAlignment="1">
      <alignment horizontal="left" vertical="center"/>
    </xf>
    <xf numFmtId="0" fontId="163" fillId="6" borderId="57" xfId="0" applyFont="1" applyFill="1" applyBorder="1" applyAlignment="1">
      <alignment horizontal="center" vertical="center"/>
    </xf>
    <xf numFmtId="0" fontId="24" fillId="6" borderId="57" xfId="0" applyFont="1" applyFill="1" applyBorder="1" applyAlignment="1">
      <alignment horizontal="center" vertical="center"/>
    </xf>
    <xf numFmtId="3" fontId="24" fillId="6" borderId="57" xfId="58" applyNumberFormat="1" applyFont="1" applyFill="1" applyBorder="1" applyAlignment="1">
      <alignment horizontal="right" vertical="center"/>
    </xf>
    <xf numFmtId="0" fontId="42" fillId="6" borderId="57" xfId="0" applyFont="1" applyFill="1" applyBorder="1" applyAlignment="1">
      <alignment horizontal="right" vertical="center"/>
    </xf>
    <xf numFmtId="3" fontId="7" fillId="6" borderId="57" xfId="58" applyNumberFormat="1" applyFont="1" applyFill="1" applyBorder="1" applyAlignment="1">
      <alignment horizontal="right" vertical="center"/>
    </xf>
    <xf numFmtId="0" fontId="71" fillId="6" borderId="66" xfId="0" applyFont="1" applyFill="1" applyBorder="1" applyAlignment="1">
      <alignment horizontal="center" vertical="center"/>
    </xf>
    <xf numFmtId="3" fontId="24" fillId="6" borderId="70" xfId="58" applyNumberFormat="1" applyFont="1" applyFill="1" applyBorder="1" applyAlignment="1">
      <alignment horizontal="right" vertical="center"/>
    </xf>
    <xf numFmtId="0" fontId="40" fillId="0" borderId="0" xfId="0" applyFont="1" applyAlignment="1">
      <alignment horizontal="left"/>
    </xf>
    <xf numFmtId="0" fontId="23" fillId="0" borderId="0" xfId="0" applyFont="1"/>
    <xf numFmtId="0" fontId="88" fillId="0" borderId="0" xfId="0" applyFont="1" applyAlignment="1">
      <alignment vertical="center"/>
    </xf>
    <xf numFmtId="0" fontId="171" fillId="0" borderId="0" xfId="0" applyFont="1" applyAlignment="1">
      <alignment vertical="center"/>
    </xf>
    <xf numFmtId="0" fontId="40" fillId="0" borderId="2" xfId="0" quotePrefix="1" applyFont="1" applyBorder="1"/>
    <xf numFmtId="0" fontId="9" fillId="0" borderId="2" xfId="0" applyFont="1" applyBorder="1"/>
    <xf numFmtId="0" fontId="31" fillId="0" borderId="2" xfId="0" applyFont="1" applyBorder="1"/>
    <xf numFmtId="0" fontId="40" fillId="0" borderId="4" xfId="0" quotePrefix="1" applyFont="1" applyBorder="1"/>
    <xf numFmtId="0" fontId="31" fillId="0" borderId="4" xfId="0" applyFont="1" applyBorder="1"/>
    <xf numFmtId="0" fontId="9" fillId="14" borderId="0" xfId="0" applyFont="1" applyFill="1"/>
    <xf numFmtId="0" fontId="8" fillId="0" borderId="1" xfId="7" applyFont="1" applyBorder="1" applyAlignment="1">
      <alignment horizontal="left"/>
    </xf>
    <xf numFmtId="0" fontId="9" fillId="0" borderId="1" xfId="7" applyFont="1" applyBorder="1" applyAlignment="1">
      <alignment horizontal="left"/>
    </xf>
    <xf numFmtId="167" fontId="9" fillId="0" borderId="1" xfId="2" applyNumberFormat="1" applyFont="1" applyBorder="1" applyAlignment="1">
      <alignment horizontal="center"/>
    </xf>
    <xf numFmtId="167" fontId="40" fillId="0" borderId="1" xfId="2" applyNumberFormat="1" applyFont="1" applyBorder="1"/>
    <xf numFmtId="167" fontId="9" fillId="0" borderId="1" xfId="2" applyNumberFormat="1" applyFont="1" applyFill="1" applyBorder="1" applyAlignment="1">
      <alignment horizontal="left"/>
    </xf>
    <xf numFmtId="0" fontId="8" fillId="0" borderId="1" xfId="7" applyNumberFormat="1" applyFont="1" applyFill="1" applyBorder="1" applyAlignment="1">
      <alignment horizontal="left"/>
    </xf>
    <xf numFmtId="167" fontId="40" fillId="0" borderId="0" xfId="2" applyNumberFormat="1" applyFont="1" applyFill="1"/>
    <xf numFmtId="0" fontId="40" fillId="0" borderId="0" xfId="0" applyFont="1" applyFill="1"/>
    <xf numFmtId="0" fontId="9" fillId="0" borderId="5" xfId="7" applyFont="1" applyFill="1" applyBorder="1"/>
    <xf numFmtId="0" fontId="8" fillId="0" borderId="5" xfId="0" applyFont="1" applyFill="1" applyBorder="1"/>
    <xf numFmtId="0" fontId="9" fillId="0" borderId="5" xfId="0" applyFont="1" applyFill="1" applyBorder="1"/>
    <xf numFmtId="0" fontId="31" fillId="0" borderId="5" xfId="0" applyFont="1" applyFill="1" applyBorder="1"/>
    <xf numFmtId="167" fontId="40" fillId="0" borderId="5" xfId="2" applyNumberFormat="1" applyFont="1" applyFill="1" applyBorder="1"/>
    <xf numFmtId="0" fontId="9" fillId="0" borderId="4" xfId="0" applyFont="1" applyFill="1" applyBorder="1" applyAlignment="1">
      <alignment horizontal="left"/>
    </xf>
    <xf numFmtId="0" fontId="9" fillId="6" borderId="0" xfId="0" applyFont="1" applyFill="1"/>
    <xf numFmtId="166" fontId="9" fillId="6" borderId="8" xfId="0" applyNumberFormat="1" applyFont="1" applyFill="1" applyBorder="1" applyAlignment="1">
      <alignment horizontal="center"/>
    </xf>
    <xf numFmtId="169" fontId="9" fillId="6" borderId="4" xfId="0" applyNumberFormat="1" applyFont="1" applyFill="1" applyBorder="1" applyAlignment="1">
      <alignment horizontal="center"/>
    </xf>
    <xf numFmtId="0" fontId="9" fillId="6" borderId="4" xfId="0" applyNumberFormat="1" applyFont="1" applyFill="1" applyBorder="1" applyAlignment="1">
      <alignment horizontal="center"/>
    </xf>
    <xf numFmtId="0" fontId="9" fillId="6" borderId="8" xfId="0" applyFont="1" applyFill="1" applyBorder="1" applyAlignment="1"/>
    <xf numFmtId="0" fontId="8" fillId="6" borderId="4" xfId="0" applyFont="1" applyFill="1" applyBorder="1"/>
    <xf numFmtId="167" fontId="9" fillId="6" borderId="8" xfId="2" applyNumberFormat="1" applyFont="1" applyFill="1" applyBorder="1" applyAlignment="1">
      <alignment horizontal="right"/>
    </xf>
    <xf numFmtId="167" fontId="9" fillId="6" borderId="0" xfId="0" applyNumberFormat="1" applyFont="1" applyFill="1" applyBorder="1" applyAlignment="1"/>
    <xf numFmtId="0" fontId="9" fillId="6" borderId="0" xfId="0" applyFont="1" applyFill="1" applyBorder="1" applyAlignment="1"/>
    <xf numFmtId="0" fontId="8" fillId="6" borderId="0" xfId="0" applyFont="1" applyFill="1"/>
    <xf numFmtId="169" fontId="9" fillId="6" borderId="0" xfId="0" applyNumberFormat="1" applyFont="1" applyFill="1"/>
    <xf numFmtId="167" fontId="9" fillId="6" borderId="0" xfId="2" applyNumberFormat="1" applyFont="1" applyFill="1" applyBorder="1"/>
    <xf numFmtId="0" fontId="31" fillId="6" borderId="0" xfId="0" applyFont="1" applyFill="1" applyBorder="1" applyAlignment="1"/>
    <xf numFmtId="0" fontId="75" fillId="6" borderId="0" xfId="0" applyNumberFormat="1" applyFont="1" applyFill="1" applyBorder="1" applyAlignment="1"/>
    <xf numFmtId="169" fontId="75" fillId="6" borderId="0" xfId="0" applyNumberFormat="1" applyFont="1" applyFill="1" applyBorder="1" applyAlignment="1"/>
    <xf numFmtId="167" fontId="75" fillId="6" borderId="0" xfId="2" applyNumberFormat="1" applyFont="1" applyFill="1" applyBorder="1" applyAlignment="1"/>
    <xf numFmtId="0" fontId="9" fillId="6" borderId="0" xfId="0" applyFont="1" applyFill="1" applyBorder="1"/>
    <xf numFmtId="169" fontId="9" fillId="6" borderId="0" xfId="0" applyNumberFormat="1" applyFont="1" applyFill="1" applyBorder="1"/>
    <xf numFmtId="0" fontId="8" fillId="6" borderId="0" xfId="8" applyFont="1" applyFill="1" applyBorder="1" applyAlignment="1">
      <alignment vertical="center"/>
    </xf>
    <xf numFmtId="169" fontId="76" fillId="6" borderId="10" xfId="8" applyNumberFormat="1" applyFont="1" applyFill="1" applyBorder="1" applyAlignment="1">
      <alignment horizontal="center" vertical="center" wrapText="1"/>
    </xf>
    <xf numFmtId="0" fontId="8" fillId="6" borderId="0" xfId="0" applyFont="1" applyFill="1" applyBorder="1" applyAlignment="1"/>
    <xf numFmtId="169" fontId="76" fillId="6" borderId="2" xfId="0" applyNumberFormat="1" applyFont="1" applyFill="1" applyBorder="1" applyAlignment="1">
      <alignment horizontal="center"/>
    </xf>
    <xf numFmtId="0" fontId="76" fillId="6" borderId="2" xfId="0" applyNumberFormat="1" applyFont="1" applyFill="1" applyBorder="1" applyAlignment="1">
      <alignment horizontal="center"/>
    </xf>
    <xf numFmtId="0" fontId="76" fillId="6" borderId="2" xfId="0" applyFont="1" applyFill="1" applyBorder="1" applyAlignment="1">
      <alignment horizontal="center"/>
    </xf>
    <xf numFmtId="167" fontId="76" fillId="6" borderId="2" xfId="2" quotePrefix="1" applyNumberFormat="1" applyFont="1" applyFill="1" applyBorder="1" applyAlignment="1">
      <alignment horizontal="center"/>
    </xf>
    <xf numFmtId="169" fontId="9" fillId="6" borderId="8" xfId="0" applyNumberFormat="1" applyFont="1" applyFill="1" applyBorder="1" applyAlignment="1">
      <alignment horizontal="center"/>
    </xf>
    <xf numFmtId="0" fontId="9" fillId="6" borderId="8" xfId="0" applyNumberFormat="1" applyFont="1" applyFill="1" applyBorder="1" applyAlignment="1">
      <alignment horizontal="center"/>
    </xf>
    <xf numFmtId="166" fontId="9" fillId="6" borderId="4" xfId="0" applyNumberFormat="1" applyFont="1" applyFill="1" applyBorder="1" applyAlignment="1">
      <alignment horizontal="center"/>
    </xf>
    <xf numFmtId="166" fontId="9" fillId="6" borderId="3" xfId="0" applyNumberFormat="1" applyFont="1" applyFill="1" applyBorder="1" applyAlignment="1">
      <alignment horizontal="center"/>
    </xf>
    <xf numFmtId="169" fontId="9" fillId="6" borderId="3" xfId="0" applyNumberFormat="1" applyFont="1" applyFill="1" applyBorder="1" applyAlignment="1">
      <alignment horizontal="center"/>
    </xf>
    <xf numFmtId="0" fontId="9" fillId="6" borderId="3" xfId="0" applyNumberFormat="1" applyFont="1" applyFill="1" applyBorder="1" applyAlignment="1">
      <alignment horizontal="center"/>
    </xf>
    <xf numFmtId="0" fontId="9" fillId="6" borderId="13" xfId="0" applyFont="1" applyFill="1" applyBorder="1" applyAlignment="1"/>
    <xf numFmtId="0" fontId="8" fillId="6" borderId="3" xfId="0" applyFont="1" applyFill="1" applyBorder="1"/>
    <xf numFmtId="167" fontId="9" fillId="6" borderId="13" xfId="2" applyNumberFormat="1" applyFont="1" applyFill="1" applyBorder="1" applyAlignment="1">
      <alignment horizontal="right"/>
    </xf>
    <xf numFmtId="169" fontId="8" fillId="6" borderId="5" xfId="0" applyNumberFormat="1" applyFont="1" applyFill="1" applyBorder="1" applyAlignment="1">
      <alignment horizontal="center"/>
    </xf>
    <xf numFmtId="0" fontId="8" fillId="6" borderId="5" xfId="0" applyNumberFormat="1" applyFont="1" applyFill="1" applyBorder="1" applyAlignment="1">
      <alignment horizontal="center"/>
    </xf>
    <xf numFmtId="0" fontId="8" fillId="6" borderId="5" xfId="0" applyFont="1" applyFill="1" applyBorder="1" applyAlignment="1">
      <alignment horizontal="center"/>
    </xf>
    <xf numFmtId="167" fontId="8" fillId="6" borderId="5" xfId="2" applyNumberFormat="1" applyFont="1" applyFill="1" applyBorder="1" applyAlignment="1">
      <alignment horizontal="center"/>
    </xf>
    <xf numFmtId="0" fontId="8" fillId="6" borderId="0" xfId="0" applyFont="1" applyFill="1" applyBorder="1" applyAlignment="1">
      <alignment horizontal="center"/>
    </xf>
    <xf numFmtId="169" fontId="9" fillId="6" borderId="0" xfId="0" applyNumberFormat="1" applyFont="1" applyFill="1" applyBorder="1" applyAlignment="1">
      <alignment horizontal="center"/>
    </xf>
    <xf numFmtId="0" fontId="9" fillId="6" borderId="0" xfId="0" applyNumberFormat="1" applyFont="1" applyFill="1" applyBorder="1" applyAlignment="1">
      <alignment horizontal="center"/>
    </xf>
    <xf numFmtId="0" fontId="9" fillId="6" borderId="0" xfId="0" applyFont="1" applyFill="1" applyBorder="1" applyAlignment="1">
      <alignment horizontal="center"/>
    </xf>
    <xf numFmtId="0" fontId="8" fillId="6" borderId="0" xfId="0" applyNumberFormat="1" applyFont="1" applyFill="1" applyBorder="1" applyAlignment="1">
      <alignment horizontal="center"/>
    </xf>
    <xf numFmtId="167" fontId="9" fillId="6" borderId="0" xfId="2" applyNumberFormat="1" applyFont="1" applyFill="1" applyBorder="1" applyAlignment="1">
      <alignment horizontal="right"/>
    </xf>
    <xf numFmtId="166" fontId="9" fillId="6" borderId="0" xfId="0" applyNumberFormat="1" applyFont="1" applyFill="1" applyBorder="1" applyAlignment="1">
      <alignment horizontal="center"/>
    </xf>
    <xf numFmtId="166" fontId="8" fillId="6" borderId="0" xfId="0" applyNumberFormat="1" applyFont="1" applyFill="1" applyBorder="1" applyAlignment="1">
      <alignment horizontal="center"/>
    </xf>
    <xf numFmtId="169" fontId="8" fillId="6" borderId="0" xfId="0" applyNumberFormat="1" applyFont="1" applyFill="1" applyBorder="1" applyAlignment="1">
      <alignment horizontal="center"/>
    </xf>
    <xf numFmtId="0" fontId="8" fillId="6" borderId="0" xfId="0" applyNumberFormat="1" applyFont="1" applyFill="1" applyBorder="1" applyAlignment="1">
      <alignment horizontal="right"/>
    </xf>
    <xf numFmtId="167" fontId="8" fillId="6" borderId="0" xfId="2" applyNumberFormat="1" applyFont="1" applyFill="1" applyBorder="1" applyAlignment="1">
      <alignment horizontal="right"/>
    </xf>
    <xf numFmtId="167" fontId="8" fillId="6" borderId="0" xfId="2" applyNumberFormat="1" applyFont="1" applyFill="1" applyBorder="1" applyAlignment="1">
      <alignment horizontal="center"/>
    </xf>
    <xf numFmtId="169" fontId="29" fillId="6" borderId="0" xfId="0" applyNumberFormat="1" applyFont="1" applyFill="1" applyBorder="1" applyAlignment="1">
      <alignment horizontal="right"/>
    </xf>
    <xf numFmtId="0" fontId="29" fillId="6" borderId="0" xfId="0" applyNumberFormat="1" applyFont="1" applyFill="1" applyBorder="1" applyAlignment="1">
      <alignment horizontal="right"/>
    </xf>
    <xf numFmtId="0" fontId="29" fillId="6" borderId="0" xfId="0" applyNumberFormat="1" applyFont="1" applyFill="1" applyBorder="1" applyAlignment="1">
      <alignment horizontal="center"/>
    </xf>
    <xf numFmtId="0" fontId="9" fillId="6" borderId="4" xfId="0" applyFont="1" applyFill="1" applyBorder="1" applyAlignment="1"/>
    <xf numFmtId="0" fontId="9" fillId="6" borderId="4" xfId="0" applyFont="1" applyFill="1" applyBorder="1" applyAlignment="1">
      <alignment horizontal="center"/>
    </xf>
    <xf numFmtId="14" fontId="108" fillId="6" borderId="0" xfId="0" applyNumberFormat="1" applyFont="1" applyFill="1" applyAlignment="1"/>
    <xf numFmtId="43" fontId="9" fillId="6" borderId="8" xfId="2" applyFont="1" applyFill="1" applyBorder="1" applyAlignment="1">
      <alignment horizontal="right"/>
    </xf>
    <xf numFmtId="3" fontId="9" fillId="6" borderId="8" xfId="0" applyNumberFormat="1" applyFont="1" applyFill="1" applyBorder="1" applyAlignment="1">
      <alignment horizontal="right"/>
    </xf>
    <xf numFmtId="43" fontId="9" fillId="6" borderId="0" xfId="2" applyFont="1" applyFill="1"/>
    <xf numFmtId="0" fontId="8" fillId="6" borderId="0" xfId="0" applyFont="1" applyFill="1" applyAlignment="1">
      <alignment horizontal="center"/>
    </xf>
    <xf numFmtId="0" fontId="170" fillId="6" borderId="0" xfId="0" applyNumberFormat="1" applyFont="1" applyFill="1" applyBorder="1" applyAlignment="1">
      <alignment horizontal="center"/>
    </xf>
    <xf numFmtId="43" fontId="75" fillId="6" borderId="0" xfId="2" applyFont="1" applyFill="1" applyBorder="1" applyAlignment="1"/>
    <xf numFmtId="0" fontId="75" fillId="6" borderId="30" xfId="0" applyNumberFormat="1" applyFont="1" applyFill="1" applyBorder="1" applyAlignment="1">
      <alignment vertical="center"/>
    </xf>
    <xf numFmtId="0" fontId="75" fillId="6" borderId="30" xfId="0" applyNumberFormat="1" applyFont="1" applyFill="1" applyBorder="1" applyAlignment="1">
      <alignment horizontal="center" vertical="center"/>
    </xf>
    <xf numFmtId="43" fontId="75" fillId="6" borderId="30" xfId="2" applyFont="1" applyFill="1" applyBorder="1" applyAlignment="1">
      <alignment vertical="center"/>
    </xf>
    <xf numFmtId="166" fontId="76" fillId="6" borderId="8" xfId="0" applyNumberFormat="1" applyFont="1" applyFill="1" applyBorder="1" applyAlignment="1">
      <alignment horizontal="center"/>
    </xf>
    <xf numFmtId="0" fontId="76" fillId="6" borderId="8" xfId="0" applyNumberFormat="1" applyFont="1" applyFill="1" applyBorder="1" applyAlignment="1">
      <alignment horizontal="center"/>
    </xf>
    <xf numFmtId="0" fontId="76" fillId="6" borderId="8" xfId="0" applyFont="1" applyFill="1" applyBorder="1" applyAlignment="1">
      <alignment horizontal="center"/>
    </xf>
    <xf numFmtId="167" fontId="76" fillId="6" borderId="8" xfId="2" quotePrefix="1" applyNumberFormat="1" applyFont="1" applyFill="1" applyBorder="1" applyAlignment="1">
      <alignment horizontal="center"/>
    </xf>
    <xf numFmtId="167" fontId="76" fillId="6" borderId="8" xfId="2" applyNumberFormat="1" applyFont="1" applyFill="1" applyBorder="1" applyAlignment="1">
      <alignment horizontal="center"/>
    </xf>
    <xf numFmtId="3" fontId="8" fillId="6" borderId="4" xfId="0" applyNumberFormat="1" applyFont="1" applyFill="1" applyBorder="1" applyAlignment="1">
      <alignment horizontal="center"/>
    </xf>
    <xf numFmtId="0" fontId="76" fillId="6" borderId="8" xfId="0" quotePrefix="1" applyFont="1" applyFill="1" applyBorder="1" applyAlignment="1">
      <alignment horizontal="center"/>
    </xf>
    <xf numFmtId="0" fontId="9" fillId="6" borderId="8" xfId="0" applyNumberFormat="1" applyFont="1" applyFill="1" applyBorder="1" applyAlignment="1">
      <alignment horizontal="left"/>
    </xf>
    <xf numFmtId="0" fontId="8" fillId="6" borderId="4" xfId="0" applyNumberFormat="1" applyFont="1" applyFill="1" applyBorder="1" applyAlignment="1"/>
    <xf numFmtId="0" fontId="8" fillId="6" borderId="4" xfId="0" applyFont="1" applyFill="1" applyBorder="1" applyAlignment="1">
      <alignment horizontal="center"/>
    </xf>
    <xf numFmtId="0" fontId="84" fillId="6" borderId="0" xfId="0" applyFont="1" applyFill="1" applyBorder="1" applyAlignment="1"/>
    <xf numFmtId="43" fontId="9" fillId="6" borderId="4" xfId="2" applyFont="1" applyFill="1" applyBorder="1" applyAlignment="1">
      <alignment horizontal="right"/>
    </xf>
    <xf numFmtId="43" fontId="9" fillId="6" borderId="0" xfId="2" applyFont="1" applyFill="1" applyBorder="1" applyAlignment="1">
      <alignment horizontal="right"/>
    </xf>
    <xf numFmtId="170" fontId="8" fillId="6" borderId="0" xfId="0" applyNumberFormat="1" applyFont="1" applyFill="1" applyBorder="1" applyAlignment="1">
      <alignment horizontal="center"/>
    </xf>
    <xf numFmtId="43" fontId="8" fillId="6" borderId="0" xfId="2" applyFont="1" applyFill="1" applyBorder="1" applyAlignment="1">
      <alignment horizontal="center"/>
    </xf>
    <xf numFmtId="3" fontId="29" fillId="6" borderId="0" xfId="0" applyNumberFormat="1" applyFont="1" applyFill="1" applyBorder="1" applyAlignment="1">
      <alignment horizontal="right"/>
    </xf>
    <xf numFmtId="0" fontId="36" fillId="6" borderId="0" xfId="0" applyNumberFormat="1" applyFont="1" applyFill="1" applyBorder="1" applyAlignment="1">
      <alignment horizontal="center"/>
    </xf>
    <xf numFmtId="0" fontId="9" fillId="6" borderId="0" xfId="0" applyNumberFormat="1" applyFont="1" applyFill="1" applyBorder="1" applyAlignment="1">
      <alignment horizontal="left"/>
    </xf>
    <xf numFmtId="3" fontId="9" fillId="6" borderId="0" xfId="0" applyNumberFormat="1" applyFont="1" applyFill="1" applyBorder="1" applyAlignment="1">
      <alignment horizontal="right"/>
    </xf>
    <xf numFmtId="0" fontId="75" fillId="6" borderId="0" xfId="0" applyFont="1" applyFill="1" applyBorder="1" applyAlignment="1"/>
    <xf numFmtId="0" fontId="75" fillId="6" borderId="0" xfId="0" applyFont="1" applyFill="1" applyBorder="1" applyAlignment="1">
      <alignment horizontal="center"/>
    </xf>
    <xf numFmtId="166" fontId="76" fillId="6" borderId="13" xfId="0" applyNumberFormat="1" applyFont="1" applyFill="1" applyBorder="1" applyAlignment="1">
      <alignment horizontal="center"/>
    </xf>
    <xf numFmtId="0" fontId="76" fillId="6" borderId="13" xfId="0" applyNumberFormat="1" applyFont="1" applyFill="1" applyBorder="1" applyAlignment="1">
      <alignment horizontal="center"/>
    </xf>
    <xf numFmtId="0" fontId="76" fillId="6" borderId="13" xfId="0" applyFont="1" applyFill="1" applyBorder="1" applyAlignment="1">
      <alignment horizontal="center"/>
    </xf>
    <xf numFmtId="43" fontId="76" fillId="6" borderId="13" xfId="2" quotePrefix="1" applyFont="1" applyFill="1" applyBorder="1" applyAlignment="1">
      <alignment horizontal="center"/>
    </xf>
    <xf numFmtId="167" fontId="76" fillId="6" borderId="13" xfId="2" quotePrefix="1" applyNumberFormat="1" applyFont="1" applyFill="1" applyBorder="1" applyAlignment="1">
      <alignment horizontal="center"/>
    </xf>
    <xf numFmtId="167" fontId="76" fillId="6" borderId="13" xfId="2" applyNumberFormat="1" applyFont="1" applyFill="1" applyBorder="1" applyAlignment="1">
      <alignment horizontal="center"/>
    </xf>
    <xf numFmtId="3" fontId="8" fillId="6" borderId="13" xfId="0" applyNumberFormat="1" applyFont="1" applyFill="1" applyBorder="1" applyAlignment="1">
      <alignment horizontal="center"/>
    </xf>
    <xf numFmtId="0" fontId="76" fillId="6" borderId="13" xfId="0" quotePrefix="1" applyFont="1" applyFill="1" applyBorder="1" applyAlignment="1">
      <alignment horizontal="center"/>
    </xf>
    <xf numFmtId="0" fontId="8" fillId="6" borderId="8" xfId="0" applyFont="1" applyFill="1" applyBorder="1"/>
    <xf numFmtId="3" fontId="8" fillId="6" borderId="8" xfId="0" applyNumberFormat="1" applyFont="1" applyFill="1" applyBorder="1" applyAlignment="1">
      <alignment horizontal="center"/>
    </xf>
    <xf numFmtId="0" fontId="8" fillId="6" borderId="8" xfId="0" applyFont="1" applyFill="1" applyBorder="1" applyAlignment="1">
      <alignment horizontal="center"/>
    </xf>
    <xf numFmtId="0" fontId="84" fillId="6" borderId="0" xfId="0" applyFont="1" applyFill="1" applyBorder="1" applyAlignment="1">
      <alignment horizontal="center"/>
    </xf>
    <xf numFmtId="0" fontId="8" fillId="6" borderId="4" xfId="0" applyFont="1" applyFill="1" applyBorder="1" applyAlignment="1"/>
    <xf numFmtId="0" fontId="49" fillId="6" borderId="0" xfId="0" applyFont="1" applyFill="1"/>
    <xf numFmtId="166" fontId="49" fillId="6" borderId="8" xfId="0" applyNumberFormat="1" applyFont="1" applyFill="1" applyBorder="1" applyAlignment="1">
      <alignment horizontal="center"/>
    </xf>
    <xf numFmtId="0" fontId="49" fillId="6" borderId="4" xfId="0" applyNumberFormat="1" applyFont="1" applyFill="1" applyBorder="1" applyAlignment="1">
      <alignment horizontal="center"/>
    </xf>
    <xf numFmtId="0" fontId="172" fillId="6" borderId="4" xfId="0" applyFont="1" applyFill="1" applyBorder="1"/>
    <xf numFmtId="43" fontId="49" fillId="6" borderId="8" xfId="2" applyFont="1" applyFill="1" applyBorder="1" applyAlignment="1">
      <alignment horizontal="right"/>
    </xf>
    <xf numFmtId="3" fontId="49" fillId="6" borderId="8" xfId="0" applyNumberFormat="1" applyFont="1" applyFill="1" applyBorder="1" applyAlignment="1">
      <alignment horizontal="right"/>
    </xf>
    <xf numFmtId="0" fontId="172" fillId="6" borderId="8" xfId="0" applyFont="1" applyFill="1" applyBorder="1" applyAlignment="1">
      <alignment horizontal="center"/>
    </xf>
    <xf numFmtId="0" fontId="49" fillId="6" borderId="0" xfId="0" applyFont="1" applyFill="1" applyBorder="1" applyAlignment="1"/>
    <xf numFmtId="3" fontId="8" fillId="6" borderId="0" xfId="0" applyNumberFormat="1" applyFont="1" applyFill="1" applyBorder="1" applyAlignment="1">
      <alignment horizontal="center"/>
    </xf>
    <xf numFmtId="43" fontId="76" fillId="6" borderId="8" xfId="2" quotePrefix="1" applyFont="1" applyFill="1" applyBorder="1" applyAlignment="1">
      <alignment horizontal="center"/>
    </xf>
    <xf numFmtId="0" fontId="8" fillId="6" borderId="13" xfId="0" applyFont="1" applyFill="1" applyBorder="1" applyAlignment="1">
      <alignment horizontal="center"/>
    </xf>
    <xf numFmtId="3" fontId="9" fillId="6" borderId="0" xfId="0" applyNumberFormat="1" applyFont="1" applyFill="1"/>
    <xf numFmtId="14" fontId="8" fillId="6" borderId="0" xfId="0" applyNumberFormat="1" applyFont="1" applyFill="1"/>
    <xf numFmtId="0" fontId="9" fillId="6" borderId="0" xfId="0" applyFont="1" applyFill="1" applyAlignment="1"/>
    <xf numFmtId="3" fontId="75" fillId="6" borderId="0" xfId="0" applyNumberFormat="1" applyFont="1" applyFill="1" applyBorder="1" applyAlignment="1"/>
    <xf numFmtId="14" fontId="9" fillId="6" borderId="0" xfId="0" applyNumberFormat="1" applyFont="1" applyFill="1" applyBorder="1"/>
    <xf numFmtId="167" fontId="76" fillId="6" borderId="0" xfId="2" applyNumberFormat="1" applyFont="1" applyFill="1" applyBorder="1" applyAlignment="1">
      <alignment horizontal="center" vertical="center" wrapText="1"/>
    </xf>
    <xf numFmtId="14" fontId="76" fillId="6" borderId="1" xfId="8" applyNumberFormat="1" applyFont="1" applyFill="1" applyBorder="1" applyAlignment="1">
      <alignment horizontal="center" vertical="center" wrapText="1"/>
    </xf>
    <xf numFmtId="14" fontId="76" fillId="6" borderId="2" xfId="0" applyNumberFormat="1" applyFont="1" applyFill="1" applyBorder="1" applyAlignment="1">
      <alignment horizontal="center"/>
    </xf>
    <xf numFmtId="0" fontId="76" fillId="6" borderId="2" xfId="0" applyNumberFormat="1" applyFont="1" applyFill="1" applyBorder="1" applyAlignment="1"/>
    <xf numFmtId="167" fontId="76" fillId="6" borderId="0" xfId="2" quotePrefix="1" applyNumberFormat="1" applyFont="1" applyFill="1" applyBorder="1" applyAlignment="1">
      <alignment horizontal="center"/>
    </xf>
    <xf numFmtId="14" fontId="9" fillId="6" borderId="8" xfId="0" applyNumberFormat="1" applyFont="1" applyFill="1" applyBorder="1" applyAlignment="1">
      <alignment horizontal="center"/>
    </xf>
    <xf numFmtId="0" fontId="9" fillId="6" borderId="8" xfId="0" applyFont="1" applyFill="1" applyBorder="1" applyAlignment="1">
      <alignment horizontal="center"/>
    </xf>
    <xf numFmtId="14" fontId="49" fillId="6" borderId="4" xfId="4" applyNumberFormat="1" applyFont="1" applyFill="1" applyBorder="1" applyAlignment="1">
      <alignment horizontal="center"/>
    </xf>
    <xf numFmtId="169" fontId="49" fillId="6" borderId="4" xfId="4" applyNumberFormat="1" applyFont="1" applyFill="1" applyBorder="1" applyAlignment="1">
      <alignment horizontal="center"/>
    </xf>
    <xf numFmtId="0" fontId="172" fillId="6" borderId="4" xfId="0" applyNumberFormat="1" applyFont="1" applyFill="1" applyBorder="1" applyAlignment="1"/>
    <xf numFmtId="167" fontId="49" fillId="6" borderId="4" xfId="2" applyNumberFormat="1" applyFont="1" applyFill="1" applyBorder="1" applyAlignment="1">
      <alignment horizontal="right"/>
    </xf>
    <xf numFmtId="167" fontId="49" fillId="6" borderId="0" xfId="2" applyNumberFormat="1" applyFont="1" applyFill="1" applyBorder="1" applyAlignment="1">
      <alignment horizontal="right"/>
    </xf>
    <xf numFmtId="167" fontId="49" fillId="6" borderId="0" xfId="0" applyNumberFormat="1" applyFont="1" applyFill="1" applyBorder="1" applyAlignment="1"/>
    <xf numFmtId="0" fontId="172" fillId="6" borderId="4" xfId="0" applyFont="1" applyFill="1" applyBorder="1" applyAlignment="1"/>
    <xf numFmtId="14" fontId="9" fillId="6" borderId="4" xfId="4" applyNumberFormat="1" applyFont="1" applyFill="1" applyBorder="1" applyAlignment="1">
      <alignment horizontal="center"/>
    </xf>
    <xf numFmtId="169" fontId="49" fillId="6" borderId="4" xfId="0" applyNumberFormat="1" applyFont="1" applyFill="1" applyBorder="1" applyAlignment="1">
      <alignment horizontal="center"/>
    </xf>
    <xf numFmtId="167" fontId="49" fillId="6" borderId="0" xfId="2" applyNumberFormat="1" applyFont="1" applyFill="1" applyBorder="1" applyAlignment="1"/>
    <xf numFmtId="167" fontId="9" fillId="6" borderId="0" xfId="2" applyNumberFormat="1" applyFont="1" applyFill="1" applyBorder="1" applyAlignment="1"/>
    <xf numFmtId="14" fontId="9" fillId="6" borderId="4" xfId="0" applyNumberFormat="1" applyFont="1" applyFill="1" applyBorder="1" applyAlignment="1">
      <alignment horizontal="center"/>
    </xf>
    <xf numFmtId="14" fontId="8" fillId="6" borderId="5" xfId="0" applyNumberFormat="1" applyFont="1" applyFill="1" applyBorder="1" applyAlignment="1">
      <alignment horizontal="center"/>
    </xf>
    <xf numFmtId="0" fontId="8" fillId="6" borderId="5" xfId="0" applyFont="1" applyFill="1" applyBorder="1" applyAlignment="1"/>
    <xf numFmtId="14" fontId="9" fillId="6" borderId="0" xfId="0" applyNumberFormat="1" applyFont="1" applyFill="1" applyBorder="1" applyAlignment="1">
      <alignment horizontal="left"/>
    </xf>
    <xf numFmtId="0" fontId="8" fillId="6" borderId="0" xfId="0" applyNumberFormat="1" applyFont="1" applyFill="1" applyBorder="1" applyAlignment="1"/>
    <xf numFmtId="14" fontId="9" fillId="6" borderId="0" xfId="0" applyNumberFormat="1" applyFont="1" applyFill="1" applyBorder="1" applyAlignment="1">
      <alignment horizontal="center"/>
    </xf>
    <xf numFmtId="14" fontId="8" fillId="6" borderId="0" xfId="0" applyNumberFormat="1" applyFont="1" applyFill="1" applyBorder="1" applyAlignment="1">
      <alignment horizontal="center"/>
    </xf>
    <xf numFmtId="14" fontId="75" fillId="6" borderId="0" xfId="0" applyNumberFormat="1" applyFont="1" applyFill="1" applyBorder="1" applyAlignment="1"/>
    <xf numFmtId="188" fontId="9" fillId="6" borderId="0" xfId="2" applyNumberFormat="1" applyFont="1" applyFill="1" applyBorder="1" applyAlignment="1"/>
    <xf numFmtId="0" fontId="8" fillId="6" borderId="8" xfId="0" applyNumberFormat="1" applyFont="1" applyFill="1" applyBorder="1" applyAlignment="1"/>
    <xf numFmtId="14" fontId="9" fillId="6" borderId="3" xfId="4" applyNumberFormat="1" applyFont="1" applyFill="1" applyBorder="1" applyAlignment="1">
      <alignment horizontal="center"/>
    </xf>
    <xf numFmtId="0" fontId="9" fillId="6" borderId="3" xfId="0" applyFont="1" applyFill="1" applyBorder="1" applyAlignment="1"/>
    <xf numFmtId="0" fontId="8" fillId="6" borderId="3" xfId="0" applyFont="1" applyFill="1" applyBorder="1" applyAlignment="1"/>
    <xf numFmtId="167" fontId="9" fillId="6" borderId="3" xfId="2" applyNumberFormat="1" applyFont="1" applyFill="1" applyBorder="1" applyAlignment="1">
      <alignment horizontal="right"/>
    </xf>
    <xf numFmtId="14" fontId="8" fillId="6" borderId="1" xfId="4" applyNumberFormat="1" applyFont="1" applyFill="1" applyBorder="1" applyAlignment="1">
      <alignment horizontal="center"/>
    </xf>
    <xf numFmtId="169" fontId="8" fillId="6" borderId="1" xfId="0" applyNumberFormat="1" applyFont="1" applyFill="1" applyBorder="1" applyAlignment="1">
      <alignment horizontal="center"/>
    </xf>
    <xf numFmtId="0" fontId="8" fillId="6" borderId="1" xfId="0" applyNumberFormat="1" applyFont="1" applyFill="1" applyBorder="1" applyAlignment="1">
      <alignment horizontal="center"/>
    </xf>
    <xf numFmtId="0" fontId="8" fillId="6" borderId="1" xfId="0" applyFont="1" applyFill="1" applyBorder="1" applyAlignment="1"/>
    <xf numFmtId="167" fontId="8" fillId="6" borderId="1" xfId="2" applyNumberFormat="1" applyFont="1" applyFill="1" applyBorder="1" applyAlignment="1">
      <alignment horizontal="right"/>
    </xf>
    <xf numFmtId="14" fontId="9" fillId="6" borderId="0" xfId="4" applyNumberFormat="1" applyFont="1" applyFill="1" applyBorder="1" applyAlignment="1">
      <alignment horizontal="center"/>
    </xf>
    <xf numFmtId="14" fontId="9" fillId="6" borderId="0" xfId="0" applyNumberFormat="1" applyFont="1" applyFill="1"/>
    <xf numFmtId="167" fontId="30" fillId="6" borderId="0" xfId="2" applyNumberFormat="1" applyFont="1" applyFill="1"/>
    <xf numFmtId="188" fontId="9" fillId="6" borderId="0" xfId="2" applyNumberFormat="1" applyFont="1" applyFill="1"/>
    <xf numFmtId="167" fontId="31" fillId="6" borderId="0" xfId="2" applyNumberFormat="1" applyFont="1" applyFill="1" applyBorder="1" applyAlignment="1"/>
    <xf numFmtId="167" fontId="170" fillId="6" borderId="0" xfId="2" applyNumberFormat="1" applyFont="1" applyFill="1" applyBorder="1" applyAlignment="1">
      <alignment horizontal="center"/>
    </xf>
    <xf numFmtId="167" fontId="83" fillId="6" borderId="0" xfId="2" applyNumberFormat="1" applyFont="1" applyFill="1" applyBorder="1" applyAlignment="1"/>
    <xf numFmtId="188" fontId="31" fillId="6" borderId="0" xfId="2" applyNumberFormat="1" applyFont="1" applyFill="1" applyBorder="1" applyAlignment="1"/>
    <xf numFmtId="0" fontId="8" fillId="6" borderId="0" xfId="0" applyFont="1" applyFill="1" applyBorder="1"/>
    <xf numFmtId="167" fontId="75" fillId="6" borderId="30" xfId="2" applyNumberFormat="1" applyFont="1" applyFill="1" applyBorder="1" applyAlignment="1">
      <alignment vertical="center"/>
    </xf>
    <xf numFmtId="167" fontId="75" fillId="6" borderId="30" xfId="2" applyNumberFormat="1" applyFont="1" applyFill="1" applyBorder="1" applyAlignment="1">
      <alignment horizontal="center" vertical="center"/>
    </xf>
    <xf numFmtId="167" fontId="30" fillId="6" borderId="0" xfId="2" applyNumberFormat="1" applyFont="1" applyFill="1" applyBorder="1"/>
    <xf numFmtId="188" fontId="9" fillId="6" borderId="0" xfId="2" applyNumberFormat="1" applyFont="1" applyFill="1" applyBorder="1"/>
    <xf numFmtId="188" fontId="9" fillId="6" borderId="0" xfId="2" applyNumberFormat="1" applyFont="1" applyFill="1" applyBorder="1" applyAlignment="1">
      <alignment vertical="center"/>
    </xf>
    <xf numFmtId="3" fontId="9" fillId="6" borderId="0" xfId="0" applyNumberFormat="1" applyFont="1" applyFill="1" applyBorder="1" applyAlignment="1">
      <alignment vertical="center"/>
    </xf>
    <xf numFmtId="0" fontId="9" fillId="6" borderId="0" xfId="0" applyNumberFormat="1" applyFont="1" applyFill="1" applyAlignment="1">
      <alignment vertical="center"/>
    </xf>
    <xf numFmtId="188" fontId="9" fillId="6" borderId="0" xfId="2" applyNumberFormat="1" applyFont="1" applyFill="1" applyAlignment="1">
      <alignment vertical="center"/>
    </xf>
    <xf numFmtId="3" fontId="9" fillId="6" borderId="0" xfId="0" applyNumberFormat="1" applyFont="1" applyFill="1" applyAlignment="1">
      <alignment vertical="center"/>
    </xf>
    <xf numFmtId="188" fontId="8" fillId="6" borderId="0" xfId="2" applyNumberFormat="1" applyFont="1" applyFill="1" applyBorder="1" applyAlignment="1">
      <alignment vertical="center"/>
    </xf>
    <xf numFmtId="3" fontId="8" fillId="6" borderId="0" xfId="8" applyNumberFormat="1" applyFont="1" applyFill="1" applyBorder="1" applyAlignment="1">
      <alignment vertical="center"/>
    </xf>
    <xf numFmtId="0" fontId="8" fillId="6" borderId="0" xfId="8" applyNumberFormat="1" applyFont="1" applyFill="1" applyBorder="1" applyAlignment="1">
      <alignment vertical="center"/>
    </xf>
    <xf numFmtId="0" fontId="9" fillId="6" borderId="8" xfId="0" applyFont="1" applyFill="1" applyBorder="1"/>
    <xf numFmtId="167" fontId="9" fillId="6" borderId="8" xfId="2" applyNumberFormat="1" applyFont="1" applyFill="1" applyBorder="1"/>
    <xf numFmtId="167" fontId="30" fillId="6" borderId="8" xfId="2" applyNumberFormat="1" applyFont="1" applyFill="1" applyBorder="1"/>
    <xf numFmtId="167" fontId="9" fillId="6" borderId="8" xfId="0" applyNumberFormat="1" applyFont="1" applyFill="1" applyBorder="1"/>
    <xf numFmtId="43" fontId="9" fillId="6" borderId="8" xfId="2" applyFont="1" applyFill="1" applyBorder="1"/>
    <xf numFmtId="0" fontId="9" fillId="6" borderId="0" xfId="0" applyFont="1" applyFill="1" applyAlignment="1">
      <alignment horizontal="center"/>
    </xf>
    <xf numFmtId="188" fontId="9" fillId="6" borderId="0" xfId="2" applyNumberFormat="1" applyFont="1" applyFill="1" applyAlignment="1">
      <alignment horizontal="center"/>
    </xf>
    <xf numFmtId="167" fontId="29" fillId="6" borderId="0" xfId="2" applyNumberFormat="1" applyFont="1" applyFill="1" applyBorder="1" applyAlignment="1">
      <alignment horizontal="center"/>
    </xf>
    <xf numFmtId="167" fontId="29" fillId="6" borderId="0" xfId="2" applyNumberFormat="1" applyFont="1" applyFill="1" applyBorder="1" applyAlignment="1">
      <alignment horizontal="right"/>
    </xf>
    <xf numFmtId="3" fontId="9" fillId="6" borderId="0" xfId="0" applyNumberFormat="1" applyFont="1" applyFill="1" applyAlignment="1">
      <alignment horizontal="center"/>
    </xf>
    <xf numFmtId="0" fontId="170" fillId="6" borderId="0" xfId="0" applyNumberFormat="1" applyFont="1" applyFill="1" applyBorder="1" applyAlignment="1">
      <alignment horizontal="center"/>
    </xf>
    <xf numFmtId="0" fontId="75" fillId="6" borderId="30" xfId="0" applyNumberFormat="1" applyFont="1" applyFill="1" applyBorder="1" applyAlignment="1">
      <alignment horizontal="center" vertical="center"/>
    </xf>
    <xf numFmtId="43" fontId="9" fillId="6" borderId="0" xfId="2" applyFont="1" applyFill="1" applyBorder="1"/>
    <xf numFmtId="167" fontId="9" fillId="6" borderId="4" xfId="2" applyNumberFormat="1" applyFont="1" applyFill="1" applyBorder="1" applyAlignment="1">
      <alignment horizontal="center"/>
    </xf>
    <xf numFmtId="167" fontId="9" fillId="6" borderId="8" xfId="2" applyNumberFormat="1" applyFont="1" applyFill="1" applyBorder="1" applyAlignment="1">
      <alignment horizontal="center"/>
    </xf>
    <xf numFmtId="167" fontId="9" fillId="6" borderId="8" xfId="2" applyNumberFormat="1" applyFont="1" applyFill="1" applyBorder="1" applyAlignment="1">
      <alignment horizontal="left"/>
    </xf>
    <xf numFmtId="3" fontId="84" fillId="6" borderId="0" xfId="0" applyNumberFormat="1" applyFont="1" applyFill="1" applyBorder="1" applyAlignment="1"/>
    <xf numFmtId="43" fontId="9" fillId="6" borderId="8" xfId="2" applyFont="1" applyFill="1" applyBorder="1" applyAlignment="1">
      <alignment horizontal="center"/>
    </xf>
    <xf numFmtId="166" fontId="49" fillId="6" borderId="4" xfId="0" applyNumberFormat="1" applyFont="1" applyFill="1" applyBorder="1" applyAlignment="1">
      <alignment horizontal="center"/>
    </xf>
    <xf numFmtId="0" fontId="49" fillId="6" borderId="8" xfId="0" applyNumberFormat="1" applyFont="1" applyFill="1" applyBorder="1" applyAlignment="1">
      <alignment horizontal="center"/>
    </xf>
    <xf numFmtId="167" fontId="49" fillId="6" borderId="8" xfId="2" applyNumberFormat="1" applyFont="1" applyFill="1" applyBorder="1" applyAlignment="1">
      <alignment horizontal="left"/>
    </xf>
    <xf numFmtId="3" fontId="49" fillId="6" borderId="4" xfId="0" applyNumberFormat="1" applyFont="1" applyFill="1" applyBorder="1" applyAlignment="1">
      <alignment horizontal="right"/>
    </xf>
    <xf numFmtId="43" fontId="9" fillId="6" borderId="4" xfId="2" applyFont="1" applyFill="1" applyBorder="1" applyAlignment="1">
      <alignment horizontal="center"/>
    </xf>
    <xf numFmtId="0" fontId="9" fillId="6" borderId="4" xfId="0" applyNumberFormat="1" applyFont="1" applyFill="1" applyBorder="1" applyAlignment="1">
      <alignment horizontal="left"/>
    </xf>
    <xf numFmtId="167" fontId="8" fillId="6" borderId="0" xfId="0" applyNumberFormat="1" applyFont="1" applyFill="1" applyBorder="1" applyAlignment="1">
      <alignment horizontal="center"/>
    </xf>
    <xf numFmtId="167" fontId="9" fillId="6" borderId="0" xfId="2" applyNumberFormat="1" applyFont="1" applyFill="1" applyBorder="1" applyAlignment="1">
      <alignment horizontal="center"/>
    </xf>
    <xf numFmtId="43" fontId="9" fillId="6" borderId="0" xfId="2" applyFont="1" applyFill="1" applyBorder="1" applyAlignment="1">
      <alignment horizontal="center"/>
    </xf>
    <xf numFmtId="43" fontId="29" fillId="6" borderId="0" xfId="2" applyFont="1" applyFill="1" applyBorder="1" applyAlignment="1">
      <alignment horizontal="right"/>
    </xf>
    <xf numFmtId="0" fontId="8" fillId="6" borderId="8" xfId="0" applyNumberFormat="1" applyFont="1" applyFill="1" applyBorder="1" applyAlignment="1">
      <alignment horizontal="center"/>
    </xf>
    <xf numFmtId="0" fontId="8" fillId="6" borderId="8" xfId="0" applyFont="1" applyFill="1" applyBorder="1" applyAlignment="1"/>
    <xf numFmtId="43" fontId="49" fillId="6" borderId="8" xfId="2" applyFont="1" applyFill="1" applyBorder="1" applyAlignment="1">
      <alignment horizontal="center"/>
    </xf>
    <xf numFmtId="0" fontId="8" fillId="6" borderId="13" xfId="0" applyFont="1" applyFill="1" applyBorder="1"/>
    <xf numFmtId="167" fontId="9" fillId="6" borderId="0" xfId="2" applyNumberFormat="1" applyFont="1" applyFill="1" applyAlignment="1"/>
    <xf numFmtId="167" fontId="9" fillId="6" borderId="0" xfId="2" applyNumberFormat="1" applyFont="1" applyFill="1" applyAlignment="1">
      <alignment horizontal="center"/>
    </xf>
    <xf numFmtId="167" fontId="75" fillId="6" borderId="0" xfId="2" applyNumberFormat="1" applyFont="1" applyFill="1" applyBorder="1" applyAlignment="1">
      <alignment horizontal="center"/>
    </xf>
    <xf numFmtId="0" fontId="75" fillId="6" borderId="0" xfId="0" applyNumberFormat="1" applyFont="1" applyFill="1" applyBorder="1" applyAlignment="1">
      <alignment vertical="center"/>
    </xf>
    <xf numFmtId="0" fontId="75" fillId="6" borderId="0" xfId="0" applyNumberFormat="1" applyFont="1" applyFill="1" applyBorder="1" applyAlignment="1">
      <alignment horizontal="center" vertical="center"/>
    </xf>
    <xf numFmtId="0" fontId="76" fillId="6" borderId="8" xfId="0" applyNumberFormat="1" applyFont="1" applyFill="1" applyBorder="1" applyAlignment="1"/>
    <xf numFmtId="167" fontId="83" fillId="6" borderId="8" xfId="2" quotePrefix="1" applyNumberFormat="1" applyFont="1" applyFill="1" applyBorder="1" applyAlignment="1">
      <alignment horizontal="center"/>
    </xf>
    <xf numFmtId="167" fontId="8" fillId="6" borderId="8" xfId="2" quotePrefix="1" applyNumberFormat="1" applyFont="1" applyFill="1" applyBorder="1" applyAlignment="1">
      <alignment horizontal="center"/>
    </xf>
    <xf numFmtId="3" fontId="9" fillId="6" borderId="4" xfId="0" applyNumberFormat="1" applyFont="1" applyFill="1" applyBorder="1" applyAlignment="1">
      <alignment horizontal="center"/>
    </xf>
    <xf numFmtId="167" fontId="31" fillId="6" borderId="4" xfId="2" applyNumberFormat="1" applyFont="1" applyFill="1" applyBorder="1" applyAlignment="1">
      <alignment horizontal="right"/>
    </xf>
    <xf numFmtId="3" fontId="49" fillId="6" borderId="4" xfId="0" applyNumberFormat="1" applyFont="1" applyFill="1" applyBorder="1" applyAlignment="1">
      <alignment horizontal="center"/>
    </xf>
    <xf numFmtId="43" fontId="49" fillId="6" borderId="0" xfId="2" applyFont="1" applyFill="1" applyBorder="1" applyAlignment="1">
      <alignment horizontal="right"/>
    </xf>
    <xf numFmtId="167" fontId="30" fillId="6" borderId="4" xfId="2" applyNumberFormat="1" applyFont="1" applyFill="1" applyBorder="1" applyAlignment="1">
      <alignment horizontal="right"/>
    </xf>
    <xf numFmtId="43" fontId="75" fillId="6" borderId="0" xfId="2" applyFont="1" applyFill="1" applyBorder="1" applyAlignment="1">
      <alignment horizontal="center"/>
    </xf>
    <xf numFmtId="167" fontId="30" fillId="6" borderId="0" xfId="2" applyNumberFormat="1" applyFont="1" applyFill="1" applyBorder="1" applyAlignment="1">
      <alignment horizontal="right"/>
    </xf>
    <xf numFmtId="167" fontId="31" fillId="6" borderId="0" xfId="2" applyNumberFormat="1" applyFont="1" applyFill="1" applyBorder="1" applyAlignment="1">
      <alignment horizontal="right"/>
    </xf>
    <xf numFmtId="167" fontId="9" fillId="6" borderId="0" xfId="0" applyNumberFormat="1" applyFont="1" applyFill="1" applyAlignment="1">
      <alignment horizontal="center"/>
    </xf>
    <xf numFmtId="3" fontId="8" fillId="6" borderId="8" xfId="0" applyNumberFormat="1" applyFont="1" applyFill="1" applyBorder="1" applyAlignment="1"/>
    <xf numFmtId="3" fontId="8" fillId="6" borderId="4" xfId="0" applyNumberFormat="1" applyFont="1" applyFill="1" applyBorder="1" applyAlignment="1"/>
    <xf numFmtId="167" fontId="84" fillId="6" borderId="0" xfId="0" applyNumberFormat="1" applyFont="1" applyFill="1" applyBorder="1" applyAlignment="1"/>
    <xf numFmtId="3" fontId="172" fillId="6" borderId="4" xfId="0" applyNumberFormat="1" applyFont="1" applyFill="1" applyBorder="1" applyAlignment="1"/>
    <xf numFmtId="188" fontId="49" fillId="6" borderId="0" xfId="2" applyNumberFormat="1" applyFont="1" applyFill="1" applyBorder="1" applyAlignment="1"/>
    <xf numFmtId="0" fontId="76" fillId="6" borderId="13" xfId="0" applyNumberFormat="1" applyFont="1" applyFill="1" applyBorder="1" applyAlignment="1"/>
    <xf numFmtId="167" fontId="83" fillId="6" borderId="13" xfId="2" quotePrefix="1" applyNumberFormat="1" applyFont="1" applyFill="1" applyBorder="1" applyAlignment="1">
      <alignment horizontal="center"/>
    </xf>
    <xf numFmtId="167" fontId="8" fillId="6" borderId="13" xfId="2" quotePrefix="1" applyNumberFormat="1" applyFont="1" applyFill="1" applyBorder="1" applyAlignment="1">
      <alignment horizontal="center"/>
    </xf>
    <xf numFmtId="3" fontId="9" fillId="6" borderId="8" xfId="0" applyNumberFormat="1" applyFont="1" applyFill="1" applyBorder="1" applyAlignment="1">
      <alignment horizontal="center"/>
    </xf>
    <xf numFmtId="167" fontId="24" fillId="6" borderId="4" xfId="2" applyNumberFormat="1" applyFont="1" applyFill="1" applyBorder="1" applyAlignment="1"/>
    <xf numFmtId="0" fontId="24" fillId="6" borderId="4" xfId="0" applyFont="1" applyFill="1" applyBorder="1" applyAlignment="1"/>
    <xf numFmtId="0" fontId="24" fillId="6" borderId="3" xfId="0" applyFont="1" applyFill="1" applyBorder="1" applyAlignment="1"/>
    <xf numFmtId="3" fontId="9" fillId="6" borderId="3" xfId="0" applyNumberFormat="1" applyFont="1" applyFill="1" applyBorder="1" applyAlignment="1">
      <alignment horizontal="center"/>
    </xf>
    <xf numFmtId="3" fontId="9" fillId="6" borderId="3" xfId="0" applyNumberFormat="1" applyFont="1" applyFill="1" applyBorder="1" applyAlignment="1">
      <alignment horizontal="right"/>
    </xf>
    <xf numFmtId="167" fontId="30" fillId="6" borderId="3" xfId="2" applyNumberFormat="1" applyFont="1" applyFill="1" applyBorder="1" applyAlignment="1">
      <alignment horizontal="right"/>
    </xf>
    <xf numFmtId="167" fontId="31" fillId="6" borderId="3" xfId="2" applyNumberFormat="1" applyFont="1" applyFill="1" applyBorder="1" applyAlignment="1">
      <alignment horizontal="right"/>
    </xf>
    <xf numFmtId="167" fontId="31" fillId="6" borderId="0" xfId="2" applyNumberFormat="1" applyFont="1" applyFill="1"/>
    <xf numFmtId="0" fontId="7" fillId="6" borderId="0" xfId="0" applyFont="1" applyFill="1" applyBorder="1"/>
    <xf numFmtId="167" fontId="75" fillId="6" borderId="0" xfId="2" applyNumberFormat="1" applyFont="1" applyFill="1" applyBorder="1" applyAlignment="1">
      <alignment vertical="center"/>
    </xf>
    <xf numFmtId="0" fontId="8" fillId="6" borderId="2" xfId="0" applyFont="1" applyFill="1" applyBorder="1"/>
    <xf numFmtId="0" fontId="9" fillId="6" borderId="4" xfId="0" applyFont="1" applyFill="1" applyBorder="1"/>
    <xf numFmtId="0" fontId="8" fillId="6" borderId="4" xfId="9" applyFont="1" applyFill="1" applyBorder="1"/>
    <xf numFmtId="0" fontId="8" fillId="6" borderId="5" xfId="0" applyFont="1" applyFill="1" applyBorder="1"/>
    <xf numFmtId="0" fontId="9" fillId="6" borderId="5" xfId="0" applyFont="1" applyFill="1" applyBorder="1"/>
    <xf numFmtId="0" fontId="30" fillId="6" borderId="0" xfId="0" applyFont="1" applyFill="1"/>
    <xf numFmtId="0" fontId="9" fillId="6" borderId="0" xfId="36" applyFont="1" applyFill="1" applyBorder="1"/>
    <xf numFmtId="0" fontId="8" fillId="6" borderId="0" xfId="37" applyNumberFormat="1" applyFont="1" applyFill="1" applyBorder="1" applyAlignment="1">
      <alignment horizontal="center" vertical="center" wrapText="1"/>
    </xf>
    <xf numFmtId="3" fontId="9" fillId="6" borderId="4" xfId="0" applyNumberFormat="1" applyFont="1" applyFill="1" applyBorder="1"/>
    <xf numFmtId="3" fontId="9" fillId="6" borderId="4" xfId="0" applyNumberFormat="1" applyFont="1" applyFill="1" applyBorder="1" applyAlignment="1"/>
    <xf numFmtId="4" fontId="9" fillId="6" borderId="0" xfId="0" applyNumberFormat="1" applyFont="1" applyFill="1"/>
    <xf numFmtId="4" fontId="29" fillId="6" borderId="0" xfId="0" applyNumberFormat="1" applyFont="1" applyFill="1" applyBorder="1" applyAlignment="1">
      <alignment horizontal="center"/>
    </xf>
    <xf numFmtId="3" fontId="9" fillId="6" borderId="0" xfId="0" applyNumberFormat="1" applyFont="1" applyFill="1" applyBorder="1"/>
    <xf numFmtId="0" fontId="9" fillId="0" borderId="2" xfId="3" applyFont="1" applyBorder="1" applyAlignment="1"/>
    <xf numFmtId="0" fontId="9" fillId="0" borderId="4" xfId="3" applyFont="1" applyBorder="1" applyAlignment="1"/>
    <xf numFmtId="0" fontId="9" fillId="0" borderId="4" xfId="4" applyNumberFormat="1" applyFont="1" applyFill="1" applyBorder="1" applyAlignment="1">
      <alignment horizontal="right"/>
    </xf>
    <xf numFmtId="0" fontId="9" fillId="0" borderId="4" xfId="0" applyNumberFormat="1" applyFont="1" applyBorder="1"/>
    <xf numFmtId="0" fontId="9" fillId="0" borderId="4" xfId="3" applyFont="1" applyFill="1" applyBorder="1" applyAlignment="1"/>
    <xf numFmtId="0" fontId="9" fillId="0" borderId="5" xfId="3" applyFont="1" applyBorder="1" applyAlignment="1"/>
    <xf numFmtId="3" fontId="8" fillId="6" borderId="0" xfId="10" applyNumberFormat="1" applyFont="1" applyFill="1" applyAlignment="1"/>
    <xf numFmtId="3" fontId="8" fillId="6" borderId="0" xfId="10" applyNumberFormat="1" applyFont="1" applyFill="1"/>
    <xf numFmtId="3" fontId="9" fillId="6" borderId="0" xfId="10" applyNumberFormat="1" applyFont="1" applyFill="1"/>
    <xf numFmtId="0" fontId="9" fillId="6" borderId="0" xfId="10" applyFont="1" applyFill="1"/>
    <xf numFmtId="0" fontId="29" fillId="6" borderId="0" xfId="0" applyFont="1" applyFill="1" applyAlignment="1">
      <alignment horizontal="center"/>
    </xf>
    <xf numFmtId="0" fontId="170" fillId="6" borderId="0" xfId="0" applyFont="1" applyFill="1" applyBorder="1" applyAlignment="1">
      <alignment horizontal="center"/>
    </xf>
    <xf numFmtId="0" fontId="174" fillId="6" borderId="0" xfId="0" applyFont="1" applyFill="1" applyBorder="1" applyAlignment="1">
      <alignment horizontal="center"/>
    </xf>
    <xf numFmtId="0" fontId="9" fillId="6" borderId="1" xfId="3" applyFont="1" applyFill="1" applyBorder="1" applyAlignment="1"/>
    <xf numFmtId="0" fontId="33" fillId="6" borderId="1" xfId="0" applyFont="1" applyFill="1" applyBorder="1" applyAlignment="1">
      <alignment horizontal="left"/>
    </xf>
    <xf numFmtId="3" fontId="33" fillId="6" borderId="1" xfId="0" applyNumberFormat="1" applyFont="1" applyFill="1" applyBorder="1" applyAlignment="1">
      <alignment horizontal="right"/>
    </xf>
    <xf numFmtId="3" fontId="33" fillId="6" borderId="1" xfId="0" applyNumberFormat="1" applyFont="1" applyFill="1" applyBorder="1"/>
    <xf numFmtId="3" fontId="33" fillId="6" borderId="0" xfId="0" applyNumberFormat="1" applyFont="1" applyFill="1" applyBorder="1"/>
    <xf numFmtId="0" fontId="33" fillId="6" borderId="0" xfId="0" applyFont="1" applyFill="1" applyBorder="1"/>
    <xf numFmtId="3" fontId="34" fillId="6" borderId="1" xfId="0" applyNumberFormat="1" applyFont="1" applyFill="1" applyBorder="1" applyAlignment="1">
      <alignment horizontal="right"/>
    </xf>
    <xf numFmtId="3" fontId="34" fillId="6" borderId="0" xfId="0" applyNumberFormat="1" applyFont="1" applyFill="1" applyBorder="1"/>
    <xf numFmtId="0" fontId="34" fillId="6" borderId="0" xfId="0" applyFont="1" applyFill="1" applyBorder="1"/>
    <xf numFmtId="0" fontId="8" fillId="6" borderId="1" xfId="3" applyFont="1" applyFill="1" applyBorder="1" applyAlignment="1"/>
    <xf numFmtId="0" fontId="34" fillId="6" borderId="1" xfId="0" applyFont="1" applyFill="1" applyBorder="1" applyAlignment="1">
      <alignment horizontal="left"/>
    </xf>
    <xf numFmtId="3" fontId="147" fillId="6" borderId="1" xfId="0" applyNumberFormat="1" applyFont="1" applyFill="1" applyBorder="1" applyAlignment="1">
      <alignment horizontal="right"/>
    </xf>
    <xf numFmtId="0" fontId="123" fillId="6" borderId="4" xfId="3" applyFont="1" applyFill="1" applyBorder="1" applyAlignment="1">
      <alignment horizontal="center"/>
    </xf>
    <xf numFmtId="167" fontId="144" fillId="6" borderId="1" xfId="2" applyNumberFormat="1" applyFont="1" applyFill="1" applyBorder="1"/>
    <xf numFmtId="167" fontId="144" fillId="6" borderId="1" xfId="2" applyNumberFormat="1" applyFont="1" applyFill="1" applyBorder="1" applyAlignment="1">
      <alignment horizontal="right"/>
    </xf>
    <xf numFmtId="3" fontId="144" fillId="6" borderId="1" xfId="0" applyNumberFormat="1" applyFont="1" applyFill="1" applyBorder="1" applyAlignment="1">
      <alignment horizontal="right"/>
    </xf>
    <xf numFmtId="0" fontId="119" fillId="6" borderId="1" xfId="0" applyFont="1" applyFill="1" applyBorder="1" applyAlignment="1">
      <alignment horizontal="right"/>
    </xf>
    <xf numFmtId="3" fontId="175" fillId="6" borderId="0" xfId="10" applyNumberFormat="1" applyFont="1" applyFill="1"/>
    <xf numFmtId="0" fontId="175" fillId="6" borderId="0" xfId="10" applyFont="1" applyFill="1"/>
    <xf numFmtId="0" fontId="33" fillId="6" borderId="0" xfId="10" applyFont="1" applyFill="1"/>
    <xf numFmtId="3" fontId="33" fillId="6" borderId="0" xfId="10" applyNumberFormat="1" applyFont="1" applyFill="1"/>
    <xf numFmtId="3" fontId="34" fillId="6" borderId="0" xfId="10" applyNumberFormat="1" applyFont="1" applyFill="1"/>
    <xf numFmtId="0" fontId="119" fillId="6" borderId="1" xfId="0" applyFont="1" applyFill="1" applyBorder="1" applyAlignment="1">
      <alignment horizontal="left"/>
    </xf>
    <xf numFmtId="0" fontId="119" fillId="6" borderId="1" xfId="0" applyFont="1" applyFill="1" applyBorder="1"/>
    <xf numFmtId="0" fontId="9" fillId="6" borderId="1" xfId="4" applyNumberFormat="1" applyFont="1" applyFill="1" applyBorder="1" applyAlignment="1">
      <alignment horizontal="right"/>
    </xf>
    <xf numFmtId="3" fontId="33" fillId="6" borderId="2" xfId="0" applyNumberFormat="1" applyFont="1" applyFill="1" applyBorder="1" applyAlignment="1">
      <alignment horizontal="right"/>
    </xf>
    <xf numFmtId="3" fontId="33" fillId="6" borderId="2" xfId="0" applyNumberFormat="1" applyFont="1" applyFill="1" applyBorder="1"/>
    <xf numFmtId="3" fontId="34" fillId="6" borderId="8" xfId="0" applyNumberFormat="1" applyFont="1" applyFill="1" applyBorder="1" applyAlignment="1">
      <alignment horizontal="right"/>
    </xf>
    <xf numFmtId="3" fontId="34" fillId="6" borderId="2" xfId="0" applyNumberFormat="1" applyFont="1" applyFill="1" applyBorder="1" applyAlignment="1">
      <alignment horizontal="right"/>
    </xf>
    <xf numFmtId="3" fontId="34" fillId="6" borderId="4" xfId="0" applyNumberFormat="1" applyFont="1" applyFill="1" applyBorder="1" applyAlignment="1">
      <alignment horizontal="right"/>
    </xf>
    <xf numFmtId="3" fontId="33" fillId="6" borderId="6" xfId="0" applyNumberFormat="1" applyFont="1" applyFill="1" applyBorder="1" applyAlignment="1">
      <alignment horizontal="right"/>
    </xf>
    <xf numFmtId="3" fontId="33" fillId="6" borderId="6" xfId="0" applyNumberFormat="1" applyFont="1" applyFill="1" applyBorder="1"/>
    <xf numFmtId="0" fontId="175" fillId="6" borderId="0" xfId="10" applyFont="1" applyFill="1" applyBorder="1"/>
    <xf numFmtId="3" fontId="74" fillId="6" borderId="0" xfId="10" applyNumberFormat="1" applyFont="1" applyFill="1" applyBorder="1" applyAlignment="1">
      <alignment horizontal="center"/>
    </xf>
    <xf numFmtId="3" fontId="74" fillId="6" borderId="0" xfId="10" applyNumberFormat="1" applyFont="1" applyFill="1" applyBorder="1"/>
    <xf numFmtId="43" fontId="30" fillId="6" borderId="0" xfId="2" applyFont="1" applyFill="1"/>
    <xf numFmtId="43" fontId="83" fillId="6" borderId="0" xfId="2" applyFont="1" applyFill="1" applyBorder="1" applyAlignment="1"/>
    <xf numFmtId="43" fontId="30" fillId="6" borderId="0" xfId="2" applyFont="1" applyFill="1" applyBorder="1"/>
    <xf numFmtId="167" fontId="9" fillId="6" borderId="4" xfId="2" applyNumberFormat="1" applyFont="1" applyFill="1" applyBorder="1"/>
    <xf numFmtId="167" fontId="30" fillId="6" borderId="4" xfId="2" applyNumberFormat="1" applyFont="1" applyFill="1" applyBorder="1"/>
    <xf numFmtId="167" fontId="9" fillId="6" borderId="4" xfId="0" applyNumberFormat="1" applyFont="1" applyFill="1" applyBorder="1"/>
    <xf numFmtId="43" fontId="31" fillId="6" borderId="0" xfId="2" applyFont="1" applyFill="1"/>
    <xf numFmtId="167" fontId="9" fillId="6" borderId="2" xfId="2" applyNumberFormat="1" applyFont="1" applyFill="1" applyBorder="1"/>
    <xf numFmtId="167" fontId="9" fillId="6" borderId="5" xfId="2" applyNumberFormat="1" applyFont="1" applyFill="1" applyBorder="1"/>
    <xf numFmtId="167" fontId="30" fillId="6" borderId="5" xfId="2" applyNumberFormat="1" applyFont="1" applyFill="1" applyBorder="1"/>
    <xf numFmtId="167" fontId="9" fillId="6" borderId="5" xfId="0" applyNumberFormat="1" applyFont="1" applyFill="1" applyBorder="1"/>
    <xf numFmtId="43" fontId="9" fillId="6" borderId="4" xfId="2" applyFont="1" applyFill="1" applyBorder="1"/>
    <xf numFmtId="167" fontId="8" fillId="6" borderId="0" xfId="2" applyNumberFormat="1" applyFont="1" applyFill="1" applyBorder="1" applyAlignment="1">
      <alignment vertical="center"/>
    </xf>
    <xf numFmtId="167" fontId="8" fillId="6" borderId="0" xfId="2" applyNumberFormat="1" applyFont="1" applyFill="1" applyBorder="1" applyAlignment="1"/>
    <xf numFmtId="167" fontId="84" fillId="6" borderId="0" xfId="2" applyNumberFormat="1" applyFont="1" applyFill="1" applyBorder="1" applyAlignment="1"/>
    <xf numFmtId="0" fontId="8" fillId="4" borderId="1" xfId="7" applyFont="1" applyFill="1" applyBorder="1" applyAlignment="1">
      <alignment horizontal="center" vertical="center"/>
    </xf>
    <xf numFmtId="0" fontId="172" fillId="4" borderId="1" xfId="7" applyFont="1" applyFill="1" applyBorder="1" applyAlignment="1">
      <alignment horizontal="center" vertical="center"/>
    </xf>
    <xf numFmtId="167" fontId="8" fillId="4" borderId="1" xfId="2" applyNumberFormat="1" applyFont="1" applyFill="1" applyBorder="1" applyAlignment="1">
      <alignment horizontal="center" vertical="center" wrapText="1"/>
    </xf>
    <xf numFmtId="167" fontId="8" fillId="4" borderId="1" xfId="2" applyNumberFormat="1" applyFont="1" applyFill="1" applyBorder="1" applyAlignment="1">
      <alignment horizontal="center" vertical="center"/>
    </xf>
    <xf numFmtId="167" fontId="44" fillId="4" borderId="9" xfId="2" applyNumberFormat="1" applyFont="1" applyFill="1" applyBorder="1" applyAlignment="1">
      <alignment horizontal="center"/>
    </xf>
    <xf numFmtId="0" fontId="9" fillId="4" borderId="4" xfId="7" applyFont="1" applyFill="1" applyBorder="1"/>
    <xf numFmtId="0" fontId="8" fillId="4" borderId="4" xfId="0" applyFont="1" applyFill="1" applyBorder="1"/>
    <xf numFmtId="0" fontId="172" fillId="4" borderId="4" xfId="0" applyFont="1" applyFill="1" applyBorder="1" applyAlignment="1">
      <alignment horizontal="center"/>
    </xf>
    <xf numFmtId="0" fontId="9" fillId="4" borderId="4" xfId="0" applyFont="1" applyFill="1" applyBorder="1"/>
    <xf numFmtId="0" fontId="31" fillId="4" borderId="4" xfId="0" applyFont="1" applyFill="1" applyBorder="1"/>
    <xf numFmtId="167" fontId="40" fillId="4" borderId="4" xfId="2" applyNumberFormat="1" applyFont="1" applyFill="1" applyBorder="1"/>
    <xf numFmtId="0" fontId="9" fillId="4" borderId="1" xfId="7" applyFont="1" applyFill="1" applyBorder="1"/>
    <xf numFmtId="0" fontId="8" fillId="4" borderId="1" xfId="7" applyFont="1" applyFill="1" applyBorder="1" applyAlignment="1">
      <alignment horizontal="left"/>
    </xf>
    <xf numFmtId="0" fontId="9" fillId="4" borderId="1" xfId="7" applyFont="1" applyFill="1" applyBorder="1" applyAlignment="1">
      <alignment horizontal="left"/>
    </xf>
    <xf numFmtId="167" fontId="9" fillId="4" borderId="1" xfId="2" applyNumberFormat="1" applyFont="1" applyFill="1" applyBorder="1" applyAlignment="1">
      <alignment horizontal="center"/>
    </xf>
    <xf numFmtId="167" fontId="40" fillId="4" borderId="1" xfId="2" applyNumberFormat="1" applyFont="1" applyFill="1" applyBorder="1"/>
    <xf numFmtId="0" fontId="40" fillId="4" borderId="1" xfId="0" applyFont="1" applyFill="1" applyBorder="1"/>
    <xf numFmtId="0" fontId="44" fillId="4" borderId="1" xfId="0" applyFont="1" applyFill="1" applyBorder="1" applyAlignment="1">
      <alignment horizontal="left"/>
    </xf>
    <xf numFmtId="167" fontId="44" fillId="4" borderId="1" xfId="2" applyNumberFormat="1" applyFont="1" applyFill="1" applyBorder="1"/>
    <xf numFmtId="167" fontId="7" fillId="6" borderId="4" xfId="2" applyNumberFormat="1" applyFont="1" applyFill="1" applyBorder="1"/>
    <xf numFmtId="3" fontId="9" fillId="0" borderId="4" xfId="2" applyNumberFormat="1" applyFont="1" applyBorder="1"/>
    <xf numFmtId="3" fontId="8" fillId="0" borderId="4" xfId="2" applyNumberFormat="1" applyFont="1" applyBorder="1"/>
    <xf numFmtId="3" fontId="108" fillId="0" borderId="4" xfId="2" applyNumberFormat="1" applyFont="1" applyBorder="1"/>
    <xf numFmtId="167" fontId="40" fillId="0" borderId="30" xfId="2" applyNumberFormat="1" applyFont="1" applyBorder="1"/>
    <xf numFmtId="167" fontId="40" fillId="0" borderId="37" xfId="2" applyNumberFormat="1" applyFont="1" applyBorder="1"/>
    <xf numFmtId="167" fontId="40" fillId="0" borderId="71" xfId="2" applyNumberFormat="1" applyFont="1" applyBorder="1"/>
    <xf numFmtId="167" fontId="107" fillId="0" borderId="0" xfId="2" applyNumberFormat="1" applyFont="1"/>
    <xf numFmtId="167" fontId="9" fillId="0" borderId="4" xfId="0" applyNumberFormat="1" applyFont="1" applyBorder="1"/>
    <xf numFmtId="3" fontId="8" fillId="0" borderId="4" xfId="0" applyNumberFormat="1" applyFont="1" applyBorder="1"/>
    <xf numFmtId="167" fontId="9" fillId="15" borderId="5" xfId="0" applyNumberFormat="1" applyFont="1" applyFill="1" applyBorder="1"/>
    <xf numFmtId="3" fontId="29" fillId="0" borderId="0" xfId="0" applyNumberFormat="1" applyFont="1"/>
    <xf numFmtId="167" fontId="40" fillId="4" borderId="0" xfId="2" applyNumberFormat="1" applyFont="1" applyFill="1"/>
    <xf numFmtId="0" fontId="9" fillId="0" borderId="2" xfId="3" applyFont="1" applyBorder="1" applyAlignment="1">
      <alignment horizontal="fill"/>
    </xf>
    <xf numFmtId="14" fontId="76" fillId="4" borderId="1" xfId="8" applyNumberFormat="1" applyFont="1" applyFill="1" applyBorder="1" applyAlignment="1">
      <alignment horizontal="center" vertical="center" wrapText="1"/>
    </xf>
    <xf numFmtId="169" fontId="76" fillId="4" borderId="10" xfId="8" applyNumberFormat="1" applyFont="1" applyFill="1" applyBorder="1" applyAlignment="1">
      <alignment horizontal="center" vertical="center" wrapText="1"/>
    </xf>
    <xf numFmtId="14" fontId="76" fillId="4" borderId="2" xfId="0" applyNumberFormat="1" applyFont="1" applyFill="1" applyBorder="1" applyAlignment="1">
      <alignment horizontal="center"/>
    </xf>
    <xf numFmtId="169" fontId="76" fillId="4" borderId="2" xfId="0" applyNumberFormat="1" applyFont="1" applyFill="1" applyBorder="1" applyAlignment="1">
      <alignment horizontal="center"/>
    </xf>
    <xf numFmtId="0" fontId="76" fillId="4" borderId="2" xfId="0" applyNumberFormat="1" applyFont="1" applyFill="1" applyBorder="1" applyAlignment="1">
      <alignment horizontal="center"/>
    </xf>
    <xf numFmtId="0" fontId="76" fillId="4" borderId="2" xfId="0" applyFont="1" applyFill="1" applyBorder="1" applyAlignment="1">
      <alignment horizontal="center"/>
    </xf>
    <xf numFmtId="0" fontId="76" fillId="4" borderId="2" xfId="0" applyNumberFormat="1" applyFont="1" applyFill="1" applyBorder="1" applyAlignment="1"/>
    <xf numFmtId="167" fontId="76" fillId="4" borderId="2" xfId="2" quotePrefix="1" applyNumberFormat="1" applyFont="1" applyFill="1" applyBorder="1" applyAlignment="1">
      <alignment horizontal="center"/>
    </xf>
    <xf numFmtId="14" fontId="8" fillId="4" borderId="1" xfId="0" applyNumberFormat="1" applyFont="1" applyFill="1" applyBorder="1" applyAlignment="1">
      <alignment horizontal="center"/>
    </xf>
    <xf numFmtId="169" fontId="8" fillId="4" borderId="1" xfId="0" applyNumberFormat="1" applyFont="1" applyFill="1" applyBorder="1" applyAlignment="1">
      <alignment horizontal="center"/>
    </xf>
    <xf numFmtId="0" fontId="8" fillId="4" borderId="1" xfId="0" applyNumberFormat="1" applyFont="1" applyFill="1" applyBorder="1" applyAlignment="1">
      <alignment horizontal="center"/>
    </xf>
    <xf numFmtId="0" fontId="8" fillId="4" borderId="1" xfId="0" applyFont="1" applyFill="1" applyBorder="1" applyAlignment="1">
      <alignment horizontal="center"/>
    </xf>
    <xf numFmtId="0" fontId="8" fillId="4" borderId="1" xfId="0" applyFont="1" applyFill="1" applyBorder="1" applyAlignment="1"/>
    <xf numFmtId="167" fontId="8" fillId="4" borderId="1" xfId="2" applyNumberFormat="1" applyFont="1" applyFill="1" applyBorder="1" applyAlignment="1">
      <alignment horizontal="center"/>
    </xf>
    <xf numFmtId="14" fontId="8" fillId="6" borderId="0" xfId="0" applyNumberFormat="1" applyFont="1" applyFill="1" applyAlignment="1"/>
    <xf numFmtId="169" fontId="8" fillId="6" borderId="0" xfId="0" applyNumberFormat="1" applyFont="1" applyFill="1" applyBorder="1" applyAlignment="1">
      <alignment horizontal="center"/>
    </xf>
    <xf numFmtId="169" fontId="29" fillId="6" borderId="0" xfId="0" applyNumberFormat="1" applyFont="1" applyFill="1" applyBorder="1" applyAlignment="1">
      <alignment horizontal="center"/>
    </xf>
    <xf numFmtId="169" fontId="29" fillId="6" borderId="0" xfId="0" applyNumberFormat="1" applyFont="1" applyFill="1" applyBorder="1" applyAlignment="1">
      <alignment horizontal="center"/>
    </xf>
    <xf numFmtId="166" fontId="76" fillId="4" borderId="2" xfId="0" applyNumberFormat="1" applyFont="1" applyFill="1" applyBorder="1" applyAlignment="1">
      <alignment horizontal="center"/>
    </xf>
    <xf numFmtId="43" fontId="76" fillId="4" borderId="2" xfId="2" quotePrefix="1" applyFont="1" applyFill="1" applyBorder="1" applyAlignment="1">
      <alignment horizontal="center"/>
    </xf>
    <xf numFmtId="167" fontId="76" fillId="4" borderId="2" xfId="2" applyNumberFormat="1" applyFont="1" applyFill="1" applyBorder="1" applyAlignment="1">
      <alignment horizontal="center"/>
    </xf>
    <xf numFmtId="0" fontId="76" fillId="4" borderId="2" xfId="0" quotePrefix="1" applyFont="1" applyFill="1" applyBorder="1" applyAlignment="1">
      <alignment horizontal="center"/>
    </xf>
    <xf numFmtId="166" fontId="8" fillId="4" borderId="5" xfId="0" applyNumberFormat="1" applyFont="1" applyFill="1" applyBorder="1" applyAlignment="1">
      <alignment horizontal="center"/>
    </xf>
    <xf numFmtId="0" fontId="8" fillId="4" borderId="5" xfId="0" applyNumberFormat="1" applyFont="1" applyFill="1" applyBorder="1" applyAlignment="1">
      <alignment horizontal="center"/>
    </xf>
    <xf numFmtId="0" fontId="8" fillId="4" borderId="5" xfId="0" applyFont="1" applyFill="1" applyBorder="1" applyAlignment="1">
      <alignment horizontal="center"/>
    </xf>
    <xf numFmtId="43" fontId="8" fillId="4" borderId="5" xfId="2" applyFont="1" applyFill="1" applyBorder="1" applyAlignment="1">
      <alignment horizontal="center"/>
    </xf>
    <xf numFmtId="167" fontId="8" fillId="4" borderId="5" xfId="2" applyNumberFormat="1" applyFont="1" applyFill="1" applyBorder="1" applyAlignment="1">
      <alignment horizontal="center"/>
    </xf>
    <xf numFmtId="166" fontId="76" fillId="4" borderId="1" xfId="0" applyNumberFormat="1" applyFont="1" applyFill="1" applyBorder="1" applyAlignment="1">
      <alignment horizontal="center"/>
    </xf>
    <xf numFmtId="0" fontId="76" fillId="4" borderId="1" xfId="0" applyNumberFormat="1" applyFont="1" applyFill="1" applyBorder="1" applyAlignment="1">
      <alignment horizontal="center"/>
    </xf>
    <xf numFmtId="0" fontId="76" fillId="4" borderId="1" xfId="0" applyFont="1" applyFill="1" applyBorder="1" applyAlignment="1">
      <alignment horizontal="center"/>
    </xf>
    <xf numFmtId="43" fontId="76" fillId="4" borderId="1" xfId="2" quotePrefix="1" applyFont="1" applyFill="1" applyBorder="1" applyAlignment="1">
      <alignment horizontal="center"/>
    </xf>
    <xf numFmtId="167" fontId="76" fillId="4" borderId="1" xfId="2" quotePrefix="1" applyNumberFormat="1" applyFont="1" applyFill="1" applyBorder="1" applyAlignment="1">
      <alignment horizontal="center"/>
    </xf>
    <xf numFmtId="167" fontId="76" fillId="4" borderId="1" xfId="2" applyNumberFormat="1" applyFont="1" applyFill="1" applyBorder="1" applyAlignment="1">
      <alignment horizontal="center"/>
    </xf>
    <xf numFmtId="3" fontId="8" fillId="4" borderId="1" xfId="0" applyNumberFormat="1" applyFont="1" applyFill="1" applyBorder="1" applyAlignment="1">
      <alignment horizontal="center"/>
    </xf>
    <xf numFmtId="0" fontId="76" fillId="4" borderId="1" xfId="0" quotePrefix="1" applyFont="1" applyFill="1" applyBorder="1" applyAlignment="1">
      <alignment horizontal="center"/>
    </xf>
    <xf numFmtId="0" fontId="9" fillId="6" borderId="13" xfId="0" applyFont="1" applyFill="1" applyBorder="1"/>
    <xf numFmtId="43" fontId="9" fillId="6" borderId="13" xfId="2" applyFont="1" applyFill="1" applyBorder="1" applyAlignment="1">
      <alignment horizontal="right"/>
    </xf>
    <xf numFmtId="3" fontId="9" fillId="6" borderId="13" xfId="0" applyNumberFormat="1" applyFont="1" applyFill="1" applyBorder="1" applyAlignment="1">
      <alignment horizontal="right"/>
    </xf>
    <xf numFmtId="167" fontId="76" fillId="4" borderId="1" xfId="2" applyNumberFormat="1" applyFont="1" applyFill="1" applyBorder="1" applyAlignment="1">
      <alignment horizontal="center" vertical="center"/>
    </xf>
    <xf numFmtId="167" fontId="83" fillId="4" borderId="1" xfId="2" applyNumberFormat="1" applyFont="1" applyFill="1" applyBorder="1" applyAlignment="1">
      <alignment horizontal="center" vertical="center" wrapText="1"/>
    </xf>
    <xf numFmtId="167" fontId="83" fillId="4" borderId="1" xfId="2" applyNumberFormat="1" applyFont="1" applyFill="1" applyBorder="1" applyAlignment="1">
      <alignment horizontal="center" vertical="center"/>
    </xf>
    <xf numFmtId="3" fontId="76" fillId="4" borderId="1" xfId="0" applyNumberFormat="1" applyFont="1" applyFill="1" applyBorder="1" applyAlignment="1">
      <alignment horizontal="center" vertical="center"/>
    </xf>
    <xf numFmtId="0" fontId="9" fillId="4" borderId="1" xfId="0" applyFont="1" applyFill="1" applyBorder="1"/>
    <xf numFmtId="0" fontId="76" fillId="4" borderId="1" xfId="8" applyNumberFormat="1" applyFont="1" applyFill="1" applyBorder="1" applyAlignment="1">
      <alignment horizontal="center" vertical="center" wrapText="1"/>
    </xf>
    <xf numFmtId="167" fontId="76" fillId="4" borderId="1" xfId="2" quotePrefix="1" applyNumberFormat="1" applyFont="1" applyFill="1" applyBorder="1" applyAlignment="1">
      <alignment horizontal="center" vertical="center" wrapText="1"/>
    </xf>
    <xf numFmtId="167" fontId="83" fillId="4" borderId="1" xfId="2" quotePrefix="1" applyNumberFormat="1" applyFont="1" applyFill="1" applyBorder="1" applyAlignment="1">
      <alignment horizontal="center" vertical="center" wrapText="1"/>
    </xf>
    <xf numFmtId="3" fontId="76" fillId="4" borderId="1" xfId="8" quotePrefix="1" applyNumberFormat="1" applyFont="1" applyFill="1" applyBorder="1" applyAlignment="1">
      <alignment horizontal="center" vertical="center" wrapText="1"/>
    </xf>
    <xf numFmtId="167" fontId="9" fillId="6" borderId="13" xfId="2" applyNumberFormat="1" applyFont="1" applyFill="1" applyBorder="1"/>
    <xf numFmtId="167" fontId="30" fillId="6" borderId="13" xfId="2" applyNumberFormat="1" applyFont="1" applyFill="1" applyBorder="1"/>
    <xf numFmtId="167" fontId="9" fillId="6" borderId="13" xfId="0" applyNumberFormat="1" applyFont="1" applyFill="1" applyBorder="1"/>
    <xf numFmtId="0" fontId="76" fillId="4" borderId="2" xfId="8" applyNumberFormat="1" applyFont="1" applyFill="1" applyBorder="1" applyAlignment="1">
      <alignment horizontal="center" vertical="center" wrapText="1"/>
    </xf>
    <xf numFmtId="167" fontId="76" fillId="4" borderId="2" xfId="2" quotePrefix="1" applyNumberFormat="1" applyFont="1" applyFill="1" applyBorder="1" applyAlignment="1">
      <alignment horizontal="center" vertical="center" wrapText="1"/>
    </xf>
    <xf numFmtId="167" fontId="83" fillId="4" borderId="2" xfId="2" quotePrefix="1" applyNumberFormat="1" applyFont="1" applyFill="1" applyBorder="1" applyAlignment="1">
      <alignment horizontal="center" vertical="center" wrapText="1"/>
    </xf>
    <xf numFmtId="3" fontId="76" fillId="4" borderId="2" xfId="8" quotePrefix="1" applyNumberFormat="1" applyFont="1" applyFill="1" applyBorder="1" applyAlignment="1">
      <alignment horizontal="center" vertical="center" wrapText="1"/>
    </xf>
    <xf numFmtId="167" fontId="8" fillId="4" borderId="5" xfId="0" applyNumberFormat="1" applyFont="1" applyFill="1" applyBorder="1" applyAlignment="1">
      <alignment horizontal="center"/>
    </xf>
    <xf numFmtId="167" fontId="8" fillId="6" borderId="0" xfId="2" applyNumberFormat="1" applyFont="1" applyFill="1" applyBorder="1" applyAlignment="1">
      <alignment horizontal="center"/>
    </xf>
    <xf numFmtId="167" fontId="29" fillId="6" borderId="0" xfId="2" applyNumberFormat="1" applyFont="1" applyFill="1" applyBorder="1" applyAlignment="1">
      <alignment horizontal="center"/>
    </xf>
    <xf numFmtId="166" fontId="76" fillId="4" borderId="1" xfId="8" applyNumberFormat="1" applyFont="1" applyFill="1" applyBorder="1" applyAlignment="1">
      <alignment horizontal="center" vertical="center" wrapText="1"/>
    </xf>
    <xf numFmtId="169" fontId="8" fillId="4" borderId="5" xfId="0" applyNumberFormat="1" applyFont="1" applyFill="1" applyBorder="1" applyAlignment="1">
      <alignment horizontal="center"/>
    </xf>
    <xf numFmtId="0" fontId="8" fillId="6" borderId="76" xfId="0" applyFont="1" applyFill="1" applyBorder="1" applyAlignment="1"/>
    <xf numFmtId="0" fontId="8" fillId="6" borderId="75" xfId="0" applyFont="1" applyFill="1" applyBorder="1" applyAlignment="1"/>
    <xf numFmtId="43" fontId="76" fillId="16" borderId="6" xfId="2" applyFont="1" applyFill="1" applyBorder="1" applyAlignment="1">
      <alignment horizontal="center" vertical="center" wrapText="1"/>
    </xf>
    <xf numFmtId="43" fontId="76" fillId="16" borderId="9" xfId="2" applyFont="1" applyFill="1" applyBorder="1" applyAlignment="1">
      <alignment horizontal="center" vertical="center" wrapText="1"/>
    </xf>
    <xf numFmtId="167" fontId="83" fillId="16" borderId="11" xfId="2" applyNumberFormat="1" applyFont="1" applyFill="1" applyBorder="1" applyAlignment="1">
      <alignment horizontal="center" vertical="center" wrapText="1"/>
    </xf>
    <xf numFmtId="167" fontId="83" fillId="16" borderId="10" xfId="2" applyNumberFormat="1" applyFont="1" applyFill="1" applyBorder="1" applyAlignment="1">
      <alignment horizontal="center" vertical="center" wrapText="1"/>
    </xf>
    <xf numFmtId="167" fontId="76" fillId="16" borderId="1" xfId="2" applyNumberFormat="1" applyFont="1" applyFill="1" applyBorder="1" applyAlignment="1">
      <alignment horizontal="center" vertical="center" wrapText="1"/>
    </xf>
    <xf numFmtId="167" fontId="76" fillId="16" borderId="11" xfId="2" applyNumberFormat="1" applyFont="1" applyFill="1" applyBorder="1" applyAlignment="1">
      <alignment horizontal="center" vertical="center" wrapText="1"/>
    </xf>
    <xf numFmtId="166" fontId="76" fillId="16" borderId="2" xfId="0" applyNumberFormat="1" applyFont="1" applyFill="1" applyBorder="1" applyAlignment="1">
      <alignment horizontal="center"/>
    </xf>
    <xf numFmtId="167" fontId="76" fillId="16" borderId="2" xfId="2" applyNumberFormat="1" applyFont="1" applyFill="1" applyBorder="1" applyAlignment="1">
      <alignment horizontal="center"/>
    </xf>
    <xf numFmtId="43" fontId="76" fillId="16" borderId="2" xfId="2" applyFont="1" applyFill="1" applyBorder="1" applyAlignment="1">
      <alignment horizontal="center"/>
    </xf>
    <xf numFmtId="0" fontId="76" fillId="16" borderId="2" xfId="0" applyFont="1" applyFill="1" applyBorder="1" applyAlignment="1">
      <alignment horizontal="center"/>
    </xf>
    <xf numFmtId="0" fontId="76" fillId="16" borderId="2" xfId="0" applyNumberFormat="1" applyFont="1" applyFill="1" applyBorder="1" applyAlignment="1">
      <alignment horizontal="center"/>
    </xf>
    <xf numFmtId="167" fontId="76" fillId="16" borderId="2" xfId="2" quotePrefix="1" applyNumberFormat="1" applyFont="1" applyFill="1" applyBorder="1" applyAlignment="1">
      <alignment horizontal="center"/>
    </xf>
    <xf numFmtId="166" fontId="76" fillId="16" borderId="1" xfId="0" applyNumberFormat="1" applyFont="1" applyFill="1" applyBorder="1" applyAlignment="1">
      <alignment horizontal="center"/>
    </xf>
    <xf numFmtId="167" fontId="76" fillId="16" borderId="1" xfId="2" applyNumberFormat="1" applyFont="1" applyFill="1" applyBorder="1" applyAlignment="1">
      <alignment horizontal="center"/>
    </xf>
    <xf numFmtId="43" fontId="76" fillId="16" borderId="1" xfId="2" applyFont="1" applyFill="1" applyBorder="1" applyAlignment="1">
      <alignment horizontal="center"/>
    </xf>
    <xf numFmtId="0" fontId="76" fillId="16" borderId="1" xfId="0" applyFont="1" applyFill="1" applyBorder="1" applyAlignment="1">
      <alignment horizontal="center"/>
    </xf>
    <xf numFmtId="0" fontId="76" fillId="16" borderId="1" xfId="0" applyNumberFormat="1" applyFont="1" applyFill="1" applyBorder="1" applyAlignment="1">
      <alignment horizontal="center"/>
    </xf>
    <xf numFmtId="167" fontId="76" fillId="16" borderId="1" xfId="2" quotePrefix="1" applyNumberFormat="1" applyFont="1" applyFill="1" applyBorder="1" applyAlignment="1">
      <alignment horizontal="center"/>
    </xf>
    <xf numFmtId="166" fontId="8" fillId="16" borderId="5" xfId="0" applyNumberFormat="1" applyFont="1" applyFill="1" applyBorder="1" applyAlignment="1">
      <alignment horizontal="center"/>
    </xf>
    <xf numFmtId="167" fontId="8" fillId="16" borderId="5" xfId="2" applyNumberFormat="1" applyFont="1" applyFill="1" applyBorder="1" applyAlignment="1">
      <alignment horizontal="center"/>
    </xf>
    <xf numFmtId="43" fontId="8" fillId="16" borderId="5" xfId="2" applyFont="1" applyFill="1" applyBorder="1" applyAlignment="1">
      <alignment horizontal="center"/>
    </xf>
    <xf numFmtId="0" fontId="8" fillId="16" borderId="5" xfId="0" applyFont="1" applyFill="1" applyBorder="1" applyAlignment="1">
      <alignment horizontal="center"/>
    </xf>
    <xf numFmtId="43" fontId="9" fillId="6" borderId="0" xfId="0" applyNumberFormat="1" applyFont="1" applyFill="1"/>
    <xf numFmtId="167" fontId="9" fillId="6" borderId="0" xfId="0" applyNumberFormat="1" applyFont="1" applyFill="1"/>
    <xf numFmtId="167" fontId="76" fillId="16" borderId="1" xfId="2" applyNumberFormat="1" applyFont="1" applyFill="1" applyBorder="1" applyAlignment="1">
      <alignment horizontal="center" vertical="center"/>
    </xf>
    <xf numFmtId="167" fontId="83" fillId="16" borderId="1" xfId="2" applyNumberFormat="1" applyFont="1" applyFill="1" applyBorder="1" applyAlignment="1">
      <alignment horizontal="center" vertical="center" wrapText="1"/>
    </xf>
    <xf numFmtId="167" fontId="83" fillId="16" borderId="1" xfId="2" applyNumberFormat="1" applyFont="1" applyFill="1" applyBorder="1" applyAlignment="1">
      <alignment horizontal="center" vertical="center"/>
    </xf>
    <xf numFmtId="0" fontId="76" fillId="16" borderId="2" xfId="8" applyNumberFormat="1" applyFont="1" applyFill="1" applyBorder="1" applyAlignment="1">
      <alignment horizontal="center" vertical="center" wrapText="1"/>
    </xf>
    <xf numFmtId="167" fontId="76" fillId="16" borderId="2" xfId="2" quotePrefix="1" applyNumberFormat="1" applyFont="1" applyFill="1" applyBorder="1" applyAlignment="1">
      <alignment horizontal="center" vertical="center" wrapText="1"/>
    </xf>
    <xf numFmtId="167" fontId="83" fillId="16" borderId="2" xfId="2" quotePrefix="1" applyNumberFormat="1" applyFont="1" applyFill="1" applyBorder="1" applyAlignment="1">
      <alignment horizontal="center" vertical="center" wrapText="1"/>
    </xf>
    <xf numFmtId="169" fontId="9" fillId="6" borderId="0" xfId="2" applyNumberFormat="1" applyFont="1" applyFill="1"/>
    <xf numFmtId="169" fontId="75" fillId="6" borderId="0" xfId="2" applyNumberFormat="1" applyFont="1" applyFill="1" applyBorder="1" applyAlignment="1"/>
    <xf numFmtId="169" fontId="9" fillId="6" borderId="0" xfId="2" applyNumberFormat="1" applyFont="1" applyFill="1" applyBorder="1"/>
    <xf numFmtId="169" fontId="76" fillId="16" borderId="1" xfId="2" applyNumberFormat="1" applyFont="1" applyFill="1" applyBorder="1" applyAlignment="1">
      <alignment horizontal="center"/>
    </xf>
    <xf numFmtId="169" fontId="9" fillId="6" borderId="8" xfId="2" applyNumberFormat="1" applyFont="1" applyFill="1" applyBorder="1" applyAlignment="1">
      <alignment horizontal="center"/>
    </xf>
    <xf numFmtId="169" fontId="9" fillId="6" borderId="4" xfId="2" applyNumberFormat="1" applyFont="1" applyFill="1" applyBorder="1" applyAlignment="1">
      <alignment horizontal="center"/>
    </xf>
    <xf numFmtId="169" fontId="49" fillId="6" borderId="4" xfId="2" applyNumberFormat="1" applyFont="1" applyFill="1" applyBorder="1" applyAlignment="1">
      <alignment horizontal="center"/>
    </xf>
    <xf numFmtId="169" fontId="8" fillId="16" borderId="5" xfId="2" applyNumberFormat="1" applyFont="1" applyFill="1" applyBorder="1" applyAlignment="1">
      <alignment horizontal="center"/>
    </xf>
    <xf numFmtId="169" fontId="8" fillId="6" borderId="0" xfId="2" applyNumberFormat="1" applyFont="1" applyFill="1" applyBorder="1" applyAlignment="1">
      <alignment horizontal="center"/>
    </xf>
    <xf numFmtId="169" fontId="9" fillId="6" borderId="0" xfId="2" applyNumberFormat="1" applyFont="1" applyFill="1" applyBorder="1" applyAlignment="1">
      <alignment horizontal="center"/>
    </xf>
    <xf numFmtId="169" fontId="29" fillId="6" borderId="0" xfId="2" applyNumberFormat="1" applyFont="1" applyFill="1" applyBorder="1" applyAlignment="1">
      <alignment horizontal="right"/>
    </xf>
    <xf numFmtId="169" fontId="76" fillId="16" borderId="2" xfId="2" applyNumberFormat="1" applyFont="1" applyFill="1" applyBorder="1" applyAlignment="1">
      <alignment horizontal="center"/>
    </xf>
    <xf numFmtId="169" fontId="8" fillId="6" borderId="8" xfId="0" applyNumberFormat="1" applyFont="1" applyFill="1" applyBorder="1"/>
    <xf numFmtId="169" fontId="8" fillId="6" borderId="8" xfId="0" applyNumberFormat="1" applyFont="1" applyFill="1" applyBorder="1" applyAlignment="1"/>
    <xf numFmtId="169" fontId="76" fillId="6" borderId="8" xfId="0" applyNumberFormat="1" applyFont="1" applyFill="1" applyBorder="1" applyAlignment="1">
      <alignment horizontal="center"/>
    </xf>
    <xf numFmtId="169" fontId="76" fillId="4" borderId="1" xfId="0" applyNumberFormat="1" applyFont="1" applyFill="1" applyBorder="1" applyAlignment="1">
      <alignment horizontal="center"/>
    </xf>
    <xf numFmtId="169" fontId="76" fillId="6" borderId="13" xfId="0" applyNumberFormat="1" applyFont="1" applyFill="1" applyBorder="1" applyAlignment="1">
      <alignment horizontal="center"/>
    </xf>
    <xf numFmtId="166" fontId="76" fillId="16" borderId="1" xfId="8" applyNumberFormat="1" applyFont="1" applyFill="1" applyBorder="1" applyAlignment="1">
      <alignment horizontal="center" vertical="center" wrapText="1"/>
    </xf>
    <xf numFmtId="169" fontId="76" fillId="16" borderId="10" xfId="8" applyNumberFormat="1" applyFont="1" applyFill="1" applyBorder="1" applyAlignment="1">
      <alignment horizontal="center" vertical="center" wrapText="1"/>
    </xf>
    <xf numFmtId="166" fontId="76" fillId="16" borderId="6" xfId="0" applyNumberFormat="1" applyFont="1" applyFill="1" applyBorder="1" applyAlignment="1">
      <alignment horizontal="center"/>
    </xf>
    <xf numFmtId="169" fontId="76" fillId="16" borderId="6" xfId="0" applyNumberFormat="1" applyFont="1" applyFill="1" applyBorder="1" applyAlignment="1">
      <alignment horizontal="center"/>
    </xf>
    <xf numFmtId="0" fontId="76" fillId="16" borderId="6" xfId="0" applyNumberFormat="1" applyFont="1" applyFill="1" applyBorder="1" applyAlignment="1">
      <alignment horizontal="center"/>
    </xf>
    <xf numFmtId="0" fontId="76" fillId="16" borderId="6" xfId="0" applyFont="1" applyFill="1" applyBorder="1" applyAlignment="1">
      <alignment horizontal="center"/>
    </xf>
    <xf numFmtId="167" fontId="76" fillId="16" borderId="6" xfId="2" quotePrefix="1" applyNumberFormat="1" applyFont="1" applyFill="1" applyBorder="1" applyAlignment="1">
      <alignment horizontal="center"/>
    </xf>
    <xf numFmtId="169" fontId="8" fillId="16" borderId="5" xfId="0" applyNumberFormat="1" applyFont="1" applyFill="1" applyBorder="1" applyAlignment="1">
      <alignment horizontal="center"/>
    </xf>
    <xf numFmtId="0" fontId="8" fillId="16" borderId="5" xfId="0" applyNumberFormat="1" applyFont="1" applyFill="1" applyBorder="1" applyAlignment="1">
      <alignment horizontal="center"/>
    </xf>
    <xf numFmtId="0" fontId="8" fillId="16" borderId="4" xfId="0" applyFont="1" applyFill="1" applyBorder="1"/>
    <xf numFmtId="169" fontId="76" fillId="16" borderId="2" xfId="0" applyNumberFormat="1" applyFont="1" applyFill="1" applyBorder="1" applyAlignment="1">
      <alignment horizontal="center"/>
    </xf>
    <xf numFmtId="0" fontId="76" fillId="16" borderId="2" xfId="0" applyNumberFormat="1" applyFont="1" applyFill="1" applyBorder="1" applyAlignment="1"/>
    <xf numFmtId="167" fontId="83" fillId="16" borderId="2" xfId="2" quotePrefix="1" applyNumberFormat="1" applyFont="1" applyFill="1" applyBorder="1" applyAlignment="1">
      <alignment horizontal="center"/>
    </xf>
    <xf numFmtId="167" fontId="8" fillId="16" borderId="2" xfId="2" quotePrefix="1" applyNumberFormat="1" applyFont="1" applyFill="1" applyBorder="1" applyAlignment="1">
      <alignment horizontal="center"/>
    </xf>
    <xf numFmtId="0" fontId="8" fillId="16" borderId="5" xfId="0" applyFont="1" applyFill="1" applyBorder="1" applyAlignment="1"/>
    <xf numFmtId="167" fontId="83" fillId="16" borderId="5" xfId="2" applyNumberFormat="1" applyFont="1" applyFill="1" applyBorder="1" applyAlignment="1">
      <alignment horizontal="center"/>
    </xf>
    <xf numFmtId="167" fontId="76" fillId="16" borderId="5" xfId="2" applyNumberFormat="1" applyFont="1" applyFill="1" applyBorder="1" applyAlignment="1">
      <alignment horizontal="center"/>
    </xf>
    <xf numFmtId="169" fontId="76" fillId="16" borderId="1" xfId="0" applyNumberFormat="1" applyFont="1" applyFill="1" applyBorder="1" applyAlignment="1">
      <alignment horizontal="center"/>
    </xf>
    <xf numFmtId="0" fontId="76" fillId="16" borderId="1" xfId="0" applyNumberFormat="1" applyFont="1" applyFill="1" applyBorder="1" applyAlignment="1"/>
    <xf numFmtId="167" fontId="83" fillId="16" borderId="1" xfId="2" quotePrefix="1" applyNumberFormat="1" applyFont="1" applyFill="1" applyBorder="1" applyAlignment="1">
      <alignment horizontal="center"/>
    </xf>
    <xf numFmtId="167" fontId="8" fillId="16" borderId="1" xfId="2" quotePrefix="1" applyNumberFormat="1" applyFont="1" applyFill="1" applyBorder="1" applyAlignment="1">
      <alignment horizontal="center"/>
    </xf>
    <xf numFmtId="166" fontId="8" fillId="16" borderId="1" xfId="0" applyNumberFormat="1" applyFont="1" applyFill="1" applyBorder="1" applyAlignment="1">
      <alignment horizontal="center"/>
    </xf>
    <xf numFmtId="169" fontId="9" fillId="16" borderId="1" xfId="0" applyNumberFormat="1" applyFont="1" applyFill="1" applyBorder="1" applyAlignment="1">
      <alignment horizontal="center"/>
    </xf>
    <xf numFmtId="0" fontId="8" fillId="16" borderId="1" xfId="0" applyNumberFormat="1" applyFont="1" applyFill="1" applyBorder="1" applyAlignment="1">
      <alignment horizontal="center"/>
    </xf>
    <xf numFmtId="0" fontId="8" fillId="16" borderId="1" xfId="0" applyFont="1" applyFill="1" applyBorder="1" applyAlignment="1">
      <alignment horizontal="center"/>
    </xf>
    <xf numFmtId="0" fontId="8" fillId="16" borderId="1" xfId="0" applyFont="1" applyFill="1" applyBorder="1" applyAlignment="1"/>
    <xf numFmtId="3" fontId="8" fillId="16" borderId="1" xfId="0" applyNumberFormat="1" applyFont="1" applyFill="1" applyBorder="1" applyAlignment="1">
      <alignment horizontal="center"/>
    </xf>
    <xf numFmtId="167" fontId="83" fillId="16" borderId="1" xfId="2" applyNumberFormat="1" applyFont="1" applyFill="1" applyBorder="1" applyAlignment="1">
      <alignment horizontal="center"/>
    </xf>
    <xf numFmtId="167" fontId="8" fillId="16" borderId="1" xfId="2" applyNumberFormat="1" applyFont="1" applyFill="1" applyBorder="1" applyAlignment="1">
      <alignment horizontal="center"/>
    </xf>
    <xf numFmtId="0" fontId="8" fillId="6" borderId="2" xfId="9" applyFont="1" applyFill="1" applyBorder="1"/>
    <xf numFmtId="0" fontId="9" fillId="6" borderId="2" xfId="0" applyFont="1" applyFill="1" applyBorder="1"/>
    <xf numFmtId="43" fontId="9" fillId="6" borderId="2" xfId="2" applyFont="1" applyFill="1" applyBorder="1"/>
    <xf numFmtId="167" fontId="9" fillId="6" borderId="2" xfId="0" applyNumberFormat="1" applyFont="1" applyFill="1" applyBorder="1"/>
    <xf numFmtId="43" fontId="30" fillId="6" borderId="5" xfId="2" applyFont="1" applyFill="1" applyBorder="1"/>
    <xf numFmtId="0" fontId="176" fillId="6" borderId="0" xfId="0" applyNumberFormat="1" applyFont="1" applyFill="1" applyBorder="1" applyAlignment="1">
      <alignment horizontal="center"/>
    </xf>
    <xf numFmtId="3" fontId="76" fillId="16" borderId="1" xfId="0" applyNumberFormat="1" applyFont="1" applyFill="1" applyBorder="1" applyAlignment="1">
      <alignment horizontal="center" vertical="center"/>
    </xf>
    <xf numFmtId="43" fontId="83" fillId="16" borderId="1" xfId="2" applyFont="1" applyFill="1" applyBorder="1" applyAlignment="1">
      <alignment horizontal="center" vertical="center" wrapText="1"/>
    </xf>
    <xf numFmtId="0" fontId="76" fillId="16" borderId="6" xfId="8" applyNumberFormat="1" applyFont="1" applyFill="1" applyBorder="1" applyAlignment="1">
      <alignment horizontal="center" vertical="center" wrapText="1"/>
    </xf>
    <xf numFmtId="167" fontId="76" fillId="16" borderId="6" xfId="2" quotePrefix="1" applyNumberFormat="1" applyFont="1" applyFill="1" applyBorder="1" applyAlignment="1">
      <alignment horizontal="center" vertical="center" wrapText="1"/>
    </xf>
    <xf numFmtId="3" fontId="76" fillId="16" borderId="6" xfId="8" quotePrefix="1" applyNumberFormat="1" applyFont="1" applyFill="1" applyBorder="1" applyAlignment="1">
      <alignment horizontal="center" vertical="center" wrapText="1"/>
    </xf>
    <xf numFmtId="43" fontId="83" fillId="16" borderId="6" xfId="2" quotePrefix="1" applyFont="1" applyFill="1" applyBorder="1" applyAlignment="1">
      <alignment horizontal="center" vertical="center" wrapText="1"/>
    </xf>
    <xf numFmtId="167" fontId="83" fillId="16" borderId="6" xfId="2" quotePrefix="1" applyNumberFormat="1" applyFont="1" applyFill="1" applyBorder="1" applyAlignment="1">
      <alignment horizontal="center" vertical="center" wrapText="1"/>
    </xf>
    <xf numFmtId="0" fontId="8" fillId="16" borderId="9" xfId="0" applyFont="1" applyFill="1" applyBorder="1" applyAlignment="1">
      <alignment horizontal="center"/>
    </xf>
    <xf numFmtId="167" fontId="8" fillId="16" borderId="9" xfId="2" applyNumberFormat="1" applyFont="1" applyFill="1" applyBorder="1" applyAlignment="1">
      <alignment horizontal="center"/>
    </xf>
    <xf numFmtId="167" fontId="30" fillId="6" borderId="2" xfId="2" applyNumberFormat="1" applyFont="1" applyFill="1" applyBorder="1"/>
    <xf numFmtId="0" fontId="76" fillId="16" borderId="6" xfId="37" applyFont="1" applyFill="1" applyBorder="1" applyAlignment="1">
      <alignment horizontal="center" vertical="center" wrapText="1"/>
    </xf>
    <xf numFmtId="0" fontId="76" fillId="16" borderId="6" xfId="36" applyFont="1" applyFill="1" applyBorder="1" applyAlignment="1">
      <alignment horizontal="center" vertical="center" wrapText="1"/>
    </xf>
    <xf numFmtId="4" fontId="76" fillId="16" borderId="6" xfId="36" applyNumberFormat="1" applyFont="1" applyFill="1" applyBorder="1" applyAlignment="1">
      <alignment horizontal="center" vertical="center" wrapText="1"/>
    </xf>
    <xf numFmtId="4" fontId="76" fillId="16" borderId="1" xfId="36" applyNumberFormat="1" applyFont="1" applyFill="1" applyBorder="1" applyAlignment="1">
      <alignment horizontal="center" vertical="center" wrapText="1"/>
    </xf>
    <xf numFmtId="0" fontId="76" fillId="16" borderId="6" xfId="37" applyNumberFormat="1" applyFont="1" applyFill="1" applyBorder="1" applyAlignment="1">
      <alignment horizontal="center" vertical="center" wrapText="1"/>
    </xf>
    <xf numFmtId="0" fontId="76" fillId="16" borderId="6" xfId="37" quotePrefix="1" applyNumberFormat="1" applyFont="1" applyFill="1" applyBorder="1" applyAlignment="1">
      <alignment horizontal="center" vertical="center" wrapText="1"/>
    </xf>
    <xf numFmtId="3" fontId="8" fillId="16" borderId="9" xfId="0" applyNumberFormat="1" applyFont="1" applyFill="1" applyBorder="1"/>
    <xf numFmtId="3" fontId="9" fillId="6" borderId="2" xfId="0" applyNumberFormat="1" applyFont="1" applyFill="1" applyBorder="1"/>
    <xf numFmtId="3" fontId="9" fillId="6" borderId="2" xfId="0" applyNumberFormat="1" applyFont="1" applyFill="1" applyBorder="1" applyAlignment="1"/>
    <xf numFmtId="3" fontId="9" fillId="6" borderId="5" xfId="0" applyNumberFormat="1" applyFont="1" applyFill="1" applyBorder="1"/>
    <xf numFmtId="3" fontId="9" fillId="6" borderId="5" xfId="0" applyNumberFormat="1" applyFont="1" applyFill="1" applyBorder="1" applyAlignment="1"/>
    <xf numFmtId="0" fontId="8" fillId="16" borderId="9" xfId="0" applyFont="1" applyFill="1" applyBorder="1" applyAlignment="1">
      <alignment horizontal="center" vertical="top"/>
    </xf>
    <xf numFmtId="3" fontId="7" fillId="16" borderId="9" xfId="9" applyNumberFormat="1" applyFont="1" applyFill="1" applyBorder="1"/>
    <xf numFmtId="167" fontId="7" fillId="6" borderId="2" xfId="2" applyNumberFormat="1" applyFont="1" applyFill="1" applyBorder="1"/>
    <xf numFmtId="167" fontId="24" fillId="6" borderId="5" xfId="2" applyNumberFormat="1" applyFont="1" applyFill="1" applyBorder="1"/>
    <xf numFmtId="3" fontId="8" fillId="16" borderId="6" xfId="0" applyNumberFormat="1" applyFont="1" applyFill="1" applyBorder="1" applyAlignment="1">
      <alignment horizontal="center" vertical="center"/>
    </xf>
    <xf numFmtId="0" fontId="123" fillId="6" borderId="1" xfId="3" applyFont="1" applyFill="1" applyBorder="1" applyAlignment="1">
      <alignment horizontal="center"/>
    </xf>
    <xf numFmtId="0" fontId="175" fillId="16" borderId="1" xfId="10" applyFont="1" applyFill="1" applyBorder="1"/>
    <xf numFmtId="3" fontId="74" fillId="16" borderId="1" xfId="10" applyNumberFormat="1" applyFont="1" applyFill="1" applyBorder="1" applyAlignment="1">
      <alignment horizontal="center"/>
    </xf>
    <xf numFmtId="3" fontId="74" fillId="16" borderId="1" xfId="10" applyNumberFormat="1" applyFont="1" applyFill="1" applyBorder="1"/>
    <xf numFmtId="0" fontId="40" fillId="6" borderId="0" xfId="0" applyFont="1" applyFill="1"/>
    <xf numFmtId="0" fontId="95" fillId="6" borderId="0" xfId="0" applyFont="1" applyFill="1"/>
    <xf numFmtId="0" fontId="40" fillId="6" borderId="0" xfId="0" applyFont="1" applyFill="1" applyBorder="1"/>
    <xf numFmtId="0" fontId="95" fillId="6" borderId="0" xfId="0" applyFont="1" applyFill="1" applyBorder="1"/>
    <xf numFmtId="0" fontId="107" fillId="6" borderId="0" xfId="0" applyFont="1" applyFill="1" applyBorder="1"/>
    <xf numFmtId="0" fontId="175" fillId="16" borderId="9" xfId="10" applyFont="1" applyFill="1" applyBorder="1"/>
    <xf numFmtId="0" fontId="33" fillId="16" borderId="9" xfId="10" applyFont="1" applyFill="1" applyBorder="1"/>
    <xf numFmtId="3" fontId="34" fillId="16" borderId="9" xfId="10" applyNumberFormat="1" applyFont="1" applyFill="1" applyBorder="1" applyAlignment="1">
      <alignment horizontal="center"/>
    </xf>
    <xf numFmtId="3" fontId="34" fillId="16" borderId="9" xfId="10" applyNumberFormat="1" applyFont="1" applyFill="1" applyBorder="1"/>
    <xf numFmtId="0" fontId="33" fillId="6" borderId="4" xfId="0" applyFont="1" applyFill="1" applyBorder="1" applyAlignment="1">
      <alignment horizontal="left"/>
    </xf>
    <xf numFmtId="3" fontId="33" fillId="6" borderId="4" xfId="0" applyNumberFormat="1" applyFont="1" applyFill="1" applyBorder="1"/>
    <xf numFmtId="0" fontId="119" fillId="6" borderId="4" xfId="0" applyFont="1" applyFill="1" applyBorder="1"/>
    <xf numFmtId="0" fontId="33" fillId="16" borderId="1" xfId="10" applyFont="1" applyFill="1" applyBorder="1"/>
    <xf numFmtId="3" fontId="34" fillId="16" borderId="1" xfId="10" applyNumberFormat="1" applyFont="1" applyFill="1" applyBorder="1" applyAlignment="1">
      <alignment horizontal="center"/>
    </xf>
    <xf numFmtId="3" fontId="34" fillId="16" borderId="1" xfId="10" applyNumberFormat="1" applyFont="1" applyFill="1" applyBorder="1"/>
    <xf numFmtId="0" fontId="108" fillId="6" borderId="0" xfId="0" applyFont="1" applyFill="1"/>
    <xf numFmtId="0" fontId="24" fillId="6" borderId="0" xfId="0" applyFont="1" applyFill="1" applyAlignment="1"/>
    <xf numFmtId="41" fontId="24" fillId="6" borderId="0" xfId="2" applyNumberFormat="1" applyFont="1" applyFill="1" applyAlignment="1">
      <alignment horizontal="center"/>
    </xf>
    <xf numFmtId="0" fontId="34" fillId="6" borderId="1" xfId="0" applyFont="1" applyFill="1" applyBorder="1" applyAlignment="1">
      <alignment horizontal="center"/>
    </xf>
    <xf numFmtId="0" fontId="33" fillId="6" borderId="2" xfId="0" applyFont="1" applyFill="1" applyBorder="1"/>
    <xf numFmtId="0" fontId="34" fillId="6" borderId="4" xfId="0" applyFont="1" applyFill="1" applyBorder="1"/>
    <xf numFmtId="0" fontId="33" fillId="6" borderId="4" xfId="0" applyFont="1" applyFill="1" applyBorder="1"/>
    <xf numFmtId="0" fontId="34" fillId="6" borderId="4" xfId="0" applyFont="1" applyFill="1" applyBorder="1" applyAlignment="1">
      <alignment wrapText="1"/>
    </xf>
    <xf numFmtId="49" fontId="34" fillId="6" borderId="4" xfId="0" applyNumberFormat="1" applyFont="1" applyFill="1" applyBorder="1" applyAlignment="1">
      <alignment horizontal="center"/>
    </xf>
    <xf numFmtId="3" fontId="34" fillId="6" borderId="4" xfId="0" applyNumberFormat="1" applyFont="1" applyFill="1" applyBorder="1"/>
    <xf numFmtId="49" fontId="33" fillId="6" borderId="4" xfId="0" applyNumberFormat="1" applyFont="1" applyFill="1" applyBorder="1" applyAlignment="1">
      <alignment horizontal="center"/>
    </xf>
    <xf numFmtId="0" fontId="34" fillId="6" borderId="8" xfId="0" applyFont="1" applyFill="1" applyBorder="1" applyAlignment="1"/>
    <xf numFmtId="49" fontId="34" fillId="6" borderId="8" xfId="0" applyNumberFormat="1" applyFont="1" applyFill="1" applyBorder="1" applyAlignment="1">
      <alignment horizontal="center"/>
    </xf>
    <xf numFmtId="0" fontId="34" fillId="6" borderId="8" xfId="0" applyFont="1" applyFill="1" applyBorder="1"/>
    <xf numFmtId="3" fontId="34" fillId="6" borderId="8" xfId="0" applyNumberFormat="1" applyFont="1" applyFill="1" applyBorder="1"/>
    <xf numFmtId="0" fontId="34" fillId="6" borderId="4" xfId="0" applyFont="1" applyFill="1" applyBorder="1" applyAlignment="1">
      <alignment horizontal="left" wrapText="1"/>
    </xf>
    <xf numFmtId="0" fontId="40" fillId="6" borderId="0" xfId="0" applyFont="1" applyFill="1" applyAlignment="1">
      <alignment vertical="center"/>
    </xf>
    <xf numFmtId="0" fontId="33" fillId="6" borderId="29" xfId="0" applyFont="1" applyFill="1" applyBorder="1"/>
    <xf numFmtId="49" fontId="33" fillId="6" borderId="29" xfId="0" applyNumberFormat="1" applyFont="1" applyFill="1" applyBorder="1" applyAlignment="1">
      <alignment horizontal="center"/>
    </xf>
    <xf numFmtId="0" fontId="33" fillId="6" borderId="29" xfId="0" applyFont="1" applyFill="1" applyBorder="1" applyAlignment="1"/>
    <xf numFmtId="3" fontId="33" fillId="6" borderId="29" xfId="0" applyNumberFormat="1" applyFont="1" applyFill="1" applyBorder="1" applyAlignment="1"/>
    <xf numFmtId="49" fontId="33" fillId="6" borderId="0" xfId="0" applyNumberFormat="1" applyFont="1" applyFill="1" applyBorder="1" applyAlignment="1">
      <alignment horizontal="center"/>
    </xf>
    <xf numFmtId="0" fontId="33" fillId="6" borderId="0" xfId="0" applyFont="1" applyFill="1" applyBorder="1" applyAlignment="1"/>
    <xf numFmtId="0" fontId="34" fillId="6" borderId="0" xfId="0" applyFont="1" applyFill="1" applyBorder="1" applyAlignment="1">
      <alignment horizontal="center"/>
    </xf>
    <xf numFmtId="0" fontId="33" fillId="6" borderId="8" xfId="0" applyFont="1" applyFill="1" applyBorder="1"/>
    <xf numFmtId="49" fontId="33" fillId="6" borderId="8" xfId="0" applyNumberFormat="1" applyFont="1" applyFill="1" applyBorder="1" applyAlignment="1">
      <alignment horizontal="center"/>
    </xf>
    <xf numFmtId="0" fontId="37" fillId="6" borderId="8" xfId="0" applyFont="1" applyFill="1" applyBorder="1"/>
    <xf numFmtId="0" fontId="37" fillId="6" borderId="4" xfId="0" applyFont="1" applyFill="1" applyBorder="1"/>
    <xf numFmtId="0" fontId="34" fillId="6" borderId="4" xfId="0" applyFont="1" applyFill="1" applyBorder="1" applyAlignment="1">
      <alignment horizontal="center"/>
    </xf>
    <xf numFmtId="0" fontId="37" fillId="6" borderId="4" xfId="0" applyFont="1" applyFill="1" applyBorder="1" applyAlignment="1">
      <alignment horizontal="center"/>
    </xf>
    <xf numFmtId="0" fontId="33" fillId="6" borderId="5" xfId="0" applyFont="1" applyFill="1" applyBorder="1"/>
    <xf numFmtId="49" fontId="33" fillId="6" borderId="5" xfId="0" applyNumberFormat="1" applyFont="1" applyFill="1" applyBorder="1" applyAlignment="1">
      <alignment horizontal="center"/>
    </xf>
    <xf numFmtId="0" fontId="33" fillId="6" borderId="0" xfId="0" applyFont="1" applyFill="1"/>
    <xf numFmtId="49" fontId="33" fillId="6" borderId="0" xfId="0" applyNumberFormat="1" applyFont="1" applyFill="1" applyAlignment="1">
      <alignment horizontal="center"/>
    </xf>
    <xf numFmtId="0" fontId="117" fillId="6" borderId="0" xfId="0" applyFont="1" applyFill="1" applyAlignment="1">
      <alignment horizontal="center"/>
    </xf>
    <xf numFmtId="0" fontId="35" fillId="6" borderId="0" xfId="0" applyFont="1" applyFill="1" applyAlignment="1">
      <alignment horizontal="center"/>
    </xf>
    <xf numFmtId="0" fontId="35" fillId="6" borderId="0" xfId="0" applyFont="1" applyFill="1" applyAlignment="1">
      <alignment horizontal="left"/>
    </xf>
    <xf numFmtId="49" fontId="9" fillId="6" borderId="0" xfId="0" applyNumberFormat="1" applyFont="1" applyFill="1" applyAlignment="1">
      <alignment horizontal="center"/>
    </xf>
    <xf numFmtId="0" fontId="34" fillId="4" borderId="1" xfId="0" applyFont="1" applyFill="1" applyBorder="1" applyAlignment="1">
      <alignment horizontal="center" wrapText="1"/>
    </xf>
    <xf numFmtId="49" fontId="34" fillId="4" borderId="1" xfId="0" applyNumberFormat="1" applyFont="1" applyFill="1" applyBorder="1" applyAlignment="1">
      <alignment horizontal="center"/>
    </xf>
    <xf numFmtId="0" fontId="34" fillId="4" borderId="1" xfId="0" applyFont="1" applyFill="1" applyBorder="1" applyAlignment="1">
      <alignment horizontal="center"/>
    </xf>
    <xf numFmtId="0" fontId="34" fillId="4" borderId="1" xfId="0" applyFont="1" applyFill="1" applyBorder="1" applyAlignment="1">
      <alignment horizontal="left" vertical="center" wrapText="1"/>
    </xf>
    <xf numFmtId="49" fontId="34" fillId="4" borderId="1" xfId="0" applyNumberFormat="1" applyFont="1" applyFill="1" applyBorder="1" applyAlignment="1">
      <alignment horizontal="center" vertical="center"/>
    </xf>
    <xf numFmtId="0" fontId="33" fillId="4" borderId="1" xfId="0" applyFont="1" applyFill="1" applyBorder="1"/>
    <xf numFmtId="3" fontId="33" fillId="4" borderId="1" xfId="0" applyNumberFormat="1" applyFont="1" applyFill="1" applyBorder="1"/>
    <xf numFmtId="49" fontId="33" fillId="4" borderId="1" xfId="0" applyNumberFormat="1" applyFont="1" applyFill="1" applyBorder="1" applyAlignment="1">
      <alignment horizontal="center"/>
    </xf>
    <xf numFmtId="0" fontId="34" fillId="4" borderId="1" xfId="0" applyFont="1" applyFill="1" applyBorder="1" applyAlignment="1">
      <alignment vertical="center"/>
    </xf>
    <xf numFmtId="3" fontId="34" fillId="4" borderId="1" xfId="0" applyNumberFormat="1" applyFont="1" applyFill="1" applyBorder="1" applyAlignment="1">
      <alignment vertical="center"/>
    </xf>
    <xf numFmtId="3" fontId="9" fillId="0" borderId="3" xfId="2" applyNumberFormat="1" applyFont="1" applyBorder="1"/>
    <xf numFmtId="3" fontId="108" fillId="4" borderId="1" xfId="2" applyNumberFormat="1" applyFont="1" applyFill="1" applyBorder="1"/>
    <xf numFmtId="0" fontId="9" fillId="0" borderId="3" xfId="0" applyFont="1" applyBorder="1" applyAlignment="1">
      <alignment wrapText="1"/>
    </xf>
    <xf numFmtId="49" fontId="9" fillId="0" borderId="3" xfId="0" applyNumberFormat="1" applyFont="1" applyBorder="1" applyAlignment="1">
      <alignment horizontal="center" vertical="center"/>
    </xf>
    <xf numFmtId="0" fontId="9" fillId="0" borderId="3" xfId="0" applyFont="1" applyBorder="1"/>
    <xf numFmtId="41" fontId="9" fillId="0" borderId="3" xfId="2" applyNumberFormat="1" applyFont="1" applyBorder="1"/>
    <xf numFmtId="0" fontId="9" fillId="4" borderId="1" xfId="0" applyFont="1" applyFill="1" applyBorder="1" applyAlignment="1">
      <alignment wrapText="1"/>
    </xf>
    <xf numFmtId="49" fontId="108" fillId="4" borderId="1" xfId="0" applyNumberFormat="1" applyFont="1" applyFill="1" applyBorder="1" applyAlignment="1">
      <alignment horizontal="center" vertical="center"/>
    </xf>
    <xf numFmtId="41" fontId="9" fillId="4" borderId="1" xfId="2" applyNumberFormat="1" applyFont="1" applyFill="1" applyBorder="1"/>
    <xf numFmtId="0" fontId="8" fillId="0" borderId="8" xfId="0" applyFont="1" applyBorder="1" applyAlignment="1">
      <alignment horizontal="left"/>
    </xf>
    <xf numFmtId="0" fontId="8" fillId="0" borderId="8" xfId="0" applyFont="1" applyBorder="1"/>
    <xf numFmtId="0" fontId="8" fillId="15" borderId="1" xfId="0" applyFont="1" applyFill="1" applyBorder="1" applyAlignment="1">
      <alignment horizontal="center"/>
    </xf>
    <xf numFmtId="0" fontId="9" fillId="0" borderId="3" xfId="0" applyFont="1" applyBorder="1" applyAlignment="1">
      <alignment horizontal="left"/>
    </xf>
    <xf numFmtId="49" fontId="9" fillId="0" borderId="3" xfId="0" applyNumberFormat="1" applyFont="1" applyBorder="1" applyAlignment="1">
      <alignment horizontal="center"/>
    </xf>
    <xf numFmtId="0" fontId="8" fillId="0" borderId="8" xfId="0" applyFont="1" applyBorder="1" applyAlignment="1">
      <alignment horizontal="left" wrapText="1"/>
    </xf>
    <xf numFmtId="0" fontId="8" fillId="15" borderId="1" xfId="0" applyFont="1" applyFill="1" applyBorder="1" applyAlignment="1">
      <alignment horizontal="left"/>
    </xf>
    <xf numFmtId="49" fontId="8" fillId="15" borderId="1" xfId="0" applyNumberFormat="1" applyFont="1" applyFill="1" applyBorder="1" applyAlignment="1">
      <alignment horizontal="center"/>
    </xf>
    <xf numFmtId="0" fontId="8" fillId="15" borderId="1" xfId="0" applyFont="1" applyFill="1" applyBorder="1"/>
    <xf numFmtId="167" fontId="8" fillId="15" borderId="1" xfId="0" applyNumberFormat="1" applyFont="1" applyFill="1" applyBorder="1"/>
    <xf numFmtId="167" fontId="9" fillId="0" borderId="3" xfId="0" applyNumberFormat="1" applyFont="1" applyBorder="1"/>
    <xf numFmtId="167" fontId="9" fillId="0" borderId="8" xfId="0" applyNumberFormat="1" applyFont="1" applyBorder="1"/>
    <xf numFmtId="3" fontId="9" fillId="6" borderId="28" xfId="4" applyNumberFormat="1" applyFont="1" applyFill="1" applyBorder="1" applyAlignment="1">
      <alignment horizontal="right"/>
    </xf>
    <xf numFmtId="3" fontId="49" fillId="6" borderId="28" xfId="4" applyNumberFormat="1" applyFont="1" applyFill="1" applyBorder="1" applyAlignment="1">
      <alignment horizontal="right"/>
    </xf>
    <xf numFmtId="3" fontId="8" fillId="6" borderId="28" xfId="4" applyNumberFormat="1" applyFont="1" applyFill="1" applyBorder="1" applyAlignment="1">
      <alignment horizontal="center"/>
    </xf>
    <xf numFmtId="3" fontId="9" fillId="6" borderId="75" xfId="4" applyNumberFormat="1" applyFont="1" applyFill="1" applyBorder="1" applyAlignment="1">
      <alignment horizontal="right"/>
    </xf>
    <xf numFmtId="167" fontId="40" fillId="6" borderId="0" xfId="2" applyNumberFormat="1" applyFont="1" applyFill="1"/>
    <xf numFmtId="0" fontId="40" fillId="6" borderId="4" xfId="0" applyFont="1" applyFill="1" applyBorder="1"/>
    <xf numFmtId="167" fontId="40" fillId="6" borderId="4" xfId="2" applyNumberFormat="1" applyFont="1" applyFill="1" applyBorder="1"/>
    <xf numFmtId="167" fontId="40" fillId="6" borderId="0" xfId="0" applyNumberFormat="1" applyFont="1" applyFill="1"/>
    <xf numFmtId="0" fontId="101" fillId="16" borderId="7" xfId="0" applyFont="1" applyFill="1" applyBorder="1" applyAlignment="1">
      <alignment horizontal="center" vertical="center"/>
    </xf>
    <xf numFmtId="169" fontId="101" fillId="16" borderId="1" xfId="0" applyNumberFormat="1" applyFont="1" applyFill="1" applyBorder="1" applyAlignment="1">
      <alignment horizontal="center" vertical="center"/>
    </xf>
    <xf numFmtId="14" fontId="101" fillId="16" borderId="1" xfId="0" applyNumberFormat="1" applyFont="1" applyFill="1" applyBorder="1" applyAlignment="1">
      <alignment horizontal="center" vertical="center"/>
    </xf>
    <xf numFmtId="0" fontId="101" fillId="16" borderId="9" xfId="0" applyFont="1" applyFill="1" applyBorder="1" applyAlignment="1">
      <alignment horizontal="center" vertical="center"/>
    </xf>
    <xf numFmtId="167" fontId="101" fillId="16" borderId="1" xfId="2" applyNumberFormat="1" applyFont="1" applyFill="1" applyBorder="1" applyAlignment="1">
      <alignment horizontal="center" vertical="center"/>
    </xf>
    <xf numFmtId="167" fontId="101" fillId="16" borderId="10" xfId="2" applyNumberFormat="1" applyFont="1" applyFill="1" applyBorder="1" applyAlignment="1">
      <alignment horizontal="center" vertical="center"/>
    </xf>
    <xf numFmtId="0" fontId="108" fillId="6" borderId="0" xfId="0" applyFont="1" applyFill="1" applyBorder="1"/>
    <xf numFmtId="14" fontId="40" fillId="6" borderId="0" xfId="0" applyNumberFormat="1" applyFont="1" applyFill="1" applyBorder="1"/>
    <xf numFmtId="167" fontId="40" fillId="6" borderId="0" xfId="2" applyNumberFormat="1" applyFont="1" applyFill="1" applyBorder="1"/>
    <xf numFmtId="14" fontId="95" fillId="6" borderId="0" xfId="0" applyNumberFormat="1" applyFont="1" applyFill="1"/>
    <xf numFmtId="0" fontId="80" fillId="6" borderId="0" xfId="26" applyFont="1" applyFill="1"/>
    <xf numFmtId="0" fontId="51" fillId="6" borderId="0" xfId="6" applyFont="1" applyFill="1" applyAlignment="1">
      <alignment horizontal="center" vertical="center"/>
    </xf>
    <xf numFmtId="0" fontId="7" fillId="6" borderId="0" xfId="6" applyFont="1" applyFill="1" applyAlignment="1">
      <alignment horizontal="center" vertical="center"/>
    </xf>
    <xf numFmtId="0" fontId="153" fillId="6" borderId="4" xfId="6" applyFont="1" applyFill="1" applyBorder="1"/>
    <xf numFmtId="43" fontId="24" fillId="6" borderId="8" xfId="2" applyNumberFormat="1" applyFont="1" applyFill="1" applyBorder="1"/>
    <xf numFmtId="0" fontId="7" fillId="6" borderId="0" xfId="6" applyFont="1" applyFill="1"/>
    <xf numFmtId="0" fontId="24" fillId="6" borderId="0" xfId="6" applyFont="1" applyFill="1"/>
    <xf numFmtId="0" fontId="24" fillId="6" borderId="8" xfId="6" applyFont="1" applyFill="1" applyBorder="1" applyAlignment="1">
      <alignment horizontal="left"/>
    </xf>
    <xf numFmtId="0" fontId="7" fillId="6" borderId="8" xfId="6" applyFont="1" applyFill="1" applyBorder="1" applyAlignment="1">
      <alignment horizontal="center"/>
    </xf>
    <xf numFmtId="0" fontId="7" fillId="6" borderId="4" xfId="6" applyFont="1" applyFill="1" applyBorder="1" applyAlignment="1">
      <alignment horizontal="center"/>
    </xf>
    <xf numFmtId="17" fontId="7" fillId="6" borderId="8" xfId="6" applyNumberFormat="1" applyFont="1" applyFill="1" applyBorder="1" applyAlignment="1">
      <alignment horizontal="center"/>
    </xf>
    <xf numFmtId="14" fontId="7" fillId="6" borderId="4" xfId="6" applyNumberFormat="1" applyFont="1" applyFill="1" applyBorder="1"/>
    <xf numFmtId="0" fontId="127" fillId="6" borderId="0" xfId="25" applyFont="1" applyFill="1" applyBorder="1"/>
    <xf numFmtId="0" fontId="7" fillId="6" borderId="4" xfId="6" applyFont="1" applyFill="1" applyBorder="1"/>
    <xf numFmtId="0" fontId="7" fillId="6" borderId="4" xfId="6" applyFont="1" applyFill="1" applyBorder="1" applyAlignment="1">
      <alignment horizontal="left"/>
    </xf>
    <xf numFmtId="0" fontId="24" fillId="6" borderId="13" xfId="6" applyFont="1" applyFill="1" applyBorder="1" applyAlignment="1">
      <alignment horizontal="center"/>
    </xf>
    <xf numFmtId="0" fontId="24" fillId="6" borderId="3" xfId="6" applyFont="1" applyFill="1" applyBorder="1" applyAlignment="1">
      <alignment horizontal="left"/>
    </xf>
    <xf numFmtId="17" fontId="24" fillId="6" borderId="13" xfId="6" applyNumberFormat="1" applyFont="1" applyFill="1" applyBorder="1" applyAlignment="1">
      <alignment horizontal="center"/>
    </xf>
    <xf numFmtId="14" fontId="24" fillId="6" borderId="3" xfId="6" applyNumberFormat="1" applyFont="1" applyFill="1" applyBorder="1"/>
    <xf numFmtId="167" fontId="24" fillId="6" borderId="3" xfId="2" applyNumberFormat="1" applyFont="1" applyFill="1" applyBorder="1"/>
    <xf numFmtId="167" fontId="24" fillId="6" borderId="13" xfId="2" applyNumberFormat="1" applyFont="1" applyFill="1" applyBorder="1" applyAlignment="1">
      <alignment horizontal="center"/>
    </xf>
    <xf numFmtId="167" fontId="24" fillId="6" borderId="13" xfId="2" applyNumberFormat="1" applyFont="1" applyFill="1" applyBorder="1"/>
    <xf numFmtId="43" fontId="24" fillId="6" borderId="13" xfId="2" applyNumberFormat="1" applyFont="1" applyFill="1" applyBorder="1"/>
    <xf numFmtId="167" fontId="7" fillId="6" borderId="13" xfId="2" applyNumberFormat="1" applyFont="1" applyFill="1" applyBorder="1"/>
    <xf numFmtId="167" fontId="24" fillId="6" borderId="0" xfId="2" applyNumberFormat="1" applyFont="1" applyFill="1" applyBorder="1"/>
    <xf numFmtId="167" fontId="40" fillId="6" borderId="0" xfId="0" applyNumberFormat="1" applyFont="1" applyFill="1" applyBorder="1"/>
    <xf numFmtId="14" fontId="7" fillId="6" borderId="0" xfId="0" applyNumberFormat="1" applyFont="1" applyFill="1" applyBorder="1"/>
    <xf numFmtId="0" fontId="7" fillId="16" borderId="1" xfId="6" applyFont="1" applyFill="1" applyBorder="1" applyAlignment="1">
      <alignment horizontal="center" vertical="center" wrapText="1"/>
    </xf>
    <xf numFmtId="14" fontId="7" fillId="16" borderId="1" xfId="6" applyNumberFormat="1" applyFont="1" applyFill="1" applyBorder="1" applyAlignment="1">
      <alignment horizontal="center" vertical="center" wrapText="1"/>
    </xf>
    <xf numFmtId="167" fontId="7" fillId="16" borderId="1" xfId="2" applyNumberFormat="1" applyFont="1" applyFill="1" applyBorder="1" applyAlignment="1">
      <alignment horizontal="center" vertical="center" wrapText="1"/>
    </xf>
    <xf numFmtId="43" fontId="7" fillId="16" borderId="1" xfId="2" applyNumberFormat="1" applyFont="1" applyFill="1" applyBorder="1" applyAlignment="1">
      <alignment horizontal="center" vertical="center" wrapText="1"/>
    </xf>
    <xf numFmtId="0" fontId="7" fillId="16" borderId="1" xfId="6" quotePrefix="1" applyFont="1" applyFill="1" applyBorder="1" applyAlignment="1">
      <alignment horizontal="center" vertical="center"/>
    </xf>
    <xf numFmtId="14" fontId="7" fillId="16" borderId="1" xfId="6" quotePrefix="1" applyNumberFormat="1" applyFont="1" applyFill="1" applyBorder="1" applyAlignment="1">
      <alignment horizontal="center" vertical="center"/>
    </xf>
    <xf numFmtId="167" fontId="7" fillId="16" borderId="1" xfId="2" quotePrefix="1" applyNumberFormat="1" applyFont="1" applyFill="1" applyBorder="1" applyAlignment="1">
      <alignment horizontal="center" vertical="center"/>
    </xf>
    <xf numFmtId="167" fontId="7" fillId="16" borderId="1" xfId="2" quotePrefix="1" applyNumberFormat="1" applyFont="1" applyFill="1" applyBorder="1" applyAlignment="1">
      <alignment horizontal="center" vertical="center" wrapText="1"/>
    </xf>
    <xf numFmtId="43" fontId="7" fillId="16" borderId="1" xfId="2" quotePrefix="1" applyNumberFormat="1" applyFont="1" applyFill="1" applyBorder="1" applyAlignment="1">
      <alignment horizontal="center" vertical="center" wrapText="1"/>
    </xf>
    <xf numFmtId="17" fontId="7" fillId="16" borderId="1" xfId="6" applyNumberFormat="1" applyFont="1" applyFill="1" applyBorder="1" applyAlignment="1">
      <alignment horizontal="center" vertical="center"/>
    </xf>
    <xf numFmtId="14" fontId="7" fillId="16" borderId="4" xfId="6" applyNumberFormat="1" applyFont="1" applyFill="1" applyBorder="1"/>
    <xf numFmtId="14" fontId="24" fillId="6" borderId="0" xfId="25" applyNumberFormat="1" applyFont="1" applyFill="1" applyBorder="1"/>
    <xf numFmtId="0" fontId="24" fillId="6" borderId="0" xfId="25" applyFont="1" applyFill="1" applyBorder="1" applyAlignment="1">
      <alignment horizontal="center"/>
    </xf>
    <xf numFmtId="167" fontId="24" fillId="6" borderId="0" xfId="21" applyNumberFormat="1" applyFont="1" applyFill="1" applyBorder="1"/>
    <xf numFmtId="0" fontId="24" fillId="6" borderId="0" xfId="25" applyFont="1" applyFill="1" applyBorder="1"/>
    <xf numFmtId="166" fontId="7" fillId="6" borderId="0" xfId="0" applyNumberFormat="1" applyFont="1" applyFill="1" applyBorder="1"/>
    <xf numFmtId="0" fontId="24" fillId="6" borderId="0" xfId="26" applyFont="1" applyFill="1"/>
    <xf numFmtId="167" fontId="24" fillId="6" borderId="8" xfId="2" applyNumberFormat="1" applyFont="1" applyFill="1" applyBorder="1" applyAlignment="1">
      <alignment horizontal="left" vertical="center"/>
    </xf>
    <xf numFmtId="0" fontId="24" fillId="6" borderId="4" xfId="0" applyNumberFormat="1" applyFont="1" applyFill="1" applyBorder="1"/>
    <xf numFmtId="0" fontId="48" fillId="6" borderId="4" xfId="0" applyFont="1" applyFill="1" applyBorder="1"/>
    <xf numFmtId="14" fontId="48" fillId="6" borderId="4" xfId="0" applyNumberFormat="1" applyFont="1" applyFill="1" applyBorder="1"/>
    <xf numFmtId="167" fontId="48" fillId="6" borderId="4" xfId="2" applyNumberFormat="1" applyFont="1" applyFill="1" applyBorder="1"/>
    <xf numFmtId="0" fontId="44" fillId="6" borderId="0" xfId="0" applyFont="1" applyFill="1"/>
    <xf numFmtId="167" fontId="149" fillId="6" borderId="8" xfId="2" applyNumberFormat="1" applyFont="1" applyFill="1" applyBorder="1" applyAlignment="1">
      <alignment horizontal="center"/>
    </xf>
    <xf numFmtId="167" fontId="150" fillId="6" borderId="8" xfId="2" applyNumberFormat="1" applyFont="1" applyFill="1" applyBorder="1"/>
    <xf numFmtId="167" fontId="149" fillId="6" borderId="4" xfId="2" applyNumberFormat="1" applyFont="1" applyFill="1" applyBorder="1"/>
    <xf numFmtId="167" fontId="151" fillId="6" borderId="8" xfId="2" applyNumberFormat="1" applyFont="1" applyFill="1" applyBorder="1"/>
    <xf numFmtId="0" fontId="7" fillId="6" borderId="8" xfId="6" applyFont="1" applyFill="1" applyBorder="1" applyAlignment="1">
      <alignment horizontal="left"/>
    </xf>
    <xf numFmtId="14" fontId="40" fillId="6" borderId="8" xfId="0" applyNumberFormat="1" applyFont="1" applyFill="1" applyBorder="1"/>
    <xf numFmtId="0" fontId="81" fillId="16" borderId="1" xfId="6" applyFont="1" applyFill="1" applyBorder="1" applyAlignment="1">
      <alignment horizontal="center" vertical="center" wrapText="1"/>
    </xf>
    <xf numFmtId="14" fontId="81" fillId="16" borderId="1" xfId="6" applyNumberFormat="1" applyFont="1" applyFill="1" applyBorder="1" applyAlignment="1">
      <alignment horizontal="center" vertical="center" wrapText="1"/>
    </xf>
    <xf numFmtId="167" fontId="81" fillId="16" borderId="1" xfId="21" applyNumberFormat="1" applyFont="1" applyFill="1" applyBorder="1" applyAlignment="1">
      <alignment horizontal="center" vertical="center" wrapText="1"/>
    </xf>
    <xf numFmtId="165" fontId="81" fillId="16" borderId="1" xfId="21" applyNumberFormat="1" applyFont="1" applyFill="1" applyBorder="1" applyAlignment="1">
      <alignment horizontal="center" vertical="center" wrapText="1"/>
    </xf>
    <xf numFmtId="0" fontId="81" fillId="16" borderId="1" xfId="6" applyFont="1" applyFill="1" applyBorder="1" applyAlignment="1">
      <alignment horizontal="center" vertical="center"/>
    </xf>
    <xf numFmtId="0" fontId="81" fillId="16" borderId="1" xfId="6" quotePrefix="1" applyFont="1" applyFill="1" applyBorder="1" applyAlignment="1">
      <alignment horizontal="center" vertical="center"/>
    </xf>
    <xf numFmtId="14" fontId="81" fillId="16" borderId="1" xfId="6" quotePrefix="1" applyNumberFormat="1" applyFont="1" applyFill="1" applyBorder="1" applyAlignment="1">
      <alignment horizontal="center" vertical="center"/>
    </xf>
    <xf numFmtId="167" fontId="81" fillId="16" borderId="1" xfId="21" quotePrefix="1" applyNumberFormat="1" applyFont="1" applyFill="1" applyBorder="1" applyAlignment="1">
      <alignment horizontal="center" vertical="center"/>
    </xf>
    <xf numFmtId="167" fontId="81" fillId="16" borderId="1" xfId="21" quotePrefix="1" applyNumberFormat="1" applyFont="1" applyFill="1" applyBorder="1" applyAlignment="1">
      <alignment horizontal="center" vertical="center" wrapText="1"/>
    </xf>
    <xf numFmtId="165" fontId="81" fillId="16" borderId="1" xfId="21" quotePrefix="1" applyNumberFormat="1" applyFont="1" applyFill="1" applyBorder="1" applyAlignment="1">
      <alignment horizontal="center" vertical="center" wrapText="1"/>
    </xf>
    <xf numFmtId="0" fontId="79" fillId="6" borderId="0" xfId="0" applyFont="1" applyFill="1" applyAlignment="1">
      <alignment horizontal="center"/>
    </xf>
    <xf numFmtId="0" fontId="8" fillId="16" borderId="4" xfId="6" applyFont="1" applyFill="1" applyBorder="1"/>
    <xf numFmtId="0" fontId="8" fillId="16" borderId="8" xfId="6" applyFont="1" applyFill="1" applyBorder="1" applyAlignment="1">
      <alignment horizontal="center"/>
    </xf>
    <xf numFmtId="17" fontId="8" fillId="16" borderId="8" xfId="6" applyNumberFormat="1" applyFont="1" applyFill="1" applyBorder="1" applyAlignment="1">
      <alignment horizontal="center"/>
    </xf>
    <xf numFmtId="14" fontId="36" fillId="16" borderId="8" xfId="6" applyNumberFormat="1" applyFont="1" applyFill="1" applyBorder="1"/>
    <xf numFmtId="14" fontId="8" fillId="16" borderId="8" xfId="6" applyNumberFormat="1" applyFont="1" applyFill="1" applyBorder="1"/>
    <xf numFmtId="0" fontId="8" fillId="16" borderId="1" xfId="6" applyFont="1" applyFill="1" applyBorder="1" applyAlignment="1">
      <alignment horizontal="center" vertical="center"/>
    </xf>
    <xf numFmtId="17" fontId="8" fillId="16" borderId="10" xfId="6" applyNumberFormat="1" applyFont="1" applyFill="1" applyBorder="1" applyAlignment="1">
      <alignment horizontal="center" vertical="center"/>
    </xf>
    <xf numFmtId="14" fontId="8" fillId="16" borderId="1" xfId="6" applyNumberFormat="1" applyFont="1" applyFill="1" applyBorder="1" applyAlignment="1">
      <alignment vertical="center"/>
    </xf>
    <xf numFmtId="14" fontId="7" fillId="0" borderId="0" xfId="0" applyNumberFormat="1" applyFont="1" applyFill="1" applyBorder="1"/>
    <xf numFmtId="14" fontId="8" fillId="0" borderId="1" xfId="23" applyNumberFormat="1" applyFont="1" applyFill="1" applyBorder="1" applyAlignment="1">
      <alignment horizontal="center" vertical="center"/>
    </xf>
    <xf numFmtId="14" fontId="8" fillId="0" borderId="2" xfId="23" applyNumberFormat="1" applyFont="1" applyFill="1" applyBorder="1" applyAlignment="1">
      <alignment horizontal="center"/>
    </xf>
    <xf numFmtId="14" fontId="8" fillId="0" borderId="4" xfId="23" applyNumberFormat="1" applyFont="1" applyFill="1" applyBorder="1" applyAlignment="1">
      <alignment horizontal="center"/>
    </xf>
    <xf numFmtId="14" fontId="40" fillId="0" borderId="3" xfId="0" applyNumberFormat="1" applyFont="1" applyBorder="1"/>
    <xf numFmtId="14" fontId="40" fillId="15" borderId="1" xfId="0" applyNumberFormat="1" applyFont="1" applyFill="1" applyBorder="1"/>
    <xf numFmtId="14" fontId="9" fillId="0" borderId="4" xfId="23" applyNumberFormat="1" applyFont="1" applyFill="1" applyBorder="1" applyAlignment="1">
      <alignment horizontal="center"/>
    </xf>
    <xf numFmtId="14" fontId="32" fillId="0" borderId="4" xfId="0" applyNumberFormat="1" applyFont="1" applyBorder="1" applyAlignment="1">
      <alignment horizontal="center"/>
    </xf>
    <xf numFmtId="0" fontId="9" fillId="0" borderId="4" xfId="23" applyFont="1" applyFill="1" applyBorder="1" applyAlignment="1">
      <alignment horizontal="center"/>
    </xf>
    <xf numFmtId="0" fontId="32" fillId="0" borderId="4" xfId="0" applyFont="1" applyBorder="1" applyAlignment="1">
      <alignment horizontal="center"/>
    </xf>
    <xf numFmtId="0" fontId="44" fillId="15" borderId="1" xfId="0" applyFont="1" applyFill="1" applyBorder="1"/>
    <xf numFmtId="0" fontId="44" fillId="15" borderId="1" xfId="0" applyFont="1" applyFill="1" applyBorder="1" applyAlignment="1">
      <alignment horizontal="center"/>
    </xf>
    <xf numFmtId="167" fontId="177" fillId="15" borderId="1" xfId="2" applyNumberFormat="1" applyFont="1" applyFill="1" applyBorder="1"/>
    <xf numFmtId="3" fontId="9" fillId="6" borderId="4" xfId="23" applyNumberFormat="1" applyFont="1" applyFill="1" applyBorder="1" applyAlignment="1">
      <alignment horizontal="right" vertical="center"/>
    </xf>
    <xf numFmtId="0" fontId="44" fillId="6" borderId="0" xfId="0" applyFont="1" applyFill="1" applyBorder="1" applyAlignment="1">
      <alignment horizontal="center"/>
    </xf>
    <xf numFmtId="0" fontId="44" fillId="6" borderId="0" xfId="0" applyFont="1" applyFill="1" applyBorder="1"/>
    <xf numFmtId="167" fontId="177" fillId="6" borderId="0" xfId="2" applyNumberFormat="1" applyFont="1" applyFill="1" applyBorder="1"/>
    <xf numFmtId="169" fontId="123" fillId="6" borderId="0" xfId="0" applyNumberFormat="1" applyFont="1" applyFill="1" applyBorder="1"/>
    <xf numFmtId="14" fontId="123" fillId="6" borderId="0" xfId="0" applyNumberFormat="1" applyFont="1" applyFill="1" applyBorder="1"/>
    <xf numFmtId="0" fontId="123" fillId="6" borderId="0" xfId="0" applyFont="1" applyFill="1" applyBorder="1"/>
    <xf numFmtId="0" fontId="119" fillId="6" borderId="0" xfId="0" applyFont="1" applyFill="1" applyBorder="1"/>
    <xf numFmtId="169" fontId="119" fillId="6" borderId="0" xfId="0" applyNumberFormat="1" applyFont="1" applyFill="1" applyBorder="1"/>
    <xf numFmtId="14" fontId="119" fillId="6" borderId="0" xfId="0" applyNumberFormat="1" applyFont="1" applyFill="1" applyBorder="1"/>
    <xf numFmtId="0" fontId="119" fillId="6" borderId="0" xfId="0" applyFont="1" applyFill="1" applyBorder="1" applyAlignment="1">
      <alignment horizontal="center"/>
    </xf>
    <xf numFmtId="167" fontId="119" fillId="6" borderId="0" xfId="2" applyNumberFormat="1" applyFont="1" applyFill="1" applyBorder="1"/>
    <xf numFmtId="0" fontId="119" fillId="6" borderId="75" xfId="0" applyFont="1" applyFill="1" applyBorder="1"/>
    <xf numFmtId="0" fontId="101" fillId="16" borderId="1" xfId="0" applyFont="1" applyFill="1" applyBorder="1" applyAlignment="1">
      <alignment horizontal="center" vertical="center"/>
    </xf>
    <xf numFmtId="0" fontId="119" fillId="6" borderId="2" xfId="0" applyFont="1" applyFill="1" applyBorder="1"/>
    <xf numFmtId="169" fontId="119" fillId="6" borderId="2" xfId="0" applyNumberFormat="1" applyFont="1" applyFill="1" applyBorder="1"/>
    <xf numFmtId="14" fontId="119" fillId="6" borderId="2" xfId="0" applyNumberFormat="1" applyFont="1" applyFill="1" applyBorder="1"/>
    <xf numFmtId="0" fontId="101" fillId="6" borderId="2" xfId="0" applyFont="1" applyFill="1" applyBorder="1" applyAlignment="1">
      <alignment horizontal="center"/>
    </xf>
    <xf numFmtId="0" fontId="119" fillId="6" borderId="2" xfId="0" applyFont="1" applyFill="1" applyBorder="1" applyAlignment="1">
      <alignment horizontal="center"/>
    </xf>
    <xf numFmtId="167" fontId="123" fillId="6" borderId="4" xfId="2" applyNumberFormat="1" applyFont="1" applyFill="1" applyBorder="1" applyAlignment="1">
      <alignment horizontal="right"/>
    </xf>
    <xf numFmtId="169" fontId="119" fillId="6" borderId="4" xfId="0" applyNumberFormat="1" applyFont="1" applyFill="1" applyBorder="1"/>
    <xf numFmtId="14" fontId="119" fillId="6" borderId="4" xfId="0" applyNumberFormat="1" applyFont="1" applyFill="1" applyBorder="1"/>
    <xf numFmtId="0" fontId="101" fillId="6" borderId="4" xfId="0" applyFont="1" applyFill="1" applyBorder="1" applyAlignment="1">
      <alignment horizontal="center"/>
    </xf>
    <xf numFmtId="0" fontId="119" fillId="6" borderId="4" xfId="0" applyFont="1" applyFill="1" applyBorder="1" applyAlignment="1">
      <alignment horizontal="center"/>
    </xf>
    <xf numFmtId="167" fontId="119" fillId="6" borderId="4" xfId="2" applyNumberFormat="1" applyFont="1" applyFill="1" applyBorder="1"/>
    <xf numFmtId="167" fontId="119" fillId="6" borderId="28" xfId="2" applyNumberFormat="1" applyFont="1" applyFill="1" applyBorder="1"/>
    <xf numFmtId="187" fontId="123" fillId="6" borderId="4" xfId="4" applyNumberFormat="1" applyFont="1" applyFill="1" applyBorder="1" applyAlignment="1">
      <alignment horizontal="center"/>
    </xf>
    <xf numFmtId="169" fontId="123" fillId="6" borderId="4" xfId="4" applyNumberFormat="1" applyFont="1" applyFill="1" applyBorder="1" applyAlignment="1">
      <alignment horizontal="center"/>
    </xf>
    <xf numFmtId="0" fontId="123" fillId="6" borderId="4" xfId="9" applyNumberFormat="1" applyFont="1" applyFill="1" applyBorder="1" applyAlignment="1">
      <alignment wrapText="1"/>
    </xf>
    <xf numFmtId="0" fontId="123" fillId="6" borderId="4" xfId="3" applyFont="1" applyFill="1" applyBorder="1" applyAlignment="1"/>
    <xf numFmtId="0" fontId="123" fillId="6" borderId="4" xfId="4" applyNumberFormat="1" applyFont="1" applyFill="1" applyBorder="1" applyAlignment="1">
      <alignment horizontal="center"/>
    </xf>
    <xf numFmtId="3" fontId="123" fillId="6" borderId="4" xfId="4" applyNumberFormat="1" applyFont="1" applyFill="1" applyBorder="1" applyAlignment="1">
      <alignment horizontal="right"/>
    </xf>
    <xf numFmtId="3" fontId="123" fillId="6" borderId="28" xfId="4" applyNumberFormat="1" applyFont="1" applyFill="1" applyBorder="1" applyAlignment="1">
      <alignment horizontal="right"/>
    </xf>
    <xf numFmtId="3" fontId="123" fillId="6" borderId="75" xfId="4" applyNumberFormat="1" applyFont="1" applyFill="1" applyBorder="1" applyAlignment="1">
      <alignment horizontal="right"/>
    </xf>
    <xf numFmtId="3" fontId="123" fillId="6" borderId="4" xfId="0" applyNumberFormat="1" applyFont="1" applyFill="1" applyBorder="1" applyAlignment="1">
      <alignment horizontal="right"/>
    </xf>
    <xf numFmtId="0" fontId="123" fillId="6" borderId="4" xfId="3" applyFont="1" applyFill="1" applyBorder="1"/>
    <xf numFmtId="0" fontId="123" fillId="6" borderId="4" xfId="0" applyNumberFormat="1" applyFont="1" applyFill="1" applyBorder="1"/>
    <xf numFmtId="0" fontId="123" fillId="6" borderId="4" xfId="4" applyNumberFormat="1" applyFont="1" applyFill="1" applyBorder="1" applyAlignment="1">
      <alignment horizontal="right"/>
    </xf>
    <xf numFmtId="0" fontId="123" fillId="6" borderId="8" xfId="9" applyNumberFormat="1" applyFont="1" applyFill="1" applyBorder="1" applyAlignment="1">
      <alignment wrapText="1"/>
    </xf>
    <xf numFmtId="3" fontId="123" fillId="6" borderId="8" xfId="4" applyNumberFormat="1" applyFont="1" applyFill="1" applyBorder="1" applyAlignment="1">
      <alignment horizontal="right"/>
    </xf>
    <xf numFmtId="0" fontId="123" fillId="6" borderId="4" xfId="3" applyFont="1" applyFill="1" applyBorder="1" applyAlignment="1">
      <alignment wrapText="1"/>
    </xf>
    <xf numFmtId="187" fontId="123" fillId="6" borderId="13" xfId="4" applyNumberFormat="1" applyFont="1" applyFill="1" applyBorder="1" applyAlignment="1">
      <alignment horizontal="center"/>
    </xf>
    <xf numFmtId="169" fontId="123" fillId="6" borderId="13" xfId="4" applyNumberFormat="1" applyFont="1" applyFill="1" applyBorder="1" applyAlignment="1">
      <alignment horizontal="center"/>
    </xf>
    <xf numFmtId="0" fontId="123" fillId="6" borderId="13" xfId="0" applyNumberFormat="1" applyFont="1" applyFill="1" applyBorder="1"/>
    <xf numFmtId="0" fontId="123" fillId="6" borderId="13" xfId="4" applyNumberFormat="1" applyFont="1" applyFill="1" applyBorder="1" applyAlignment="1">
      <alignment horizontal="center"/>
    </xf>
    <xf numFmtId="3" fontId="123" fillId="6" borderId="13" xfId="4" applyNumberFormat="1" applyFont="1" applyFill="1" applyBorder="1" applyAlignment="1">
      <alignment horizontal="right"/>
    </xf>
    <xf numFmtId="14" fontId="123" fillId="16" borderId="1" xfId="4" applyNumberFormat="1" applyFont="1" applyFill="1" applyBorder="1" applyAlignment="1">
      <alignment horizontal="center"/>
    </xf>
    <xf numFmtId="169" fontId="123" fillId="16" borderId="1" xfId="4" applyNumberFormat="1" applyFont="1" applyFill="1" applyBorder="1" applyAlignment="1">
      <alignment horizontal="center"/>
    </xf>
    <xf numFmtId="187" fontId="123" fillId="16" borderId="1" xfId="4" applyNumberFormat="1" applyFont="1" applyFill="1" applyBorder="1" applyAlignment="1">
      <alignment horizontal="center"/>
    </xf>
    <xf numFmtId="0" fontId="108" fillId="16" borderId="1" xfId="0" applyNumberFormat="1" applyFont="1" applyFill="1" applyBorder="1" applyAlignment="1">
      <alignment horizontal="center"/>
    </xf>
    <xf numFmtId="0" fontId="123" fillId="16" borderId="1" xfId="4" applyNumberFormat="1" applyFont="1" applyFill="1" applyBorder="1" applyAlignment="1">
      <alignment horizontal="center"/>
    </xf>
    <xf numFmtId="3" fontId="108" fillId="16" borderId="1" xfId="4" applyNumberFormat="1" applyFont="1" applyFill="1" applyBorder="1" applyAlignment="1">
      <alignment horizontal="right"/>
    </xf>
    <xf numFmtId="167" fontId="108" fillId="16" borderId="1" xfId="2" applyNumberFormat="1" applyFont="1" applyFill="1" applyBorder="1" applyAlignment="1">
      <alignment horizontal="right"/>
    </xf>
    <xf numFmtId="14" fontId="123" fillId="6" borderId="0" xfId="4" applyNumberFormat="1" applyFont="1" applyFill="1" applyBorder="1" applyAlignment="1">
      <alignment horizontal="center"/>
    </xf>
    <xf numFmtId="169" fontId="123" fillId="6" borderId="0" xfId="4" applyNumberFormat="1" applyFont="1" applyFill="1" applyBorder="1" applyAlignment="1">
      <alignment horizontal="center"/>
    </xf>
    <xf numFmtId="187" fontId="123" fillId="6" borderId="0" xfId="4" applyNumberFormat="1" applyFont="1" applyFill="1" applyBorder="1" applyAlignment="1">
      <alignment horizontal="center"/>
    </xf>
    <xf numFmtId="0" fontId="123" fillId="6" borderId="0" xfId="0" applyNumberFormat="1" applyFont="1" applyFill="1" applyBorder="1"/>
    <xf numFmtId="0" fontId="123" fillId="6" borderId="0" xfId="4" applyNumberFormat="1" applyFont="1" applyFill="1" applyBorder="1" applyAlignment="1">
      <alignment horizontal="center"/>
    </xf>
    <xf numFmtId="0" fontId="123" fillId="6" borderId="29" xfId="4" applyNumberFormat="1" applyFont="1" applyFill="1" applyBorder="1" applyAlignment="1">
      <alignment horizontal="center"/>
    </xf>
    <xf numFmtId="3" fontId="123" fillId="6" borderId="29" xfId="4" applyNumberFormat="1" applyFont="1" applyFill="1" applyBorder="1" applyAlignment="1">
      <alignment horizontal="right"/>
    </xf>
    <xf numFmtId="187" fontId="108" fillId="6" borderId="0" xfId="4" applyNumberFormat="1" applyFont="1" applyFill="1" applyBorder="1" applyAlignment="1">
      <alignment horizontal="center"/>
    </xf>
    <xf numFmtId="0" fontId="108" fillId="6" borderId="0" xfId="0" applyNumberFormat="1" applyFont="1" applyFill="1" applyBorder="1" applyAlignment="1">
      <alignment horizontal="center"/>
    </xf>
    <xf numFmtId="0" fontId="108" fillId="6" borderId="0" xfId="4" applyNumberFormat="1" applyFont="1" applyFill="1" applyBorder="1" applyAlignment="1">
      <alignment horizontal="center"/>
    </xf>
    <xf numFmtId="187" fontId="106" fillId="6" borderId="0" xfId="4" applyNumberFormat="1" applyFont="1" applyFill="1" applyBorder="1" applyAlignment="1">
      <alignment horizontal="center"/>
    </xf>
    <xf numFmtId="0" fontId="106" fillId="6" borderId="0" xfId="0" applyNumberFormat="1" applyFont="1" applyFill="1" applyBorder="1" applyAlignment="1">
      <alignment horizontal="center"/>
    </xf>
    <xf numFmtId="0" fontId="106" fillId="6" borderId="0" xfId="4" applyNumberFormat="1" applyFont="1" applyFill="1" applyBorder="1" applyAlignment="1">
      <alignment horizontal="center"/>
    </xf>
    <xf numFmtId="169" fontId="119" fillId="6" borderId="0" xfId="0" applyNumberFormat="1" applyFont="1" applyFill="1"/>
    <xf numFmtId="14" fontId="119" fillId="6" borderId="0" xfId="0" applyNumberFormat="1" applyFont="1" applyFill="1"/>
    <xf numFmtId="0" fontId="119" fillId="6" borderId="0" xfId="0" applyFont="1" applyFill="1" applyAlignment="1">
      <alignment horizontal="center"/>
    </xf>
    <xf numFmtId="167" fontId="119" fillId="6" borderId="0" xfId="2" applyNumberFormat="1" applyFont="1" applyFill="1"/>
    <xf numFmtId="0" fontId="123" fillId="6" borderId="4" xfId="9" applyNumberFormat="1" applyFont="1" applyFill="1" applyBorder="1" applyAlignment="1"/>
    <xf numFmtId="0" fontId="123" fillId="6" borderId="8" xfId="9" applyNumberFormat="1" applyFont="1" applyFill="1" applyBorder="1" applyAlignment="1"/>
    <xf numFmtId="167" fontId="177" fillId="6" borderId="29" xfId="2" applyNumberFormat="1" applyFont="1" applyFill="1" applyBorder="1"/>
    <xf numFmtId="0" fontId="40" fillId="6" borderId="29" xfId="0" applyFont="1" applyFill="1" applyBorder="1"/>
    <xf numFmtId="3" fontId="9" fillId="0" borderId="4" xfId="2" applyNumberFormat="1" applyFont="1" applyBorder="1" applyAlignment="1">
      <alignment horizontal="right"/>
    </xf>
    <xf numFmtId="0" fontId="45" fillId="0" borderId="0" xfId="0" applyFont="1" applyAlignment="1">
      <alignment horizontal="center"/>
    </xf>
    <xf numFmtId="0" fontId="102" fillId="2" borderId="10" xfId="1" applyFont="1" applyFill="1" applyBorder="1" applyAlignment="1" applyProtection="1">
      <alignment horizontal="center" vertical="center"/>
    </xf>
    <xf numFmtId="0" fontId="102" fillId="2" borderId="11" xfId="1" applyFont="1" applyFill="1" applyBorder="1" applyAlignment="1" applyProtection="1">
      <alignment horizontal="center" vertical="center"/>
    </xf>
    <xf numFmtId="0" fontId="125" fillId="6" borderId="0" xfId="0" applyFont="1" applyFill="1" applyAlignment="1">
      <alignment horizontal="center"/>
    </xf>
    <xf numFmtId="0" fontId="126" fillId="6" borderId="0" xfId="0" applyFont="1" applyFill="1" applyAlignment="1">
      <alignment horizontal="center"/>
    </xf>
    <xf numFmtId="0" fontId="121" fillId="11" borderId="0" xfId="1" applyFont="1" applyFill="1" applyBorder="1" applyAlignment="1" applyProtection="1">
      <alignment horizontal="center" vertical="center"/>
    </xf>
    <xf numFmtId="0" fontId="122" fillId="11" borderId="0" xfId="1" applyFont="1" applyFill="1" applyBorder="1" applyAlignment="1" applyProtection="1">
      <alignment horizontal="center" vertical="center"/>
    </xf>
    <xf numFmtId="0" fontId="115" fillId="11" borderId="1" xfId="0" applyFont="1" applyFill="1" applyBorder="1" applyAlignment="1">
      <alignment horizontal="center" vertical="center"/>
    </xf>
    <xf numFmtId="0" fontId="115" fillId="11" borderId="10" xfId="0" applyFont="1" applyFill="1" applyBorder="1" applyAlignment="1">
      <alignment horizontal="center" vertical="center"/>
    </xf>
    <xf numFmtId="0" fontId="115" fillId="11" borderId="12" xfId="0" applyFont="1" applyFill="1" applyBorder="1" applyAlignment="1">
      <alignment horizontal="center" vertical="center"/>
    </xf>
    <xf numFmtId="0" fontId="115" fillId="11" borderId="11" xfId="0" applyFont="1" applyFill="1" applyBorder="1" applyAlignment="1">
      <alignment horizontal="center" vertical="center"/>
    </xf>
    <xf numFmtId="0" fontId="102" fillId="2" borderId="12" xfId="1" applyFont="1" applyFill="1" applyBorder="1" applyAlignment="1" applyProtection="1">
      <alignment horizontal="center" vertical="center"/>
    </xf>
    <xf numFmtId="0" fontId="115" fillId="11" borderId="9" xfId="0" applyFont="1" applyFill="1" applyBorder="1" applyAlignment="1">
      <alignment horizontal="center" vertical="center"/>
    </xf>
    <xf numFmtId="0" fontId="118" fillId="2" borderId="0" xfId="0" applyFont="1" applyFill="1" applyBorder="1" applyAlignment="1">
      <alignment horizontal="center" vertical="center"/>
    </xf>
    <xf numFmtId="0" fontId="102" fillId="2" borderId="1" xfId="1" applyFont="1" applyFill="1" applyBorder="1" applyAlignment="1" applyProtection="1">
      <alignment horizontal="center" vertical="center"/>
    </xf>
    <xf numFmtId="0" fontId="102" fillId="0" borderId="11" xfId="1" applyFont="1" applyBorder="1" applyAlignment="1" applyProtection="1">
      <alignment horizontal="center"/>
    </xf>
    <xf numFmtId="0" fontId="7" fillId="3" borderId="6" xfId="3" applyFont="1" applyFill="1" applyBorder="1" applyAlignment="1">
      <alignment horizontal="center" vertical="center"/>
    </xf>
    <xf numFmtId="0" fontId="7" fillId="3" borderId="9" xfId="3" applyFont="1" applyFill="1" applyBorder="1" applyAlignment="1">
      <alignment horizontal="center" vertical="center"/>
    </xf>
    <xf numFmtId="0" fontId="7" fillId="3" borderId="6" xfId="3" applyFont="1" applyFill="1" applyBorder="1" applyAlignment="1">
      <alignment horizontal="center" vertical="center" wrapText="1"/>
    </xf>
    <xf numFmtId="0" fontId="110" fillId="0" borderId="0" xfId="0" applyFont="1" applyAlignment="1">
      <alignment horizontal="center"/>
    </xf>
    <xf numFmtId="0" fontId="107" fillId="0" borderId="0" xfId="0" applyFont="1" applyAlignment="1">
      <alignment horizontal="center"/>
    </xf>
    <xf numFmtId="0" fontId="44" fillId="6" borderId="0" xfId="0" applyFont="1" applyFill="1" applyAlignment="1">
      <alignment horizontal="center"/>
    </xf>
    <xf numFmtId="0" fontId="8" fillId="6" borderId="0" xfId="0" applyFont="1" applyFill="1" applyAlignment="1">
      <alignment horizontal="center"/>
    </xf>
    <xf numFmtId="0" fontId="79" fillId="6" borderId="0" xfId="0" applyFont="1" applyFill="1" applyAlignment="1">
      <alignment horizontal="center"/>
    </xf>
    <xf numFmtId="0" fontId="29" fillId="6" borderId="0" xfId="0" applyFont="1" applyFill="1" applyAlignment="1">
      <alignment horizontal="center"/>
    </xf>
    <xf numFmtId="0" fontId="29" fillId="6" borderId="0" xfId="0" applyFont="1" applyFill="1" applyBorder="1" applyAlignment="1">
      <alignment horizontal="center"/>
    </xf>
    <xf numFmtId="0" fontId="114" fillId="6" borderId="0" xfId="27" applyFont="1" applyFill="1" applyAlignment="1">
      <alignment horizontal="center"/>
    </xf>
    <xf numFmtId="167" fontId="24" fillId="6" borderId="30" xfId="2" applyNumberFormat="1" applyFont="1" applyFill="1" applyBorder="1" applyAlignment="1">
      <alignment horizontal="center"/>
    </xf>
    <xf numFmtId="0" fontId="52" fillId="6" borderId="0" xfId="27" applyFont="1" applyFill="1" applyAlignment="1">
      <alignment horizontal="center"/>
    </xf>
    <xf numFmtId="167" fontId="29" fillId="6" borderId="30" xfId="21" applyNumberFormat="1" applyFont="1" applyFill="1" applyBorder="1" applyAlignment="1">
      <alignment horizontal="center"/>
    </xf>
    <xf numFmtId="167" fontId="9" fillId="6" borderId="30" xfId="21" applyNumberFormat="1" applyFont="1" applyFill="1" applyBorder="1" applyAlignment="1">
      <alignment horizontal="center"/>
    </xf>
    <xf numFmtId="0" fontId="7" fillId="6" borderId="72" xfId="6" applyFont="1" applyFill="1" applyBorder="1" applyAlignment="1">
      <alignment horizontal="center"/>
    </xf>
    <xf numFmtId="0" fontId="7" fillId="6" borderId="73" xfId="6" applyFont="1" applyFill="1" applyBorder="1" applyAlignment="1">
      <alignment horizontal="center"/>
    </xf>
    <xf numFmtId="0" fontId="7" fillId="6" borderId="28" xfId="6" applyFont="1" applyFill="1" applyBorder="1" applyAlignment="1">
      <alignment horizontal="center"/>
    </xf>
    <xf numFmtId="0" fontId="7" fillId="6" borderId="74" xfId="6" applyFont="1" applyFill="1" applyBorder="1" applyAlignment="1">
      <alignment horizontal="center"/>
    </xf>
    <xf numFmtId="0" fontId="127" fillId="6" borderId="0" xfId="0" applyFont="1" applyFill="1" applyBorder="1" applyAlignment="1">
      <alignment horizontal="center" vertical="center"/>
    </xf>
    <xf numFmtId="0" fontId="103" fillId="6" borderId="0" xfId="0" applyFont="1" applyFill="1" applyBorder="1" applyAlignment="1">
      <alignment horizontal="center" vertical="center"/>
    </xf>
    <xf numFmtId="0" fontId="101" fillId="16" borderId="6" xfId="0" applyFont="1" applyFill="1" applyBorder="1" applyAlignment="1">
      <alignment horizontal="center" vertical="center" wrapText="1"/>
    </xf>
    <xf numFmtId="0" fontId="101" fillId="16" borderId="9" xfId="0" applyFont="1" applyFill="1" applyBorder="1" applyAlignment="1">
      <alignment horizontal="center" vertical="center" wrapText="1"/>
    </xf>
    <xf numFmtId="0" fontId="110" fillId="19" borderId="0" xfId="23" applyNumberFormat="1" applyFont="1" applyFill="1" applyBorder="1" applyAlignment="1">
      <alignment horizontal="center"/>
    </xf>
    <xf numFmtId="0" fontId="106" fillId="6" borderId="30" xfId="0" applyFont="1" applyFill="1" applyBorder="1" applyAlignment="1">
      <alignment horizontal="center"/>
    </xf>
    <xf numFmtId="0" fontId="101" fillId="16" borderId="10" xfId="0" applyFont="1" applyFill="1" applyBorder="1" applyAlignment="1">
      <alignment horizontal="center" vertical="center"/>
    </xf>
    <xf numFmtId="0" fontId="101" fillId="16" borderId="11" xfId="0" applyFont="1" applyFill="1" applyBorder="1" applyAlignment="1">
      <alignment horizontal="center" vertical="center"/>
    </xf>
    <xf numFmtId="167" fontId="101" fillId="16" borderId="10" xfId="2" applyNumberFormat="1" applyFont="1" applyFill="1" applyBorder="1" applyAlignment="1">
      <alignment horizontal="center" vertical="center"/>
    </xf>
    <xf numFmtId="167" fontId="101" fillId="16" borderId="11" xfId="2" applyNumberFormat="1" applyFont="1" applyFill="1" applyBorder="1" applyAlignment="1">
      <alignment horizontal="center" vertical="center"/>
    </xf>
    <xf numFmtId="0" fontId="101" fillId="16" borderId="6" xfId="0" applyFont="1" applyFill="1" applyBorder="1" applyAlignment="1">
      <alignment horizontal="center" vertical="center"/>
    </xf>
    <xf numFmtId="0" fontId="101" fillId="16" borderId="9" xfId="0" applyFont="1" applyFill="1" applyBorder="1" applyAlignment="1">
      <alignment horizontal="center" vertical="center"/>
    </xf>
    <xf numFmtId="3" fontId="123" fillId="6" borderId="0" xfId="28" applyNumberFormat="1" applyFont="1" applyFill="1" applyBorder="1" applyAlignment="1">
      <alignment horizontal="center"/>
    </xf>
    <xf numFmtId="14" fontId="108" fillId="6" borderId="0" xfId="4" applyNumberFormat="1" applyFont="1" applyFill="1" applyBorder="1" applyAlignment="1">
      <alignment horizontal="center"/>
    </xf>
    <xf numFmtId="0" fontId="108" fillId="6" borderId="0" xfId="4" applyNumberFormat="1" applyFont="1" applyFill="1" applyBorder="1" applyAlignment="1">
      <alignment horizontal="center"/>
    </xf>
    <xf numFmtId="14" fontId="106" fillId="6" borderId="0" xfId="4" applyNumberFormat="1" applyFont="1" applyFill="1" applyBorder="1" applyAlignment="1">
      <alignment horizontal="center"/>
    </xf>
    <xf numFmtId="0" fontId="106" fillId="6" borderId="0" xfId="4" applyNumberFormat="1" applyFont="1" applyFill="1" applyBorder="1" applyAlignment="1">
      <alignment horizontal="center"/>
    </xf>
    <xf numFmtId="0" fontId="29" fillId="0" borderId="0" xfId="0" applyFont="1" applyAlignment="1">
      <alignment horizontal="center"/>
    </xf>
    <xf numFmtId="0" fontId="108" fillId="0" borderId="0" xfId="0" applyFont="1" applyAlignment="1">
      <alignment horizontal="center"/>
    </xf>
    <xf numFmtId="0" fontId="106" fillId="0" borderId="0" xfId="0" applyFont="1" applyAlignment="1">
      <alignment horizontal="center"/>
    </xf>
    <xf numFmtId="0" fontId="9" fillId="0" borderId="0" xfId="0" applyFont="1" applyAlignment="1">
      <alignment horizontal="center"/>
    </xf>
    <xf numFmtId="0" fontId="95" fillId="0" borderId="0" xfId="0" applyFont="1" applyAlignment="1">
      <alignment horizontal="center"/>
    </xf>
    <xf numFmtId="14" fontId="8" fillId="0" borderId="0" xfId="0" applyNumberFormat="1" applyFont="1" applyFill="1" applyAlignment="1">
      <alignment horizontal="left"/>
    </xf>
    <xf numFmtId="14" fontId="8" fillId="15" borderId="6" xfId="23" applyNumberFormat="1" applyFont="1" applyFill="1" applyBorder="1" applyAlignment="1">
      <alignment horizontal="center" vertical="center" wrapText="1"/>
    </xf>
    <xf numFmtId="14" fontId="8" fillId="15" borderId="9" xfId="23" applyNumberFormat="1" applyFont="1" applyFill="1" applyBorder="1" applyAlignment="1">
      <alignment horizontal="center" vertical="center" wrapText="1"/>
    </xf>
    <xf numFmtId="49" fontId="8" fillId="15" borderId="10" xfId="23" applyNumberFormat="1" applyFont="1" applyFill="1" applyBorder="1" applyAlignment="1">
      <alignment horizontal="center" vertical="center" wrapText="1"/>
    </xf>
    <xf numFmtId="49" fontId="8" fillId="15" borderId="11" xfId="23" applyNumberFormat="1" applyFont="1" applyFill="1" applyBorder="1" applyAlignment="1">
      <alignment horizontal="center" vertical="center" wrapText="1"/>
    </xf>
    <xf numFmtId="49" fontId="8" fillId="15" borderId="6" xfId="23" applyNumberFormat="1" applyFont="1" applyFill="1" applyBorder="1" applyAlignment="1">
      <alignment horizontal="center" vertical="center" wrapText="1"/>
    </xf>
    <xf numFmtId="49" fontId="8" fillId="15" borderId="9" xfId="23" applyNumberFormat="1" applyFont="1" applyFill="1" applyBorder="1" applyAlignment="1">
      <alignment horizontal="center" vertical="center" wrapText="1"/>
    </xf>
    <xf numFmtId="0" fontId="8" fillId="15" borderId="6" xfId="23" applyFont="1" applyFill="1" applyBorder="1" applyAlignment="1">
      <alignment horizontal="center" vertical="center" wrapText="1"/>
    </xf>
    <xf numFmtId="0" fontId="8" fillId="15" borderId="9" xfId="23" applyFont="1" applyFill="1" applyBorder="1" applyAlignment="1">
      <alignment horizontal="center" vertical="center" wrapText="1"/>
    </xf>
    <xf numFmtId="166" fontId="52" fillId="0" borderId="0" xfId="23" applyNumberFormat="1" applyFont="1" applyFill="1" applyBorder="1" applyAlignment="1">
      <alignment horizontal="center" vertical="center"/>
    </xf>
    <xf numFmtId="0" fontId="13" fillId="0" borderId="0" xfId="0" applyFont="1" applyBorder="1" applyAlignment="1">
      <alignment horizontal="center" vertical="center"/>
    </xf>
    <xf numFmtId="166" fontId="106" fillId="0" borderId="30" xfId="23" applyNumberFormat="1" applyFont="1" applyFill="1" applyBorder="1" applyAlignment="1">
      <alignment horizontal="center" vertical="center"/>
    </xf>
    <xf numFmtId="0" fontId="8" fillId="0" borderId="0" xfId="0" applyFont="1" applyFill="1" applyAlignment="1">
      <alignment horizontal="center"/>
    </xf>
    <xf numFmtId="0" fontId="29" fillId="0" borderId="0" xfId="0" applyFont="1" applyFill="1" applyAlignment="1">
      <alignment horizontal="center"/>
    </xf>
    <xf numFmtId="3" fontId="8" fillId="15" borderId="10" xfId="24" applyNumberFormat="1" applyFont="1" applyFill="1" applyBorder="1" applyAlignment="1">
      <alignment horizontal="center" vertical="center" wrapText="1"/>
    </xf>
    <xf numFmtId="3" fontId="8" fillId="15" borderId="12" xfId="24" applyNumberFormat="1" applyFont="1" applyFill="1" applyBorder="1" applyAlignment="1">
      <alignment horizontal="center" vertical="center" wrapText="1"/>
    </xf>
    <xf numFmtId="3" fontId="8" fillId="15" borderId="11" xfId="24" applyNumberFormat="1" applyFont="1" applyFill="1" applyBorder="1" applyAlignment="1">
      <alignment horizontal="center" vertical="center" wrapText="1"/>
    </xf>
    <xf numFmtId="0" fontId="13" fillId="0" borderId="0" xfId="0" applyFont="1" applyAlignment="1">
      <alignment horizontal="center"/>
    </xf>
    <xf numFmtId="166" fontId="15" fillId="4" borderId="6" xfId="4" applyNumberFormat="1" applyFont="1" applyFill="1" applyBorder="1" applyAlignment="1">
      <alignment horizontal="center" vertical="center" wrapText="1"/>
    </xf>
    <xf numFmtId="166" fontId="15" fillId="4" borderId="9" xfId="4" applyNumberFormat="1" applyFont="1" applyFill="1" applyBorder="1" applyAlignment="1">
      <alignment horizontal="center" vertical="center" wrapText="1"/>
    </xf>
    <xf numFmtId="49" fontId="15" fillId="4" borderId="10" xfId="4" applyNumberFormat="1" applyFont="1" applyFill="1" applyBorder="1" applyAlignment="1">
      <alignment horizontal="center" vertical="center" wrapText="1"/>
    </xf>
    <xf numFmtId="49" fontId="15" fillId="4" borderId="11" xfId="4" applyNumberFormat="1" applyFont="1" applyFill="1" applyBorder="1" applyAlignment="1">
      <alignment horizontal="center" vertical="center" wrapText="1"/>
    </xf>
    <xf numFmtId="49" fontId="15" fillId="4" borderId="6" xfId="4" applyNumberFormat="1" applyFont="1" applyFill="1" applyBorder="1" applyAlignment="1">
      <alignment horizontal="center" vertical="center" wrapText="1"/>
    </xf>
    <xf numFmtId="49" fontId="15" fillId="4" borderId="9" xfId="4" applyNumberFormat="1" applyFont="1" applyFill="1" applyBorder="1" applyAlignment="1">
      <alignment horizontal="center" vertical="center" wrapText="1"/>
    </xf>
    <xf numFmtId="0" fontId="15" fillId="4" borderId="6" xfId="4" applyFont="1" applyFill="1" applyBorder="1" applyAlignment="1">
      <alignment horizontal="center" vertical="center" wrapText="1"/>
    </xf>
    <xf numFmtId="0" fontId="15" fillId="4" borderId="9" xfId="4" applyFont="1" applyFill="1" applyBorder="1" applyAlignment="1">
      <alignment horizontal="center" vertical="center" wrapText="1"/>
    </xf>
    <xf numFmtId="3" fontId="15" fillId="4" borderId="10" xfId="2" applyNumberFormat="1" applyFont="1" applyFill="1" applyBorder="1" applyAlignment="1">
      <alignment horizontal="center" vertical="center" wrapText="1"/>
    </xf>
    <xf numFmtId="3" fontId="15" fillId="4" borderId="12" xfId="2" applyNumberFormat="1" applyFont="1" applyFill="1" applyBorder="1" applyAlignment="1">
      <alignment horizontal="center" vertical="center" wrapText="1"/>
    </xf>
    <xf numFmtId="3" fontId="15" fillId="4" borderId="11" xfId="2" applyNumberFormat="1" applyFont="1" applyFill="1" applyBorder="1" applyAlignment="1">
      <alignment horizontal="center" vertical="center" wrapText="1"/>
    </xf>
    <xf numFmtId="49" fontId="17" fillId="4" borderId="1" xfId="4" applyNumberFormat="1" applyFont="1" applyFill="1" applyBorder="1" applyAlignment="1">
      <alignment horizontal="center" vertical="center" wrapText="1"/>
    </xf>
    <xf numFmtId="0" fontId="17" fillId="4" borderId="1" xfId="4" applyFont="1" applyFill="1" applyBorder="1" applyAlignment="1">
      <alignment horizontal="center" vertical="center" wrapText="1"/>
    </xf>
    <xf numFmtId="0" fontId="17" fillId="4" borderId="1" xfId="4" applyNumberFormat="1" applyFont="1" applyFill="1" applyBorder="1" applyAlignment="1">
      <alignment horizontal="center" vertical="center" wrapText="1"/>
    </xf>
    <xf numFmtId="3" fontId="17" fillId="4" borderId="1" xfId="2" applyNumberFormat="1" applyFont="1" applyFill="1" applyBorder="1" applyAlignment="1">
      <alignment horizontal="center" vertical="center" wrapText="1"/>
    </xf>
    <xf numFmtId="0" fontId="19" fillId="0" borderId="0" xfId="0" applyFont="1" applyAlignment="1">
      <alignment horizontal="center"/>
    </xf>
    <xf numFmtId="0" fontId="20" fillId="0" borderId="0" xfId="0" applyFont="1" applyAlignment="1">
      <alignment horizontal="center"/>
    </xf>
    <xf numFmtId="0" fontId="15" fillId="4" borderId="1" xfId="5" applyFont="1" applyFill="1" applyBorder="1" applyAlignment="1">
      <alignment horizontal="center" vertical="center"/>
    </xf>
    <xf numFmtId="0" fontId="22" fillId="0" borderId="0" xfId="0" applyFont="1" applyAlignment="1">
      <alignment horizontal="center"/>
    </xf>
    <xf numFmtId="0" fontId="0" fillId="0" borderId="0" xfId="0" applyAlignment="1">
      <alignment horizontal="center"/>
    </xf>
    <xf numFmtId="0" fontId="18" fillId="0" borderId="0" xfId="0" applyFont="1" applyAlignment="1">
      <alignment horizontal="center"/>
    </xf>
    <xf numFmtId="0" fontId="26" fillId="0" borderId="0" xfId="0" applyFont="1" applyAlignment="1">
      <alignment horizontal="center"/>
    </xf>
    <xf numFmtId="0" fontId="28" fillId="0" borderId="0" xfId="0" applyFont="1" applyAlignment="1">
      <alignment horizontal="center"/>
    </xf>
    <xf numFmtId="0" fontId="79" fillId="0" borderId="0" xfId="0" applyFont="1" applyAlignment="1">
      <alignment horizontal="center"/>
    </xf>
    <xf numFmtId="0" fontId="40" fillId="0" borderId="0" xfId="0" applyFont="1" applyBorder="1" applyAlignment="1">
      <alignment horizontal="center"/>
    </xf>
    <xf numFmtId="49" fontId="34" fillId="15" borderId="10" xfId="4" applyNumberFormat="1" applyFont="1" applyFill="1" applyBorder="1" applyAlignment="1">
      <alignment horizontal="center" vertical="center" wrapText="1"/>
    </xf>
    <xf numFmtId="49" fontId="34" fillId="15" borderId="11" xfId="4" applyNumberFormat="1" applyFont="1" applyFill="1" applyBorder="1" applyAlignment="1">
      <alignment horizontal="center" vertical="center" wrapText="1"/>
    </xf>
    <xf numFmtId="0" fontId="34" fillId="15" borderId="6" xfId="4" applyFont="1" applyFill="1" applyBorder="1" applyAlignment="1">
      <alignment horizontal="center" vertical="center" wrapText="1"/>
    </xf>
    <xf numFmtId="0" fontId="34" fillId="15" borderId="9" xfId="4" applyFont="1" applyFill="1" applyBorder="1" applyAlignment="1">
      <alignment horizontal="center" vertical="center" wrapText="1"/>
    </xf>
    <xf numFmtId="0" fontId="34" fillId="15" borderId="6" xfId="4" applyNumberFormat="1" applyFont="1" applyFill="1" applyBorder="1" applyAlignment="1">
      <alignment horizontal="center" vertical="center" wrapText="1"/>
    </xf>
    <xf numFmtId="0" fontId="34" fillId="15" borderId="9" xfId="4" applyNumberFormat="1" applyFont="1" applyFill="1" applyBorder="1" applyAlignment="1">
      <alignment horizontal="center" vertical="center" wrapText="1"/>
    </xf>
    <xf numFmtId="3" fontId="34" fillId="15" borderId="10" xfId="21" applyNumberFormat="1" applyFont="1" applyFill="1" applyBorder="1" applyAlignment="1">
      <alignment horizontal="center" vertical="center" wrapText="1"/>
    </xf>
    <xf numFmtId="3" fontId="34" fillId="15" borderId="12" xfId="21" applyNumberFormat="1" applyFont="1" applyFill="1" applyBorder="1" applyAlignment="1">
      <alignment horizontal="center" vertical="center" wrapText="1"/>
    </xf>
    <xf numFmtId="3" fontId="34" fillId="15" borderId="11" xfId="21" applyNumberFormat="1" applyFont="1" applyFill="1" applyBorder="1" applyAlignment="1">
      <alignment horizontal="center" vertical="center" wrapText="1"/>
    </xf>
    <xf numFmtId="166" fontId="131" fillId="0" borderId="0" xfId="4" applyNumberFormat="1" applyFont="1" applyBorder="1" applyAlignment="1">
      <alignment horizontal="center" vertical="center"/>
    </xf>
    <xf numFmtId="166" fontId="140" fillId="0" borderId="30" xfId="4" applyNumberFormat="1" applyFont="1" applyBorder="1" applyAlignment="1">
      <alignment horizontal="center" vertical="center"/>
    </xf>
    <xf numFmtId="0" fontId="8" fillId="15" borderId="10" xfId="5" applyFont="1" applyFill="1" applyBorder="1" applyAlignment="1">
      <alignment horizontal="center" vertical="center"/>
    </xf>
    <xf numFmtId="0" fontId="8" fillId="15" borderId="11" xfId="5" applyFont="1" applyFill="1" applyBorder="1" applyAlignment="1">
      <alignment horizontal="center" vertical="center"/>
    </xf>
    <xf numFmtId="0" fontId="8" fillId="15" borderId="6" xfId="5" applyFont="1" applyFill="1" applyBorder="1" applyAlignment="1">
      <alignment horizontal="center" vertical="center"/>
    </xf>
    <xf numFmtId="0" fontId="8" fillId="15" borderId="9" xfId="5" applyFont="1" applyFill="1" applyBorder="1" applyAlignment="1">
      <alignment horizontal="center" vertical="center"/>
    </xf>
    <xf numFmtId="0" fontId="52" fillId="0" borderId="0" xfId="5" applyFont="1" applyAlignment="1">
      <alignment horizontal="center" vertical="center"/>
    </xf>
    <xf numFmtId="0" fontId="106" fillId="0" borderId="30" xfId="5" applyFont="1" applyBorder="1" applyAlignment="1">
      <alignment horizontal="center"/>
    </xf>
    <xf numFmtId="167" fontId="8" fillId="15" borderId="10" xfId="2" applyNumberFormat="1" applyFont="1" applyFill="1" applyBorder="1" applyAlignment="1">
      <alignment horizontal="center" vertical="center"/>
    </xf>
    <xf numFmtId="167" fontId="8" fillId="15" borderId="11" xfId="2" applyNumberFormat="1" applyFont="1" applyFill="1" applyBorder="1" applyAlignment="1">
      <alignment horizontal="center" vertical="center"/>
    </xf>
    <xf numFmtId="0" fontId="8" fillId="15" borderId="13" xfId="5" applyFont="1" applyFill="1" applyBorder="1" applyAlignment="1">
      <alignment horizontal="center" vertical="center"/>
    </xf>
    <xf numFmtId="167" fontId="53" fillId="0" borderId="0" xfId="2" applyNumberFormat="1" applyFont="1" applyAlignment="1">
      <alignment horizontal="center" vertical="center"/>
    </xf>
    <xf numFmtId="167" fontId="106" fillId="0" borderId="0" xfId="2" applyNumberFormat="1" applyFont="1" applyBorder="1" applyAlignment="1">
      <alignment horizontal="center"/>
    </xf>
    <xf numFmtId="185" fontId="7" fillId="17" borderId="1" xfId="9" applyNumberFormat="1" applyFont="1" applyFill="1" applyBorder="1" applyAlignment="1">
      <alignment horizontal="center" vertical="center"/>
    </xf>
    <xf numFmtId="0" fontId="7" fillId="17" borderId="1" xfId="9" applyFont="1" applyFill="1" applyBorder="1" applyAlignment="1">
      <alignment horizontal="center" vertical="center"/>
    </xf>
    <xf numFmtId="0" fontId="51" fillId="17" borderId="1" xfId="9" applyFont="1" applyFill="1" applyBorder="1" applyAlignment="1">
      <alignment horizontal="center" vertical="center" wrapText="1"/>
    </xf>
    <xf numFmtId="0" fontId="51" fillId="17" borderId="1" xfId="9" applyFont="1" applyFill="1" applyBorder="1" applyAlignment="1">
      <alignment horizontal="center" vertical="center"/>
    </xf>
    <xf numFmtId="0" fontId="7" fillId="17" borderId="6" xfId="9" applyFont="1" applyFill="1" applyBorder="1" applyAlignment="1">
      <alignment horizontal="center" vertical="center" wrapText="1"/>
    </xf>
    <xf numFmtId="0" fontId="7" fillId="17" borderId="9" xfId="9" applyFont="1" applyFill="1" applyBorder="1" applyAlignment="1">
      <alignment horizontal="center" vertical="center" wrapText="1"/>
    </xf>
    <xf numFmtId="3" fontId="7" fillId="17" borderId="1" xfId="58" applyNumberFormat="1" applyFont="1" applyFill="1" applyBorder="1" applyAlignment="1">
      <alignment horizontal="center" vertical="center" wrapText="1"/>
    </xf>
    <xf numFmtId="185" fontId="161" fillId="6" borderId="0" xfId="0" applyNumberFormat="1" applyFont="1" applyFill="1" applyBorder="1" applyAlignment="1">
      <alignment horizontal="center" vertical="center"/>
    </xf>
    <xf numFmtId="3" fontId="53" fillId="6" borderId="0" xfId="0" applyNumberFormat="1" applyFont="1" applyFill="1" applyBorder="1" applyAlignment="1">
      <alignment horizontal="center" vertical="center"/>
    </xf>
    <xf numFmtId="3" fontId="164" fillId="6" borderId="30" xfId="0" applyNumberFormat="1" applyFont="1" applyFill="1" applyBorder="1" applyAlignment="1">
      <alignment horizontal="center" vertical="center"/>
    </xf>
    <xf numFmtId="3" fontId="7" fillId="17" borderId="1" xfId="58" applyNumberFormat="1" applyFont="1" applyFill="1" applyBorder="1" applyAlignment="1">
      <alignment horizontal="center" vertical="center"/>
    </xf>
    <xf numFmtId="3" fontId="7" fillId="17" borderId="10" xfId="58" applyNumberFormat="1" applyFont="1" applyFill="1" applyBorder="1" applyAlignment="1">
      <alignment horizontal="center" vertical="center"/>
    </xf>
    <xf numFmtId="3" fontId="7" fillId="17" borderId="11" xfId="58" applyNumberFormat="1" applyFont="1" applyFill="1" applyBorder="1" applyAlignment="1">
      <alignment horizontal="center" vertical="center"/>
    </xf>
    <xf numFmtId="3" fontId="7" fillId="17" borderId="6" xfId="58" applyNumberFormat="1" applyFont="1" applyFill="1" applyBorder="1" applyAlignment="1">
      <alignment horizontal="center" vertical="center" wrapText="1"/>
    </xf>
    <xf numFmtId="3" fontId="7" fillId="17" borderId="9" xfId="58" applyNumberFormat="1" applyFont="1" applyFill="1" applyBorder="1" applyAlignment="1">
      <alignment horizontal="center" vertical="center" wrapText="1"/>
    </xf>
    <xf numFmtId="3" fontId="73" fillId="6" borderId="29" xfId="58" applyNumberFormat="1" applyFont="1" applyFill="1" applyBorder="1" applyAlignment="1">
      <alignment horizontal="center" vertical="center"/>
    </xf>
    <xf numFmtId="3" fontId="8" fillId="6" borderId="0" xfId="58" applyNumberFormat="1" applyFont="1" applyFill="1" applyAlignment="1">
      <alignment horizontal="right" vertical="center"/>
    </xf>
    <xf numFmtId="3" fontId="8" fillId="6" borderId="0" xfId="9" applyNumberFormat="1" applyFont="1" applyFill="1" applyAlignment="1">
      <alignment horizontal="center" vertical="center"/>
    </xf>
    <xf numFmtId="3" fontId="29" fillId="6" borderId="0" xfId="58" applyNumberFormat="1" applyFont="1" applyFill="1" applyAlignment="1">
      <alignment horizontal="right" vertical="center"/>
    </xf>
    <xf numFmtId="3" fontId="29" fillId="6" borderId="0" xfId="9" applyNumberFormat="1" applyFont="1" applyFill="1" applyAlignment="1">
      <alignment horizontal="center" vertical="center"/>
    </xf>
    <xf numFmtId="3" fontId="24" fillId="17" borderId="1" xfId="9" applyNumberFormat="1" applyFont="1" applyFill="1" applyBorder="1" applyAlignment="1">
      <alignment horizontal="center" vertical="center" wrapText="1"/>
    </xf>
    <xf numFmtId="3" fontId="24" fillId="17" borderId="1" xfId="9" applyNumberFormat="1" applyFont="1" applyFill="1" applyBorder="1" applyAlignment="1">
      <alignment horizontal="center" vertical="center"/>
    </xf>
    <xf numFmtId="0" fontId="111" fillId="0" borderId="0" xfId="0" applyFont="1" applyAlignment="1">
      <alignment horizontal="center"/>
    </xf>
    <xf numFmtId="0" fontId="127" fillId="5" borderId="17" xfId="0" applyFont="1" applyFill="1" applyBorder="1" applyAlignment="1">
      <alignment horizontal="center" vertical="center" wrapText="1"/>
    </xf>
    <xf numFmtId="0" fontId="127" fillId="5" borderId="18" xfId="0" applyFont="1" applyFill="1" applyBorder="1" applyAlignment="1">
      <alignment horizontal="center" vertical="center" wrapText="1"/>
    </xf>
    <xf numFmtId="0" fontId="127" fillId="5" borderId="19" xfId="0" applyFont="1" applyFill="1" applyBorder="1" applyAlignment="1">
      <alignment horizontal="center" vertical="center" wrapText="1"/>
    </xf>
    <xf numFmtId="0" fontId="127" fillId="5" borderId="15" xfId="0" applyFont="1" applyFill="1" applyBorder="1" applyAlignment="1">
      <alignment horizontal="center" vertical="center" wrapText="1"/>
    </xf>
    <xf numFmtId="0" fontId="127" fillId="5" borderId="4" xfId="0" applyFont="1" applyFill="1" applyBorder="1" applyAlignment="1">
      <alignment horizontal="center" vertical="center" wrapText="1"/>
    </xf>
    <xf numFmtId="0" fontId="127" fillId="5" borderId="5" xfId="0" applyFont="1" applyFill="1" applyBorder="1" applyAlignment="1">
      <alignment horizontal="center" vertical="center" wrapText="1"/>
    </xf>
    <xf numFmtId="0" fontId="112" fillId="0" borderId="0" xfId="20" applyFont="1" applyBorder="1" applyAlignment="1">
      <alignment horizontal="center"/>
    </xf>
    <xf numFmtId="0" fontId="73" fillId="0" borderId="0" xfId="20" applyFont="1" applyAlignment="1">
      <alignment horizontal="center"/>
    </xf>
    <xf numFmtId="0" fontId="34" fillId="0" borderId="0" xfId="20" applyFont="1" applyAlignment="1">
      <alignment horizontal="center"/>
    </xf>
    <xf numFmtId="0" fontId="33" fillId="0" borderId="0" xfId="20" applyFont="1" applyAlignment="1">
      <alignment horizontal="center"/>
    </xf>
    <xf numFmtId="0" fontId="33" fillId="0" borderId="0" xfId="20" applyFont="1" applyAlignment="1">
      <alignment horizontal="left"/>
    </xf>
    <xf numFmtId="0" fontId="8" fillId="4" borderId="1" xfId="7" applyFont="1" applyFill="1" applyBorder="1" applyAlignment="1">
      <alignment horizontal="center" vertical="center"/>
    </xf>
    <xf numFmtId="167" fontId="8" fillId="4" borderId="1" xfId="2" applyNumberFormat="1" applyFont="1" applyFill="1" applyBorder="1" applyAlignment="1">
      <alignment horizontal="center" vertical="center" wrapText="1"/>
    </xf>
    <xf numFmtId="167" fontId="8" fillId="4" borderId="1" xfId="2" applyNumberFormat="1" applyFont="1" applyFill="1" applyBorder="1" applyAlignment="1">
      <alignment horizontal="center" vertical="center"/>
    </xf>
    <xf numFmtId="167" fontId="44" fillId="4" borderId="6" xfId="2" applyNumberFormat="1" applyFont="1" applyFill="1" applyBorder="1" applyAlignment="1">
      <alignment horizontal="center"/>
    </xf>
    <xf numFmtId="167" fontId="44" fillId="4" borderId="9" xfId="2" applyNumberFormat="1" applyFont="1" applyFill="1" applyBorder="1" applyAlignment="1">
      <alignment horizontal="center"/>
    </xf>
    <xf numFmtId="0" fontId="27" fillId="0" borderId="0" xfId="0" applyFont="1" applyAlignment="1">
      <alignment horizontal="center"/>
    </xf>
    <xf numFmtId="0" fontId="8" fillId="0" borderId="6" xfId="7" applyFont="1" applyFill="1" applyBorder="1" applyAlignment="1">
      <alignment horizontal="center" vertical="center"/>
    </xf>
    <xf numFmtId="0" fontId="8" fillId="0" borderId="9" xfId="7" applyFont="1" applyFill="1" applyBorder="1" applyAlignment="1">
      <alignment horizontal="center" vertical="center"/>
    </xf>
    <xf numFmtId="167" fontId="8" fillId="0" borderId="6" xfId="2" applyNumberFormat="1" applyFont="1" applyFill="1" applyBorder="1" applyAlignment="1">
      <alignment horizontal="center" vertical="center" wrapText="1"/>
    </xf>
    <xf numFmtId="167" fontId="8" fillId="0" borderId="9" xfId="2" applyNumberFormat="1" applyFont="1" applyFill="1" applyBorder="1" applyAlignment="1">
      <alignment horizontal="center" vertical="center" wrapText="1"/>
    </xf>
    <xf numFmtId="167" fontId="8" fillId="0" borderId="6" xfId="2" applyNumberFormat="1" applyFont="1" applyBorder="1" applyAlignment="1">
      <alignment horizontal="center" vertical="center"/>
    </xf>
    <xf numFmtId="167" fontId="8" fillId="0" borderId="9" xfId="2" applyNumberFormat="1" applyFont="1" applyBorder="1" applyAlignment="1">
      <alignment horizontal="center" vertical="center"/>
    </xf>
    <xf numFmtId="0" fontId="8" fillId="0" borderId="6" xfId="7" applyFont="1" applyBorder="1" applyAlignment="1">
      <alignment horizontal="center" vertical="center"/>
    </xf>
    <xf numFmtId="0" fontId="8" fillId="0" borderId="9" xfId="7" applyFont="1" applyBorder="1" applyAlignment="1">
      <alignment horizontal="center" vertical="center"/>
    </xf>
    <xf numFmtId="167" fontId="15" fillId="4" borderId="6" xfId="2" applyNumberFormat="1" applyFont="1" applyFill="1" applyBorder="1" applyAlignment="1">
      <alignment horizontal="center" vertical="center" wrapText="1"/>
    </xf>
    <xf numFmtId="167" fontId="15" fillId="4" borderId="9" xfId="2" applyNumberFormat="1" applyFont="1" applyFill="1" applyBorder="1" applyAlignment="1">
      <alignment horizontal="center" vertical="center" wrapText="1"/>
    </xf>
    <xf numFmtId="168" fontId="15" fillId="4" borderId="10" xfId="8" applyNumberFormat="1" applyFont="1" applyFill="1" applyBorder="1" applyAlignment="1">
      <alignment horizontal="center" vertical="center" wrapText="1"/>
    </xf>
    <xf numFmtId="168" fontId="15" fillId="4" borderId="11" xfId="8" applyNumberFormat="1" applyFont="1" applyFill="1" applyBorder="1" applyAlignment="1">
      <alignment horizontal="center" vertical="center" wrapText="1"/>
    </xf>
    <xf numFmtId="0" fontId="15" fillId="4" borderId="6" xfId="8" applyNumberFormat="1" applyFont="1" applyFill="1" applyBorder="1" applyAlignment="1">
      <alignment horizontal="center" vertical="center" wrapText="1"/>
    </xf>
    <xf numFmtId="0" fontId="15" fillId="4" borderId="9" xfId="8" applyNumberFormat="1" applyFont="1" applyFill="1" applyBorder="1" applyAlignment="1">
      <alignment horizontal="center" vertical="center" wrapText="1"/>
    </xf>
    <xf numFmtId="166" fontId="15" fillId="4" borderId="1" xfId="8" applyNumberFormat="1" applyFont="1" applyFill="1" applyBorder="1" applyAlignment="1">
      <alignment horizontal="center" vertical="center" wrapText="1"/>
    </xf>
    <xf numFmtId="0" fontId="15" fillId="4" borderId="10" xfId="8" applyNumberFormat="1" applyFont="1" applyFill="1" applyBorder="1" applyAlignment="1">
      <alignment horizontal="center" vertical="center" wrapText="1"/>
    </xf>
    <xf numFmtId="167" fontId="15" fillId="4" borderId="10" xfId="2" applyNumberFormat="1" applyFont="1" applyFill="1" applyBorder="1" applyAlignment="1">
      <alignment horizontal="center" vertical="center" wrapText="1"/>
    </xf>
    <xf numFmtId="167" fontId="15" fillId="4" borderId="11" xfId="2" applyNumberFormat="1" applyFont="1" applyFill="1" applyBorder="1" applyAlignment="1">
      <alignment horizontal="center" vertical="center" wrapText="1"/>
    </xf>
    <xf numFmtId="166" fontId="15" fillId="4" borderId="6" xfId="8" applyNumberFormat="1" applyFont="1" applyFill="1" applyBorder="1" applyAlignment="1">
      <alignment horizontal="center" vertical="center" wrapText="1"/>
    </xf>
    <xf numFmtId="166" fontId="15" fillId="4" borderId="9" xfId="8" applyNumberFormat="1" applyFont="1" applyFill="1" applyBorder="1" applyAlignment="1">
      <alignment horizontal="center" vertical="center" wrapText="1"/>
    </xf>
    <xf numFmtId="169" fontId="29" fillId="6" borderId="0" xfId="0" applyNumberFormat="1" applyFont="1" applyFill="1" applyBorder="1" applyAlignment="1">
      <alignment horizontal="center"/>
    </xf>
    <xf numFmtId="169" fontId="8" fillId="6" borderId="0" xfId="0" applyNumberFormat="1" applyFont="1" applyFill="1" applyBorder="1" applyAlignment="1">
      <alignment horizontal="center"/>
    </xf>
    <xf numFmtId="0" fontId="170" fillId="6" borderId="0" xfId="0" applyNumberFormat="1" applyFont="1" applyFill="1" applyBorder="1" applyAlignment="1">
      <alignment horizontal="center"/>
    </xf>
    <xf numFmtId="0" fontId="75" fillId="6" borderId="30" xfId="0" applyNumberFormat="1" applyFont="1" applyFill="1" applyBorder="1" applyAlignment="1">
      <alignment horizontal="center" vertical="center"/>
    </xf>
    <xf numFmtId="168" fontId="76" fillId="4" borderId="10" xfId="8" applyNumberFormat="1" applyFont="1" applyFill="1" applyBorder="1" applyAlignment="1">
      <alignment horizontal="center" vertical="center" wrapText="1"/>
    </xf>
    <xf numFmtId="168" fontId="76" fillId="4" borderId="11" xfId="8" applyNumberFormat="1" applyFont="1" applyFill="1" applyBorder="1" applyAlignment="1">
      <alignment horizontal="center" vertical="center" wrapText="1"/>
    </xf>
    <xf numFmtId="0" fontId="76" fillId="4" borderId="6" xfId="8" applyNumberFormat="1" applyFont="1" applyFill="1" applyBorder="1" applyAlignment="1">
      <alignment horizontal="center" vertical="center" wrapText="1"/>
    </xf>
    <xf numFmtId="0" fontId="76" fillId="4" borderId="9" xfId="8" applyNumberFormat="1" applyFont="1" applyFill="1" applyBorder="1" applyAlignment="1">
      <alignment horizontal="center" vertical="center" wrapText="1"/>
    </xf>
    <xf numFmtId="166" fontId="76" fillId="4" borderId="6" xfId="8" applyNumberFormat="1" applyFont="1" applyFill="1" applyBorder="1" applyAlignment="1">
      <alignment horizontal="center" vertical="center" wrapText="1"/>
    </xf>
    <xf numFmtId="166" fontId="76" fillId="4" borderId="9" xfId="8" applyNumberFormat="1" applyFont="1" applyFill="1" applyBorder="1" applyAlignment="1">
      <alignment horizontal="center" vertical="center" wrapText="1"/>
    </xf>
    <xf numFmtId="0" fontId="76" fillId="4" borderId="6" xfId="8" applyNumberFormat="1" applyFont="1" applyFill="1" applyBorder="1" applyAlignment="1">
      <alignment vertical="center" wrapText="1"/>
    </xf>
    <xf numFmtId="0" fontId="76" fillId="4" borderId="9" xfId="8" applyNumberFormat="1" applyFont="1" applyFill="1" applyBorder="1" applyAlignment="1">
      <alignment vertical="center" wrapText="1"/>
    </xf>
    <xf numFmtId="167" fontId="76" fillId="4" borderId="6" xfId="2" applyNumberFormat="1" applyFont="1" applyFill="1" applyBorder="1" applyAlignment="1">
      <alignment horizontal="center" vertical="center" wrapText="1"/>
    </xf>
    <xf numFmtId="167" fontId="76" fillId="4" borderId="9" xfId="2" applyNumberFormat="1" applyFont="1" applyFill="1" applyBorder="1" applyAlignment="1">
      <alignment horizontal="center" vertical="center" wrapText="1"/>
    </xf>
    <xf numFmtId="168" fontId="76" fillId="6" borderId="10" xfId="8" applyNumberFormat="1" applyFont="1" applyFill="1" applyBorder="1" applyAlignment="1">
      <alignment horizontal="center" vertical="center" wrapText="1"/>
    </xf>
    <xf numFmtId="168" fontId="76" fillId="6" borderId="11" xfId="8" applyNumberFormat="1" applyFont="1" applyFill="1" applyBorder="1" applyAlignment="1">
      <alignment horizontal="center" vertical="center" wrapText="1"/>
    </xf>
    <xf numFmtId="0" fontId="76" fillId="6" borderId="6" xfId="8" applyNumberFormat="1" applyFont="1" applyFill="1" applyBorder="1" applyAlignment="1">
      <alignment horizontal="center" vertical="center" wrapText="1"/>
    </xf>
    <xf numFmtId="0" fontId="76" fillId="6" borderId="9" xfId="8" applyNumberFormat="1" applyFont="1" applyFill="1" applyBorder="1" applyAlignment="1">
      <alignment horizontal="center" vertical="center" wrapText="1"/>
    </xf>
    <xf numFmtId="166" fontId="76" fillId="6" borderId="6" xfId="8" applyNumberFormat="1" applyFont="1" applyFill="1" applyBorder="1" applyAlignment="1">
      <alignment horizontal="center" vertical="center" wrapText="1"/>
    </xf>
    <xf numFmtId="166" fontId="76" fillId="6" borderId="9" xfId="8" applyNumberFormat="1" applyFont="1" applyFill="1" applyBorder="1" applyAlignment="1">
      <alignment horizontal="center" vertical="center" wrapText="1"/>
    </xf>
    <xf numFmtId="0" fontId="76" fillId="6" borderId="6" xfId="8" applyNumberFormat="1" applyFont="1" applyFill="1" applyBorder="1" applyAlignment="1">
      <alignment vertical="center" wrapText="1"/>
    </xf>
    <xf numFmtId="0" fontId="76" fillId="6" borderId="9" xfId="8" applyNumberFormat="1" applyFont="1" applyFill="1" applyBorder="1" applyAlignment="1">
      <alignment vertical="center" wrapText="1"/>
    </xf>
    <xf numFmtId="167" fontId="76" fillId="6" borderId="6" xfId="2" applyNumberFormat="1" applyFont="1" applyFill="1" applyBorder="1" applyAlignment="1">
      <alignment horizontal="center" vertical="center" wrapText="1"/>
    </xf>
    <xf numFmtId="167" fontId="76" fillId="6" borderId="9" xfId="2" applyNumberFormat="1" applyFont="1" applyFill="1" applyBorder="1" applyAlignment="1">
      <alignment horizontal="center" vertical="center" wrapText="1"/>
    </xf>
    <xf numFmtId="167" fontId="83" fillId="4" borderId="6" xfId="2" applyNumberFormat="1" applyFont="1" applyFill="1" applyBorder="1" applyAlignment="1">
      <alignment horizontal="center" vertical="center" wrapText="1"/>
    </xf>
    <xf numFmtId="167" fontId="83" fillId="4" borderId="9" xfId="2" applyNumberFormat="1" applyFont="1" applyFill="1" applyBorder="1" applyAlignment="1">
      <alignment horizontal="center" vertical="center" wrapText="1"/>
    </xf>
    <xf numFmtId="168" fontId="76" fillId="4" borderId="6" xfId="8" applyNumberFormat="1" applyFont="1" applyFill="1" applyBorder="1" applyAlignment="1">
      <alignment horizontal="center" vertical="center" wrapText="1"/>
    </xf>
    <xf numFmtId="168" fontId="76" fillId="4" borderId="9" xfId="8" applyNumberFormat="1" applyFont="1" applyFill="1" applyBorder="1" applyAlignment="1">
      <alignment horizontal="center" vertical="center" wrapText="1"/>
    </xf>
    <xf numFmtId="169" fontId="76" fillId="4" borderId="6" xfId="8" applyNumberFormat="1" applyFont="1" applyFill="1" applyBorder="1" applyAlignment="1">
      <alignment horizontal="center" vertical="center" wrapText="1"/>
    </xf>
    <xf numFmtId="169" fontId="76" fillId="4" borderId="9" xfId="8" applyNumberFormat="1" applyFont="1" applyFill="1" applyBorder="1" applyAlignment="1">
      <alignment horizontal="center" vertical="center" wrapText="1"/>
    </xf>
    <xf numFmtId="166" fontId="76" fillId="4" borderId="1" xfId="8" applyNumberFormat="1" applyFont="1" applyFill="1" applyBorder="1" applyAlignment="1">
      <alignment horizontal="center" vertical="center" wrapText="1"/>
    </xf>
    <xf numFmtId="0" fontId="76" fillId="4" borderId="10" xfId="8" applyNumberFormat="1" applyFont="1" applyFill="1" applyBorder="1" applyAlignment="1">
      <alignment horizontal="center" vertical="center" wrapText="1"/>
    </xf>
    <xf numFmtId="43" fontId="76" fillId="4" borderId="6" xfId="2" applyFont="1" applyFill="1" applyBorder="1" applyAlignment="1">
      <alignment horizontal="center" vertical="center" wrapText="1"/>
    </xf>
    <xf numFmtId="43" fontId="76" fillId="4" borderId="9" xfId="2" applyFont="1" applyFill="1" applyBorder="1" applyAlignment="1">
      <alignment horizontal="center" vertical="center" wrapText="1"/>
    </xf>
    <xf numFmtId="167" fontId="8" fillId="6" borderId="0" xfId="2" applyNumberFormat="1" applyFont="1" applyFill="1" applyBorder="1" applyAlignment="1">
      <alignment horizontal="center"/>
    </xf>
    <xf numFmtId="167" fontId="29" fillId="6" borderId="0" xfId="2" applyNumberFormat="1" applyFont="1" applyFill="1" applyBorder="1" applyAlignment="1">
      <alignment horizontal="center"/>
    </xf>
    <xf numFmtId="167" fontId="76" fillId="4" borderId="10" xfId="2" applyNumberFormat="1" applyFont="1" applyFill="1" applyBorder="1" applyAlignment="1">
      <alignment horizontal="center" vertical="center"/>
    </xf>
    <xf numFmtId="167" fontId="76" fillId="4" borderId="12" xfId="2" applyNumberFormat="1" applyFont="1" applyFill="1" applyBorder="1" applyAlignment="1">
      <alignment horizontal="center" vertical="center"/>
    </xf>
    <xf numFmtId="167" fontId="76" fillId="4" borderId="11" xfId="2" applyNumberFormat="1" applyFont="1" applyFill="1" applyBorder="1" applyAlignment="1">
      <alignment horizontal="center" vertical="center"/>
    </xf>
    <xf numFmtId="3" fontId="76" fillId="4" borderId="1" xfId="0" applyNumberFormat="1" applyFont="1" applyFill="1" applyBorder="1" applyAlignment="1">
      <alignment horizontal="center" vertical="center"/>
    </xf>
    <xf numFmtId="0" fontId="76" fillId="4" borderId="7" xfId="8" applyNumberFormat="1" applyFont="1" applyFill="1" applyBorder="1" applyAlignment="1">
      <alignment horizontal="center" vertical="center" wrapText="1"/>
    </xf>
    <xf numFmtId="0" fontId="76" fillId="4" borderId="14" xfId="8" applyNumberFormat="1" applyFont="1" applyFill="1" applyBorder="1" applyAlignment="1">
      <alignment horizontal="center" vertical="center" wrapText="1"/>
    </xf>
    <xf numFmtId="0" fontId="76" fillId="4" borderId="1" xfId="8" applyNumberFormat="1" applyFont="1" applyFill="1" applyBorder="1" applyAlignment="1">
      <alignment horizontal="center" vertical="center" wrapText="1"/>
    </xf>
    <xf numFmtId="167" fontId="76" fillId="4" borderId="1" xfId="2" applyNumberFormat="1" applyFont="1" applyFill="1" applyBorder="1" applyAlignment="1">
      <alignment horizontal="center" vertical="center"/>
    </xf>
    <xf numFmtId="167" fontId="76" fillId="16" borderId="6" xfId="2" applyNumberFormat="1" applyFont="1" applyFill="1" applyBorder="1" applyAlignment="1">
      <alignment horizontal="center" vertical="center" wrapText="1"/>
    </xf>
    <xf numFmtId="167" fontId="76" fillId="16" borderId="9" xfId="2" applyNumberFormat="1" applyFont="1" applyFill="1" applyBorder="1" applyAlignment="1">
      <alignment horizontal="center" vertical="center" wrapText="1"/>
    </xf>
    <xf numFmtId="167" fontId="83" fillId="16" borderId="10" xfId="2" applyNumberFormat="1" applyFont="1" applyFill="1" applyBorder="1" applyAlignment="1">
      <alignment horizontal="center" vertical="center" wrapText="1"/>
    </xf>
    <xf numFmtId="167" fontId="83" fillId="16" borderId="11" xfId="2" applyNumberFormat="1" applyFont="1" applyFill="1" applyBorder="1" applyAlignment="1">
      <alignment horizontal="center" vertical="center" wrapText="1"/>
    </xf>
    <xf numFmtId="167" fontId="76" fillId="16" borderId="1" xfId="2" applyNumberFormat="1" applyFont="1" applyFill="1" applyBorder="1" applyAlignment="1">
      <alignment horizontal="center" vertical="center" wrapText="1"/>
    </xf>
    <xf numFmtId="168" fontId="76" fillId="16" borderId="6" xfId="8" applyNumberFormat="1" applyFont="1" applyFill="1" applyBorder="1" applyAlignment="1">
      <alignment horizontal="center" vertical="center" wrapText="1"/>
    </xf>
    <xf numFmtId="168" fontId="76" fillId="16" borderId="9" xfId="8" applyNumberFormat="1" applyFont="1" applyFill="1" applyBorder="1" applyAlignment="1">
      <alignment horizontal="center" vertical="center" wrapText="1"/>
    </xf>
    <xf numFmtId="169" fontId="76" fillId="16" borderId="6" xfId="2" applyNumberFormat="1" applyFont="1" applyFill="1" applyBorder="1" applyAlignment="1">
      <alignment horizontal="center" vertical="center" wrapText="1"/>
    </xf>
    <xf numFmtId="169" fontId="76" fillId="16" borderId="9" xfId="2" applyNumberFormat="1" applyFont="1" applyFill="1" applyBorder="1" applyAlignment="1">
      <alignment horizontal="center" vertical="center" wrapText="1"/>
    </xf>
    <xf numFmtId="166" fontId="76" fillId="16" borderId="1" xfId="8" applyNumberFormat="1" applyFont="1" applyFill="1" applyBorder="1" applyAlignment="1">
      <alignment horizontal="center" vertical="center" wrapText="1"/>
    </xf>
    <xf numFmtId="0" fontId="76" fillId="16" borderId="10" xfId="8" applyNumberFormat="1" applyFont="1" applyFill="1" applyBorder="1" applyAlignment="1">
      <alignment horizontal="center" vertical="center" wrapText="1"/>
    </xf>
    <xf numFmtId="0" fontId="76" fillId="16" borderId="6" xfId="8" applyNumberFormat="1" applyFont="1" applyFill="1" applyBorder="1" applyAlignment="1">
      <alignment horizontal="center" vertical="center" wrapText="1"/>
    </xf>
    <xf numFmtId="0" fontId="76" fillId="16" borderId="9" xfId="8" applyNumberFormat="1" applyFont="1" applyFill="1" applyBorder="1" applyAlignment="1">
      <alignment horizontal="center" vertical="center" wrapText="1"/>
    </xf>
    <xf numFmtId="167" fontId="76" fillId="16" borderId="10" xfId="2" applyNumberFormat="1" applyFont="1" applyFill="1" applyBorder="1" applyAlignment="1">
      <alignment horizontal="center" vertical="center" wrapText="1"/>
    </xf>
    <xf numFmtId="167" fontId="76" fillId="16" borderId="11" xfId="2" applyNumberFormat="1" applyFont="1" applyFill="1" applyBorder="1" applyAlignment="1">
      <alignment horizontal="center" vertical="center" wrapText="1"/>
    </xf>
    <xf numFmtId="166" fontId="76" fillId="16" borderId="6" xfId="8" applyNumberFormat="1" applyFont="1" applyFill="1" applyBorder="1" applyAlignment="1">
      <alignment horizontal="center" vertical="center" wrapText="1"/>
    </xf>
    <xf numFmtId="166" fontId="76" fillId="16" borderId="9" xfId="8" applyNumberFormat="1" applyFont="1" applyFill="1" applyBorder="1" applyAlignment="1">
      <alignment horizontal="center" vertical="center" wrapText="1"/>
    </xf>
    <xf numFmtId="0" fontId="29" fillId="6" borderId="0" xfId="0" applyNumberFormat="1" applyFont="1" applyFill="1" applyBorder="1" applyAlignment="1">
      <alignment horizontal="center"/>
    </xf>
    <xf numFmtId="167" fontId="76" fillId="16" borderId="10" xfId="2" applyNumberFormat="1" applyFont="1" applyFill="1" applyBorder="1" applyAlignment="1">
      <alignment horizontal="center" vertical="center"/>
    </xf>
    <xf numFmtId="167" fontId="76" fillId="16" borderId="12" xfId="2" applyNumberFormat="1" applyFont="1" applyFill="1" applyBorder="1" applyAlignment="1">
      <alignment horizontal="center" vertical="center"/>
    </xf>
    <xf numFmtId="167" fontId="76" fillId="16" borderId="11" xfId="2" applyNumberFormat="1" applyFont="1" applyFill="1" applyBorder="1" applyAlignment="1">
      <alignment horizontal="center" vertical="center"/>
    </xf>
    <xf numFmtId="167" fontId="76" fillId="16" borderId="1" xfId="2" applyNumberFormat="1" applyFont="1" applyFill="1" applyBorder="1" applyAlignment="1">
      <alignment horizontal="center" vertical="center"/>
    </xf>
    <xf numFmtId="0" fontId="76" fillId="16" borderId="7" xfId="8" applyNumberFormat="1" applyFont="1" applyFill="1" applyBorder="1" applyAlignment="1">
      <alignment horizontal="center" vertical="center" wrapText="1"/>
    </xf>
    <xf numFmtId="0" fontId="76" fillId="16" borderId="14" xfId="8" applyNumberFormat="1" applyFont="1" applyFill="1" applyBorder="1" applyAlignment="1">
      <alignment horizontal="center" vertical="center" wrapText="1"/>
    </xf>
    <xf numFmtId="0" fontId="76" fillId="16" borderId="1" xfId="8" applyNumberFormat="1" applyFont="1" applyFill="1" applyBorder="1" applyAlignment="1">
      <alignment horizontal="center" vertical="center" wrapText="1"/>
    </xf>
    <xf numFmtId="0" fontId="75" fillId="6" borderId="0" xfId="0" applyNumberFormat="1" applyFont="1" applyFill="1" applyBorder="1" applyAlignment="1">
      <alignment horizontal="center" vertical="center"/>
    </xf>
    <xf numFmtId="168" fontId="76" fillId="16" borderId="10" xfId="8" applyNumberFormat="1" applyFont="1" applyFill="1" applyBorder="1" applyAlignment="1">
      <alignment horizontal="center" vertical="center" wrapText="1"/>
    </xf>
    <xf numFmtId="168" fontId="76" fillId="16" borderId="11" xfId="8" applyNumberFormat="1" applyFont="1" applyFill="1" applyBorder="1" applyAlignment="1">
      <alignment horizontal="center" vertical="center" wrapText="1"/>
    </xf>
    <xf numFmtId="0" fontId="76" fillId="16" borderId="6" xfId="8" applyNumberFormat="1" applyFont="1" applyFill="1" applyBorder="1" applyAlignment="1">
      <alignment vertical="center" wrapText="1"/>
    </xf>
    <xf numFmtId="0" fontId="76" fillId="16" borderId="9" xfId="8" applyNumberFormat="1" applyFont="1" applyFill="1" applyBorder="1" applyAlignment="1">
      <alignment vertical="center" wrapText="1"/>
    </xf>
    <xf numFmtId="43" fontId="83" fillId="16" borderId="10" xfId="2" applyFont="1" applyFill="1" applyBorder="1" applyAlignment="1">
      <alignment horizontal="center" vertical="center"/>
    </xf>
    <xf numFmtId="43" fontId="83" fillId="16" borderId="12" xfId="2" applyFont="1" applyFill="1" applyBorder="1" applyAlignment="1">
      <alignment horizontal="center" vertical="center"/>
    </xf>
    <xf numFmtId="43" fontId="83" fillId="16" borderId="11" xfId="2" applyFont="1" applyFill="1" applyBorder="1" applyAlignment="1">
      <alignment horizontal="center" vertical="center"/>
    </xf>
    <xf numFmtId="3" fontId="76" fillId="16" borderId="1" xfId="0" applyNumberFormat="1" applyFont="1" applyFill="1" applyBorder="1" applyAlignment="1">
      <alignment horizontal="center" vertical="center"/>
    </xf>
    <xf numFmtId="0" fontId="8" fillId="6" borderId="0" xfId="0" applyFont="1" applyFill="1" applyBorder="1" applyAlignment="1">
      <alignment horizontal="center"/>
    </xf>
    <xf numFmtId="0" fontId="8" fillId="16" borderId="6" xfId="0" applyFont="1" applyFill="1" applyBorder="1" applyAlignment="1">
      <alignment horizontal="center" vertical="center"/>
    </xf>
    <xf numFmtId="0" fontId="8" fillId="16" borderId="9" xfId="0" applyFont="1" applyFill="1" applyBorder="1" applyAlignment="1">
      <alignment horizontal="center" vertical="center"/>
    </xf>
    <xf numFmtId="3" fontId="8" fillId="16" borderId="10" xfId="0" applyNumberFormat="1" applyFont="1" applyFill="1" applyBorder="1" applyAlignment="1">
      <alignment horizontal="center" vertical="center"/>
    </xf>
    <xf numFmtId="3" fontId="8" fillId="16" borderId="11" xfId="0" applyNumberFormat="1" applyFont="1" applyFill="1" applyBorder="1" applyAlignment="1">
      <alignment horizontal="center" vertical="center"/>
    </xf>
    <xf numFmtId="0" fontId="40" fillId="6" borderId="0" xfId="0" applyFont="1" applyFill="1" applyBorder="1" applyAlignment="1">
      <alignment horizontal="center"/>
    </xf>
    <xf numFmtId="0" fontId="95" fillId="6" borderId="0" xfId="0" applyFont="1" applyFill="1" applyBorder="1" applyAlignment="1">
      <alignment horizontal="center"/>
    </xf>
    <xf numFmtId="0" fontId="107" fillId="6" borderId="0" xfId="0" applyFont="1" applyFill="1" applyBorder="1" applyAlignment="1">
      <alignment horizontal="center"/>
    </xf>
    <xf numFmtId="0" fontId="108" fillId="6" borderId="0" xfId="0" applyFont="1" applyFill="1" applyAlignment="1">
      <alignment horizontal="center"/>
    </xf>
    <xf numFmtId="0" fontId="114" fillId="6" borderId="0" xfId="0" applyFont="1" applyFill="1" applyAlignment="1">
      <alignment horizontal="center"/>
    </xf>
    <xf numFmtId="0" fontId="116" fillId="6" borderId="0" xfId="0" applyFont="1" applyFill="1" applyAlignment="1">
      <alignment horizontal="center"/>
    </xf>
    <xf numFmtId="0" fontId="7" fillId="6" borderId="0" xfId="0" applyFont="1" applyFill="1" applyAlignment="1">
      <alignment horizontal="center" vertical="center"/>
    </xf>
    <xf numFmtId="0" fontId="34" fillId="4" borderId="6" xfId="0" applyFont="1" applyFill="1" applyBorder="1" applyAlignment="1">
      <alignment horizontal="center" vertical="center"/>
    </xf>
    <xf numFmtId="0" fontId="34" fillId="4" borderId="9" xfId="0" applyFont="1" applyFill="1" applyBorder="1" applyAlignment="1">
      <alignment horizontal="center" vertical="center"/>
    </xf>
    <xf numFmtId="49" fontId="34" fillId="4" borderId="6" xfId="0" applyNumberFormat="1" applyFont="1" applyFill="1" applyBorder="1" applyAlignment="1">
      <alignment horizontal="center" vertical="center"/>
    </xf>
    <xf numFmtId="49" fontId="34" fillId="4" borderId="9" xfId="0" applyNumberFormat="1" applyFont="1" applyFill="1" applyBorder="1" applyAlignment="1">
      <alignment horizontal="center" vertical="center"/>
    </xf>
    <xf numFmtId="0" fontId="34" fillId="6" borderId="2" xfId="0" applyFont="1" applyFill="1" applyBorder="1" applyAlignment="1">
      <alignment horizontal="center" vertical="justify"/>
    </xf>
    <xf numFmtId="0" fontId="34" fillId="6" borderId="4" xfId="0" applyFont="1" applyFill="1" applyBorder="1" applyAlignment="1">
      <alignment horizontal="center" vertical="justify"/>
    </xf>
    <xf numFmtId="49" fontId="34" fillId="6" borderId="2" xfId="0" applyNumberFormat="1" applyFont="1" applyFill="1" applyBorder="1" applyAlignment="1">
      <alignment horizontal="center"/>
    </xf>
    <xf numFmtId="0" fontId="40" fillId="6" borderId="4" xfId="0" applyFont="1" applyFill="1" applyBorder="1" applyAlignment="1">
      <alignment horizontal="center"/>
    </xf>
    <xf numFmtId="49" fontId="34" fillId="6" borderId="1" xfId="0" applyNumberFormat="1" applyFont="1" applyFill="1" applyBorder="1" applyAlignment="1">
      <alignment horizontal="center"/>
    </xf>
    <xf numFmtId="0" fontId="34" fillId="6" borderId="1" xfId="0" applyFont="1" applyFill="1" applyBorder="1" applyAlignment="1">
      <alignment horizontal="center"/>
    </xf>
    <xf numFmtId="0" fontId="33" fillId="6" borderId="0" xfId="0" applyFont="1" applyFill="1" applyAlignment="1">
      <alignment horizontal="center"/>
    </xf>
    <xf numFmtId="0" fontId="38" fillId="6" borderId="0" xfId="0" applyFont="1" applyFill="1" applyAlignment="1">
      <alignment horizontal="center" vertical="center"/>
    </xf>
    <xf numFmtId="0" fontId="113" fillId="6" borderId="0" xfId="0" applyFont="1" applyFill="1" applyAlignment="1">
      <alignment horizontal="center" vertical="center"/>
    </xf>
    <xf numFmtId="41" fontId="108" fillId="0" borderId="0" xfId="2" applyNumberFormat="1" applyFont="1" applyAlignment="1">
      <alignment horizontal="center"/>
    </xf>
    <xf numFmtId="41" fontId="106" fillId="0" borderId="0" xfId="2" applyNumberFormat="1" applyFont="1" applyAlignment="1">
      <alignment horizontal="center"/>
    </xf>
    <xf numFmtId="0" fontId="114" fillId="0" borderId="0" xfId="0" applyFont="1" applyAlignment="1">
      <alignment horizontal="center"/>
    </xf>
    <xf numFmtId="0" fontId="116" fillId="0" borderId="0" xfId="0" applyFont="1" applyAlignment="1">
      <alignment horizontal="center"/>
    </xf>
    <xf numFmtId="41" fontId="9" fillId="0" borderId="0" xfId="2" applyNumberFormat="1" applyFont="1" applyAlignment="1">
      <alignment horizontal="center"/>
    </xf>
    <xf numFmtId="0" fontId="141" fillId="0" borderId="0" xfId="0" applyFont="1" applyAlignment="1">
      <alignment horizontal="center"/>
    </xf>
    <xf numFmtId="0" fontId="8" fillId="0" borderId="0" xfId="0" applyFont="1" applyAlignment="1">
      <alignment horizontal="center"/>
    </xf>
    <xf numFmtId="0" fontId="0" fillId="0" borderId="0" xfId="0" applyFont="1" applyAlignment="1"/>
    <xf numFmtId="0" fontId="0" fillId="0" borderId="0" xfId="0" applyAlignment="1"/>
    <xf numFmtId="0" fontId="108" fillId="10" borderId="32" xfId="0" applyFont="1" applyFill="1" applyBorder="1" applyAlignment="1">
      <alignment horizontal="center" wrapText="1"/>
    </xf>
    <xf numFmtId="0" fontId="108" fillId="10" borderId="33" xfId="0" applyFont="1" applyFill="1" applyBorder="1" applyAlignment="1">
      <alignment horizontal="center" wrapText="1"/>
    </xf>
    <xf numFmtId="0" fontId="116" fillId="0" borderId="0" xfId="0" applyFont="1" applyAlignment="1">
      <alignment horizontal="center" wrapText="1"/>
    </xf>
    <xf numFmtId="0" fontId="0" fillId="0" borderId="0" xfId="0" applyAlignment="1">
      <alignment wrapText="1"/>
    </xf>
    <xf numFmtId="0" fontId="101" fillId="10" borderId="0" xfId="0" applyFont="1" applyFill="1" applyAlignment="1">
      <alignment horizontal="center" wrapText="1"/>
    </xf>
    <xf numFmtId="0" fontId="116" fillId="10" borderId="0" xfId="0" applyFont="1" applyFill="1" applyAlignment="1">
      <alignment horizontal="center" wrapText="1"/>
    </xf>
    <xf numFmtId="0" fontId="114" fillId="0" borderId="0" xfId="0" applyFont="1" applyAlignment="1">
      <alignment horizontal="center" wrapText="1"/>
    </xf>
    <xf numFmtId="0" fontId="106" fillId="0" borderId="0" xfId="0" applyFont="1" applyAlignment="1">
      <alignment horizontal="center" wrapText="1"/>
    </xf>
    <xf numFmtId="0" fontId="123" fillId="10" borderId="0" xfId="0" applyFont="1" applyFill="1" applyAlignment="1">
      <alignment horizontal="left" wrapText="1"/>
    </xf>
    <xf numFmtId="0" fontId="123" fillId="10" borderId="0" xfId="0" applyFont="1" applyFill="1" applyAlignment="1">
      <alignment wrapText="1"/>
    </xf>
    <xf numFmtId="0" fontId="104" fillId="0" borderId="0" xfId="0" applyFont="1" applyAlignment="1">
      <alignment horizontal="left" wrapText="1"/>
    </xf>
    <xf numFmtId="0" fontId="108" fillId="10" borderId="34" xfId="0" applyFont="1" applyFill="1" applyBorder="1" applyAlignment="1">
      <alignment horizontal="center" wrapText="1"/>
    </xf>
    <xf numFmtId="0" fontId="108" fillId="10" borderId="35" xfId="0" applyFont="1" applyFill="1" applyBorder="1" applyAlignment="1">
      <alignment horizontal="center" wrapText="1"/>
    </xf>
    <xf numFmtId="0" fontId="108" fillId="10" borderId="32" xfId="0" applyFont="1" applyFill="1" applyBorder="1" applyAlignment="1">
      <alignment horizontal="center" vertical="center" wrapText="1"/>
    </xf>
    <xf numFmtId="0" fontId="102" fillId="0" borderId="33" xfId="0" applyFont="1" applyBorder="1" applyAlignment="1">
      <alignment horizontal="center" vertical="center" wrapText="1"/>
    </xf>
    <xf numFmtId="0" fontId="108" fillId="10" borderId="36" xfId="0" applyFont="1" applyFill="1" applyBorder="1" applyAlignment="1">
      <alignment horizontal="center" wrapText="1"/>
    </xf>
    <xf numFmtId="0" fontId="123" fillId="0" borderId="0" xfId="0" applyFont="1" applyAlignment="1">
      <alignment horizontal="left" wrapText="1"/>
    </xf>
    <xf numFmtId="0" fontId="108" fillId="0" borderId="0" xfId="0" applyFont="1" applyAlignment="1">
      <alignment horizontal="left" wrapText="1"/>
    </xf>
    <xf numFmtId="0" fontId="108" fillId="10" borderId="32" xfId="0" applyFont="1" applyFill="1" applyBorder="1" applyAlignment="1">
      <alignment wrapText="1"/>
    </xf>
    <xf numFmtId="0" fontId="108" fillId="10" borderId="33" xfId="0" applyFont="1" applyFill="1" applyBorder="1" applyAlignment="1">
      <alignment wrapText="1"/>
    </xf>
    <xf numFmtId="174" fontId="9" fillId="0" borderId="0" xfId="12" applyNumberFormat="1" applyFont="1" applyAlignment="1">
      <alignment horizontal="left"/>
    </xf>
    <xf numFmtId="14" fontId="8" fillId="0" borderId="0" xfId="0" applyNumberFormat="1" applyFont="1" applyFill="1" applyAlignment="1">
      <alignment horizontal="left" wrapText="1"/>
    </xf>
    <xf numFmtId="174" fontId="106" fillId="0" borderId="0" xfId="12" applyNumberFormat="1" applyFont="1" applyAlignment="1">
      <alignment horizontal="center"/>
    </xf>
    <xf numFmtId="0" fontId="9" fillId="0" borderId="0" xfId="12" applyFont="1" applyAlignment="1">
      <alignment horizontal="left"/>
    </xf>
    <xf numFmtId="0" fontId="9" fillId="0" borderId="0" xfId="13" applyFont="1" applyAlignment="1">
      <alignment horizontal="left"/>
    </xf>
    <xf numFmtId="0" fontId="50" fillId="0" borderId="0" xfId="12" applyFont="1" applyAlignment="1">
      <alignment horizontal="center" wrapText="1"/>
    </xf>
    <xf numFmtId="3" fontId="9" fillId="0" borderId="0" xfId="12" applyNumberFormat="1" applyFont="1" applyAlignment="1">
      <alignment horizontal="center"/>
    </xf>
    <xf numFmtId="0" fontId="33" fillId="0" borderId="0" xfId="12" applyFont="1" applyAlignment="1">
      <alignment horizontal="left"/>
    </xf>
    <xf numFmtId="0" fontId="33" fillId="0" borderId="0" xfId="12" applyFont="1" applyAlignment="1">
      <alignment horizontal="center"/>
    </xf>
    <xf numFmtId="174" fontId="116" fillId="0" borderId="0" xfId="12" applyNumberFormat="1" applyFont="1" applyAlignment="1">
      <alignment horizontal="center"/>
    </xf>
    <xf numFmtId="0" fontId="34" fillId="0" borderId="0" xfId="12" applyFont="1" applyAlignment="1">
      <alignment horizontal="center"/>
    </xf>
    <xf numFmtId="0" fontId="37" fillId="0" borderId="0" xfId="12" applyFont="1" applyAlignment="1">
      <alignment horizontal="center"/>
    </xf>
    <xf numFmtId="0" fontId="108" fillId="0" borderId="0" xfId="13" applyFont="1" applyAlignment="1">
      <alignment horizontal="left" vertical="center" wrapText="1"/>
    </xf>
    <xf numFmtId="0" fontId="36" fillId="0" borderId="0" xfId="13" applyFont="1" applyAlignment="1">
      <alignment horizontal="left"/>
    </xf>
    <xf numFmtId="0" fontId="52" fillId="0" borderId="0" xfId="13" applyFont="1" applyAlignment="1">
      <alignment horizontal="center" vertical="center" wrapText="1"/>
    </xf>
    <xf numFmtId="0" fontId="13" fillId="0" borderId="0" xfId="0" applyFont="1" applyAlignment="1">
      <alignment horizontal="center" vertical="center" wrapText="1"/>
    </xf>
    <xf numFmtId="37" fontId="8" fillId="0" borderId="0" xfId="14" applyNumberFormat="1" applyFont="1" applyAlignment="1">
      <alignment horizontal="right"/>
    </xf>
    <xf numFmtId="3" fontId="29" fillId="0" borderId="0" xfId="13" applyNumberFormat="1" applyFont="1" applyAlignment="1">
      <alignment horizontal="center" vertical="center" wrapText="1"/>
    </xf>
    <xf numFmtId="0" fontId="9" fillId="0" borderId="0" xfId="13" applyFont="1" applyAlignment="1"/>
    <xf numFmtId="0" fontId="9" fillId="0" borderId="0" xfId="13" applyFont="1" applyAlignment="1">
      <alignment horizontal="center"/>
    </xf>
    <xf numFmtId="3" fontId="29" fillId="0" borderId="0" xfId="13" applyNumberFormat="1" applyFont="1" applyAlignment="1">
      <alignment horizontal="left" vertical="center" wrapText="1"/>
    </xf>
    <xf numFmtId="174" fontId="116" fillId="0" borderId="0" xfId="12" applyNumberFormat="1" applyFont="1" applyAlignment="1">
      <alignment horizontal="center" wrapText="1"/>
    </xf>
    <xf numFmtId="0" fontId="33" fillId="0" borderId="0" xfId="16" applyFont="1" applyFill="1" applyAlignment="1">
      <alignment horizontal="left" vertical="center"/>
    </xf>
    <xf numFmtId="0" fontId="128" fillId="0" borderId="0" xfId="0" applyFont="1" applyAlignment="1">
      <alignment horizontal="center" vertical="top" wrapText="1"/>
    </xf>
    <xf numFmtId="0" fontId="113" fillId="0" borderId="0" xfId="0" applyFont="1" applyAlignment="1">
      <alignment horizontal="center" vertical="top" wrapText="1"/>
    </xf>
    <xf numFmtId="0" fontId="52" fillId="0" borderId="0" xfId="16" applyFont="1" applyFill="1" applyAlignment="1">
      <alignment horizontal="center" vertical="center" wrapText="1"/>
    </xf>
    <xf numFmtId="0" fontId="0" fillId="0" borderId="0" xfId="0" applyAlignment="1">
      <alignment horizontal="center" wrapText="1"/>
    </xf>
    <xf numFmtId="0" fontId="108" fillId="6" borderId="0" xfId="1" applyFont="1" applyFill="1" applyBorder="1" applyAlignment="1" applyProtection="1">
      <alignment horizontal="left" vertical="center" wrapText="1"/>
    </xf>
    <xf numFmtId="0" fontId="129" fillId="0" borderId="0" xfId="0" applyFont="1" applyAlignment="1">
      <alignment vertical="center" wrapText="1"/>
    </xf>
    <xf numFmtId="14" fontId="108" fillId="0" borderId="0" xfId="0" applyNumberFormat="1" applyFont="1" applyFill="1" applyBorder="1" applyAlignment="1">
      <alignment horizontal="left" wrapText="1"/>
    </xf>
    <xf numFmtId="0" fontId="129" fillId="0" borderId="0" xfId="0" applyFont="1" applyAlignment="1">
      <alignment horizontal="left" wrapText="1"/>
    </xf>
    <xf numFmtId="0" fontId="29" fillId="0" borderId="0" xfId="16" applyFont="1" applyFill="1" applyAlignment="1">
      <alignment horizontal="center" vertical="center" wrapText="1"/>
    </xf>
    <xf numFmtId="0" fontId="129" fillId="0" borderId="0" xfId="0" applyFont="1" applyAlignment="1">
      <alignment horizontal="center" wrapText="1"/>
    </xf>
    <xf numFmtId="0" fontId="34" fillId="0" borderId="0" xfId="16" applyFont="1" applyFill="1" applyAlignment="1">
      <alignment horizontal="center" vertical="center"/>
    </xf>
    <xf numFmtId="0" fontId="34" fillId="0" borderId="6" xfId="16" applyFont="1" applyFill="1" applyBorder="1" applyAlignment="1">
      <alignment horizontal="center" vertical="center"/>
    </xf>
    <xf numFmtId="0" fontId="34" fillId="0" borderId="9" xfId="16" applyFont="1" applyFill="1" applyBorder="1" applyAlignment="1">
      <alignment horizontal="center" vertical="center"/>
    </xf>
    <xf numFmtId="0" fontId="34" fillId="0" borderId="7" xfId="16" applyFont="1" applyFill="1" applyBorder="1" applyAlignment="1">
      <alignment horizontal="center" vertical="center" wrapText="1"/>
    </xf>
    <xf numFmtId="0" fontId="34" fillId="0" borderId="14" xfId="16" applyFont="1" applyFill="1" applyBorder="1" applyAlignment="1">
      <alignment horizontal="center" vertical="center" wrapText="1"/>
    </xf>
    <xf numFmtId="0" fontId="8" fillId="0" borderId="10" xfId="16" applyFont="1" applyFill="1" applyBorder="1" applyAlignment="1">
      <alignment horizontal="center" vertical="center"/>
    </xf>
    <xf numFmtId="0" fontId="8" fillId="0" borderId="11" xfId="16" applyFont="1" applyFill="1" applyBorder="1" applyAlignment="1">
      <alignment horizontal="center" vertical="center"/>
    </xf>
    <xf numFmtId="167" fontId="34" fillId="0" borderId="6" xfId="17" applyNumberFormat="1" applyFont="1" applyFill="1" applyBorder="1" applyAlignment="1">
      <alignment horizontal="center" vertical="center"/>
    </xf>
    <xf numFmtId="167" fontId="34" fillId="0" borderId="9" xfId="17" applyNumberFormat="1" applyFont="1" applyFill="1" applyBorder="1" applyAlignment="1">
      <alignment horizontal="center" vertical="center"/>
    </xf>
    <xf numFmtId="3" fontId="34" fillId="0" borderId="6" xfId="17" applyNumberFormat="1" applyFont="1" applyFill="1" applyBorder="1" applyAlignment="1">
      <alignment horizontal="center" vertical="center"/>
    </xf>
    <xf numFmtId="3" fontId="34" fillId="0" borderId="9" xfId="17" applyNumberFormat="1" applyFont="1" applyFill="1" applyBorder="1" applyAlignment="1">
      <alignment horizontal="center" vertical="center"/>
    </xf>
    <xf numFmtId="0" fontId="7" fillId="0" borderId="6" xfId="16" applyFont="1" applyFill="1" applyBorder="1" applyAlignment="1">
      <alignment horizontal="center" vertical="center"/>
    </xf>
    <xf numFmtId="0" fontId="7" fillId="0" borderId="9" xfId="16" applyFont="1" applyFill="1" applyBorder="1" applyAlignment="1">
      <alignment horizontal="center" vertical="center"/>
    </xf>
    <xf numFmtId="0" fontId="7" fillId="0" borderId="7" xfId="16" applyFont="1" applyFill="1" applyBorder="1" applyAlignment="1">
      <alignment horizontal="center" vertical="center" wrapText="1"/>
    </xf>
    <xf numFmtId="0" fontId="7" fillId="0" borderId="14" xfId="16" applyFont="1" applyFill="1" applyBorder="1" applyAlignment="1">
      <alignment horizontal="center" vertical="center" wrapText="1"/>
    </xf>
    <xf numFmtId="0" fontId="7" fillId="0" borderId="0" xfId="16" applyFont="1" applyFill="1" applyAlignment="1">
      <alignment horizontal="left" vertical="center" wrapText="1"/>
    </xf>
    <xf numFmtId="0" fontId="53" fillId="0" borderId="0" xfId="16" applyFont="1" applyFill="1" applyAlignment="1">
      <alignment horizontal="center" vertical="center"/>
    </xf>
    <xf numFmtId="167" fontId="34" fillId="0" borderId="10" xfId="18" applyNumberFormat="1" applyFont="1" applyFill="1" applyBorder="1" applyAlignment="1">
      <alignment horizontal="center" vertical="center"/>
    </xf>
    <xf numFmtId="167" fontId="34" fillId="0" borderId="11" xfId="18" applyNumberFormat="1" applyFont="1" applyFill="1" applyBorder="1" applyAlignment="1">
      <alignment horizontal="center" vertical="center"/>
    </xf>
    <xf numFmtId="14" fontId="7" fillId="0" borderId="0" xfId="0" applyNumberFormat="1" applyFont="1" applyFill="1" applyBorder="1" applyAlignment="1">
      <alignment horizontal="center" wrapText="1"/>
    </xf>
    <xf numFmtId="0" fontId="51" fillId="0" borderId="0" xfId="16" applyFont="1" applyFill="1" applyAlignment="1">
      <alignment horizontal="left" vertical="center" wrapText="1"/>
    </xf>
    <xf numFmtId="14" fontId="8" fillId="0" borderId="0" xfId="0" applyNumberFormat="1" applyFont="1" applyFill="1" applyBorder="1" applyAlignment="1">
      <alignment horizontal="center" wrapText="1"/>
    </xf>
    <xf numFmtId="0" fontId="37" fillId="0" borderId="0" xfId="16" applyFont="1" applyFill="1" applyAlignment="1">
      <alignment horizontal="center" vertical="center"/>
    </xf>
    <xf numFmtId="0" fontId="33" fillId="0" borderId="6" xfId="0" applyFont="1" applyBorder="1" applyAlignment="1">
      <alignment horizontal="center"/>
    </xf>
    <xf numFmtId="0" fontId="33" fillId="0" borderId="9" xfId="0" applyFont="1" applyBorder="1" applyAlignment="1">
      <alignment horizontal="center"/>
    </xf>
    <xf numFmtId="167" fontId="7" fillId="0" borderId="6" xfId="17" applyNumberFormat="1" applyFont="1" applyFill="1" applyBorder="1" applyAlignment="1">
      <alignment horizontal="center" vertical="center"/>
    </xf>
    <xf numFmtId="167" fontId="7" fillId="0" borderId="9" xfId="17" applyNumberFormat="1" applyFont="1" applyFill="1" applyBorder="1" applyAlignment="1">
      <alignment horizontal="center" vertical="center"/>
    </xf>
    <xf numFmtId="0" fontId="34" fillId="0" borderId="0" xfId="16" applyFont="1" applyFill="1" applyAlignment="1">
      <alignment horizontal="center" vertical="center" wrapText="1"/>
    </xf>
    <xf numFmtId="0" fontId="33" fillId="0" borderId="0" xfId="16" applyFont="1" applyFill="1" applyAlignment="1">
      <alignment horizontal="center" vertical="center"/>
    </xf>
    <xf numFmtId="14" fontId="52" fillId="0" borderId="0" xfId="0" applyNumberFormat="1" applyFont="1" applyFill="1" applyBorder="1" applyAlignment="1">
      <alignment horizontal="center" wrapText="1"/>
    </xf>
    <xf numFmtId="0" fontId="13" fillId="0" borderId="0" xfId="0" applyFont="1" applyAlignment="1">
      <alignment wrapText="1"/>
    </xf>
    <xf numFmtId="14" fontId="29" fillId="0" borderId="0" xfId="0" applyNumberFormat="1" applyFont="1" applyFill="1" applyBorder="1" applyAlignment="1">
      <alignment horizontal="center" wrapText="1"/>
    </xf>
    <xf numFmtId="0" fontId="113" fillId="0" borderId="0" xfId="0" applyFont="1" applyAlignment="1">
      <alignment wrapText="1"/>
    </xf>
    <xf numFmtId="0" fontId="8" fillId="0" borderId="0" xfId="16" applyFont="1" applyFill="1" applyAlignment="1">
      <alignment horizontal="left" vertical="center" wrapText="1"/>
    </xf>
    <xf numFmtId="14" fontId="108" fillId="0" borderId="0" xfId="0" applyNumberFormat="1" applyFont="1" applyFill="1" applyBorder="1" applyAlignment="1">
      <alignment horizontal="left" vertical="top"/>
    </xf>
    <xf numFmtId="0" fontId="52" fillId="0" borderId="0" xfId="16" applyFont="1" applyFill="1" applyAlignment="1">
      <alignment horizontal="center" vertical="center"/>
    </xf>
    <xf numFmtId="0" fontId="106" fillId="0" borderId="0" xfId="16" applyFont="1" applyFill="1" applyAlignment="1">
      <alignment horizontal="center" vertical="center" wrapText="1"/>
    </xf>
    <xf numFmtId="14" fontId="52" fillId="0" borderId="0" xfId="0" applyNumberFormat="1" applyFont="1" applyFill="1" applyBorder="1" applyAlignment="1">
      <alignment horizontal="center"/>
    </xf>
    <xf numFmtId="14" fontId="106" fillId="0" borderId="0" xfId="0" applyNumberFormat="1" applyFont="1" applyFill="1" applyBorder="1" applyAlignment="1">
      <alignment horizontal="center"/>
    </xf>
    <xf numFmtId="0" fontId="106" fillId="0" borderId="0" xfId="16" applyFont="1" applyFill="1" applyAlignment="1">
      <alignment horizontal="center" vertical="center"/>
    </xf>
    <xf numFmtId="0" fontId="7" fillId="0" borderId="0" xfId="16" applyFont="1" applyFill="1" applyAlignment="1">
      <alignment horizontal="center" vertical="center" wrapText="1"/>
    </xf>
    <xf numFmtId="0" fontId="24" fillId="0" borderId="0" xfId="16" applyFont="1" applyFill="1" applyAlignment="1">
      <alignment horizontal="center" vertical="center"/>
    </xf>
    <xf numFmtId="43" fontId="131" fillId="0" borderId="0" xfId="2" applyFont="1" applyBorder="1" applyAlignment="1">
      <alignment horizontal="center"/>
    </xf>
    <xf numFmtId="43" fontId="130" fillId="0" borderId="0" xfId="2" applyFont="1" applyBorder="1" applyAlignment="1">
      <alignment horizontal="center"/>
    </xf>
    <xf numFmtId="0" fontId="131" fillId="0" borderId="0" xfId="0" applyNumberFormat="1" applyFont="1" applyBorder="1" applyAlignment="1">
      <alignment horizontal="center"/>
    </xf>
    <xf numFmtId="0" fontId="131" fillId="0" borderId="0" xfId="0" applyNumberFormat="1" applyFont="1" applyAlignment="1">
      <alignment horizontal="center"/>
    </xf>
    <xf numFmtId="0" fontId="130" fillId="0" borderId="0" xfId="0" applyNumberFormat="1" applyFont="1" applyBorder="1" applyAlignment="1">
      <alignment horizontal="center"/>
    </xf>
    <xf numFmtId="0" fontId="130" fillId="0" borderId="0" xfId="0" applyNumberFormat="1" applyFont="1" applyAlignment="1">
      <alignment horizontal="center"/>
    </xf>
    <xf numFmtId="0" fontId="108" fillId="0" borderId="0" xfId="0" applyFont="1" applyAlignment="1">
      <alignment horizontal="center" wrapText="1"/>
    </xf>
    <xf numFmtId="0" fontId="58" fillId="0" borderId="0" xfId="9" applyNumberFormat="1" applyFont="1" applyFill="1" applyBorder="1" applyAlignment="1" applyProtection="1">
      <alignment horizontal="center" vertical="top" wrapText="1" readingOrder="1"/>
    </xf>
    <xf numFmtId="0" fontId="60" fillId="0" borderId="0" xfId="9" applyNumberFormat="1" applyFont="1" applyFill="1" applyBorder="1" applyAlignment="1" applyProtection="1">
      <alignment horizontal="left" vertical="top" wrapText="1" readingOrder="1"/>
    </xf>
    <xf numFmtId="0" fontId="101" fillId="0" borderId="0" xfId="9" applyNumberFormat="1" applyFont="1" applyFill="1" applyBorder="1" applyAlignment="1" applyProtection="1">
      <alignment horizontal="center" vertical="top" wrapText="1" readingOrder="1"/>
    </xf>
    <xf numFmtId="0" fontId="116" fillId="0" borderId="0" xfId="9" applyNumberFormat="1" applyFont="1" applyFill="1" applyBorder="1" applyAlignment="1" applyProtection="1">
      <alignment horizontal="center" vertical="top" wrapText="1" readingOrder="1"/>
    </xf>
    <xf numFmtId="0" fontId="59" fillId="0" borderId="0" xfId="9" applyNumberFormat="1" applyFont="1" applyFill="1" applyBorder="1" applyAlignment="1" applyProtection="1">
      <alignment horizontal="left" vertical="top" wrapText="1" readingOrder="1"/>
    </xf>
    <xf numFmtId="0" fontId="135" fillId="0" borderId="0" xfId="9" applyNumberFormat="1" applyFont="1" applyFill="1" applyBorder="1" applyAlignment="1" applyProtection="1">
      <alignment horizontal="center" vertical="center" wrapText="1" readingOrder="1"/>
    </xf>
    <xf numFmtId="0" fontId="106" fillId="0" borderId="0" xfId="9" applyNumberFormat="1" applyFont="1" applyFill="1" applyBorder="1" applyAlignment="1" applyProtection="1">
      <alignment horizontal="center" vertical="top" wrapText="1" readingOrder="1"/>
    </xf>
    <xf numFmtId="0" fontId="71" fillId="0" borderId="0" xfId="9" applyNumberFormat="1" applyFont="1" applyFill="1" applyBorder="1" applyAlignment="1" applyProtection="1">
      <alignment horizontal="left" vertical="top" wrapText="1" readingOrder="1"/>
    </xf>
    <xf numFmtId="0" fontId="63" fillId="0" borderId="41" xfId="9" applyNumberFormat="1" applyFont="1" applyFill="1" applyBorder="1" applyAlignment="1" applyProtection="1">
      <alignment horizontal="left" vertical="center" wrapText="1" readingOrder="1"/>
    </xf>
    <xf numFmtId="176" fontId="64" fillId="0" borderId="41" xfId="9" applyNumberFormat="1" applyFont="1" applyFill="1" applyBorder="1" applyAlignment="1" applyProtection="1">
      <alignment horizontal="right" vertical="center" wrapText="1" readingOrder="1"/>
    </xf>
    <xf numFmtId="0" fontId="63" fillId="0" borderId="42" xfId="9" applyNumberFormat="1" applyFont="1" applyFill="1" applyBorder="1" applyAlignment="1" applyProtection="1">
      <alignment horizontal="left" vertical="center" wrapText="1" readingOrder="1"/>
    </xf>
    <xf numFmtId="176" fontId="64" fillId="0" borderId="42" xfId="9" applyNumberFormat="1" applyFont="1" applyFill="1" applyBorder="1" applyAlignment="1" applyProtection="1">
      <alignment horizontal="right" vertical="center" wrapText="1" readingOrder="1"/>
    </xf>
    <xf numFmtId="0" fontId="62" fillId="0" borderId="40" xfId="9" applyNumberFormat="1" applyFont="1" applyFill="1" applyBorder="1" applyAlignment="1" applyProtection="1">
      <alignment horizontal="center" vertical="center" wrapText="1" readingOrder="1"/>
    </xf>
    <xf numFmtId="0" fontId="61" fillId="0" borderId="0" xfId="9" applyNumberFormat="1" applyFont="1" applyFill="1" applyBorder="1" applyAlignment="1" applyProtection="1">
      <alignment horizontal="left" vertical="top" wrapText="1" readingOrder="1"/>
    </xf>
    <xf numFmtId="0" fontId="65" fillId="0" borderId="43" xfId="9" applyNumberFormat="1" applyFont="1" applyFill="1" applyBorder="1" applyAlignment="1" applyProtection="1">
      <alignment horizontal="left" vertical="center" wrapText="1" readingOrder="1"/>
    </xf>
    <xf numFmtId="176" fontId="66" fillId="0" borderId="43" xfId="9" applyNumberFormat="1" applyFont="1" applyFill="1" applyBorder="1" applyAlignment="1" applyProtection="1">
      <alignment horizontal="right" vertical="center" wrapText="1" readingOrder="1"/>
    </xf>
    <xf numFmtId="0" fontId="62" fillId="0" borderId="0" xfId="9" applyNumberFormat="1" applyFont="1" applyFill="1" applyBorder="1" applyAlignment="1" applyProtection="1">
      <alignment horizontal="left" vertical="center" wrapText="1" readingOrder="1"/>
    </xf>
    <xf numFmtId="0" fontId="62" fillId="0" borderId="43" xfId="9" applyNumberFormat="1" applyFont="1" applyFill="1" applyBorder="1" applyAlignment="1" applyProtection="1">
      <alignment horizontal="center" vertical="center" wrapText="1" readingOrder="1"/>
    </xf>
    <xf numFmtId="0" fontId="65" fillId="0" borderId="39" xfId="9" applyNumberFormat="1" applyFont="1" applyFill="1" applyBorder="1" applyAlignment="1" applyProtection="1">
      <alignment horizontal="left" vertical="center" wrapText="1" readingOrder="1"/>
    </xf>
    <xf numFmtId="176" fontId="67" fillId="0" borderId="41" xfId="9" applyNumberFormat="1" applyFont="1" applyFill="1" applyBorder="1" applyAlignment="1" applyProtection="1">
      <alignment horizontal="right" vertical="center" wrapText="1" readingOrder="1"/>
    </xf>
    <xf numFmtId="0" fontId="65" fillId="0" borderId="41" xfId="9" applyNumberFormat="1" applyFont="1" applyFill="1" applyBorder="1" applyAlignment="1" applyProtection="1">
      <alignment horizontal="left" vertical="center" wrapText="1" readingOrder="1"/>
    </xf>
    <xf numFmtId="0" fontId="65" fillId="0" borderId="0" xfId="9" applyNumberFormat="1" applyFont="1" applyFill="1" applyBorder="1" applyAlignment="1" applyProtection="1">
      <alignment horizontal="left" vertical="center" wrapText="1" readingOrder="1"/>
    </xf>
    <xf numFmtId="0" fontId="68" fillId="0" borderId="40" xfId="9" applyNumberFormat="1" applyFont="1" applyFill="1" applyBorder="1" applyAlignment="1" applyProtection="1">
      <alignment horizontal="center" vertical="center" wrapText="1" readingOrder="1"/>
    </xf>
    <xf numFmtId="176" fontId="66" fillId="0" borderId="40" xfId="9" applyNumberFormat="1" applyFont="1" applyFill="1" applyBorder="1" applyAlignment="1" applyProtection="1">
      <alignment horizontal="right" vertical="center" wrapText="1" readingOrder="1"/>
    </xf>
    <xf numFmtId="0" fontId="62" fillId="0" borderId="39" xfId="9" applyNumberFormat="1" applyFont="1" applyFill="1" applyBorder="1" applyAlignment="1" applyProtection="1">
      <alignment horizontal="left" vertical="center" wrapText="1" readingOrder="1"/>
    </xf>
    <xf numFmtId="0" fontId="65" fillId="0" borderId="42" xfId="9" applyNumberFormat="1" applyFont="1" applyFill="1" applyBorder="1" applyAlignment="1" applyProtection="1">
      <alignment horizontal="left" vertical="center" wrapText="1" readingOrder="1"/>
    </xf>
    <xf numFmtId="176" fontId="67" fillId="0" borderId="42" xfId="9" applyNumberFormat="1" applyFont="1" applyFill="1" applyBorder="1" applyAlignment="1" applyProtection="1">
      <alignment horizontal="right" vertical="center" wrapText="1" readingOrder="1"/>
    </xf>
    <xf numFmtId="0" fontId="65" fillId="0" borderId="44" xfId="9" applyNumberFormat="1" applyFont="1" applyFill="1" applyBorder="1" applyAlignment="1" applyProtection="1">
      <alignment horizontal="left" vertical="center" wrapText="1" readingOrder="1"/>
    </xf>
    <xf numFmtId="177" fontId="64" fillId="0" borderId="41" xfId="9" applyNumberFormat="1" applyFont="1" applyFill="1" applyBorder="1" applyAlignment="1" applyProtection="1">
      <alignment horizontal="right" vertical="center" wrapText="1" readingOrder="1"/>
    </xf>
    <xf numFmtId="177" fontId="64" fillId="0" borderId="42" xfId="9" applyNumberFormat="1" applyFont="1" applyFill="1" applyBorder="1" applyAlignment="1" applyProtection="1">
      <alignment horizontal="right" vertical="center" wrapText="1" readingOrder="1"/>
    </xf>
    <xf numFmtId="0" fontId="70" fillId="0" borderId="0" xfId="9" applyNumberFormat="1" applyFont="1" applyFill="1" applyBorder="1" applyAlignment="1" applyProtection="1">
      <alignment horizontal="center" vertical="center" wrapText="1" readingOrder="1"/>
    </xf>
    <xf numFmtId="0" fontId="69" fillId="0" borderId="0" xfId="9" applyNumberFormat="1" applyFont="1" applyFill="1" applyBorder="1" applyAlignment="1" applyProtection="1">
      <alignment horizontal="center" vertical="center" wrapText="1" readingOrder="1"/>
    </xf>
    <xf numFmtId="0" fontId="57" fillId="0" borderId="0" xfId="9" applyFont="1" applyAlignment="1">
      <alignment wrapText="1" readingOrder="1"/>
    </xf>
    <xf numFmtId="0" fontId="53" fillId="0" borderId="0" xfId="0" applyFont="1" applyAlignment="1">
      <alignment horizontal="center"/>
    </xf>
    <xf numFmtId="0" fontId="74" fillId="0" borderId="0" xfId="0" applyFont="1" applyAlignment="1">
      <alignment horizontal="center"/>
    </xf>
    <xf numFmtId="0" fontId="24" fillId="0" borderId="0" xfId="0" applyFont="1" applyAlignment="1">
      <alignment horizontal="center"/>
    </xf>
    <xf numFmtId="0" fontId="24" fillId="0" borderId="0" xfId="0" applyFont="1" applyBorder="1" applyAlignment="1">
      <alignment horizontal="right"/>
    </xf>
    <xf numFmtId="49" fontId="51" fillId="0" borderId="1" xfId="0" applyNumberFormat="1" applyFont="1" applyBorder="1" applyAlignment="1">
      <alignment horizontal="center" vertical="center" wrapText="1"/>
    </xf>
    <xf numFmtId="49" fontId="51" fillId="0" borderId="29" xfId="0" applyNumberFormat="1" applyFont="1" applyBorder="1" applyAlignment="1">
      <alignment horizontal="center" vertical="center" wrapText="1"/>
    </xf>
    <xf numFmtId="49" fontId="51" fillId="0" borderId="37" xfId="0" applyNumberFormat="1" applyFont="1" applyBorder="1" applyAlignment="1">
      <alignment horizontal="center" vertical="center" wrapText="1"/>
    </xf>
    <xf numFmtId="49" fontId="51" fillId="0" borderId="30" xfId="0" applyNumberFormat="1" applyFont="1" applyBorder="1" applyAlignment="1">
      <alignment horizontal="center" vertical="center" wrapText="1"/>
    </xf>
    <xf numFmtId="49" fontId="51" fillId="0" borderId="38" xfId="0" applyNumberFormat="1" applyFont="1" applyBorder="1" applyAlignment="1">
      <alignment horizontal="center" vertical="center" wrapText="1"/>
    </xf>
    <xf numFmtId="167" fontId="51" fillId="0" borderId="1" xfId="19" applyNumberFormat="1" applyFont="1" applyBorder="1" applyAlignment="1">
      <alignment horizontal="center" vertical="center"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24" fillId="0" borderId="11" xfId="0" applyNumberFormat="1" applyFont="1" applyBorder="1" applyAlignment="1">
      <alignment horizontal="left" vertical="top" wrapText="1"/>
    </xf>
    <xf numFmtId="0" fontId="53" fillId="0" borderId="0" xfId="0" applyFont="1" applyFill="1" applyAlignment="1">
      <alignment horizontal="center"/>
    </xf>
    <xf numFmtId="0" fontId="24" fillId="0" borderId="0" xfId="0" applyFont="1" applyFill="1" applyAlignment="1">
      <alignment horizontal="center"/>
    </xf>
    <xf numFmtId="49" fontId="51" fillId="0" borderId="1" xfId="0" applyNumberFormat="1" applyFont="1" applyFill="1" applyBorder="1" applyAlignment="1">
      <alignment horizontal="center" vertical="center" wrapText="1"/>
    </xf>
    <xf numFmtId="167" fontId="51" fillId="0" borderId="1" xfId="2" applyNumberFormat="1" applyFont="1" applyFill="1" applyBorder="1" applyAlignment="1">
      <alignment horizontal="center" vertical="center" wrapText="1"/>
    </xf>
    <xf numFmtId="49" fontId="51" fillId="0" borderId="29" xfId="0" applyNumberFormat="1" applyFont="1" applyFill="1" applyBorder="1" applyAlignment="1">
      <alignment horizontal="center" vertical="center" wrapText="1"/>
    </xf>
    <xf numFmtId="49" fontId="51" fillId="0" borderId="37" xfId="0" applyNumberFormat="1" applyFont="1" applyFill="1" applyBorder="1" applyAlignment="1">
      <alignment horizontal="center" vertical="center" wrapText="1"/>
    </xf>
    <xf numFmtId="49" fontId="51" fillId="0" borderId="30" xfId="0" applyNumberFormat="1" applyFont="1" applyFill="1" applyBorder="1" applyAlignment="1">
      <alignment horizontal="center" vertical="center" wrapText="1"/>
    </xf>
    <xf numFmtId="49" fontId="51" fillId="0" borderId="38"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51" fillId="0" borderId="1" xfId="0" applyNumberFormat="1" applyFont="1" applyFill="1" applyBorder="1" applyAlignment="1">
      <alignment horizontal="right" vertical="center" wrapText="1"/>
    </xf>
    <xf numFmtId="49" fontId="24" fillId="0" borderId="10" xfId="0" applyNumberFormat="1" applyFont="1" applyFill="1" applyBorder="1" applyAlignment="1">
      <alignment horizontal="left" vertical="top" wrapText="1"/>
    </xf>
    <xf numFmtId="49" fontId="24" fillId="0" borderId="12" xfId="0" applyNumberFormat="1" applyFont="1" applyFill="1" applyBorder="1" applyAlignment="1">
      <alignment horizontal="left" vertical="top" wrapText="1"/>
    </xf>
    <xf numFmtId="0" fontId="102" fillId="0" borderId="0" xfId="0" quotePrefix="1" applyFont="1" applyBorder="1" applyAlignment="1">
      <alignment horizontal="left"/>
    </xf>
    <xf numFmtId="0" fontId="105" fillId="0" borderId="0" xfId="0" quotePrefix="1" applyFont="1" applyBorder="1" applyAlignment="1">
      <alignment horizontal="left"/>
    </xf>
    <xf numFmtId="0" fontId="105" fillId="0" borderId="50" xfId="0" quotePrefix="1" applyFont="1" applyBorder="1" applyAlignment="1">
      <alignment horizontal="left"/>
    </xf>
    <xf numFmtId="0" fontId="102" fillId="0" borderId="0" xfId="0" quotePrefix="1" applyFont="1" applyBorder="1" applyAlignment="1">
      <alignment horizontal="left" wrapText="1"/>
    </xf>
    <xf numFmtId="0" fontId="105" fillId="0" borderId="0" xfId="0" quotePrefix="1" applyFont="1" applyBorder="1" applyAlignment="1">
      <alignment horizontal="left" wrapText="1"/>
    </xf>
    <xf numFmtId="0" fontId="105" fillId="0" borderId="50" xfId="0" quotePrefix="1" applyFont="1" applyBorder="1" applyAlignment="1">
      <alignment horizontal="left" wrapText="1"/>
    </xf>
    <xf numFmtId="0" fontId="102" fillId="0" borderId="52" xfId="0" quotePrefix="1" applyFont="1" applyBorder="1" applyAlignment="1">
      <alignment horizontal="left"/>
    </xf>
    <xf numFmtId="0" fontId="105" fillId="0" borderId="52" xfId="0" quotePrefix="1" applyFont="1" applyBorder="1" applyAlignment="1">
      <alignment horizontal="left"/>
    </xf>
    <xf numFmtId="0" fontId="105" fillId="0" borderId="53" xfId="0" quotePrefix="1" applyFont="1" applyBorder="1" applyAlignment="1">
      <alignment horizontal="left"/>
    </xf>
    <xf numFmtId="0" fontId="105" fillId="0" borderId="0" xfId="0" applyFont="1" applyBorder="1" applyAlignment="1">
      <alignment horizontal="left"/>
    </xf>
    <xf numFmtId="0" fontId="105" fillId="0" borderId="50" xfId="0" applyFont="1" applyBorder="1" applyAlignment="1">
      <alignment horizontal="left"/>
    </xf>
    <xf numFmtId="0" fontId="102" fillId="0" borderId="0" xfId="0" applyFont="1" applyBorder="1" applyAlignment="1">
      <alignment horizontal="left"/>
    </xf>
    <xf numFmtId="0" fontId="127" fillId="0" borderId="49" xfId="0" applyFont="1" applyBorder="1" applyAlignment="1">
      <alignment horizontal="left" vertical="center"/>
    </xf>
    <xf numFmtId="0" fontId="127" fillId="0" borderId="0" xfId="0" applyFont="1" applyBorder="1" applyAlignment="1">
      <alignment horizontal="left" vertical="center"/>
    </xf>
    <xf numFmtId="0" fontId="127" fillId="0" borderId="50" xfId="0" applyFont="1" applyBorder="1" applyAlignment="1">
      <alignment horizontal="left" vertical="center"/>
    </xf>
    <xf numFmtId="0" fontId="110" fillId="0" borderId="46" xfId="0" applyFont="1" applyBorder="1" applyAlignment="1">
      <alignment horizontal="center" vertical="center"/>
    </xf>
    <xf numFmtId="0" fontId="110" fillId="0" borderId="47" xfId="0" applyFont="1" applyBorder="1" applyAlignment="1">
      <alignment horizontal="center" vertical="center"/>
    </xf>
    <xf numFmtId="0" fontId="110" fillId="0" borderId="48" xfId="0" applyFont="1" applyBorder="1" applyAlignment="1">
      <alignment horizontal="center" vertical="center"/>
    </xf>
  </cellXfs>
  <cellStyles count="60">
    <cellStyle name="20" xfId="29" xr:uid="{00000000-0005-0000-0000-000000000000}"/>
    <cellStyle name="Comma" xfId="2" builtinId="3"/>
    <cellStyle name="Comma 10 2" xfId="21" xr:uid="{00000000-0005-0000-0000-000002000000}"/>
    <cellStyle name="Comma 2" xfId="19" xr:uid="{00000000-0005-0000-0000-000003000000}"/>
    <cellStyle name="Comma 2 2" xfId="24" xr:uid="{00000000-0005-0000-0000-000004000000}"/>
    <cellStyle name="Comma 2 4" xfId="58" xr:uid="{00000000-0005-0000-0000-000005000000}"/>
    <cellStyle name="Comma 3" xfId="28" xr:uid="{00000000-0005-0000-0000-000006000000}"/>
    <cellStyle name="Comma 3 2 2" xfId="22" xr:uid="{00000000-0005-0000-0000-000007000000}"/>
    <cellStyle name="Comma 3 3" xfId="18" xr:uid="{00000000-0005-0000-0000-000008000000}"/>
    <cellStyle name="Comma 4" xfId="54" xr:uid="{00000000-0005-0000-0000-000009000000}"/>
    <cellStyle name="Comma 5" xfId="55" xr:uid="{00000000-0005-0000-0000-00000A000000}"/>
    <cellStyle name="Comma 6" xfId="56" xr:uid="{00000000-0005-0000-0000-00000B000000}"/>
    <cellStyle name="Comma 7" xfId="57" xr:uid="{00000000-0005-0000-0000-00000C000000}"/>
    <cellStyle name="Comma_nxt156" xfId="17" xr:uid="{00000000-0005-0000-0000-00000D000000}"/>
    <cellStyle name="Comma_PHIEU THU CHI" xfId="14" xr:uid="{00000000-0005-0000-0000-00000E000000}"/>
    <cellStyle name="Comma0" xfId="30" xr:uid="{00000000-0005-0000-0000-00000F000000}"/>
    <cellStyle name="Currency0" xfId="31" xr:uid="{00000000-0005-0000-0000-000010000000}"/>
    <cellStyle name="Date" xfId="32" xr:uid="{00000000-0005-0000-0000-000011000000}"/>
    <cellStyle name="Fixed" xfId="33" xr:uid="{00000000-0005-0000-0000-000012000000}"/>
    <cellStyle name="Header1" xfId="34" xr:uid="{00000000-0005-0000-0000-000013000000}"/>
    <cellStyle name="Header2" xfId="35" xr:uid="{00000000-0005-0000-0000-000014000000}"/>
    <cellStyle name="Hyperlink" xfId="1" builtinId="8"/>
    <cellStyle name="Normal" xfId="0" builtinId="0"/>
    <cellStyle name="Normal 2" xfId="9" xr:uid="{00000000-0005-0000-0000-000017000000}"/>
    <cellStyle name="Normal 3" xfId="59" xr:uid="{00000000-0005-0000-0000-000018000000}"/>
    <cellStyle name="Normal_BANG TINH ZSP-NAM 2000 (hoc)" xfId="36" xr:uid="{00000000-0005-0000-0000-000019000000}"/>
    <cellStyle name="Normal_Bang_cham_cong_ 2012 (2)" xfId="20" xr:uid="{00000000-0005-0000-0000-00001A000000}"/>
    <cellStyle name="Normal_Cong ty TM DV Long Duong" xfId="37" xr:uid="{00000000-0005-0000-0000-00001B000000}"/>
    <cellStyle name="Normal_HT SO MAU - LY" xfId="4" xr:uid="{00000000-0005-0000-0000-00001C000000}"/>
    <cellStyle name="Normal_HT SO MAU - LY 2" xfId="23" xr:uid="{00000000-0005-0000-0000-00001D000000}"/>
    <cellStyle name="Normal_HTS -  MINH TUAN" xfId="10" xr:uid="{00000000-0005-0000-0000-00001E000000}"/>
    <cellStyle name="Normal_HTS -  MINH TUAN 2" xfId="11" xr:uid="{00000000-0005-0000-0000-00001F000000}"/>
    <cellStyle name="Normal_HTS - HOANG MINH chuan" xfId="26" xr:uid="{00000000-0005-0000-0000-000020000000}"/>
    <cellStyle name="Normal_HTS CTY TNHH TTNT Ha Noi" xfId="27" xr:uid="{00000000-0005-0000-0000-000021000000}"/>
    <cellStyle name="Normal_HTS T01" xfId="25" xr:uid="{00000000-0005-0000-0000-000022000000}"/>
    <cellStyle name="Normal_MAU HTS" xfId="6" xr:uid="{00000000-0005-0000-0000-000023000000}"/>
    <cellStyle name="Normal_MAU HTS T5-04" xfId="3" xr:uid="{00000000-0005-0000-0000-000024000000}"/>
    <cellStyle name="Normal_Mau NXT" xfId="7" xr:uid="{00000000-0005-0000-0000-000025000000}"/>
    <cellStyle name="Normal_NKC-1" xfId="12" xr:uid="{00000000-0005-0000-0000-000026000000}"/>
    <cellStyle name="Normal_PNAP" xfId="16" xr:uid="{00000000-0005-0000-0000-000027000000}"/>
    <cellStyle name="Normal_Sheet1" xfId="15" xr:uid="{00000000-0005-0000-0000-000028000000}"/>
    <cellStyle name="Normal_So_mau_chung" xfId="5" xr:uid="{00000000-0005-0000-0000-000029000000}"/>
    <cellStyle name="Normal_Thu chi TD" xfId="13" xr:uid="{00000000-0005-0000-0000-00002A000000}"/>
    <cellStyle name="Normal_THU-CHI 48 HB" xfId="8" xr:uid="{00000000-0005-0000-0000-00002B000000}"/>
    <cellStyle name="똿뗦먛귟 [0.00]_PRODUCT DETAIL Q1" xfId="38" xr:uid="{00000000-0005-0000-0000-00002C000000}"/>
    <cellStyle name="똿뗦먛귟_PRODUCT DETAIL Q1" xfId="39" xr:uid="{00000000-0005-0000-0000-00002D000000}"/>
    <cellStyle name="믅됞 [0.00]_PRODUCT DETAIL Q1" xfId="40" xr:uid="{00000000-0005-0000-0000-00002E000000}"/>
    <cellStyle name="믅됞_PRODUCT DETAIL Q1" xfId="41" xr:uid="{00000000-0005-0000-0000-00002F000000}"/>
    <cellStyle name="백분율_95" xfId="42" xr:uid="{00000000-0005-0000-0000-000030000000}"/>
    <cellStyle name="뷭?_BOOKSHIP" xfId="43" xr:uid="{00000000-0005-0000-0000-000031000000}"/>
    <cellStyle name="콤마 [0]_1202" xfId="44" xr:uid="{00000000-0005-0000-0000-000032000000}"/>
    <cellStyle name="콤마_1202" xfId="45" xr:uid="{00000000-0005-0000-0000-000033000000}"/>
    <cellStyle name="통화 [0]_1202" xfId="46" xr:uid="{00000000-0005-0000-0000-000034000000}"/>
    <cellStyle name="통화_1202" xfId="47" xr:uid="{00000000-0005-0000-0000-000035000000}"/>
    <cellStyle name="표준_(정보부문)월별인원계획" xfId="48" xr:uid="{00000000-0005-0000-0000-000036000000}"/>
    <cellStyle name="一般_Book1" xfId="49" xr:uid="{00000000-0005-0000-0000-000037000000}"/>
    <cellStyle name="千分位[0]_Book1" xfId="50" xr:uid="{00000000-0005-0000-0000-000038000000}"/>
    <cellStyle name="千分位_Book1" xfId="51" xr:uid="{00000000-0005-0000-0000-000039000000}"/>
    <cellStyle name="貨幣 [0]_Book1" xfId="52" xr:uid="{00000000-0005-0000-0000-00003A000000}"/>
    <cellStyle name="貨幣_Book1" xfId="53" xr:uid="{00000000-0005-0000-0000-00003B000000}"/>
  </cellStyles>
  <dxfs count="2">
    <dxf>
      <font>
        <condense val="0"/>
        <extend val="0"/>
        <color indexed="14"/>
      </font>
      <fill>
        <patternFill>
          <bgColor indexed="33"/>
        </patternFill>
      </fill>
    </dxf>
    <dxf>
      <font>
        <strike val="0"/>
        <condense val="0"/>
        <extend val="0"/>
        <color indexed="10"/>
      </font>
      <fill>
        <patternFill patternType="lightDown">
          <bgColor indexed="41"/>
        </patternFill>
      </fill>
    </dxf>
  </dxfs>
  <tableStyles count="0" defaultTableStyle="TableStyleMedium9" defaultPivotStyle="PivotStyleLight16"/>
  <colors>
    <mruColors>
      <color rgb="FF0066FF"/>
      <color rgb="FF660066"/>
      <color rgb="FFFF3300"/>
      <color rgb="FFFFCC00"/>
      <color rgb="FFFF66CC"/>
      <color rgb="FFCC3399"/>
      <color rgb="FF00FF00"/>
      <color rgb="FF3366FF"/>
      <color rgb="FF66FF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15.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16.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17.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18.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19.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3.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4.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5.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6.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7.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8.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29.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0.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1.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2.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3.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4.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5.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6.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7.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8.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39.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0.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1.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2.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3.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4.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5.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6.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7.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8.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49.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5.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50.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51.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6.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7.xml.rels><?xml version="1.0" encoding="UTF-8" standalone="yes"?>
<Relationships xmlns="http://schemas.openxmlformats.org/package/2006/relationships"><Relationship Id="rId1" Type="http://schemas.openxmlformats.org/officeDocument/2006/relationships/hyperlink" Target="#'Menu NH&#192; H&#192;NG'!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2</xdr:col>
      <xdr:colOff>9525</xdr:colOff>
      <xdr:row>0</xdr:row>
      <xdr:rowOff>19050</xdr:rowOff>
    </xdr:from>
    <xdr:to>
      <xdr:col>6</xdr:col>
      <xdr:colOff>304800</xdr:colOff>
      <xdr:row>1</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6429375" y="19050"/>
          <a:ext cx="1371600" cy="3619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209550</xdr:colOff>
      <xdr:row>1</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781925" y="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361950</xdr:colOff>
      <xdr:row>1</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7439025" y="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0</xdr:colOff>
      <xdr:row>0</xdr:row>
      <xdr:rowOff>0</xdr:rowOff>
    </xdr:from>
    <xdr:to>
      <xdr:col>14</xdr:col>
      <xdr:colOff>0</xdr:colOff>
      <xdr:row>1</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8124825" y="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0</xdr:row>
      <xdr:rowOff>0</xdr:rowOff>
    </xdr:from>
    <xdr:to>
      <xdr:col>14</xdr:col>
      <xdr:colOff>0</xdr:colOff>
      <xdr:row>1</xdr:row>
      <xdr:rowOff>66675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877175" y="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28576</xdr:colOff>
      <xdr:row>0</xdr:row>
      <xdr:rowOff>0</xdr:rowOff>
    </xdr:from>
    <xdr:to>
      <xdr:col>8</xdr:col>
      <xdr:colOff>1123950</xdr:colOff>
      <xdr:row>1</xdr:row>
      <xdr:rowOff>114299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353551" y="0"/>
          <a:ext cx="1095374" cy="314324"/>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9525</xdr:colOff>
      <xdr:row>0</xdr:row>
      <xdr:rowOff>0</xdr:rowOff>
    </xdr:from>
    <xdr:to>
      <xdr:col>10</xdr:col>
      <xdr:colOff>0</xdr:colOff>
      <xdr:row>1</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9505950" y="0"/>
          <a:ext cx="1057275" cy="31432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19051</xdr:colOff>
      <xdr:row>0</xdr:row>
      <xdr:rowOff>0</xdr:rowOff>
    </xdr:from>
    <xdr:to>
      <xdr:col>10</xdr:col>
      <xdr:colOff>571501</xdr:colOff>
      <xdr:row>1</xdr:row>
      <xdr:rowOff>95250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9153526" y="0"/>
          <a:ext cx="116205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21167</xdr:colOff>
      <xdr:row>0</xdr:row>
      <xdr:rowOff>31749</xdr:rowOff>
    </xdr:from>
    <xdr:to>
      <xdr:col>36</xdr:col>
      <xdr:colOff>349250</xdr:colOff>
      <xdr:row>1</xdr:row>
      <xdr:rowOff>137582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2636500" y="31749"/>
          <a:ext cx="941917" cy="296333"/>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19051</xdr:colOff>
      <xdr:row>0</xdr:row>
      <xdr:rowOff>19050</xdr:rowOff>
    </xdr:from>
    <xdr:to>
      <xdr:col>6</xdr:col>
      <xdr:colOff>285751</xdr:colOff>
      <xdr:row>1</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5895976" y="19050"/>
          <a:ext cx="876300" cy="2571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1</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648575" y="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9524</xdr:colOff>
      <xdr:row>13</xdr:row>
      <xdr:rowOff>123824</xdr:rowOff>
    </xdr:from>
    <xdr:to>
      <xdr:col>4</xdr:col>
      <xdr:colOff>0</xdr:colOff>
      <xdr:row>13</xdr:row>
      <xdr:rowOff>123825</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a:off x="2362199" y="2181224"/>
          <a:ext cx="600076" cy="1"/>
        </a:xfrm>
        <a:prstGeom prst="straightConnector1">
          <a:avLst/>
        </a:prstGeom>
        <a:ln w="19050">
          <a:solidFill>
            <a:srgbClr val="0070C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xdr:colOff>
      <xdr:row>14</xdr:row>
      <xdr:rowOff>222253</xdr:rowOff>
    </xdr:from>
    <xdr:to>
      <xdr:col>8</xdr:col>
      <xdr:colOff>31756</xdr:colOff>
      <xdr:row>18</xdr:row>
      <xdr:rowOff>31752</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rot="16200000" flipH="1">
          <a:off x="6593422" y="3492501"/>
          <a:ext cx="740832" cy="677336"/>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257174</xdr:colOff>
      <xdr:row>9</xdr:row>
      <xdr:rowOff>9523</xdr:rowOff>
    </xdr:from>
    <xdr:to>
      <xdr:col>5</xdr:col>
      <xdr:colOff>257174</xdr:colOff>
      <xdr:row>12</xdr:row>
      <xdr:rowOff>19049</xdr:rowOff>
    </xdr:to>
    <xdr:cxnSp macro="">
      <xdr:nvCxnSpPr>
        <xdr:cNvPr id="12" name="Straight Arrow Connector 11">
          <a:extLst>
            <a:ext uri="{FF2B5EF4-FFF2-40B4-BE49-F238E27FC236}">
              <a16:creationId xmlns:a16="http://schemas.microsoft.com/office/drawing/2014/main" id="{00000000-0008-0000-0100-00000C000000}"/>
            </a:ext>
          </a:extLst>
        </xdr:cNvPr>
        <xdr:cNvCxnSpPr/>
      </xdr:nvCxnSpPr>
      <xdr:spPr>
        <a:xfrm rot="16200000" flipH="1">
          <a:off x="4033836" y="1500186"/>
          <a:ext cx="695326" cy="0"/>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1237456</xdr:colOff>
      <xdr:row>9</xdr:row>
      <xdr:rowOff>10319</xdr:rowOff>
    </xdr:from>
    <xdr:to>
      <xdr:col>5</xdr:col>
      <xdr:colOff>1239044</xdr:colOff>
      <xdr:row>11</xdr:row>
      <xdr:rowOff>219869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rot="5400000" flipH="1" flipV="1">
          <a:off x="5029200" y="1485900"/>
          <a:ext cx="666750" cy="1588"/>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8</xdr:row>
      <xdr:rowOff>228599</xdr:rowOff>
    </xdr:from>
    <xdr:to>
      <xdr:col>8</xdr:col>
      <xdr:colOff>2</xdr:colOff>
      <xdr:row>12</xdr:row>
      <xdr:rowOff>0</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rot="5400000">
          <a:off x="6896101" y="1209674"/>
          <a:ext cx="685801" cy="552451"/>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783166</xdr:colOff>
      <xdr:row>15</xdr:row>
      <xdr:rowOff>795</xdr:rowOff>
    </xdr:from>
    <xdr:to>
      <xdr:col>4</xdr:col>
      <xdr:colOff>812537</xdr:colOff>
      <xdr:row>18</xdr:row>
      <xdr:rowOff>21171</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rot="5400000">
          <a:off x="3475831" y="3816880"/>
          <a:ext cx="718876" cy="29371"/>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613838</xdr:colOff>
      <xdr:row>15</xdr:row>
      <xdr:rowOff>31753</xdr:rowOff>
    </xdr:from>
    <xdr:to>
      <xdr:col>6</xdr:col>
      <xdr:colOff>624418</xdr:colOff>
      <xdr:row>18</xdr:row>
      <xdr:rowOff>10586</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rot="16200000" flipH="1">
          <a:off x="5773211" y="3836463"/>
          <a:ext cx="677333" cy="10580"/>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15</xdr:row>
      <xdr:rowOff>8662</xdr:rowOff>
    </xdr:from>
    <xdr:to>
      <xdr:col>4</xdr:col>
      <xdr:colOff>8661</xdr:colOff>
      <xdr:row>18</xdr:row>
      <xdr:rowOff>8659</xdr:rowOff>
    </xdr:to>
    <xdr:cxnSp macro="">
      <xdr:nvCxnSpPr>
        <xdr:cNvPr id="29" name="Straight Arrow Connector 28">
          <a:extLst>
            <a:ext uri="{FF2B5EF4-FFF2-40B4-BE49-F238E27FC236}">
              <a16:creationId xmlns:a16="http://schemas.microsoft.com/office/drawing/2014/main" id="{00000000-0008-0000-0100-00001D000000}"/>
            </a:ext>
          </a:extLst>
        </xdr:cNvPr>
        <xdr:cNvCxnSpPr/>
      </xdr:nvCxnSpPr>
      <xdr:spPr>
        <a:xfrm rot="5400000">
          <a:off x="2550105" y="3251489"/>
          <a:ext cx="675406" cy="632116"/>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7940</xdr:colOff>
      <xdr:row>0</xdr:row>
      <xdr:rowOff>19050</xdr:rowOff>
    </xdr:from>
    <xdr:to>
      <xdr:col>2</xdr:col>
      <xdr:colOff>684070</xdr:colOff>
      <xdr:row>3</xdr:row>
      <xdr:rowOff>164523</xdr:rowOff>
    </xdr:to>
    <xdr:pic>
      <xdr:nvPicPr>
        <xdr:cNvPr id="13" name="Picture 12" descr="Anh_KT_Duc_Ha.jp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stretch>
          <a:fillRect/>
        </a:stretch>
      </xdr:blipFill>
      <xdr:spPr>
        <a:xfrm>
          <a:off x="7940" y="19050"/>
          <a:ext cx="996516" cy="768928"/>
        </a:xfrm>
        <a:prstGeom prst="rect">
          <a:avLst/>
        </a:prstGeom>
      </xdr:spPr>
    </xdr:pic>
    <xdr:clientData/>
  </xdr:twoCellAnchor>
  <xdr:twoCellAnchor>
    <xdr:from>
      <xdr:col>6</xdr:col>
      <xdr:colOff>1248834</xdr:colOff>
      <xdr:row>13</xdr:row>
      <xdr:rowOff>126999</xdr:rowOff>
    </xdr:from>
    <xdr:to>
      <xdr:col>7</xdr:col>
      <xdr:colOff>613833</xdr:colOff>
      <xdr:row>13</xdr:row>
      <xdr:rowOff>148166</xdr:rowOff>
    </xdr:to>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a:off x="6582834" y="3132666"/>
          <a:ext cx="656166" cy="21167"/>
        </a:xfrm>
        <a:prstGeom prst="straightConnector1">
          <a:avLst/>
        </a:prstGeom>
        <a:ln w="19050">
          <a:solidFill>
            <a:srgbClr val="0070C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23286</xdr:colOff>
      <xdr:row>7</xdr:row>
      <xdr:rowOff>161923</xdr:rowOff>
    </xdr:from>
    <xdr:to>
      <xdr:col>4</xdr:col>
      <xdr:colOff>0</xdr:colOff>
      <xdr:row>12</xdr:row>
      <xdr:rowOff>8660</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rot="16200000" flipH="1">
          <a:off x="2374275" y="1872048"/>
          <a:ext cx="972418" cy="530896"/>
        </a:xfrm>
        <a:prstGeom prst="straightConnector1">
          <a:avLst/>
        </a:prstGeom>
        <a:ln w="1905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9525</xdr:colOff>
      <xdr:row>0</xdr:row>
      <xdr:rowOff>38100</xdr:rowOff>
    </xdr:from>
    <xdr:to>
      <xdr:col>8</xdr:col>
      <xdr:colOff>66675</xdr:colOff>
      <xdr:row>1</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896100" y="3810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600075</xdr:colOff>
      <xdr:row>0</xdr:row>
      <xdr:rowOff>57150</xdr:rowOff>
    </xdr:from>
    <xdr:to>
      <xdr:col>11</xdr:col>
      <xdr:colOff>600075</xdr:colOff>
      <xdr:row>1</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086475" y="5715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19050</xdr:colOff>
      <xdr:row>0</xdr:row>
      <xdr:rowOff>28576</xdr:rowOff>
    </xdr:from>
    <xdr:to>
      <xdr:col>10</xdr:col>
      <xdr:colOff>295275</xdr:colOff>
      <xdr:row>1</xdr:row>
      <xdr:rowOff>76201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0239375" y="28576"/>
          <a:ext cx="885825" cy="2476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19050</xdr:colOff>
      <xdr:row>0</xdr:row>
      <xdr:rowOff>1</xdr:rowOff>
    </xdr:from>
    <xdr:to>
      <xdr:col>12</xdr:col>
      <xdr:colOff>142875</xdr:colOff>
      <xdr:row>1</xdr:row>
      <xdr:rowOff>66676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067800" y="1"/>
          <a:ext cx="914400" cy="2667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19051</xdr:colOff>
      <xdr:row>0</xdr:row>
      <xdr:rowOff>9525</xdr:rowOff>
    </xdr:from>
    <xdr:to>
      <xdr:col>13</xdr:col>
      <xdr:colOff>359834</xdr:colOff>
      <xdr:row>1</xdr:row>
      <xdr:rowOff>52917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42968" y="9525"/>
          <a:ext cx="954616" cy="3079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28577</xdr:colOff>
      <xdr:row>0</xdr:row>
      <xdr:rowOff>10585</xdr:rowOff>
    </xdr:from>
    <xdr:to>
      <xdr:col>10</xdr:col>
      <xdr:colOff>433917</xdr:colOff>
      <xdr:row>5</xdr:row>
      <xdr:rowOff>84668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368494" y="10585"/>
          <a:ext cx="1019173" cy="338666"/>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28575</xdr:colOff>
      <xdr:row>0</xdr:row>
      <xdr:rowOff>9525</xdr:rowOff>
    </xdr:from>
    <xdr:to>
      <xdr:col>12</xdr:col>
      <xdr:colOff>137584</xdr:colOff>
      <xdr:row>1</xdr:row>
      <xdr:rowOff>105834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183158" y="9525"/>
          <a:ext cx="902759" cy="297392"/>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19050</xdr:colOff>
      <xdr:row>3</xdr:row>
      <xdr:rowOff>9525</xdr:rowOff>
    </xdr:from>
    <xdr:to>
      <xdr:col>13</xdr:col>
      <xdr:colOff>400050</xdr:colOff>
      <xdr:row>4</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9372600" y="9525"/>
          <a:ext cx="990600" cy="3048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30692</xdr:colOff>
      <xdr:row>0</xdr:row>
      <xdr:rowOff>28576</xdr:rowOff>
    </xdr:from>
    <xdr:to>
      <xdr:col>10</xdr:col>
      <xdr:colOff>497417</xdr:colOff>
      <xdr:row>1</xdr:row>
      <xdr:rowOff>137585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0561109" y="28576"/>
          <a:ext cx="1080558" cy="310092"/>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28575</xdr:colOff>
      <xdr:row>0</xdr:row>
      <xdr:rowOff>19050</xdr:rowOff>
    </xdr:from>
    <xdr:to>
      <xdr:col>12</xdr:col>
      <xdr:colOff>400050</xdr:colOff>
      <xdr:row>1</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229725" y="19050"/>
          <a:ext cx="981075"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0</xdr:row>
      <xdr:rowOff>19050</xdr:rowOff>
    </xdr:from>
    <xdr:to>
      <xdr:col>5</xdr:col>
      <xdr:colOff>28575</xdr:colOff>
      <xdr:row>1</xdr:row>
      <xdr:rowOff>76200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315075" y="19050"/>
          <a:ext cx="1133475"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19050</xdr:colOff>
      <xdr:row>0</xdr:row>
      <xdr:rowOff>19049</xdr:rowOff>
    </xdr:from>
    <xdr:to>
      <xdr:col>14</xdr:col>
      <xdr:colOff>0</xdr:colOff>
      <xdr:row>1</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467850" y="19049"/>
          <a:ext cx="1200150" cy="314326"/>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19050</xdr:colOff>
      <xdr:row>0</xdr:row>
      <xdr:rowOff>19050</xdr:rowOff>
    </xdr:from>
    <xdr:to>
      <xdr:col>11</xdr:col>
      <xdr:colOff>190500</xdr:colOff>
      <xdr:row>1</xdr:row>
      <xdr:rowOff>66675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9744075" y="19050"/>
          <a:ext cx="895350" cy="2476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28575</xdr:colOff>
      <xdr:row>0</xdr:row>
      <xdr:rowOff>19050</xdr:rowOff>
    </xdr:from>
    <xdr:to>
      <xdr:col>9</xdr:col>
      <xdr:colOff>455083</xdr:colOff>
      <xdr:row>1</xdr:row>
      <xdr:rowOff>105834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511242" y="19050"/>
          <a:ext cx="1040341" cy="287867"/>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28575</xdr:colOff>
      <xdr:row>0</xdr:row>
      <xdr:rowOff>19049</xdr:rowOff>
    </xdr:from>
    <xdr:to>
      <xdr:col>6</xdr:col>
      <xdr:colOff>497416</xdr:colOff>
      <xdr:row>1</xdr:row>
      <xdr:rowOff>105833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437158" y="19049"/>
          <a:ext cx="1082675" cy="287867"/>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5</xdr:col>
      <xdr:colOff>19049</xdr:colOff>
      <xdr:row>0</xdr:row>
      <xdr:rowOff>19050</xdr:rowOff>
    </xdr:from>
    <xdr:to>
      <xdr:col>6</xdr:col>
      <xdr:colOff>400050</xdr:colOff>
      <xdr:row>1</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9334499" y="19050"/>
          <a:ext cx="990601" cy="3048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28575</xdr:colOff>
      <xdr:row>0</xdr:row>
      <xdr:rowOff>9526</xdr:rowOff>
    </xdr:from>
    <xdr:to>
      <xdr:col>6</xdr:col>
      <xdr:colOff>342901</xdr:colOff>
      <xdr:row>1</xdr:row>
      <xdr:rowOff>95251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115425" y="9526"/>
          <a:ext cx="923926"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30693</xdr:colOff>
      <xdr:row>0</xdr:row>
      <xdr:rowOff>21167</xdr:rowOff>
    </xdr:from>
    <xdr:to>
      <xdr:col>9</xdr:col>
      <xdr:colOff>452439</xdr:colOff>
      <xdr:row>1</xdr:row>
      <xdr:rowOff>130969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12675131" y="21167"/>
          <a:ext cx="1028964" cy="312208"/>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19050</xdr:colOff>
      <xdr:row>0</xdr:row>
      <xdr:rowOff>19050</xdr:rowOff>
    </xdr:from>
    <xdr:to>
      <xdr:col>11</xdr:col>
      <xdr:colOff>352425</xdr:colOff>
      <xdr:row>1</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115050" y="19050"/>
          <a:ext cx="942975" cy="2667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30692</xdr:colOff>
      <xdr:row>0</xdr:row>
      <xdr:rowOff>10584</xdr:rowOff>
    </xdr:from>
    <xdr:to>
      <xdr:col>11</xdr:col>
      <xdr:colOff>381000</xdr:colOff>
      <xdr:row>1</xdr:row>
      <xdr:rowOff>105834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5862109" y="10584"/>
          <a:ext cx="964141" cy="296333"/>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19051</xdr:colOff>
      <xdr:row>0</xdr:row>
      <xdr:rowOff>19051</xdr:rowOff>
    </xdr:from>
    <xdr:to>
      <xdr:col>9</xdr:col>
      <xdr:colOff>419100</xdr:colOff>
      <xdr:row>1</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6134101" y="19051"/>
          <a:ext cx="1009649" cy="257174"/>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38101</xdr:colOff>
      <xdr:row>0</xdr:row>
      <xdr:rowOff>9526</xdr:rowOff>
    </xdr:from>
    <xdr:to>
      <xdr:col>16</xdr:col>
      <xdr:colOff>228600</xdr:colOff>
      <xdr:row>1</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267951" y="9526"/>
          <a:ext cx="800099" cy="266699"/>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9526</xdr:colOff>
      <xdr:row>0</xdr:row>
      <xdr:rowOff>19051</xdr:rowOff>
    </xdr:from>
    <xdr:to>
      <xdr:col>11</xdr:col>
      <xdr:colOff>314325</xdr:colOff>
      <xdr:row>1</xdr:row>
      <xdr:rowOff>95251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6115051" y="19051"/>
          <a:ext cx="914399" cy="2667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30691</xdr:colOff>
      <xdr:row>0</xdr:row>
      <xdr:rowOff>19051</xdr:rowOff>
    </xdr:from>
    <xdr:to>
      <xdr:col>9</xdr:col>
      <xdr:colOff>411691</xdr:colOff>
      <xdr:row>1</xdr:row>
      <xdr:rowOff>114301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5967941" y="19051"/>
          <a:ext cx="994833"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28575</xdr:colOff>
      <xdr:row>0</xdr:row>
      <xdr:rowOff>9525</xdr:rowOff>
    </xdr:from>
    <xdr:to>
      <xdr:col>11</xdr:col>
      <xdr:colOff>428625</xdr:colOff>
      <xdr:row>1</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6105525" y="9525"/>
          <a:ext cx="1009650"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19050</xdr:colOff>
      <xdr:row>0</xdr:row>
      <xdr:rowOff>19049</xdr:rowOff>
    </xdr:from>
    <xdr:to>
      <xdr:col>9</xdr:col>
      <xdr:colOff>419100</xdr:colOff>
      <xdr:row>1</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6153150" y="19049"/>
          <a:ext cx="1009650" cy="314326"/>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19050</xdr:colOff>
      <xdr:row>0</xdr:row>
      <xdr:rowOff>19050</xdr:rowOff>
    </xdr:from>
    <xdr:to>
      <xdr:col>9</xdr:col>
      <xdr:colOff>438150</xdr:colOff>
      <xdr:row>1</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257925" y="19050"/>
          <a:ext cx="1028700" cy="3048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19050</xdr:colOff>
      <xdr:row>0</xdr:row>
      <xdr:rowOff>9525</xdr:rowOff>
    </xdr:from>
    <xdr:to>
      <xdr:col>6</xdr:col>
      <xdr:colOff>333375</xdr:colOff>
      <xdr:row>1</xdr:row>
      <xdr:rowOff>95250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8724900" y="9525"/>
          <a:ext cx="923925"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9525</xdr:colOff>
      <xdr:row>0</xdr:row>
      <xdr:rowOff>9525</xdr:rowOff>
    </xdr:from>
    <xdr:to>
      <xdr:col>7</xdr:col>
      <xdr:colOff>28575</xdr:colOff>
      <xdr:row>1</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9458325" y="9525"/>
          <a:ext cx="1238250" cy="3238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19051</xdr:colOff>
      <xdr:row>0</xdr:row>
      <xdr:rowOff>9525</xdr:rowOff>
    </xdr:from>
    <xdr:to>
      <xdr:col>6</xdr:col>
      <xdr:colOff>285751</xdr:colOff>
      <xdr:row>1</xdr:row>
      <xdr:rowOff>76200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9220201" y="9525"/>
          <a:ext cx="876300" cy="2667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59</xdr:col>
      <xdr:colOff>9525</xdr:colOff>
      <xdr:row>0</xdr:row>
      <xdr:rowOff>19050</xdr:rowOff>
    </xdr:from>
    <xdr:to>
      <xdr:col>60</xdr:col>
      <xdr:colOff>440531</xdr:colOff>
      <xdr:row>1</xdr:row>
      <xdr:rowOff>107156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94181" y="19050"/>
          <a:ext cx="1038225" cy="31432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0</xdr:row>
      <xdr:rowOff>114300</xdr:rowOff>
    </xdr:from>
    <xdr:to>
      <xdr:col>2</xdr:col>
      <xdr:colOff>504825</xdr:colOff>
      <xdr:row>4</xdr:row>
      <xdr:rowOff>9525</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9525" y="114300"/>
          <a:ext cx="1714500" cy="6000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1">
            <a:lnSpc>
              <a:spcPts val="1000"/>
            </a:lnSpc>
            <a:defRPr sz="1000"/>
          </a:pPr>
          <a:r>
            <a:rPr lang="vi-VN" sz="1000" b="0" i="0" strike="noStrike">
              <a:solidFill>
                <a:srgbClr val="000000"/>
              </a:solidFill>
              <a:latin typeface="Times New Roman"/>
              <a:cs typeface="Times New Roman"/>
            </a:rPr>
            <a:t>Mẫu số: </a:t>
          </a:r>
          <a:r>
            <a:rPr lang="vi-VN" sz="1000" b="1" i="0" strike="noStrike">
              <a:solidFill>
                <a:srgbClr val="000000"/>
              </a:solidFill>
              <a:latin typeface="Times New Roman"/>
              <a:cs typeface="Times New Roman"/>
            </a:rPr>
            <a:t>01- 2/GTGT</a:t>
          </a:r>
          <a:endParaRPr lang="vi-VN" sz="1000" b="0" i="0" strike="noStrike">
            <a:solidFill>
              <a:srgbClr val="000000"/>
            </a:solidFill>
            <a:latin typeface="Times New Roman"/>
            <a:cs typeface="Times New Roman"/>
          </a:endParaRPr>
        </a:p>
        <a:p>
          <a:pPr algn="ctr"/>
          <a:r>
            <a:rPr lang="en-US" sz="900" i="1">
              <a:effectLst/>
              <a:latin typeface="Times New Roman" panose="02020603050405020304" pitchFamily="18" charset="0"/>
              <a:ea typeface="+mn-ea"/>
              <a:cs typeface="Times New Roman" panose="02020603050405020304" pitchFamily="18" charset="0"/>
            </a:rPr>
            <a:t>(Ban hành kèm theo Thông tư</a:t>
          </a:r>
          <a:endParaRPr lang="en-US" sz="900">
            <a:effectLst/>
            <a:latin typeface="Times New Roman" panose="02020603050405020304" pitchFamily="18" charset="0"/>
            <a:ea typeface="+mn-ea"/>
            <a:cs typeface="Times New Roman" panose="02020603050405020304" pitchFamily="18" charset="0"/>
          </a:endParaRPr>
        </a:p>
        <a:p>
          <a:pPr algn="ctr"/>
          <a:r>
            <a:rPr lang="en-US" sz="900" i="1">
              <a:effectLst/>
              <a:latin typeface="Times New Roman" panose="02020603050405020304" pitchFamily="18" charset="0"/>
              <a:ea typeface="+mn-ea"/>
              <a:cs typeface="Times New Roman" panose="02020603050405020304" pitchFamily="18" charset="0"/>
            </a:rPr>
            <a:t>số 119/2014/TT-BTC ngày</a:t>
          </a:r>
          <a:endParaRPr lang="en-US" sz="900">
            <a:effectLst/>
            <a:latin typeface="Times New Roman" panose="02020603050405020304" pitchFamily="18" charset="0"/>
            <a:ea typeface="+mn-ea"/>
            <a:cs typeface="Times New Roman" panose="02020603050405020304" pitchFamily="18" charset="0"/>
          </a:endParaRPr>
        </a:p>
        <a:p>
          <a:pPr algn="ctr">
            <a:lnSpc>
              <a:spcPts val="900"/>
            </a:lnSpc>
          </a:pPr>
          <a:r>
            <a:rPr lang="en-US" sz="900" i="1">
              <a:effectLst/>
              <a:latin typeface="Times New Roman" panose="02020603050405020304" pitchFamily="18" charset="0"/>
              <a:ea typeface="+mn-ea"/>
              <a:cs typeface="Times New Roman" panose="02020603050405020304" pitchFamily="18" charset="0"/>
            </a:rPr>
            <a:t> 25/8/2014 của Bộ Tài chính)</a:t>
          </a:r>
          <a:endParaRPr lang="en-US" sz="900">
            <a:effectLst/>
            <a:latin typeface="Times New Roman" panose="02020603050405020304" pitchFamily="18" charset="0"/>
            <a:ea typeface="+mn-ea"/>
            <a:cs typeface="Times New Roman" panose="02020603050405020304" pitchFamily="18" charset="0"/>
          </a:endParaRPr>
        </a:p>
        <a:p>
          <a:pPr algn="l" rtl="1">
            <a:lnSpc>
              <a:spcPts val="1000"/>
            </a:lnSpc>
            <a:defRPr sz="1000"/>
          </a:pPr>
          <a:r>
            <a:rPr lang="vi-VN" sz="1000" b="0" i="0" strike="noStrike">
              <a:solidFill>
                <a:srgbClr val="000000"/>
              </a:solidFill>
              <a:latin typeface="Times New Roman"/>
              <a:cs typeface="Times New Roman"/>
            </a:rPr>
            <a:t> </a:t>
          </a:r>
        </a:p>
      </xdr:txBody>
    </xdr:sp>
    <xdr:clientData/>
  </xdr:twoCellAnchor>
  <xdr:twoCellAnchor>
    <xdr:from>
      <xdr:col>12</xdr:col>
      <xdr:colOff>38100</xdr:colOff>
      <xdr:row>0</xdr:row>
      <xdr:rowOff>0</xdr:rowOff>
    </xdr:from>
    <xdr:to>
      <xdr:col>13</xdr:col>
      <xdr:colOff>508000</xdr:colOff>
      <xdr:row>1</xdr:row>
      <xdr:rowOff>148167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3200-000003000000}"/>
            </a:ext>
          </a:extLst>
        </xdr:cNvPr>
        <xdr:cNvSpPr/>
      </xdr:nvSpPr>
      <xdr:spPr>
        <a:xfrm>
          <a:off x="9467850" y="0"/>
          <a:ext cx="1083733" cy="306917"/>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19051</xdr:colOff>
      <xdr:row>0</xdr:row>
      <xdr:rowOff>19050</xdr:rowOff>
    </xdr:from>
    <xdr:to>
      <xdr:col>16</xdr:col>
      <xdr:colOff>428625</xdr:colOff>
      <xdr:row>1</xdr:row>
      <xdr:rowOff>95250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867901" y="19050"/>
          <a:ext cx="1019174" cy="27622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0</xdr:row>
      <xdr:rowOff>38100</xdr:rowOff>
    </xdr:from>
    <xdr:to>
      <xdr:col>2</xdr:col>
      <xdr:colOff>476250</xdr:colOff>
      <xdr:row>3</xdr:row>
      <xdr:rowOff>114300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9525" y="38100"/>
          <a:ext cx="1685925"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1">
            <a:lnSpc>
              <a:spcPts val="900"/>
            </a:lnSpc>
            <a:defRPr sz="1000"/>
          </a:pPr>
          <a:r>
            <a:rPr lang="vi-VN" sz="1000" b="0" i="0" strike="noStrike">
              <a:solidFill>
                <a:srgbClr val="000000"/>
              </a:solidFill>
              <a:latin typeface="Times New Roman"/>
              <a:cs typeface="Times New Roman"/>
            </a:rPr>
            <a:t>Mẫu số: </a:t>
          </a:r>
          <a:r>
            <a:rPr lang="vi-VN" sz="1000" b="1" i="0" strike="noStrike">
              <a:solidFill>
                <a:srgbClr val="000000"/>
              </a:solidFill>
              <a:latin typeface="Times New Roman"/>
              <a:cs typeface="Times New Roman"/>
            </a:rPr>
            <a:t>01- 1/GTGT</a:t>
          </a:r>
          <a:endParaRPr lang="vi-VN" sz="1000" b="0" i="0" strike="noStrike">
            <a:solidFill>
              <a:srgbClr val="000000"/>
            </a:solidFill>
            <a:latin typeface="Times New Roman"/>
            <a:cs typeface="Times New Roman"/>
          </a:endParaRPr>
        </a:p>
        <a:p>
          <a:pPr algn="ctr"/>
          <a:r>
            <a:rPr lang="en-US" sz="1000" i="1">
              <a:effectLst/>
              <a:latin typeface="Times New Roman" panose="02020603050405020304" pitchFamily="18" charset="0"/>
              <a:ea typeface="+mn-ea"/>
              <a:cs typeface="Times New Roman" panose="02020603050405020304" pitchFamily="18" charset="0"/>
            </a:rPr>
            <a:t>(Ban hành kèm theo Thông tư số 119/2014/TT-BTC ngày</a:t>
          </a:r>
          <a:endParaRPr lang="en-US" sz="1000">
            <a:effectLst/>
            <a:latin typeface="Times New Roman" panose="02020603050405020304" pitchFamily="18" charset="0"/>
            <a:ea typeface="+mn-ea"/>
            <a:cs typeface="Times New Roman" panose="02020603050405020304" pitchFamily="18" charset="0"/>
          </a:endParaRPr>
        </a:p>
        <a:p>
          <a:r>
            <a:rPr lang="en-US" sz="1000" i="1">
              <a:effectLst/>
              <a:latin typeface="Times New Roman" panose="02020603050405020304" pitchFamily="18" charset="0"/>
              <a:ea typeface="+mn-ea"/>
              <a:cs typeface="Times New Roman" panose="02020603050405020304" pitchFamily="18" charset="0"/>
            </a:rPr>
            <a:t> 25/8/2014 của Bộ Tài chính)</a:t>
          </a:r>
          <a:endParaRPr lang="en-US" sz="100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19051</xdr:colOff>
      <xdr:row>0</xdr:row>
      <xdr:rowOff>9525</xdr:rowOff>
    </xdr:from>
    <xdr:to>
      <xdr:col>12</xdr:col>
      <xdr:colOff>402167</xdr:colOff>
      <xdr:row>1</xdr:row>
      <xdr:rowOff>137584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9554634" y="9525"/>
          <a:ext cx="996950" cy="329142"/>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15</xdr:col>
      <xdr:colOff>28575</xdr:colOff>
      <xdr:row>0</xdr:row>
      <xdr:rowOff>19050</xdr:rowOff>
    </xdr:from>
    <xdr:to>
      <xdr:col>16</xdr:col>
      <xdr:colOff>381000</xdr:colOff>
      <xdr:row>1</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172575" y="19050"/>
          <a:ext cx="962025"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19050</xdr:colOff>
      <xdr:row>0</xdr:row>
      <xdr:rowOff>1</xdr:rowOff>
    </xdr:from>
    <xdr:to>
      <xdr:col>9</xdr:col>
      <xdr:colOff>370417</xdr:colOff>
      <xdr:row>1</xdr:row>
      <xdr:rowOff>52918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9480550" y="1"/>
          <a:ext cx="965200" cy="31750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42333</xdr:colOff>
      <xdr:row>0</xdr:row>
      <xdr:rowOff>19049</xdr:rowOff>
    </xdr:from>
    <xdr:to>
      <xdr:col>9</xdr:col>
      <xdr:colOff>984250</xdr:colOff>
      <xdr:row>1</xdr:row>
      <xdr:rowOff>127000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9789583" y="19049"/>
          <a:ext cx="941917" cy="330201"/>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533400</xdr:colOff>
      <xdr:row>1</xdr:row>
      <xdr:rowOff>19050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953375" y="0"/>
          <a:ext cx="1219200" cy="285750"/>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104775</xdr:colOff>
      <xdr:row>0</xdr:row>
      <xdr:rowOff>19050</xdr:rowOff>
    </xdr:from>
    <xdr:to>
      <xdr:col>8</xdr:col>
      <xdr:colOff>504825</xdr:colOff>
      <xdr:row>1</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7486650" y="19050"/>
          <a:ext cx="1219200" cy="295275"/>
        </a:xfrm>
        <a:prstGeom prst="rect">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600" b="1"/>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AU%20SO%20KT%20MOI_2020\K&#7871;%20to&#225;n%20excel%20t&#7893;ng%20h&#7907;p\K&#7871;%20to&#225;n%20excel\BANG%20CHAM%20CO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L&#224;m%20s&#7893;/FILE%20SO%20LAM%20LAI%20HO%20SO%203+1/FILE%20SO%20LAM%20LAI%20HO%20SO%203+1/NHA%20HANG/NXT_NHA%20HA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Huongdan"/>
      <sheetName val="T1"/>
      <sheetName val="T2"/>
      <sheetName val="T3"/>
      <sheetName val="T4"/>
      <sheetName val="T5"/>
      <sheetName val="T6"/>
      <sheetName val="T7"/>
      <sheetName val="T8"/>
      <sheetName val="T9"/>
      <sheetName val="T10"/>
      <sheetName val="T11"/>
      <sheetName val="T12"/>
      <sheetName val="00000000"/>
      <sheetName val="10000000"/>
      <sheetName val="0000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XT 156"/>
      <sheetName val="IN PHIEU NHAP KHO 156"/>
      <sheetName val="PNK 156"/>
      <sheetName val="DM HHVT"/>
      <sheetName val="so sanh dm"/>
      <sheetName val="IN PHIEU NHAP KHO 152 "/>
      <sheetName val="PNK 152"/>
      <sheetName val="IN PHIEU XUAT KHO 152"/>
      <sheetName val="PXK 152"/>
      <sheetName val="BCNXT 152"/>
      <sheetName val="Tinh gia thanh"/>
      <sheetName val="DINH MUC "/>
      <sheetName val="MENU MON AN (2)"/>
      <sheetName val="MENU MON AN"/>
      <sheetName val="BCNXT 155"/>
      <sheetName val="PXK 155"/>
      <sheetName val="PNK 155"/>
      <sheetName val="IN PHIEU NHAP KHO 155"/>
      <sheetName val="PXK 156"/>
      <sheetName val="GOP155+156 "/>
      <sheetName val="INPXK 155+156"/>
      <sheetName val="in pnk 156"/>
      <sheetName val="in pnk 155"/>
      <sheetName val="00000000"/>
    </sheetNames>
    <sheetDataSet>
      <sheetData sheetId="0">
        <row r="18">
          <cell r="A18" t="str">
            <v>RTM</v>
          </cell>
        </row>
      </sheetData>
      <sheetData sheetId="1"/>
      <sheetData sheetId="2"/>
      <sheetData sheetId="3">
        <row r="7">
          <cell r="B7" t="str">
            <v>Mã hàng</v>
          </cell>
          <cell r="C7" t="str">
            <v>Tên hàng</v>
          </cell>
          <cell r="D7" t="str">
            <v xml:space="preserve">Đơn vị tính  </v>
          </cell>
          <cell r="E7" t="str">
            <v xml:space="preserve">  Tài khoản  </v>
          </cell>
          <cell r="F7" t="str">
            <v>Số lượng</v>
          </cell>
          <cell r="G7" t="str">
            <v>Thành tiền</v>
          </cell>
        </row>
        <row r="9">
          <cell r="C9" t="str">
            <v>NGUYÊN VẬT LIỆU</v>
          </cell>
        </row>
        <row r="10">
          <cell r="B10" t="str">
            <v>CDH</v>
          </cell>
          <cell r="C10" t="str">
            <v>Cá diêu hồng</v>
          </cell>
          <cell r="D10" t="str">
            <v>kg</v>
          </cell>
          <cell r="E10">
            <v>152</v>
          </cell>
          <cell r="G10">
            <v>0</v>
          </cell>
        </row>
        <row r="11">
          <cell r="B11" t="str">
            <v>BUN</v>
          </cell>
          <cell r="C11" t="str">
            <v>Bún</v>
          </cell>
          <cell r="D11" t="str">
            <v>kg</v>
          </cell>
          <cell r="E11">
            <v>152</v>
          </cell>
          <cell r="G11">
            <v>0</v>
          </cell>
        </row>
        <row r="12">
          <cell r="B12" t="str">
            <v>RCL</v>
          </cell>
          <cell r="C12" t="str">
            <v>Rau các loại</v>
          </cell>
          <cell r="D12" t="str">
            <v>kg</v>
          </cell>
          <cell r="E12">
            <v>152</v>
          </cell>
          <cell r="G12">
            <v>0</v>
          </cell>
        </row>
        <row r="13">
          <cell r="B13" t="str">
            <v>MT</v>
          </cell>
          <cell r="C13" t="str">
            <v>Mực tươi</v>
          </cell>
          <cell r="D13" t="str">
            <v>kg</v>
          </cell>
          <cell r="E13">
            <v>152</v>
          </cell>
          <cell r="G13">
            <v>0</v>
          </cell>
        </row>
        <row r="14">
          <cell r="B14" t="str">
            <v>BB</v>
          </cell>
          <cell r="C14" t="str">
            <v>Bắp bò</v>
          </cell>
          <cell r="D14" t="str">
            <v>kg</v>
          </cell>
          <cell r="E14">
            <v>152</v>
          </cell>
          <cell r="G14">
            <v>0</v>
          </cell>
        </row>
        <row r="15">
          <cell r="B15" t="str">
            <v>TH</v>
          </cell>
          <cell r="C15" t="str">
            <v>Thịt heo</v>
          </cell>
          <cell r="D15" t="str">
            <v>kg</v>
          </cell>
          <cell r="E15">
            <v>152</v>
          </cell>
          <cell r="G15">
            <v>0</v>
          </cell>
        </row>
        <row r="16">
          <cell r="B16" t="str">
            <v>TOM</v>
          </cell>
          <cell r="C16" t="str">
            <v>Tôm</v>
          </cell>
          <cell r="D16" t="str">
            <v>kg</v>
          </cell>
          <cell r="E16">
            <v>152</v>
          </cell>
          <cell r="G16">
            <v>0</v>
          </cell>
        </row>
        <row r="17">
          <cell r="B17" t="str">
            <v>GHE</v>
          </cell>
          <cell r="C17" t="str">
            <v>Ghẹ</v>
          </cell>
          <cell r="D17" t="str">
            <v>kg</v>
          </cell>
          <cell r="E17">
            <v>152</v>
          </cell>
          <cell r="G17">
            <v>0</v>
          </cell>
        </row>
        <row r="18">
          <cell r="B18" t="str">
            <v>KHOAI</v>
          </cell>
          <cell r="C18" t="str">
            <v xml:space="preserve">Khoai </v>
          </cell>
          <cell r="D18" t="str">
            <v>kg</v>
          </cell>
          <cell r="E18">
            <v>152</v>
          </cell>
        </row>
        <row r="19">
          <cell r="B19" t="str">
            <v>BCG</v>
          </cell>
          <cell r="C19" t="str">
            <v>Bột chiên giòn</v>
          </cell>
          <cell r="D19" t="str">
            <v>kg</v>
          </cell>
          <cell r="E19">
            <v>152</v>
          </cell>
        </row>
        <row r="20">
          <cell r="B20" t="str">
            <v>NMY</v>
          </cell>
          <cell r="C20" t="str">
            <v>Ngô mỹ</v>
          </cell>
          <cell r="D20" t="str">
            <v>kg</v>
          </cell>
          <cell r="E20">
            <v>152</v>
          </cell>
        </row>
        <row r="21">
          <cell r="B21" t="str">
            <v>GAO</v>
          </cell>
          <cell r="C21" t="str">
            <v xml:space="preserve"> Gạo</v>
          </cell>
          <cell r="D21" t="str">
            <v>kg</v>
          </cell>
          <cell r="E21">
            <v>152</v>
          </cell>
        </row>
        <row r="22">
          <cell r="B22" t="str">
            <v>TGV</v>
          </cell>
          <cell r="C22" t="str">
            <v>Trứng gà, vịt</v>
          </cell>
          <cell r="D22" t="str">
            <v>kg</v>
          </cell>
          <cell r="E22">
            <v>152</v>
          </cell>
        </row>
        <row r="23">
          <cell r="B23" t="str">
            <v>TGA</v>
          </cell>
          <cell r="C23" t="str">
            <v>Thịt gà</v>
          </cell>
          <cell r="D23" t="str">
            <v>kg</v>
          </cell>
          <cell r="E23">
            <v>152</v>
          </cell>
        </row>
        <row r="24">
          <cell r="B24" t="str">
            <v>GIOHEO</v>
          </cell>
          <cell r="C24" t="str">
            <v xml:space="preserve"> Giò heo</v>
          </cell>
          <cell r="D24" t="str">
            <v>kg</v>
          </cell>
          <cell r="E24">
            <v>152</v>
          </cell>
        </row>
        <row r="25">
          <cell r="B25" t="str">
            <v>LX</v>
          </cell>
          <cell r="C25" t="str">
            <v xml:space="preserve"> Lạp xường</v>
          </cell>
          <cell r="D25" t="str">
            <v>kg</v>
          </cell>
          <cell r="E25">
            <v>152</v>
          </cell>
        </row>
        <row r="26">
          <cell r="B26" t="str">
            <v>MC</v>
          </cell>
          <cell r="C26" t="str">
            <v>Muối chiên</v>
          </cell>
          <cell r="D26" t="str">
            <v>kg</v>
          </cell>
          <cell r="E26">
            <v>152</v>
          </cell>
        </row>
        <row r="35">
          <cell r="C35" t="str">
            <v>NHÓM HÀNG HÓA</v>
          </cell>
        </row>
        <row r="36">
          <cell r="B36" t="str">
            <v>BSG</v>
          </cell>
          <cell r="C36" t="str">
            <v>Bia sài gòn</v>
          </cell>
          <cell r="D36" t="str">
            <v>Lon</v>
          </cell>
          <cell r="E36">
            <v>156</v>
          </cell>
          <cell r="F36">
            <v>100</v>
          </cell>
          <cell r="G36">
            <v>1100000</v>
          </cell>
        </row>
        <row r="37">
          <cell r="B37" t="str">
            <v>BTB</v>
          </cell>
          <cell r="C37" t="str">
            <v>Bia Trúc Bạch</v>
          </cell>
          <cell r="D37" t="str">
            <v>Lon</v>
          </cell>
          <cell r="E37">
            <v>156</v>
          </cell>
          <cell r="F37">
            <v>50</v>
          </cell>
          <cell r="G37">
            <v>1000000</v>
          </cell>
        </row>
        <row r="38">
          <cell r="B38" t="str">
            <v>B333</v>
          </cell>
          <cell r="C38" t="str">
            <v>Bia 333</v>
          </cell>
          <cell r="D38" t="str">
            <v>Lon</v>
          </cell>
          <cell r="E38">
            <v>156</v>
          </cell>
          <cell r="F38">
            <v>70</v>
          </cell>
          <cell r="G38">
            <v>770000</v>
          </cell>
        </row>
        <row r="39">
          <cell r="B39" t="str">
            <v>NA</v>
          </cell>
          <cell r="C39" t="str">
            <v>Navie 300ml</v>
          </cell>
          <cell r="D39" t="str">
            <v>Lon</v>
          </cell>
          <cell r="E39">
            <v>156</v>
          </cell>
          <cell r="F39">
            <v>100</v>
          </cell>
          <cell r="G39">
            <v>400000</v>
          </cell>
        </row>
        <row r="40">
          <cell r="B40" t="str">
            <v>PSI</v>
          </cell>
          <cell r="C40" t="str">
            <v>Pepsi</v>
          </cell>
          <cell r="D40" t="str">
            <v>Lon</v>
          </cell>
          <cell r="E40">
            <v>156</v>
          </cell>
          <cell r="F40">
            <v>50</v>
          </cell>
          <cell r="G40">
            <v>500000</v>
          </cell>
        </row>
        <row r="41">
          <cell r="B41" t="str">
            <v>COCA</v>
          </cell>
          <cell r="C41" t="str">
            <v>Coca</v>
          </cell>
          <cell r="D41" t="str">
            <v>Lon</v>
          </cell>
          <cell r="E41">
            <v>156</v>
          </cell>
          <cell r="F41">
            <v>70</v>
          </cell>
          <cell r="G41">
            <v>560000</v>
          </cell>
        </row>
        <row r="42">
          <cell r="B42" t="str">
            <v>NCA</v>
          </cell>
          <cell r="C42" t="str">
            <v>Nước cam</v>
          </cell>
          <cell r="D42" t="str">
            <v>Lon</v>
          </cell>
          <cell r="E42">
            <v>156</v>
          </cell>
          <cell r="F42">
            <v>50</v>
          </cell>
          <cell r="G42">
            <v>400000</v>
          </cell>
        </row>
        <row r="43">
          <cell r="B43" t="str">
            <v>RN</v>
          </cell>
          <cell r="C43" t="str">
            <v>Rượu ngô 500ml</v>
          </cell>
          <cell r="D43" t="str">
            <v>Lon</v>
          </cell>
          <cell r="E43">
            <v>156</v>
          </cell>
          <cell r="F43">
            <v>30</v>
          </cell>
          <cell r="G43">
            <v>1050000</v>
          </cell>
        </row>
        <row r="44">
          <cell r="B44" t="str">
            <v>RC</v>
          </cell>
          <cell r="C44" t="str">
            <v>Rượu chuối 500ml</v>
          </cell>
          <cell r="D44" t="str">
            <v>Lon</v>
          </cell>
          <cell r="E44">
            <v>156</v>
          </cell>
          <cell r="F44">
            <v>30</v>
          </cell>
          <cell r="G44">
            <v>1050000</v>
          </cell>
        </row>
        <row r="45">
          <cell r="B45" t="str">
            <v>RML</v>
          </cell>
          <cell r="C45" t="str">
            <v>Rượu men lá 500ml</v>
          </cell>
          <cell r="D45" t="str">
            <v>Lon</v>
          </cell>
          <cell r="E45">
            <v>156</v>
          </cell>
          <cell r="F45">
            <v>30</v>
          </cell>
          <cell r="G45">
            <v>1050000</v>
          </cell>
        </row>
        <row r="46">
          <cell r="B46" t="str">
            <v>RTM</v>
          </cell>
          <cell r="C46" t="str">
            <v>Rượu táo mèo</v>
          </cell>
          <cell r="D46" t="str">
            <v>Lon</v>
          </cell>
          <cell r="E46">
            <v>156</v>
          </cell>
          <cell r="F46">
            <v>30</v>
          </cell>
          <cell r="G46">
            <v>1050000</v>
          </cell>
        </row>
        <row r="52">
          <cell r="C52" t="str">
            <v>THÀNH PHẨM</v>
          </cell>
        </row>
        <row r="53">
          <cell r="B53" t="str">
            <v>LCDH</v>
          </cell>
          <cell r="C53" t="str">
            <v>Lẩu cá diêu hồng</v>
          </cell>
          <cell r="D53" t="str">
            <v>Nồi</v>
          </cell>
          <cell r="E53">
            <v>155</v>
          </cell>
          <cell r="G53" t="e">
            <v>#N/A</v>
          </cell>
        </row>
        <row r="54">
          <cell r="B54" t="str">
            <v>MNMO</v>
          </cell>
          <cell r="C54" t="str">
            <v>Mực nướng muối ớt</v>
          </cell>
          <cell r="D54" t="str">
            <v>Đĩa</v>
          </cell>
          <cell r="E54">
            <v>155</v>
          </cell>
          <cell r="G54" t="e">
            <v>#N/A</v>
          </cell>
        </row>
        <row r="55">
          <cell r="B55" t="str">
            <v>BXTC</v>
          </cell>
          <cell r="C55" t="str">
            <v>Bò xào thập cẩm</v>
          </cell>
          <cell r="D55" t="str">
            <v>Nồi</v>
          </cell>
          <cell r="E55">
            <v>155</v>
          </cell>
          <cell r="G55" t="e">
            <v>#N/A</v>
          </cell>
        </row>
        <row r="56">
          <cell r="B56" t="str">
            <v>LT</v>
          </cell>
          <cell r="C56" t="str">
            <v>Lẩu thái</v>
          </cell>
          <cell r="D56" t="str">
            <v>Nồi</v>
          </cell>
          <cell r="E56">
            <v>155</v>
          </cell>
          <cell r="G56" t="e">
            <v>#N/A</v>
          </cell>
        </row>
        <row r="57">
          <cell r="B57" t="str">
            <v>LTC</v>
          </cell>
          <cell r="C57" t="str">
            <v>Lẩu thập cẩm</v>
          </cell>
          <cell r="D57" t="str">
            <v>Nồi</v>
          </cell>
          <cell r="E57">
            <v>155</v>
          </cell>
          <cell r="G57" t="e">
            <v>#N/A</v>
          </cell>
        </row>
        <row r="58">
          <cell r="B58" t="str">
            <v>KTC</v>
          </cell>
          <cell r="C58" t="str">
            <v>Khoai tây chiên</v>
          </cell>
          <cell r="D58" t="str">
            <v>Đĩa</v>
          </cell>
          <cell r="E58">
            <v>155</v>
          </cell>
          <cell r="G58" t="e">
            <v>#REF!</v>
          </cell>
        </row>
        <row r="59">
          <cell r="B59" t="str">
            <v>NC</v>
          </cell>
          <cell r="C59" t="str">
            <v>Ngô Chiên</v>
          </cell>
          <cell r="D59" t="str">
            <v>Đĩa</v>
          </cell>
          <cell r="E59">
            <v>155</v>
          </cell>
          <cell r="G59" t="e">
            <v>#REF!</v>
          </cell>
        </row>
        <row r="60">
          <cell r="B60" t="str">
            <v>CDC</v>
          </cell>
          <cell r="C60" t="str">
            <v>Cơm Dương Châu</v>
          </cell>
          <cell r="D60" t="str">
            <v>Đĩa</v>
          </cell>
          <cell r="E60">
            <v>155</v>
          </cell>
          <cell r="G60" t="e">
            <v>#REF!</v>
          </cell>
        </row>
        <row r="61">
          <cell r="B61" t="str">
            <v>CTC</v>
          </cell>
          <cell r="C61" t="str">
            <v>Cơm chiên trứng</v>
          </cell>
          <cell r="D61" t="str">
            <v>Đĩa</v>
          </cell>
          <cell r="E61">
            <v>155</v>
          </cell>
          <cell r="G61" t="e">
            <v>#REF!</v>
          </cell>
        </row>
        <row r="62">
          <cell r="B62" t="str">
            <v>CGSK</v>
          </cell>
          <cell r="C62" t="str">
            <v>Cơm gà kho sả</v>
          </cell>
          <cell r="D62" t="str">
            <v>Đĩa</v>
          </cell>
          <cell r="E62">
            <v>155</v>
          </cell>
          <cell r="G62" t="e">
            <v>#REF!</v>
          </cell>
        </row>
        <row r="63">
          <cell r="B63" t="str">
            <v>BXSO</v>
          </cell>
          <cell r="C63" t="str">
            <v>Bò sào xả ớt</v>
          </cell>
          <cell r="D63" t="str">
            <v>Đĩa</v>
          </cell>
          <cell r="E63">
            <v>155</v>
          </cell>
          <cell r="G63" t="e">
            <v>#REF!</v>
          </cell>
        </row>
        <row r="64">
          <cell r="B64" t="str">
            <v>BNS</v>
          </cell>
          <cell r="C64" t="str">
            <v>Bò nướng Singapo</v>
          </cell>
          <cell r="D64" t="str">
            <v>Đĩa</v>
          </cell>
          <cell r="E64">
            <v>155</v>
          </cell>
          <cell r="G64" t="e">
            <v>#REF!</v>
          </cell>
        </row>
        <row r="65">
          <cell r="B65" t="str">
            <v>BXH</v>
          </cell>
          <cell r="C65" t="str">
            <v>Bò xào hành</v>
          </cell>
          <cell r="D65" t="str">
            <v>Đĩa</v>
          </cell>
          <cell r="E65">
            <v>155</v>
          </cell>
          <cell r="G65" t="e">
            <v>#REF!</v>
          </cell>
        </row>
        <row r="66">
          <cell r="B66" t="str">
            <v>GHMC</v>
          </cell>
          <cell r="C66" t="str">
            <v>Giò heo muối chiên</v>
          </cell>
          <cell r="D66" t="str">
            <v>Đĩa</v>
          </cell>
          <cell r="E66">
            <v>155</v>
          </cell>
          <cell r="G66" t="e">
            <v>#N/A</v>
          </cell>
        </row>
        <row r="68">
          <cell r="C68" t="str">
            <v>Cộng</v>
          </cell>
        </row>
      </sheetData>
      <sheetData sheetId="4"/>
      <sheetData sheetId="5"/>
      <sheetData sheetId="6"/>
      <sheetData sheetId="7"/>
      <sheetData sheetId="8"/>
      <sheetData sheetId="9">
        <row r="8">
          <cell r="A8" t="str">
            <v>CDH</v>
          </cell>
        </row>
      </sheetData>
      <sheetData sheetId="10">
        <row r="32">
          <cell r="A32" t="str">
            <v>BXSO</v>
          </cell>
        </row>
      </sheetData>
      <sheetData sheetId="11"/>
      <sheetData sheetId="12"/>
      <sheetData sheetId="13"/>
      <sheetData sheetId="14"/>
      <sheetData sheetId="15"/>
      <sheetData sheetId="16"/>
      <sheetData sheetId="17"/>
      <sheetData sheetId="18">
        <row r="8">
          <cell r="G8" t="str">
            <v>BSG</v>
          </cell>
        </row>
      </sheetData>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youtube.com/channel/UC-ZQj5So9xvaMCkqnNid3BA" TargetMode="External"/><Relationship Id="rId2" Type="http://schemas.openxmlformats.org/officeDocument/2006/relationships/hyperlink" Target="https://ketoanducha.vn/" TargetMode="External"/><Relationship Id="rId1" Type="http://schemas.openxmlformats.org/officeDocument/2006/relationships/hyperlink" Target="mailto:thuyhahty@gmail.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facebook.com/daotaoketoanducha/"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1.xml"/><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0.xml"/><Relationship Id="rId1" Type="http://schemas.openxmlformats.org/officeDocument/2006/relationships/printerSettings" Target="../printerSettings/printerSettings43.bin"/><Relationship Id="rId4" Type="http://schemas.openxmlformats.org/officeDocument/2006/relationships/comments" Target="../comments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2"/>
  <sheetViews>
    <sheetView zoomScale="90" zoomScaleNormal="90" workbookViewId="0">
      <selection activeCell="B12" sqref="B12"/>
    </sheetView>
  </sheetViews>
  <sheetFormatPr defaultRowHeight="15"/>
  <cols>
    <col min="1" max="1" width="29.42578125" bestFit="1" customWidth="1"/>
    <col min="2" max="2" width="66.85546875" style="1" customWidth="1"/>
    <col min="3" max="3" width="7" customWidth="1"/>
    <col min="4" max="5" width="9.140625" hidden="1" customWidth="1"/>
  </cols>
  <sheetData>
    <row r="1" spans="1:7" s="193" customFormat="1" ht="20.25" customHeight="1">
      <c r="A1" s="1789" t="s">
        <v>1625</v>
      </c>
      <c r="B1" s="1789"/>
    </row>
    <row r="2" spans="1:7">
      <c r="B2" s="603"/>
    </row>
    <row r="3" spans="1:7">
      <c r="B3" s="603"/>
    </row>
    <row r="4" spans="1:7" s="571" customFormat="1" ht="12.75">
      <c r="A4" s="584" t="s">
        <v>1635</v>
      </c>
      <c r="B4" s="570" t="s">
        <v>1634</v>
      </c>
    </row>
    <row r="5" spans="1:7" s="571" customFormat="1" ht="12.75">
      <c r="A5" s="573" t="s">
        <v>2</v>
      </c>
      <c r="B5" s="574"/>
    </row>
    <row r="6" spans="1:7" s="571" customFormat="1" ht="12.75">
      <c r="A6" s="575" t="s">
        <v>3</v>
      </c>
      <c r="B6" s="576"/>
    </row>
    <row r="7" spans="1:7" s="571" customFormat="1" ht="12.75">
      <c r="A7" s="575" t="s">
        <v>4</v>
      </c>
      <c r="B7" s="577" t="s">
        <v>129</v>
      </c>
    </row>
    <row r="8" spans="1:7" s="571" customFormat="1" ht="12.75">
      <c r="A8" s="575" t="s">
        <v>6</v>
      </c>
      <c r="B8" s="583" t="s">
        <v>781</v>
      </c>
    </row>
    <row r="9" spans="1:7" s="571" customFormat="1" ht="12.75">
      <c r="A9" s="575" t="s">
        <v>5</v>
      </c>
      <c r="B9" s="582"/>
      <c r="F9" s="572" t="s">
        <v>75</v>
      </c>
      <c r="G9" s="572" t="s">
        <v>75</v>
      </c>
    </row>
    <row r="10" spans="1:7" s="571" customFormat="1" ht="12.75">
      <c r="A10" s="575" t="s">
        <v>7</v>
      </c>
      <c r="B10" s="582" t="s">
        <v>89</v>
      </c>
    </row>
    <row r="11" spans="1:7" s="571" customFormat="1" ht="12.75">
      <c r="A11" s="575" t="s">
        <v>8</v>
      </c>
      <c r="B11" s="582" t="s">
        <v>1621</v>
      </c>
    </row>
    <row r="12" spans="1:7" s="571" customFormat="1">
      <c r="A12" s="575" t="s">
        <v>9</v>
      </c>
      <c r="B12" s="581" t="s">
        <v>1633</v>
      </c>
    </row>
    <row r="13" spans="1:7" s="571" customFormat="1" ht="12.75">
      <c r="A13" s="575" t="s">
        <v>10</v>
      </c>
      <c r="B13" s="576"/>
    </row>
    <row r="14" spans="1:7" s="571" customFormat="1" ht="12.75">
      <c r="A14" s="575" t="s">
        <v>11</v>
      </c>
      <c r="B14" s="582" t="s">
        <v>90</v>
      </c>
    </row>
    <row r="15" spans="1:7" s="571" customFormat="1" ht="12.75">
      <c r="A15" s="575" t="s">
        <v>12</v>
      </c>
      <c r="B15" s="576"/>
    </row>
    <row r="16" spans="1:7" s="571" customFormat="1" ht="12.75">
      <c r="A16" s="575" t="s">
        <v>13</v>
      </c>
      <c r="B16" s="576"/>
    </row>
    <row r="17" spans="1:2" s="571" customFormat="1" ht="12.75">
      <c r="A17" s="575" t="s">
        <v>14</v>
      </c>
      <c r="B17" s="585"/>
    </row>
    <row r="18" spans="1:2" s="571" customFormat="1" ht="12.75">
      <c r="A18" s="575" t="s">
        <v>15</v>
      </c>
      <c r="B18" s="582" t="s">
        <v>1626</v>
      </c>
    </row>
    <row r="19" spans="1:2" s="571" customFormat="1" ht="12.75">
      <c r="A19" s="575" t="s">
        <v>16</v>
      </c>
      <c r="B19" s="582" t="s">
        <v>1627</v>
      </c>
    </row>
    <row r="20" spans="1:2" s="571" customFormat="1" ht="12.75">
      <c r="A20" s="575" t="s">
        <v>17</v>
      </c>
      <c r="B20" s="582" t="s">
        <v>1628</v>
      </c>
    </row>
    <row r="21" spans="1:2" s="571" customFormat="1" ht="12.75">
      <c r="A21" s="575" t="s">
        <v>18</v>
      </c>
      <c r="B21" s="582" t="s">
        <v>1629</v>
      </c>
    </row>
    <row r="22" spans="1:2" s="571" customFormat="1" ht="12.75">
      <c r="A22" s="575" t="s">
        <v>19</v>
      </c>
      <c r="B22" s="582" t="s">
        <v>1630</v>
      </c>
    </row>
    <row r="23" spans="1:2" s="571" customFormat="1" ht="12.75">
      <c r="A23" s="575" t="s">
        <v>20</v>
      </c>
      <c r="B23" s="582" t="s">
        <v>1631</v>
      </c>
    </row>
    <row r="24" spans="1:2" s="571" customFormat="1" ht="12.75">
      <c r="A24" s="575" t="s">
        <v>21</v>
      </c>
      <c r="B24" s="582" t="s">
        <v>1632</v>
      </c>
    </row>
    <row r="25" spans="1:2" s="571" customFormat="1" ht="12.75">
      <c r="A25" s="575" t="s">
        <v>22</v>
      </c>
      <c r="B25" s="586"/>
    </row>
    <row r="26" spans="1:2" s="571" customFormat="1" ht="12.75">
      <c r="A26" s="575" t="s">
        <v>23</v>
      </c>
      <c r="B26" s="576"/>
    </row>
    <row r="27" spans="1:2" s="571" customFormat="1" ht="12.75">
      <c r="A27" s="575" t="s">
        <v>24</v>
      </c>
      <c r="B27" s="576"/>
    </row>
    <row r="28" spans="1:2" s="571" customFormat="1">
      <c r="A28" s="575" t="s">
        <v>25</v>
      </c>
      <c r="B28" s="581" t="s">
        <v>1623</v>
      </c>
    </row>
    <row r="29" spans="1:2" s="571" customFormat="1">
      <c r="A29" s="575" t="s">
        <v>26</v>
      </c>
      <c r="B29" s="581" t="s">
        <v>1624</v>
      </c>
    </row>
    <row r="30" spans="1:2" s="571" customFormat="1">
      <c r="A30" s="575" t="s">
        <v>27</v>
      </c>
      <c r="B30" s="578"/>
    </row>
    <row r="31" spans="1:2" s="571" customFormat="1" ht="16.5" customHeight="1">
      <c r="A31" s="579" t="s">
        <v>28</v>
      </c>
      <c r="B31" s="580" t="s">
        <v>1622</v>
      </c>
    </row>
    <row r="32" spans="1:2" s="589" customFormat="1" ht="15.75">
      <c r="A32" s="674" t="s">
        <v>1681</v>
      </c>
      <c r="B32" s="701"/>
    </row>
  </sheetData>
  <mergeCells count="1">
    <mergeCell ref="A1:B1"/>
  </mergeCells>
  <hyperlinks>
    <hyperlink ref="B12" r:id="rId1" xr:uid="{00000000-0004-0000-0000-000000000000}"/>
    <hyperlink ref="B28" r:id="rId2" xr:uid="{00000000-0004-0000-0000-000001000000}"/>
    <hyperlink ref="B31" r:id="rId3" xr:uid="{00000000-0004-0000-0000-000002000000}"/>
    <hyperlink ref="B29" r:id="rId4" xr:uid="{00000000-0004-0000-0000-000003000000}"/>
  </hyperlinks>
  <pageMargins left="0.45" right="0.2" top="0.25" bottom="0.25" header="0.3" footer="0.3"/>
  <pageSetup paperSize="9" orientation="portrait" verticalDpi="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9"/>
  <sheetViews>
    <sheetView workbookViewId="0">
      <selection activeCell="F3" sqref="F3"/>
    </sheetView>
  </sheetViews>
  <sheetFormatPr defaultRowHeight="15"/>
  <cols>
    <col min="1" max="1" width="5.85546875" customWidth="1"/>
    <col min="2" max="2" width="13.140625" customWidth="1"/>
    <col min="3" max="3" width="26.28515625" customWidth="1"/>
    <col min="4" max="5" width="14.85546875" customWidth="1"/>
    <col min="6" max="7" width="13.28515625" customWidth="1"/>
    <col min="8" max="9" width="15.140625" customWidth="1"/>
  </cols>
  <sheetData>
    <row r="1" spans="1:9">
      <c r="A1" s="12" t="str">
        <f>+'Thong tin DN'!B4</f>
        <v>CÔNG TY TNHH TMDV VÀ XD ĐỨC HÀ</v>
      </c>
      <c r="B1" s="12"/>
      <c r="C1" s="12"/>
    </row>
    <row r="2" spans="1:9">
      <c r="A2" s="12" t="str">
        <f>+'Thong tin DN'!B7</f>
        <v>Số 1D, TT Bà Triệu, P.Nguyễn Trãi, Q.Hà Đông, TP.Hà Nội</v>
      </c>
      <c r="B2" s="12"/>
      <c r="C2" s="12"/>
    </row>
    <row r="7" spans="1:9" ht="26.25">
      <c r="A7" s="1879" t="s">
        <v>117</v>
      </c>
      <c r="B7" s="1879"/>
      <c r="C7" s="1879"/>
      <c r="D7" s="1879"/>
      <c r="E7" s="1879"/>
      <c r="F7" s="1879"/>
      <c r="G7" s="1879"/>
      <c r="H7" s="1879"/>
      <c r="I7" s="1879"/>
    </row>
    <row r="8" spans="1:9">
      <c r="A8" s="1880" t="s">
        <v>74</v>
      </c>
      <c r="B8" s="1880"/>
      <c r="C8" s="1880"/>
      <c r="D8" s="1880"/>
      <c r="E8" s="1880"/>
      <c r="F8" s="1880"/>
      <c r="G8" s="1880"/>
      <c r="H8" s="1880"/>
      <c r="I8" s="1880"/>
    </row>
    <row r="12" spans="1:9" ht="33.75" customHeight="1">
      <c r="A12" s="1881" t="s">
        <v>118</v>
      </c>
      <c r="B12" s="1881" t="s">
        <v>119</v>
      </c>
      <c r="C12" s="1881" t="s">
        <v>120</v>
      </c>
      <c r="D12" s="1881" t="s">
        <v>121</v>
      </c>
      <c r="E12" s="1881"/>
      <c r="F12" s="1881" t="s">
        <v>101</v>
      </c>
      <c r="G12" s="1881"/>
      <c r="H12" s="1881" t="s">
        <v>122</v>
      </c>
      <c r="I12" s="1881"/>
    </row>
    <row r="13" spans="1:9" ht="31.5" customHeight="1">
      <c r="A13" s="1881"/>
      <c r="B13" s="1881"/>
      <c r="C13" s="1881"/>
      <c r="D13" s="30" t="s">
        <v>123</v>
      </c>
      <c r="E13" s="31" t="s">
        <v>73</v>
      </c>
      <c r="F13" s="30" t="s">
        <v>123</v>
      </c>
      <c r="G13" s="31" t="s">
        <v>73</v>
      </c>
      <c r="H13" s="30" t="s">
        <v>123</v>
      </c>
      <c r="I13" s="31" t="s">
        <v>73</v>
      </c>
    </row>
    <row r="14" spans="1:9" ht="21" customHeight="1">
      <c r="A14" s="9"/>
      <c r="B14" s="9"/>
      <c r="C14" s="9"/>
      <c r="D14" s="9"/>
      <c r="E14" s="9"/>
      <c r="F14" s="9"/>
      <c r="G14" s="9"/>
      <c r="H14" s="9"/>
      <c r="I14" s="9"/>
    </row>
    <row r="15" spans="1:9" ht="21" customHeight="1">
      <c r="A15" s="10"/>
      <c r="B15" s="10"/>
      <c r="C15" s="10"/>
      <c r="D15" s="10"/>
      <c r="E15" s="10"/>
      <c r="F15" s="10"/>
      <c r="G15" s="10"/>
      <c r="H15" s="10"/>
      <c r="I15" s="10"/>
    </row>
    <row r="16" spans="1:9" ht="21" customHeight="1">
      <c r="A16" s="10"/>
      <c r="B16" s="10"/>
      <c r="C16" s="10"/>
      <c r="D16" s="10"/>
      <c r="E16" s="10"/>
      <c r="F16" s="10"/>
      <c r="G16" s="10"/>
      <c r="H16" s="10"/>
      <c r="I16" s="10"/>
    </row>
    <row r="17" spans="1:9" ht="21" customHeight="1">
      <c r="A17" s="10"/>
      <c r="B17" s="10"/>
      <c r="C17" s="10"/>
      <c r="D17" s="10"/>
      <c r="E17" s="10"/>
      <c r="F17" s="10"/>
      <c r="G17" s="10"/>
      <c r="H17" s="10"/>
      <c r="I17" s="10"/>
    </row>
    <row r="18" spans="1:9" ht="21" customHeight="1">
      <c r="A18" s="10"/>
      <c r="B18" s="10"/>
      <c r="C18" s="10"/>
      <c r="D18" s="10"/>
      <c r="E18" s="10"/>
      <c r="F18" s="10"/>
      <c r="G18" s="10"/>
      <c r="H18" s="10"/>
      <c r="I18" s="10"/>
    </row>
    <row r="19" spans="1:9" ht="21" customHeight="1">
      <c r="A19" s="10"/>
      <c r="B19" s="10"/>
      <c r="C19" s="10"/>
      <c r="D19" s="10"/>
      <c r="E19" s="10"/>
      <c r="F19" s="10"/>
      <c r="G19" s="10"/>
      <c r="H19" s="10"/>
      <c r="I19" s="10"/>
    </row>
    <row r="20" spans="1:9" ht="21" customHeight="1">
      <c r="A20" s="10"/>
      <c r="B20" s="10"/>
      <c r="C20" s="10"/>
      <c r="D20" s="10"/>
      <c r="E20" s="10"/>
      <c r="F20" s="10"/>
      <c r="G20" s="10"/>
      <c r="H20" s="10"/>
      <c r="I20" s="10"/>
    </row>
    <row r="21" spans="1:9" ht="21" customHeight="1">
      <c r="A21" s="10"/>
      <c r="B21" s="10"/>
      <c r="C21" s="10"/>
      <c r="D21" s="10"/>
      <c r="E21" s="10"/>
      <c r="F21" s="10"/>
      <c r="G21" s="10"/>
      <c r="H21" s="10"/>
      <c r="I21" s="10"/>
    </row>
    <row r="22" spans="1:9" ht="21" customHeight="1">
      <c r="A22" s="10"/>
      <c r="B22" s="10"/>
      <c r="C22" s="10"/>
      <c r="D22" s="10"/>
      <c r="E22" s="10"/>
      <c r="F22" s="10"/>
      <c r="G22" s="10"/>
      <c r="H22" s="10"/>
      <c r="I22" s="10"/>
    </row>
    <row r="23" spans="1:9" ht="21" customHeight="1">
      <c r="A23" s="10"/>
      <c r="B23" s="10"/>
      <c r="C23" s="10"/>
      <c r="D23" s="10"/>
      <c r="E23" s="10"/>
      <c r="F23" s="10"/>
      <c r="G23" s="10"/>
      <c r="H23" s="10"/>
      <c r="I23" s="10"/>
    </row>
    <row r="24" spans="1:9" ht="21" customHeight="1">
      <c r="A24" s="10"/>
      <c r="B24" s="10"/>
      <c r="C24" s="10"/>
      <c r="D24" s="10"/>
      <c r="E24" s="10"/>
      <c r="F24" s="10"/>
      <c r="G24" s="10"/>
      <c r="H24" s="10"/>
      <c r="I24" s="10"/>
    </row>
    <row r="25" spans="1:9" ht="21" customHeight="1">
      <c r="A25" s="10"/>
      <c r="B25" s="10"/>
      <c r="C25" s="10"/>
      <c r="D25" s="10"/>
      <c r="E25" s="10"/>
      <c r="F25" s="10"/>
      <c r="G25" s="10"/>
      <c r="H25" s="10"/>
      <c r="I25" s="10"/>
    </row>
    <row r="26" spans="1:9" ht="21" customHeight="1">
      <c r="A26" s="10"/>
      <c r="B26" s="10"/>
      <c r="C26" s="10"/>
      <c r="D26" s="10"/>
      <c r="E26" s="10"/>
      <c r="F26" s="10"/>
      <c r="G26" s="10"/>
      <c r="H26" s="10"/>
      <c r="I26" s="10"/>
    </row>
    <row r="27" spans="1:9" ht="21" customHeight="1">
      <c r="A27" s="10"/>
      <c r="B27" s="10"/>
      <c r="C27" s="10"/>
      <c r="D27" s="10"/>
      <c r="E27" s="10"/>
      <c r="F27" s="10"/>
      <c r="G27" s="10"/>
      <c r="H27" s="10"/>
      <c r="I27" s="10"/>
    </row>
    <row r="28" spans="1:9" ht="21" customHeight="1">
      <c r="A28" s="10"/>
      <c r="B28" s="10"/>
      <c r="C28" s="10"/>
      <c r="D28" s="10"/>
      <c r="E28" s="10"/>
      <c r="F28" s="10"/>
      <c r="G28" s="10"/>
      <c r="H28" s="10"/>
      <c r="I28" s="10"/>
    </row>
    <row r="29" spans="1:9" ht="21" customHeight="1">
      <c r="A29" s="10"/>
      <c r="B29" s="10"/>
      <c r="C29" s="10"/>
      <c r="D29" s="10"/>
      <c r="E29" s="10"/>
      <c r="F29" s="10"/>
      <c r="G29" s="10"/>
      <c r="H29" s="10"/>
      <c r="I29" s="10"/>
    </row>
    <row r="30" spans="1:9" ht="21" customHeight="1">
      <c r="A30" s="10"/>
      <c r="B30" s="10"/>
      <c r="C30" s="10"/>
      <c r="D30" s="10"/>
      <c r="E30" s="10"/>
      <c r="F30" s="10"/>
      <c r="G30" s="10"/>
      <c r="H30" s="10"/>
      <c r="I30" s="10"/>
    </row>
    <row r="31" spans="1:9" ht="21" customHeight="1">
      <c r="A31" s="10"/>
      <c r="B31" s="10"/>
      <c r="C31" s="10"/>
      <c r="D31" s="10"/>
      <c r="E31" s="10"/>
      <c r="F31" s="10"/>
      <c r="G31" s="10"/>
      <c r="H31" s="10"/>
      <c r="I31" s="10"/>
    </row>
    <row r="32" spans="1:9" ht="21" customHeight="1">
      <c r="A32" s="10"/>
      <c r="B32" s="10"/>
      <c r="C32" s="10"/>
      <c r="D32" s="10"/>
      <c r="E32" s="10"/>
      <c r="F32" s="10"/>
      <c r="G32" s="10"/>
      <c r="H32" s="10"/>
      <c r="I32" s="10"/>
    </row>
    <row r="33" spans="1:9" ht="21" customHeight="1">
      <c r="A33" s="10"/>
      <c r="B33" s="10"/>
      <c r="C33" s="10"/>
      <c r="D33" s="10"/>
      <c r="E33" s="10"/>
      <c r="F33" s="10"/>
      <c r="G33" s="10"/>
      <c r="H33" s="10"/>
      <c r="I33" s="10"/>
    </row>
    <row r="34" spans="1:9" ht="21" customHeight="1">
      <c r="A34" s="10"/>
      <c r="B34" s="10"/>
      <c r="C34" s="10"/>
      <c r="D34" s="10"/>
      <c r="E34" s="10"/>
      <c r="F34" s="10"/>
      <c r="G34" s="10"/>
      <c r="H34" s="10"/>
      <c r="I34" s="10"/>
    </row>
    <row r="35" spans="1:9" ht="21" customHeight="1">
      <c r="A35" s="10"/>
      <c r="B35" s="10"/>
      <c r="C35" s="10"/>
      <c r="D35" s="10"/>
      <c r="E35" s="10"/>
      <c r="F35" s="10"/>
      <c r="G35" s="10"/>
      <c r="H35" s="10"/>
      <c r="I35" s="10"/>
    </row>
    <row r="36" spans="1:9" ht="21" customHeight="1">
      <c r="A36" s="10"/>
      <c r="B36" s="10"/>
      <c r="C36" s="10"/>
      <c r="D36" s="10"/>
      <c r="E36" s="10"/>
      <c r="F36" s="10"/>
      <c r="G36" s="10"/>
      <c r="H36" s="10"/>
      <c r="I36" s="10"/>
    </row>
    <row r="37" spans="1:9" ht="21" customHeight="1">
      <c r="A37" s="10"/>
      <c r="B37" s="10"/>
      <c r="C37" s="10"/>
      <c r="D37" s="10"/>
      <c r="E37" s="10"/>
      <c r="F37" s="10"/>
      <c r="G37" s="10"/>
      <c r="H37" s="10"/>
      <c r="I37" s="10"/>
    </row>
    <row r="38" spans="1:9" ht="21" customHeight="1">
      <c r="A38" s="10"/>
      <c r="B38" s="10"/>
      <c r="C38" s="10"/>
      <c r="D38" s="10"/>
      <c r="E38" s="10"/>
      <c r="F38" s="10"/>
      <c r="G38" s="10"/>
      <c r="H38" s="10"/>
      <c r="I38" s="10"/>
    </row>
    <row r="39" spans="1:9" ht="21" customHeight="1">
      <c r="A39" s="10"/>
      <c r="B39" s="10"/>
      <c r="C39" s="10"/>
      <c r="D39" s="10"/>
      <c r="E39" s="10"/>
      <c r="F39" s="10"/>
      <c r="G39" s="10"/>
      <c r="H39" s="10"/>
      <c r="I39" s="10"/>
    </row>
    <row r="40" spans="1:9" ht="21" customHeight="1">
      <c r="A40" s="10"/>
      <c r="B40" s="10"/>
      <c r="C40" s="10"/>
      <c r="D40" s="10"/>
      <c r="E40" s="10"/>
      <c r="F40" s="10"/>
      <c r="G40" s="10"/>
      <c r="H40" s="10"/>
      <c r="I40" s="10"/>
    </row>
    <row r="41" spans="1:9" ht="21" customHeight="1">
      <c r="A41" s="10"/>
      <c r="B41" s="10"/>
      <c r="C41" s="10"/>
      <c r="D41" s="10"/>
      <c r="E41" s="10"/>
      <c r="F41" s="10"/>
      <c r="G41" s="10"/>
      <c r="H41" s="10"/>
      <c r="I41" s="10"/>
    </row>
    <row r="42" spans="1:9" ht="21" customHeight="1">
      <c r="A42" s="10"/>
      <c r="B42" s="10"/>
      <c r="C42" s="10"/>
      <c r="D42" s="10"/>
      <c r="E42" s="10"/>
      <c r="F42" s="10"/>
      <c r="G42" s="10"/>
      <c r="H42" s="10"/>
      <c r="I42" s="10"/>
    </row>
    <row r="43" spans="1:9" ht="21" customHeight="1">
      <c r="A43" s="10"/>
      <c r="B43" s="10"/>
      <c r="C43" s="10"/>
      <c r="D43" s="10"/>
      <c r="E43" s="10"/>
      <c r="F43" s="10"/>
      <c r="G43" s="10"/>
      <c r="H43" s="10"/>
      <c r="I43" s="10"/>
    </row>
    <row r="44" spans="1:9" ht="21" customHeight="1">
      <c r="A44" s="10"/>
      <c r="B44" s="10"/>
      <c r="C44" s="10"/>
      <c r="D44" s="10"/>
      <c r="E44" s="10"/>
      <c r="F44" s="10"/>
      <c r="G44" s="10"/>
      <c r="H44" s="10"/>
      <c r="I44" s="10"/>
    </row>
    <row r="45" spans="1:9" ht="21" customHeight="1">
      <c r="A45" s="10"/>
      <c r="B45" s="10"/>
      <c r="C45" s="10"/>
      <c r="D45" s="10"/>
      <c r="E45" s="10"/>
      <c r="F45" s="10"/>
      <c r="G45" s="10"/>
      <c r="H45" s="10"/>
      <c r="I45" s="10"/>
    </row>
    <row r="46" spans="1:9" ht="21" customHeight="1">
      <c r="A46" s="10"/>
      <c r="B46" s="10"/>
      <c r="C46" s="10"/>
      <c r="D46" s="10"/>
      <c r="E46" s="10"/>
      <c r="F46" s="10"/>
      <c r="G46" s="10"/>
      <c r="H46" s="10"/>
      <c r="I46" s="10"/>
    </row>
    <row r="47" spans="1:9" ht="21" customHeight="1">
      <c r="A47" s="10"/>
      <c r="B47" s="10"/>
      <c r="C47" s="10"/>
      <c r="D47" s="10"/>
      <c r="E47" s="10"/>
      <c r="F47" s="10"/>
      <c r="G47" s="10"/>
      <c r="H47" s="10"/>
      <c r="I47" s="10"/>
    </row>
    <row r="48" spans="1:9" ht="21" customHeight="1">
      <c r="A48" s="10"/>
      <c r="B48" s="10"/>
      <c r="C48" s="10"/>
      <c r="D48" s="10"/>
      <c r="E48" s="10"/>
      <c r="F48" s="10"/>
      <c r="G48" s="10"/>
      <c r="H48" s="10"/>
      <c r="I48" s="10"/>
    </row>
    <row r="49" spans="1:9" ht="28.5" customHeight="1">
      <c r="A49" s="32"/>
      <c r="B49" s="32"/>
      <c r="C49" s="33" t="s">
        <v>126</v>
      </c>
      <c r="D49" s="32"/>
      <c r="E49" s="32"/>
      <c r="F49" s="32"/>
      <c r="G49" s="32"/>
      <c r="H49" s="32"/>
      <c r="I49" s="32"/>
    </row>
  </sheetData>
  <mergeCells count="8">
    <mergeCell ref="A7:I7"/>
    <mergeCell ref="A8:I8"/>
    <mergeCell ref="A12:A13"/>
    <mergeCell ref="B12:B13"/>
    <mergeCell ref="C12:C13"/>
    <mergeCell ref="D12:E12"/>
    <mergeCell ref="F12:G12"/>
    <mergeCell ref="H12:I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0"/>
  <sheetViews>
    <sheetView workbookViewId="0">
      <selection activeCell="D11" sqref="D11:E11"/>
    </sheetView>
  </sheetViews>
  <sheetFormatPr defaultRowHeight="15"/>
  <cols>
    <col min="1" max="1" width="6.85546875" customWidth="1"/>
    <col min="2" max="2" width="15.42578125" customWidth="1"/>
    <col min="3" max="3" width="26.5703125" customWidth="1"/>
    <col min="4" max="5" width="13.28515625" customWidth="1"/>
    <col min="6" max="7" width="14" customWidth="1"/>
    <col min="8" max="9" width="12.85546875" customWidth="1"/>
  </cols>
  <sheetData>
    <row r="1" spans="1:9" ht="21">
      <c r="A1" s="12" t="str">
        <f>+'Thong tin DN'!B4</f>
        <v>CÔNG TY TNHH TMDV VÀ XD ĐỨC HÀ</v>
      </c>
      <c r="I1" s="13" t="s">
        <v>75</v>
      </c>
    </row>
    <row r="2" spans="1:9">
      <c r="A2" s="12" t="str">
        <f>+'Thong tin DN'!B7</f>
        <v>Số 1D, TT Bà Triệu, P.Nguyễn Trãi, Q.Hà Đông, TP.Hà Nội</v>
      </c>
    </row>
    <row r="7" spans="1:9" ht="25.5">
      <c r="A7" s="1882" t="s">
        <v>127</v>
      </c>
      <c r="B7" s="1882"/>
      <c r="C7" s="1882"/>
      <c r="D7" s="1882"/>
      <c r="E7" s="1882"/>
      <c r="F7" s="1882"/>
      <c r="G7" s="1882"/>
      <c r="H7" s="1882"/>
      <c r="I7" s="1882"/>
    </row>
    <row r="8" spans="1:9">
      <c r="A8" s="1883" t="s">
        <v>74</v>
      </c>
      <c r="B8" s="1883"/>
      <c r="C8" s="1883"/>
      <c r="D8" s="1883"/>
      <c r="E8" s="1883"/>
      <c r="F8" s="1883"/>
      <c r="G8" s="1883"/>
      <c r="H8" s="1883"/>
      <c r="I8" s="1883"/>
    </row>
    <row r="11" spans="1:9" ht="45" customHeight="1">
      <c r="A11" s="1881" t="s">
        <v>118</v>
      </c>
      <c r="B11" s="1881" t="s">
        <v>119</v>
      </c>
      <c r="C11" s="1881" t="s">
        <v>120</v>
      </c>
      <c r="D11" s="1881" t="s">
        <v>121</v>
      </c>
      <c r="E11" s="1881"/>
      <c r="F11" s="1881" t="s">
        <v>101</v>
      </c>
      <c r="G11" s="1881"/>
      <c r="H11" s="1881" t="s">
        <v>122</v>
      </c>
      <c r="I11" s="1881"/>
    </row>
    <row r="12" spans="1:9" ht="33.75" customHeight="1">
      <c r="A12" s="1881"/>
      <c r="B12" s="1881"/>
      <c r="C12" s="1881"/>
      <c r="D12" s="31" t="s">
        <v>123</v>
      </c>
      <c r="E12" s="31" t="s">
        <v>73</v>
      </c>
      <c r="F12" s="31" t="s">
        <v>123</v>
      </c>
      <c r="G12" s="31" t="s">
        <v>73</v>
      </c>
      <c r="H12" s="31" t="s">
        <v>123</v>
      </c>
      <c r="I12" s="31" t="s">
        <v>73</v>
      </c>
    </row>
    <row r="13" spans="1:9" ht="21" customHeight="1">
      <c r="A13" s="14"/>
      <c r="B13" s="14"/>
      <c r="C13" s="14"/>
      <c r="D13" s="14"/>
      <c r="E13" s="14"/>
      <c r="F13" s="14"/>
      <c r="G13" s="14"/>
      <c r="H13" s="14"/>
      <c r="I13" s="14"/>
    </row>
    <row r="14" spans="1:9" ht="21" customHeight="1">
      <c r="A14" s="14"/>
      <c r="B14" s="14"/>
      <c r="C14" s="14"/>
      <c r="D14" s="14"/>
      <c r="E14" s="14"/>
      <c r="F14" s="14"/>
      <c r="G14" s="14"/>
      <c r="H14" s="14"/>
      <c r="I14" s="14"/>
    </row>
    <row r="15" spans="1:9" ht="21" customHeight="1">
      <c r="A15" s="14"/>
      <c r="B15" s="14"/>
      <c r="C15" s="14"/>
      <c r="D15" s="14"/>
      <c r="E15" s="14"/>
      <c r="F15" s="14"/>
      <c r="G15" s="14"/>
      <c r="H15" s="14"/>
      <c r="I15" s="14"/>
    </row>
    <row r="16" spans="1:9" ht="21" customHeight="1">
      <c r="A16" s="14"/>
      <c r="B16" s="14"/>
      <c r="C16" s="14"/>
      <c r="D16" s="14"/>
      <c r="E16" s="14"/>
      <c r="F16" s="14"/>
      <c r="G16" s="14"/>
      <c r="H16" s="14"/>
      <c r="I16" s="14"/>
    </row>
    <row r="17" spans="1:9" ht="21" customHeight="1">
      <c r="A17" s="14"/>
      <c r="B17" s="14"/>
      <c r="C17" s="14"/>
      <c r="D17" s="14"/>
      <c r="E17" s="14"/>
      <c r="F17" s="14"/>
      <c r="G17" s="14"/>
      <c r="H17" s="14"/>
      <c r="I17" s="14"/>
    </row>
    <row r="18" spans="1:9" ht="21" customHeight="1">
      <c r="A18" s="14"/>
      <c r="B18" s="14"/>
      <c r="C18" s="14"/>
      <c r="D18" s="14"/>
      <c r="E18" s="14"/>
      <c r="F18" s="14"/>
      <c r="G18" s="14"/>
      <c r="H18" s="14"/>
      <c r="I18" s="14"/>
    </row>
    <row r="19" spans="1:9" ht="21" customHeight="1">
      <c r="A19" s="14"/>
      <c r="B19" s="14"/>
      <c r="C19" s="14"/>
      <c r="D19" s="14"/>
      <c r="E19" s="14"/>
      <c r="F19" s="14"/>
      <c r="G19" s="14"/>
      <c r="H19" s="14"/>
      <c r="I19" s="14"/>
    </row>
    <row r="20" spans="1:9" ht="21" customHeight="1">
      <c r="A20" s="14"/>
      <c r="B20" s="14"/>
      <c r="C20" s="14"/>
      <c r="D20" s="14"/>
      <c r="E20" s="14"/>
      <c r="F20" s="14"/>
      <c r="G20" s="14"/>
      <c r="H20" s="14"/>
      <c r="I20" s="14"/>
    </row>
    <row r="21" spans="1:9" ht="21" customHeight="1">
      <c r="A21" s="14"/>
      <c r="B21" s="14"/>
      <c r="C21" s="14"/>
      <c r="D21" s="14"/>
      <c r="E21" s="14"/>
      <c r="F21" s="14"/>
      <c r="G21" s="14"/>
      <c r="H21" s="14"/>
      <c r="I21" s="14"/>
    </row>
    <row r="22" spans="1:9" ht="21" customHeight="1">
      <c r="A22" s="14"/>
      <c r="B22" s="14"/>
      <c r="C22" s="14"/>
      <c r="D22" s="14"/>
      <c r="E22" s="14"/>
      <c r="F22" s="14"/>
      <c r="G22" s="14"/>
      <c r="H22" s="14"/>
      <c r="I22" s="14"/>
    </row>
    <row r="23" spans="1:9" ht="21" customHeight="1">
      <c r="A23" s="14"/>
      <c r="B23" s="14"/>
      <c r="C23" s="14"/>
      <c r="D23" s="14"/>
      <c r="E23" s="14"/>
      <c r="F23" s="14"/>
      <c r="G23" s="14"/>
      <c r="H23" s="14"/>
      <c r="I23" s="14"/>
    </row>
    <row r="24" spans="1:9" ht="21" customHeight="1">
      <c r="A24" s="14"/>
      <c r="B24" s="14"/>
      <c r="C24" s="14"/>
      <c r="D24" s="14"/>
      <c r="E24" s="14"/>
      <c r="F24" s="14"/>
      <c r="G24" s="14"/>
      <c r="H24" s="14"/>
      <c r="I24" s="14"/>
    </row>
    <row r="25" spans="1:9" ht="21" customHeight="1">
      <c r="A25" s="14"/>
      <c r="B25" s="14"/>
      <c r="C25" s="14"/>
      <c r="D25" s="14"/>
      <c r="E25" s="14"/>
      <c r="F25" s="14"/>
      <c r="G25" s="14"/>
      <c r="H25" s="14"/>
      <c r="I25" s="14"/>
    </row>
    <row r="26" spans="1:9" ht="21" customHeight="1">
      <c r="A26" s="14"/>
      <c r="B26" s="14"/>
      <c r="C26" s="14"/>
      <c r="D26" s="14"/>
      <c r="E26" s="14"/>
      <c r="F26" s="14"/>
      <c r="G26" s="14"/>
      <c r="H26" s="14"/>
      <c r="I26" s="14"/>
    </row>
    <row r="27" spans="1:9" ht="21" customHeight="1">
      <c r="A27" s="14"/>
      <c r="B27" s="14"/>
      <c r="C27" s="14"/>
      <c r="D27" s="14"/>
      <c r="E27" s="14"/>
      <c r="F27" s="14"/>
      <c r="G27" s="14"/>
      <c r="H27" s="14"/>
      <c r="I27" s="14"/>
    </row>
    <row r="28" spans="1:9" ht="21" customHeight="1">
      <c r="A28" s="14"/>
      <c r="B28" s="14"/>
      <c r="C28" s="14"/>
      <c r="D28" s="14"/>
      <c r="E28" s="14"/>
      <c r="F28" s="14"/>
      <c r="G28" s="14"/>
      <c r="H28" s="14"/>
      <c r="I28" s="14"/>
    </row>
    <row r="29" spans="1:9" ht="21" customHeight="1">
      <c r="A29" s="14"/>
      <c r="B29" s="14"/>
      <c r="C29" s="14"/>
      <c r="D29" s="14"/>
      <c r="E29" s="14"/>
      <c r="F29" s="14"/>
      <c r="G29" s="14"/>
      <c r="H29" s="14"/>
      <c r="I29" s="14"/>
    </row>
    <row r="30" spans="1:9" ht="33.75" customHeight="1">
      <c r="A30" s="15"/>
      <c r="B30" s="15"/>
      <c r="C30" s="15" t="s">
        <v>128</v>
      </c>
      <c r="D30" s="15"/>
      <c r="E30" s="15"/>
      <c r="F30" s="15"/>
      <c r="G30" s="15"/>
      <c r="H30" s="15"/>
      <c r="I30" s="15"/>
    </row>
  </sheetData>
  <mergeCells count="8">
    <mergeCell ref="A7:I7"/>
    <mergeCell ref="A8:I8"/>
    <mergeCell ref="A11:A12"/>
    <mergeCell ref="B11:B12"/>
    <mergeCell ref="C11:C12"/>
    <mergeCell ref="D11:E11"/>
    <mergeCell ref="F11:G11"/>
    <mergeCell ref="H11:I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7"/>
  <sheetViews>
    <sheetView workbookViewId="0">
      <selection activeCell="J4" sqref="J4"/>
    </sheetView>
  </sheetViews>
  <sheetFormatPr defaultRowHeight="15"/>
  <cols>
    <col min="2" max="2" width="24.140625" customWidth="1"/>
    <col min="3" max="3" width="6.28515625" customWidth="1"/>
  </cols>
  <sheetData>
    <row r="1" spans="1:15">
      <c r="A1" s="12" t="str">
        <f>+'Thong tin DN'!B4</f>
        <v>CÔNG TY TNHH TMDV VÀ XD ĐỨC HÀ</v>
      </c>
    </row>
    <row r="2" spans="1:15">
      <c r="A2" s="12" t="str">
        <f>+'Thong tin DN'!B7</f>
        <v>Số 1D, TT Bà Triệu, P.Nguyễn Trãi, Q.Hà Đông, TP.Hà Nội</v>
      </c>
    </row>
    <row r="4" spans="1:15" ht="21">
      <c r="K4" s="13" t="s">
        <v>75</v>
      </c>
    </row>
    <row r="7" spans="1:15" ht="30" customHeight="1">
      <c r="A7" s="1884" t="s">
        <v>130</v>
      </c>
      <c r="B7" s="1884"/>
      <c r="C7" s="1884"/>
      <c r="D7" s="1884"/>
      <c r="E7" s="1884"/>
      <c r="F7" s="1884"/>
      <c r="G7" s="1884"/>
      <c r="H7" s="1884"/>
      <c r="I7" s="1884"/>
      <c r="J7" s="1884"/>
      <c r="K7" s="1884"/>
      <c r="L7" s="1884"/>
      <c r="M7" s="1884"/>
      <c r="N7" s="1884"/>
      <c r="O7" s="1884"/>
    </row>
    <row r="8" spans="1:15">
      <c r="A8" s="1885" t="s">
        <v>74</v>
      </c>
      <c r="B8" s="1885"/>
      <c r="C8" s="1885"/>
      <c r="D8" s="1885"/>
      <c r="E8" s="1885"/>
      <c r="F8" s="1885"/>
      <c r="G8" s="1885"/>
      <c r="H8" s="1885"/>
      <c r="I8" s="1885"/>
      <c r="J8" s="1885"/>
      <c r="K8" s="1885"/>
      <c r="L8" s="1885"/>
      <c r="M8" s="1885"/>
      <c r="N8" s="1885"/>
      <c r="O8" s="1885"/>
    </row>
    <row r="12" spans="1:15" ht="76.5">
      <c r="A12" s="64" t="s">
        <v>118</v>
      </c>
      <c r="B12" s="64" t="s">
        <v>131</v>
      </c>
      <c r="C12" s="64" t="s">
        <v>132</v>
      </c>
      <c r="D12" s="64" t="s">
        <v>133</v>
      </c>
      <c r="E12" s="65" t="s">
        <v>134</v>
      </c>
      <c r="F12" s="66" t="s">
        <v>135</v>
      </c>
      <c r="G12" s="66" t="s">
        <v>136</v>
      </c>
      <c r="H12" s="66" t="s">
        <v>137</v>
      </c>
      <c r="I12" s="66" t="s">
        <v>138</v>
      </c>
      <c r="J12" s="67" t="s">
        <v>139</v>
      </c>
      <c r="K12" s="66" t="s">
        <v>140</v>
      </c>
      <c r="L12" s="66" t="s">
        <v>141</v>
      </c>
      <c r="M12" s="66" t="s">
        <v>142</v>
      </c>
      <c r="N12" s="66" t="s">
        <v>143</v>
      </c>
      <c r="O12" s="66" t="s">
        <v>144</v>
      </c>
    </row>
    <row r="13" spans="1:15" ht="25.5">
      <c r="A13" s="68">
        <v>1</v>
      </c>
      <c r="B13" s="69" t="s">
        <v>145</v>
      </c>
      <c r="C13" s="69" t="s">
        <v>146</v>
      </c>
      <c r="D13" s="69" t="s">
        <v>147</v>
      </c>
      <c r="E13" s="70" t="s">
        <v>148</v>
      </c>
      <c r="F13" s="71" t="s">
        <v>149</v>
      </c>
      <c r="G13" s="71" t="s">
        <v>150</v>
      </c>
      <c r="H13" s="72" t="s">
        <v>151</v>
      </c>
      <c r="I13" s="72" t="s">
        <v>152</v>
      </c>
      <c r="J13" s="73" t="s">
        <v>153</v>
      </c>
      <c r="K13" s="72" t="s">
        <v>154</v>
      </c>
      <c r="L13" s="66" t="s">
        <v>155</v>
      </c>
      <c r="M13" s="72" t="s">
        <v>156</v>
      </c>
      <c r="N13" s="72" t="s">
        <v>157</v>
      </c>
      <c r="O13" s="72" t="s">
        <v>158</v>
      </c>
    </row>
    <row r="14" spans="1:15" ht="18.95" customHeight="1">
      <c r="A14" s="34"/>
      <c r="B14" s="35"/>
      <c r="C14" s="34"/>
      <c r="D14" s="36"/>
      <c r="E14" s="37"/>
      <c r="F14" s="38"/>
      <c r="G14" s="39"/>
      <c r="H14" s="39"/>
      <c r="I14" s="38"/>
      <c r="J14" s="40"/>
      <c r="K14" s="39"/>
      <c r="L14" s="38"/>
      <c r="M14" s="38"/>
      <c r="N14" s="38"/>
      <c r="O14" s="41"/>
    </row>
    <row r="15" spans="1:15" ht="18.95" customHeight="1">
      <c r="A15" s="42"/>
      <c r="B15" s="43"/>
      <c r="C15" s="34"/>
      <c r="D15" s="36"/>
      <c r="E15" s="37"/>
      <c r="F15" s="44"/>
      <c r="G15" s="39"/>
      <c r="H15" s="39"/>
      <c r="I15" s="38"/>
      <c r="J15" s="40"/>
      <c r="K15" s="39"/>
      <c r="L15" s="44"/>
      <c r="M15" s="38"/>
      <c r="N15" s="38"/>
      <c r="O15" s="41"/>
    </row>
    <row r="16" spans="1:15" ht="18.95" customHeight="1">
      <c r="A16" s="34"/>
      <c r="B16" s="43"/>
      <c r="C16" s="34"/>
      <c r="D16" s="36"/>
      <c r="E16" s="37"/>
      <c r="F16" s="44"/>
      <c r="G16" s="39"/>
      <c r="H16" s="39"/>
      <c r="I16" s="38"/>
      <c r="J16" s="40"/>
      <c r="K16" s="39"/>
      <c r="L16" s="44"/>
      <c r="M16" s="38"/>
      <c r="N16" s="38"/>
      <c r="O16" s="41"/>
    </row>
    <row r="17" spans="1:15" ht="18.95" customHeight="1">
      <c r="A17" s="42"/>
      <c r="B17" s="43"/>
      <c r="C17" s="34"/>
      <c r="D17" s="36"/>
      <c r="E17" s="37"/>
      <c r="F17" s="44"/>
      <c r="G17" s="39"/>
      <c r="H17" s="39"/>
      <c r="I17" s="38"/>
      <c r="J17" s="40"/>
      <c r="K17" s="39"/>
      <c r="L17" s="44"/>
      <c r="M17" s="38"/>
      <c r="N17" s="38"/>
      <c r="O17" s="41"/>
    </row>
    <row r="18" spans="1:15" ht="18.95" customHeight="1">
      <c r="A18" s="34"/>
      <c r="B18" s="43"/>
      <c r="C18" s="34"/>
      <c r="D18" s="36"/>
      <c r="E18" s="45"/>
      <c r="F18" s="44"/>
      <c r="G18" s="39"/>
      <c r="H18" s="39"/>
      <c r="I18" s="38"/>
      <c r="J18" s="40"/>
      <c r="K18" s="39"/>
      <c r="L18" s="44"/>
      <c r="M18" s="38"/>
      <c r="N18" s="38"/>
      <c r="O18" s="41"/>
    </row>
    <row r="19" spans="1:15" ht="18.95" customHeight="1">
      <c r="A19" s="42"/>
      <c r="B19" s="43"/>
      <c r="C19" s="34"/>
      <c r="D19" s="36"/>
      <c r="E19" s="45"/>
      <c r="F19" s="44"/>
      <c r="G19" s="39"/>
      <c r="H19" s="39"/>
      <c r="I19" s="38"/>
      <c r="J19" s="40"/>
      <c r="K19" s="39"/>
      <c r="L19" s="44"/>
      <c r="M19" s="38"/>
      <c r="N19" s="38"/>
      <c r="O19" s="41"/>
    </row>
    <row r="20" spans="1:15" ht="18.95" customHeight="1">
      <c r="A20" s="34"/>
      <c r="B20" s="43"/>
      <c r="C20" s="34"/>
      <c r="D20" s="36"/>
      <c r="E20" s="45"/>
      <c r="F20" s="44"/>
      <c r="G20" s="39"/>
      <c r="H20" s="39"/>
      <c r="I20" s="38"/>
      <c r="J20" s="40"/>
      <c r="K20" s="39"/>
      <c r="L20" s="44"/>
      <c r="M20" s="38"/>
      <c r="N20" s="38"/>
      <c r="O20" s="41"/>
    </row>
    <row r="21" spans="1:15" ht="18.95" customHeight="1">
      <c r="A21" s="42"/>
      <c r="B21" s="43"/>
      <c r="C21" s="34"/>
      <c r="D21" s="36"/>
      <c r="E21" s="45"/>
      <c r="F21" s="44"/>
      <c r="G21" s="39"/>
      <c r="H21" s="39"/>
      <c r="I21" s="38"/>
      <c r="J21" s="40"/>
      <c r="K21" s="39"/>
      <c r="L21" s="44"/>
      <c r="M21" s="38"/>
      <c r="N21" s="38"/>
      <c r="O21" s="41"/>
    </row>
    <row r="22" spans="1:15" ht="18.95" customHeight="1">
      <c r="A22" s="34"/>
      <c r="B22" s="43"/>
      <c r="C22" s="34"/>
      <c r="D22" s="36"/>
      <c r="E22" s="45"/>
      <c r="F22" s="44"/>
      <c r="G22" s="39"/>
      <c r="H22" s="39"/>
      <c r="I22" s="38"/>
      <c r="J22" s="40"/>
      <c r="K22" s="39"/>
      <c r="L22" s="44"/>
      <c r="M22" s="38"/>
      <c r="N22" s="38"/>
      <c r="O22" s="41"/>
    </row>
    <row r="23" spans="1:15" ht="18.95" customHeight="1">
      <c r="A23" s="46"/>
      <c r="B23" s="47" t="s">
        <v>159</v>
      </c>
      <c r="C23" s="48"/>
      <c r="D23" s="49"/>
      <c r="E23" s="50"/>
      <c r="F23" s="51"/>
      <c r="G23" s="52"/>
      <c r="H23" s="52"/>
      <c r="I23" s="41"/>
      <c r="J23" s="53"/>
      <c r="K23" s="52"/>
      <c r="L23" s="51"/>
      <c r="M23" s="41"/>
      <c r="N23" s="41"/>
      <c r="O23" s="41"/>
    </row>
    <row r="24" spans="1:15" ht="18.95" customHeight="1">
      <c r="A24" s="48"/>
      <c r="B24" s="47" t="s">
        <v>160</v>
      </c>
      <c r="C24" s="48"/>
      <c r="D24" s="49"/>
      <c r="E24" s="50"/>
      <c r="F24" s="51"/>
      <c r="G24" s="52"/>
      <c r="H24" s="52"/>
      <c r="I24" s="41"/>
      <c r="J24" s="53"/>
      <c r="K24" s="52"/>
      <c r="L24" s="51"/>
      <c r="M24" s="41"/>
      <c r="N24" s="41"/>
      <c r="O24" s="41"/>
    </row>
    <row r="25" spans="1:15" ht="18.95" customHeight="1">
      <c r="A25" s="46"/>
      <c r="B25" s="54" t="s">
        <v>161</v>
      </c>
      <c r="C25" s="48"/>
      <c r="D25" s="49"/>
      <c r="E25" s="50"/>
      <c r="F25" s="51"/>
      <c r="G25" s="52"/>
      <c r="H25" s="52"/>
      <c r="I25" s="41"/>
      <c r="J25" s="53"/>
      <c r="K25" s="52"/>
      <c r="L25" s="51"/>
      <c r="M25" s="41"/>
      <c r="N25" s="41"/>
      <c r="O25" s="41"/>
    </row>
    <row r="26" spans="1:15" ht="18.95" customHeight="1">
      <c r="A26" s="55"/>
      <c r="B26" s="56"/>
      <c r="C26" s="55"/>
      <c r="D26" s="57"/>
      <c r="E26" s="58"/>
      <c r="F26" s="59"/>
      <c r="G26" s="60"/>
      <c r="H26" s="60"/>
      <c r="I26" s="61"/>
      <c r="J26" s="62"/>
      <c r="K26" s="60"/>
      <c r="L26" s="59"/>
      <c r="M26" s="61"/>
      <c r="N26" s="61"/>
      <c r="O26" s="63"/>
    </row>
    <row r="27" spans="1:15" ht="33.75" customHeight="1">
      <c r="A27" s="68"/>
      <c r="B27" s="68" t="s">
        <v>124</v>
      </c>
      <c r="C27" s="68"/>
      <c r="D27" s="74"/>
      <c r="E27" s="75"/>
      <c r="F27" s="76">
        <f t="shared" ref="F27:O27" si="0">SUM(F14:F26)</f>
        <v>0</v>
      </c>
      <c r="G27" s="76">
        <f t="shared" si="0"/>
        <v>0</v>
      </c>
      <c r="H27" s="76">
        <f t="shared" si="0"/>
        <v>0</v>
      </c>
      <c r="I27" s="76">
        <f t="shared" si="0"/>
        <v>0</v>
      </c>
      <c r="J27" s="76">
        <f t="shared" si="0"/>
        <v>0</v>
      </c>
      <c r="K27" s="76">
        <f t="shared" si="0"/>
        <v>0</v>
      </c>
      <c r="L27" s="76">
        <f t="shared" si="0"/>
        <v>0</v>
      </c>
      <c r="M27" s="76">
        <f t="shared" si="0"/>
        <v>0</v>
      </c>
      <c r="N27" s="76">
        <f t="shared" si="0"/>
        <v>0</v>
      </c>
      <c r="O27" s="76">
        <f t="shared" si="0"/>
        <v>0</v>
      </c>
    </row>
  </sheetData>
  <mergeCells count="2">
    <mergeCell ref="A7:O7"/>
    <mergeCell ref="A8:O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27"/>
  <sheetViews>
    <sheetView workbookViewId="0">
      <selection activeCell="J3" sqref="J3"/>
    </sheetView>
  </sheetViews>
  <sheetFormatPr defaultRowHeight="15"/>
  <cols>
    <col min="1" max="1" width="5.7109375" customWidth="1"/>
    <col min="2" max="2" width="23.5703125" customWidth="1"/>
    <col min="3" max="3" width="6.5703125" customWidth="1"/>
  </cols>
  <sheetData>
    <row r="1" spans="1:15" ht="18" customHeight="1">
      <c r="A1" s="12" t="str">
        <f>+'Thong tin DN'!B4</f>
        <v>CÔNG TY TNHH TMDV VÀ XD ĐỨC HÀ</v>
      </c>
      <c r="L1" s="13" t="s">
        <v>75</v>
      </c>
      <c r="M1" s="13" t="s">
        <v>75</v>
      </c>
      <c r="N1" s="13" t="s">
        <v>75</v>
      </c>
    </row>
    <row r="2" spans="1:15" ht="18.75" customHeight="1">
      <c r="A2" s="12" t="str">
        <f>+'Thong tin DN'!B7</f>
        <v>Số 1D, TT Bà Triệu, P.Nguyễn Trãi, Q.Hà Đông, TP.Hà Nội</v>
      </c>
    </row>
    <row r="3" spans="1:15" ht="21">
      <c r="G3" s="13" t="s">
        <v>75</v>
      </c>
      <c r="I3" s="13" t="s">
        <v>75</v>
      </c>
      <c r="J3" s="13" t="s">
        <v>75</v>
      </c>
      <c r="K3" s="13" t="s">
        <v>75</v>
      </c>
    </row>
    <row r="4" spans="1:15" ht="21">
      <c r="K4" s="13" t="s">
        <v>75</v>
      </c>
      <c r="L4" s="13" t="s">
        <v>75</v>
      </c>
    </row>
    <row r="7" spans="1:15" ht="25.5">
      <c r="A7" s="1886" t="s">
        <v>162</v>
      </c>
      <c r="B7" s="1886"/>
      <c r="C7" s="1886"/>
      <c r="D7" s="1886"/>
      <c r="E7" s="1886"/>
      <c r="F7" s="1886"/>
      <c r="G7" s="1886"/>
      <c r="H7" s="1886"/>
      <c r="I7" s="1886"/>
      <c r="J7" s="1886"/>
      <c r="K7" s="1886"/>
      <c r="L7" s="1886"/>
      <c r="M7" s="1886"/>
      <c r="N7" s="1886"/>
      <c r="O7" s="1886"/>
    </row>
    <row r="8" spans="1:15">
      <c r="A8" s="1880" t="s">
        <v>74</v>
      </c>
      <c r="B8" s="1880"/>
      <c r="C8" s="1880"/>
      <c r="D8" s="1880"/>
      <c r="E8" s="1880"/>
      <c r="F8" s="1880"/>
      <c r="G8" s="1880"/>
      <c r="H8" s="1880"/>
      <c r="I8" s="1880"/>
      <c r="J8" s="1880"/>
      <c r="K8" s="1880"/>
      <c r="L8" s="1880"/>
      <c r="M8" s="1880"/>
      <c r="N8" s="1880"/>
      <c r="O8" s="1880"/>
    </row>
    <row r="12" spans="1:15" ht="63.75">
      <c r="A12" s="64" t="s">
        <v>118</v>
      </c>
      <c r="B12" s="64" t="s">
        <v>163</v>
      </c>
      <c r="C12" s="64" t="s">
        <v>132</v>
      </c>
      <c r="D12" s="64" t="s">
        <v>164</v>
      </c>
      <c r="E12" s="65" t="s">
        <v>134</v>
      </c>
      <c r="F12" s="66" t="s">
        <v>165</v>
      </c>
      <c r="G12" s="66" t="s">
        <v>166</v>
      </c>
      <c r="H12" s="66" t="s">
        <v>167</v>
      </c>
      <c r="I12" s="66" t="s">
        <v>168</v>
      </c>
      <c r="J12" s="67" t="s">
        <v>169</v>
      </c>
      <c r="K12" s="66" t="s">
        <v>170</v>
      </c>
      <c r="L12" s="66" t="s">
        <v>171</v>
      </c>
      <c r="M12" s="66" t="s">
        <v>172</v>
      </c>
      <c r="N12" s="66" t="s">
        <v>143</v>
      </c>
      <c r="O12" s="66" t="s">
        <v>144</v>
      </c>
    </row>
    <row r="13" spans="1:15" ht="25.5">
      <c r="A13" s="68">
        <v>1</v>
      </c>
      <c r="B13" s="69" t="s">
        <v>145</v>
      </c>
      <c r="C13" s="69" t="s">
        <v>146</v>
      </c>
      <c r="D13" s="69" t="s">
        <v>147</v>
      </c>
      <c r="E13" s="70" t="s">
        <v>148</v>
      </c>
      <c r="F13" s="71" t="s">
        <v>149</v>
      </c>
      <c r="G13" s="71" t="s">
        <v>150</v>
      </c>
      <c r="H13" s="72" t="s">
        <v>151</v>
      </c>
      <c r="I13" s="72" t="s">
        <v>152</v>
      </c>
      <c r="J13" s="73" t="s">
        <v>153</v>
      </c>
      <c r="K13" s="72" t="s">
        <v>154</v>
      </c>
      <c r="L13" s="72">
        <v>12</v>
      </c>
      <c r="M13" s="72" t="s">
        <v>173</v>
      </c>
      <c r="N13" s="72" t="s">
        <v>157</v>
      </c>
      <c r="O13" s="72" t="s">
        <v>158</v>
      </c>
    </row>
    <row r="14" spans="1:15" ht="18.95" customHeight="1">
      <c r="A14" s="34"/>
      <c r="B14" s="35"/>
      <c r="C14" s="34"/>
      <c r="D14" s="36"/>
      <c r="E14" s="37"/>
      <c r="F14" s="38"/>
      <c r="G14" s="39"/>
      <c r="H14" s="39"/>
      <c r="I14" s="38"/>
      <c r="J14" s="40"/>
      <c r="K14" s="39"/>
      <c r="L14" s="38"/>
      <c r="M14" s="38"/>
      <c r="N14" s="38"/>
      <c r="O14" s="41"/>
    </row>
    <row r="15" spans="1:15" ht="18.95" customHeight="1">
      <c r="A15" s="42"/>
      <c r="B15" s="43"/>
      <c r="C15" s="34"/>
      <c r="D15" s="36"/>
      <c r="E15" s="37"/>
      <c r="F15" s="44"/>
      <c r="G15" s="39"/>
      <c r="H15" s="39"/>
      <c r="I15" s="38"/>
      <c r="J15" s="40"/>
      <c r="K15" s="39"/>
      <c r="L15" s="44"/>
      <c r="M15" s="38"/>
      <c r="N15" s="38"/>
      <c r="O15" s="41"/>
    </row>
    <row r="16" spans="1:15" ht="18.95" customHeight="1">
      <c r="A16" s="34"/>
      <c r="B16" s="43"/>
      <c r="C16" s="34"/>
      <c r="D16" s="36"/>
      <c r="E16" s="37"/>
      <c r="F16" s="44"/>
      <c r="G16" s="39"/>
      <c r="H16" s="39"/>
      <c r="I16" s="38"/>
      <c r="J16" s="40"/>
      <c r="K16" s="39"/>
      <c r="L16" s="44"/>
      <c r="M16" s="38"/>
      <c r="N16" s="38"/>
      <c r="O16" s="41"/>
    </row>
    <row r="17" spans="1:15" ht="18.95" customHeight="1">
      <c r="A17" s="42"/>
      <c r="B17" s="43"/>
      <c r="C17" s="34"/>
      <c r="D17" s="36"/>
      <c r="E17" s="37"/>
      <c r="F17" s="44"/>
      <c r="G17" s="39"/>
      <c r="H17" s="39"/>
      <c r="I17" s="38"/>
      <c r="J17" s="40"/>
      <c r="K17" s="39"/>
      <c r="L17" s="44"/>
      <c r="M17" s="38"/>
      <c r="N17" s="38"/>
      <c r="O17" s="41"/>
    </row>
    <row r="18" spans="1:15" ht="18.95" customHeight="1">
      <c r="A18" s="34"/>
      <c r="B18" s="43"/>
      <c r="C18" s="34"/>
      <c r="D18" s="36"/>
      <c r="E18" s="45"/>
      <c r="F18" s="44"/>
      <c r="G18" s="39"/>
      <c r="H18" s="39"/>
      <c r="I18" s="38"/>
      <c r="J18" s="40"/>
      <c r="K18" s="39"/>
      <c r="L18" s="44"/>
      <c r="M18" s="38"/>
      <c r="N18" s="38"/>
      <c r="O18" s="41"/>
    </row>
    <row r="19" spans="1:15" ht="18.95" customHeight="1">
      <c r="A19" s="42"/>
      <c r="B19" s="43"/>
      <c r="C19" s="34"/>
      <c r="D19" s="36"/>
      <c r="E19" s="45"/>
      <c r="F19" s="44"/>
      <c r="G19" s="39"/>
      <c r="H19" s="39"/>
      <c r="I19" s="38"/>
      <c r="J19" s="40"/>
      <c r="K19" s="39"/>
      <c r="L19" s="44"/>
      <c r="M19" s="38"/>
      <c r="N19" s="38"/>
      <c r="O19" s="41"/>
    </row>
    <row r="20" spans="1:15" ht="18.95" customHeight="1">
      <c r="A20" s="34"/>
      <c r="B20" s="43"/>
      <c r="C20" s="34"/>
      <c r="D20" s="36"/>
      <c r="E20" s="45"/>
      <c r="F20" s="44"/>
      <c r="G20" s="39"/>
      <c r="H20" s="39"/>
      <c r="I20" s="38"/>
      <c r="J20" s="40"/>
      <c r="K20" s="39"/>
      <c r="L20" s="44"/>
      <c r="M20" s="38"/>
      <c r="N20" s="38"/>
      <c r="O20" s="41"/>
    </row>
    <row r="21" spans="1:15" ht="18.95" customHeight="1">
      <c r="A21" s="42"/>
      <c r="B21" s="43"/>
      <c r="C21" s="34"/>
      <c r="D21" s="36"/>
      <c r="E21" s="45"/>
      <c r="F21" s="44"/>
      <c r="G21" s="39"/>
      <c r="H21" s="39"/>
      <c r="I21" s="38"/>
      <c r="J21" s="40"/>
      <c r="K21" s="39"/>
      <c r="L21" s="44"/>
      <c r="M21" s="38"/>
      <c r="N21" s="38"/>
      <c r="O21" s="41"/>
    </row>
    <row r="22" spans="1:15" ht="18.95" customHeight="1">
      <c r="A22" s="34"/>
      <c r="B22" s="43"/>
      <c r="C22" s="34"/>
      <c r="D22" s="36"/>
      <c r="E22" s="45"/>
      <c r="F22" s="44"/>
      <c r="G22" s="39"/>
      <c r="H22" s="39"/>
      <c r="I22" s="38"/>
      <c r="J22" s="40"/>
      <c r="K22" s="39"/>
      <c r="L22" s="44"/>
      <c r="M22" s="38"/>
      <c r="N22" s="38"/>
      <c r="O22" s="41"/>
    </row>
    <row r="23" spans="1:15" ht="18.95" customHeight="1">
      <c r="A23" s="42"/>
      <c r="B23" s="43"/>
      <c r="C23" s="34"/>
      <c r="D23" s="36"/>
      <c r="E23" s="45"/>
      <c r="F23" s="44"/>
      <c r="G23" s="39"/>
      <c r="H23" s="39"/>
      <c r="I23" s="38"/>
      <c r="J23" s="40"/>
      <c r="K23" s="39"/>
      <c r="L23" s="44"/>
      <c r="M23" s="38"/>
      <c r="N23" s="38"/>
      <c r="O23" s="41"/>
    </row>
    <row r="24" spans="1:15" ht="18.95" customHeight="1">
      <c r="A24" s="34"/>
      <c r="B24" s="43"/>
      <c r="C24" s="34"/>
      <c r="D24" s="36"/>
      <c r="E24" s="45"/>
      <c r="F24" s="44"/>
      <c r="G24" s="39"/>
      <c r="H24" s="39"/>
      <c r="I24" s="38"/>
      <c r="J24" s="40"/>
      <c r="K24" s="39"/>
      <c r="L24" s="44"/>
      <c r="M24" s="38"/>
      <c r="N24" s="38"/>
      <c r="O24" s="41"/>
    </row>
    <row r="25" spans="1:15" ht="18.95" customHeight="1">
      <c r="A25" s="42"/>
      <c r="B25" s="77"/>
      <c r="C25" s="34"/>
      <c r="D25" s="36"/>
      <c r="E25" s="45"/>
      <c r="F25" s="44"/>
      <c r="G25" s="39"/>
      <c r="H25" s="39"/>
      <c r="I25" s="38"/>
      <c r="J25" s="40"/>
      <c r="K25" s="39"/>
      <c r="L25" s="44"/>
      <c r="M25" s="38"/>
      <c r="N25" s="38"/>
      <c r="O25" s="41"/>
    </row>
    <row r="26" spans="1:15" ht="18.95" customHeight="1">
      <c r="A26" s="55"/>
      <c r="B26" s="56"/>
      <c r="C26" s="55"/>
      <c r="D26" s="57"/>
      <c r="E26" s="58"/>
      <c r="F26" s="59"/>
      <c r="G26" s="60"/>
      <c r="H26" s="60"/>
      <c r="I26" s="61"/>
      <c r="J26" s="62"/>
      <c r="K26" s="60"/>
      <c r="L26" s="59"/>
      <c r="M26" s="61"/>
      <c r="N26" s="61"/>
      <c r="O26" s="63"/>
    </row>
    <row r="27" spans="1:15" ht="32.25" customHeight="1">
      <c r="A27" s="68"/>
      <c r="B27" s="68" t="s">
        <v>124</v>
      </c>
      <c r="C27" s="68"/>
      <c r="D27" s="74"/>
      <c r="E27" s="75"/>
      <c r="F27" s="76">
        <f>SUM(F14:F26)</f>
        <v>0</v>
      </c>
      <c r="G27" s="76">
        <f t="shared" ref="G27:O27" si="0">SUM(G14:G26)</f>
        <v>0</v>
      </c>
      <c r="H27" s="76">
        <f t="shared" si="0"/>
        <v>0</v>
      </c>
      <c r="I27" s="76">
        <f t="shared" si="0"/>
        <v>0</v>
      </c>
      <c r="J27" s="76">
        <f t="shared" si="0"/>
        <v>0</v>
      </c>
      <c r="K27" s="76">
        <f t="shared" si="0"/>
        <v>0</v>
      </c>
      <c r="L27" s="76">
        <f t="shared" si="0"/>
        <v>0</v>
      </c>
      <c r="M27" s="76">
        <f t="shared" si="0"/>
        <v>0</v>
      </c>
      <c r="N27" s="76">
        <f t="shared" si="0"/>
        <v>0</v>
      </c>
      <c r="O27" s="76">
        <f t="shared" si="0"/>
        <v>0</v>
      </c>
    </row>
  </sheetData>
  <mergeCells count="2">
    <mergeCell ref="A7:O7"/>
    <mergeCell ref="A8:O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J112"/>
  <sheetViews>
    <sheetView topLeftCell="A94" zoomScale="90" zoomScaleNormal="90" workbookViewId="0">
      <selection activeCell="M11" sqref="M11"/>
    </sheetView>
  </sheetViews>
  <sheetFormatPr defaultRowHeight="15"/>
  <cols>
    <col min="1" max="1" width="15.42578125" style="193" customWidth="1"/>
    <col min="2" max="2" width="9.140625" style="193"/>
    <col min="3" max="3" width="11.140625" style="193" customWidth="1"/>
    <col min="4" max="4" width="60.7109375" style="193" customWidth="1"/>
    <col min="5" max="5" width="12.140625" style="193" customWidth="1"/>
    <col min="6" max="6" width="15.5703125" style="193" customWidth="1"/>
    <col min="7" max="7" width="15.7109375" style="193" customWidth="1"/>
    <col min="8" max="8" width="17.140625" style="193" customWidth="1"/>
    <col min="9" max="9" width="19.85546875" style="193" customWidth="1"/>
    <col min="10" max="16384" width="9.140625" style="193"/>
  </cols>
  <sheetData>
    <row r="1" spans="1:8" ht="15.75">
      <c r="A1" s="225" t="str">
        <f>'Thong tin DN'!B4</f>
        <v>CÔNG TY TNHH TMDV VÀ XD ĐỨC HÀ</v>
      </c>
      <c r="B1" s="225"/>
      <c r="C1" s="225"/>
      <c r="D1" s="225"/>
      <c r="E1" s="482"/>
      <c r="F1" s="1858" t="s">
        <v>1540</v>
      </c>
      <c r="G1" s="1858"/>
      <c r="H1" s="1858"/>
    </row>
    <row r="2" spans="1:8" ht="18.75" customHeight="1">
      <c r="A2" s="225" t="str">
        <f>'Thong tin DN'!B7</f>
        <v>Số 1D, TT Bà Triệu, P.Nguyễn Trãi, Q.Hà Đông, TP.Hà Nội</v>
      </c>
      <c r="B2" s="225"/>
      <c r="C2" s="225"/>
      <c r="D2" s="225"/>
      <c r="E2" s="482"/>
      <c r="F2" s="1859" t="s">
        <v>1541</v>
      </c>
      <c r="G2" s="1859"/>
      <c r="H2" s="1859"/>
    </row>
    <row r="3" spans="1:8" ht="15.75">
      <c r="A3" s="1846"/>
      <c r="B3" s="1846"/>
      <c r="C3" s="1846"/>
      <c r="D3" s="1846"/>
      <c r="E3" s="482"/>
      <c r="F3" s="1859" t="s">
        <v>1542</v>
      </c>
      <c r="G3" s="1859"/>
      <c r="H3" s="1859"/>
    </row>
    <row r="4" spans="1:8" ht="15" customHeight="1">
      <c r="A4" s="484"/>
      <c r="B4" s="485"/>
      <c r="C4" s="486"/>
      <c r="D4" s="482"/>
      <c r="E4" s="482"/>
      <c r="F4" s="1859" t="s">
        <v>1537</v>
      </c>
      <c r="G4" s="1859"/>
      <c r="H4" s="1859"/>
    </row>
    <row r="5" spans="1:8">
      <c r="A5" s="484"/>
      <c r="B5" s="485"/>
      <c r="C5" s="486"/>
      <c r="D5" s="482"/>
      <c r="E5" s="482"/>
      <c r="F5" s="483"/>
      <c r="G5" s="191"/>
      <c r="H5" s="191"/>
    </row>
    <row r="6" spans="1:8">
      <c r="A6" s="484"/>
      <c r="B6" s="485"/>
      <c r="C6" s="486"/>
      <c r="D6" s="482"/>
      <c r="E6" s="482"/>
      <c r="F6" s="483"/>
      <c r="G6" s="191"/>
      <c r="H6" s="191"/>
    </row>
    <row r="7" spans="1:8">
      <c r="A7" s="484"/>
      <c r="B7" s="485"/>
      <c r="C7" s="486"/>
      <c r="D7" s="482"/>
      <c r="E7" s="482"/>
      <c r="F7" s="483"/>
      <c r="G7" s="191"/>
      <c r="H7" s="191"/>
    </row>
    <row r="8" spans="1:8" ht="30" customHeight="1">
      <c r="A8" s="1898" t="s">
        <v>1529</v>
      </c>
      <c r="B8" s="1898"/>
      <c r="C8" s="1898"/>
      <c r="D8" s="1898"/>
      <c r="E8" s="1898"/>
      <c r="F8" s="1898"/>
      <c r="G8" s="1898"/>
      <c r="H8" s="1898"/>
    </row>
    <row r="9" spans="1:8" ht="16.5" customHeight="1">
      <c r="A9" s="1899" t="s">
        <v>2169</v>
      </c>
      <c r="B9" s="1899"/>
      <c r="C9" s="1899"/>
      <c r="D9" s="1899"/>
      <c r="E9" s="1899"/>
      <c r="F9" s="1899"/>
      <c r="G9" s="1899"/>
      <c r="H9" s="1899"/>
    </row>
    <row r="10" spans="1:8">
      <c r="A10" s="547" t="s">
        <v>77</v>
      </c>
      <c r="B10" s="1889" t="s">
        <v>81</v>
      </c>
      <c r="C10" s="1890"/>
      <c r="D10" s="1891" t="s">
        <v>78</v>
      </c>
      <c r="E10" s="1893" t="s">
        <v>93</v>
      </c>
      <c r="F10" s="1895" t="s">
        <v>105</v>
      </c>
      <c r="G10" s="1896"/>
      <c r="H10" s="1897"/>
    </row>
    <row r="11" spans="1:8" ht="28.5">
      <c r="A11" s="548" t="s">
        <v>113</v>
      </c>
      <c r="B11" s="547" t="s">
        <v>76</v>
      </c>
      <c r="C11" s="547" t="s">
        <v>77</v>
      </c>
      <c r="D11" s="1892"/>
      <c r="E11" s="1894"/>
      <c r="F11" s="549" t="s">
        <v>114</v>
      </c>
      <c r="G11" s="549" t="s">
        <v>115</v>
      </c>
      <c r="H11" s="549" t="s">
        <v>116</v>
      </c>
    </row>
    <row r="12" spans="1:8">
      <c r="A12" s="487" t="s">
        <v>83</v>
      </c>
      <c r="B12" s="487" t="s">
        <v>1</v>
      </c>
      <c r="C12" s="487" t="s">
        <v>84</v>
      </c>
      <c r="D12" s="487" t="s">
        <v>85</v>
      </c>
      <c r="E12" s="488" t="s">
        <v>86</v>
      </c>
      <c r="F12" s="489">
        <v>1</v>
      </c>
      <c r="G12" s="489">
        <v>2</v>
      </c>
      <c r="H12" s="489">
        <v>3</v>
      </c>
    </row>
    <row r="13" spans="1:8">
      <c r="A13" s="490"/>
      <c r="B13" s="491"/>
      <c r="C13" s="490"/>
      <c r="D13" s="492"/>
      <c r="E13" s="492"/>
      <c r="F13" s="493"/>
      <c r="G13" s="493"/>
      <c r="H13" s="493"/>
    </row>
    <row r="14" spans="1:8" ht="15.75">
      <c r="A14" s="223"/>
      <c r="B14" s="495"/>
      <c r="C14" s="494"/>
      <c r="D14" s="6" t="s">
        <v>121</v>
      </c>
      <c r="E14" s="496"/>
      <c r="F14" s="497"/>
      <c r="G14" s="497"/>
      <c r="H14" s="497">
        <f>CĐPS!C255</f>
        <v>2501311806</v>
      </c>
    </row>
    <row r="15" spans="1:8" ht="15.75">
      <c r="A15" s="498"/>
      <c r="B15" s="499"/>
      <c r="C15" s="498"/>
      <c r="D15" s="496" t="s">
        <v>101</v>
      </c>
      <c r="E15" s="500"/>
      <c r="F15" s="501"/>
      <c r="G15" s="501"/>
      <c r="H15" s="501"/>
    </row>
    <row r="16" spans="1:8" ht="15.75">
      <c r="A16" s="498"/>
      <c r="B16" s="499"/>
      <c r="C16" s="498"/>
      <c r="D16" s="496"/>
      <c r="E16" s="500"/>
      <c r="F16" s="501"/>
      <c r="G16" s="501"/>
      <c r="H16" s="501"/>
    </row>
    <row r="17" spans="1:8" ht="15.75">
      <c r="A17" s="1740">
        <v>44564</v>
      </c>
      <c r="B17" s="1741" t="s">
        <v>1934</v>
      </c>
      <c r="C17" s="1740">
        <v>44564</v>
      </c>
      <c r="D17" s="1784" t="s">
        <v>1771</v>
      </c>
      <c r="E17" s="1744" t="s">
        <v>1772</v>
      </c>
      <c r="F17" s="1745">
        <v>77150000</v>
      </c>
      <c r="G17" s="1746"/>
      <c r="H17" s="1788">
        <f>$H$14+SUBTOTAL(9,F$17:F17)-SUBTOTAL(9,G$17:G17)</f>
        <v>2578461806</v>
      </c>
    </row>
    <row r="18" spans="1:8" ht="15.75">
      <c r="A18" s="1740">
        <v>44566</v>
      </c>
      <c r="B18" s="1741" t="s">
        <v>1934</v>
      </c>
      <c r="C18" s="1740">
        <v>44566</v>
      </c>
      <c r="D18" s="1742" t="s">
        <v>1788</v>
      </c>
      <c r="E18" s="1744" t="s">
        <v>1789</v>
      </c>
      <c r="F18" s="1745">
        <v>52570000</v>
      </c>
      <c r="G18" s="1746"/>
      <c r="H18" s="1788">
        <f>$H$14+SUBTOTAL(9,F$17:F18)-SUBTOTAL(9,G$17:G18)</f>
        <v>2631031806</v>
      </c>
    </row>
    <row r="19" spans="1:8" ht="15.75">
      <c r="A19" s="1740">
        <v>44566</v>
      </c>
      <c r="B19" s="1741" t="s">
        <v>1934</v>
      </c>
      <c r="C19" s="1740">
        <v>44566</v>
      </c>
      <c r="D19" s="1742" t="s">
        <v>1785</v>
      </c>
      <c r="E19" s="1744" t="s">
        <v>1786</v>
      </c>
      <c r="F19" s="1745">
        <v>82411926.424129486</v>
      </c>
      <c r="G19" s="1746"/>
      <c r="H19" s="1788">
        <f>$H$14+SUBTOTAL(9,F$17:F19)-SUBTOTAL(9,G$17:G19)</f>
        <v>2713443732.4241295</v>
      </c>
    </row>
    <row r="20" spans="1:8" ht="15.75">
      <c r="A20" s="1740">
        <v>44567</v>
      </c>
      <c r="B20" s="1741" t="s">
        <v>1934</v>
      </c>
      <c r="C20" s="1740">
        <v>44567</v>
      </c>
      <c r="D20" s="1784" t="s">
        <v>1780</v>
      </c>
      <c r="E20" s="1744" t="s">
        <v>1781</v>
      </c>
      <c r="F20" s="1745">
        <v>29400000</v>
      </c>
      <c r="G20" s="1746"/>
      <c r="H20" s="1788">
        <f>$H$14+SUBTOTAL(9,F$17:F20)-SUBTOTAL(9,G$17:G20)</f>
        <v>2742843732.4241295</v>
      </c>
    </row>
    <row r="21" spans="1:8" ht="15.75">
      <c r="A21" s="1740">
        <v>44567</v>
      </c>
      <c r="B21" s="1741" t="s">
        <v>1934</v>
      </c>
      <c r="C21" s="1740">
        <v>44567</v>
      </c>
      <c r="D21" s="1742" t="s">
        <v>1782</v>
      </c>
      <c r="E21" s="1744" t="s">
        <v>1783</v>
      </c>
      <c r="F21" s="1745">
        <v>50000000</v>
      </c>
      <c r="G21" s="1746"/>
      <c r="H21" s="1788">
        <f>$H$14+SUBTOTAL(9,F$17:F21)-SUBTOTAL(9,G$17:G21)</f>
        <v>2792843732.4241295</v>
      </c>
    </row>
    <row r="22" spans="1:8" ht="15.75">
      <c r="A22" s="1740">
        <v>44568</v>
      </c>
      <c r="B22" s="1741" t="s">
        <v>1934</v>
      </c>
      <c r="C22" s="1740">
        <v>44568</v>
      </c>
      <c r="D22" s="1784" t="s">
        <v>1791</v>
      </c>
      <c r="E22" s="1744" t="s">
        <v>1792</v>
      </c>
      <c r="F22" s="1745">
        <v>51170000</v>
      </c>
      <c r="G22" s="1746"/>
      <c r="H22" s="1788">
        <f>$H$14+SUBTOTAL(9,F$17:F22)-SUBTOTAL(9,G$17:G22)</f>
        <v>2844013732.4241295</v>
      </c>
    </row>
    <row r="23" spans="1:8" ht="15.75">
      <c r="A23" s="1740">
        <v>44568</v>
      </c>
      <c r="B23" s="1741" t="s">
        <v>1934</v>
      </c>
      <c r="C23" s="1740">
        <v>44568</v>
      </c>
      <c r="D23" s="1742" t="s">
        <v>1794</v>
      </c>
      <c r="E23" s="1744" t="s">
        <v>1795</v>
      </c>
      <c r="F23" s="1745">
        <v>50397400</v>
      </c>
      <c r="G23" s="1746"/>
      <c r="H23" s="1788">
        <f>$H$14+SUBTOTAL(9,F$17:F23)-SUBTOTAL(9,G$17:G23)</f>
        <v>2894411132.4241295</v>
      </c>
    </row>
    <row r="24" spans="1:8" ht="15.75">
      <c r="A24" s="1740">
        <v>44569</v>
      </c>
      <c r="B24" s="1741" t="s">
        <v>1928</v>
      </c>
      <c r="C24" s="1740">
        <v>44569</v>
      </c>
      <c r="D24" s="1784" t="s">
        <v>1739</v>
      </c>
      <c r="E24" s="1744" t="s">
        <v>1740</v>
      </c>
      <c r="F24" s="1745"/>
      <c r="G24" s="1746">
        <v>46142000</v>
      </c>
      <c r="H24" s="1788">
        <f>$H$14+SUBTOTAL(9,F$17:F24)-SUBTOTAL(9,G$17:G24)</f>
        <v>2848269132.4241295</v>
      </c>
    </row>
    <row r="25" spans="1:8" ht="15.75">
      <c r="A25" s="1740">
        <v>44569</v>
      </c>
      <c r="B25" s="1741" t="s">
        <v>1928</v>
      </c>
      <c r="C25" s="1740">
        <v>44569</v>
      </c>
      <c r="D25" s="1742" t="s">
        <v>1935</v>
      </c>
      <c r="E25" s="1744">
        <v>642</v>
      </c>
      <c r="F25" s="1745"/>
      <c r="G25" s="1746">
        <v>22000</v>
      </c>
      <c r="H25" s="1788">
        <f>$H$14+SUBTOTAL(9,F$17:F25)-SUBTOTAL(9,G$17:G25)</f>
        <v>2848247132.4241295</v>
      </c>
    </row>
    <row r="26" spans="1:8" ht="15.75">
      <c r="A26" s="1740">
        <v>44570</v>
      </c>
      <c r="B26" s="1741" t="s">
        <v>1928</v>
      </c>
      <c r="C26" s="1740">
        <v>44570</v>
      </c>
      <c r="D26" s="1784" t="s">
        <v>1759</v>
      </c>
      <c r="E26" s="1744" t="s">
        <v>1760</v>
      </c>
      <c r="F26" s="1745"/>
      <c r="G26" s="1746">
        <v>30713320</v>
      </c>
      <c r="H26" s="1788">
        <f>$H$14+SUBTOTAL(9,F$17:F26)-SUBTOTAL(9,G$17:G26)</f>
        <v>2817533812.4241295</v>
      </c>
    </row>
    <row r="27" spans="1:8" ht="15.75">
      <c r="A27" s="1740">
        <v>44570</v>
      </c>
      <c r="B27" s="1741" t="s">
        <v>1928</v>
      </c>
      <c r="C27" s="1740">
        <v>44570</v>
      </c>
      <c r="D27" s="1742" t="s">
        <v>1935</v>
      </c>
      <c r="E27" s="1744">
        <v>642</v>
      </c>
      <c r="F27" s="1745"/>
      <c r="G27" s="1746">
        <v>22000</v>
      </c>
      <c r="H27" s="1788">
        <f>$H$14+SUBTOTAL(9,F$17:F27)-SUBTOTAL(9,G$17:G27)</f>
        <v>2817511812.4241295</v>
      </c>
    </row>
    <row r="28" spans="1:8" ht="15.75">
      <c r="A28" s="1740">
        <v>44570</v>
      </c>
      <c r="B28" s="1741" t="s">
        <v>1928</v>
      </c>
      <c r="C28" s="1740">
        <v>44570</v>
      </c>
      <c r="D28" s="1784" t="s">
        <v>1756</v>
      </c>
      <c r="E28" s="1744" t="s">
        <v>1757</v>
      </c>
      <c r="F28" s="1745"/>
      <c r="G28" s="1746">
        <v>44335000</v>
      </c>
      <c r="H28" s="1788">
        <f>$H$14+SUBTOTAL(9,F$17:F28)-SUBTOTAL(9,G$17:G28)</f>
        <v>2773176812.4241295</v>
      </c>
    </row>
    <row r="29" spans="1:8" ht="15.75">
      <c r="A29" s="1740">
        <v>44570</v>
      </c>
      <c r="B29" s="1741" t="s">
        <v>1928</v>
      </c>
      <c r="C29" s="1740">
        <v>44570</v>
      </c>
      <c r="D29" s="1742" t="s">
        <v>1935</v>
      </c>
      <c r="E29" s="1744">
        <v>642</v>
      </c>
      <c r="F29" s="1745"/>
      <c r="G29" s="1746">
        <v>22000</v>
      </c>
      <c r="H29" s="1788">
        <f>$H$14+SUBTOTAL(9,F$17:F29)-SUBTOTAL(9,G$17:G29)</f>
        <v>2773154812.4241295</v>
      </c>
    </row>
    <row r="30" spans="1:8" ht="15.75">
      <c r="A30" s="1740">
        <v>44571</v>
      </c>
      <c r="B30" s="1741" t="s">
        <v>1928</v>
      </c>
      <c r="C30" s="1740">
        <v>44571</v>
      </c>
      <c r="D30" s="1784" t="s">
        <v>1813</v>
      </c>
      <c r="E30" s="1744">
        <v>3334</v>
      </c>
      <c r="F30" s="1745"/>
      <c r="G30" s="1746">
        <v>7165252.0218820088</v>
      </c>
      <c r="H30" s="1788">
        <f>$H$14+SUBTOTAL(9,F$17:F30)-SUBTOTAL(9,G$17:G30)</f>
        <v>2765989560.4022474</v>
      </c>
    </row>
    <row r="31" spans="1:8" ht="15.75">
      <c r="A31" s="1740">
        <v>44571</v>
      </c>
      <c r="B31" s="1741" t="s">
        <v>1928</v>
      </c>
      <c r="C31" s="1740">
        <v>44571</v>
      </c>
      <c r="D31" s="1742" t="s">
        <v>1935</v>
      </c>
      <c r="E31" s="1744">
        <v>642</v>
      </c>
      <c r="F31" s="1745"/>
      <c r="G31" s="1746">
        <v>22000</v>
      </c>
      <c r="H31" s="1788">
        <f>$H$14+SUBTOTAL(9,F$17:F31)-SUBTOTAL(9,G$17:G31)</f>
        <v>2765967560.4022474</v>
      </c>
    </row>
    <row r="32" spans="1:8" ht="15.75">
      <c r="A32" s="1740">
        <v>44589</v>
      </c>
      <c r="B32" s="1741" t="s">
        <v>1934</v>
      </c>
      <c r="C32" s="1740">
        <v>44589</v>
      </c>
      <c r="D32" s="1784" t="s">
        <v>1771</v>
      </c>
      <c r="E32" s="1744" t="s">
        <v>1772</v>
      </c>
      <c r="F32" s="1748">
        <v>228206000</v>
      </c>
      <c r="G32" s="1746"/>
      <c r="H32" s="1788">
        <f>$H$14+SUBTOTAL(9,F$17:F32)-SUBTOTAL(9,G$17:G32)</f>
        <v>2994173560.4022474</v>
      </c>
    </row>
    <row r="33" spans="1:8" ht="15.75">
      <c r="A33" s="1740">
        <v>44589</v>
      </c>
      <c r="B33" s="1741" t="s">
        <v>1934</v>
      </c>
      <c r="C33" s="1740">
        <v>44589</v>
      </c>
      <c r="D33" s="1742" t="s">
        <v>1788</v>
      </c>
      <c r="E33" s="1744" t="s">
        <v>1789</v>
      </c>
      <c r="F33" s="1748">
        <v>50622000</v>
      </c>
      <c r="G33" s="1746"/>
      <c r="H33" s="1788">
        <f>$H$14+SUBTOTAL(9,F$17:F33)-SUBTOTAL(9,G$17:G33)</f>
        <v>3044795560.4022474</v>
      </c>
    </row>
    <row r="34" spans="1:8" ht="15.75">
      <c r="A34" s="1740">
        <v>44589</v>
      </c>
      <c r="B34" s="1741" t="s">
        <v>1934</v>
      </c>
      <c r="C34" s="1740">
        <v>44589</v>
      </c>
      <c r="D34" s="1742" t="s">
        <v>1785</v>
      </c>
      <c r="E34" s="1744" t="s">
        <v>1786</v>
      </c>
      <c r="F34" s="1748">
        <v>104478000</v>
      </c>
      <c r="G34" s="1746"/>
      <c r="H34" s="1788">
        <f>$H$14+SUBTOTAL(9,F$17:F34)-SUBTOTAL(9,G$17:G34)</f>
        <v>3149273560.4022474</v>
      </c>
    </row>
    <row r="35" spans="1:8" ht="15.75">
      <c r="A35" s="1740">
        <v>44589</v>
      </c>
      <c r="B35" s="1741" t="s">
        <v>1934</v>
      </c>
      <c r="C35" s="1740">
        <v>44589</v>
      </c>
      <c r="D35" s="1784" t="s">
        <v>1780</v>
      </c>
      <c r="E35" s="1744" t="s">
        <v>1781</v>
      </c>
      <c r="F35" s="1748">
        <v>113520000</v>
      </c>
      <c r="G35" s="1746"/>
      <c r="H35" s="1788">
        <f>$H$14+SUBTOTAL(9,F$17:F35)-SUBTOTAL(9,G$17:G35)</f>
        <v>3262793560.4022474</v>
      </c>
    </row>
    <row r="36" spans="1:8" ht="15.75">
      <c r="A36" s="1740">
        <v>44589</v>
      </c>
      <c r="B36" s="1741" t="s">
        <v>1934</v>
      </c>
      <c r="C36" s="1740">
        <v>44589</v>
      </c>
      <c r="D36" s="1742" t="s">
        <v>1782</v>
      </c>
      <c r="E36" s="1744" t="s">
        <v>1783</v>
      </c>
      <c r="F36" s="1748">
        <v>17077500</v>
      </c>
      <c r="G36" s="1746"/>
      <c r="H36" s="1788">
        <f>$H$14+SUBTOTAL(9,F$17:F36)-SUBTOTAL(9,G$17:G36)</f>
        <v>3279871060.4022474</v>
      </c>
    </row>
    <row r="37" spans="1:8" ht="15.75">
      <c r="A37" s="1740">
        <v>44589</v>
      </c>
      <c r="B37" s="1741" t="s">
        <v>1934</v>
      </c>
      <c r="C37" s="1740">
        <v>44589</v>
      </c>
      <c r="D37" s="1784" t="s">
        <v>1791</v>
      </c>
      <c r="E37" s="1744" t="s">
        <v>1792</v>
      </c>
      <c r="F37" s="1745">
        <v>22082500</v>
      </c>
      <c r="G37" s="1746"/>
      <c r="H37" s="1788">
        <f>$H$14+SUBTOTAL(9,F$17:F37)-SUBTOTAL(9,G$17:G37)</f>
        <v>3301953560.4022474</v>
      </c>
    </row>
    <row r="38" spans="1:8" ht="15.75">
      <c r="A38" s="1740">
        <v>44589</v>
      </c>
      <c r="B38" s="1741" t="s">
        <v>1934</v>
      </c>
      <c r="C38" s="1740">
        <v>44589</v>
      </c>
      <c r="D38" s="1742" t="s">
        <v>1794</v>
      </c>
      <c r="E38" s="1744" t="s">
        <v>1795</v>
      </c>
      <c r="F38" s="1745">
        <v>8607500</v>
      </c>
      <c r="G38" s="1746"/>
      <c r="H38" s="1788">
        <f>$H$14+SUBTOTAL(9,F$17:F38)-SUBTOTAL(9,G$17:G38)</f>
        <v>3310561060.4022474</v>
      </c>
    </row>
    <row r="39" spans="1:8" ht="15.75">
      <c r="A39" s="1740">
        <v>44590</v>
      </c>
      <c r="B39" s="1741" t="s">
        <v>1928</v>
      </c>
      <c r="C39" s="1740">
        <v>44590</v>
      </c>
      <c r="D39" s="1784" t="s">
        <v>1739</v>
      </c>
      <c r="E39" s="1744" t="s">
        <v>1740</v>
      </c>
      <c r="F39" s="1745"/>
      <c r="G39" s="1746">
        <v>60511000</v>
      </c>
      <c r="H39" s="1788">
        <f>$H$14+SUBTOTAL(9,F$17:F39)-SUBTOTAL(9,G$17:G39)</f>
        <v>3250050060.4022474</v>
      </c>
    </row>
    <row r="40" spans="1:8" ht="15.75">
      <c r="A40" s="1740">
        <v>44590</v>
      </c>
      <c r="B40" s="1741" t="s">
        <v>1928</v>
      </c>
      <c r="C40" s="1740">
        <v>44590</v>
      </c>
      <c r="D40" s="1742" t="s">
        <v>1935</v>
      </c>
      <c r="E40" s="1744">
        <v>642</v>
      </c>
      <c r="F40" s="1745"/>
      <c r="G40" s="1746">
        <v>22000</v>
      </c>
      <c r="H40" s="1788">
        <f>$H$14+SUBTOTAL(9,F$17:F40)-SUBTOTAL(9,G$17:G40)</f>
        <v>3250028060.4022474</v>
      </c>
    </row>
    <row r="41" spans="1:8" ht="15.75">
      <c r="A41" s="1740">
        <v>44590</v>
      </c>
      <c r="B41" s="1741" t="s">
        <v>1928</v>
      </c>
      <c r="C41" s="1740">
        <v>44590</v>
      </c>
      <c r="D41" s="1784" t="s">
        <v>1759</v>
      </c>
      <c r="E41" s="1744" t="s">
        <v>1760</v>
      </c>
      <c r="F41" s="1745"/>
      <c r="G41" s="1746">
        <v>35013000</v>
      </c>
      <c r="H41" s="1788">
        <f>$H$14+SUBTOTAL(9,F$17:F41)-SUBTOTAL(9,G$17:G41)</f>
        <v>3215015060.4022474</v>
      </c>
    </row>
    <row r="42" spans="1:8" ht="15.75">
      <c r="A42" s="1740">
        <v>44590</v>
      </c>
      <c r="B42" s="1741" t="s">
        <v>1928</v>
      </c>
      <c r="C42" s="1740">
        <v>44590</v>
      </c>
      <c r="D42" s="1742" t="s">
        <v>1935</v>
      </c>
      <c r="E42" s="1744">
        <v>642</v>
      </c>
      <c r="F42" s="1745"/>
      <c r="G42" s="1746">
        <v>22000</v>
      </c>
      <c r="H42" s="1788">
        <f>$H$14+SUBTOTAL(9,F$17:F42)-SUBTOTAL(9,G$17:G42)</f>
        <v>3214993060.4022474</v>
      </c>
    </row>
    <row r="43" spans="1:8" ht="15.75">
      <c r="A43" s="1740">
        <v>44590</v>
      </c>
      <c r="B43" s="1741" t="s">
        <v>1928</v>
      </c>
      <c r="C43" s="1740">
        <v>44590</v>
      </c>
      <c r="D43" s="1784" t="s">
        <v>1756</v>
      </c>
      <c r="E43" s="1744" t="s">
        <v>1757</v>
      </c>
      <c r="F43" s="1745"/>
      <c r="G43" s="1746">
        <v>3300000</v>
      </c>
      <c r="H43" s="1788">
        <f>$H$14+SUBTOTAL(9,F$17:F43)-SUBTOTAL(9,G$17:G43)</f>
        <v>3211693060.4022474</v>
      </c>
    </row>
    <row r="44" spans="1:8" ht="15.75">
      <c r="A44" s="1740">
        <v>44590</v>
      </c>
      <c r="B44" s="1741" t="s">
        <v>1928</v>
      </c>
      <c r="C44" s="1740">
        <v>44590</v>
      </c>
      <c r="D44" s="1742" t="s">
        <v>1935</v>
      </c>
      <c r="E44" s="1744">
        <v>642</v>
      </c>
      <c r="F44" s="1745"/>
      <c r="G44" s="1746">
        <v>22000</v>
      </c>
      <c r="H44" s="1788">
        <f>$H$14+SUBTOTAL(9,F$17:F44)-SUBTOTAL(9,G$17:G44)</f>
        <v>3211671060.4022474</v>
      </c>
    </row>
    <row r="45" spans="1:8" ht="15.75">
      <c r="A45" s="1740">
        <v>44590</v>
      </c>
      <c r="B45" s="1741" t="s">
        <v>1928</v>
      </c>
      <c r="C45" s="1740">
        <v>44590</v>
      </c>
      <c r="D45" s="1784" t="s">
        <v>1833</v>
      </c>
      <c r="E45" s="1744" t="s">
        <v>1746</v>
      </c>
      <c r="F45" s="1745"/>
      <c r="G45" s="1746">
        <v>19800000</v>
      </c>
      <c r="H45" s="1788">
        <f>$H$14+SUBTOTAL(9,F$17:F45)-SUBTOTAL(9,G$17:G45)</f>
        <v>3191871060.4022474</v>
      </c>
    </row>
    <row r="46" spans="1:8" ht="15.75">
      <c r="A46" s="1740">
        <v>44590</v>
      </c>
      <c r="B46" s="1741" t="s">
        <v>1928</v>
      </c>
      <c r="C46" s="1740">
        <v>44590</v>
      </c>
      <c r="D46" s="1742" t="s">
        <v>1935</v>
      </c>
      <c r="E46" s="1744">
        <v>642</v>
      </c>
      <c r="F46" s="1745"/>
      <c r="G46" s="1746">
        <v>22000</v>
      </c>
      <c r="H46" s="1788">
        <f>$H$14+SUBTOTAL(9,F$17:F46)-SUBTOTAL(9,G$17:G46)</f>
        <v>3191849060.4022474</v>
      </c>
    </row>
    <row r="47" spans="1:8" ht="15.75">
      <c r="A47" s="1740">
        <v>44590</v>
      </c>
      <c r="B47" s="1741" t="s">
        <v>1928</v>
      </c>
      <c r="C47" s="1740">
        <v>44590</v>
      </c>
      <c r="D47" s="1784" t="s">
        <v>1736</v>
      </c>
      <c r="E47" s="1744" t="s">
        <v>1737</v>
      </c>
      <c r="F47" s="1745"/>
      <c r="G47" s="1746">
        <v>67650000</v>
      </c>
      <c r="H47" s="1788">
        <f>$H$14+SUBTOTAL(9,F$17:F47)-SUBTOTAL(9,G$17:G47)</f>
        <v>3124199060.4022474</v>
      </c>
    </row>
    <row r="48" spans="1:8" ht="15.75">
      <c r="A48" s="1740">
        <v>44590</v>
      </c>
      <c r="B48" s="1741" t="s">
        <v>1928</v>
      </c>
      <c r="C48" s="1740">
        <v>44590</v>
      </c>
      <c r="D48" s="1742" t="s">
        <v>1935</v>
      </c>
      <c r="E48" s="1744">
        <v>642</v>
      </c>
      <c r="F48" s="1745"/>
      <c r="G48" s="1746">
        <v>22000</v>
      </c>
      <c r="H48" s="1788">
        <f>$H$14+SUBTOTAL(9,F$17:F48)-SUBTOTAL(9,G$17:G48)</f>
        <v>3124177060.4022474</v>
      </c>
    </row>
    <row r="49" spans="1:8" ht="15.75">
      <c r="A49" s="1740">
        <v>44590</v>
      </c>
      <c r="B49" s="1741" t="s">
        <v>1928</v>
      </c>
      <c r="C49" s="1740">
        <v>44590</v>
      </c>
      <c r="D49" s="1742" t="s">
        <v>1742</v>
      </c>
      <c r="E49" s="1744" t="s">
        <v>1743</v>
      </c>
      <c r="F49" s="1745"/>
      <c r="G49" s="1746">
        <v>33687500</v>
      </c>
      <c r="H49" s="1788">
        <f>$H$14+SUBTOTAL(9,F$17:F49)-SUBTOTAL(9,G$17:G49)</f>
        <v>3090489560.4022474</v>
      </c>
    </row>
    <row r="50" spans="1:8" ht="15.75">
      <c r="A50" s="1740">
        <v>44590</v>
      </c>
      <c r="B50" s="1741" t="s">
        <v>1928</v>
      </c>
      <c r="C50" s="1740">
        <v>44590</v>
      </c>
      <c r="D50" s="1742" t="s">
        <v>1935</v>
      </c>
      <c r="E50" s="1744">
        <v>642</v>
      </c>
      <c r="F50" s="1745"/>
      <c r="G50" s="1746">
        <v>22000</v>
      </c>
      <c r="H50" s="1788">
        <f>$H$14+SUBTOTAL(9,F$17:F50)-SUBTOTAL(9,G$17:G50)</f>
        <v>3090467560.4022474</v>
      </c>
    </row>
    <row r="51" spans="1:8" ht="15.75">
      <c r="A51" s="1740">
        <v>44590</v>
      </c>
      <c r="B51" s="1741" t="s">
        <v>1928</v>
      </c>
      <c r="C51" s="1740">
        <v>44590</v>
      </c>
      <c r="D51" s="1742" t="s">
        <v>1748</v>
      </c>
      <c r="E51" s="1744" t="s">
        <v>1749</v>
      </c>
      <c r="F51" s="1745"/>
      <c r="G51" s="1746">
        <v>63206000</v>
      </c>
      <c r="H51" s="1788">
        <f>$H$14+SUBTOTAL(9,F$17:F51)-SUBTOTAL(9,G$17:G51)</f>
        <v>3027261560.4022474</v>
      </c>
    </row>
    <row r="52" spans="1:8" ht="15.75">
      <c r="A52" s="1740">
        <v>44590</v>
      </c>
      <c r="B52" s="1741" t="s">
        <v>1928</v>
      </c>
      <c r="C52" s="1740">
        <v>44590</v>
      </c>
      <c r="D52" s="1742" t="s">
        <v>1935</v>
      </c>
      <c r="E52" s="1744">
        <v>642</v>
      </c>
      <c r="F52" s="1745"/>
      <c r="G52" s="1746">
        <v>22000</v>
      </c>
      <c r="H52" s="1788">
        <f>$H$14+SUBTOTAL(9,F$17:F52)-SUBTOTAL(9,G$17:G52)</f>
        <v>3027239560.4022474</v>
      </c>
    </row>
    <row r="53" spans="1:8" ht="15.75">
      <c r="A53" s="1740">
        <v>44590</v>
      </c>
      <c r="B53" s="1741" t="s">
        <v>1928</v>
      </c>
      <c r="C53" s="1740">
        <v>44590</v>
      </c>
      <c r="D53" s="1742" t="s">
        <v>1751</v>
      </c>
      <c r="E53" s="1744" t="s">
        <v>1752</v>
      </c>
      <c r="F53" s="1745"/>
      <c r="G53" s="1746">
        <v>12764400</v>
      </c>
      <c r="H53" s="1788">
        <f>$H$14+SUBTOTAL(9,F$17:F53)-SUBTOTAL(9,G$17:G53)</f>
        <v>3014475160.4022474</v>
      </c>
    </row>
    <row r="54" spans="1:8" ht="15.75">
      <c r="A54" s="1740">
        <v>44590</v>
      </c>
      <c r="B54" s="1741" t="s">
        <v>1928</v>
      </c>
      <c r="C54" s="1740">
        <v>44590</v>
      </c>
      <c r="D54" s="1742" t="s">
        <v>1935</v>
      </c>
      <c r="E54" s="1744">
        <v>642</v>
      </c>
      <c r="F54" s="1745"/>
      <c r="G54" s="1746">
        <v>22000</v>
      </c>
      <c r="H54" s="1788">
        <f>$H$14+SUBTOTAL(9,F$17:F54)-SUBTOTAL(9,G$17:G54)</f>
        <v>3014453160.4022474</v>
      </c>
    </row>
    <row r="55" spans="1:8" ht="15.75">
      <c r="A55" s="1740">
        <v>44590</v>
      </c>
      <c r="B55" s="1741" t="s">
        <v>1928</v>
      </c>
      <c r="C55" s="1740">
        <v>44590</v>
      </c>
      <c r="D55" s="1784" t="s">
        <v>1765</v>
      </c>
      <c r="E55" s="1744" t="s">
        <v>1766</v>
      </c>
      <c r="F55" s="1745"/>
      <c r="G55" s="1746">
        <v>268169000</v>
      </c>
      <c r="H55" s="1788">
        <f>$H$14+SUBTOTAL(9,F$17:F55)-SUBTOTAL(9,G$17:G55)</f>
        <v>2746284160.4022474</v>
      </c>
    </row>
    <row r="56" spans="1:8" ht="15.75">
      <c r="A56" s="1740">
        <v>44590</v>
      </c>
      <c r="B56" s="1741" t="s">
        <v>1928</v>
      </c>
      <c r="C56" s="1740">
        <v>44590</v>
      </c>
      <c r="D56" s="1742" t="s">
        <v>1935</v>
      </c>
      <c r="E56" s="1744">
        <v>642</v>
      </c>
      <c r="F56" s="1745"/>
      <c r="G56" s="1746">
        <v>22000</v>
      </c>
      <c r="H56" s="1788">
        <f>$H$14+SUBTOTAL(9,F$17:F56)-SUBTOTAL(9,G$17:G56)</f>
        <v>2746262160.4022474</v>
      </c>
    </row>
    <row r="57" spans="1:8" ht="15.75">
      <c r="A57" s="1740">
        <v>44591</v>
      </c>
      <c r="B57" s="1741" t="s">
        <v>1934</v>
      </c>
      <c r="C57" s="1740">
        <v>44591</v>
      </c>
      <c r="D57" s="1749" t="s">
        <v>1834</v>
      </c>
      <c r="E57" s="1744">
        <v>515</v>
      </c>
      <c r="F57" s="1745">
        <v>228284</v>
      </c>
      <c r="G57" s="1746"/>
      <c r="H57" s="1788">
        <f>$H$14+SUBTOTAL(9,F$17:F57)-SUBTOTAL(9,G$17:G57)</f>
        <v>2746490444.4022474</v>
      </c>
    </row>
    <row r="58" spans="1:8" ht="15.75">
      <c r="A58" s="1740">
        <v>44591</v>
      </c>
      <c r="B58" s="1741" t="s">
        <v>1928</v>
      </c>
      <c r="C58" s="1740">
        <v>44591</v>
      </c>
      <c r="D58" s="1742" t="s">
        <v>1935</v>
      </c>
      <c r="E58" s="1744">
        <v>642</v>
      </c>
      <c r="F58" s="1745"/>
      <c r="G58" s="1746">
        <v>22000</v>
      </c>
      <c r="H58" s="1788">
        <f>$H$14+SUBTOTAL(9,F$17:F58)-SUBTOTAL(9,G$17:G58)</f>
        <v>2746468444.4022474</v>
      </c>
    </row>
    <row r="59" spans="1:8" ht="15.75">
      <c r="A59" s="1740">
        <v>44591</v>
      </c>
      <c r="B59" s="1741" t="s">
        <v>1928</v>
      </c>
      <c r="C59" s="1740">
        <v>44591</v>
      </c>
      <c r="D59" s="1742" t="s">
        <v>1936</v>
      </c>
      <c r="E59" s="1744">
        <v>642</v>
      </c>
      <c r="F59" s="1745"/>
      <c r="G59" s="1746">
        <v>110000</v>
      </c>
      <c r="H59" s="1788">
        <f>$H$14+SUBTOTAL(9,F$17:F59)-SUBTOTAL(9,G$17:G59)</f>
        <v>2746358444.4022474</v>
      </c>
    </row>
    <row r="60" spans="1:8" ht="15.75">
      <c r="A60" s="1740">
        <v>44592</v>
      </c>
      <c r="B60" s="1741" t="s">
        <v>194</v>
      </c>
      <c r="C60" s="1740">
        <v>44592</v>
      </c>
      <c r="D60" s="1750" t="s">
        <v>1843</v>
      </c>
      <c r="E60" s="1744">
        <v>334</v>
      </c>
      <c r="F60" s="1745"/>
      <c r="G60" s="1746">
        <v>109402500</v>
      </c>
      <c r="H60" s="1788">
        <f>$H$14+SUBTOTAL(9,F$17:F60)-SUBTOTAL(9,G$17:G60)</f>
        <v>2636955944.4022474</v>
      </c>
    </row>
    <row r="61" spans="1:8" ht="15.75">
      <c r="A61" s="1740">
        <v>44620</v>
      </c>
      <c r="B61" s="1741" t="s">
        <v>1934</v>
      </c>
      <c r="C61" s="1740">
        <v>44620</v>
      </c>
      <c r="D61" s="1784" t="s">
        <v>1771</v>
      </c>
      <c r="E61" s="1744" t="s">
        <v>1772</v>
      </c>
      <c r="F61" s="1745">
        <v>143929500</v>
      </c>
      <c r="G61" s="1746"/>
      <c r="H61" s="1788">
        <f>$H$14+SUBTOTAL(9,F$17:F61)-SUBTOTAL(9,G$17:G61)</f>
        <v>2780885444.4022474</v>
      </c>
    </row>
    <row r="62" spans="1:8" ht="15.75">
      <c r="A62" s="1740">
        <v>44620</v>
      </c>
      <c r="B62" s="1741" t="s">
        <v>1934</v>
      </c>
      <c r="C62" s="1740">
        <v>44620</v>
      </c>
      <c r="D62" s="1742" t="s">
        <v>1788</v>
      </c>
      <c r="E62" s="1744" t="s">
        <v>1789</v>
      </c>
      <c r="F62" s="1745">
        <v>45457500</v>
      </c>
      <c r="G62" s="1746"/>
      <c r="H62" s="1788">
        <f>$H$14+SUBTOTAL(9,F$17:F62)-SUBTOTAL(9,G$17:G62)</f>
        <v>2826342944.4022474</v>
      </c>
    </row>
    <row r="63" spans="1:8" ht="15.75">
      <c r="A63" s="1740">
        <v>44620</v>
      </c>
      <c r="B63" s="1741" t="s">
        <v>1934</v>
      </c>
      <c r="C63" s="1740">
        <v>44620</v>
      </c>
      <c r="D63" s="1742" t="s">
        <v>1785</v>
      </c>
      <c r="E63" s="1744" t="s">
        <v>1786</v>
      </c>
      <c r="F63" s="1745">
        <v>106771500</v>
      </c>
      <c r="G63" s="1746"/>
      <c r="H63" s="1788">
        <f>$H$14+SUBTOTAL(9,F$17:F63)-SUBTOTAL(9,G$17:G63)</f>
        <v>2933114444.4022474</v>
      </c>
    </row>
    <row r="64" spans="1:8" ht="15.75">
      <c r="A64" s="1740">
        <v>44620</v>
      </c>
      <c r="B64" s="1741" t="s">
        <v>1934</v>
      </c>
      <c r="C64" s="1740">
        <v>44620</v>
      </c>
      <c r="D64" s="1784" t="s">
        <v>1780</v>
      </c>
      <c r="E64" s="1744" t="s">
        <v>1781</v>
      </c>
      <c r="F64" s="1745">
        <v>40353500</v>
      </c>
      <c r="G64" s="1746"/>
      <c r="H64" s="1788">
        <f>$H$14+SUBTOTAL(9,F$17:F64)-SUBTOTAL(9,G$17:G64)</f>
        <v>2973467944.4022474</v>
      </c>
    </row>
    <row r="65" spans="1:8" ht="15.75">
      <c r="A65" s="1740">
        <v>44620</v>
      </c>
      <c r="B65" s="1741" t="s">
        <v>1934</v>
      </c>
      <c r="C65" s="1740">
        <v>44620</v>
      </c>
      <c r="D65" s="1742" t="s">
        <v>1782</v>
      </c>
      <c r="E65" s="1744" t="s">
        <v>1783</v>
      </c>
      <c r="F65" s="1745">
        <v>5830000</v>
      </c>
      <c r="G65" s="1746"/>
      <c r="H65" s="1788">
        <f>$H$14+SUBTOTAL(9,F$17:F65)-SUBTOTAL(9,G$17:G65)</f>
        <v>2979297944.4022474</v>
      </c>
    </row>
    <row r="66" spans="1:8" ht="15.75">
      <c r="A66" s="1740">
        <v>44620</v>
      </c>
      <c r="B66" s="1741" t="s">
        <v>1934</v>
      </c>
      <c r="C66" s="1740">
        <v>44620</v>
      </c>
      <c r="D66" s="1784" t="s">
        <v>1791</v>
      </c>
      <c r="E66" s="1744" t="s">
        <v>1792</v>
      </c>
      <c r="F66" s="1745">
        <v>33324500</v>
      </c>
      <c r="G66" s="1746"/>
      <c r="H66" s="1788">
        <f>$H$14+SUBTOTAL(9,F$17:F66)-SUBTOTAL(9,G$17:G66)</f>
        <v>3012622444.4022474</v>
      </c>
    </row>
    <row r="67" spans="1:8" ht="15.75">
      <c r="A67" s="1740">
        <v>44620</v>
      </c>
      <c r="B67" s="1741" t="s">
        <v>1934</v>
      </c>
      <c r="C67" s="1740">
        <v>44620</v>
      </c>
      <c r="D67" s="1784" t="s">
        <v>1794</v>
      </c>
      <c r="E67" s="1744" t="s">
        <v>1795</v>
      </c>
      <c r="F67" s="1745">
        <v>19662500</v>
      </c>
      <c r="G67" s="1746"/>
      <c r="H67" s="1788">
        <f>$H$14+SUBTOTAL(9,F$17:F67)-SUBTOTAL(9,G$17:G67)</f>
        <v>3032284944.4022474</v>
      </c>
    </row>
    <row r="68" spans="1:8" ht="15.75">
      <c r="A68" s="1740">
        <v>44620</v>
      </c>
      <c r="B68" s="1741" t="s">
        <v>1928</v>
      </c>
      <c r="C68" s="1740">
        <v>44620</v>
      </c>
      <c r="D68" s="1784" t="s">
        <v>1759</v>
      </c>
      <c r="E68" s="1744" t="s">
        <v>1760</v>
      </c>
      <c r="F68" s="1745"/>
      <c r="G68" s="1746">
        <v>57316600</v>
      </c>
      <c r="H68" s="1788">
        <f>$H$14+SUBTOTAL(9,F$17:F68)-SUBTOTAL(9,G$17:G68)</f>
        <v>2974968344.4022474</v>
      </c>
    </row>
    <row r="69" spans="1:8" ht="15.75">
      <c r="A69" s="1740">
        <v>44620</v>
      </c>
      <c r="B69" s="1741" t="s">
        <v>1928</v>
      </c>
      <c r="C69" s="1740">
        <v>44620</v>
      </c>
      <c r="D69" s="1742" t="s">
        <v>1935</v>
      </c>
      <c r="E69" s="1744">
        <v>642</v>
      </c>
      <c r="F69" s="1745"/>
      <c r="G69" s="1746">
        <v>22000</v>
      </c>
      <c r="H69" s="1788">
        <f>$H$14+SUBTOTAL(9,F$17:F69)-SUBTOTAL(9,G$17:G69)</f>
        <v>2974946344.4022474</v>
      </c>
    </row>
    <row r="70" spans="1:8" ht="15.75">
      <c r="A70" s="1740">
        <v>44620</v>
      </c>
      <c r="B70" s="1741" t="s">
        <v>1928</v>
      </c>
      <c r="C70" s="1740">
        <v>44620</v>
      </c>
      <c r="D70" s="1784" t="s">
        <v>1736</v>
      </c>
      <c r="E70" s="1744" t="s">
        <v>1737</v>
      </c>
      <c r="F70" s="1745"/>
      <c r="G70" s="1746">
        <v>13200000</v>
      </c>
      <c r="H70" s="1788">
        <f>$H$14+SUBTOTAL(9,F$17:F70)-SUBTOTAL(9,G$17:G70)</f>
        <v>2961746344.4022474</v>
      </c>
    </row>
    <row r="71" spans="1:8" ht="15.75">
      <c r="A71" s="1740">
        <v>44620</v>
      </c>
      <c r="B71" s="1741" t="s">
        <v>1928</v>
      </c>
      <c r="C71" s="1740">
        <v>44620</v>
      </c>
      <c r="D71" s="1742" t="s">
        <v>1935</v>
      </c>
      <c r="E71" s="1744">
        <v>642</v>
      </c>
      <c r="F71" s="1745"/>
      <c r="G71" s="1746">
        <v>22000</v>
      </c>
      <c r="H71" s="1788">
        <f>$H$14+SUBTOTAL(9,F$17:F71)-SUBTOTAL(9,G$17:G71)</f>
        <v>2961724344.4022474</v>
      </c>
    </row>
    <row r="72" spans="1:8" ht="15.75">
      <c r="A72" s="1740">
        <v>44620</v>
      </c>
      <c r="B72" s="1741" t="s">
        <v>1928</v>
      </c>
      <c r="C72" s="1740">
        <v>44620</v>
      </c>
      <c r="D72" s="1742" t="s">
        <v>1748</v>
      </c>
      <c r="E72" s="1744" t="s">
        <v>1749</v>
      </c>
      <c r="F72" s="1745"/>
      <c r="G72" s="1746">
        <v>72226000</v>
      </c>
      <c r="H72" s="1788">
        <f>$H$14+SUBTOTAL(9,F$17:F72)-SUBTOTAL(9,G$17:G72)</f>
        <v>2889498344.4022474</v>
      </c>
    </row>
    <row r="73" spans="1:8" ht="15.75">
      <c r="A73" s="1740">
        <v>44620</v>
      </c>
      <c r="B73" s="1741" t="s">
        <v>1928</v>
      </c>
      <c r="C73" s="1740">
        <v>44620</v>
      </c>
      <c r="D73" s="1742" t="s">
        <v>1935</v>
      </c>
      <c r="E73" s="1744">
        <v>642</v>
      </c>
      <c r="F73" s="1745"/>
      <c r="G73" s="1746">
        <v>22000</v>
      </c>
      <c r="H73" s="1788">
        <f>$H$14+SUBTOTAL(9,F$17:F73)-SUBTOTAL(9,G$17:G73)</f>
        <v>2889476344.4022474</v>
      </c>
    </row>
    <row r="74" spans="1:8" ht="15.75">
      <c r="A74" s="1740">
        <v>44620</v>
      </c>
      <c r="B74" s="1741" t="s">
        <v>1928</v>
      </c>
      <c r="C74" s="1740">
        <v>44620</v>
      </c>
      <c r="D74" s="1784" t="s">
        <v>1765</v>
      </c>
      <c r="E74" s="1744" t="s">
        <v>1766</v>
      </c>
      <c r="F74" s="1745"/>
      <c r="G74" s="1746">
        <v>15180000</v>
      </c>
      <c r="H74" s="1788">
        <f>$H$14+SUBTOTAL(9,F$17:F74)-SUBTOTAL(9,G$17:G74)</f>
        <v>2874296344.4022474</v>
      </c>
    </row>
    <row r="75" spans="1:8" ht="15.75">
      <c r="A75" s="1740">
        <v>44620</v>
      </c>
      <c r="B75" s="1741" t="s">
        <v>1928</v>
      </c>
      <c r="C75" s="1740">
        <v>44620</v>
      </c>
      <c r="D75" s="1742" t="s">
        <v>1935</v>
      </c>
      <c r="E75" s="1744">
        <v>642</v>
      </c>
      <c r="F75" s="1745"/>
      <c r="G75" s="1746">
        <v>22000</v>
      </c>
      <c r="H75" s="1788">
        <f>$H$14+SUBTOTAL(9,F$17:F75)-SUBTOTAL(9,G$17:G75)</f>
        <v>2874274344.4022474</v>
      </c>
    </row>
    <row r="76" spans="1:8" ht="15.75">
      <c r="A76" s="1740">
        <v>44620</v>
      </c>
      <c r="B76" s="1741" t="s">
        <v>1928</v>
      </c>
      <c r="C76" s="1740">
        <v>44620</v>
      </c>
      <c r="D76" s="1742" t="s">
        <v>1935</v>
      </c>
      <c r="E76" s="1744">
        <v>642</v>
      </c>
      <c r="F76" s="1745"/>
      <c r="G76" s="1746">
        <v>22000</v>
      </c>
      <c r="H76" s="1788">
        <f>$H$14+SUBTOTAL(9,F$17:F76)-SUBTOTAL(9,G$17:G76)</f>
        <v>2874252344.4022474</v>
      </c>
    </row>
    <row r="77" spans="1:8" ht="15.75">
      <c r="A77" s="1740">
        <v>44620</v>
      </c>
      <c r="B77" s="1741" t="s">
        <v>1928</v>
      </c>
      <c r="C77" s="1740">
        <v>44620</v>
      </c>
      <c r="D77" s="1749" t="s">
        <v>1834</v>
      </c>
      <c r="E77" s="1744">
        <v>515</v>
      </c>
      <c r="F77" s="1745">
        <v>237856</v>
      </c>
      <c r="G77" s="1746"/>
      <c r="H77" s="1788">
        <f>$H$14+SUBTOTAL(9,F$17:F77)-SUBTOTAL(9,G$17:G77)</f>
        <v>2874490200.4022474</v>
      </c>
    </row>
    <row r="78" spans="1:8" ht="15.75">
      <c r="A78" s="1740">
        <v>44620</v>
      </c>
      <c r="B78" s="1741" t="s">
        <v>1928</v>
      </c>
      <c r="C78" s="1740">
        <v>44620</v>
      </c>
      <c r="D78" s="1742" t="s">
        <v>1936</v>
      </c>
      <c r="E78" s="1744">
        <v>642</v>
      </c>
      <c r="F78" s="1745"/>
      <c r="G78" s="1746">
        <v>110000</v>
      </c>
      <c r="H78" s="1788">
        <f>$H$14+SUBTOTAL(9,F$17:F78)-SUBTOTAL(9,G$17:G78)</f>
        <v>2874380200.4022474</v>
      </c>
    </row>
    <row r="79" spans="1:8" ht="15.75">
      <c r="A79" s="1740">
        <v>44620</v>
      </c>
      <c r="B79" s="1741" t="s">
        <v>194</v>
      </c>
      <c r="C79" s="1740">
        <v>44620</v>
      </c>
      <c r="D79" s="1750" t="s">
        <v>1898</v>
      </c>
      <c r="E79" s="1744">
        <v>334</v>
      </c>
      <c r="F79" s="1745"/>
      <c r="G79" s="1746">
        <v>109402500</v>
      </c>
      <c r="H79" s="1788">
        <f>$H$14+SUBTOTAL(9,F$17:F79)-SUBTOTAL(9,G$17:G79)</f>
        <v>2764977700.4022474</v>
      </c>
    </row>
    <row r="80" spans="1:8" ht="15.75">
      <c r="A80" s="1740">
        <v>44650</v>
      </c>
      <c r="B80" s="1741" t="s">
        <v>1934</v>
      </c>
      <c r="C80" s="1740">
        <v>44650</v>
      </c>
      <c r="D80" s="1785" t="s">
        <v>1771</v>
      </c>
      <c r="E80" s="1744" t="s">
        <v>1772</v>
      </c>
      <c r="F80" s="1753">
        <v>185394000</v>
      </c>
      <c r="G80" s="1746"/>
      <c r="H80" s="1788">
        <f>$H$14+SUBTOTAL(9,F$17:F80)-SUBTOTAL(9,G$17:G80)</f>
        <v>2950371700.4022474</v>
      </c>
    </row>
    <row r="81" spans="1:8" ht="15.75">
      <c r="A81" s="1740">
        <v>44650</v>
      </c>
      <c r="B81" s="1741" t="s">
        <v>1934</v>
      </c>
      <c r="C81" s="1740">
        <v>44650</v>
      </c>
      <c r="D81" s="1742" t="s">
        <v>1788</v>
      </c>
      <c r="E81" s="1744" t="s">
        <v>1789</v>
      </c>
      <c r="F81" s="1745">
        <v>109021000</v>
      </c>
      <c r="G81" s="1746"/>
      <c r="H81" s="1788">
        <f>$H$14+SUBTOTAL(9,F$17:F81)-SUBTOTAL(9,G$17:G81)</f>
        <v>3059392700.4022474</v>
      </c>
    </row>
    <row r="82" spans="1:8" ht="15.75">
      <c r="A82" s="1740">
        <v>44650</v>
      </c>
      <c r="B82" s="1741" t="s">
        <v>1934</v>
      </c>
      <c r="C82" s="1740">
        <v>44650</v>
      </c>
      <c r="D82" s="1742" t="s">
        <v>1785</v>
      </c>
      <c r="E82" s="1744" t="s">
        <v>1786</v>
      </c>
      <c r="F82" s="1745">
        <v>235482500</v>
      </c>
      <c r="G82" s="1746"/>
      <c r="H82" s="1788">
        <f>$H$14+SUBTOTAL(9,F$17:F82)-SUBTOTAL(9,G$17:G82)</f>
        <v>3294875200.4022474</v>
      </c>
    </row>
    <row r="83" spans="1:8" ht="15.75">
      <c r="A83" s="1740">
        <v>44650</v>
      </c>
      <c r="B83" s="1741" t="s">
        <v>1934</v>
      </c>
      <c r="C83" s="1740">
        <v>44650</v>
      </c>
      <c r="D83" s="1784" t="s">
        <v>1780</v>
      </c>
      <c r="E83" s="1744" t="s">
        <v>1781</v>
      </c>
      <c r="F83" s="1745">
        <v>88588500</v>
      </c>
      <c r="G83" s="1746"/>
      <c r="H83" s="1788">
        <f>$H$14+SUBTOTAL(9,F$17:F83)-SUBTOTAL(9,G$17:G83)</f>
        <v>3383463700.4022474</v>
      </c>
    </row>
    <row r="84" spans="1:8" ht="15.75">
      <c r="A84" s="1740">
        <v>44650</v>
      </c>
      <c r="B84" s="1741" t="s">
        <v>1934</v>
      </c>
      <c r="C84" s="1740">
        <v>44650</v>
      </c>
      <c r="D84" s="1743" t="s">
        <v>1782</v>
      </c>
      <c r="E84" s="1744" t="s">
        <v>1783</v>
      </c>
      <c r="F84" s="1745">
        <v>6270000</v>
      </c>
      <c r="G84" s="1746"/>
      <c r="H84" s="1788">
        <f>$H$14+SUBTOTAL(9,F$17:F84)-SUBTOTAL(9,G$17:G84)</f>
        <v>3389733700.4022474</v>
      </c>
    </row>
    <row r="85" spans="1:8" ht="15.75">
      <c r="A85" s="1740">
        <v>44650</v>
      </c>
      <c r="B85" s="1741" t="s">
        <v>1934</v>
      </c>
      <c r="C85" s="1740">
        <v>44650</v>
      </c>
      <c r="D85" s="1784" t="s">
        <v>1791</v>
      </c>
      <c r="E85" s="1744" t="s">
        <v>1792</v>
      </c>
      <c r="F85" s="1745">
        <v>42009000</v>
      </c>
      <c r="G85" s="1746"/>
      <c r="H85" s="1788">
        <f>$H$14+SUBTOTAL(9,F$17:F85)-SUBTOTAL(9,G$17:G85)</f>
        <v>3431742700.4022474</v>
      </c>
    </row>
    <row r="86" spans="1:8" ht="15.75">
      <c r="A86" s="1740">
        <v>44650</v>
      </c>
      <c r="B86" s="1741" t="s">
        <v>1934</v>
      </c>
      <c r="C86" s="1740">
        <v>44650</v>
      </c>
      <c r="D86" s="1743" t="s">
        <v>1794</v>
      </c>
      <c r="E86" s="1744" t="s">
        <v>1795</v>
      </c>
      <c r="F86" s="1745">
        <v>31570000</v>
      </c>
      <c r="G86" s="1746"/>
      <c r="H86" s="1788">
        <f>$H$14+SUBTOTAL(9,F$17:F86)-SUBTOTAL(9,G$17:G86)</f>
        <v>3463312700.4022474</v>
      </c>
    </row>
    <row r="87" spans="1:8" ht="15.75">
      <c r="A87" s="1740">
        <v>44650</v>
      </c>
      <c r="B87" s="1741" t="s">
        <v>1928</v>
      </c>
      <c r="C87" s="1740">
        <v>44650</v>
      </c>
      <c r="D87" s="1754" t="s">
        <v>1921</v>
      </c>
      <c r="E87" s="1744">
        <v>3331</v>
      </c>
      <c r="F87" s="1745"/>
      <c r="G87" s="1746">
        <v>12044542</v>
      </c>
      <c r="H87" s="1788">
        <f>$H$14+SUBTOTAL(9,F$17:F87)-SUBTOTAL(9,G$17:G87)</f>
        <v>3451268158.4022474</v>
      </c>
    </row>
    <row r="88" spans="1:8" ht="15.75">
      <c r="A88" s="1740">
        <v>44650</v>
      </c>
      <c r="B88" s="1741" t="s">
        <v>1928</v>
      </c>
      <c r="C88" s="1740">
        <v>44650</v>
      </c>
      <c r="D88" s="1749" t="s">
        <v>1935</v>
      </c>
      <c r="E88" s="1744">
        <v>642</v>
      </c>
      <c r="F88" s="1745"/>
      <c r="G88" s="1746">
        <v>22000</v>
      </c>
      <c r="H88" s="1788">
        <f>$H$14+SUBTOTAL(9,F$17:F88)-SUBTOTAL(9,G$17:G88)</f>
        <v>3451246158.4022474</v>
      </c>
    </row>
    <row r="89" spans="1:8" ht="15.75">
      <c r="A89" s="1740">
        <v>44651</v>
      </c>
      <c r="B89" s="1741" t="s">
        <v>1928</v>
      </c>
      <c r="C89" s="1740">
        <v>44651</v>
      </c>
      <c r="D89" s="1784" t="s">
        <v>1759</v>
      </c>
      <c r="E89" s="1744" t="s">
        <v>1760</v>
      </c>
      <c r="F89" s="1745"/>
      <c r="G89" s="1746">
        <v>54208000</v>
      </c>
      <c r="H89" s="1788">
        <f>$H$14+SUBTOTAL(9,F$17:F89)-SUBTOTAL(9,G$17:G89)</f>
        <v>3397038158.4022474</v>
      </c>
    </row>
    <row r="90" spans="1:8" ht="15.75">
      <c r="A90" s="1740">
        <v>44651</v>
      </c>
      <c r="B90" s="1741" t="s">
        <v>1928</v>
      </c>
      <c r="C90" s="1740">
        <v>44651</v>
      </c>
      <c r="D90" s="1749" t="s">
        <v>1935</v>
      </c>
      <c r="E90" s="1744">
        <v>642</v>
      </c>
      <c r="F90" s="1745"/>
      <c r="G90" s="1746">
        <v>22000</v>
      </c>
      <c r="H90" s="1788">
        <f>$H$14+SUBTOTAL(9,F$17:F90)-SUBTOTAL(9,G$17:G90)</f>
        <v>3397016158.4022474</v>
      </c>
    </row>
    <row r="91" spans="1:8" ht="15.75">
      <c r="A91" s="1740">
        <v>44651</v>
      </c>
      <c r="B91" s="1741" t="s">
        <v>1928</v>
      </c>
      <c r="C91" s="1740">
        <v>44651</v>
      </c>
      <c r="D91" s="1784" t="s">
        <v>1736</v>
      </c>
      <c r="E91" s="1744" t="s">
        <v>1737</v>
      </c>
      <c r="F91" s="1745"/>
      <c r="G91" s="1746">
        <v>4026000</v>
      </c>
      <c r="H91" s="1788">
        <f>$H$14+SUBTOTAL(9,F$17:F91)-SUBTOTAL(9,G$17:G91)</f>
        <v>3392990158.4022474</v>
      </c>
    </row>
    <row r="92" spans="1:8" ht="15.75">
      <c r="A92" s="1740">
        <v>44651</v>
      </c>
      <c r="B92" s="1741" t="s">
        <v>1928</v>
      </c>
      <c r="C92" s="1740">
        <v>44651</v>
      </c>
      <c r="D92" s="1749" t="s">
        <v>1935</v>
      </c>
      <c r="E92" s="1744">
        <v>642</v>
      </c>
      <c r="F92" s="1745"/>
      <c r="G92" s="1746">
        <v>22000</v>
      </c>
      <c r="H92" s="1788">
        <f>$H$14+SUBTOTAL(9,F$17:F92)-SUBTOTAL(9,G$17:G92)</f>
        <v>3392968158.4022474</v>
      </c>
    </row>
    <row r="93" spans="1:8" ht="15.75">
      <c r="A93" s="1740">
        <v>44651</v>
      </c>
      <c r="B93" s="1741" t="s">
        <v>1928</v>
      </c>
      <c r="C93" s="1740">
        <v>44651</v>
      </c>
      <c r="D93" s="1742" t="s">
        <v>1748</v>
      </c>
      <c r="E93" s="1744" t="s">
        <v>1749</v>
      </c>
      <c r="F93" s="1745"/>
      <c r="G93" s="1746">
        <v>53955000</v>
      </c>
      <c r="H93" s="1788">
        <f>$H$14+SUBTOTAL(9,F$17:F93)-SUBTOTAL(9,G$17:G93)</f>
        <v>3339013158.4022474</v>
      </c>
    </row>
    <row r="94" spans="1:8" ht="15.75">
      <c r="A94" s="1740">
        <v>44651</v>
      </c>
      <c r="B94" s="1741" t="s">
        <v>1928</v>
      </c>
      <c r="C94" s="1740">
        <v>44651</v>
      </c>
      <c r="D94" s="1749" t="s">
        <v>1935</v>
      </c>
      <c r="E94" s="1744">
        <v>642</v>
      </c>
      <c r="F94" s="1745"/>
      <c r="G94" s="1746">
        <v>22000</v>
      </c>
      <c r="H94" s="1788">
        <f>$H$14+SUBTOTAL(9,F$17:F94)-SUBTOTAL(9,G$17:G94)</f>
        <v>3338991158.4022474</v>
      </c>
    </row>
    <row r="95" spans="1:8" ht="15.75">
      <c r="A95" s="1740">
        <v>44651</v>
      </c>
      <c r="B95" s="1741" t="s">
        <v>1928</v>
      </c>
      <c r="C95" s="1740">
        <v>44651</v>
      </c>
      <c r="D95" s="1784" t="s">
        <v>1765</v>
      </c>
      <c r="E95" s="1744" t="s">
        <v>1766</v>
      </c>
      <c r="F95" s="1745"/>
      <c r="G95" s="1746">
        <v>5566000</v>
      </c>
      <c r="H95" s="1788">
        <f>$H$14+SUBTOTAL(9,F$17:F95)-SUBTOTAL(9,G$17:G95)</f>
        <v>3333425158.4022474</v>
      </c>
    </row>
    <row r="96" spans="1:8" ht="15.75">
      <c r="A96" s="1740">
        <v>44651</v>
      </c>
      <c r="B96" s="1741" t="s">
        <v>1928</v>
      </c>
      <c r="C96" s="1740">
        <v>44651</v>
      </c>
      <c r="D96" s="1749" t="s">
        <v>1935</v>
      </c>
      <c r="E96" s="1744">
        <v>642</v>
      </c>
      <c r="F96" s="1745"/>
      <c r="G96" s="1746">
        <v>22000</v>
      </c>
      <c r="H96" s="1788">
        <f>$H$14+SUBTOTAL(9,F$17:F96)-SUBTOTAL(9,G$17:G96)</f>
        <v>3333403158.4022474</v>
      </c>
    </row>
    <row r="97" spans="1:10" ht="15.75">
      <c r="A97" s="1740">
        <v>44651</v>
      </c>
      <c r="B97" s="1741" t="s">
        <v>1928</v>
      </c>
      <c r="C97" s="1740">
        <v>44651</v>
      </c>
      <c r="D97" s="1784" t="s">
        <v>1922</v>
      </c>
      <c r="E97" s="1744">
        <v>334</v>
      </c>
      <c r="F97" s="1745"/>
      <c r="G97" s="1746">
        <v>109402500</v>
      </c>
      <c r="H97" s="1788">
        <f>$H$14+SUBTOTAL(9,F$17:F97)-SUBTOTAL(9,G$17:G97)</f>
        <v>3224000658.4022474</v>
      </c>
    </row>
    <row r="98" spans="1:10" ht="15.75">
      <c r="A98" s="1740">
        <v>44651</v>
      </c>
      <c r="B98" s="1741" t="s">
        <v>1928</v>
      </c>
      <c r="C98" s="1740">
        <v>44651</v>
      </c>
      <c r="D98" s="1749" t="s">
        <v>1935</v>
      </c>
      <c r="E98" s="1744">
        <v>642</v>
      </c>
      <c r="F98" s="1745"/>
      <c r="G98" s="1746">
        <v>22000</v>
      </c>
      <c r="H98" s="1788">
        <f>$H$14+SUBTOTAL(9,F$17:F98)-SUBTOTAL(9,G$17:G98)</f>
        <v>3223978658.4022474</v>
      </c>
    </row>
    <row r="99" spans="1:10" ht="15.75">
      <c r="A99" s="1740">
        <v>44651</v>
      </c>
      <c r="B99" s="1741" t="s">
        <v>1934</v>
      </c>
      <c r="C99" s="1740">
        <v>44651</v>
      </c>
      <c r="D99" s="1749" t="s">
        <v>1923</v>
      </c>
      <c r="E99" s="1744">
        <v>515</v>
      </c>
      <c r="F99" s="1745">
        <v>361111</v>
      </c>
      <c r="G99" s="1746"/>
      <c r="H99" s="1788">
        <f>$H$14+SUBTOTAL(9,F$17:F99)-SUBTOTAL(9,G$17:G99)</f>
        <v>3224339769.4022474</v>
      </c>
    </row>
    <row r="100" spans="1:10" ht="15.75">
      <c r="A100" s="1740">
        <v>44651</v>
      </c>
      <c r="B100" s="1741" t="s">
        <v>1928</v>
      </c>
      <c r="C100" s="1740">
        <v>44651</v>
      </c>
      <c r="D100" s="1749" t="s">
        <v>1924</v>
      </c>
      <c r="E100" s="1744">
        <v>3335</v>
      </c>
      <c r="F100" s="1745"/>
      <c r="G100" s="1746">
        <v>1105500</v>
      </c>
      <c r="H100" s="1788">
        <f>$H$14+SUBTOTAL(9,F$17:F100)-SUBTOTAL(9,G$17:G100)</f>
        <v>3223234269.4022474</v>
      </c>
    </row>
    <row r="101" spans="1:10" ht="15.75">
      <c r="A101" s="1740">
        <v>44651</v>
      </c>
      <c r="B101" s="1741" t="s">
        <v>1928</v>
      </c>
      <c r="C101" s="1740">
        <v>44651</v>
      </c>
      <c r="D101" s="1749" t="s">
        <v>1935</v>
      </c>
      <c r="E101" s="1744">
        <v>642</v>
      </c>
      <c r="F101" s="1745"/>
      <c r="G101" s="1746">
        <v>22000</v>
      </c>
      <c r="H101" s="1788">
        <f>$H$14+SUBTOTAL(9,F$17:F101)-SUBTOTAL(9,G$17:G101)</f>
        <v>3223212269.4022474</v>
      </c>
    </row>
    <row r="102" spans="1:10" ht="15.75">
      <c r="A102" s="1740">
        <v>44651</v>
      </c>
      <c r="B102" s="1741" t="s">
        <v>1928</v>
      </c>
      <c r="C102" s="1740">
        <v>44651</v>
      </c>
      <c r="D102" s="1749" t="s">
        <v>1925</v>
      </c>
      <c r="E102" s="1744">
        <v>338</v>
      </c>
      <c r="F102" s="1745"/>
      <c r="G102" s="1746">
        <v>149745000</v>
      </c>
      <c r="H102" s="1788">
        <f>$H$14+SUBTOTAL(9,F$17:F102)-SUBTOTAL(9,G$17:G102)</f>
        <v>3073467269.4022474</v>
      </c>
    </row>
    <row r="103" spans="1:10" ht="15.75">
      <c r="A103" s="1740">
        <v>44651</v>
      </c>
      <c r="B103" s="1741" t="s">
        <v>1928</v>
      </c>
      <c r="C103" s="1740">
        <v>44651</v>
      </c>
      <c r="D103" s="1749" t="s">
        <v>1935</v>
      </c>
      <c r="E103" s="1744">
        <v>642</v>
      </c>
      <c r="F103" s="1745"/>
      <c r="G103" s="1746">
        <v>22000</v>
      </c>
      <c r="H103" s="1788">
        <f>$H$14+SUBTOTAL(9,F$17:F103)-SUBTOTAL(9,G$17:G103)</f>
        <v>3073445269.4022474</v>
      </c>
    </row>
    <row r="104" spans="1:10" ht="15.75">
      <c r="A104" s="1740">
        <v>44651</v>
      </c>
      <c r="B104" s="1741" t="s">
        <v>1928</v>
      </c>
      <c r="C104" s="1740">
        <v>44651</v>
      </c>
      <c r="D104" s="1749" t="s">
        <v>1935</v>
      </c>
      <c r="E104" s="1744">
        <v>642</v>
      </c>
      <c r="F104" s="1745"/>
      <c r="G104" s="1746">
        <v>110000</v>
      </c>
      <c r="H104" s="1788">
        <f>$H$14+SUBTOTAL(9,F$17:F104)-SUBTOTAL(9,G$17:G104)</f>
        <v>3073335269.4022474</v>
      </c>
    </row>
    <row r="105" spans="1:10" ht="15.75">
      <c r="A105" s="1740">
        <v>44651</v>
      </c>
      <c r="B105" s="1741" t="s">
        <v>1928</v>
      </c>
      <c r="C105" s="1740">
        <v>44651</v>
      </c>
      <c r="D105" s="1749" t="s">
        <v>1926</v>
      </c>
      <c r="E105" s="1744">
        <v>3334</v>
      </c>
      <c r="F105" s="1745"/>
      <c r="G105" s="1746">
        <v>55000000</v>
      </c>
      <c r="H105" s="1788">
        <f>$H$14+SUBTOTAL(9,F$17:F105)-SUBTOTAL(9,G$17:G105)</f>
        <v>3018335269.4022474</v>
      </c>
    </row>
    <row r="106" spans="1:10" ht="15.75">
      <c r="A106" s="1740">
        <v>44651</v>
      </c>
      <c r="B106" s="1741" t="s">
        <v>1928</v>
      </c>
      <c r="C106" s="1740">
        <v>44651</v>
      </c>
      <c r="D106" s="1749" t="s">
        <v>1936</v>
      </c>
      <c r="E106" s="1744">
        <v>642</v>
      </c>
      <c r="F106" s="1745"/>
      <c r="G106" s="1746">
        <v>22000</v>
      </c>
      <c r="H106" s="1788">
        <f>$H$14+SUBTOTAL(9,F$17:F106)-SUBTOTAL(9,G$17:G106)</f>
        <v>3018313269.4022474</v>
      </c>
    </row>
    <row r="107" spans="1:10">
      <c r="A107" s="481"/>
      <c r="B107" s="481"/>
      <c r="C107" s="481"/>
      <c r="D107" s="481"/>
      <c r="E107" s="481"/>
      <c r="F107" s="481"/>
      <c r="G107" s="481"/>
      <c r="H107" s="481"/>
    </row>
    <row r="108" spans="1:10" ht="17.25" customHeight="1">
      <c r="A108" s="540"/>
      <c r="B108" s="540"/>
      <c r="C108" s="540"/>
      <c r="D108" s="1712" t="s">
        <v>124</v>
      </c>
      <c r="E108" s="1712"/>
      <c r="F108" s="1713">
        <f>SUBTOTAL(9,F17:F106)</f>
        <v>2032184077.4241295</v>
      </c>
      <c r="G108" s="1713">
        <f>SUBTOTAL(9,G17:G106)</f>
        <v>1515182614.0218821</v>
      </c>
      <c r="H108" s="540"/>
    </row>
    <row r="109" spans="1:10" s="1524" customFormat="1" ht="17.25" customHeight="1">
      <c r="A109" s="1526"/>
      <c r="B109" s="1526"/>
      <c r="C109" s="1526"/>
      <c r="D109" s="1715"/>
      <c r="E109" s="1715"/>
      <c r="F109" s="1717"/>
      <c r="G109" s="1786"/>
      <c r="H109" s="1787"/>
    </row>
    <row r="110" spans="1:10" ht="17.25" customHeight="1">
      <c r="F110" s="1888" t="s">
        <v>2170</v>
      </c>
      <c r="G110" s="1888"/>
      <c r="H110" s="1888"/>
    </row>
    <row r="111" spans="1:10" s="588" customFormat="1" ht="17.25" customHeight="1">
      <c r="A111" s="1845" t="s">
        <v>13</v>
      </c>
      <c r="B111" s="1845"/>
      <c r="C111" s="1845"/>
      <c r="D111" s="1845" t="s">
        <v>475</v>
      </c>
      <c r="E111" s="1845"/>
      <c r="F111" s="1845" t="s">
        <v>391</v>
      </c>
      <c r="G111" s="1845"/>
      <c r="H111" s="1845"/>
      <c r="J111" s="593"/>
    </row>
    <row r="112" spans="1:10" s="502" customFormat="1" ht="17.25" customHeight="1">
      <c r="A112" s="1887" t="s">
        <v>247</v>
      </c>
      <c r="B112" s="1887"/>
      <c r="C112" s="1887"/>
      <c r="D112" s="1887" t="s">
        <v>247</v>
      </c>
      <c r="E112" s="1887"/>
      <c r="F112" s="1841" t="s">
        <v>392</v>
      </c>
      <c r="G112" s="1841"/>
      <c r="H112" s="1841"/>
      <c r="I112" s="192"/>
      <c r="J112" s="192"/>
    </row>
  </sheetData>
  <mergeCells count="18">
    <mergeCell ref="A8:H8"/>
    <mergeCell ref="A9:H9"/>
    <mergeCell ref="A112:C112"/>
    <mergeCell ref="D112:E112"/>
    <mergeCell ref="F112:H112"/>
    <mergeCell ref="F1:H1"/>
    <mergeCell ref="F2:H2"/>
    <mergeCell ref="F3:H3"/>
    <mergeCell ref="F4:H4"/>
    <mergeCell ref="A111:C111"/>
    <mergeCell ref="D111:E111"/>
    <mergeCell ref="F111:H111"/>
    <mergeCell ref="F110:H110"/>
    <mergeCell ref="A3:D3"/>
    <mergeCell ref="B10:C10"/>
    <mergeCell ref="D10:D11"/>
    <mergeCell ref="E10:E11"/>
    <mergeCell ref="F10:H10"/>
  </mergeCells>
  <printOptions horizontalCentered="1"/>
  <pageMargins left="0.25" right="0.25" top="0.75" bottom="0.25" header="0.31496062992126" footer="0.31496062992126"/>
  <pageSetup paperSize="9" scale="95"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J25"/>
  <sheetViews>
    <sheetView zoomScale="90" zoomScaleNormal="90" workbookViewId="0">
      <selection activeCell="J2" sqref="J2"/>
    </sheetView>
  </sheetViews>
  <sheetFormatPr defaultRowHeight="15"/>
  <cols>
    <col min="2" max="2" width="15.140625" customWidth="1"/>
    <col min="3" max="3" width="35.85546875" customWidth="1"/>
    <col min="4" max="9" width="13.7109375" customWidth="1"/>
    <col min="10" max="10" width="16" customWidth="1"/>
  </cols>
  <sheetData>
    <row r="1" spans="1:10" s="432" customFormat="1" ht="15.75">
      <c r="A1" s="225" t="str">
        <f>'Thong tin DN'!B4</f>
        <v>CÔNG TY TNHH TMDV VÀ XD ĐỨC HÀ</v>
      </c>
      <c r="B1" s="225"/>
      <c r="C1" s="225"/>
      <c r="D1" s="225"/>
      <c r="F1" s="433"/>
      <c r="G1" s="433"/>
    </row>
    <row r="2" spans="1:10" s="432" customFormat="1" ht="15.75">
      <c r="A2" s="225" t="str">
        <f>'Thong tin DN'!B7</f>
        <v>Số 1D, TT Bà Triệu, P.Nguyễn Trãi, Q.Hà Đông, TP.Hà Nội</v>
      </c>
      <c r="B2" s="225"/>
      <c r="C2" s="225"/>
      <c r="D2" s="225"/>
      <c r="F2" s="433"/>
      <c r="G2" s="433"/>
    </row>
    <row r="3" spans="1:10" s="432" customFormat="1" ht="15.75">
      <c r="A3" s="1846"/>
      <c r="B3" s="1846"/>
      <c r="C3" s="1846"/>
      <c r="D3" s="1846"/>
      <c r="F3" s="433"/>
      <c r="G3" s="433"/>
    </row>
    <row r="4" spans="1:10" s="432" customFormat="1">
      <c r="F4" s="433"/>
      <c r="G4" s="433"/>
    </row>
    <row r="5" spans="1:10" s="432" customFormat="1">
      <c r="F5" s="433"/>
      <c r="G5" s="433"/>
    </row>
    <row r="6" spans="1:10" s="432" customFormat="1">
      <c r="F6" s="433"/>
      <c r="G6" s="433"/>
    </row>
    <row r="7" spans="1:10" s="432" customFormat="1" ht="37.5" customHeight="1">
      <c r="A7" s="1904" t="s">
        <v>1535</v>
      </c>
      <c r="B7" s="1904"/>
      <c r="C7" s="1904"/>
      <c r="D7" s="1904"/>
      <c r="E7" s="1904"/>
      <c r="F7" s="1904"/>
      <c r="G7" s="1904"/>
      <c r="H7" s="1904"/>
      <c r="I7" s="1904"/>
      <c r="J7" s="434"/>
    </row>
    <row r="8" spans="1:10" s="432" customFormat="1" ht="15.75">
      <c r="A8" s="1905" t="s">
        <v>1637</v>
      </c>
      <c r="B8" s="1905"/>
      <c r="C8" s="1905"/>
      <c r="D8" s="1905"/>
      <c r="E8" s="1905"/>
      <c r="F8" s="1905"/>
      <c r="G8" s="1905"/>
      <c r="H8" s="1905"/>
      <c r="I8" s="1905"/>
      <c r="J8" s="434"/>
    </row>
    <row r="9" spans="1:10" s="436" customFormat="1" ht="24.75" customHeight="1">
      <c r="A9" s="1902" t="s">
        <v>118</v>
      </c>
      <c r="B9" s="1902" t="s">
        <v>119</v>
      </c>
      <c r="C9" s="1902" t="s">
        <v>120</v>
      </c>
      <c r="D9" s="1900" t="s">
        <v>121</v>
      </c>
      <c r="E9" s="1901"/>
      <c r="F9" s="1900" t="s">
        <v>101</v>
      </c>
      <c r="G9" s="1901"/>
      <c r="H9" s="1900" t="s">
        <v>122</v>
      </c>
      <c r="I9" s="1901"/>
      <c r="J9" s="435"/>
    </row>
    <row r="10" spans="1:10" s="436" customFormat="1" ht="23.25" customHeight="1">
      <c r="A10" s="1903"/>
      <c r="B10" s="1903"/>
      <c r="C10" s="1903"/>
      <c r="D10" s="550" t="s">
        <v>123</v>
      </c>
      <c r="E10" s="551" t="s">
        <v>73</v>
      </c>
      <c r="F10" s="550" t="s">
        <v>123</v>
      </c>
      <c r="G10" s="551" t="s">
        <v>73</v>
      </c>
      <c r="H10" s="550" t="s">
        <v>123</v>
      </c>
      <c r="I10" s="551" t="s">
        <v>73</v>
      </c>
      <c r="J10" s="435"/>
    </row>
    <row r="11" spans="1:10" s="438" customFormat="1" ht="15.75">
      <c r="A11" s="503"/>
      <c r="B11" s="504"/>
      <c r="C11" s="503"/>
      <c r="D11" s="505"/>
      <c r="E11" s="506"/>
      <c r="F11" s="507"/>
      <c r="G11" s="507"/>
      <c r="H11" s="507"/>
      <c r="I11" s="508"/>
      <c r="J11" s="437"/>
    </row>
    <row r="12" spans="1:10" s="438" customFormat="1" ht="15.75">
      <c r="A12" s="514"/>
      <c r="B12" s="515"/>
      <c r="C12" s="514"/>
      <c r="D12" s="516"/>
      <c r="E12" s="517"/>
      <c r="F12" s="518"/>
      <c r="G12" s="518"/>
      <c r="H12" s="518"/>
      <c r="I12" s="519"/>
      <c r="J12" s="437"/>
    </row>
    <row r="13" spans="1:10" s="438" customFormat="1" ht="15.75">
      <c r="A13" s="514"/>
      <c r="B13" s="515"/>
      <c r="C13" s="514"/>
      <c r="D13" s="516"/>
      <c r="E13" s="517"/>
      <c r="F13" s="518"/>
      <c r="G13" s="518"/>
      <c r="H13" s="518"/>
      <c r="I13" s="519"/>
      <c r="J13" s="437"/>
    </row>
    <row r="14" spans="1:10" s="438" customFormat="1" ht="15.75">
      <c r="A14" s="514"/>
      <c r="B14" s="515"/>
      <c r="C14" s="514"/>
      <c r="D14" s="516"/>
      <c r="E14" s="517"/>
      <c r="F14" s="518"/>
      <c r="G14" s="518"/>
      <c r="H14" s="518"/>
      <c r="I14" s="519"/>
      <c r="J14" s="437"/>
    </row>
    <row r="15" spans="1:10" s="438" customFormat="1" ht="15.75">
      <c r="A15" s="514"/>
      <c r="B15" s="515"/>
      <c r="C15" s="514"/>
      <c r="D15" s="516"/>
      <c r="E15" s="517"/>
      <c r="F15" s="518"/>
      <c r="G15" s="518"/>
      <c r="H15" s="518"/>
      <c r="I15" s="519"/>
      <c r="J15" s="437"/>
    </row>
    <row r="16" spans="1:10" s="438" customFormat="1" ht="15.75">
      <c r="A16" s="514"/>
      <c r="B16" s="515"/>
      <c r="C16" s="514"/>
      <c r="D16" s="516"/>
      <c r="E16" s="517"/>
      <c r="F16" s="518"/>
      <c r="G16" s="518"/>
      <c r="H16" s="518"/>
      <c r="I16" s="519"/>
      <c r="J16" s="437"/>
    </row>
    <row r="17" spans="1:10" s="438" customFormat="1" ht="15.75">
      <c r="A17" s="514"/>
      <c r="B17" s="515"/>
      <c r="C17" s="514"/>
      <c r="D17" s="516"/>
      <c r="E17" s="517"/>
      <c r="F17" s="518"/>
      <c r="G17" s="518"/>
      <c r="H17" s="518"/>
      <c r="I17" s="519"/>
      <c r="J17" s="437"/>
    </row>
    <row r="18" spans="1:10" s="440" customFormat="1" ht="15.75">
      <c r="A18" s="509"/>
      <c r="B18" s="510"/>
      <c r="C18" s="511"/>
      <c r="D18" s="512"/>
      <c r="E18" s="512"/>
      <c r="F18" s="512"/>
      <c r="G18" s="512"/>
      <c r="H18" s="512"/>
      <c r="I18" s="512"/>
      <c r="J18" s="439"/>
    </row>
    <row r="19" spans="1:10" s="440" customFormat="1" ht="15.75">
      <c r="A19" s="509"/>
      <c r="B19" s="511"/>
      <c r="C19" s="511"/>
      <c r="D19" s="513"/>
      <c r="E19" s="513"/>
      <c r="F19" s="513"/>
      <c r="G19" s="513"/>
      <c r="H19" s="513"/>
      <c r="I19" s="513"/>
      <c r="J19" s="439"/>
    </row>
    <row r="20" spans="1:10" s="440" customFormat="1" ht="15.75">
      <c r="A20" s="520"/>
      <c r="B20" s="521"/>
      <c r="C20" s="521"/>
      <c r="D20" s="522"/>
      <c r="E20" s="522"/>
      <c r="F20" s="522"/>
      <c r="G20" s="522"/>
      <c r="H20" s="522"/>
      <c r="I20" s="522"/>
      <c r="J20" s="439"/>
    </row>
    <row r="21" spans="1:10" s="432" customFormat="1" ht="24" customHeight="1">
      <c r="A21" s="552"/>
      <c r="B21" s="552"/>
      <c r="C21" s="550" t="s">
        <v>124</v>
      </c>
      <c r="D21" s="553"/>
      <c r="E21" s="553"/>
      <c r="F21" s="553"/>
      <c r="G21" s="553"/>
      <c r="H21" s="553"/>
      <c r="I21" s="553"/>
      <c r="J21" s="434"/>
    </row>
    <row r="22" spans="1:10" s="193" customFormat="1" ht="15.75">
      <c r="A22" s="170"/>
      <c r="B22" s="178"/>
      <c r="C22" s="170"/>
      <c r="D22" s="188"/>
      <c r="E22" s="170"/>
      <c r="G22" s="192"/>
      <c r="H22" s="192"/>
      <c r="I22" s="192"/>
      <c r="J22" s="192"/>
    </row>
    <row r="23" spans="1:10" s="193" customFormat="1" ht="15.75">
      <c r="A23" s="183"/>
      <c r="B23" s="178"/>
      <c r="C23" s="183"/>
      <c r="D23" s="170"/>
      <c r="E23" s="183"/>
      <c r="G23" s="1841" t="s">
        <v>474</v>
      </c>
      <c r="H23" s="1841"/>
      <c r="I23" s="1841"/>
    </row>
    <row r="24" spans="1:10" s="589" customFormat="1" ht="15.75">
      <c r="A24" s="1842" t="s">
        <v>13</v>
      </c>
      <c r="B24" s="1842"/>
      <c r="C24" s="1842"/>
      <c r="D24" s="1842" t="s">
        <v>475</v>
      </c>
      <c r="E24" s="1842"/>
      <c r="F24" s="595"/>
      <c r="G24" s="1842" t="s">
        <v>391</v>
      </c>
      <c r="H24" s="1842"/>
      <c r="I24" s="1842"/>
      <c r="J24" s="593"/>
    </row>
    <row r="25" spans="1:10" s="590" customFormat="1" ht="15.75">
      <c r="A25" s="1843" t="s">
        <v>247</v>
      </c>
      <c r="B25" s="1843"/>
      <c r="C25" s="1843"/>
      <c r="D25" s="1843" t="s">
        <v>247</v>
      </c>
      <c r="E25" s="1843"/>
      <c r="F25" s="596"/>
      <c r="G25" s="1843" t="s">
        <v>392</v>
      </c>
      <c r="H25" s="1843"/>
      <c r="I25" s="1843"/>
      <c r="J25" s="592"/>
    </row>
  </sheetData>
  <mergeCells count="16">
    <mergeCell ref="A3:D3"/>
    <mergeCell ref="A9:A10"/>
    <mergeCell ref="B9:B10"/>
    <mergeCell ref="C9:C10"/>
    <mergeCell ref="D9:E9"/>
    <mergeCell ref="A7:I7"/>
    <mergeCell ref="A8:I8"/>
    <mergeCell ref="G23:I23"/>
    <mergeCell ref="H9:I9"/>
    <mergeCell ref="A24:C24"/>
    <mergeCell ref="A25:C25"/>
    <mergeCell ref="G24:I24"/>
    <mergeCell ref="G25:I25"/>
    <mergeCell ref="D24:E24"/>
    <mergeCell ref="D25:E25"/>
    <mergeCell ref="F9:G9"/>
  </mergeCells>
  <printOptions horizontalCentered="1"/>
  <pageMargins left="0.25" right="0.25" top="0.75" bottom="0.25" header="0.31496062992126" footer="0.31496062992126"/>
  <pageSetup paperSize="9"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28"/>
  <sheetViews>
    <sheetView zoomScale="90" zoomScaleNormal="90" workbookViewId="0"/>
  </sheetViews>
  <sheetFormatPr defaultRowHeight="15"/>
  <cols>
    <col min="1" max="1" width="5.7109375" customWidth="1"/>
    <col min="2" max="2" width="13.5703125" customWidth="1"/>
    <col min="3" max="3" width="29.42578125" customWidth="1"/>
    <col min="4" max="4" width="15.140625" style="330" customWidth="1"/>
    <col min="5" max="5" width="13.7109375" style="330" customWidth="1"/>
    <col min="6" max="6" width="15.140625" style="330" customWidth="1"/>
    <col min="7" max="7" width="14" style="330" customWidth="1"/>
    <col min="8" max="9" width="15.140625" style="330" customWidth="1"/>
  </cols>
  <sheetData>
    <row r="1" spans="1:10" s="432" customFormat="1" ht="15.75">
      <c r="A1" s="597" t="str">
        <f>'Thong tin DN'!B4</f>
        <v>CÔNG TY TNHH TMDV VÀ XD ĐỨC HÀ</v>
      </c>
      <c r="B1" s="225"/>
      <c r="C1" s="225"/>
      <c r="D1" s="441"/>
      <c r="E1" s="442"/>
      <c r="F1" s="442"/>
      <c r="G1" s="442"/>
      <c r="H1" s="442"/>
      <c r="I1" s="442"/>
    </row>
    <row r="2" spans="1:10" s="432" customFormat="1" ht="15.75">
      <c r="A2" s="225" t="str">
        <f>'Thong tin DN'!B7</f>
        <v>Số 1D, TT Bà Triệu, P.Nguyễn Trãi, Q.Hà Đông, TP.Hà Nội</v>
      </c>
      <c r="B2" s="225"/>
      <c r="C2" s="225"/>
      <c r="D2" s="441"/>
      <c r="E2" s="442"/>
      <c r="F2" s="442"/>
      <c r="G2" s="442"/>
      <c r="H2" s="442"/>
      <c r="I2" s="442"/>
    </row>
    <row r="3" spans="1:10" s="432" customFormat="1" ht="15.75">
      <c r="A3" s="1846"/>
      <c r="B3" s="1846"/>
      <c r="C3" s="1846"/>
      <c r="D3" s="1846"/>
      <c r="E3" s="442"/>
      <c r="F3" s="442"/>
      <c r="G3" s="442"/>
      <c r="H3" s="442"/>
      <c r="I3" s="442"/>
    </row>
    <row r="4" spans="1:10" s="432" customFormat="1">
      <c r="D4" s="442"/>
      <c r="E4" s="442"/>
      <c r="F4" s="442"/>
      <c r="G4" s="442"/>
      <c r="H4" s="442"/>
      <c r="I4" s="442"/>
    </row>
    <row r="5" spans="1:10" s="432" customFormat="1">
      <c r="D5" s="442"/>
      <c r="E5" s="442"/>
      <c r="F5" s="442"/>
      <c r="G5" s="442"/>
      <c r="H5" s="442"/>
      <c r="I5" s="442"/>
    </row>
    <row r="6" spans="1:10" s="432" customFormat="1">
      <c r="D6" s="442"/>
      <c r="E6" s="442"/>
      <c r="F6" s="442"/>
      <c r="G6" s="442"/>
      <c r="H6" s="442"/>
      <c r="I6" s="442"/>
    </row>
    <row r="7" spans="1:10" s="432" customFormat="1" ht="26.25" customHeight="1">
      <c r="A7" s="1909" t="s">
        <v>117</v>
      </c>
      <c r="B7" s="1909"/>
      <c r="C7" s="1909"/>
      <c r="D7" s="1909"/>
      <c r="E7" s="1909"/>
      <c r="F7" s="1909"/>
      <c r="G7" s="1909"/>
      <c r="H7" s="1909"/>
      <c r="I7" s="1909"/>
      <c r="J7" s="434"/>
    </row>
    <row r="8" spans="1:10" s="432" customFormat="1" ht="15.75">
      <c r="A8" s="1910" t="s">
        <v>1642</v>
      </c>
      <c r="B8" s="1910"/>
      <c r="C8" s="1910"/>
      <c r="D8" s="1910"/>
      <c r="E8" s="1910"/>
      <c r="F8" s="1910"/>
      <c r="G8" s="1910"/>
      <c r="H8" s="1910"/>
      <c r="I8" s="1910"/>
      <c r="J8" s="434"/>
    </row>
    <row r="9" spans="1:10" s="436" customFormat="1" ht="25.5" customHeight="1">
      <c r="A9" s="1902" t="s">
        <v>118</v>
      </c>
      <c r="B9" s="1902" t="s">
        <v>119</v>
      </c>
      <c r="C9" s="1902" t="s">
        <v>120</v>
      </c>
      <c r="D9" s="1906" t="s">
        <v>121</v>
      </c>
      <c r="E9" s="1907"/>
      <c r="F9" s="1906" t="s">
        <v>101</v>
      </c>
      <c r="G9" s="1907"/>
      <c r="H9" s="1906" t="s">
        <v>122</v>
      </c>
      <c r="I9" s="1907"/>
      <c r="J9" s="435"/>
    </row>
    <row r="10" spans="1:10" s="436" customFormat="1" ht="26.25" customHeight="1">
      <c r="A10" s="1908"/>
      <c r="B10" s="1908"/>
      <c r="C10" s="1908"/>
      <c r="D10" s="555" t="s">
        <v>123</v>
      </c>
      <c r="E10" s="556" t="s">
        <v>73</v>
      </c>
      <c r="F10" s="555" t="s">
        <v>123</v>
      </c>
      <c r="G10" s="556" t="s">
        <v>73</v>
      </c>
      <c r="H10" s="555" t="s">
        <v>123</v>
      </c>
      <c r="I10" s="556" t="s">
        <v>73</v>
      </c>
      <c r="J10" s="435"/>
    </row>
    <row r="11" spans="1:10" s="436" customFormat="1" ht="15.75">
      <c r="A11" s="524"/>
      <c r="B11" s="524"/>
      <c r="C11" s="524"/>
      <c r="D11" s="525"/>
      <c r="E11" s="526"/>
      <c r="F11" s="525"/>
      <c r="G11" s="526"/>
      <c r="H11" s="525"/>
      <c r="I11" s="526"/>
      <c r="J11" s="435"/>
    </row>
    <row r="12" spans="1:10" s="436" customFormat="1" ht="15.75">
      <c r="A12" s="527"/>
      <c r="B12" s="527"/>
      <c r="C12" s="527"/>
      <c r="D12" s="528"/>
      <c r="E12" s="529"/>
      <c r="F12" s="528"/>
      <c r="G12" s="529"/>
      <c r="H12" s="528"/>
      <c r="I12" s="529"/>
      <c r="J12" s="435"/>
    </row>
    <row r="13" spans="1:10" s="436" customFormat="1" ht="15.75">
      <c r="A13" s="527"/>
      <c r="B13" s="527"/>
      <c r="C13" s="527"/>
      <c r="D13" s="528"/>
      <c r="E13" s="529"/>
      <c r="F13" s="528"/>
      <c r="G13" s="529"/>
      <c r="H13" s="528"/>
      <c r="I13" s="529"/>
      <c r="J13" s="435"/>
    </row>
    <row r="14" spans="1:10" s="436" customFormat="1" ht="15.75">
      <c r="A14" s="527"/>
      <c r="B14" s="527"/>
      <c r="C14" s="527"/>
      <c r="D14" s="528"/>
      <c r="E14" s="529"/>
      <c r="F14" s="528"/>
      <c r="G14" s="529"/>
      <c r="H14" s="528"/>
      <c r="I14" s="529"/>
      <c r="J14" s="435"/>
    </row>
    <row r="15" spans="1:10" s="436" customFormat="1" ht="15.75">
      <c r="A15" s="527"/>
      <c r="B15" s="527"/>
      <c r="C15" s="527"/>
      <c r="D15" s="528"/>
      <c r="E15" s="529"/>
      <c r="F15" s="528"/>
      <c r="G15" s="529"/>
      <c r="H15" s="528"/>
      <c r="I15" s="529"/>
      <c r="J15" s="435"/>
    </row>
    <row r="16" spans="1:10" s="436" customFormat="1" ht="15.75">
      <c r="A16" s="527"/>
      <c r="B16" s="527"/>
      <c r="C16" s="527"/>
      <c r="D16" s="528"/>
      <c r="E16" s="529"/>
      <c r="F16" s="528"/>
      <c r="G16" s="529"/>
      <c r="H16" s="528"/>
      <c r="I16" s="529"/>
      <c r="J16" s="435"/>
    </row>
    <row r="17" spans="1:10" s="436" customFormat="1" ht="15.75">
      <c r="A17" s="527"/>
      <c r="B17" s="527"/>
      <c r="C17" s="527"/>
      <c r="D17" s="528"/>
      <c r="E17" s="529"/>
      <c r="F17" s="528"/>
      <c r="G17" s="529"/>
      <c r="H17" s="528"/>
      <c r="I17" s="529"/>
      <c r="J17" s="435"/>
    </row>
    <row r="18" spans="1:10" s="436" customFormat="1" ht="15.75">
      <c r="A18" s="527"/>
      <c r="B18" s="527"/>
      <c r="C18" s="527"/>
      <c r="D18" s="528"/>
      <c r="E18" s="529"/>
      <c r="F18" s="528"/>
      <c r="G18" s="529"/>
      <c r="H18" s="528"/>
      <c r="I18" s="529"/>
      <c r="J18" s="435"/>
    </row>
    <row r="19" spans="1:10" s="436" customFormat="1" ht="15.75">
      <c r="A19" s="527"/>
      <c r="B19" s="527"/>
      <c r="C19" s="527"/>
      <c r="D19" s="528"/>
      <c r="E19" s="529"/>
      <c r="F19" s="528"/>
      <c r="G19" s="529"/>
      <c r="H19" s="528"/>
      <c r="I19" s="529"/>
      <c r="J19" s="435"/>
    </row>
    <row r="20" spans="1:10" s="436" customFormat="1" ht="15.75">
      <c r="A20" s="527"/>
      <c r="B20" s="527"/>
      <c r="C20" s="527"/>
      <c r="D20" s="528"/>
      <c r="E20" s="529"/>
      <c r="F20" s="528"/>
      <c r="G20" s="529"/>
      <c r="H20" s="528"/>
      <c r="I20" s="529"/>
      <c r="J20" s="435"/>
    </row>
    <row r="21" spans="1:10" s="436" customFormat="1" ht="15.75">
      <c r="A21" s="527"/>
      <c r="B21" s="527"/>
      <c r="C21" s="527"/>
      <c r="D21" s="528"/>
      <c r="E21" s="529"/>
      <c r="F21" s="528"/>
      <c r="G21" s="529"/>
      <c r="H21" s="528"/>
      <c r="I21" s="529"/>
      <c r="J21" s="435"/>
    </row>
    <row r="22" spans="1:10" s="436" customFormat="1" ht="15.75">
      <c r="A22" s="527"/>
      <c r="B22" s="527"/>
      <c r="C22" s="527"/>
      <c r="D22" s="528"/>
      <c r="E22" s="529"/>
      <c r="F22" s="528"/>
      <c r="G22" s="529"/>
      <c r="H22" s="528"/>
      <c r="I22" s="529"/>
      <c r="J22" s="435"/>
    </row>
    <row r="23" spans="1:10" s="438" customFormat="1" ht="15.75">
      <c r="A23" s="509"/>
      <c r="B23" s="530"/>
      <c r="C23" s="509"/>
      <c r="D23" s="531"/>
      <c r="E23" s="532"/>
      <c r="F23" s="533"/>
      <c r="G23" s="533"/>
      <c r="H23" s="533"/>
      <c r="I23" s="523"/>
      <c r="J23" s="437"/>
    </row>
    <row r="24" spans="1:10" s="432" customFormat="1" ht="33.75" customHeight="1">
      <c r="A24" s="552"/>
      <c r="B24" s="552"/>
      <c r="C24" s="550" t="s">
        <v>124</v>
      </c>
      <c r="D24" s="554"/>
      <c r="E24" s="554"/>
      <c r="F24" s="554"/>
      <c r="G24" s="554"/>
      <c r="H24" s="554"/>
      <c r="I24" s="554"/>
      <c r="J24" s="434"/>
    </row>
    <row r="25" spans="1:10" s="193" customFormat="1" ht="15.75">
      <c r="A25" s="183"/>
      <c r="B25" s="178"/>
      <c r="C25" s="183"/>
      <c r="D25" s="170"/>
      <c r="E25" s="183"/>
      <c r="G25" s="1841" t="s">
        <v>474</v>
      </c>
      <c r="H25" s="1841"/>
      <c r="I25" s="1841"/>
    </row>
    <row r="26" spans="1:10" s="589" customFormat="1" ht="15.75">
      <c r="A26" s="1842" t="s">
        <v>13</v>
      </c>
      <c r="B26" s="1842"/>
      <c r="C26" s="1842"/>
      <c r="D26" s="1842" t="s">
        <v>475</v>
      </c>
      <c r="E26" s="1842"/>
      <c r="F26" s="595"/>
      <c r="G26" s="1842" t="s">
        <v>391</v>
      </c>
      <c r="H26" s="1842"/>
      <c r="I26" s="1842"/>
      <c r="J26" s="593"/>
    </row>
    <row r="27" spans="1:10" s="590" customFormat="1" ht="15.75">
      <c r="A27" s="1843" t="s">
        <v>247</v>
      </c>
      <c r="B27" s="1843"/>
      <c r="C27" s="1843"/>
      <c r="D27" s="1843" t="s">
        <v>247</v>
      </c>
      <c r="E27" s="1843"/>
      <c r="F27" s="596"/>
      <c r="G27" s="1843" t="s">
        <v>392</v>
      </c>
      <c r="H27" s="1843"/>
      <c r="I27" s="1843"/>
      <c r="J27" s="592"/>
    </row>
    <row r="28" spans="1:10" s="193" customFormat="1" ht="15.75">
      <c r="A28" s="1844"/>
      <c r="B28" s="1844"/>
      <c r="C28" s="1844"/>
      <c r="D28" s="224"/>
      <c r="E28" s="224"/>
      <c r="F28" s="224"/>
      <c r="I28" s="1844"/>
      <c r="J28" s="1844"/>
    </row>
  </sheetData>
  <mergeCells count="18">
    <mergeCell ref="A3:D3"/>
    <mergeCell ref="A9:A10"/>
    <mergeCell ref="B9:B10"/>
    <mergeCell ref="C9:C10"/>
    <mergeCell ref="D9:E9"/>
    <mergeCell ref="A7:I7"/>
    <mergeCell ref="A8:I8"/>
    <mergeCell ref="G27:I27"/>
    <mergeCell ref="H9:I9"/>
    <mergeCell ref="A27:C27"/>
    <mergeCell ref="A28:C28"/>
    <mergeCell ref="I28:J28"/>
    <mergeCell ref="G25:I25"/>
    <mergeCell ref="A26:C26"/>
    <mergeCell ref="D26:E26"/>
    <mergeCell ref="G26:I26"/>
    <mergeCell ref="D27:E27"/>
    <mergeCell ref="F9:G9"/>
  </mergeCells>
  <printOptions horizontalCentered="1"/>
  <pageMargins left="0.25" right="0.25" top="0.75" bottom="0.25" header="0.31496062992126" footer="0.31496062992126"/>
  <pageSetup paperSize="9" orientation="landscape"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7C80"/>
  </sheetPr>
  <dimension ref="A1:AC123"/>
  <sheetViews>
    <sheetView topLeftCell="A112" zoomScale="90" zoomScaleNormal="90" workbookViewId="0">
      <selection activeCell="U58" sqref="U58"/>
    </sheetView>
  </sheetViews>
  <sheetFormatPr defaultRowHeight="15"/>
  <cols>
    <col min="1" max="1" width="7.85546875" style="800" customWidth="1"/>
    <col min="2" max="2" width="18.5703125" style="800" customWidth="1"/>
    <col min="3" max="3" width="8.28515625" style="800" customWidth="1"/>
    <col min="4" max="4" width="12.85546875" style="800" customWidth="1"/>
    <col min="5" max="5" width="11.140625" style="800" customWidth="1"/>
    <col min="6" max="6" width="10.42578125" style="800" customWidth="1"/>
    <col min="7" max="7" width="11" style="800" customWidth="1"/>
    <col min="8" max="8" width="10.28515625" style="800" customWidth="1"/>
    <col min="9" max="9" width="10.85546875" style="800" customWidth="1"/>
    <col min="10" max="10" width="6.5703125" style="800" customWidth="1"/>
    <col min="11" max="11" width="12.5703125" style="800" customWidth="1"/>
    <col min="12" max="12" width="10.85546875" style="800" customWidth="1"/>
    <col min="13" max="13" width="11.140625" style="800" customWidth="1"/>
    <col min="14" max="14" width="11" style="800" customWidth="1"/>
    <col min="15" max="15" width="12.42578125" style="800" customWidth="1"/>
    <col min="16" max="16" width="9.85546875" style="800" bestFit="1" customWidth="1"/>
    <col min="17" max="17" width="9.85546875" style="800" customWidth="1"/>
    <col min="18" max="18" width="13" style="800" customWidth="1"/>
    <col min="19" max="19" width="9.28515625" style="800" bestFit="1" customWidth="1"/>
    <col min="20" max="20" width="9.7109375" style="800" customWidth="1"/>
    <col min="21" max="21" width="10.85546875" style="800" bestFit="1" customWidth="1"/>
    <col min="22" max="22" width="9.85546875" style="800" bestFit="1" customWidth="1"/>
    <col min="23" max="23" width="13" style="800" customWidth="1"/>
    <col min="24" max="24" width="10.85546875" style="800" customWidth="1"/>
    <col min="25" max="25" width="10.7109375" style="800" customWidth="1"/>
    <col min="26" max="26" width="10.85546875" style="800" bestFit="1" customWidth="1"/>
    <col min="27" max="27" width="9.28515625" style="800" bestFit="1" customWidth="1"/>
    <col min="28" max="28" width="11" style="800" customWidth="1"/>
    <col min="29" max="16384" width="9.140625" style="800"/>
  </cols>
  <sheetData>
    <row r="1" spans="1:29" ht="15.75">
      <c r="A1" s="852" t="s">
        <v>2012</v>
      </c>
      <c r="B1" s="853"/>
      <c r="C1" s="853"/>
      <c r="D1" s="854"/>
      <c r="E1" s="853"/>
      <c r="F1" s="853"/>
      <c r="G1" s="853"/>
      <c r="H1" s="855"/>
      <c r="I1" s="855"/>
      <c r="J1" s="856"/>
      <c r="K1" s="855"/>
      <c r="L1" s="857"/>
      <c r="M1" s="858"/>
      <c r="N1" s="858"/>
      <c r="O1" s="858"/>
      <c r="P1" s="857"/>
      <c r="Q1" s="858"/>
      <c r="R1" s="858"/>
      <c r="S1" s="858"/>
      <c r="T1" s="857"/>
      <c r="U1" s="858"/>
      <c r="V1" s="858"/>
      <c r="W1" s="858"/>
      <c r="X1" s="858"/>
      <c r="Y1" s="858"/>
      <c r="Z1" s="858"/>
      <c r="AA1" s="859"/>
      <c r="AB1" s="855"/>
      <c r="AC1" s="859"/>
    </row>
    <row r="2" spans="1:29" ht="20.25">
      <c r="A2" s="852" t="s">
        <v>2009</v>
      </c>
      <c r="B2" s="860"/>
      <c r="C2" s="860"/>
      <c r="D2" s="861"/>
      <c r="E2" s="860"/>
      <c r="F2" s="860"/>
      <c r="G2" s="860"/>
      <c r="H2" s="855"/>
      <c r="I2" s="855"/>
      <c r="J2" s="862"/>
      <c r="K2" s="862"/>
      <c r="L2" s="862"/>
      <c r="M2" s="863"/>
      <c r="N2" s="863"/>
      <c r="O2" s="863"/>
      <c r="P2" s="863"/>
      <c r="Q2" s="862"/>
      <c r="R2" s="862"/>
      <c r="S2" s="862"/>
      <c r="T2" s="857"/>
      <c r="U2" s="858"/>
      <c r="V2" s="858"/>
      <c r="W2" s="858"/>
      <c r="X2" s="858"/>
      <c r="Y2" s="858"/>
      <c r="Z2" s="858"/>
      <c r="AA2" s="859"/>
      <c r="AB2" s="855"/>
      <c r="AC2" s="859"/>
    </row>
    <row r="3" spans="1:29" ht="20.25">
      <c r="A3" s="852"/>
      <c r="B3" s="860"/>
      <c r="C3" s="860"/>
      <c r="D3" s="861"/>
      <c r="E3" s="860"/>
      <c r="F3" s="860"/>
      <c r="G3" s="860"/>
      <c r="H3" s="855"/>
      <c r="I3" s="855"/>
      <c r="J3" s="862"/>
      <c r="K3" s="862"/>
      <c r="L3" s="862"/>
      <c r="M3" s="863"/>
      <c r="N3" s="863"/>
      <c r="O3" s="863"/>
      <c r="P3" s="863"/>
      <c r="Q3" s="862"/>
      <c r="R3" s="862"/>
      <c r="S3" s="862"/>
      <c r="T3" s="857"/>
      <c r="U3" s="858"/>
      <c r="V3" s="858"/>
      <c r="W3" s="858"/>
      <c r="X3" s="858"/>
      <c r="Y3" s="858"/>
      <c r="Z3" s="858"/>
      <c r="AA3" s="859"/>
      <c r="AB3" s="855"/>
      <c r="AC3" s="859"/>
    </row>
    <row r="4" spans="1:29" ht="20.25">
      <c r="A4" s="852"/>
      <c r="B4" s="860"/>
      <c r="C4" s="860"/>
      <c r="D4" s="861"/>
      <c r="E4" s="860"/>
      <c r="F4" s="860"/>
      <c r="G4" s="860"/>
      <c r="H4" s="855"/>
      <c r="I4" s="855"/>
      <c r="J4" s="862"/>
      <c r="K4" s="862"/>
      <c r="L4" s="862"/>
      <c r="M4" s="863"/>
      <c r="N4" s="863"/>
      <c r="O4" s="863"/>
      <c r="P4" s="863"/>
      <c r="Q4" s="862"/>
      <c r="R4" s="862"/>
      <c r="S4" s="862"/>
      <c r="T4" s="857"/>
      <c r="U4" s="858"/>
      <c r="V4" s="858"/>
      <c r="W4" s="858"/>
      <c r="X4" s="858"/>
      <c r="Y4" s="858"/>
      <c r="Z4" s="858"/>
      <c r="AA4" s="859"/>
      <c r="AB4" s="855"/>
      <c r="AC4" s="859"/>
    </row>
    <row r="5" spans="1:29" ht="27">
      <c r="A5" s="864"/>
      <c r="B5" s="864"/>
      <c r="C5" s="864"/>
      <c r="D5" s="865"/>
      <c r="E5" s="864"/>
      <c r="F5" s="864"/>
      <c r="G5" s="866"/>
      <c r="H5" s="866"/>
      <c r="I5" s="1918" t="s">
        <v>2013</v>
      </c>
      <c r="J5" s="1918"/>
      <c r="K5" s="1918"/>
      <c r="L5" s="1918"/>
      <c r="M5" s="1918"/>
      <c r="N5" s="1918"/>
      <c r="O5" s="1918"/>
      <c r="P5" s="1918"/>
      <c r="Q5" s="1918"/>
      <c r="R5" s="1918"/>
      <c r="S5" s="1918"/>
      <c r="T5" s="864"/>
      <c r="U5" s="864"/>
      <c r="V5" s="864"/>
      <c r="W5" s="865"/>
      <c r="X5" s="864"/>
      <c r="Y5" s="864"/>
      <c r="Z5" s="864"/>
      <c r="AA5" s="864"/>
      <c r="AB5" s="864"/>
      <c r="AC5" s="864"/>
    </row>
    <row r="6" spans="1:29" ht="27">
      <c r="A6" s="864"/>
      <c r="B6" s="867"/>
      <c r="C6" s="867"/>
      <c r="D6" s="868"/>
      <c r="E6" s="867"/>
      <c r="F6" s="867"/>
      <c r="G6" s="864"/>
      <c r="H6" s="864"/>
      <c r="I6" s="864"/>
      <c r="J6" s="864"/>
      <c r="K6" s="864"/>
      <c r="L6" s="1919" t="s">
        <v>1724</v>
      </c>
      <c r="M6" s="1919"/>
      <c r="N6" s="1919"/>
      <c r="O6" s="1919"/>
      <c r="P6" s="1919"/>
      <c r="Q6" s="864"/>
      <c r="R6" s="864"/>
      <c r="S6" s="864"/>
      <c r="T6" s="864"/>
      <c r="U6" s="864"/>
      <c r="V6" s="867"/>
      <c r="W6" s="867"/>
      <c r="X6" s="867"/>
      <c r="Y6" s="867"/>
      <c r="Z6" s="867"/>
      <c r="AA6" s="867"/>
      <c r="AB6" s="867"/>
      <c r="AC6" s="867"/>
    </row>
    <row r="7" spans="1:29" ht="16.5">
      <c r="A7" s="869"/>
      <c r="B7" s="870"/>
      <c r="C7" s="871"/>
      <c r="D7" s="872"/>
      <c r="E7" s="873"/>
      <c r="F7" s="873"/>
      <c r="G7" s="873"/>
      <c r="H7" s="873"/>
      <c r="I7" s="873"/>
      <c r="J7" s="874"/>
      <c r="K7" s="873"/>
      <c r="L7" s="873"/>
      <c r="M7" s="873"/>
      <c r="N7" s="873"/>
      <c r="O7" s="873"/>
      <c r="P7" s="873"/>
      <c r="Q7" s="873"/>
      <c r="R7" s="873"/>
      <c r="S7" s="873"/>
      <c r="T7" s="875"/>
      <c r="U7" s="875"/>
      <c r="V7" s="875"/>
      <c r="W7" s="875"/>
      <c r="X7" s="875"/>
      <c r="Y7" s="875"/>
      <c r="Z7" s="1920" t="s">
        <v>2014</v>
      </c>
      <c r="AA7" s="1920"/>
      <c r="AB7" s="1920"/>
      <c r="AC7" s="1920"/>
    </row>
    <row r="8" spans="1:29">
      <c r="A8" s="1911" t="s">
        <v>118</v>
      </c>
      <c r="B8" s="1912" t="s">
        <v>265</v>
      </c>
      <c r="C8" s="1913" t="s">
        <v>1725</v>
      </c>
      <c r="D8" s="1915" t="s">
        <v>6</v>
      </c>
      <c r="E8" s="1917" t="s">
        <v>2015</v>
      </c>
      <c r="F8" s="1917" t="s">
        <v>2016</v>
      </c>
      <c r="G8" s="1917"/>
      <c r="H8" s="1917"/>
      <c r="I8" s="1917"/>
      <c r="J8" s="1917" t="s">
        <v>2017</v>
      </c>
      <c r="K8" s="1917" t="s">
        <v>2018</v>
      </c>
      <c r="L8" s="1917" t="s">
        <v>2019</v>
      </c>
      <c r="M8" s="1917" t="s">
        <v>2020</v>
      </c>
      <c r="N8" s="1921" t="s">
        <v>2021</v>
      </c>
      <c r="O8" s="1921"/>
      <c r="P8" s="1921"/>
      <c r="Q8" s="1921"/>
      <c r="R8" s="1921"/>
      <c r="S8" s="1921" t="s">
        <v>2022</v>
      </c>
      <c r="T8" s="1921"/>
      <c r="U8" s="1921"/>
      <c r="V8" s="1921"/>
      <c r="W8" s="1922" t="s">
        <v>1726</v>
      </c>
      <c r="X8" s="1923"/>
      <c r="Y8" s="1924" t="s">
        <v>1727</v>
      </c>
      <c r="Z8" s="1924" t="s">
        <v>1728</v>
      </c>
      <c r="AA8" s="1917" t="s">
        <v>277</v>
      </c>
      <c r="AB8" s="1917" t="s">
        <v>1729</v>
      </c>
      <c r="AC8" s="1931" t="s">
        <v>2023</v>
      </c>
    </row>
    <row r="9" spans="1:29" ht="25.5">
      <c r="A9" s="1911"/>
      <c r="B9" s="1912"/>
      <c r="C9" s="1914"/>
      <c r="D9" s="1916"/>
      <c r="E9" s="1917"/>
      <c r="F9" s="876" t="s">
        <v>2024</v>
      </c>
      <c r="G9" s="876" t="s">
        <v>2025</v>
      </c>
      <c r="H9" s="876" t="s">
        <v>2026</v>
      </c>
      <c r="I9" s="876" t="s">
        <v>2027</v>
      </c>
      <c r="J9" s="1917"/>
      <c r="K9" s="1917"/>
      <c r="L9" s="1917"/>
      <c r="M9" s="1917"/>
      <c r="N9" s="876" t="s">
        <v>1730</v>
      </c>
      <c r="O9" s="876" t="s">
        <v>2028</v>
      </c>
      <c r="P9" s="876" t="s">
        <v>1731</v>
      </c>
      <c r="Q9" s="876" t="s">
        <v>1732</v>
      </c>
      <c r="R9" s="877" t="s">
        <v>2029</v>
      </c>
      <c r="S9" s="876" t="s">
        <v>2030</v>
      </c>
      <c r="T9" s="876" t="s">
        <v>2031</v>
      </c>
      <c r="U9" s="876" t="s">
        <v>1732</v>
      </c>
      <c r="V9" s="877" t="s">
        <v>2032</v>
      </c>
      <c r="W9" s="877" t="s">
        <v>1733</v>
      </c>
      <c r="X9" s="877" t="s">
        <v>1734</v>
      </c>
      <c r="Y9" s="1925"/>
      <c r="Z9" s="1925"/>
      <c r="AA9" s="1917"/>
      <c r="AB9" s="1917"/>
      <c r="AC9" s="1932"/>
    </row>
    <row r="10" spans="1:29">
      <c r="A10" s="878">
        <v>1</v>
      </c>
      <c r="B10" s="879">
        <v>2</v>
      </c>
      <c r="C10" s="878">
        <v>3</v>
      </c>
      <c r="D10" s="879">
        <v>4</v>
      </c>
      <c r="E10" s="878">
        <v>5</v>
      </c>
      <c r="F10" s="879">
        <v>6</v>
      </c>
      <c r="G10" s="878">
        <v>7</v>
      </c>
      <c r="H10" s="879">
        <v>8</v>
      </c>
      <c r="I10" s="878">
        <v>9</v>
      </c>
      <c r="J10" s="878">
        <v>11</v>
      </c>
      <c r="K10" s="879">
        <v>10</v>
      </c>
      <c r="L10" s="879">
        <v>12</v>
      </c>
      <c r="M10" s="878">
        <v>13</v>
      </c>
      <c r="N10" s="879">
        <v>14</v>
      </c>
      <c r="O10" s="878">
        <v>15</v>
      </c>
      <c r="P10" s="879">
        <v>16</v>
      </c>
      <c r="Q10" s="878">
        <v>17</v>
      </c>
      <c r="R10" s="879">
        <v>18</v>
      </c>
      <c r="S10" s="878">
        <v>19</v>
      </c>
      <c r="T10" s="879">
        <v>20</v>
      </c>
      <c r="U10" s="878">
        <v>21</v>
      </c>
      <c r="V10" s="879">
        <v>22</v>
      </c>
      <c r="W10" s="878">
        <v>23</v>
      </c>
      <c r="X10" s="879">
        <v>24</v>
      </c>
      <c r="Y10" s="879"/>
      <c r="Z10" s="878">
        <v>25</v>
      </c>
      <c r="AA10" s="879">
        <v>26</v>
      </c>
      <c r="AB10" s="879">
        <v>28</v>
      </c>
      <c r="AC10" s="878">
        <v>29</v>
      </c>
    </row>
    <row r="11" spans="1:29">
      <c r="A11" s="880" t="s">
        <v>83</v>
      </c>
      <c r="B11" s="881" t="s">
        <v>2000</v>
      </c>
      <c r="C11" s="882"/>
      <c r="D11" s="883"/>
      <c r="E11" s="884">
        <f t="shared" ref="E11:AC11" si="0">SUBTOTAL(9,E12:E17)</f>
        <v>49000000</v>
      </c>
      <c r="F11" s="884">
        <f t="shared" si="0"/>
        <v>10000000</v>
      </c>
      <c r="G11" s="884">
        <f t="shared" si="0"/>
        <v>4380000</v>
      </c>
      <c r="H11" s="884">
        <f t="shared" si="0"/>
        <v>4200000</v>
      </c>
      <c r="I11" s="884">
        <f t="shared" si="0"/>
        <v>4200000</v>
      </c>
      <c r="J11" s="884">
        <f t="shared" si="0"/>
        <v>152</v>
      </c>
      <c r="K11" s="884">
        <f t="shared" si="0"/>
        <v>58115384.615384623</v>
      </c>
      <c r="L11" s="884">
        <f>SUBTOTAL(9,L12:L17)</f>
        <v>70895384.615384623</v>
      </c>
      <c r="M11" s="884">
        <f t="shared" si="0"/>
        <v>59000000</v>
      </c>
      <c r="N11" s="884">
        <f t="shared" si="0"/>
        <v>1180000</v>
      </c>
      <c r="O11" s="884">
        <f t="shared" si="0"/>
        <v>10325000</v>
      </c>
      <c r="P11" s="884">
        <f t="shared" si="0"/>
        <v>1770000</v>
      </c>
      <c r="Q11" s="884">
        <f t="shared" si="0"/>
        <v>590000</v>
      </c>
      <c r="R11" s="884">
        <f t="shared" si="0"/>
        <v>13865000</v>
      </c>
      <c r="S11" s="884">
        <f t="shared" si="0"/>
        <v>4720000</v>
      </c>
      <c r="T11" s="884">
        <f t="shared" si="0"/>
        <v>885000</v>
      </c>
      <c r="U11" s="884">
        <f t="shared" si="0"/>
        <v>590000</v>
      </c>
      <c r="V11" s="884">
        <f t="shared" si="0"/>
        <v>6195000</v>
      </c>
      <c r="W11" s="884">
        <f t="shared" si="0"/>
        <v>66000000</v>
      </c>
      <c r="X11" s="884">
        <f t="shared" si="0"/>
        <v>8800000</v>
      </c>
      <c r="Y11" s="884">
        <f t="shared" si="0"/>
        <v>66515384.615384623</v>
      </c>
      <c r="Z11" s="884">
        <f t="shared" si="0"/>
        <v>5420000</v>
      </c>
      <c r="AA11" s="884">
        <f t="shared" si="0"/>
        <v>271000</v>
      </c>
      <c r="AB11" s="884">
        <f t="shared" si="0"/>
        <v>64429384.615384623</v>
      </c>
      <c r="AC11" s="884">
        <f t="shared" si="0"/>
        <v>0</v>
      </c>
    </row>
    <row r="12" spans="1:29">
      <c r="A12" s="885">
        <v>1</v>
      </c>
      <c r="B12" s="886" t="s">
        <v>90</v>
      </c>
      <c r="C12" s="887" t="s">
        <v>2033</v>
      </c>
      <c r="D12" s="888">
        <v>8022908015</v>
      </c>
      <c r="E12" s="889">
        <v>13500000</v>
      </c>
      <c r="F12" s="889">
        <v>5000000</v>
      </c>
      <c r="G12" s="889">
        <v>730000</v>
      </c>
      <c r="H12" s="889">
        <v>1000000</v>
      </c>
      <c r="I12" s="889">
        <v>1000000</v>
      </c>
      <c r="J12" s="890">
        <v>26</v>
      </c>
      <c r="K12" s="891">
        <f>(E12+F12)/26*J12</f>
        <v>18500000</v>
      </c>
      <c r="L12" s="892">
        <f>G12+H12+I12+K12</f>
        <v>21230000</v>
      </c>
      <c r="M12" s="892">
        <f>E12+F12</f>
        <v>18500000</v>
      </c>
      <c r="N12" s="893">
        <f>$M12*2%</f>
        <v>370000</v>
      </c>
      <c r="O12" s="893">
        <f>$M12*17.5%</f>
        <v>3237500</v>
      </c>
      <c r="P12" s="893">
        <f t="shared" ref="P12:P17" si="1">$M12*3%</f>
        <v>555000</v>
      </c>
      <c r="Q12" s="894">
        <f>M12*1%</f>
        <v>185000</v>
      </c>
      <c r="R12" s="893">
        <f t="shared" ref="R12:R17" si="2">SUM(N12:Q12)</f>
        <v>4347500</v>
      </c>
      <c r="S12" s="893">
        <f t="shared" ref="S12:S17" si="3">$M12*8%</f>
        <v>1480000</v>
      </c>
      <c r="T12" s="893">
        <f t="shared" ref="T12:T17" si="4">$M12*1.5%</f>
        <v>277500</v>
      </c>
      <c r="U12" s="893">
        <f t="shared" ref="U12:U17" si="5">$M12*1%</f>
        <v>185000</v>
      </c>
      <c r="V12" s="893">
        <f t="shared" ref="V12:V17" si="6">SUM(S12:U12)</f>
        <v>1942500</v>
      </c>
      <c r="W12" s="893">
        <v>11000000</v>
      </c>
      <c r="X12" s="893">
        <v>4400000</v>
      </c>
      <c r="Y12" s="893">
        <f>L12-G12</f>
        <v>20500000</v>
      </c>
      <c r="Z12" s="893">
        <f>Y12-V12-W12-X12</f>
        <v>3157500</v>
      </c>
      <c r="AA12" s="889">
        <f>Z12*5%</f>
        <v>157875</v>
      </c>
      <c r="AB12" s="895">
        <f>L12-V12-AA12</f>
        <v>19129625</v>
      </c>
      <c r="AC12" s="896"/>
    </row>
    <row r="13" spans="1:29">
      <c r="A13" s="897">
        <v>2</v>
      </c>
      <c r="B13" s="898" t="s">
        <v>2034</v>
      </c>
      <c r="C13" s="899" t="s">
        <v>2035</v>
      </c>
      <c r="D13" s="900">
        <v>8374189718</v>
      </c>
      <c r="E13" s="901">
        <v>13500000</v>
      </c>
      <c r="F13" s="901">
        <v>4000000</v>
      </c>
      <c r="G13" s="901">
        <v>730000</v>
      </c>
      <c r="H13" s="889">
        <v>1000000</v>
      </c>
      <c r="I13" s="889">
        <v>1000000</v>
      </c>
      <c r="J13" s="902">
        <v>26</v>
      </c>
      <c r="K13" s="891">
        <f t="shared" ref="K13:K17" si="7">(E13+F13)/26*J13</f>
        <v>17500000</v>
      </c>
      <c r="L13" s="892">
        <f t="shared" ref="L13:L17" si="8">G13+H13+I13+K13</f>
        <v>20230000</v>
      </c>
      <c r="M13" s="892">
        <f t="shared" ref="M13:M17" si="9">E13+F13</f>
        <v>17500000</v>
      </c>
      <c r="N13" s="903">
        <f t="shared" ref="N13:N17" si="10">$M13*2%</f>
        <v>350000</v>
      </c>
      <c r="O13" s="893">
        <f t="shared" ref="O13:O17" si="11">$M13*17.5%</f>
        <v>3062500</v>
      </c>
      <c r="P13" s="903">
        <f t="shared" si="1"/>
        <v>525000</v>
      </c>
      <c r="Q13" s="903">
        <f t="shared" ref="Q13:Q17" si="12">M13*1%</f>
        <v>175000</v>
      </c>
      <c r="R13" s="903">
        <f t="shared" si="2"/>
        <v>4112500</v>
      </c>
      <c r="S13" s="903">
        <f t="shared" si="3"/>
        <v>1400000</v>
      </c>
      <c r="T13" s="903">
        <f t="shared" si="4"/>
        <v>262500</v>
      </c>
      <c r="U13" s="903">
        <f t="shared" si="5"/>
        <v>175000</v>
      </c>
      <c r="V13" s="903">
        <f t="shared" si="6"/>
        <v>1837500</v>
      </c>
      <c r="W13" s="893">
        <v>11000000</v>
      </c>
      <c r="X13" s="903">
        <v>4400000</v>
      </c>
      <c r="Y13" s="893">
        <f t="shared" ref="Y13:Y17" si="13">L13-G13</f>
        <v>19500000</v>
      </c>
      <c r="Z13" s="893">
        <f t="shared" ref="Z13" si="14">Y13-V13-W13-X13</f>
        <v>2262500</v>
      </c>
      <c r="AA13" s="889">
        <f>Z13*5%</f>
        <v>113125</v>
      </c>
      <c r="AB13" s="895">
        <f t="shared" ref="AB13:AB17" si="15">L13-V13-AA13</f>
        <v>18279375</v>
      </c>
      <c r="AC13" s="904"/>
    </row>
    <row r="14" spans="1:29">
      <c r="A14" s="885">
        <v>3</v>
      </c>
      <c r="B14" s="898" t="s">
        <v>2001</v>
      </c>
      <c r="C14" s="899" t="s">
        <v>2002</v>
      </c>
      <c r="D14" s="900">
        <v>8374296357</v>
      </c>
      <c r="E14" s="901">
        <v>7000000</v>
      </c>
      <c r="F14" s="901">
        <v>1000000</v>
      </c>
      <c r="G14" s="901">
        <v>730000</v>
      </c>
      <c r="H14" s="889">
        <v>1000000</v>
      </c>
      <c r="I14" s="889">
        <v>1000000</v>
      </c>
      <c r="J14" s="902">
        <v>25</v>
      </c>
      <c r="K14" s="891">
        <f t="shared" si="7"/>
        <v>7692307.692307692</v>
      </c>
      <c r="L14" s="892">
        <f t="shared" si="8"/>
        <v>10422307.692307692</v>
      </c>
      <c r="M14" s="892">
        <f t="shared" si="9"/>
        <v>8000000</v>
      </c>
      <c r="N14" s="903">
        <f t="shared" si="10"/>
        <v>160000</v>
      </c>
      <c r="O14" s="893">
        <f t="shared" si="11"/>
        <v>1400000</v>
      </c>
      <c r="P14" s="903">
        <f t="shared" si="1"/>
        <v>240000</v>
      </c>
      <c r="Q14" s="903">
        <f t="shared" si="12"/>
        <v>80000</v>
      </c>
      <c r="R14" s="903">
        <f t="shared" si="2"/>
        <v>1880000</v>
      </c>
      <c r="S14" s="903">
        <f t="shared" si="3"/>
        <v>640000</v>
      </c>
      <c r="T14" s="903">
        <f t="shared" si="4"/>
        <v>120000</v>
      </c>
      <c r="U14" s="903">
        <f t="shared" si="5"/>
        <v>80000</v>
      </c>
      <c r="V14" s="903">
        <f t="shared" si="6"/>
        <v>840000</v>
      </c>
      <c r="W14" s="893">
        <v>11000000</v>
      </c>
      <c r="X14" s="903"/>
      <c r="Y14" s="893">
        <f t="shared" si="13"/>
        <v>9692307.692307692</v>
      </c>
      <c r="Z14" s="893"/>
      <c r="AA14" s="901"/>
      <c r="AB14" s="895">
        <f t="shared" si="15"/>
        <v>9582307.692307692</v>
      </c>
      <c r="AC14" s="904"/>
    </row>
    <row r="15" spans="1:29">
      <c r="A15" s="897">
        <v>4</v>
      </c>
      <c r="B15" s="898" t="s">
        <v>2003</v>
      </c>
      <c r="C15" s="899" t="s">
        <v>2036</v>
      </c>
      <c r="D15" s="900">
        <v>8374188055</v>
      </c>
      <c r="E15" s="901">
        <v>5000000</v>
      </c>
      <c r="F15" s="901"/>
      <c r="G15" s="901">
        <v>730000</v>
      </c>
      <c r="H15" s="901">
        <v>400000</v>
      </c>
      <c r="I15" s="901">
        <v>400000</v>
      </c>
      <c r="J15" s="902">
        <v>26</v>
      </c>
      <c r="K15" s="891">
        <f t="shared" si="7"/>
        <v>5000000</v>
      </c>
      <c r="L15" s="892">
        <f t="shared" si="8"/>
        <v>6530000</v>
      </c>
      <c r="M15" s="892">
        <f t="shared" si="9"/>
        <v>5000000</v>
      </c>
      <c r="N15" s="903">
        <f t="shared" si="10"/>
        <v>100000</v>
      </c>
      <c r="O15" s="893">
        <f t="shared" si="11"/>
        <v>875000</v>
      </c>
      <c r="P15" s="903">
        <f t="shared" si="1"/>
        <v>150000</v>
      </c>
      <c r="Q15" s="903">
        <f t="shared" si="12"/>
        <v>50000</v>
      </c>
      <c r="R15" s="903">
        <f t="shared" si="2"/>
        <v>1175000</v>
      </c>
      <c r="S15" s="903">
        <f t="shared" si="3"/>
        <v>400000</v>
      </c>
      <c r="T15" s="903">
        <f t="shared" si="4"/>
        <v>75000</v>
      </c>
      <c r="U15" s="903">
        <f t="shared" si="5"/>
        <v>50000</v>
      </c>
      <c r="V15" s="903">
        <f t="shared" si="6"/>
        <v>525000</v>
      </c>
      <c r="W15" s="893">
        <v>11000000</v>
      </c>
      <c r="X15" s="903"/>
      <c r="Y15" s="893">
        <f t="shared" si="13"/>
        <v>5800000</v>
      </c>
      <c r="Z15" s="893"/>
      <c r="AA15" s="901"/>
      <c r="AB15" s="895">
        <f t="shared" si="15"/>
        <v>6005000</v>
      </c>
      <c r="AC15" s="904"/>
    </row>
    <row r="16" spans="1:29">
      <c r="A16" s="885">
        <v>5</v>
      </c>
      <c r="B16" s="898" t="s">
        <v>2004</v>
      </c>
      <c r="C16" s="899" t="s">
        <v>2036</v>
      </c>
      <c r="D16" s="900">
        <v>8326527357</v>
      </c>
      <c r="E16" s="901">
        <v>5000000</v>
      </c>
      <c r="F16" s="901"/>
      <c r="G16" s="901">
        <v>730000</v>
      </c>
      <c r="H16" s="901">
        <v>400000</v>
      </c>
      <c r="I16" s="901">
        <v>400000</v>
      </c>
      <c r="J16" s="902">
        <v>24</v>
      </c>
      <c r="K16" s="891">
        <f t="shared" si="7"/>
        <v>4615384.615384616</v>
      </c>
      <c r="L16" s="892">
        <f t="shared" si="8"/>
        <v>6145384.615384616</v>
      </c>
      <c r="M16" s="892">
        <f t="shared" si="9"/>
        <v>5000000</v>
      </c>
      <c r="N16" s="903">
        <f>$M16*2%</f>
        <v>100000</v>
      </c>
      <c r="O16" s="893">
        <f t="shared" si="11"/>
        <v>875000</v>
      </c>
      <c r="P16" s="903">
        <f>$M16*3%</f>
        <v>150000</v>
      </c>
      <c r="Q16" s="903">
        <f t="shared" si="12"/>
        <v>50000</v>
      </c>
      <c r="R16" s="903">
        <f>SUM(N16:Q16)</f>
        <v>1175000</v>
      </c>
      <c r="S16" s="903">
        <f>$M16*8%</f>
        <v>400000</v>
      </c>
      <c r="T16" s="903">
        <f>$M16*1.5%</f>
        <v>75000</v>
      </c>
      <c r="U16" s="903">
        <f>$M16*1%</f>
        <v>50000</v>
      </c>
      <c r="V16" s="903">
        <f>SUM(S16:U16)</f>
        <v>525000</v>
      </c>
      <c r="W16" s="893">
        <v>11000000</v>
      </c>
      <c r="X16" s="903"/>
      <c r="Y16" s="893">
        <f t="shared" si="13"/>
        <v>5415384.615384616</v>
      </c>
      <c r="Z16" s="893"/>
      <c r="AA16" s="901"/>
      <c r="AB16" s="895">
        <f t="shared" si="15"/>
        <v>5620384.615384616</v>
      </c>
      <c r="AC16" s="904"/>
    </row>
    <row r="17" spans="1:29">
      <c r="A17" s="897">
        <v>6</v>
      </c>
      <c r="B17" s="898" t="s">
        <v>2005</v>
      </c>
      <c r="C17" s="899" t="s">
        <v>2036</v>
      </c>
      <c r="D17" s="900">
        <v>8374189299</v>
      </c>
      <c r="E17" s="901">
        <v>5000000</v>
      </c>
      <c r="F17" s="901"/>
      <c r="G17" s="901">
        <v>730000</v>
      </c>
      <c r="H17" s="901">
        <v>400000</v>
      </c>
      <c r="I17" s="901">
        <v>400000</v>
      </c>
      <c r="J17" s="902">
        <v>25</v>
      </c>
      <c r="K17" s="891">
        <f t="shared" si="7"/>
        <v>4807692.307692308</v>
      </c>
      <c r="L17" s="892">
        <f t="shared" si="8"/>
        <v>6337692.307692308</v>
      </c>
      <c r="M17" s="892">
        <f t="shared" si="9"/>
        <v>5000000</v>
      </c>
      <c r="N17" s="903">
        <f t="shared" si="10"/>
        <v>100000</v>
      </c>
      <c r="O17" s="893">
        <f t="shared" si="11"/>
        <v>875000</v>
      </c>
      <c r="P17" s="903">
        <f t="shared" si="1"/>
        <v>150000</v>
      </c>
      <c r="Q17" s="903">
        <f t="shared" si="12"/>
        <v>50000</v>
      </c>
      <c r="R17" s="903">
        <f t="shared" si="2"/>
        <v>1175000</v>
      </c>
      <c r="S17" s="903">
        <f t="shared" si="3"/>
        <v>400000</v>
      </c>
      <c r="T17" s="903">
        <f t="shared" si="4"/>
        <v>75000</v>
      </c>
      <c r="U17" s="903">
        <f t="shared" si="5"/>
        <v>50000</v>
      </c>
      <c r="V17" s="903">
        <f t="shared" si="6"/>
        <v>525000</v>
      </c>
      <c r="W17" s="903">
        <v>11000000</v>
      </c>
      <c r="X17" s="903"/>
      <c r="Y17" s="893">
        <f t="shared" si="13"/>
        <v>5607692.307692308</v>
      </c>
      <c r="Z17" s="893"/>
      <c r="AA17" s="901"/>
      <c r="AB17" s="895">
        <f t="shared" si="15"/>
        <v>5812692.307692308</v>
      </c>
      <c r="AC17" s="904"/>
    </row>
    <row r="18" spans="1:29" ht="15.75">
      <c r="A18" s="905"/>
      <c r="B18" s="906"/>
      <c r="C18" s="907"/>
      <c r="D18" s="908"/>
      <c r="E18" s="909"/>
      <c r="F18" s="909"/>
      <c r="G18" s="909"/>
      <c r="H18" s="909"/>
      <c r="I18" s="909"/>
      <c r="J18" s="910"/>
      <c r="K18" s="909"/>
      <c r="L18" s="911"/>
      <c r="M18" s="909"/>
      <c r="N18" s="909"/>
      <c r="O18" s="909"/>
      <c r="P18" s="911"/>
      <c r="Q18" s="909"/>
      <c r="R18" s="909"/>
      <c r="S18" s="909"/>
      <c r="T18" s="911"/>
      <c r="U18" s="909"/>
      <c r="V18" s="909"/>
      <c r="W18" s="909"/>
      <c r="X18" s="909"/>
      <c r="Y18" s="909"/>
      <c r="Z18" s="909"/>
      <c r="AA18" s="909"/>
      <c r="AB18" s="909"/>
      <c r="AC18" s="912"/>
    </row>
    <row r="19" spans="1:29">
      <c r="A19" s="880" t="s">
        <v>1</v>
      </c>
      <c r="B19" s="881" t="s">
        <v>2037</v>
      </c>
      <c r="C19" s="882"/>
      <c r="D19" s="883"/>
      <c r="E19" s="884">
        <f t="shared" ref="E19:AC19" si="16">SUBTOTAL(9,E20:E34)</f>
        <v>83000000</v>
      </c>
      <c r="F19" s="884">
        <f t="shared" si="16"/>
        <v>7000000</v>
      </c>
      <c r="G19" s="884">
        <f t="shared" si="16"/>
        <v>10950000</v>
      </c>
      <c r="H19" s="884">
        <f t="shared" si="16"/>
        <v>9000000</v>
      </c>
      <c r="I19" s="884">
        <f t="shared" si="16"/>
        <v>9000000</v>
      </c>
      <c r="J19" s="884">
        <f t="shared" si="16"/>
        <v>390</v>
      </c>
      <c r="K19" s="884">
        <f t="shared" si="16"/>
        <v>90000000</v>
      </c>
      <c r="L19" s="884">
        <f t="shared" si="16"/>
        <v>118950000</v>
      </c>
      <c r="M19" s="884">
        <f t="shared" si="16"/>
        <v>90000000</v>
      </c>
      <c r="N19" s="884">
        <f t="shared" si="16"/>
        <v>1800000</v>
      </c>
      <c r="O19" s="884">
        <f t="shared" si="16"/>
        <v>15750000</v>
      </c>
      <c r="P19" s="884">
        <f t="shared" si="16"/>
        <v>2700000</v>
      </c>
      <c r="Q19" s="884">
        <f t="shared" si="16"/>
        <v>900000</v>
      </c>
      <c r="R19" s="884">
        <f t="shared" si="16"/>
        <v>21150000</v>
      </c>
      <c r="S19" s="884">
        <f t="shared" si="16"/>
        <v>7200000</v>
      </c>
      <c r="T19" s="884">
        <f t="shared" si="16"/>
        <v>1350000</v>
      </c>
      <c r="U19" s="884">
        <f t="shared" si="16"/>
        <v>900000</v>
      </c>
      <c r="V19" s="884">
        <f t="shared" si="16"/>
        <v>9450000</v>
      </c>
      <c r="W19" s="884">
        <f t="shared" si="16"/>
        <v>165000000</v>
      </c>
      <c r="X19" s="884">
        <f t="shared" si="16"/>
        <v>0</v>
      </c>
      <c r="Y19" s="884">
        <f t="shared" si="16"/>
        <v>108000000</v>
      </c>
      <c r="Z19" s="884">
        <f t="shared" si="16"/>
        <v>1950000</v>
      </c>
      <c r="AA19" s="884">
        <f t="shared" si="16"/>
        <v>97500</v>
      </c>
      <c r="AB19" s="884">
        <f t="shared" si="16"/>
        <v>109402500</v>
      </c>
      <c r="AC19" s="884">
        <f t="shared" si="16"/>
        <v>0</v>
      </c>
    </row>
    <row r="20" spans="1:29">
      <c r="A20" s="885">
        <v>7</v>
      </c>
      <c r="B20" s="886" t="s">
        <v>2006</v>
      </c>
      <c r="C20" s="887" t="s">
        <v>2038</v>
      </c>
      <c r="D20" s="888">
        <v>8374189122</v>
      </c>
      <c r="E20" s="889">
        <v>8000000</v>
      </c>
      <c r="F20" s="889">
        <v>2000000</v>
      </c>
      <c r="G20" s="889">
        <v>730000</v>
      </c>
      <c r="H20" s="889">
        <v>2000000</v>
      </c>
      <c r="I20" s="889">
        <v>2000000</v>
      </c>
      <c r="J20" s="890">
        <v>26</v>
      </c>
      <c r="K20" s="891">
        <f>(E20+F20)/26*J20</f>
        <v>10000000</v>
      </c>
      <c r="L20" s="892">
        <f t="shared" ref="L20:L34" si="17">G20+H20+I20+K20</f>
        <v>14730000</v>
      </c>
      <c r="M20" s="892">
        <f t="shared" ref="M20:M34" si="18">E20+F20</f>
        <v>10000000</v>
      </c>
      <c r="N20" s="893">
        <f>$M20*2%</f>
        <v>200000</v>
      </c>
      <c r="O20" s="893">
        <f t="shared" ref="O20:O34" si="19">$M20*17.5%</f>
        <v>1750000</v>
      </c>
      <c r="P20" s="893">
        <f>$M20*3%</f>
        <v>300000</v>
      </c>
      <c r="Q20" s="894">
        <f>M20*1%</f>
        <v>100000</v>
      </c>
      <c r="R20" s="893">
        <f>SUM(N20:Q20)</f>
        <v>2350000</v>
      </c>
      <c r="S20" s="893">
        <f>$M20*8%</f>
        <v>800000</v>
      </c>
      <c r="T20" s="893">
        <f>$M20*1.5%</f>
        <v>150000</v>
      </c>
      <c r="U20" s="893">
        <f>$M20*1%</f>
        <v>100000</v>
      </c>
      <c r="V20" s="893">
        <f>SUM(S20:U20)</f>
        <v>1050000</v>
      </c>
      <c r="W20" s="893">
        <v>11000000</v>
      </c>
      <c r="X20" s="893"/>
      <c r="Y20" s="893">
        <f t="shared" ref="Y20:Y34" si="20">L20-G20</f>
        <v>14000000</v>
      </c>
      <c r="Z20" s="893">
        <f>Y20-V20-W20-X20</f>
        <v>1950000</v>
      </c>
      <c r="AA20" s="889">
        <f>Z20*5%</f>
        <v>97500</v>
      </c>
      <c r="AB20" s="895">
        <f>L20-V20-AA20</f>
        <v>13582500</v>
      </c>
      <c r="AC20" s="896"/>
    </row>
    <row r="21" spans="1:29">
      <c r="A21" s="897">
        <v>8</v>
      </c>
      <c r="B21" s="898" t="s">
        <v>2007</v>
      </c>
      <c r="C21" s="899" t="s">
        <v>2039</v>
      </c>
      <c r="D21" s="900">
        <v>8374188873</v>
      </c>
      <c r="E21" s="901">
        <v>6000000</v>
      </c>
      <c r="F21" s="901">
        <v>1000000</v>
      </c>
      <c r="G21" s="901">
        <v>730000</v>
      </c>
      <c r="H21" s="901">
        <v>500000</v>
      </c>
      <c r="I21" s="901">
        <v>500000</v>
      </c>
      <c r="J21" s="890">
        <v>26</v>
      </c>
      <c r="K21" s="891">
        <f t="shared" ref="K21:K34" si="21">(E21+F21)/26*J21</f>
        <v>7000000</v>
      </c>
      <c r="L21" s="892">
        <f t="shared" si="17"/>
        <v>8730000</v>
      </c>
      <c r="M21" s="892">
        <f t="shared" si="18"/>
        <v>7000000</v>
      </c>
      <c r="N21" s="903">
        <f>$M21*2%</f>
        <v>140000</v>
      </c>
      <c r="O21" s="893">
        <f t="shared" si="19"/>
        <v>1225000</v>
      </c>
      <c r="P21" s="903">
        <f>$M21*3%</f>
        <v>210000</v>
      </c>
      <c r="Q21" s="903">
        <f t="shared" ref="Q21:Q34" si="22">M21*1%</f>
        <v>70000</v>
      </c>
      <c r="R21" s="903">
        <f>SUM(N21:Q21)</f>
        <v>1645000</v>
      </c>
      <c r="S21" s="903">
        <f>$M21*8%</f>
        <v>560000</v>
      </c>
      <c r="T21" s="903">
        <f>$M21*1.5%</f>
        <v>105000</v>
      </c>
      <c r="U21" s="903">
        <f>$M21*1%</f>
        <v>70000</v>
      </c>
      <c r="V21" s="903">
        <f>SUM(S21:U21)</f>
        <v>735000</v>
      </c>
      <c r="W21" s="893">
        <v>11000000</v>
      </c>
      <c r="X21" s="903"/>
      <c r="Y21" s="893">
        <f t="shared" si="20"/>
        <v>8000000</v>
      </c>
      <c r="Z21" s="893"/>
      <c r="AA21" s="903"/>
      <c r="AB21" s="895">
        <f t="shared" ref="AB21:AB34" si="23">L21-V21-AA21</f>
        <v>7995000</v>
      </c>
      <c r="AC21" s="904"/>
    </row>
    <row r="22" spans="1:29">
      <c r="A22" s="885">
        <v>9</v>
      </c>
      <c r="B22" s="913" t="s">
        <v>2008</v>
      </c>
      <c r="C22" s="899" t="s">
        <v>2039</v>
      </c>
      <c r="D22" s="914">
        <v>8374188753</v>
      </c>
      <c r="E22" s="901">
        <v>6000000</v>
      </c>
      <c r="F22" s="901">
        <v>1000000</v>
      </c>
      <c r="G22" s="901">
        <v>730000</v>
      </c>
      <c r="H22" s="901">
        <v>500000</v>
      </c>
      <c r="I22" s="901">
        <v>500000</v>
      </c>
      <c r="J22" s="890">
        <v>26</v>
      </c>
      <c r="K22" s="891">
        <f t="shared" si="21"/>
        <v>7000000</v>
      </c>
      <c r="L22" s="892">
        <f t="shared" si="17"/>
        <v>8730000</v>
      </c>
      <c r="M22" s="892">
        <f t="shared" si="18"/>
        <v>7000000</v>
      </c>
      <c r="N22" s="903">
        <f t="shared" ref="N22:N34" si="24">$M22*2%</f>
        <v>140000</v>
      </c>
      <c r="O22" s="893">
        <f t="shared" si="19"/>
        <v>1225000</v>
      </c>
      <c r="P22" s="903">
        <f t="shared" ref="P22:P34" si="25">$M22*3%</f>
        <v>210000</v>
      </c>
      <c r="Q22" s="903">
        <f t="shared" si="22"/>
        <v>70000</v>
      </c>
      <c r="R22" s="903">
        <f t="shared" ref="R22:R23" si="26">SUM(N22:Q22)</f>
        <v>1645000</v>
      </c>
      <c r="S22" s="903">
        <f t="shared" ref="S22:S34" si="27">$M22*8%</f>
        <v>560000</v>
      </c>
      <c r="T22" s="903">
        <f t="shared" ref="T22:T34" si="28">$M22*1.5%</f>
        <v>105000</v>
      </c>
      <c r="U22" s="903">
        <f t="shared" ref="U22:U34" si="29">$M22*1%</f>
        <v>70000</v>
      </c>
      <c r="V22" s="903">
        <f t="shared" ref="V22:V23" si="30">SUM(S22:U22)</f>
        <v>735000</v>
      </c>
      <c r="W22" s="893">
        <v>11000000</v>
      </c>
      <c r="X22" s="915"/>
      <c r="Y22" s="893">
        <f t="shared" si="20"/>
        <v>8000000</v>
      </c>
      <c r="Z22" s="893"/>
      <c r="AA22" s="915"/>
      <c r="AB22" s="895">
        <f t="shared" si="23"/>
        <v>7995000</v>
      </c>
      <c r="AC22" s="916"/>
    </row>
    <row r="23" spans="1:29">
      <c r="A23" s="897">
        <v>10</v>
      </c>
      <c r="B23" s="898" t="s">
        <v>2040</v>
      </c>
      <c r="C23" s="899" t="s">
        <v>2039</v>
      </c>
      <c r="D23" s="900">
        <v>8374189468</v>
      </c>
      <c r="E23" s="901">
        <v>6000000</v>
      </c>
      <c r="F23" s="901">
        <v>1000000</v>
      </c>
      <c r="G23" s="901">
        <v>730000</v>
      </c>
      <c r="H23" s="901">
        <v>500000</v>
      </c>
      <c r="I23" s="901">
        <v>500000</v>
      </c>
      <c r="J23" s="902">
        <v>26</v>
      </c>
      <c r="K23" s="917">
        <f t="shared" si="21"/>
        <v>7000000</v>
      </c>
      <c r="L23" s="918">
        <f t="shared" si="17"/>
        <v>8730000</v>
      </c>
      <c r="M23" s="918">
        <f t="shared" si="18"/>
        <v>7000000</v>
      </c>
      <c r="N23" s="903">
        <f t="shared" si="24"/>
        <v>140000</v>
      </c>
      <c r="O23" s="893">
        <f t="shared" si="19"/>
        <v>1225000</v>
      </c>
      <c r="P23" s="903">
        <f t="shared" si="25"/>
        <v>210000</v>
      </c>
      <c r="Q23" s="903">
        <f t="shared" si="22"/>
        <v>70000</v>
      </c>
      <c r="R23" s="903">
        <f t="shared" si="26"/>
        <v>1645000</v>
      </c>
      <c r="S23" s="903">
        <f t="shared" si="27"/>
        <v>560000</v>
      </c>
      <c r="T23" s="903">
        <f t="shared" si="28"/>
        <v>105000</v>
      </c>
      <c r="U23" s="903">
        <f t="shared" si="29"/>
        <v>70000</v>
      </c>
      <c r="V23" s="903">
        <f t="shared" si="30"/>
        <v>735000</v>
      </c>
      <c r="W23" s="903">
        <v>11000000</v>
      </c>
      <c r="X23" s="903"/>
      <c r="Y23" s="893">
        <f t="shared" si="20"/>
        <v>8000000</v>
      </c>
      <c r="Z23" s="903"/>
      <c r="AA23" s="903"/>
      <c r="AB23" s="919">
        <f t="shared" si="23"/>
        <v>7995000</v>
      </c>
      <c r="AC23" s="904"/>
    </row>
    <row r="24" spans="1:29">
      <c r="A24" s="897">
        <v>11</v>
      </c>
      <c r="B24" s="898" t="s">
        <v>2041</v>
      </c>
      <c r="C24" s="899" t="s">
        <v>2039</v>
      </c>
      <c r="D24" s="900">
        <v>8579203346</v>
      </c>
      <c r="E24" s="901">
        <v>6000000</v>
      </c>
      <c r="F24" s="901">
        <v>1000000</v>
      </c>
      <c r="G24" s="901">
        <v>730000</v>
      </c>
      <c r="H24" s="901">
        <v>500000</v>
      </c>
      <c r="I24" s="901">
        <v>500000</v>
      </c>
      <c r="J24" s="902">
        <v>26</v>
      </c>
      <c r="K24" s="917">
        <f t="shared" si="21"/>
        <v>7000000</v>
      </c>
      <c r="L24" s="918">
        <f t="shared" si="17"/>
        <v>8730000</v>
      </c>
      <c r="M24" s="918">
        <f t="shared" si="18"/>
        <v>7000000</v>
      </c>
      <c r="N24" s="903">
        <f t="shared" si="24"/>
        <v>140000</v>
      </c>
      <c r="O24" s="893">
        <f t="shared" si="19"/>
        <v>1225000</v>
      </c>
      <c r="P24" s="903">
        <f t="shared" si="25"/>
        <v>210000</v>
      </c>
      <c r="Q24" s="903">
        <f t="shared" si="22"/>
        <v>70000</v>
      </c>
      <c r="R24" s="903">
        <f t="shared" ref="R24" si="31">SUM(N24:Q24)</f>
        <v>1645000</v>
      </c>
      <c r="S24" s="903">
        <f t="shared" si="27"/>
        <v>560000</v>
      </c>
      <c r="T24" s="903">
        <f t="shared" si="28"/>
        <v>105000</v>
      </c>
      <c r="U24" s="903">
        <f t="shared" si="29"/>
        <v>70000</v>
      </c>
      <c r="V24" s="903">
        <f t="shared" ref="V24" si="32">SUM(S24:U24)</f>
        <v>735000</v>
      </c>
      <c r="W24" s="903">
        <v>11000000</v>
      </c>
      <c r="X24" s="903"/>
      <c r="Y24" s="893">
        <f t="shared" si="20"/>
        <v>8000000</v>
      </c>
      <c r="Z24" s="903"/>
      <c r="AA24" s="903"/>
      <c r="AB24" s="919">
        <f t="shared" si="23"/>
        <v>7995000</v>
      </c>
      <c r="AC24" s="904"/>
    </row>
    <row r="25" spans="1:29">
      <c r="A25" s="897">
        <v>12</v>
      </c>
      <c r="B25" s="920" t="s">
        <v>2042</v>
      </c>
      <c r="C25" s="899" t="s">
        <v>2039</v>
      </c>
      <c r="D25" s="900" t="s">
        <v>2043</v>
      </c>
      <c r="E25" s="901">
        <v>6000000</v>
      </c>
      <c r="F25" s="901">
        <v>1000000</v>
      </c>
      <c r="G25" s="901">
        <v>730000</v>
      </c>
      <c r="H25" s="901">
        <v>500000</v>
      </c>
      <c r="I25" s="901">
        <v>500000</v>
      </c>
      <c r="J25" s="902">
        <v>26</v>
      </c>
      <c r="K25" s="917">
        <f t="shared" si="21"/>
        <v>7000000</v>
      </c>
      <c r="L25" s="918">
        <f t="shared" si="17"/>
        <v>8730000</v>
      </c>
      <c r="M25" s="918">
        <f t="shared" si="18"/>
        <v>7000000</v>
      </c>
      <c r="N25" s="903">
        <f t="shared" si="24"/>
        <v>140000</v>
      </c>
      <c r="O25" s="893">
        <f t="shared" si="19"/>
        <v>1225000</v>
      </c>
      <c r="P25" s="903">
        <f t="shared" si="25"/>
        <v>210000</v>
      </c>
      <c r="Q25" s="903">
        <f t="shared" si="22"/>
        <v>70000</v>
      </c>
      <c r="R25" s="903">
        <f t="shared" ref="R25:R34" si="33">SUM(N25:Q25)</f>
        <v>1645000</v>
      </c>
      <c r="S25" s="903">
        <f t="shared" si="27"/>
        <v>560000</v>
      </c>
      <c r="T25" s="903">
        <f t="shared" si="28"/>
        <v>105000</v>
      </c>
      <c r="U25" s="903">
        <f t="shared" si="29"/>
        <v>70000</v>
      </c>
      <c r="V25" s="903">
        <f t="shared" ref="V25:V34" si="34">SUM(S25:U25)</f>
        <v>735000</v>
      </c>
      <c r="W25" s="903">
        <v>11000000</v>
      </c>
      <c r="X25" s="903"/>
      <c r="Y25" s="893">
        <f t="shared" si="20"/>
        <v>8000000</v>
      </c>
      <c r="Z25" s="903"/>
      <c r="AA25" s="903"/>
      <c r="AB25" s="919">
        <f t="shared" si="23"/>
        <v>7995000</v>
      </c>
      <c r="AC25" s="904"/>
    </row>
    <row r="26" spans="1:29">
      <c r="A26" s="897">
        <v>13</v>
      </c>
      <c r="B26" s="920" t="s">
        <v>2044</v>
      </c>
      <c r="C26" s="899" t="s">
        <v>2045</v>
      </c>
      <c r="D26" s="900" t="s">
        <v>2046</v>
      </c>
      <c r="E26" s="901">
        <v>5000000</v>
      </c>
      <c r="F26" s="901"/>
      <c r="G26" s="901">
        <v>730000</v>
      </c>
      <c r="H26" s="901">
        <v>500000</v>
      </c>
      <c r="I26" s="901">
        <v>500000</v>
      </c>
      <c r="J26" s="902">
        <v>26</v>
      </c>
      <c r="K26" s="917">
        <f t="shared" si="21"/>
        <v>5000000</v>
      </c>
      <c r="L26" s="918">
        <f t="shared" si="17"/>
        <v>6730000</v>
      </c>
      <c r="M26" s="918">
        <f t="shared" si="18"/>
        <v>5000000</v>
      </c>
      <c r="N26" s="903">
        <f t="shared" si="24"/>
        <v>100000</v>
      </c>
      <c r="O26" s="893">
        <f t="shared" si="19"/>
        <v>875000</v>
      </c>
      <c r="P26" s="903">
        <f t="shared" si="25"/>
        <v>150000</v>
      </c>
      <c r="Q26" s="903">
        <f t="shared" si="22"/>
        <v>50000</v>
      </c>
      <c r="R26" s="903">
        <f t="shared" si="33"/>
        <v>1175000</v>
      </c>
      <c r="S26" s="903">
        <f t="shared" si="27"/>
        <v>400000</v>
      </c>
      <c r="T26" s="903">
        <f t="shared" si="28"/>
        <v>75000</v>
      </c>
      <c r="U26" s="903">
        <f t="shared" si="29"/>
        <v>50000</v>
      </c>
      <c r="V26" s="903">
        <f t="shared" si="34"/>
        <v>525000</v>
      </c>
      <c r="W26" s="903">
        <v>11000000</v>
      </c>
      <c r="X26" s="903"/>
      <c r="Y26" s="893">
        <f t="shared" si="20"/>
        <v>6000000</v>
      </c>
      <c r="Z26" s="903"/>
      <c r="AA26" s="903"/>
      <c r="AB26" s="919">
        <f t="shared" si="23"/>
        <v>6205000</v>
      </c>
      <c r="AC26" s="904"/>
    </row>
    <row r="27" spans="1:29">
      <c r="A27" s="897">
        <v>14</v>
      </c>
      <c r="B27" s="920" t="s">
        <v>2047</v>
      </c>
      <c r="C27" s="899" t="s">
        <v>2045</v>
      </c>
      <c r="D27" s="900" t="s">
        <v>2048</v>
      </c>
      <c r="E27" s="901">
        <v>5000000</v>
      </c>
      <c r="F27" s="901"/>
      <c r="G27" s="901">
        <v>730000</v>
      </c>
      <c r="H27" s="901">
        <v>500000</v>
      </c>
      <c r="I27" s="901">
        <v>500000</v>
      </c>
      <c r="J27" s="902">
        <v>26</v>
      </c>
      <c r="K27" s="917">
        <f t="shared" si="21"/>
        <v>5000000</v>
      </c>
      <c r="L27" s="918">
        <f t="shared" si="17"/>
        <v>6730000</v>
      </c>
      <c r="M27" s="918">
        <f t="shared" si="18"/>
        <v>5000000</v>
      </c>
      <c r="N27" s="903">
        <f t="shared" si="24"/>
        <v>100000</v>
      </c>
      <c r="O27" s="893">
        <f t="shared" si="19"/>
        <v>875000</v>
      </c>
      <c r="P27" s="903">
        <f t="shared" si="25"/>
        <v>150000</v>
      </c>
      <c r="Q27" s="903">
        <f t="shared" si="22"/>
        <v>50000</v>
      </c>
      <c r="R27" s="903">
        <f t="shared" si="33"/>
        <v>1175000</v>
      </c>
      <c r="S27" s="903">
        <f t="shared" si="27"/>
        <v>400000</v>
      </c>
      <c r="T27" s="903">
        <f t="shared" si="28"/>
        <v>75000</v>
      </c>
      <c r="U27" s="903">
        <f t="shared" si="29"/>
        <v>50000</v>
      </c>
      <c r="V27" s="903">
        <f t="shared" si="34"/>
        <v>525000</v>
      </c>
      <c r="W27" s="903">
        <v>11000000</v>
      </c>
      <c r="X27" s="903"/>
      <c r="Y27" s="893">
        <f t="shared" si="20"/>
        <v>6000000</v>
      </c>
      <c r="Z27" s="903"/>
      <c r="AA27" s="903"/>
      <c r="AB27" s="919">
        <f t="shared" si="23"/>
        <v>6205000</v>
      </c>
      <c r="AC27" s="904"/>
    </row>
    <row r="28" spans="1:29">
      <c r="A28" s="897">
        <v>15</v>
      </c>
      <c r="B28" s="920" t="s">
        <v>2049</v>
      </c>
      <c r="C28" s="899" t="s">
        <v>2045</v>
      </c>
      <c r="D28" s="900" t="s">
        <v>2050</v>
      </c>
      <c r="E28" s="901">
        <v>5000000</v>
      </c>
      <c r="F28" s="901"/>
      <c r="G28" s="901">
        <v>730000</v>
      </c>
      <c r="H28" s="901">
        <v>500000</v>
      </c>
      <c r="I28" s="901">
        <v>500000</v>
      </c>
      <c r="J28" s="902">
        <v>26</v>
      </c>
      <c r="K28" s="917">
        <f t="shared" si="21"/>
        <v>5000000</v>
      </c>
      <c r="L28" s="918">
        <f t="shared" si="17"/>
        <v>6730000</v>
      </c>
      <c r="M28" s="918">
        <f t="shared" si="18"/>
        <v>5000000</v>
      </c>
      <c r="N28" s="903">
        <f t="shared" si="24"/>
        <v>100000</v>
      </c>
      <c r="O28" s="893">
        <f t="shared" si="19"/>
        <v>875000</v>
      </c>
      <c r="P28" s="903">
        <f t="shared" si="25"/>
        <v>150000</v>
      </c>
      <c r="Q28" s="903">
        <f t="shared" si="22"/>
        <v>50000</v>
      </c>
      <c r="R28" s="903">
        <f t="shared" si="33"/>
        <v>1175000</v>
      </c>
      <c r="S28" s="903">
        <f t="shared" si="27"/>
        <v>400000</v>
      </c>
      <c r="T28" s="903">
        <f t="shared" si="28"/>
        <v>75000</v>
      </c>
      <c r="U28" s="903">
        <f t="shared" si="29"/>
        <v>50000</v>
      </c>
      <c r="V28" s="903">
        <f t="shared" si="34"/>
        <v>525000</v>
      </c>
      <c r="W28" s="903">
        <v>11000000</v>
      </c>
      <c r="X28" s="903"/>
      <c r="Y28" s="893">
        <f t="shared" si="20"/>
        <v>6000000</v>
      </c>
      <c r="Z28" s="903"/>
      <c r="AA28" s="903"/>
      <c r="AB28" s="919">
        <f t="shared" si="23"/>
        <v>6205000</v>
      </c>
      <c r="AC28" s="904"/>
    </row>
    <row r="29" spans="1:29">
      <c r="A29" s="897">
        <v>16</v>
      </c>
      <c r="B29" s="920" t="s">
        <v>2051</v>
      </c>
      <c r="C29" s="899" t="s">
        <v>2045</v>
      </c>
      <c r="D29" s="900" t="s">
        <v>2052</v>
      </c>
      <c r="E29" s="901">
        <v>5000000</v>
      </c>
      <c r="F29" s="901"/>
      <c r="G29" s="901">
        <v>730000</v>
      </c>
      <c r="H29" s="901">
        <v>500000</v>
      </c>
      <c r="I29" s="901">
        <v>500000</v>
      </c>
      <c r="J29" s="902">
        <v>26</v>
      </c>
      <c r="K29" s="917">
        <f t="shared" si="21"/>
        <v>5000000</v>
      </c>
      <c r="L29" s="918">
        <f t="shared" si="17"/>
        <v>6730000</v>
      </c>
      <c r="M29" s="918">
        <f t="shared" si="18"/>
        <v>5000000</v>
      </c>
      <c r="N29" s="903">
        <f t="shared" si="24"/>
        <v>100000</v>
      </c>
      <c r="O29" s="893">
        <f t="shared" si="19"/>
        <v>875000</v>
      </c>
      <c r="P29" s="903">
        <f t="shared" si="25"/>
        <v>150000</v>
      </c>
      <c r="Q29" s="903">
        <f t="shared" si="22"/>
        <v>50000</v>
      </c>
      <c r="R29" s="903">
        <f t="shared" si="33"/>
        <v>1175000</v>
      </c>
      <c r="S29" s="903">
        <f t="shared" si="27"/>
        <v>400000</v>
      </c>
      <c r="T29" s="903">
        <f t="shared" si="28"/>
        <v>75000</v>
      </c>
      <c r="U29" s="903">
        <f t="shared" si="29"/>
        <v>50000</v>
      </c>
      <c r="V29" s="903">
        <f t="shared" si="34"/>
        <v>525000</v>
      </c>
      <c r="W29" s="903">
        <v>11000000</v>
      </c>
      <c r="X29" s="903"/>
      <c r="Y29" s="893">
        <f t="shared" si="20"/>
        <v>6000000</v>
      </c>
      <c r="Z29" s="903"/>
      <c r="AA29" s="903"/>
      <c r="AB29" s="919">
        <f t="shared" si="23"/>
        <v>6205000</v>
      </c>
      <c r="AC29" s="904"/>
    </row>
    <row r="30" spans="1:29">
      <c r="A30" s="897">
        <v>17</v>
      </c>
      <c r="B30" s="920" t="s">
        <v>2053</v>
      </c>
      <c r="C30" s="899" t="s">
        <v>2045</v>
      </c>
      <c r="D30" s="900" t="s">
        <v>2054</v>
      </c>
      <c r="E30" s="901">
        <v>5000000</v>
      </c>
      <c r="F30" s="901"/>
      <c r="G30" s="901">
        <v>730000</v>
      </c>
      <c r="H30" s="901">
        <v>500000</v>
      </c>
      <c r="I30" s="901">
        <v>500000</v>
      </c>
      <c r="J30" s="902">
        <v>26</v>
      </c>
      <c r="K30" s="917">
        <f t="shared" si="21"/>
        <v>5000000</v>
      </c>
      <c r="L30" s="918">
        <f t="shared" si="17"/>
        <v>6730000</v>
      </c>
      <c r="M30" s="918">
        <f t="shared" si="18"/>
        <v>5000000</v>
      </c>
      <c r="N30" s="903">
        <f t="shared" si="24"/>
        <v>100000</v>
      </c>
      <c r="O30" s="893">
        <f t="shared" si="19"/>
        <v>875000</v>
      </c>
      <c r="P30" s="903">
        <f t="shared" si="25"/>
        <v>150000</v>
      </c>
      <c r="Q30" s="903">
        <f t="shared" si="22"/>
        <v>50000</v>
      </c>
      <c r="R30" s="903">
        <f t="shared" si="33"/>
        <v>1175000</v>
      </c>
      <c r="S30" s="903">
        <f t="shared" si="27"/>
        <v>400000</v>
      </c>
      <c r="T30" s="903">
        <f t="shared" si="28"/>
        <v>75000</v>
      </c>
      <c r="U30" s="903">
        <f t="shared" si="29"/>
        <v>50000</v>
      </c>
      <c r="V30" s="903">
        <f t="shared" si="34"/>
        <v>525000</v>
      </c>
      <c r="W30" s="903">
        <v>11000000</v>
      </c>
      <c r="X30" s="903"/>
      <c r="Y30" s="893">
        <f t="shared" si="20"/>
        <v>6000000</v>
      </c>
      <c r="Z30" s="903"/>
      <c r="AA30" s="903"/>
      <c r="AB30" s="919">
        <f t="shared" si="23"/>
        <v>6205000</v>
      </c>
      <c r="AC30" s="904"/>
    </row>
    <row r="31" spans="1:29">
      <c r="A31" s="897">
        <v>18</v>
      </c>
      <c r="B31" s="920" t="s">
        <v>2055</v>
      </c>
      <c r="C31" s="899" t="s">
        <v>2056</v>
      </c>
      <c r="D31" s="900" t="s">
        <v>2057</v>
      </c>
      <c r="E31" s="901">
        <v>5000000</v>
      </c>
      <c r="F31" s="901"/>
      <c r="G31" s="901">
        <v>730000</v>
      </c>
      <c r="H31" s="901">
        <v>500000</v>
      </c>
      <c r="I31" s="901">
        <v>500000</v>
      </c>
      <c r="J31" s="902">
        <v>26</v>
      </c>
      <c r="K31" s="917">
        <f t="shared" si="21"/>
        <v>5000000</v>
      </c>
      <c r="L31" s="918">
        <f t="shared" si="17"/>
        <v>6730000</v>
      </c>
      <c r="M31" s="918">
        <f t="shared" si="18"/>
        <v>5000000</v>
      </c>
      <c r="N31" s="903">
        <f t="shared" si="24"/>
        <v>100000</v>
      </c>
      <c r="O31" s="893">
        <f t="shared" si="19"/>
        <v>875000</v>
      </c>
      <c r="P31" s="903">
        <f t="shared" si="25"/>
        <v>150000</v>
      </c>
      <c r="Q31" s="903">
        <f t="shared" si="22"/>
        <v>50000</v>
      </c>
      <c r="R31" s="903">
        <f t="shared" si="33"/>
        <v>1175000</v>
      </c>
      <c r="S31" s="903">
        <f t="shared" si="27"/>
        <v>400000</v>
      </c>
      <c r="T31" s="903">
        <f t="shared" si="28"/>
        <v>75000</v>
      </c>
      <c r="U31" s="903">
        <f t="shared" si="29"/>
        <v>50000</v>
      </c>
      <c r="V31" s="903">
        <f t="shared" si="34"/>
        <v>525000</v>
      </c>
      <c r="W31" s="903">
        <v>11000000</v>
      </c>
      <c r="X31" s="903"/>
      <c r="Y31" s="893">
        <f t="shared" si="20"/>
        <v>6000000</v>
      </c>
      <c r="Z31" s="903"/>
      <c r="AA31" s="903"/>
      <c r="AB31" s="919">
        <f t="shared" si="23"/>
        <v>6205000</v>
      </c>
      <c r="AC31" s="904"/>
    </row>
    <row r="32" spans="1:29">
      <c r="A32" s="897">
        <v>19</v>
      </c>
      <c r="B32" s="920" t="s">
        <v>2058</v>
      </c>
      <c r="C32" s="899" t="s">
        <v>2056</v>
      </c>
      <c r="D32" s="900" t="s">
        <v>2059</v>
      </c>
      <c r="E32" s="901">
        <v>5000000</v>
      </c>
      <c r="F32" s="901"/>
      <c r="G32" s="901">
        <v>730000</v>
      </c>
      <c r="H32" s="901">
        <v>500000</v>
      </c>
      <c r="I32" s="901">
        <v>500000</v>
      </c>
      <c r="J32" s="902">
        <v>26</v>
      </c>
      <c r="K32" s="917">
        <f t="shared" si="21"/>
        <v>5000000</v>
      </c>
      <c r="L32" s="918">
        <f t="shared" si="17"/>
        <v>6730000</v>
      </c>
      <c r="M32" s="918">
        <f t="shared" si="18"/>
        <v>5000000</v>
      </c>
      <c r="N32" s="903">
        <f t="shared" si="24"/>
        <v>100000</v>
      </c>
      <c r="O32" s="893">
        <f t="shared" si="19"/>
        <v>875000</v>
      </c>
      <c r="P32" s="903">
        <f t="shared" si="25"/>
        <v>150000</v>
      </c>
      <c r="Q32" s="903">
        <f t="shared" si="22"/>
        <v>50000</v>
      </c>
      <c r="R32" s="903">
        <f t="shared" si="33"/>
        <v>1175000</v>
      </c>
      <c r="S32" s="903">
        <f t="shared" si="27"/>
        <v>400000</v>
      </c>
      <c r="T32" s="903">
        <f t="shared" si="28"/>
        <v>75000</v>
      </c>
      <c r="U32" s="903">
        <f t="shared" si="29"/>
        <v>50000</v>
      </c>
      <c r="V32" s="903">
        <f t="shared" si="34"/>
        <v>525000</v>
      </c>
      <c r="W32" s="903">
        <v>11000000</v>
      </c>
      <c r="X32" s="903"/>
      <c r="Y32" s="893">
        <f t="shared" si="20"/>
        <v>6000000</v>
      </c>
      <c r="Z32" s="903"/>
      <c r="AA32" s="903"/>
      <c r="AB32" s="919">
        <f t="shared" si="23"/>
        <v>6205000</v>
      </c>
      <c r="AC32" s="904"/>
    </row>
    <row r="33" spans="1:29">
      <c r="A33" s="897">
        <v>20</v>
      </c>
      <c r="B33" s="920" t="s">
        <v>2060</v>
      </c>
      <c r="C33" s="899" t="s">
        <v>2061</v>
      </c>
      <c r="D33" s="900">
        <v>8579210382</v>
      </c>
      <c r="E33" s="901">
        <v>5000000</v>
      </c>
      <c r="F33" s="901"/>
      <c r="G33" s="901">
        <v>730000</v>
      </c>
      <c r="H33" s="901">
        <v>500000</v>
      </c>
      <c r="I33" s="901">
        <v>500000</v>
      </c>
      <c r="J33" s="902">
        <v>26</v>
      </c>
      <c r="K33" s="917">
        <f t="shared" si="21"/>
        <v>5000000</v>
      </c>
      <c r="L33" s="918">
        <f t="shared" si="17"/>
        <v>6730000</v>
      </c>
      <c r="M33" s="918">
        <f t="shared" si="18"/>
        <v>5000000</v>
      </c>
      <c r="N33" s="903">
        <f t="shared" si="24"/>
        <v>100000</v>
      </c>
      <c r="O33" s="893">
        <f t="shared" si="19"/>
        <v>875000</v>
      </c>
      <c r="P33" s="903">
        <f t="shared" si="25"/>
        <v>150000</v>
      </c>
      <c r="Q33" s="903">
        <f t="shared" si="22"/>
        <v>50000</v>
      </c>
      <c r="R33" s="903">
        <f t="shared" si="33"/>
        <v>1175000</v>
      </c>
      <c r="S33" s="903">
        <f t="shared" si="27"/>
        <v>400000</v>
      </c>
      <c r="T33" s="903">
        <f t="shared" si="28"/>
        <v>75000</v>
      </c>
      <c r="U33" s="903">
        <f t="shared" si="29"/>
        <v>50000</v>
      </c>
      <c r="V33" s="903">
        <f t="shared" si="34"/>
        <v>525000</v>
      </c>
      <c r="W33" s="903">
        <v>11000000</v>
      </c>
      <c r="X33" s="903"/>
      <c r="Y33" s="893">
        <f t="shared" si="20"/>
        <v>6000000</v>
      </c>
      <c r="Z33" s="903"/>
      <c r="AA33" s="903"/>
      <c r="AB33" s="919">
        <f t="shared" si="23"/>
        <v>6205000</v>
      </c>
      <c r="AC33" s="904"/>
    </row>
    <row r="34" spans="1:29">
      <c r="A34" s="897">
        <v>21</v>
      </c>
      <c r="B34" s="920" t="s">
        <v>2062</v>
      </c>
      <c r="C34" s="899" t="s">
        <v>2061</v>
      </c>
      <c r="D34" s="900" t="s">
        <v>2063</v>
      </c>
      <c r="E34" s="901">
        <v>5000000</v>
      </c>
      <c r="F34" s="901"/>
      <c r="G34" s="901">
        <v>730000</v>
      </c>
      <c r="H34" s="901">
        <v>500000</v>
      </c>
      <c r="I34" s="901">
        <v>500000</v>
      </c>
      <c r="J34" s="902">
        <v>26</v>
      </c>
      <c r="K34" s="917">
        <f t="shared" si="21"/>
        <v>5000000</v>
      </c>
      <c r="L34" s="918">
        <f t="shared" si="17"/>
        <v>6730000</v>
      </c>
      <c r="M34" s="918">
        <f t="shared" si="18"/>
        <v>5000000</v>
      </c>
      <c r="N34" s="903">
        <f t="shared" si="24"/>
        <v>100000</v>
      </c>
      <c r="O34" s="893">
        <f t="shared" si="19"/>
        <v>875000</v>
      </c>
      <c r="P34" s="903">
        <f t="shared" si="25"/>
        <v>150000</v>
      </c>
      <c r="Q34" s="903">
        <f t="shared" si="22"/>
        <v>50000</v>
      </c>
      <c r="R34" s="903">
        <f t="shared" si="33"/>
        <v>1175000</v>
      </c>
      <c r="S34" s="903">
        <f t="shared" si="27"/>
        <v>400000</v>
      </c>
      <c r="T34" s="903">
        <f t="shared" si="28"/>
        <v>75000</v>
      </c>
      <c r="U34" s="903">
        <f t="shared" si="29"/>
        <v>50000</v>
      </c>
      <c r="V34" s="903">
        <f t="shared" si="34"/>
        <v>525000</v>
      </c>
      <c r="W34" s="903">
        <v>11000000</v>
      </c>
      <c r="X34" s="903"/>
      <c r="Y34" s="893">
        <f t="shared" si="20"/>
        <v>6000000</v>
      </c>
      <c r="Z34" s="903"/>
      <c r="AA34" s="903"/>
      <c r="AB34" s="919">
        <f t="shared" si="23"/>
        <v>6205000</v>
      </c>
      <c r="AC34" s="904"/>
    </row>
    <row r="35" spans="1:29">
      <c r="A35" s="921"/>
      <c r="B35" s="922"/>
      <c r="C35" s="923"/>
      <c r="D35" s="924"/>
      <c r="E35" s="925"/>
      <c r="F35" s="925"/>
      <c r="G35" s="925"/>
      <c r="H35" s="925"/>
      <c r="I35" s="925"/>
      <c r="J35" s="926"/>
      <c r="K35" s="927"/>
      <c r="L35" s="928"/>
      <c r="M35" s="928"/>
      <c r="N35" s="929"/>
      <c r="O35" s="929"/>
      <c r="P35" s="929"/>
      <c r="Q35" s="929"/>
      <c r="R35" s="929"/>
      <c r="S35" s="929"/>
      <c r="T35" s="929"/>
      <c r="U35" s="929"/>
      <c r="V35" s="929"/>
      <c r="W35" s="929"/>
      <c r="X35" s="929"/>
      <c r="Y35" s="929"/>
      <c r="Z35" s="929"/>
      <c r="AA35" s="929"/>
      <c r="AB35" s="930"/>
      <c r="AC35" s="931"/>
    </row>
    <row r="36" spans="1:29">
      <c r="A36" s="932"/>
      <c r="B36" s="933" t="s">
        <v>2064</v>
      </c>
      <c r="C36" s="934"/>
      <c r="D36" s="935"/>
      <c r="E36" s="936">
        <f t="shared" ref="E36:AB36" si="35">SUBTOTAL(9,E11:E34)</f>
        <v>132000000</v>
      </c>
      <c r="F36" s="936">
        <f t="shared" si="35"/>
        <v>17000000</v>
      </c>
      <c r="G36" s="936">
        <f t="shared" si="35"/>
        <v>15330000</v>
      </c>
      <c r="H36" s="936">
        <f t="shared" si="35"/>
        <v>13200000</v>
      </c>
      <c r="I36" s="936">
        <f t="shared" si="35"/>
        <v>13200000</v>
      </c>
      <c r="J36" s="936">
        <f t="shared" si="35"/>
        <v>542</v>
      </c>
      <c r="K36" s="936">
        <f t="shared" si="35"/>
        <v>148115384.61538464</v>
      </c>
      <c r="L36" s="936">
        <f t="shared" si="35"/>
        <v>189845384.61538464</v>
      </c>
      <c r="M36" s="936">
        <f t="shared" si="35"/>
        <v>149000000</v>
      </c>
      <c r="N36" s="936">
        <f t="shared" si="35"/>
        <v>2980000</v>
      </c>
      <c r="O36" s="936">
        <f t="shared" si="35"/>
        <v>26075000</v>
      </c>
      <c r="P36" s="936">
        <f t="shared" si="35"/>
        <v>4470000</v>
      </c>
      <c r="Q36" s="936">
        <f t="shared" si="35"/>
        <v>1490000</v>
      </c>
      <c r="R36" s="936">
        <f t="shared" si="35"/>
        <v>35015000</v>
      </c>
      <c r="S36" s="936">
        <f t="shared" si="35"/>
        <v>11920000</v>
      </c>
      <c r="T36" s="936">
        <f t="shared" si="35"/>
        <v>2235000</v>
      </c>
      <c r="U36" s="936">
        <f t="shared" si="35"/>
        <v>1490000</v>
      </c>
      <c r="V36" s="936">
        <f t="shared" si="35"/>
        <v>15645000</v>
      </c>
      <c r="W36" s="936">
        <f>SUBTOTAL(9,W11:W34)</f>
        <v>231000000</v>
      </c>
      <c r="X36" s="936">
        <f t="shared" ref="X36:AA36" si="36">SUBTOTAL(9,X11:X34)</f>
        <v>8800000</v>
      </c>
      <c r="Y36" s="936">
        <f t="shared" si="36"/>
        <v>174515384.61538464</v>
      </c>
      <c r="Z36" s="936">
        <f t="shared" si="36"/>
        <v>7370000</v>
      </c>
      <c r="AA36" s="936">
        <f t="shared" si="36"/>
        <v>368500</v>
      </c>
      <c r="AB36" s="936">
        <f t="shared" si="35"/>
        <v>173831884.61538464</v>
      </c>
      <c r="AC36" s="936"/>
    </row>
    <row r="37" spans="1:29" ht="16.5">
      <c r="A37" s="937"/>
      <c r="B37" s="938"/>
      <c r="C37" s="939"/>
      <c r="D37" s="940"/>
      <c r="E37" s="873"/>
      <c r="F37" s="873"/>
      <c r="G37" s="873"/>
      <c r="H37" s="873"/>
      <c r="I37" s="873"/>
      <c r="J37" s="874"/>
      <c r="K37" s="941"/>
      <c r="L37" s="942"/>
      <c r="M37" s="1926"/>
      <c r="N37" s="1926"/>
      <c r="O37" s="1926"/>
      <c r="P37" s="873"/>
      <c r="Q37" s="873"/>
      <c r="R37" s="942"/>
      <c r="S37" s="873"/>
      <c r="T37" s="873"/>
      <c r="U37" s="873"/>
      <c r="V37" s="942"/>
      <c r="W37" s="942"/>
      <c r="X37" s="942"/>
      <c r="Y37" s="942"/>
      <c r="Z37" s="942"/>
      <c r="AA37" s="873"/>
      <c r="AB37" s="873"/>
      <c r="AC37" s="943"/>
    </row>
    <row r="38" spans="1:29" ht="15.75">
      <c r="A38" s="944"/>
      <c r="B38" s="945"/>
      <c r="C38" s="946"/>
      <c r="D38" s="947"/>
      <c r="E38" s="948" t="s">
        <v>13</v>
      </c>
      <c r="F38" s="948"/>
      <c r="G38" s="948"/>
      <c r="H38" s="948"/>
      <c r="I38" s="1927" t="s">
        <v>475</v>
      </c>
      <c r="J38" s="1927"/>
      <c r="K38" s="1927"/>
      <c r="L38" s="1927"/>
      <c r="M38" s="1927"/>
      <c r="N38" s="1928" t="s">
        <v>2065</v>
      </c>
      <c r="O38" s="1928"/>
      <c r="P38" s="1928"/>
      <c r="Q38" s="1928"/>
      <c r="R38" s="1928"/>
      <c r="S38" s="1928"/>
      <c r="T38" s="1928"/>
      <c r="U38" s="1928"/>
      <c r="V38" s="1928"/>
      <c r="W38" s="1928"/>
      <c r="X38" s="1928"/>
      <c r="Y38" s="1928"/>
      <c r="Z38" s="1928"/>
      <c r="AA38" s="1928"/>
      <c r="AB38" s="1928"/>
      <c r="AC38" s="1928"/>
    </row>
    <row r="39" spans="1:29" ht="15.75">
      <c r="A39" s="949"/>
      <c r="B39" s="950"/>
      <c r="C39" s="951"/>
      <c r="D39" s="940"/>
      <c r="E39" s="952" t="s">
        <v>247</v>
      </c>
      <c r="F39" s="952"/>
      <c r="G39" s="953"/>
      <c r="H39" s="953"/>
      <c r="I39" s="1929" t="s">
        <v>247</v>
      </c>
      <c r="J39" s="1929"/>
      <c r="K39" s="1929"/>
      <c r="L39" s="1929"/>
      <c r="M39" s="1929"/>
      <c r="N39" s="1930" t="s">
        <v>392</v>
      </c>
      <c r="O39" s="1930"/>
      <c r="P39" s="1930"/>
      <c r="Q39" s="1930"/>
      <c r="R39" s="1930"/>
      <c r="S39" s="1930"/>
      <c r="T39" s="1930"/>
      <c r="U39" s="1930"/>
      <c r="V39" s="1930"/>
      <c r="W39" s="1930"/>
      <c r="X39" s="1930"/>
      <c r="Y39" s="1930"/>
      <c r="Z39" s="1930"/>
      <c r="AA39" s="1930"/>
      <c r="AB39" s="1930"/>
      <c r="AC39" s="1930"/>
    </row>
    <row r="40" spans="1:29" ht="15.75">
      <c r="A40" s="949"/>
      <c r="B40" s="950"/>
      <c r="C40" s="951"/>
      <c r="D40" s="940"/>
      <c r="E40" s="952"/>
      <c r="F40" s="952"/>
      <c r="G40" s="953"/>
      <c r="H40" s="953"/>
      <c r="I40" s="952"/>
      <c r="J40" s="952"/>
      <c r="K40" s="952"/>
      <c r="L40" s="952"/>
      <c r="M40" s="952"/>
      <c r="N40" s="967"/>
      <c r="O40" s="967"/>
      <c r="P40" s="967"/>
      <c r="Q40" s="967"/>
      <c r="R40" s="967"/>
      <c r="S40" s="967"/>
      <c r="T40" s="967"/>
      <c r="U40" s="967"/>
      <c r="V40" s="967"/>
      <c r="W40" s="967"/>
      <c r="X40" s="967"/>
      <c r="Y40" s="967"/>
      <c r="Z40" s="967"/>
      <c r="AA40" s="967"/>
      <c r="AB40" s="967"/>
      <c r="AC40" s="967"/>
    </row>
    <row r="41" spans="1:29" ht="15.75">
      <c r="A41" s="949"/>
      <c r="B41" s="950"/>
      <c r="C41" s="951"/>
      <c r="D41" s="940"/>
      <c r="E41" s="952"/>
      <c r="F41" s="952"/>
      <c r="G41" s="953"/>
      <c r="H41" s="953"/>
      <c r="I41" s="952"/>
      <c r="J41" s="952"/>
      <c r="K41" s="952"/>
      <c r="L41" s="952"/>
      <c r="M41" s="952"/>
      <c r="N41" s="967"/>
      <c r="O41" s="967"/>
      <c r="P41" s="967"/>
      <c r="Q41" s="967"/>
      <c r="R41" s="967"/>
      <c r="S41" s="967"/>
      <c r="T41" s="967"/>
      <c r="U41" s="967"/>
      <c r="V41" s="967"/>
      <c r="W41" s="967"/>
      <c r="X41" s="967"/>
      <c r="Y41" s="967"/>
      <c r="Z41" s="967"/>
      <c r="AA41" s="967"/>
      <c r="AB41" s="967"/>
      <c r="AC41" s="967"/>
    </row>
    <row r="42" spans="1:29" ht="15.75">
      <c r="A42" s="954"/>
      <c r="B42" s="867"/>
      <c r="C42" s="955"/>
      <c r="D42" s="956"/>
      <c r="E42" s="858"/>
      <c r="F42" s="858"/>
      <c r="G42" s="858"/>
      <c r="H42" s="858"/>
      <c r="I42" s="858"/>
      <c r="J42" s="957"/>
      <c r="K42" s="858"/>
      <c r="L42" s="857"/>
      <c r="M42" s="858"/>
      <c r="N42" s="858"/>
      <c r="O42" s="858"/>
      <c r="P42" s="953"/>
      <c r="Q42" s="953"/>
      <c r="R42" s="953"/>
      <c r="S42" s="953"/>
      <c r="T42" s="948"/>
      <c r="U42" s="858"/>
      <c r="V42" s="858"/>
      <c r="W42" s="858"/>
      <c r="X42" s="858"/>
      <c r="Y42" s="858"/>
      <c r="Z42" s="858"/>
      <c r="AA42" s="858"/>
      <c r="AB42" s="858"/>
      <c r="AC42" s="867"/>
    </row>
    <row r="43" spans="1:29" ht="15.75">
      <c r="A43" s="852" t="s">
        <v>2012</v>
      </c>
      <c r="B43" s="853"/>
      <c r="C43" s="853"/>
      <c r="D43" s="854"/>
      <c r="E43" s="853"/>
      <c r="F43" s="853"/>
      <c r="G43" s="853"/>
      <c r="H43" s="855"/>
      <c r="I43" s="855"/>
      <c r="J43" s="856"/>
      <c r="K43" s="855"/>
      <c r="L43" s="857"/>
      <c r="M43" s="858"/>
      <c r="N43" s="858"/>
      <c r="O43" s="858"/>
      <c r="P43" s="857"/>
      <c r="Q43" s="858"/>
      <c r="R43" s="858"/>
      <c r="S43" s="858"/>
      <c r="T43" s="857"/>
      <c r="U43" s="858"/>
      <c r="V43" s="858"/>
      <c r="W43" s="858"/>
      <c r="X43" s="858"/>
      <c r="Y43" s="858"/>
      <c r="Z43" s="858"/>
      <c r="AA43" s="859"/>
      <c r="AB43" s="855"/>
      <c r="AC43" s="859"/>
    </row>
    <row r="44" spans="1:29" ht="20.25">
      <c r="A44" s="852" t="s">
        <v>2009</v>
      </c>
      <c r="B44" s="860"/>
      <c r="C44" s="860"/>
      <c r="D44" s="861"/>
      <c r="E44" s="860"/>
      <c r="F44" s="860"/>
      <c r="G44" s="860"/>
      <c r="H44" s="855"/>
      <c r="I44" s="855"/>
      <c r="J44" s="862"/>
      <c r="K44" s="862"/>
      <c r="L44" s="862"/>
      <c r="M44" s="863"/>
      <c r="N44" s="863"/>
      <c r="O44" s="863"/>
      <c r="P44" s="863"/>
      <c r="Q44" s="862"/>
      <c r="R44" s="862"/>
      <c r="S44" s="862"/>
      <c r="T44" s="857"/>
      <c r="U44" s="858"/>
      <c r="V44" s="858"/>
      <c r="W44" s="858"/>
      <c r="X44" s="858"/>
      <c r="Y44" s="858"/>
      <c r="Z44" s="858"/>
      <c r="AA44" s="859"/>
      <c r="AB44" s="855"/>
      <c r="AC44" s="859"/>
    </row>
    <row r="45" spans="1:29" ht="20.25">
      <c r="A45" s="852"/>
      <c r="B45" s="860"/>
      <c r="C45" s="860"/>
      <c r="D45" s="861"/>
      <c r="E45" s="860"/>
      <c r="F45" s="860"/>
      <c r="G45" s="860"/>
      <c r="H45" s="855"/>
      <c r="I45" s="855"/>
      <c r="J45" s="862"/>
      <c r="K45" s="862"/>
      <c r="L45" s="862"/>
      <c r="M45" s="863"/>
      <c r="N45" s="863"/>
      <c r="O45" s="863"/>
      <c r="P45" s="863"/>
      <c r="Q45" s="862"/>
      <c r="R45" s="862"/>
      <c r="S45" s="862"/>
      <c r="T45" s="857"/>
      <c r="U45" s="858"/>
      <c r="V45" s="858"/>
      <c r="W45" s="858"/>
      <c r="X45" s="858"/>
      <c r="Y45" s="858"/>
      <c r="Z45" s="858"/>
      <c r="AA45" s="859"/>
      <c r="AB45" s="855"/>
      <c r="AC45" s="859"/>
    </row>
    <row r="46" spans="1:29" ht="20.25">
      <c r="A46" s="852"/>
      <c r="B46" s="860"/>
      <c r="C46" s="860"/>
      <c r="D46" s="861"/>
      <c r="E46" s="860"/>
      <c r="F46" s="860"/>
      <c r="G46" s="860"/>
      <c r="H46" s="855"/>
      <c r="I46" s="855"/>
      <c r="J46" s="862"/>
      <c r="K46" s="862"/>
      <c r="L46" s="862"/>
      <c r="M46" s="863"/>
      <c r="N46" s="863"/>
      <c r="O46" s="863"/>
      <c r="P46" s="863"/>
      <c r="Q46" s="862"/>
      <c r="R46" s="862"/>
      <c r="S46" s="862"/>
      <c r="T46" s="857"/>
      <c r="U46" s="858"/>
      <c r="V46" s="858"/>
      <c r="W46" s="858"/>
      <c r="X46" s="858"/>
      <c r="Y46" s="858"/>
      <c r="Z46" s="858"/>
      <c r="AA46" s="859"/>
      <c r="AB46" s="855"/>
      <c r="AC46" s="859"/>
    </row>
    <row r="47" spans="1:29" ht="27">
      <c r="A47" s="864"/>
      <c r="B47" s="864"/>
      <c r="C47" s="864"/>
      <c r="D47" s="865"/>
      <c r="E47" s="864"/>
      <c r="F47" s="864"/>
      <c r="G47" s="866"/>
      <c r="H47" s="866"/>
      <c r="I47" s="1918" t="s">
        <v>2013</v>
      </c>
      <c r="J47" s="1918"/>
      <c r="K47" s="1918"/>
      <c r="L47" s="1918"/>
      <c r="M47" s="1918"/>
      <c r="N47" s="1918"/>
      <c r="O47" s="1918"/>
      <c r="P47" s="1918"/>
      <c r="Q47" s="1918"/>
      <c r="R47" s="1918"/>
      <c r="S47" s="1918"/>
      <c r="T47" s="864"/>
      <c r="U47" s="864"/>
      <c r="V47" s="864"/>
      <c r="W47" s="864"/>
      <c r="X47" s="864"/>
      <c r="Y47" s="864"/>
      <c r="Z47" s="864"/>
      <c r="AA47" s="864"/>
      <c r="AB47" s="864"/>
      <c r="AC47" s="864"/>
    </row>
    <row r="48" spans="1:29" ht="27">
      <c r="A48" s="867"/>
      <c r="B48" s="867"/>
      <c r="C48" s="867"/>
      <c r="D48" s="868"/>
      <c r="E48" s="867"/>
      <c r="F48" s="867"/>
      <c r="G48" s="864"/>
      <c r="H48" s="864"/>
      <c r="I48" s="864"/>
      <c r="J48" s="864"/>
      <c r="K48" s="864"/>
      <c r="L48" s="1919" t="s">
        <v>2010</v>
      </c>
      <c r="M48" s="1919"/>
      <c r="N48" s="1919"/>
      <c r="O48" s="1919"/>
      <c r="P48" s="1919"/>
      <c r="Q48" s="864"/>
      <c r="R48" s="864"/>
      <c r="S48" s="864"/>
      <c r="T48" s="864"/>
      <c r="U48" s="864"/>
      <c r="V48" s="867"/>
      <c r="W48" s="867"/>
      <c r="X48" s="958"/>
      <c r="Y48" s="867"/>
      <c r="Z48" s="867"/>
      <c r="AA48" s="867"/>
      <c r="AB48" s="867"/>
      <c r="AC48" s="867"/>
    </row>
    <row r="49" spans="1:29" ht="16.5">
      <c r="A49" s="869"/>
      <c r="B49" s="870"/>
      <c r="C49" s="871"/>
      <c r="D49" s="872"/>
      <c r="E49" s="873"/>
      <c r="F49" s="873"/>
      <c r="G49" s="873"/>
      <c r="H49" s="873"/>
      <c r="I49" s="873"/>
      <c r="J49" s="874"/>
      <c r="K49" s="873"/>
      <c r="L49" s="873"/>
      <c r="M49" s="873"/>
      <c r="N49" s="873"/>
      <c r="O49" s="873"/>
      <c r="P49" s="873"/>
      <c r="Q49" s="873"/>
      <c r="R49" s="873"/>
      <c r="S49" s="873"/>
      <c r="T49" s="875"/>
      <c r="U49" s="875"/>
      <c r="V49" s="875"/>
      <c r="W49" s="875"/>
      <c r="X49" s="1920" t="s">
        <v>2014</v>
      </c>
      <c r="Y49" s="1920"/>
      <c r="Z49" s="1920"/>
      <c r="AA49" s="1920"/>
      <c r="AB49" s="1920"/>
      <c r="AC49" s="1920"/>
    </row>
    <row r="50" spans="1:29">
      <c r="A50" s="1911" t="s">
        <v>118</v>
      </c>
      <c r="B50" s="1912" t="s">
        <v>265</v>
      </c>
      <c r="C50" s="1913" t="s">
        <v>1725</v>
      </c>
      <c r="D50" s="1915" t="s">
        <v>6</v>
      </c>
      <c r="E50" s="1917" t="s">
        <v>2015</v>
      </c>
      <c r="F50" s="1917" t="s">
        <v>2016</v>
      </c>
      <c r="G50" s="1917"/>
      <c r="H50" s="1917"/>
      <c r="I50" s="1917"/>
      <c r="J50" s="1917" t="s">
        <v>2017</v>
      </c>
      <c r="K50" s="1917" t="s">
        <v>2018</v>
      </c>
      <c r="L50" s="1917" t="s">
        <v>2019</v>
      </c>
      <c r="M50" s="1917" t="s">
        <v>2020</v>
      </c>
      <c r="N50" s="1921" t="s">
        <v>2021</v>
      </c>
      <c r="O50" s="1921"/>
      <c r="P50" s="1921"/>
      <c r="Q50" s="1921"/>
      <c r="R50" s="1921"/>
      <c r="S50" s="1921" t="s">
        <v>2022</v>
      </c>
      <c r="T50" s="1921"/>
      <c r="U50" s="1921"/>
      <c r="V50" s="1921"/>
      <c r="W50" s="1922" t="s">
        <v>1726</v>
      </c>
      <c r="X50" s="1923"/>
      <c r="Y50" s="1924" t="s">
        <v>1727</v>
      </c>
      <c r="Z50" s="1924" t="s">
        <v>1728</v>
      </c>
      <c r="AA50" s="1917" t="s">
        <v>277</v>
      </c>
      <c r="AB50" s="1917" t="s">
        <v>1729</v>
      </c>
      <c r="AC50" s="1931" t="s">
        <v>2066</v>
      </c>
    </row>
    <row r="51" spans="1:29" ht="25.5">
      <c r="A51" s="1911"/>
      <c r="B51" s="1912"/>
      <c r="C51" s="1914"/>
      <c r="D51" s="1916"/>
      <c r="E51" s="1917"/>
      <c r="F51" s="876" t="s">
        <v>2024</v>
      </c>
      <c r="G51" s="876" t="s">
        <v>2025</v>
      </c>
      <c r="H51" s="876" t="s">
        <v>2026</v>
      </c>
      <c r="I51" s="876" t="s">
        <v>2027</v>
      </c>
      <c r="J51" s="1917"/>
      <c r="K51" s="1917"/>
      <c r="L51" s="1917"/>
      <c r="M51" s="1917"/>
      <c r="N51" s="876" t="s">
        <v>1730</v>
      </c>
      <c r="O51" s="876" t="s">
        <v>2028</v>
      </c>
      <c r="P51" s="876" t="s">
        <v>1731</v>
      </c>
      <c r="Q51" s="876" t="s">
        <v>1732</v>
      </c>
      <c r="R51" s="877" t="s">
        <v>2029</v>
      </c>
      <c r="S51" s="876" t="s">
        <v>2030</v>
      </c>
      <c r="T51" s="876" t="s">
        <v>2031</v>
      </c>
      <c r="U51" s="876" t="s">
        <v>1732</v>
      </c>
      <c r="V51" s="877" t="s">
        <v>2032</v>
      </c>
      <c r="W51" s="877" t="s">
        <v>1733</v>
      </c>
      <c r="X51" s="877" t="s">
        <v>1734</v>
      </c>
      <c r="Y51" s="1925"/>
      <c r="Z51" s="1925"/>
      <c r="AA51" s="1917"/>
      <c r="AB51" s="1917"/>
      <c r="AC51" s="1932"/>
    </row>
    <row r="52" spans="1:29">
      <c r="A52" s="878">
        <v>1</v>
      </c>
      <c r="B52" s="879">
        <v>2</v>
      </c>
      <c r="C52" s="878">
        <v>3</v>
      </c>
      <c r="D52" s="879">
        <v>4</v>
      </c>
      <c r="E52" s="878">
        <v>5</v>
      </c>
      <c r="F52" s="879">
        <v>6</v>
      </c>
      <c r="G52" s="878">
        <v>7</v>
      </c>
      <c r="H52" s="879">
        <v>8</v>
      </c>
      <c r="I52" s="878">
        <v>9</v>
      </c>
      <c r="J52" s="878">
        <v>11</v>
      </c>
      <c r="K52" s="879">
        <v>10</v>
      </c>
      <c r="L52" s="879">
        <v>12</v>
      </c>
      <c r="M52" s="878">
        <v>13</v>
      </c>
      <c r="N52" s="879">
        <v>14</v>
      </c>
      <c r="O52" s="878">
        <v>15</v>
      </c>
      <c r="P52" s="879">
        <v>16</v>
      </c>
      <c r="Q52" s="878">
        <v>17</v>
      </c>
      <c r="R52" s="879">
        <v>18</v>
      </c>
      <c r="S52" s="878">
        <v>19</v>
      </c>
      <c r="T52" s="879">
        <v>20</v>
      </c>
      <c r="U52" s="878">
        <v>21</v>
      </c>
      <c r="V52" s="879">
        <v>22</v>
      </c>
      <c r="W52" s="878">
        <v>23</v>
      </c>
      <c r="X52" s="879">
        <v>24</v>
      </c>
      <c r="Y52" s="879"/>
      <c r="Z52" s="878">
        <v>25</v>
      </c>
      <c r="AA52" s="879">
        <v>26</v>
      </c>
      <c r="AB52" s="879">
        <v>28</v>
      </c>
      <c r="AC52" s="878">
        <v>29</v>
      </c>
    </row>
    <row r="53" spans="1:29">
      <c r="A53" s="880" t="s">
        <v>83</v>
      </c>
      <c r="B53" s="881" t="s">
        <v>2000</v>
      </c>
      <c r="C53" s="882"/>
      <c r="D53" s="883"/>
      <c r="E53" s="884">
        <f t="shared" ref="E53:AC53" si="37">SUBTOTAL(9,E54:E59)</f>
        <v>49000000</v>
      </c>
      <c r="F53" s="884">
        <f t="shared" si="37"/>
        <v>10000000</v>
      </c>
      <c r="G53" s="884">
        <f t="shared" si="37"/>
        <v>4380000</v>
      </c>
      <c r="H53" s="884">
        <f t="shared" si="37"/>
        <v>4200000</v>
      </c>
      <c r="I53" s="884">
        <f t="shared" si="37"/>
        <v>4200000</v>
      </c>
      <c r="J53" s="884">
        <f t="shared" si="37"/>
        <v>140</v>
      </c>
      <c r="K53" s="884">
        <f t="shared" si="37"/>
        <v>58041666.666666664</v>
      </c>
      <c r="L53" s="884">
        <f t="shared" si="37"/>
        <v>70821666.666666672</v>
      </c>
      <c r="M53" s="884">
        <f t="shared" si="37"/>
        <v>59000000</v>
      </c>
      <c r="N53" s="884">
        <f t="shared" si="37"/>
        <v>1180000</v>
      </c>
      <c r="O53" s="884">
        <f t="shared" si="37"/>
        <v>10325000</v>
      </c>
      <c r="P53" s="884">
        <f t="shared" si="37"/>
        <v>1770000</v>
      </c>
      <c r="Q53" s="884">
        <f t="shared" si="37"/>
        <v>590000</v>
      </c>
      <c r="R53" s="884">
        <f t="shared" si="37"/>
        <v>13865000</v>
      </c>
      <c r="S53" s="884">
        <f t="shared" si="37"/>
        <v>4720000</v>
      </c>
      <c r="T53" s="884">
        <f t="shared" si="37"/>
        <v>885000</v>
      </c>
      <c r="U53" s="884">
        <f t="shared" si="37"/>
        <v>590000</v>
      </c>
      <c r="V53" s="884">
        <f t="shared" si="37"/>
        <v>6195000</v>
      </c>
      <c r="W53" s="884">
        <f t="shared" si="37"/>
        <v>66000000</v>
      </c>
      <c r="X53" s="884">
        <f t="shared" si="37"/>
        <v>8800000</v>
      </c>
      <c r="Y53" s="884">
        <f t="shared" si="37"/>
        <v>66441666.666666664</v>
      </c>
      <c r="Z53" s="884">
        <f t="shared" si="37"/>
        <v>5420000</v>
      </c>
      <c r="AA53" s="884">
        <f t="shared" si="37"/>
        <v>271000</v>
      </c>
      <c r="AB53" s="884">
        <f t="shared" si="37"/>
        <v>64355666.666666664</v>
      </c>
      <c r="AC53" s="884">
        <f t="shared" si="37"/>
        <v>0</v>
      </c>
    </row>
    <row r="54" spans="1:29">
      <c r="A54" s="885">
        <v>1</v>
      </c>
      <c r="B54" s="886" t="s">
        <v>90</v>
      </c>
      <c r="C54" s="887" t="s">
        <v>2033</v>
      </c>
      <c r="D54" s="888">
        <v>8022908015</v>
      </c>
      <c r="E54" s="889">
        <v>13500000</v>
      </c>
      <c r="F54" s="889">
        <v>5000000</v>
      </c>
      <c r="G54" s="889">
        <v>730000</v>
      </c>
      <c r="H54" s="889">
        <v>1000000</v>
      </c>
      <c r="I54" s="889">
        <v>1000000</v>
      </c>
      <c r="J54" s="890">
        <v>24</v>
      </c>
      <c r="K54" s="891">
        <f>(E54+F54)/24*J54</f>
        <v>18500000</v>
      </c>
      <c r="L54" s="892">
        <f>G54+H54+I54+K54</f>
        <v>21230000</v>
      </c>
      <c r="M54" s="892">
        <f>E54+F54</f>
        <v>18500000</v>
      </c>
      <c r="N54" s="893">
        <f t="shared" ref="N54:N59" si="38">$M54*2%</f>
        <v>370000</v>
      </c>
      <c r="O54" s="893">
        <f>$M54*17.5%</f>
        <v>3237500</v>
      </c>
      <c r="P54" s="893">
        <f t="shared" ref="P54:P59" si="39">$M54*3%</f>
        <v>555000</v>
      </c>
      <c r="Q54" s="894">
        <f>M54*1%</f>
        <v>185000</v>
      </c>
      <c r="R54" s="893">
        <f t="shared" ref="R54:R57" si="40">SUM(N54:Q54)</f>
        <v>4347500</v>
      </c>
      <c r="S54" s="893">
        <f t="shared" ref="S54:S59" si="41">$M54*8%</f>
        <v>1480000</v>
      </c>
      <c r="T54" s="893">
        <f t="shared" ref="T54:T59" si="42">$M54*1.5%</f>
        <v>277500</v>
      </c>
      <c r="U54" s="893">
        <f t="shared" ref="U54:U59" si="43">$M54*1%</f>
        <v>185000</v>
      </c>
      <c r="V54" s="893">
        <f t="shared" ref="V54:V57" si="44">SUM(S54:U54)</f>
        <v>1942500</v>
      </c>
      <c r="W54" s="893">
        <v>11000000</v>
      </c>
      <c r="X54" s="893">
        <v>4400000</v>
      </c>
      <c r="Y54" s="893">
        <f t="shared" ref="Y54:Y59" si="45">L54-G54</f>
        <v>20500000</v>
      </c>
      <c r="Z54" s="893">
        <f>Y54-V54-W54-X54</f>
        <v>3157500</v>
      </c>
      <c r="AA54" s="889">
        <f>Z54*5%</f>
        <v>157875</v>
      </c>
      <c r="AB54" s="895">
        <f>L54-V54-AA54</f>
        <v>19129625</v>
      </c>
      <c r="AC54" s="959"/>
    </row>
    <row r="55" spans="1:29">
      <c r="A55" s="897">
        <v>2</v>
      </c>
      <c r="B55" s="898" t="s">
        <v>2034</v>
      </c>
      <c r="C55" s="899" t="s">
        <v>2035</v>
      </c>
      <c r="D55" s="900">
        <v>8374189718</v>
      </c>
      <c r="E55" s="901">
        <v>13500000</v>
      </c>
      <c r="F55" s="901">
        <v>4000000</v>
      </c>
      <c r="G55" s="901">
        <v>730000</v>
      </c>
      <c r="H55" s="889">
        <v>1000000</v>
      </c>
      <c r="I55" s="889">
        <v>1000000</v>
      </c>
      <c r="J55" s="902">
        <v>24</v>
      </c>
      <c r="K55" s="891">
        <f t="shared" ref="K55:K59" si="46">(E55+F55)/24*J55</f>
        <v>17500000</v>
      </c>
      <c r="L55" s="892">
        <f t="shared" ref="L55:L59" si="47">G55+H55+I55+K55</f>
        <v>20230000</v>
      </c>
      <c r="M55" s="892">
        <f t="shared" ref="M55:M59" si="48">E55+F55</f>
        <v>17500000</v>
      </c>
      <c r="N55" s="903">
        <f t="shared" si="38"/>
        <v>350000</v>
      </c>
      <c r="O55" s="893">
        <f t="shared" ref="O55:O59" si="49">$M55*17.5%</f>
        <v>3062500</v>
      </c>
      <c r="P55" s="903">
        <f t="shared" si="39"/>
        <v>525000</v>
      </c>
      <c r="Q55" s="903">
        <f>M55*1%</f>
        <v>175000</v>
      </c>
      <c r="R55" s="903">
        <f t="shared" si="40"/>
        <v>4112500</v>
      </c>
      <c r="S55" s="903">
        <f t="shared" si="41"/>
        <v>1400000</v>
      </c>
      <c r="T55" s="903">
        <f t="shared" si="42"/>
        <v>262500</v>
      </c>
      <c r="U55" s="903">
        <f t="shared" si="43"/>
        <v>175000</v>
      </c>
      <c r="V55" s="903">
        <f t="shared" si="44"/>
        <v>1837500</v>
      </c>
      <c r="W55" s="893">
        <v>11000000</v>
      </c>
      <c r="X55" s="903">
        <v>4400000</v>
      </c>
      <c r="Y55" s="893">
        <f t="shared" si="45"/>
        <v>19500000</v>
      </c>
      <c r="Z55" s="893">
        <f t="shared" ref="Z55" si="50">Y55-V55-W55-X55</f>
        <v>2262500</v>
      </c>
      <c r="AA55" s="889">
        <f t="shared" ref="AA55:AA59" si="51">Z55*5%</f>
        <v>113125</v>
      </c>
      <c r="AB55" s="895">
        <f t="shared" ref="AB55:AB59" si="52">L55-V55-AA55</f>
        <v>18279375</v>
      </c>
      <c r="AC55" s="904"/>
    </row>
    <row r="56" spans="1:29">
      <c r="A56" s="885">
        <v>3</v>
      </c>
      <c r="B56" s="898" t="s">
        <v>2001</v>
      </c>
      <c r="C56" s="899" t="s">
        <v>2002</v>
      </c>
      <c r="D56" s="900">
        <v>8374296357</v>
      </c>
      <c r="E56" s="901">
        <v>7000000</v>
      </c>
      <c r="F56" s="901">
        <v>1000000</v>
      </c>
      <c r="G56" s="901">
        <v>730000</v>
      </c>
      <c r="H56" s="889">
        <v>1000000</v>
      </c>
      <c r="I56" s="889">
        <v>1000000</v>
      </c>
      <c r="J56" s="902">
        <v>23</v>
      </c>
      <c r="K56" s="891">
        <f t="shared" si="46"/>
        <v>7666666.666666666</v>
      </c>
      <c r="L56" s="892">
        <f t="shared" si="47"/>
        <v>10396666.666666666</v>
      </c>
      <c r="M56" s="892">
        <f t="shared" si="48"/>
        <v>8000000</v>
      </c>
      <c r="N56" s="903">
        <f t="shared" si="38"/>
        <v>160000</v>
      </c>
      <c r="O56" s="893">
        <f t="shared" si="49"/>
        <v>1400000</v>
      </c>
      <c r="P56" s="903">
        <f t="shared" si="39"/>
        <v>240000</v>
      </c>
      <c r="Q56" s="903">
        <f t="shared" ref="Q56:Q59" si="53">M56*1%</f>
        <v>80000</v>
      </c>
      <c r="R56" s="903">
        <f t="shared" si="40"/>
        <v>1880000</v>
      </c>
      <c r="S56" s="903">
        <f t="shared" si="41"/>
        <v>640000</v>
      </c>
      <c r="T56" s="903">
        <f t="shared" si="42"/>
        <v>120000</v>
      </c>
      <c r="U56" s="903">
        <f t="shared" si="43"/>
        <v>80000</v>
      </c>
      <c r="V56" s="903">
        <f t="shared" si="44"/>
        <v>840000</v>
      </c>
      <c r="W56" s="893">
        <v>11000000</v>
      </c>
      <c r="X56" s="903"/>
      <c r="Y56" s="893">
        <f t="shared" si="45"/>
        <v>9666666.666666666</v>
      </c>
      <c r="Z56" s="893"/>
      <c r="AA56" s="889">
        <f t="shared" si="51"/>
        <v>0</v>
      </c>
      <c r="AB56" s="895">
        <f t="shared" si="52"/>
        <v>9556666.666666666</v>
      </c>
      <c r="AC56" s="904"/>
    </row>
    <row r="57" spans="1:29">
      <c r="A57" s="897">
        <v>4</v>
      </c>
      <c r="B57" s="898" t="s">
        <v>2003</v>
      </c>
      <c r="C57" s="899" t="s">
        <v>2036</v>
      </c>
      <c r="D57" s="900">
        <v>8374188055</v>
      </c>
      <c r="E57" s="901">
        <v>5000000</v>
      </c>
      <c r="F57" s="901"/>
      <c r="G57" s="901">
        <v>730000</v>
      </c>
      <c r="H57" s="901">
        <v>400000</v>
      </c>
      <c r="I57" s="901">
        <v>400000</v>
      </c>
      <c r="J57" s="902">
        <v>22</v>
      </c>
      <c r="K57" s="891">
        <f t="shared" si="46"/>
        <v>4583333.333333334</v>
      </c>
      <c r="L57" s="892">
        <f t="shared" si="47"/>
        <v>6113333.333333334</v>
      </c>
      <c r="M57" s="892">
        <f t="shared" si="48"/>
        <v>5000000</v>
      </c>
      <c r="N57" s="903">
        <f t="shared" si="38"/>
        <v>100000</v>
      </c>
      <c r="O57" s="893">
        <f t="shared" si="49"/>
        <v>875000</v>
      </c>
      <c r="P57" s="903">
        <f t="shared" si="39"/>
        <v>150000</v>
      </c>
      <c r="Q57" s="903">
        <f t="shared" si="53"/>
        <v>50000</v>
      </c>
      <c r="R57" s="903">
        <f t="shared" si="40"/>
        <v>1175000</v>
      </c>
      <c r="S57" s="903">
        <f t="shared" si="41"/>
        <v>400000</v>
      </c>
      <c r="T57" s="903">
        <f t="shared" si="42"/>
        <v>75000</v>
      </c>
      <c r="U57" s="903">
        <f t="shared" si="43"/>
        <v>50000</v>
      </c>
      <c r="V57" s="903">
        <f t="shared" si="44"/>
        <v>525000</v>
      </c>
      <c r="W57" s="893">
        <v>11000000</v>
      </c>
      <c r="X57" s="903"/>
      <c r="Y57" s="893">
        <f t="shared" si="45"/>
        <v>5383333.333333334</v>
      </c>
      <c r="Z57" s="893"/>
      <c r="AA57" s="889">
        <f t="shared" si="51"/>
        <v>0</v>
      </c>
      <c r="AB57" s="895">
        <f t="shared" si="52"/>
        <v>5588333.333333334</v>
      </c>
      <c r="AC57" s="904"/>
    </row>
    <row r="58" spans="1:29">
      <c r="A58" s="885">
        <v>5</v>
      </c>
      <c r="B58" s="898" t="s">
        <v>2004</v>
      </c>
      <c r="C58" s="899" t="s">
        <v>2036</v>
      </c>
      <c r="D58" s="900">
        <v>8326527357</v>
      </c>
      <c r="E58" s="901">
        <v>5000000</v>
      </c>
      <c r="F58" s="901"/>
      <c r="G58" s="901">
        <v>730000</v>
      </c>
      <c r="H58" s="901">
        <v>400000</v>
      </c>
      <c r="I58" s="901">
        <v>400000</v>
      </c>
      <c r="J58" s="902">
        <v>24</v>
      </c>
      <c r="K58" s="891">
        <f t="shared" si="46"/>
        <v>5000000</v>
      </c>
      <c r="L58" s="892">
        <f t="shared" si="47"/>
        <v>6530000</v>
      </c>
      <c r="M58" s="892">
        <f t="shared" si="48"/>
        <v>5000000</v>
      </c>
      <c r="N58" s="903">
        <f>$M58*2%</f>
        <v>100000</v>
      </c>
      <c r="O58" s="893">
        <f t="shared" si="49"/>
        <v>875000</v>
      </c>
      <c r="P58" s="903">
        <f>$M58*3%</f>
        <v>150000</v>
      </c>
      <c r="Q58" s="903">
        <f t="shared" si="53"/>
        <v>50000</v>
      </c>
      <c r="R58" s="903">
        <f>SUM(N58:Q58)</f>
        <v>1175000</v>
      </c>
      <c r="S58" s="903">
        <f>$M58*8%</f>
        <v>400000</v>
      </c>
      <c r="T58" s="903">
        <f>$M58*1.5%</f>
        <v>75000</v>
      </c>
      <c r="U58" s="903">
        <f>$M58*1%</f>
        <v>50000</v>
      </c>
      <c r="V58" s="903">
        <f>SUM(S58:U58)</f>
        <v>525000</v>
      </c>
      <c r="W58" s="893">
        <v>11000000</v>
      </c>
      <c r="X58" s="903"/>
      <c r="Y58" s="893">
        <f t="shared" si="45"/>
        <v>5800000</v>
      </c>
      <c r="Z58" s="893"/>
      <c r="AA58" s="889">
        <f t="shared" si="51"/>
        <v>0</v>
      </c>
      <c r="AB58" s="895">
        <f t="shared" si="52"/>
        <v>6005000</v>
      </c>
      <c r="AC58" s="904"/>
    </row>
    <row r="59" spans="1:29">
      <c r="A59" s="897">
        <v>6</v>
      </c>
      <c r="B59" s="898" t="s">
        <v>2005</v>
      </c>
      <c r="C59" s="899" t="s">
        <v>2036</v>
      </c>
      <c r="D59" s="900">
        <v>8374189299</v>
      </c>
      <c r="E59" s="901">
        <v>5000000</v>
      </c>
      <c r="F59" s="901"/>
      <c r="G59" s="901">
        <v>730000</v>
      </c>
      <c r="H59" s="901">
        <v>400000</v>
      </c>
      <c r="I59" s="901">
        <v>400000</v>
      </c>
      <c r="J59" s="902">
        <v>23</v>
      </c>
      <c r="K59" s="891">
        <f t="shared" si="46"/>
        <v>4791666.666666667</v>
      </c>
      <c r="L59" s="892">
        <f t="shared" si="47"/>
        <v>6321666.666666667</v>
      </c>
      <c r="M59" s="892">
        <f t="shared" si="48"/>
        <v>5000000</v>
      </c>
      <c r="N59" s="903">
        <f t="shared" si="38"/>
        <v>100000</v>
      </c>
      <c r="O59" s="893">
        <f t="shared" si="49"/>
        <v>875000</v>
      </c>
      <c r="P59" s="903">
        <f t="shared" si="39"/>
        <v>150000</v>
      </c>
      <c r="Q59" s="903">
        <f t="shared" si="53"/>
        <v>50000</v>
      </c>
      <c r="R59" s="903">
        <f t="shared" ref="R59" si="54">SUM(N59:Q59)</f>
        <v>1175000</v>
      </c>
      <c r="S59" s="903">
        <f t="shared" si="41"/>
        <v>400000</v>
      </c>
      <c r="T59" s="903">
        <f t="shared" si="42"/>
        <v>75000</v>
      </c>
      <c r="U59" s="903">
        <f t="shared" si="43"/>
        <v>50000</v>
      </c>
      <c r="V59" s="903">
        <f t="shared" ref="V59" si="55">SUM(S59:U59)</f>
        <v>525000</v>
      </c>
      <c r="W59" s="903">
        <v>11000000</v>
      </c>
      <c r="X59" s="903"/>
      <c r="Y59" s="893">
        <f t="shared" si="45"/>
        <v>5591666.666666667</v>
      </c>
      <c r="Z59" s="893"/>
      <c r="AA59" s="889">
        <f t="shared" si="51"/>
        <v>0</v>
      </c>
      <c r="AB59" s="895">
        <f t="shared" si="52"/>
        <v>5796666.666666667</v>
      </c>
      <c r="AC59" s="904"/>
    </row>
    <row r="60" spans="1:29" ht="15.75">
      <c r="A60" s="905"/>
      <c r="B60" s="906"/>
      <c r="C60" s="907"/>
      <c r="D60" s="908"/>
      <c r="E60" s="909"/>
      <c r="F60" s="909"/>
      <c r="G60" s="909"/>
      <c r="H60" s="909"/>
      <c r="I60" s="909"/>
      <c r="J60" s="910"/>
      <c r="K60" s="909"/>
      <c r="L60" s="911"/>
      <c r="M60" s="909"/>
      <c r="N60" s="909"/>
      <c r="O60" s="909"/>
      <c r="P60" s="911"/>
      <c r="Q60" s="909"/>
      <c r="R60" s="909"/>
      <c r="S60" s="909"/>
      <c r="T60" s="911"/>
      <c r="U60" s="909"/>
      <c r="V60" s="909"/>
      <c r="W60" s="909"/>
      <c r="X60" s="909"/>
      <c r="Y60" s="893"/>
      <c r="Z60" s="893"/>
      <c r="AA60" s="889"/>
      <c r="AB60" s="909"/>
      <c r="AC60" s="912"/>
    </row>
    <row r="61" spans="1:29">
      <c r="A61" s="880" t="s">
        <v>1</v>
      </c>
      <c r="B61" s="881" t="s">
        <v>2037</v>
      </c>
      <c r="C61" s="882"/>
      <c r="D61" s="883"/>
      <c r="E61" s="884">
        <f t="shared" ref="E61:AC61" si="56">SUBTOTAL(9,E62:E77)</f>
        <v>83000000</v>
      </c>
      <c r="F61" s="884">
        <f t="shared" si="56"/>
        <v>7000000</v>
      </c>
      <c r="G61" s="884">
        <f t="shared" si="56"/>
        <v>10950000</v>
      </c>
      <c r="H61" s="884">
        <f t="shared" si="56"/>
        <v>9000000</v>
      </c>
      <c r="I61" s="884">
        <f t="shared" si="56"/>
        <v>9000000</v>
      </c>
      <c r="J61" s="884">
        <f t="shared" si="56"/>
        <v>360</v>
      </c>
      <c r="K61" s="884">
        <f t="shared" si="56"/>
        <v>90000000</v>
      </c>
      <c r="L61" s="884">
        <f t="shared" si="56"/>
        <v>118950000</v>
      </c>
      <c r="M61" s="884">
        <f t="shared" si="56"/>
        <v>90000000</v>
      </c>
      <c r="N61" s="884">
        <f t="shared" si="56"/>
        <v>1800000</v>
      </c>
      <c r="O61" s="884">
        <f t="shared" si="56"/>
        <v>15750000</v>
      </c>
      <c r="P61" s="884">
        <f t="shared" si="56"/>
        <v>2700000</v>
      </c>
      <c r="Q61" s="884">
        <f t="shared" si="56"/>
        <v>900000</v>
      </c>
      <c r="R61" s="884">
        <f t="shared" si="56"/>
        <v>21150000</v>
      </c>
      <c r="S61" s="884">
        <f t="shared" si="56"/>
        <v>7200000</v>
      </c>
      <c r="T61" s="884">
        <f t="shared" si="56"/>
        <v>1350000</v>
      </c>
      <c r="U61" s="884">
        <f t="shared" si="56"/>
        <v>900000</v>
      </c>
      <c r="V61" s="884">
        <f t="shared" si="56"/>
        <v>9450000</v>
      </c>
      <c r="W61" s="884">
        <f t="shared" si="56"/>
        <v>165000000</v>
      </c>
      <c r="X61" s="884">
        <f t="shared" si="56"/>
        <v>0</v>
      </c>
      <c r="Y61" s="884">
        <f t="shared" si="56"/>
        <v>108000000</v>
      </c>
      <c r="Z61" s="884">
        <f t="shared" si="56"/>
        <v>1950000</v>
      </c>
      <c r="AA61" s="884">
        <f t="shared" si="56"/>
        <v>97500</v>
      </c>
      <c r="AB61" s="884">
        <f t="shared" si="56"/>
        <v>109402500</v>
      </c>
      <c r="AC61" s="884">
        <f t="shared" si="56"/>
        <v>0</v>
      </c>
    </row>
    <row r="62" spans="1:29">
      <c r="A62" s="885">
        <v>7</v>
      </c>
      <c r="B62" s="886" t="s">
        <v>2006</v>
      </c>
      <c r="C62" s="887" t="s">
        <v>2038</v>
      </c>
      <c r="D62" s="888">
        <v>8374189122</v>
      </c>
      <c r="E62" s="889">
        <v>8000000</v>
      </c>
      <c r="F62" s="889">
        <v>2000000</v>
      </c>
      <c r="G62" s="889">
        <v>730000</v>
      </c>
      <c r="H62" s="889">
        <v>2000000</v>
      </c>
      <c r="I62" s="889">
        <v>2000000</v>
      </c>
      <c r="J62" s="890">
        <v>24</v>
      </c>
      <c r="K62" s="891">
        <f t="shared" ref="K62:K76" si="57">(E62+F62)/24*J62</f>
        <v>10000000</v>
      </c>
      <c r="L62" s="892">
        <f t="shared" ref="L62:L76" si="58">G62+H62+I62+K62</f>
        <v>14730000</v>
      </c>
      <c r="M62" s="892">
        <f t="shared" ref="M62:M76" si="59">E62+F62</f>
        <v>10000000</v>
      </c>
      <c r="N62" s="893">
        <f>$M62*2%</f>
        <v>200000</v>
      </c>
      <c r="O62" s="893">
        <f t="shared" ref="O62:O76" si="60">$M62*17.5%</f>
        <v>1750000</v>
      </c>
      <c r="P62" s="893">
        <f>$M62*3%</f>
        <v>300000</v>
      </c>
      <c r="Q62" s="894">
        <f>M62*1%</f>
        <v>100000</v>
      </c>
      <c r="R62" s="893">
        <f>SUM(N62:Q62)</f>
        <v>2350000</v>
      </c>
      <c r="S62" s="893">
        <f>$M62*8%</f>
        <v>800000</v>
      </c>
      <c r="T62" s="893">
        <f>$M62*1.5%</f>
        <v>150000</v>
      </c>
      <c r="U62" s="893">
        <f>$M62*1%</f>
        <v>100000</v>
      </c>
      <c r="V62" s="893">
        <f>SUM(S62:U62)</f>
        <v>1050000</v>
      </c>
      <c r="W62" s="893">
        <v>11000000</v>
      </c>
      <c r="X62" s="893"/>
      <c r="Y62" s="893">
        <f t="shared" ref="Y62:Y76" si="61">L62-G62</f>
        <v>14000000</v>
      </c>
      <c r="Z62" s="893">
        <f>Y62-V62-W62-X62</f>
        <v>1950000</v>
      </c>
      <c r="AA62" s="889">
        <f>Z62*5%</f>
        <v>97500</v>
      </c>
      <c r="AB62" s="895">
        <f>L62-V62-AA62</f>
        <v>13582500</v>
      </c>
      <c r="AC62" s="896"/>
    </row>
    <row r="63" spans="1:29">
      <c r="A63" s="897">
        <v>8</v>
      </c>
      <c r="B63" s="898" t="s">
        <v>2007</v>
      </c>
      <c r="C63" s="899" t="s">
        <v>2039</v>
      </c>
      <c r="D63" s="900">
        <v>8374188873</v>
      </c>
      <c r="E63" s="901">
        <v>6000000</v>
      </c>
      <c r="F63" s="901">
        <v>1000000</v>
      </c>
      <c r="G63" s="901">
        <v>730000</v>
      </c>
      <c r="H63" s="901">
        <v>500000</v>
      </c>
      <c r="I63" s="901">
        <v>500000</v>
      </c>
      <c r="J63" s="890">
        <v>24</v>
      </c>
      <c r="K63" s="891">
        <f t="shared" si="57"/>
        <v>7000000</v>
      </c>
      <c r="L63" s="892">
        <f t="shared" si="58"/>
        <v>8730000</v>
      </c>
      <c r="M63" s="892">
        <f t="shared" si="59"/>
        <v>7000000</v>
      </c>
      <c r="N63" s="903">
        <f>$M63*2%</f>
        <v>140000</v>
      </c>
      <c r="O63" s="893">
        <f t="shared" si="60"/>
        <v>1225000</v>
      </c>
      <c r="P63" s="903">
        <f>$M63*3%</f>
        <v>210000</v>
      </c>
      <c r="Q63" s="903">
        <f t="shared" ref="Q63:Q76" si="62">M63*1%</f>
        <v>70000</v>
      </c>
      <c r="R63" s="903">
        <f>SUM(N63:Q63)</f>
        <v>1645000</v>
      </c>
      <c r="S63" s="903">
        <f>$M63*8%</f>
        <v>560000</v>
      </c>
      <c r="T63" s="903">
        <f>$M63*1.5%</f>
        <v>105000</v>
      </c>
      <c r="U63" s="903">
        <f>$M63*1%</f>
        <v>70000</v>
      </c>
      <c r="V63" s="903">
        <f>SUM(S63:U63)</f>
        <v>735000</v>
      </c>
      <c r="W63" s="893">
        <v>11000000</v>
      </c>
      <c r="X63" s="903"/>
      <c r="Y63" s="893">
        <f t="shared" si="61"/>
        <v>8000000</v>
      </c>
      <c r="Z63" s="893"/>
      <c r="AA63" s="903"/>
      <c r="AB63" s="895">
        <f t="shared" ref="AB63:AB76" si="63">L63-V63-AA63</f>
        <v>7995000</v>
      </c>
      <c r="AC63" s="904"/>
    </row>
    <row r="64" spans="1:29">
      <c r="A64" s="885">
        <v>9</v>
      </c>
      <c r="B64" s="913" t="s">
        <v>2008</v>
      </c>
      <c r="C64" s="899" t="s">
        <v>2039</v>
      </c>
      <c r="D64" s="914">
        <v>8374188753</v>
      </c>
      <c r="E64" s="901">
        <v>6000000</v>
      </c>
      <c r="F64" s="901">
        <v>1000000</v>
      </c>
      <c r="G64" s="901">
        <v>730000</v>
      </c>
      <c r="H64" s="901">
        <v>500000</v>
      </c>
      <c r="I64" s="901">
        <v>500000</v>
      </c>
      <c r="J64" s="890">
        <v>24</v>
      </c>
      <c r="K64" s="891">
        <f t="shared" si="57"/>
        <v>7000000</v>
      </c>
      <c r="L64" s="892">
        <f t="shared" si="58"/>
        <v>8730000</v>
      </c>
      <c r="M64" s="892">
        <f t="shared" si="59"/>
        <v>7000000</v>
      </c>
      <c r="N64" s="903">
        <f t="shared" ref="N64:N76" si="64">$M64*2%</f>
        <v>140000</v>
      </c>
      <c r="O64" s="893">
        <f t="shared" si="60"/>
        <v>1225000</v>
      </c>
      <c r="P64" s="903">
        <f t="shared" ref="P64:P76" si="65">$M64*3%</f>
        <v>210000</v>
      </c>
      <c r="Q64" s="903">
        <f t="shared" si="62"/>
        <v>70000</v>
      </c>
      <c r="R64" s="903">
        <f t="shared" ref="R64:R65" si="66">SUM(N64:Q64)</f>
        <v>1645000</v>
      </c>
      <c r="S64" s="903">
        <f t="shared" ref="S64:S76" si="67">$M64*8%</f>
        <v>560000</v>
      </c>
      <c r="T64" s="903">
        <f t="shared" ref="T64:T76" si="68">$M64*1.5%</f>
        <v>105000</v>
      </c>
      <c r="U64" s="903">
        <f t="shared" ref="U64:U76" si="69">$M64*1%</f>
        <v>70000</v>
      </c>
      <c r="V64" s="903">
        <f t="shared" ref="V64:V65" si="70">SUM(S64:U64)</f>
        <v>735000</v>
      </c>
      <c r="W64" s="893">
        <v>11000000</v>
      </c>
      <c r="X64" s="915"/>
      <c r="Y64" s="893">
        <f t="shared" si="61"/>
        <v>8000000</v>
      </c>
      <c r="Z64" s="893"/>
      <c r="AA64" s="915"/>
      <c r="AB64" s="895">
        <f t="shared" si="63"/>
        <v>7995000</v>
      </c>
      <c r="AC64" s="916"/>
    </row>
    <row r="65" spans="1:29">
      <c r="A65" s="897">
        <v>10</v>
      </c>
      <c r="B65" s="898" t="s">
        <v>2040</v>
      </c>
      <c r="C65" s="899" t="s">
        <v>2039</v>
      </c>
      <c r="D65" s="900">
        <v>8374189468</v>
      </c>
      <c r="E65" s="901">
        <v>6000000</v>
      </c>
      <c r="F65" s="901">
        <v>1000000</v>
      </c>
      <c r="G65" s="901">
        <v>730000</v>
      </c>
      <c r="H65" s="901">
        <v>500000</v>
      </c>
      <c r="I65" s="901">
        <v>500000</v>
      </c>
      <c r="J65" s="890">
        <v>24</v>
      </c>
      <c r="K65" s="891">
        <f t="shared" si="57"/>
        <v>7000000</v>
      </c>
      <c r="L65" s="918">
        <f t="shared" si="58"/>
        <v>8730000</v>
      </c>
      <c r="M65" s="918">
        <f t="shared" si="59"/>
        <v>7000000</v>
      </c>
      <c r="N65" s="903">
        <f t="shared" si="64"/>
        <v>140000</v>
      </c>
      <c r="O65" s="893">
        <f t="shared" si="60"/>
        <v>1225000</v>
      </c>
      <c r="P65" s="903">
        <f t="shared" si="65"/>
        <v>210000</v>
      </c>
      <c r="Q65" s="903">
        <f t="shared" si="62"/>
        <v>70000</v>
      </c>
      <c r="R65" s="903">
        <f t="shared" si="66"/>
        <v>1645000</v>
      </c>
      <c r="S65" s="903">
        <f t="shared" si="67"/>
        <v>560000</v>
      </c>
      <c r="T65" s="903">
        <f t="shared" si="68"/>
        <v>105000</v>
      </c>
      <c r="U65" s="903">
        <f t="shared" si="69"/>
        <v>70000</v>
      </c>
      <c r="V65" s="903">
        <f t="shared" si="70"/>
        <v>735000</v>
      </c>
      <c r="W65" s="903">
        <v>11000000</v>
      </c>
      <c r="X65" s="903"/>
      <c r="Y65" s="893">
        <f t="shared" si="61"/>
        <v>8000000</v>
      </c>
      <c r="Z65" s="903"/>
      <c r="AA65" s="903"/>
      <c r="AB65" s="919">
        <f t="shared" si="63"/>
        <v>7995000</v>
      </c>
      <c r="AC65" s="904"/>
    </row>
    <row r="66" spans="1:29">
      <c r="A66" s="897">
        <v>11</v>
      </c>
      <c r="B66" s="898" t="s">
        <v>2041</v>
      </c>
      <c r="C66" s="899" t="s">
        <v>2039</v>
      </c>
      <c r="D66" s="900">
        <v>8579203346</v>
      </c>
      <c r="E66" s="901">
        <v>6000000</v>
      </c>
      <c r="F66" s="901">
        <v>1000000</v>
      </c>
      <c r="G66" s="901">
        <v>730000</v>
      </c>
      <c r="H66" s="901">
        <v>500000</v>
      </c>
      <c r="I66" s="901">
        <v>500000</v>
      </c>
      <c r="J66" s="890">
        <v>24</v>
      </c>
      <c r="K66" s="891">
        <f t="shared" si="57"/>
        <v>7000000</v>
      </c>
      <c r="L66" s="918">
        <f t="shared" si="58"/>
        <v>8730000</v>
      </c>
      <c r="M66" s="918">
        <f t="shared" si="59"/>
        <v>7000000</v>
      </c>
      <c r="N66" s="903">
        <f t="shared" si="64"/>
        <v>140000</v>
      </c>
      <c r="O66" s="893">
        <f t="shared" si="60"/>
        <v>1225000</v>
      </c>
      <c r="P66" s="903">
        <f t="shared" si="65"/>
        <v>210000</v>
      </c>
      <c r="Q66" s="903">
        <f t="shared" si="62"/>
        <v>70000</v>
      </c>
      <c r="R66" s="903">
        <f t="shared" ref="R66:R76" si="71">SUM(N66:Q66)</f>
        <v>1645000</v>
      </c>
      <c r="S66" s="903">
        <f t="shared" si="67"/>
        <v>560000</v>
      </c>
      <c r="T66" s="903">
        <f t="shared" si="68"/>
        <v>105000</v>
      </c>
      <c r="U66" s="903">
        <f t="shared" si="69"/>
        <v>70000</v>
      </c>
      <c r="V66" s="903">
        <f t="shared" ref="V66:V76" si="72">SUM(S66:U66)</f>
        <v>735000</v>
      </c>
      <c r="W66" s="903">
        <v>11000000</v>
      </c>
      <c r="X66" s="903"/>
      <c r="Y66" s="893">
        <f t="shared" si="61"/>
        <v>8000000</v>
      </c>
      <c r="Z66" s="903"/>
      <c r="AA66" s="903"/>
      <c r="AB66" s="919">
        <f t="shared" si="63"/>
        <v>7995000</v>
      </c>
      <c r="AC66" s="904"/>
    </row>
    <row r="67" spans="1:29">
      <c r="A67" s="897">
        <v>12</v>
      </c>
      <c r="B67" s="920" t="s">
        <v>2042</v>
      </c>
      <c r="C67" s="899" t="s">
        <v>2039</v>
      </c>
      <c r="D67" s="900" t="s">
        <v>2043</v>
      </c>
      <c r="E67" s="901">
        <v>6000000</v>
      </c>
      <c r="F67" s="901">
        <v>1000000</v>
      </c>
      <c r="G67" s="901">
        <v>730000</v>
      </c>
      <c r="H67" s="901">
        <v>500000</v>
      </c>
      <c r="I67" s="901">
        <v>500000</v>
      </c>
      <c r="J67" s="890">
        <v>24</v>
      </c>
      <c r="K67" s="891">
        <f t="shared" si="57"/>
        <v>7000000</v>
      </c>
      <c r="L67" s="918">
        <f t="shared" si="58"/>
        <v>8730000</v>
      </c>
      <c r="M67" s="918">
        <f t="shared" si="59"/>
        <v>7000000</v>
      </c>
      <c r="N67" s="903">
        <f t="shared" si="64"/>
        <v>140000</v>
      </c>
      <c r="O67" s="893">
        <f t="shared" si="60"/>
        <v>1225000</v>
      </c>
      <c r="P67" s="903">
        <f t="shared" si="65"/>
        <v>210000</v>
      </c>
      <c r="Q67" s="903">
        <f t="shared" si="62"/>
        <v>70000</v>
      </c>
      <c r="R67" s="903">
        <f t="shared" si="71"/>
        <v>1645000</v>
      </c>
      <c r="S67" s="903">
        <f t="shared" si="67"/>
        <v>560000</v>
      </c>
      <c r="T67" s="903">
        <f t="shared" si="68"/>
        <v>105000</v>
      </c>
      <c r="U67" s="903">
        <f t="shared" si="69"/>
        <v>70000</v>
      </c>
      <c r="V67" s="903">
        <f t="shared" si="72"/>
        <v>735000</v>
      </c>
      <c r="W67" s="903">
        <v>11000000</v>
      </c>
      <c r="X67" s="903"/>
      <c r="Y67" s="893">
        <f t="shared" si="61"/>
        <v>8000000</v>
      </c>
      <c r="Z67" s="903"/>
      <c r="AA67" s="903"/>
      <c r="AB67" s="919">
        <f t="shared" si="63"/>
        <v>7995000</v>
      </c>
      <c r="AC67" s="904"/>
    </row>
    <row r="68" spans="1:29">
      <c r="A68" s="897">
        <v>13</v>
      </c>
      <c r="B68" s="920" t="s">
        <v>2044</v>
      </c>
      <c r="C68" s="899" t="s">
        <v>2045</v>
      </c>
      <c r="D68" s="900" t="s">
        <v>2046</v>
      </c>
      <c r="E68" s="901">
        <v>5000000</v>
      </c>
      <c r="F68" s="901"/>
      <c r="G68" s="901">
        <v>730000</v>
      </c>
      <c r="H68" s="901">
        <v>500000</v>
      </c>
      <c r="I68" s="901">
        <v>500000</v>
      </c>
      <c r="J68" s="890">
        <v>24</v>
      </c>
      <c r="K68" s="891">
        <f t="shared" si="57"/>
        <v>5000000</v>
      </c>
      <c r="L68" s="918">
        <f t="shared" si="58"/>
        <v>6730000</v>
      </c>
      <c r="M68" s="918">
        <f t="shared" si="59"/>
        <v>5000000</v>
      </c>
      <c r="N68" s="903">
        <f t="shared" si="64"/>
        <v>100000</v>
      </c>
      <c r="O68" s="893">
        <f t="shared" si="60"/>
        <v>875000</v>
      </c>
      <c r="P68" s="903">
        <f t="shared" si="65"/>
        <v>150000</v>
      </c>
      <c r="Q68" s="903">
        <f t="shared" si="62"/>
        <v>50000</v>
      </c>
      <c r="R68" s="903">
        <f t="shared" si="71"/>
        <v>1175000</v>
      </c>
      <c r="S68" s="903">
        <f t="shared" si="67"/>
        <v>400000</v>
      </c>
      <c r="T68" s="903">
        <f t="shared" si="68"/>
        <v>75000</v>
      </c>
      <c r="U68" s="903">
        <f t="shared" si="69"/>
        <v>50000</v>
      </c>
      <c r="V68" s="903">
        <f t="shared" si="72"/>
        <v>525000</v>
      </c>
      <c r="W68" s="903">
        <v>11000000</v>
      </c>
      <c r="X68" s="903"/>
      <c r="Y68" s="893">
        <f t="shared" si="61"/>
        <v>6000000</v>
      </c>
      <c r="Z68" s="903"/>
      <c r="AA68" s="903"/>
      <c r="AB68" s="919">
        <f t="shared" si="63"/>
        <v>6205000</v>
      </c>
      <c r="AC68" s="904"/>
    </row>
    <row r="69" spans="1:29">
      <c r="A69" s="897">
        <v>14</v>
      </c>
      <c r="B69" s="920" t="s">
        <v>2047</v>
      </c>
      <c r="C69" s="899" t="s">
        <v>2045</v>
      </c>
      <c r="D69" s="900" t="s">
        <v>2048</v>
      </c>
      <c r="E69" s="901">
        <v>5000000</v>
      </c>
      <c r="F69" s="901"/>
      <c r="G69" s="901">
        <v>730000</v>
      </c>
      <c r="H69" s="901">
        <v>500000</v>
      </c>
      <c r="I69" s="901">
        <v>500000</v>
      </c>
      <c r="J69" s="890">
        <v>24</v>
      </c>
      <c r="K69" s="891">
        <f t="shared" si="57"/>
        <v>5000000</v>
      </c>
      <c r="L69" s="918">
        <f t="shared" si="58"/>
        <v>6730000</v>
      </c>
      <c r="M69" s="918">
        <f t="shared" si="59"/>
        <v>5000000</v>
      </c>
      <c r="N69" s="903">
        <f t="shared" si="64"/>
        <v>100000</v>
      </c>
      <c r="O69" s="893">
        <f t="shared" si="60"/>
        <v>875000</v>
      </c>
      <c r="P69" s="903">
        <f t="shared" si="65"/>
        <v>150000</v>
      </c>
      <c r="Q69" s="903">
        <f t="shared" si="62"/>
        <v>50000</v>
      </c>
      <c r="R69" s="903">
        <f t="shared" si="71"/>
        <v>1175000</v>
      </c>
      <c r="S69" s="903">
        <f t="shared" si="67"/>
        <v>400000</v>
      </c>
      <c r="T69" s="903">
        <f t="shared" si="68"/>
        <v>75000</v>
      </c>
      <c r="U69" s="903">
        <f t="shared" si="69"/>
        <v>50000</v>
      </c>
      <c r="V69" s="903">
        <f t="shared" si="72"/>
        <v>525000</v>
      </c>
      <c r="W69" s="903">
        <v>11000000</v>
      </c>
      <c r="X69" s="903"/>
      <c r="Y69" s="893">
        <f t="shared" si="61"/>
        <v>6000000</v>
      </c>
      <c r="Z69" s="903"/>
      <c r="AA69" s="903"/>
      <c r="AB69" s="919">
        <f t="shared" si="63"/>
        <v>6205000</v>
      </c>
      <c r="AC69" s="904"/>
    </row>
    <row r="70" spans="1:29">
      <c r="A70" s="897">
        <v>15</v>
      </c>
      <c r="B70" s="920" t="s">
        <v>2049</v>
      </c>
      <c r="C70" s="899" t="s">
        <v>2045</v>
      </c>
      <c r="D70" s="900" t="s">
        <v>2050</v>
      </c>
      <c r="E70" s="901">
        <v>5000000</v>
      </c>
      <c r="F70" s="901"/>
      <c r="G70" s="901">
        <v>730000</v>
      </c>
      <c r="H70" s="901">
        <v>500000</v>
      </c>
      <c r="I70" s="901">
        <v>500000</v>
      </c>
      <c r="J70" s="890">
        <v>24</v>
      </c>
      <c r="K70" s="891">
        <f t="shared" si="57"/>
        <v>5000000</v>
      </c>
      <c r="L70" s="918">
        <f t="shared" si="58"/>
        <v>6730000</v>
      </c>
      <c r="M70" s="918">
        <f t="shared" si="59"/>
        <v>5000000</v>
      </c>
      <c r="N70" s="903">
        <f t="shared" si="64"/>
        <v>100000</v>
      </c>
      <c r="O70" s="893">
        <f t="shared" si="60"/>
        <v>875000</v>
      </c>
      <c r="P70" s="903">
        <f t="shared" si="65"/>
        <v>150000</v>
      </c>
      <c r="Q70" s="903">
        <f t="shared" si="62"/>
        <v>50000</v>
      </c>
      <c r="R70" s="903">
        <f t="shared" si="71"/>
        <v>1175000</v>
      </c>
      <c r="S70" s="903">
        <f t="shared" si="67"/>
        <v>400000</v>
      </c>
      <c r="T70" s="903">
        <f t="shared" si="68"/>
        <v>75000</v>
      </c>
      <c r="U70" s="903">
        <f t="shared" si="69"/>
        <v>50000</v>
      </c>
      <c r="V70" s="903">
        <f t="shared" si="72"/>
        <v>525000</v>
      </c>
      <c r="W70" s="903">
        <v>11000000</v>
      </c>
      <c r="X70" s="903"/>
      <c r="Y70" s="893">
        <f t="shared" si="61"/>
        <v>6000000</v>
      </c>
      <c r="Z70" s="903"/>
      <c r="AA70" s="903"/>
      <c r="AB70" s="919">
        <f t="shared" si="63"/>
        <v>6205000</v>
      </c>
      <c r="AC70" s="904"/>
    </row>
    <row r="71" spans="1:29">
      <c r="A71" s="897">
        <v>16</v>
      </c>
      <c r="B71" s="920" t="s">
        <v>2051</v>
      </c>
      <c r="C71" s="899" t="s">
        <v>2045</v>
      </c>
      <c r="D71" s="900" t="s">
        <v>2052</v>
      </c>
      <c r="E71" s="901">
        <v>5000000</v>
      </c>
      <c r="F71" s="901"/>
      <c r="G71" s="901">
        <v>730000</v>
      </c>
      <c r="H71" s="901">
        <v>500000</v>
      </c>
      <c r="I71" s="901">
        <v>500000</v>
      </c>
      <c r="J71" s="890">
        <v>24</v>
      </c>
      <c r="K71" s="891">
        <f t="shared" si="57"/>
        <v>5000000</v>
      </c>
      <c r="L71" s="918">
        <f t="shared" si="58"/>
        <v>6730000</v>
      </c>
      <c r="M71" s="918">
        <f t="shared" si="59"/>
        <v>5000000</v>
      </c>
      <c r="N71" s="903">
        <f t="shared" si="64"/>
        <v>100000</v>
      </c>
      <c r="O71" s="893">
        <f t="shared" si="60"/>
        <v>875000</v>
      </c>
      <c r="P71" s="903">
        <f t="shared" si="65"/>
        <v>150000</v>
      </c>
      <c r="Q71" s="903">
        <f t="shared" si="62"/>
        <v>50000</v>
      </c>
      <c r="R71" s="903">
        <f t="shared" si="71"/>
        <v>1175000</v>
      </c>
      <c r="S71" s="903">
        <f t="shared" si="67"/>
        <v>400000</v>
      </c>
      <c r="T71" s="903">
        <f t="shared" si="68"/>
        <v>75000</v>
      </c>
      <c r="U71" s="903">
        <f t="shared" si="69"/>
        <v>50000</v>
      </c>
      <c r="V71" s="903">
        <f t="shared" si="72"/>
        <v>525000</v>
      </c>
      <c r="W71" s="903">
        <v>11000000</v>
      </c>
      <c r="X71" s="903"/>
      <c r="Y71" s="893">
        <f t="shared" si="61"/>
        <v>6000000</v>
      </c>
      <c r="Z71" s="903"/>
      <c r="AA71" s="903"/>
      <c r="AB71" s="919">
        <f t="shared" si="63"/>
        <v>6205000</v>
      </c>
      <c r="AC71" s="904"/>
    </row>
    <row r="72" spans="1:29">
      <c r="A72" s="897">
        <v>17</v>
      </c>
      <c r="B72" s="920" t="s">
        <v>2053</v>
      </c>
      <c r="C72" s="899" t="s">
        <v>2045</v>
      </c>
      <c r="D72" s="900" t="s">
        <v>2054</v>
      </c>
      <c r="E72" s="901">
        <v>5000000</v>
      </c>
      <c r="F72" s="901"/>
      <c r="G72" s="901">
        <v>730000</v>
      </c>
      <c r="H72" s="901">
        <v>500000</v>
      </c>
      <c r="I72" s="901">
        <v>500000</v>
      </c>
      <c r="J72" s="890">
        <v>24</v>
      </c>
      <c r="K72" s="891">
        <f t="shared" si="57"/>
        <v>5000000</v>
      </c>
      <c r="L72" s="918">
        <f t="shared" si="58"/>
        <v>6730000</v>
      </c>
      <c r="M72" s="918">
        <f t="shared" si="59"/>
        <v>5000000</v>
      </c>
      <c r="N72" s="903">
        <f t="shared" si="64"/>
        <v>100000</v>
      </c>
      <c r="O72" s="893">
        <f t="shared" si="60"/>
        <v>875000</v>
      </c>
      <c r="P72" s="903">
        <f t="shared" si="65"/>
        <v>150000</v>
      </c>
      <c r="Q72" s="903">
        <f t="shared" si="62"/>
        <v>50000</v>
      </c>
      <c r="R72" s="903">
        <f t="shared" si="71"/>
        <v>1175000</v>
      </c>
      <c r="S72" s="903">
        <f t="shared" si="67"/>
        <v>400000</v>
      </c>
      <c r="T72" s="903">
        <f t="shared" si="68"/>
        <v>75000</v>
      </c>
      <c r="U72" s="903">
        <f t="shared" si="69"/>
        <v>50000</v>
      </c>
      <c r="V72" s="903">
        <f t="shared" si="72"/>
        <v>525000</v>
      </c>
      <c r="W72" s="903">
        <v>11000000</v>
      </c>
      <c r="X72" s="903"/>
      <c r="Y72" s="893">
        <f t="shared" si="61"/>
        <v>6000000</v>
      </c>
      <c r="Z72" s="903"/>
      <c r="AA72" s="903"/>
      <c r="AB72" s="919">
        <f t="shared" si="63"/>
        <v>6205000</v>
      </c>
      <c r="AC72" s="904"/>
    </row>
    <row r="73" spans="1:29">
      <c r="A73" s="897">
        <v>18</v>
      </c>
      <c r="B73" s="920" t="s">
        <v>2055</v>
      </c>
      <c r="C73" s="899" t="s">
        <v>2056</v>
      </c>
      <c r="D73" s="900" t="s">
        <v>2057</v>
      </c>
      <c r="E73" s="901">
        <v>5000000</v>
      </c>
      <c r="F73" s="901"/>
      <c r="G73" s="901">
        <v>730000</v>
      </c>
      <c r="H73" s="901">
        <v>500000</v>
      </c>
      <c r="I73" s="901">
        <v>500000</v>
      </c>
      <c r="J73" s="890">
        <v>24</v>
      </c>
      <c r="K73" s="891">
        <f t="shared" si="57"/>
        <v>5000000</v>
      </c>
      <c r="L73" s="918">
        <f t="shared" si="58"/>
        <v>6730000</v>
      </c>
      <c r="M73" s="918">
        <f t="shared" si="59"/>
        <v>5000000</v>
      </c>
      <c r="N73" s="903">
        <f t="shared" si="64"/>
        <v>100000</v>
      </c>
      <c r="O73" s="893">
        <f t="shared" si="60"/>
        <v>875000</v>
      </c>
      <c r="P73" s="903">
        <f t="shared" si="65"/>
        <v>150000</v>
      </c>
      <c r="Q73" s="903">
        <f t="shared" si="62"/>
        <v>50000</v>
      </c>
      <c r="R73" s="903">
        <f t="shared" si="71"/>
        <v>1175000</v>
      </c>
      <c r="S73" s="903">
        <f t="shared" si="67"/>
        <v>400000</v>
      </c>
      <c r="T73" s="903">
        <f t="shared" si="68"/>
        <v>75000</v>
      </c>
      <c r="U73" s="903">
        <f t="shared" si="69"/>
        <v>50000</v>
      </c>
      <c r="V73" s="903">
        <f t="shared" si="72"/>
        <v>525000</v>
      </c>
      <c r="W73" s="903">
        <v>11000000</v>
      </c>
      <c r="X73" s="903"/>
      <c r="Y73" s="893">
        <f t="shared" si="61"/>
        <v>6000000</v>
      </c>
      <c r="Z73" s="903"/>
      <c r="AA73" s="903"/>
      <c r="AB73" s="919">
        <f t="shared" si="63"/>
        <v>6205000</v>
      </c>
      <c r="AC73" s="904"/>
    </row>
    <row r="74" spans="1:29">
      <c r="A74" s="897">
        <v>19</v>
      </c>
      <c r="B74" s="920" t="s">
        <v>2058</v>
      </c>
      <c r="C74" s="899" t="s">
        <v>2056</v>
      </c>
      <c r="D74" s="900" t="s">
        <v>2059</v>
      </c>
      <c r="E74" s="901">
        <v>5000000</v>
      </c>
      <c r="F74" s="901"/>
      <c r="G74" s="901">
        <v>730000</v>
      </c>
      <c r="H74" s="901">
        <v>500000</v>
      </c>
      <c r="I74" s="901">
        <v>500000</v>
      </c>
      <c r="J74" s="890">
        <v>24</v>
      </c>
      <c r="K74" s="891">
        <f t="shared" si="57"/>
        <v>5000000</v>
      </c>
      <c r="L74" s="918">
        <f t="shared" si="58"/>
        <v>6730000</v>
      </c>
      <c r="M74" s="918">
        <f t="shared" si="59"/>
        <v>5000000</v>
      </c>
      <c r="N74" s="903">
        <f t="shared" si="64"/>
        <v>100000</v>
      </c>
      <c r="O74" s="893">
        <f t="shared" si="60"/>
        <v>875000</v>
      </c>
      <c r="P74" s="903">
        <f t="shared" si="65"/>
        <v>150000</v>
      </c>
      <c r="Q74" s="903">
        <f t="shared" si="62"/>
        <v>50000</v>
      </c>
      <c r="R74" s="903">
        <f t="shared" si="71"/>
        <v>1175000</v>
      </c>
      <c r="S74" s="903">
        <f t="shared" si="67"/>
        <v>400000</v>
      </c>
      <c r="T74" s="903">
        <f t="shared" si="68"/>
        <v>75000</v>
      </c>
      <c r="U74" s="903">
        <f t="shared" si="69"/>
        <v>50000</v>
      </c>
      <c r="V74" s="903">
        <f t="shared" si="72"/>
        <v>525000</v>
      </c>
      <c r="W74" s="903">
        <v>11000000</v>
      </c>
      <c r="X74" s="903"/>
      <c r="Y74" s="893">
        <f t="shared" si="61"/>
        <v>6000000</v>
      </c>
      <c r="Z74" s="903"/>
      <c r="AA74" s="903"/>
      <c r="AB74" s="919">
        <f t="shared" si="63"/>
        <v>6205000</v>
      </c>
      <c r="AC74" s="904"/>
    </row>
    <row r="75" spans="1:29">
      <c r="A75" s="897">
        <v>20</v>
      </c>
      <c r="B75" s="920" t="s">
        <v>2060</v>
      </c>
      <c r="C75" s="899" t="s">
        <v>2061</v>
      </c>
      <c r="D75" s="900">
        <v>8579210382</v>
      </c>
      <c r="E75" s="901">
        <v>5000000</v>
      </c>
      <c r="F75" s="901"/>
      <c r="G75" s="901">
        <v>730000</v>
      </c>
      <c r="H75" s="901">
        <v>500000</v>
      </c>
      <c r="I75" s="901">
        <v>500000</v>
      </c>
      <c r="J75" s="890">
        <v>24</v>
      </c>
      <c r="K75" s="891">
        <f t="shared" si="57"/>
        <v>5000000</v>
      </c>
      <c r="L75" s="918">
        <f t="shared" si="58"/>
        <v>6730000</v>
      </c>
      <c r="M75" s="918">
        <f t="shared" si="59"/>
        <v>5000000</v>
      </c>
      <c r="N75" s="903">
        <f t="shared" si="64"/>
        <v>100000</v>
      </c>
      <c r="O75" s="893">
        <f t="shared" si="60"/>
        <v>875000</v>
      </c>
      <c r="P75" s="903">
        <f t="shared" si="65"/>
        <v>150000</v>
      </c>
      <c r="Q75" s="903">
        <f t="shared" si="62"/>
        <v>50000</v>
      </c>
      <c r="R75" s="903">
        <f t="shared" si="71"/>
        <v>1175000</v>
      </c>
      <c r="S75" s="903">
        <f t="shared" si="67"/>
        <v>400000</v>
      </c>
      <c r="T75" s="903">
        <f t="shared" si="68"/>
        <v>75000</v>
      </c>
      <c r="U75" s="903">
        <f t="shared" si="69"/>
        <v>50000</v>
      </c>
      <c r="V75" s="903">
        <f t="shared" si="72"/>
        <v>525000</v>
      </c>
      <c r="W75" s="903">
        <v>11000000</v>
      </c>
      <c r="X75" s="903"/>
      <c r="Y75" s="893">
        <f t="shared" si="61"/>
        <v>6000000</v>
      </c>
      <c r="Z75" s="903"/>
      <c r="AA75" s="903"/>
      <c r="AB75" s="919">
        <f t="shared" si="63"/>
        <v>6205000</v>
      </c>
      <c r="AC75" s="904"/>
    </row>
    <row r="76" spans="1:29">
      <c r="A76" s="897">
        <v>21</v>
      </c>
      <c r="B76" s="920" t="s">
        <v>2062</v>
      </c>
      <c r="C76" s="899" t="s">
        <v>2061</v>
      </c>
      <c r="D76" s="900" t="s">
        <v>2063</v>
      </c>
      <c r="E76" s="901">
        <v>5000000</v>
      </c>
      <c r="F76" s="901"/>
      <c r="G76" s="901">
        <v>730000</v>
      </c>
      <c r="H76" s="901">
        <v>500000</v>
      </c>
      <c r="I76" s="901">
        <v>500000</v>
      </c>
      <c r="J76" s="890">
        <v>24</v>
      </c>
      <c r="K76" s="891">
        <f t="shared" si="57"/>
        <v>5000000</v>
      </c>
      <c r="L76" s="918">
        <f t="shared" si="58"/>
        <v>6730000</v>
      </c>
      <c r="M76" s="918">
        <f t="shared" si="59"/>
        <v>5000000</v>
      </c>
      <c r="N76" s="903">
        <f t="shared" si="64"/>
        <v>100000</v>
      </c>
      <c r="O76" s="893">
        <f t="shared" si="60"/>
        <v>875000</v>
      </c>
      <c r="P76" s="903">
        <f t="shared" si="65"/>
        <v>150000</v>
      </c>
      <c r="Q76" s="903">
        <f t="shared" si="62"/>
        <v>50000</v>
      </c>
      <c r="R76" s="903">
        <f t="shared" si="71"/>
        <v>1175000</v>
      </c>
      <c r="S76" s="903">
        <f t="shared" si="67"/>
        <v>400000</v>
      </c>
      <c r="T76" s="903">
        <f t="shared" si="68"/>
        <v>75000</v>
      </c>
      <c r="U76" s="903">
        <f t="shared" si="69"/>
        <v>50000</v>
      </c>
      <c r="V76" s="903">
        <f t="shared" si="72"/>
        <v>525000</v>
      </c>
      <c r="W76" s="903">
        <v>11000000</v>
      </c>
      <c r="X76" s="903"/>
      <c r="Y76" s="893">
        <f t="shared" si="61"/>
        <v>6000000</v>
      </c>
      <c r="Z76" s="903"/>
      <c r="AA76" s="903"/>
      <c r="AB76" s="919">
        <f t="shared" si="63"/>
        <v>6205000</v>
      </c>
      <c r="AC76" s="904"/>
    </row>
    <row r="77" spans="1:29">
      <c r="A77" s="960"/>
      <c r="B77" s="913"/>
      <c r="C77" s="961"/>
      <c r="D77" s="914"/>
      <c r="E77" s="962"/>
      <c r="F77" s="962"/>
      <c r="G77" s="962"/>
      <c r="H77" s="962"/>
      <c r="I77" s="962"/>
      <c r="J77" s="963"/>
      <c r="K77" s="964"/>
      <c r="L77" s="965"/>
      <c r="M77" s="965"/>
      <c r="N77" s="962"/>
      <c r="O77" s="962"/>
      <c r="P77" s="962"/>
      <c r="Q77" s="962"/>
      <c r="R77" s="965"/>
      <c r="S77" s="962"/>
      <c r="T77" s="962"/>
      <c r="U77" s="962"/>
      <c r="V77" s="965"/>
      <c r="W77" s="965"/>
      <c r="X77" s="965"/>
      <c r="Y77" s="965"/>
      <c r="Z77" s="965"/>
      <c r="AA77" s="962"/>
      <c r="AB77" s="962"/>
      <c r="AC77" s="966"/>
    </row>
    <row r="78" spans="1:29">
      <c r="A78" s="932"/>
      <c r="B78" s="933" t="s">
        <v>2064</v>
      </c>
      <c r="C78" s="934"/>
      <c r="D78" s="935"/>
      <c r="E78" s="936">
        <f t="shared" ref="E78:AB78" si="73">SUBTOTAL(9,E53:E77)</f>
        <v>132000000</v>
      </c>
      <c r="F78" s="936">
        <f t="shared" si="73"/>
        <v>17000000</v>
      </c>
      <c r="G78" s="936">
        <f t="shared" si="73"/>
        <v>15330000</v>
      </c>
      <c r="H78" s="936">
        <f t="shared" si="73"/>
        <v>13200000</v>
      </c>
      <c r="I78" s="936">
        <f t="shared" si="73"/>
        <v>13200000</v>
      </c>
      <c r="J78" s="936">
        <f t="shared" si="73"/>
        <v>500</v>
      </c>
      <c r="K78" s="936">
        <f t="shared" si="73"/>
        <v>148041666.66666666</v>
      </c>
      <c r="L78" s="936">
        <f t="shared" si="73"/>
        <v>189771666.66666669</v>
      </c>
      <c r="M78" s="936">
        <f t="shared" si="73"/>
        <v>149000000</v>
      </c>
      <c r="N78" s="936">
        <f t="shared" si="73"/>
        <v>2980000</v>
      </c>
      <c r="O78" s="936">
        <f t="shared" si="73"/>
        <v>26075000</v>
      </c>
      <c r="P78" s="936">
        <f t="shared" si="73"/>
        <v>4470000</v>
      </c>
      <c r="Q78" s="936">
        <f t="shared" si="73"/>
        <v>1490000</v>
      </c>
      <c r="R78" s="936">
        <f t="shared" si="73"/>
        <v>35015000</v>
      </c>
      <c r="S78" s="936">
        <f t="shared" si="73"/>
        <v>11920000</v>
      </c>
      <c r="T78" s="936">
        <f t="shared" si="73"/>
        <v>2235000</v>
      </c>
      <c r="U78" s="936">
        <f t="shared" si="73"/>
        <v>1490000</v>
      </c>
      <c r="V78" s="936">
        <f t="shared" si="73"/>
        <v>15645000</v>
      </c>
      <c r="W78" s="936">
        <f t="shared" si="73"/>
        <v>231000000</v>
      </c>
      <c r="X78" s="936">
        <f t="shared" si="73"/>
        <v>8800000</v>
      </c>
      <c r="Y78" s="936">
        <f t="shared" si="73"/>
        <v>174441666.66666666</v>
      </c>
      <c r="Z78" s="936">
        <f t="shared" si="73"/>
        <v>7370000</v>
      </c>
      <c r="AA78" s="936">
        <f t="shared" si="73"/>
        <v>368500</v>
      </c>
      <c r="AB78" s="936">
        <f t="shared" si="73"/>
        <v>173758166.66666666</v>
      </c>
      <c r="AC78" s="936"/>
    </row>
    <row r="79" spans="1:29" ht="16.5">
      <c r="A79" s="937"/>
      <c r="B79" s="938"/>
      <c r="C79" s="939"/>
      <c r="D79" s="940"/>
      <c r="E79" s="873"/>
      <c r="F79" s="873"/>
      <c r="G79" s="873"/>
      <c r="H79" s="873"/>
      <c r="I79" s="873"/>
      <c r="J79" s="874"/>
      <c r="K79" s="941"/>
      <c r="L79" s="942"/>
      <c r="M79" s="1926"/>
      <c r="N79" s="1926"/>
      <c r="O79" s="1926"/>
      <c r="P79" s="873"/>
      <c r="Q79" s="873"/>
      <c r="R79" s="942"/>
      <c r="S79" s="873"/>
      <c r="T79" s="873"/>
      <c r="U79" s="873"/>
      <c r="V79" s="942"/>
      <c r="W79" s="942"/>
      <c r="X79" s="942"/>
      <c r="Y79" s="942"/>
      <c r="Z79" s="942"/>
      <c r="AA79" s="873"/>
      <c r="AB79" s="873"/>
      <c r="AC79" s="943"/>
    </row>
    <row r="80" spans="1:29" ht="15.75">
      <c r="A80" s="944"/>
      <c r="B80" s="945"/>
      <c r="C80" s="946"/>
      <c r="D80" s="947"/>
      <c r="E80" s="948" t="s">
        <v>13</v>
      </c>
      <c r="F80" s="948"/>
      <c r="G80" s="948"/>
      <c r="H80" s="948"/>
      <c r="I80" s="1927" t="s">
        <v>475</v>
      </c>
      <c r="J80" s="1927"/>
      <c r="K80" s="1927"/>
      <c r="L80" s="1927"/>
      <c r="M80" s="1927"/>
      <c r="N80" s="1928" t="s">
        <v>2065</v>
      </c>
      <c r="O80" s="1928"/>
      <c r="P80" s="1928"/>
      <c r="Q80" s="1928"/>
      <c r="R80" s="1928"/>
      <c r="S80" s="1928"/>
      <c r="T80" s="1928"/>
      <c r="U80" s="1928"/>
      <c r="V80" s="1928"/>
      <c r="W80" s="1928"/>
      <c r="X80" s="1928"/>
      <c r="Y80" s="1928"/>
      <c r="Z80" s="1928"/>
      <c r="AA80" s="1928"/>
      <c r="AB80" s="1928"/>
      <c r="AC80" s="1928"/>
    </row>
    <row r="81" spans="1:29" ht="15.75">
      <c r="A81" s="949"/>
      <c r="B81" s="950"/>
      <c r="C81" s="951"/>
      <c r="D81" s="940"/>
      <c r="E81" s="952" t="s">
        <v>247</v>
      </c>
      <c r="F81" s="952"/>
      <c r="G81" s="953"/>
      <c r="H81" s="953"/>
      <c r="I81" s="1929" t="s">
        <v>247</v>
      </c>
      <c r="J81" s="1929"/>
      <c r="K81" s="1929"/>
      <c r="L81" s="1929"/>
      <c r="M81" s="1929"/>
      <c r="N81" s="1930" t="s">
        <v>392</v>
      </c>
      <c r="O81" s="1930"/>
      <c r="P81" s="1930"/>
      <c r="Q81" s="1930"/>
      <c r="R81" s="1930"/>
      <c r="S81" s="1930"/>
      <c r="T81" s="1930"/>
      <c r="U81" s="1930"/>
      <c r="V81" s="1930"/>
      <c r="W81" s="1930"/>
      <c r="X81" s="1930"/>
      <c r="Y81" s="1930"/>
      <c r="Z81" s="1930"/>
      <c r="AA81" s="1930"/>
      <c r="AB81" s="1930"/>
      <c r="AC81" s="1930"/>
    </row>
    <row r="82" spans="1:29" ht="15.75">
      <c r="A82" s="949"/>
      <c r="B82" s="950"/>
      <c r="C82" s="951"/>
      <c r="D82" s="940"/>
      <c r="E82" s="952"/>
      <c r="F82" s="952"/>
      <c r="G82" s="953"/>
      <c r="H82" s="953"/>
      <c r="I82" s="952"/>
      <c r="J82" s="952"/>
      <c r="K82" s="952"/>
      <c r="L82" s="952"/>
      <c r="M82" s="952"/>
      <c r="N82" s="1930"/>
      <c r="O82" s="1930"/>
      <c r="P82" s="967"/>
      <c r="Q82" s="967"/>
      <c r="R82" s="967"/>
      <c r="S82" s="967"/>
      <c r="T82" s="967"/>
      <c r="U82" s="967"/>
      <c r="V82" s="967"/>
      <c r="W82" s="967"/>
      <c r="X82" s="967"/>
      <c r="Y82" s="967"/>
      <c r="Z82" s="967"/>
      <c r="AA82" s="967"/>
      <c r="AB82" s="967"/>
      <c r="AC82" s="967"/>
    </row>
    <row r="83" spans="1:29" ht="15.75">
      <c r="A83" s="852" t="s">
        <v>2012</v>
      </c>
      <c r="B83" s="853"/>
      <c r="C83" s="853"/>
      <c r="D83" s="854"/>
      <c r="E83" s="853"/>
      <c r="F83" s="853"/>
      <c r="G83" s="853"/>
      <c r="H83" s="855"/>
      <c r="I83" s="855"/>
      <c r="J83" s="856"/>
      <c r="K83" s="855"/>
      <c r="L83" s="857"/>
      <c r="M83" s="858"/>
      <c r="N83" s="858"/>
      <c r="O83" s="858"/>
      <c r="P83" s="857"/>
      <c r="Q83" s="858"/>
      <c r="R83" s="858"/>
      <c r="S83" s="858"/>
      <c r="T83" s="857"/>
      <c r="U83" s="858"/>
      <c r="V83" s="858"/>
      <c r="W83" s="858"/>
      <c r="X83" s="858"/>
      <c r="Y83" s="858"/>
      <c r="Z83" s="858"/>
      <c r="AA83" s="859"/>
      <c r="AB83" s="855"/>
      <c r="AC83" s="859"/>
    </row>
    <row r="84" spans="1:29" ht="20.25">
      <c r="A84" s="852" t="s">
        <v>2009</v>
      </c>
      <c r="B84" s="860"/>
      <c r="C84" s="860"/>
      <c r="D84" s="861"/>
      <c r="E84" s="860"/>
      <c r="F84" s="860"/>
      <c r="G84" s="860"/>
      <c r="H84" s="855"/>
      <c r="I84" s="855"/>
      <c r="J84" s="862"/>
      <c r="K84" s="862"/>
      <c r="L84" s="862"/>
      <c r="M84" s="863"/>
      <c r="N84" s="863"/>
      <c r="O84" s="863"/>
      <c r="P84" s="863"/>
      <c r="Q84" s="862"/>
      <c r="R84" s="862"/>
      <c r="S84" s="862"/>
      <c r="T84" s="857"/>
      <c r="U84" s="858"/>
      <c r="V84" s="858"/>
      <c r="W84" s="858"/>
      <c r="X84" s="858"/>
      <c r="Y84" s="858"/>
      <c r="Z84" s="858"/>
      <c r="AA84" s="859"/>
      <c r="AB84" s="855"/>
      <c r="AC84" s="859"/>
    </row>
    <row r="85" spans="1:29" ht="20.25">
      <c r="A85" s="852"/>
      <c r="B85" s="860"/>
      <c r="C85" s="860"/>
      <c r="D85" s="861"/>
      <c r="E85" s="860"/>
      <c r="F85" s="860"/>
      <c r="G85" s="860"/>
      <c r="H85" s="855"/>
      <c r="I85" s="855"/>
      <c r="J85" s="862"/>
      <c r="K85" s="862"/>
      <c r="L85" s="862"/>
      <c r="M85" s="863"/>
      <c r="N85" s="863"/>
      <c r="O85" s="863"/>
      <c r="P85" s="863"/>
      <c r="Q85" s="862"/>
      <c r="R85" s="862"/>
      <c r="S85" s="862"/>
      <c r="T85" s="857"/>
      <c r="U85" s="858"/>
      <c r="V85" s="858"/>
      <c r="W85" s="858"/>
      <c r="X85" s="858"/>
      <c r="Y85" s="858"/>
      <c r="Z85" s="858"/>
      <c r="AA85" s="859"/>
      <c r="AB85" s="855"/>
      <c r="AC85" s="859"/>
    </row>
    <row r="86" spans="1:29" ht="20.25">
      <c r="A86" s="852"/>
      <c r="B86" s="860"/>
      <c r="C86" s="860"/>
      <c r="D86" s="861"/>
      <c r="E86" s="860"/>
      <c r="F86" s="860"/>
      <c r="G86" s="860"/>
      <c r="H86" s="855"/>
      <c r="I86" s="855"/>
      <c r="J86" s="862"/>
      <c r="K86" s="862"/>
      <c r="L86" s="862"/>
      <c r="M86" s="863"/>
      <c r="N86" s="863"/>
      <c r="O86" s="863"/>
      <c r="P86" s="863"/>
      <c r="Q86" s="862"/>
      <c r="R86" s="862"/>
      <c r="S86" s="862"/>
      <c r="T86" s="857"/>
      <c r="U86" s="858"/>
      <c r="V86" s="858"/>
      <c r="W86" s="858"/>
      <c r="X86" s="858"/>
      <c r="Y86" s="858"/>
      <c r="Z86" s="858"/>
      <c r="AA86" s="859"/>
      <c r="AB86" s="855"/>
      <c r="AC86" s="859"/>
    </row>
    <row r="87" spans="1:29" ht="27">
      <c r="A87" s="864"/>
      <c r="B87" s="864"/>
      <c r="C87" s="864"/>
      <c r="D87" s="865"/>
      <c r="E87" s="864"/>
      <c r="F87" s="864"/>
      <c r="G87" s="866"/>
      <c r="H87" s="866"/>
      <c r="I87" s="1918" t="s">
        <v>2013</v>
      </c>
      <c r="J87" s="1918"/>
      <c r="K87" s="1918"/>
      <c r="L87" s="1918"/>
      <c r="M87" s="1918"/>
      <c r="N87" s="1918"/>
      <c r="O87" s="1918"/>
      <c r="P87" s="1918"/>
      <c r="Q87" s="1918"/>
      <c r="R87" s="1918"/>
      <c r="S87" s="1918"/>
      <c r="T87" s="864"/>
      <c r="U87" s="864"/>
      <c r="V87" s="864"/>
      <c r="W87" s="864"/>
      <c r="X87" s="864"/>
      <c r="Y87" s="864"/>
      <c r="Z87" s="864"/>
      <c r="AA87" s="864"/>
      <c r="AB87" s="864"/>
      <c r="AC87" s="864"/>
    </row>
    <row r="88" spans="1:29" ht="27">
      <c r="A88" s="867"/>
      <c r="B88" s="867"/>
      <c r="C88" s="867"/>
      <c r="D88" s="868"/>
      <c r="E88" s="867"/>
      <c r="F88" s="867"/>
      <c r="G88" s="864"/>
      <c r="H88" s="864"/>
      <c r="I88" s="864"/>
      <c r="J88" s="864"/>
      <c r="K88" s="864"/>
      <c r="L88" s="1919" t="s">
        <v>2011</v>
      </c>
      <c r="M88" s="1919"/>
      <c r="N88" s="1919"/>
      <c r="O88" s="1919"/>
      <c r="P88" s="1919"/>
      <c r="Q88" s="864"/>
      <c r="R88" s="864"/>
      <c r="S88" s="864"/>
      <c r="T88" s="864"/>
      <c r="U88" s="864"/>
      <c r="V88" s="867"/>
      <c r="W88" s="867"/>
      <c r="X88" s="867"/>
      <c r="Y88" s="867"/>
      <c r="Z88" s="867"/>
      <c r="AA88" s="867"/>
      <c r="AB88" s="867"/>
      <c r="AC88" s="867"/>
    </row>
    <row r="89" spans="1:29" ht="16.5">
      <c r="A89" s="869"/>
      <c r="B89" s="870"/>
      <c r="C89" s="871"/>
      <c r="D89" s="872"/>
      <c r="E89" s="873"/>
      <c r="F89" s="873"/>
      <c r="G89" s="873"/>
      <c r="H89" s="873"/>
      <c r="I89" s="873"/>
      <c r="J89" s="874"/>
      <c r="K89" s="873"/>
      <c r="L89" s="873"/>
      <c r="M89" s="873"/>
      <c r="N89" s="873"/>
      <c r="O89" s="873"/>
      <c r="P89" s="873"/>
      <c r="Q89" s="873"/>
      <c r="R89" s="873"/>
      <c r="S89" s="873"/>
      <c r="T89" s="875"/>
      <c r="U89" s="875"/>
      <c r="V89" s="875"/>
      <c r="W89" s="875"/>
      <c r="X89" s="1920" t="s">
        <v>2014</v>
      </c>
      <c r="Y89" s="1920"/>
      <c r="Z89" s="1920"/>
      <c r="AA89" s="1920"/>
      <c r="AB89" s="1920"/>
      <c r="AC89" s="1920"/>
    </row>
    <row r="90" spans="1:29">
      <c r="A90" s="1911" t="s">
        <v>118</v>
      </c>
      <c r="B90" s="1912" t="s">
        <v>265</v>
      </c>
      <c r="C90" s="1913" t="s">
        <v>1725</v>
      </c>
      <c r="D90" s="1915" t="s">
        <v>6</v>
      </c>
      <c r="E90" s="1917" t="s">
        <v>2015</v>
      </c>
      <c r="F90" s="1917" t="s">
        <v>2016</v>
      </c>
      <c r="G90" s="1917"/>
      <c r="H90" s="1917"/>
      <c r="I90" s="1917"/>
      <c r="J90" s="1917" t="s">
        <v>2017</v>
      </c>
      <c r="K90" s="1917" t="s">
        <v>2018</v>
      </c>
      <c r="L90" s="1917" t="s">
        <v>2019</v>
      </c>
      <c r="M90" s="1917" t="s">
        <v>2020</v>
      </c>
      <c r="N90" s="1921" t="s">
        <v>2021</v>
      </c>
      <c r="O90" s="1921"/>
      <c r="P90" s="1921"/>
      <c r="Q90" s="1921"/>
      <c r="R90" s="1921"/>
      <c r="S90" s="1921" t="s">
        <v>2022</v>
      </c>
      <c r="T90" s="1921"/>
      <c r="U90" s="1921"/>
      <c r="V90" s="1921"/>
      <c r="W90" s="1922" t="s">
        <v>1726</v>
      </c>
      <c r="X90" s="1923"/>
      <c r="Y90" s="1924" t="s">
        <v>1727</v>
      </c>
      <c r="Z90" s="1924" t="s">
        <v>1728</v>
      </c>
      <c r="AA90" s="1917" t="s">
        <v>277</v>
      </c>
      <c r="AB90" s="1917" t="s">
        <v>1729</v>
      </c>
      <c r="AC90" s="1931" t="s">
        <v>2066</v>
      </c>
    </row>
    <row r="91" spans="1:29" ht="25.5">
      <c r="A91" s="1911"/>
      <c r="B91" s="1912"/>
      <c r="C91" s="1914"/>
      <c r="D91" s="1916"/>
      <c r="E91" s="1917"/>
      <c r="F91" s="876" t="s">
        <v>2024</v>
      </c>
      <c r="G91" s="876" t="s">
        <v>2025</v>
      </c>
      <c r="H91" s="876" t="s">
        <v>2026</v>
      </c>
      <c r="I91" s="876" t="s">
        <v>2027</v>
      </c>
      <c r="J91" s="1917"/>
      <c r="K91" s="1917"/>
      <c r="L91" s="1917"/>
      <c r="M91" s="1917"/>
      <c r="N91" s="876" t="s">
        <v>1730</v>
      </c>
      <c r="O91" s="876" t="s">
        <v>2028</v>
      </c>
      <c r="P91" s="876" t="s">
        <v>1731</v>
      </c>
      <c r="Q91" s="876" t="s">
        <v>1732</v>
      </c>
      <c r="R91" s="877" t="s">
        <v>2029</v>
      </c>
      <c r="S91" s="876" t="s">
        <v>2030</v>
      </c>
      <c r="T91" s="876" t="s">
        <v>2031</v>
      </c>
      <c r="U91" s="876" t="s">
        <v>1732</v>
      </c>
      <c r="V91" s="877" t="s">
        <v>2032</v>
      </c>
      <c r="W91" s="877" t="s">
        <v>1733</v>
      </c>
      <c r="X91" s="877" t="s">
        <v>1734</v>
      </c>
      <c r="Y91" s="1925"/>
      <c r="Z91" s="1925"/>
      <c r="AA91" s="1917"/>
      <c r="AB91" s="1917"/>
      <c r="AC91" s="1932"/>
    </row>
    <row r="92" spans="1:29">
      <c r="A92" s="878">
        <v>1</v>
      </c>
      <c r="B92" s="879">
        <v>2</v>
      </c>
      <c r="C92" s="878">
        <v>3</v>
      </c>
      <c r="D92" s="879">
        <v>4</v>
      </c>
      <c r="E92" s="878">
        <v>5</v>
      </c>
      <c r="F92" s="879">
        <v>6</v>
      </c>
      <c r="G92" s="878">
        <v>7</v>
      </c>
      <c r="H92" s="879">
        <v>8</v>
      </c>
      <c r="I92" s="878">
        <v>9</v>
      </c>
      <c r="J92" s="878">
        <v>11</v>
      </c>
      <c r="K92" s="879">
        <v>10</v>
      </c>
      <c r="L92" s="879">
        <v>12</v>
      </c>
      <c r="M92" s="878">
        <v>13</v>
      </c>
      <c r="N92" s="879">
        <v>14</v>
      </c>
      <c r="O92" s="878">
        <v>15</v>
      </c>
      <c r="P92" s="879">
        <v>16</v>
      </c>
      <c r="Q92" s="878">
        <v>17</v>
      </c>
      <c r="R92" s="879">
        <v>18</v>
      </c>
      <c r="S92" s="878">
        <v>19</v>
      </c>
      <c r="T92" s="879">
        <v>20</v>
      </c>
      <c r="U92" s="878">
        <v>21</v>
      </c>
      <c r="V92" s="879">
        <v>22</v>
      </c>
      <c r="W92" s="878">
        <v>23</v>
      </c>
      <c r="X92" s="879">
        <v>24</v>
      </c>
      <c r="Y92" s="879"/>
      <c r="Z92" s="878">
        <v>25</v>
      </c>
      <c r="AA92" s="879">
        <v>26</v>
      </c>
      <c r="AB92" s="879">
        <v>28</v>
      </c>
      <c r="AC92" s="878">
        <v>29</v>
      </c>
    </row>
    <row r="93" spans="1:29">
      <c r="A93" s="880" t="s">
        <v>83</v>
      </c>
      <c r="B93" s="881" t="s">
        <v>2000</v>
      </c>
      <c r="C93" s="882"/>
      <c r="D93" s="883"/>
      <c r="E93" s="884">
        <f t="shared" ref="E93:AC93" si="74">SUBTOTAL(9,E94:E99)</f>
        <v>49000000</v>
      </c>
      <c r="F93" s="884">
        <f t="shared" si="74"/>
        <v>10000000</v>
      </c>
      <c r="G93" s="884">
        <f t="shared" si="74"/>
        <v>4380000</v>
      </c>
      <c r="H93" s="884">
        <f t="shared" si="74"/>
        <v>4200000</v>
      </c>
      <c r="I93" s="884">
        <f t="shared" si="74"/>
        <v>4200000</v>
      </c>
      <c r="J93" s="884">
        <f t="shared" si="74"/>
        <v>154</v>
      </c>
      <c r="K93" s="884">
        <f t="shared" si="74"/>
        <v>58615384.615384609</v>
      </c>
      <c r="L93" s="884">
        <f t="shared" si="74"/>
        <v>71395384.615384609</v>
      </c>
      <c r="M93" s="884">
        <f t="shared" si="74"/>
        <v>59000000</v>
      </c>
      <c r="N93" s="884">
        <f t="shared" si="74"/>
        <v>1180000</v>
      </c>
      <c r="O93" s="884">
        <f>SUBTOTAL(9,O94:O99)</f>
        <v>10325000</v>
      </c>
      <c r="P93" s="884">
        <f t="shared" si="74"/>
        <v>1770000</v>
      </c>
      <c r="Q93" s="884">
        <f t="shared" si="74"/>
        <v>590000</v>
      </c>
      <c r="R93" s="884">
        <f t="shared" si="74"/>
        <v>13865000</v>
      </c>
      <c r="S93" s="884">
        <f t="shared" si="74"/>
        <v>4720000</v>
      </c>
      <c r="T93" s="884">
        <f t="shared" si="74"/>
        <v>885000</v>
      </c>
      <c r="U93" s="884">
        <f t="shared" si="74"/>
        <v>590000</v>
      </c>
      <c r="V93" s="884">
        <f t="shared" si="74"/>
        <v>6195000</v>
      </c>
      <c r="W93" s="884">
        <f t="shared" si="74"/>
        <v>66000000</v>
      </c>
      <c r="X93" s="884">
        <f t="shared" si="74"/>
        <v>8800000</v>
      </c>
      <c r="Y93" s="884">
        <f t="shared" si="74"/>
        <v>67015384.615384609</v>
      </c>
      <c r="Z93" s="884">
        <f t="shared" si="74"/>
        <v>5420000</v>
      </c>
      <c r="AA93" s="884">
        <f t="shared" si="74"/>
        <v>271000</v>
      </c>
      <c r="AB93" s="884">
        <f t="shared" si="74"/>
        <v>64929384.615384609</v>
      </c>
      <c r="AC93" s="884">
        <f t="shared" si="74"/>
        <v>0</v>
      </c>
    </row>
    <row r="94" spans="1:29">
      <c r="A94" s="968">
        <v>1</v>
      </c>
      <c r="B94" s="969" t="s">
        <v>90</v>
      </c>
      <c r="C94" s="970" t="s">
        <v>2033</v>
      </c>
      <c r="D94" s="971">
        <v>8022908015</v>
      </c>
      <c r="E94" s="972">
        <v>13500000</v>
      </c>
      <c r="F94" s="972">
        <v>5000000</v>
      </c>
      <c r="G94" s="972">
        <v>730000</v>
      </c>
      <c r="H94" s="972">
        <v>1000000</v>
      </c>
      <c r="I94" s="972">
        <v>1000000</v>
      </c>
      <c r="J94" s="973">
        <v>26</v>
      </c>
      <c r="K94" s="891">
        <f>(E94+F94)/26*J94</f>
        <v>18500000</v>
      </c>
      <c r="L94" s="892">
        <f>G94+H94+I94+K94</f>
        <v>21230000</v>
      </c>
      <c r="M94" s="892">
        <f>E94+F94</f>
        <v>18500000</v>
      </c>
      <c r="N94" s="894">
        <f t="shared" ref="N94:N99" si="75">$M94*2%</f>
        <v>370000</v>
      </c>
      <c r="O94" s="894">
        <f>$M94*17.5%</f>
        <v>3237500</v>
      </c>
      <c r="P94" s="894">
        <f t="shared" ref="P94:P99" si="76">$M94*3%</f>
        <v>555000</v>
      </c>
      <c r="Q94" s="894">
        <f>M94*1%</f>
        <v>185000</v>
      </c>
      <c r="R94" s="894">
        <f t="shared" ref="R94:R97" si="77">SUM(N94:Q94)</f>
        <v>4347500</v>
      </c>
      <c r="S94" s="894">
        <f t="shared" ref="S94:S99" si="78">$M94*8%</f>
        <v>1480000</v>
      </c>
      <c r="T94" s="894">
        <f t="shared" ref="T94:T99" si="79">$M94*1.5%</f>
        <v>277500</v>
      </c>
      <c r="U94" s="894">
        <f t="shared" ref="U94:U99" si="80">$M94*1%</f>
        <v>185000</v>
      </c>
      <c r="V94" s="894">
        <f t="shared" ref="V94:V97" si="81">SUM(S94:U94)</f>
        <v>1942500</v>
      </c>
      <c r="W94" s="894">
        <v>11000000</v>
      </c>
      <c r="X94" s="894">
        <v>4400000</v>
      </c>
      <c r="Y94" s="893">
        <f t="shared" ref="Y94:Y99" si="82">L94-G94</f>
        <v>20500000</v>
      </c>
      <c r="Z94" s="893">
        <f>Y94-V94-W94-X94</f>
        <v>3157500</v>
      </c>
      <c r="AA94" s="889">
        <f>Z94*5%</f>
        <v>157875</v>
      </c>
      <c r="AB94" s="974">
        <f t="shared" ref="AB94:AB99" si="83">L94-V94-AA94</f>
        <v>19129625</v>
      </c>
      <c r="AC94" s="959"/>
    </row>
    <row r="95" spans="1:29">
      <c r="A95" s="897">
        <v>2</v>
      </c>
      <c r="B95" s="898" t="s">
        <v>2034</v>
      </c>
      <c r="C95" s="899" t="s">
        <v>2035</v>
      </c>
      <c r="D95" s="900">
        <v>8374189718</v>
      </c>
      <c r="E95" s="901">
        <v>13500000</v>
      </c>
      <c r="F95" s="901">
        <v>4000000</v>
      </c>
      <c r="G95" s="901">
        <v>730000</v>
      </c>
      <c r="H95" s="901">
        <v>1000000</v>
      </c>
      <c r="I95" s="901">
        <v>1000000</v>
      </c>
      <c r="J95" s="902">
        <v>26</v>
      </c>
      <c r="K95" s="891">
        <f t="shared" ref="K95:K99" si="84">(E95+F95)/26*J95</f>
        <v>17500000</v>
      </c>
      <c r="L95" s="892">
        <f t="shared" ref="L95:L99" si="85">G95+H95+I95+K95</f>
        <v>20230000</v>
      </c>
      <c r="M95" s="892">
        <f t="shared" ref="M95:M99" si="86">E95+F95</f>
        <v>17500000</v>
      </c>
      <c r="N95" s="903">
        <f t="shared" si="75"/>
        <v>350000</v>
      </c>
      <c r="O95" s="894">
        <f t="shared" ref="O95:O99" si="87">$M95*17.5%</f>
        <v>3062500</v>
      </c>
      <c r="P95" s="903">
        <f t="shared" si="76"/>
        <v>525000</v>
      </c>
      <c r="Q95" s="903">
        <f t="shared" ref="Q95:Q99" si="88">M95*1%</f>
        <v>175000</v>
      </c>
      <c r="R95" s="903">
        <f t="shared" si="77"/>
        <v>4112500</v>
      </c>
      <c r="S95" s="903">
        <f t="shared" si="78"/>
        <v>1400000</v>
      </c>
      <c r="T95" s="903">
        <f t="shared" si="79"/>
        <v>262500</v>
      </c>
      <c r="U95" s="903">
        <f t="shared" si="80"/>
        <v>175000</v>
      </c>
      <c r="V95" s="903">
        <f t="shared" si="81"/>
        <v>1837500</v>
      </c>
      <c r="W95" s="903">
        <v>11000000</v>
      </c>
      <c r="X95" s="903">
        <v>4400000</v>
      </c>
      <c r="Y95" s="893">
        <f t="shared" si="82"/>
        <v>19500000</v>
      </c>
      <c r="Z95" s="893">
        <f t="shared" ref="Z95" si="89">Y95-V95-W95-X95</f>
        <v>2262500</v>
      </c>
      <c r="AA95" s="889">
        <f t="shared" ref="AA95:AA99" si="90">Z95*5%</f>
        <v>113125</v>
      </c>
      <c r="AB95" s="919">
        <f t="shared" si="83"/>
        <v>18279375</v>
      </c>
      <c r="AC95" s="904"/>
    </row>
    <row r="96" spans="1:29">
      <c r="A96" s="897">
        <v>3</v>
      </c>
      <c r="B96" s="898" t="s">
        <v>2001</v>
      </c>
      <c r="C96" s="899" t="s">
        <v>2002</v>
      </c>
      <c r="D96" s="900">
        <v>8374296357</v>
      </c>
      <c r="E96" s="901">
        <v>7000000</v>
      </c>
      <c r="F96" s="901">
        <v>1000000</v>
      </c>
      <c r="G96" s="901">
        <v>730000</v>
      </c>
      <c r="H96" s="901">
        <v>1000000</v>
      </c>
      <c r="I96" s="901">
        <v>1000000</v>
      </c>
      <c r="J96" s="902">
        <v>26</v>
      </c>
      <c r="K96" s="891">
        <f t="shared" si="84"/>
        <v>8000000</v>
      </c>
      <c r="L96" s="892">
        <f t="shared" si="85"/>
        <v>10730000</v>
      </c>
      <c r="M96" s="892">
        <f t="shared" si="86"/>
        <v>8000000</v>
      </c>
      <c r="N96" s="903">
        <f t="shared" si="75"/>
        <v>160000</v>
      </c>
      <c r="O96" s="894">
        <f t="shared" si="87"/>
        <v>1400000</v>
      </c>
      <c r="P96" s="903">
        <f t="shared" si="76"/>
        <v>240000</v>
      </c>
      <c r="Q96" s="903">
        <f t="shared" si="88"/>
        <v>80000</v>
      </c>
      <c r="R96" s="903">
        <f t="shared" si="77"/>
        <v>1880000</v>
      </c>
      <c r="S96" s="903">
        <f t="shared" si="78"/>
        <v>640000</v>
      </c>
      <c r="T96" s="903">
        <f t="shared" si="79"/>
        <v>120000</v>
      </c>
      <c r="U96" s="903">
        <f t="shared" si="80"/>
        <v>80000</v>
      </c>
      <c r="V96" s="903">
        <f t="shared" si="81"/>
        <v>840000</v>
      </c>
      <c r="W96" s="903">
        <v>11000000</v>
      </c>
      <c r="X96" s="903"/>
      <c r="Y96" s="893">
        <f t="shared" si="82"/>
        <v>10000000</v>
      </c>
      <c r="Z96" s="893"/>
      <c r="AA96" s="889">
        <f t="shared" si="90"/>
        <v>0</v>
      </c>
      <c r="AB96" s="919">
        <f t="shared" si="83"/>
        <v>9890000</v>
      </c>
      <c r="AC96" s="904"/>
    </row>
    <row r="97" spans="1:29">
      <c r="A97" s="897">
        <v>4</v>
      </c>
      <c r="B97" s="898" t="s">
        <v>2003</v>
      </c>
      <c r="C97" s="899" t="s">
        <v>2036</v>
      </c>
      <c r="D97" s="900">
        <v>8374188055</v>
      </c>
      <c r="E97" s="901">
        <v>5000000</v>
      </c>
      <c r="F97" s="901"/>
      <c r="G97" s="901">
        <v>730000</v>
      </c>
      <c r="H97" s="901">
        <v>400000</v>
      </c>
      <c r="I97" s="901">
        <v>400000</v>
      </c>
      <c r="J97" s="902">
        <v>25</v>
      </c>
      <c r="K97" s="891">
        <f t="shared" si="84"/>
        <v>4807692.307692308</v>
      </c>
      <c r="L97" s="892">
        <f t="shared" si="85"/>
        <v>6337692.307692308</v>
      </c>
      <c r="M97" s="892">
        <f t="shared" si="86"/>
        <v>5000000</v>
      </c>
      <c r="N97" s="903">
        <f t="shared" si="75"/>
        <v>100000</v>
      </c>
      <c r="O97" s="894">
        <f t="shared" si="87"/>
        <v>875000</v>
      </c>
      <c r="P97" s="903">
        <f t="shared" si="76"/>
        <v>150000</v>
      </c>
      <c r="Q97" s="903">
        <f t="shared" si="88"/>
        <v>50000</v>
      </c>
      <c r="R97" s="903">
        <f t="shared" si="77"/>
        <v>1175000</v>
      </c>
      <c r="S97" s="903">
        <f t="shared" si="78"/>
        <v>400000</v>
      </c>
      <c r="T97" s="903">
        <f t="shared" si="79"/>
        <v>75000</v>
      </c>
      <c r="U97" s="903">
        <f t="shared" si="80"/>
        <v>50000</v>
      </c>
      <c r="V97" s="903">
        <f t="shared" si="81"/>
        <v>525000</v>
      </c>
      <c r="W97" s="903">
        <v>11000000</v>
      </c>
      <c r="X97" s="903"/>
      <c r="Y97" s="893">
        <f t="shared" si="82"/>
        <v>5607692.307692308</v>
      </c>
      <c r="Z97" s="893"/>
      <c r="AA97" s="889">
        <f t="shared" si="90"/>
        <v>0</v>
      </c>
      <c r="AB97" s="919">
        <f t="shared" si="83"/>
        <v>5812692.307692308</v>
      </c>
      <c r="AC97" s="904"/>
    </row>
    <row r="98" spans="1:29">
      <c r="A98" s="897">
        <v>5</v>
      </c>
      <c r="B98" s="898" t="s">
        <v>2004</v>
      </c>
      <c r="C98" s="899" t="s">
        <v>2036</v>
      </c>
      <c r="D98" s="900">
        <v>8326527357</v>
      </c>
      <c r="E98" s="901">
        <v>5000000</v>
      </c>
      <c r="F98" s="901"/>
      <c r="G98" s="901">
        <v>730000</v>
      </c>
      <c r="H98" s="901">
        <v>400000</v>
      </c>
      <c r="I98" s="901">
        <v>400000</v>
      </c>
      <c r="J98" s="902">
        <v>26</v>
      </c>
      <c r="K98" s="891">
        <f t="shared" si="84"/>
        <v>5000000</v>
      </c>
      <c r="L98" s="892">
        <f t="shared" si="85"/>
        <v>6530000</v>
      </c>
      <c r="M98" s="892">
        <f t="shared" si="86"/>
        <v>5000000</v>
      </c>
      <c r="N98" s="903">
        <f>$M98*2%</f>
        <v>100000</v>
      </c>
      <c r="O98" s="894">
        <f t="shared" si="87"/>
        <v>875000</v>
      </c>
      <c r="P98" s="903">
        <f>$M98*3%</f>
        <v>150000</v>
      </c>
      <c r="Q98" s="903">
        <f t="shared" si="88"/>
        <v>50000</v>
      </c>
      <c r="R98" s="903">
        <f>SUM(N98:Q98)</f>
        <v>1175000</v>
      </c>
      <c r="S98" s="903">
        <f>$M98*8%</f>
        <v>400000</v>
      </c>
      <c r="T98" s="903">
        <f>$M98*1.5%</f>
        <v>75000</v>
      </c>
      <c r="U98" s="903">
        <f>$M98*1%</f>
        <v>50000</v>
      </c>
      <c r="V98" s="903">
        <f>SUM(S98:U98)</f>
        <v>525000</v>
      </c>
      <c r="W98" s="903">
        <v>11000000</v>
      </c>
      <c r="X98" s="903"/>
      <c r="Y98" s="893">
        <f t="shared" si="82"/>
        <v>5800000</v>
      </c>
      <c r="Z98" s="893"/>
      <c r="AA98" s="889">
        <f t="shared" si="90"/>
        <v>0</v>
      </c>
      <c r="AB98" s="919">
        <f t="shared" si="83"/>
        <v>6005000</v>
      </c>
      <c r="AC98" s="904"/>
    </row>
    <row r="99" spans="1:29">
      <c r="A99" s="897">
        <v>6</v>
      </c>
      <c r="B99" s="898" t="s">
        <v>2005</v>
      </c>
      <c r="C99" s="899" t="s">
        <v>2036</v>
      </c>
      <c r="D99" s="900">
        <v>8374189299</v>
      </c>
      <c r="E99" s="901">
        <v>5000000</v>
      </c>
      <c r="F99" s="901"/>
      <c r="G99" s="901">
        <v>730000</v>
      </c>
      <c r="H99" s="901">
        <v>400000</v>
      </c>
      <c r="I99" s="901">
        <v>400000</v>
      </c>
      <c r="J99" s="902">
        <v>25</v>
      </c>
      <c r="K99" s="891">
        <f t="shared" si="84"/>
        <v>4807692.307692308</v>
      </c>
      <c r="L99" s="892">
        <f t="shared" si="85"/>
        <v>6337692.307692308</v>
      </c>
      <c r="M99" s="892">
        <f t="shared" si="86"/>
        <v>5000000</v>
      </c>
      <c r="N99" s="903">
        <f t="shared" si="75"/>
        <v>100000</v>
      </c>
      <c r="O99" s="894">
        <f t="shared" si="87"/>
        <v>875000</v>
      </c>
      <c r="P99" s="903">
        <f t="shared" si="76"/>
        <v>150000</v>
      </c>
      <c r="Q99" s="903">
        <f t="shared" si="88"/>
        <v>50000</v>
      </c>
      <c r="R99" s="903">
        <f t="shared" ref="R99" si="91">SUM(N99:Q99)</f>
        <v>1175000</v>
      </c>
      <c r="S99" s="903">
        <f t="shared" si="78"/>
        <v>400000</v>
      </c>
      <c r="T99" s="903">
        <f t="shared" si="79"/>
        <v>75000</v>
      </c>
      <c r="U99" s="903">
        <f t="shared" si="80"/>
        <v>50000</v>
      </c>
      <c r="V99" s="903">
        <f t="shared" ref="V99" si="92">SUM(S99:U99)</f>
        <v>525000</v>
      </c>
      <c r="W99" s="903">
        <v>11000000</v>
      </c>
      <c r="X99" s="903"/>
      <c r="Y99" s="893">
        <f t="shared" si="82"/>
        <v>5607692.307692308</v>
      </c>
      <c r="Z99" s="893"/>
      <c r="AA99" s="889">
        <f t="shared" si="90"/>
        <v>0</v>
      </c>
      <c r="AB99" s="919">
        <f t="shared" si="83"/>
        <v>5812692.307692308</v>
      </c>
      <c r="AC99" s="904"/>
    </row>
    <row r="100" spans="1:29" ht="15.75">
      <c r="A100" s="975"/>
      <c r="B100" s="906"/>
      <c r="C100" s="907"/>
      <c r="D100" s="908"/>
      <c r="E100" s="909"/>
      <c r="F100" s="909"/>
      <c r="G100" s="909"/>
      <c r="H100" s="909"/>
      <c r="I100" s="909"/>
      <c r="J100" s="910"/>
      <c r="K100" s="909"/>
      <c r="L100" s="911"/>
      <c r="M100" s="909"/>
      <c r="N100" s="909"/>
      <c r="O100" s="909"/>
      <c r="P100" s="911"/>
      <c r="Q100" s="909"/>
      <c r="R100" s="909"/>
      <c r="S100" s="909"/>
      <c r="T100" s="911"/>
      <c r="U100" s="909"/>
      <c r="V100" s="909"/>
      <c r="W100" s="909"/>
      <c r="X100" s="909"/>
      <c r="Y100" s="909"/>
      <c r="Z100" s="909"/>
      <c r="AA100" s="909"/>
      <c r="AB100" s="909"/>
      <c r="AC100" s="912"/>
    </row>
    <row r="101" spans="1:29">
      <c r="A101" s="880" t="s">
        <v>1</v>
      </c>
      <c r="B101" s="881" t="s">
        <v>2037</v>
      </c>
      <c r="C101" s="882"/>
      <c r="D101" s="883"/>
      <c r="E101" s="884">
        <f t="shared" ref="E101:AC101" si="93">SUBTOTAL(9,E102:E117)</f>
        <v>83000000</v>
      </c>
      <c r="F101" s="884">
        <f t="shared" si="93"/>
        <v>7000000</v>
      </c>
      <c r="G101" s="884">
        <f t="shared" si="93"/>
        <v>10950000</v>
      </c>
      <c r="H101" s="884">
        <f t="shared" si="93"/>
        <v>9000000</v>
      </c>
      <c r="I101" s="884">
        <f t="shared" si="93"/>
        <v>9000000</v>
      </c>
      <c r="J101" s="884">
        <f t="shared" si="93"/>
        <v>390</v>
      </c>
      <c r="K101" s="884">
        <f t="shared" si="93"/>
        <v>90000000</v>
      </c>
      <c r="L101" s="884">
        <f t="shared" si="93"/>
        <v>118950000</v>
      </c>
      <c r="M101" s="884">
        <f t="shared" si="93"/>
        <v>90000000</v>
      </c>
      <c r="N101" s="884">
        <f t="shared" si="93"/>
        <v>1800000</v>
      </c>
      <c r="O101" s="884">
        <f>SUBTOTAL(9,O102:O117)</f>
        <v>15750000</v>
      </c>
      <c r="P101" s="884">
        <f t="shared" si="93"/>
        <v>2700000</v>
      </c>
      <c r="Q101" s="884">
        <f t="shared" si="93"/>
        <v>900000</v>
      </c>
      <c r="R101" s="884">
        <f t="shared" si="93"/>
        <v>21150000</v>
      </c>
      <c r="S101" s="884">
        <f t="shared" si="93"/>
        <v>7200000</v>
      </c>
      <c r="T101" s="884">
        <f t="shared" si="93"/>
        <v>1350000</v>
      </c>
      <c r="U101" s="884">
        <f t="shared" si="93"/>
        <v>900000</v>
      </c>
      <c r="V101" s="884">
        <f t="shared" si="93"/>
        <v>9450000</v>
      </c>
      <c r="W101" s="884">
        <f t="shared" si="93"/>
        <v>165000000</v>
      </c>
      <c r="X101" s="884">
        <f t="shared" si="93"/>
        <v>0</v>
      </c>
      <c r="Y101" s="884">
        <f t="shared" si="93"/>
        <v>108000000</v>
      </c>
      <c r="Z101" s="884">
        <f t="shared" si="93"/>
        <v>1950000</v>
      </c>
      <c r="AA101" s="884">
        <f t="shared" si="93"/>
        <v>97500</v>
      </c>
      <c r="AB101" s="884">
        <f t="shared" si="93"/>
        <v>109402500</v>
      </c>
      <c r="AC101" s="884">
        <f t="shared" si="93"/>
        <v>0</v>
      </c>
    </row>
    <row r="102" spans="1:29">
      <c r="A102" s="885">
        <v>7</v>
      </c>
      <c r="B102" s="886" t="s">
        <v>2006</v>
      </c>
      <c r="C102" s="887" t="s">
        <v>2038</v>
      </c>
      <c r="D102" s="888">
        <v>8374189122</v>
      </c>
      <c r="E102" s="889">
        <v>8000000</v>
      </c>
      <c r="F102" s="889">
        <v>2000000</v>
      </c>
      <c r="G102" s="889">
        <v>730000</v>
      </c>
      <c r="H102" s="889">
        <v>2000000</v>
      </c>
      <c r="I102" s="889">
        <v>2000000</v>
      </c>
      <c r="J102" s="890">
        <v>26</v>
      </c>
      <c r="K102" s="891">
        <f>(E102+F102)/26*J102</f>
        <v>10000000</v>
      </c>
      <c r="L102" s="892">
        <f t="shared" ref="L102:L116" si="94">G102+H102+I102+K102</f>
        <v>14730000</v>
      </c>
      <c r="M102" s="892">
        <f t="shared" ref="M102:M116" si="95">E102+F102</f>
        <v>10000000</v>
      </c>
      <c r="N102" s="893">
        <f>$M102*2%</f>
        <v>200000</v>
      </c>
      <c r="O102" s="894">
        <f t="shared" ref="O102:O116" si="96">$M102*17.5%</f>
        <v>1750000</v>
      </c>
      <c r="P102" s="893">
        <f>$M102*3%</f>
        <v>300000</v>
      </c>
      <c r="Q102" s="894">
        <f>M102*1%</f>
        <v>100000</v>
      </c>
      <c r="R102" s="893">
        <f>SUM(N102:Q102)</f>
        <v>2350000</v>
      </c>
      <c r="S102" s="893">
        <f>$M102*8%</f>
        <v>800000</v>
      </c>
      <c r="T102" s="893">
        <f>$M102*1.5%</f>
        <v>150000</v>
      </c>
      <c r="U102" s="893">
        <f>$M102*1%</f>
        <v>100000</v>
      </c>
      <c r="V102" s="893">
        <f>SUM(S102:U102)</f>
        <v>1050000</v>
      </c>
      <c r="W102" s="893">
        <v>11000000</v>
      </c>
      <c r="X102" s="893"/>
      <c r="Y102" s="893">
        <f t="shared" ref="Y102:Y116" si="97">L102-G102</f>
        <v>14000000</v>
      </c>
      <c r="Z102" s="893">
        <f>Y102-V102-W102-X102</f>
        <v>1950000</v>
      </c>
      <c r="AA102" s="889">
        <f>Z102*5%</f>
        <v>97500</v>
      </c>
      <c r="AB102" s="895">
        <f>L102-V102-AA102</f>
        <v>13582500</v>
      </c>
      <c r="AC102" s="896"/>
    </row>
    <row r="103" spans="1:29">
      <c r="A103" s="897">
        <v>8</v>
      </c>
      <c r="B103" s="898" t="s">
        <v>2007</v>
      </c>
      <c r="C103" s="899" t="s">
        <v>2039</v>
      </c>
      <c r="D103" s="900">
        <v>8374188873</v>
      </c>
      <c r="E103" s="901">
        <v>6000000</v>
      </c>
      <c r="F103" s="901">
        <v>1000000</v>
      </c>
      <c r="G103" s="901">
        <v>730000</v>
      </c>
      <c r="H103" s="901">
        <v>500000</v>
      </c>
      <c r="I103" s="901">
        <v>500000</v>
      </c>
      <c r="J103" s="890">
        <v>26</v>
      </c>
      <c r="K103" s="891">
        <f t="shared" ref="K103:K116" si="98">(E103+F103)/26*J103</f>
        <v>7000000</v>
      </c>
      <c r="L103" s="892">
        <f t="shared" si="94"/>
        <v>8730000</v>
      </c>
      <c r="M103" s="892">
        <f t="shared" si="95"/>
        <v>7000000</v>
      </c>
      <c r="N103" s="903">
        <f>$M103*2%</f>
        <v>140000</v>
      </c>
      <c r="O103" s="894">
        <f t="shared" si="96"/>
        <v>1225000</v>
      </c>
      <c r="P103" s="903">
        <f>$M103*3%</f>
        <v>210000</v>
      </c>
      <c r="Q103" s="903">
        <f t="shared" ref="Q103:Q116" si="99">M103*1%</f>
        <v>70000</v>
      </c>
      <c r="R103" s="903">
        <f>SUM(N103:Q103)</f>
        <v>1645000</v>
      </c>
      <c r="S103" s="903">
        <f>$M103*8%</f>
        <v>560000</v>
      </c>
      <c r="T103" s="903">
        <f>$M103*1.5%</f>
        <v>105000</v>
      </c>
      <c r="U103" s="903">
        <f>$M103*1%</f>
        <v>70000</v>
      </c>
      <c r="V103" s="903">
        <f>SUM(S103:U103)</f>
        <v>735000</v>
      </c>
      <c r="W103" s="893">
        <v>11000000</v>
      </c>
      <c r="X103" s="903"/>
      <c r="Y103" s="893">
        <f t="shared" si="97"/>
        <v>8000000</v>
      </c>
      <c r="Z103" s="893"/>
      <c r="AA103" s="903"/>
      <c r="AB103" s="895">
        <f t="shared" ref="AB103:AB116" si="100">L103-V103-AA103</f>
        <v>7995000</v>
      </c>
      <c r="AC103" s="904"/>
    </row>
    <row r="104" spans="1:29">
      <c r="A104" s="885">
        <v>9</v>
      </c>
      <c r="B104" s="913" t="s">
        <v>2008</v>
      </c>
      <c r="C104" s="899" t="s">
        <v>2039</v>
      </c>
      <c r="D104" s="914">
        <v>8374188753</v>
      </c>
      <c r="E104" s="901">
        <v>6000000</v>
      </c>
      <c r="F104" s="901">
        <v>1000000</v>
      </c>
      <c r="G104" s="901">
        <v>730000</v>
      </c>
      <c r="H104" s="901">
        <v>500000</v>
      </c>
      <c r="I104" s="901">
        <v>500000</v>
      </c>
      <c r="J104" s="890">
        <v>26</v>
      </c>
      <c r="K104" s="891">
        <f t="shared" si="98"/>
        <v>7000000</v>
      </c>
      <c r="L104" s="892">
        <f t="shared" si="94"/>
        <v>8730000</v>
      </c>
      <c r="M104" s="892">
        <f t="shared" si="95"/>
        <v>7000000</v>
      </c>
      <c r="N104" s="903">
        <f t="shared" ref="N104:N116" si="101">$M104*2%</f>
        <v>140000</v>
      </c>
      <c r="O104" s="894">
        <f t="shared" si="96"/>
        <v>1225000</v>
      </c>
      <c r="P104" s="903">
        <f t="shared" ref="P104:P116" si="102">$M104*3%</f>
        <v>210000</v>
      </c>
      <c r="Q104" s="903">
        <f t="shared" si="99"/>
        <v>70000</v>
      </c>
      <c r="R104" s="903">
        <f t="shared" ref="R104:R105" si="103">SUM(N104:Q104)</f>
        <v>1645000</v>
      </c>
      <c r="S104" s="903">
        <f t="shared" ref="S104:S116" si="104">$M104*8%</f>
        <v>560000</v>
      </c>
      <c r="T104" s="903">
        <f t="shared" ref="T104:T116" si="105">$M104*1.5%</f>
        <v>105000</v>
      </c>
      <c r="U104" s="903">
        <f t="shared" ref="U104:U116" si="106">$M104*1%</f>
        <v>70000</v>
      </c>
      <c r="V104" s="903">
        <f t="shared" ref="V104:V105" si="107">SUM(S104:U104)</f>
        <v>735000</v>
      </c>
      <c r="W104" s="893">
        <v>11000000</v>
      </c>
      <c r="X104" s="915"/>
      <c r="Y104" s="893">
        <f t="shared" si="97"/>
        <v>8000000</v>
      </c>
      <c r="Z104" s="893"/>
      <c r="AA104" s="915"/>
      <c r="AB104" s="895">
        <f t="shared" si="100"/>
        <v>7995000</v>
      </c>
      <c r="AC104" s="916"/>
    </row>
    <row r="105" spans="1:29">
      <c r="A105" s="897">
        <v>10</v>
      </c>
      <c r="B105" s="898" t="s">
        <v>2040</v>
      </c>
      <c r="C105" s="899" t="s">
        <v>2039</v>
      </c>
      <c r="D105" s="900">
        <v>8374189468</v>
      </c>
      <c r="E105" s="901">
        <v>6000000</v>
      </c>
      <c r="F105" s="901">
        <v>1000000</v>
      </c>
      <c r="G105" s="901">
        <v>730000</v>
      </c>
      <c r="H105" s="901">
        <v>500000</v>
      </c>
      <c r="I105" s="901">
        <v>500000</v>
      </c>
      <c r="J105" s="902">
        <v>26</v>
      </c>
      <c r="K105" s="917">
        <f t="shared" si="98"/>
        <v>7000000</v>
      </c>
      <c r="L105" s="918">
        <f t="shared" si="94"/>
        <v>8730000</v>
      </c>
      <c r="M105" s="918">
        <f t="shared" si="95"/>
        <v>7000000</v>
      </c>
      <c r="N105" s="903">
        <f t="shared" si="101"/>
        <v>140000</v>
      </c>
      <c r="O105" s="894">
        <f t="shared" si="96"/>
        <v>1225000</v>
      </c>
      <c r="P105" s="903">
        <f t="shared" si="102"/>
        <v>210000</v>
      </c>
      <c r="Q105" s="903">
        <f t="shared" si="99"/>
        <v>70000</v>
      </c>
      <c r="R105" s="903">
        <f t="shared" si="103"/>
        <v>1645000</v>
      </c>
      <c r="S105" s="903">
        <f t="shared" si="104"/>
        <v>560000</v>
      </c>
      <c r="T105" s="903">
        <f t="shared" si="105"/>
        <v>105000</v>
      </c>
      <c r="U105" s="903">
        <f t="shared" si="106"/>
        <v>70000</v>
      </c>
      <c r="V105" s="903">
        <f t="shared" si="107"/>
        <v>735000</v>
      </c>
      <c r="W105" s="903">
        <v>11000000</v>
      </c>
      <c r="X105" s="903"/>
      <c r="Y105" s="893">
        <f t="shared" si="97"/>
        <v>8000000</v>
      </c>
      <c r="Z105" s="903"/>
      <c r="AA105" s="903"/>
      <c r="AB105" s="919">
        <f t="shared" si="100"/>
        <v>7995000</v>
      </c>
      <c r="AC105" s="904"/>
    </row>
    <row r="106" spans="1:29">
      <c r="A106" s="897">
        <v>11</v>
      </c>
      <c r="B106" s="898" t="s">
        <v>2041</v>
      </c>
      <c r="C106" s="899" t="s">
        <v>2039</v>
      </c>
      <c r="D106" s="900">
        <v>8579203346</v>
      </c>
      <c r="E106" s="901">
        <v>6000000</v>
      </c>
      <c r="F106" s="901">
        <v>1000000</v>
      </c>
      <c r="G106" s="901">
        <v>730000</v>
      </c>
      <c r="H106" s="901">
        <v>500000</v>
      </c>
      <c r="I106" s="901">
        <v>500000</v>
      </c>
      <c r="J106" s="902">
        <v>26</v>
      </c>
      <c r="K106" s="917">
        <f t="shared" si="98"/>
        <v>7000000</v>
      </c>
      <c r="L106" s="918">
        <f t="shared" si="94"/>
        <v>8730000</v>
      </c>
      <c r="M106" s="918">
        <f t="shared" si="95"/>
        <v>7000000</v>
      </c>
      <c r="N106" s="903">
        <f t="shared" si="101"/>
        <v>140000</v>
      </c>
      <c r="O106" s="894">
        <f t="shared" si="96"/>
        <v>1225000</v>
      </c>
      <c r="P106" s="903">
        <f t="shared" si="102"/>
        <v>210000</v>
      </c>
      <c r="Q106" s="903">
        <f t="shared" si="99"/>
        <v>70000</v>
      </c>
      <c r="R106" s="903">
        <f t="shared" ref="R106:R116" si="108">SUM(N106:Q106)</f>
        <v>1645000</v>
      </c>
      <c r="S106" s="903">
        <f t="shared" si="104"/>
        <v>560000</v>
      </c>
      <c r="T106" s="903">
        <f t="shared" si="105"/>
        <v>105000</v>
      </c>
      <c r="U106" s="903">
        <f t="shared" si="106"/>
        <v>70000</v>
      </c>
      <c r="V106" s="903">
        <f t="shared" ref="V106:V116" si="109">SUM(S106:U106)</f>
        <v>735000</v>
      </c>
      <c r="W106" s="903">
        <v>11000000</v>
      </c>
      <c r="X106" s="903"/>
      <c r="Y106" s="893">
        <f t="shared" si="97"/>
        <v>8000000</v>
      </c>
      <c r="Z106" s="903"/>
      <c r="AA106" s="903"/>
      <c r="AB106" s="919">
        <f t="shared" si="100"/>
        <v>7995000</v>
      </c>
      <c r="AC106" s="904"/>
    </row>
    <row r="107" spans="1:29">
      <c r="A107" s="897">
        <v>12</v>
      </c>
      <c r="B107" s="920" t="s">
        <v>2042</v>
      </c>
      <c r="C107" s="899" t="s">
        <v>2039</v>
      </c>
      <c r="D107" s="900" t="s">
        <v>2043</v>
      </c>
      <c r="E107" s="901">
        <v>6000000</v>
      </c>
      <c r="F107" s="901">
        <v>1000000</v>
      </c>
      <c r="G107" s="901">
        <v>730000</v>
      </c>
      <c r="H107" s="901">
        <v>500000</v>
      </c>
      <c r="I107" s="901">
        <v>500000</v>
      </c>
      <c r="J107" s="902">
        <v>26</v>
      </c>
      <c r="K107" s="917">
        <f t="shared" si="98"/>
        <v>7000000</v>
      </c>
      <c r="L107" s="918">
        <f t="shared" si="94"/>
        <v>8730000</v>
      </c>
      <c r="M107" s="918">
        <f t="shared" si="95"/>
        <v>7000000</v>
      </c>
      <c r="N107" s="903">
        <f t="shared" si="101"/>
        <v>140000</v>
      </c>
      <c r="O107" s="894">
        <f t="shared" si="96"/>
        <v>1225000</v>
      </c>
      <c r="P107" s="903">
        <f t="shared" si="102"/>
        <v>210000</v>
      </c>
      <c r="Q107" s="903">
        <f t="shared" si="99"/>
        <v>70000</v>
      </c>
      <c r="R107" s="903">
        <f t="shared" si="108"/>
        <v>1645000</v>
      </c>
      <c r="S107" s="903">
        <f t="shared" si="104"/>
        <v>560000</v>
      </c>
      <c r="T107" s="903">
        <f t="shared" si="105"/>
        <v>105000</v>
      </c>
      <c r="U107" s="903">
        <f t="shared" si="106"/>
        <v>70000</v>
      </c>
      <c r="V107" s="903">
        <f t="shared" si="109"/>
        <v>735000</v>
      </c>
      <c r="W107" s="903">
        <v>11000000</v>
      </c>
      <c r="X107" s="903"/>
      <c r="Y107" s="893">
        <f t="shared" si="97"/>
        <v>8000000</v>
      </c>
      <c r="Z107" s="903"/>
      <c r="AA107" s="903"/>
      <c r="AB107" s="919">
        <f t="shared" si="100"/>
        <v>7995000</v>
      </c>
      <c r="AC107" s="904"/>
    </row>
    <row r="108" spans="1:29">
      <c r="A108" s="897">
        <v>13</v>
      </c>
      <c r="B108" s="920" t="s">
        <v>2044</v>
      </c>
      <c r="C108" s="899" t="s">
        <v>2045</v>
      </c>
      <c r="D108" s="900" t="s">
        <v>2046</v>
      </c>
      <c r="E108" s="901">
        <v>5000000</v>
      </c>
      <c r="F108" s="901"/>
      <c r="G108" s="901">
        <v>730000</v>
      </c>
      <c r="H108" s="901">
        <v>500000</v>
      </c>
      <c r="I108" s="901">
        <v>500000</v>
      </c>
      <c r="J108" s="902">
        <v>26</v>
      </c>
      <c r="K108" s="917">
        <f t="shared" si="98"/>
        <v>5000000</v>
      </c>
      <c r="L108" s="918">
        <f t="shared" si="94"/>
        <v>6730000</v>
      </c>
      <c r="M108" s="918">
        <f t="shared" si="95"/>
        <v>5000000</v>
      </c>
      <c r="N108" s="903">
        <f t="shared" si="101"/>
        <v>100000</v>
      </c>
      <c r="O108" s="894">
        <f t="shared" si="96"/>
        <v>875000</v>
      </c>
      <c r="P108" s="903">
        <f t="shared" si="102"/>
        <v>150000</v>
      </c>
      <c r="Q108" s="903">
        <f t="shared" si="99"/>
        <v>50000</v>
      </c>
      <c r="R108" s="903">
        <f t="shared" si="108"/>
        <v>1175000</v>
      </c>
      <c r="S108" s="903">
        <f t="shared" si="104"/>
        <v>400000</v>
      </c>
      <c r="T108" s="903">
        <f t="shared" si="105"/>
        <v>75000</v>
      </c>
      <c r="U108" s="903">
        <f t="shared" si="106"/>
        <v>50000</v>
      </c>
      <c r="V108" s="903">
        <f t="shared" si="109"/>
        <v>525000</v>
      </c>
      <c r="W108" s="903">
        <v>11000000</v>
      </c>
      <c r="X108" s="903"/>
      <c r="Y108" s="893">
        <f t="shared" si="97"/>
        <v>6000000</v>
      </c>
      <c r="Z108" s="903"/>
      <c r="AA108" s="903"/>
      <c r="AB108" s="919">
        <f t="shared" si="100"/>
        <v>6205000</v>
      </c>
      <c r="AC108" s="904"/>
    </row>
    <row r="109" spans="1:29">
      <c r="A109" s="897">
        <v>14</v>
      </c>
      <c r="B109" s="920" t="s">
        <v>2047</v>
      </c>
      <c r="C109" s="899" t="s">
        <v>2045</v>
      </c>
      <c r="D109" s="900" t="s">
        <v>2048</v>
      </c>
      <c r="E109" s="901">
        <v>5000000</v>
      </c>
      <c r="F109" s="901"/>
      <c r="G109" s="901">
        <v>730000</v>
      </c>
      <c r="H109" s="901">
        <v>500000</v>
      </c>
      <c r="I109" s="901">
        <v>500000</v>
      </c>
      <c r="J109" s="902">
        <v>26</v>
      </c>
      <c r="K109" s="917">
        <f t="shared" si="98"/>
        <v>5000000</v>
      </c>
      <c r="L109" s="918">
        <f t="shared" si="94"/>
        <v>6730000</v>
      </c>
      <c r="M109" s="918">
        <f t="shared" si="95"/>
        <v>5000000</v>
      </c>
      <c r="N109" s="903">
        <f t="shared" si="101"/>
        <v>100000</v>
      </c>
      <c r="O109" s="894">
        <f t="shared" si="96"/>
        <v>875000</v>
      </c>
      <c r="P109" s="903">
        <f t="shared" si="102"/>
        <v>150000</v>
      </c>
      <c r="Q109" s="903">
        <f t="shared" si="99"/>
        <v>50000</v>
      </c>
      <c r="R109" s="903">
        <f t="shared" si="108"/>
        <v>1175000</v>
      </c>
      <c r="S109" s="903">
        <f t="shared" si="104"/>
        <v>400000</v>
      </c>
      <c r="T109" s="903">
        <f t="shared" si="105"/>
        <v>75000</v>
      </c>
      <c r="U109" s="903">
        <f t="shared" si="106"/>
        <v>50000</v>
      </c>
      <c r="V109" s="903">
        <f t="shared" si="109"/>
        <v>525000</v>
      </c>
      <c r="W109" s="903">
        <v>11000000</v>
      </c>
      <c r="X109" s="903"/>
      <c r="Y109" s="893">
        <f t="shared" si="97"/>
        <v>6000000</v>
      </c>
      <c r="Z109" s="903"/>
      <c r="AA109" s="903"/>
      <c r="AB109" s="919">
        <f t="shared" si="100"/>
        <v>6205000</v>
      </c>
      <c r="AC109" s="904"/>
    </row>
    <row r="110" spans="1:29">
      <c r="A110" s="897">
        <v>15</v>
      </c>
      <c r="B110" s="920" t="s">
        <v>2049</v>
      </c>
      <c r="C110" s="899" t="s">
        <v>2045</v>
      </c>
      <c r="D110" s="900" t="s">
        <v>2050</v>
      </c>
      <c r="E110" s="901">
        <v>5000000</v>
      </c>
      <c r="F110" s="901"/>
      <c r="G110" s="901">
        <v>730000</v>
      </c>
      <c r="H110" s="901">
        <v>500000</v>
      </c>
      <c r="I110" s="901">
        <v>500000</v>
      </c>
      <c r="J110" s="902">
        <v>26</v>
      </c>
      <c r="K110" s="917">
        <f t="shared" si="98"/>
        <v>5000000</v>
      </c>
      <c r="L110" s="918">
        <f t="shared" si="94"/>
        <v>6730000</v>
      </c>
      <c r="M110" s="918">
        <f t="shared" si="95"/>
        <v>5000000</v>
      </c>
      <c r="N110" s="903">
        <f t="shared" si="101"/>
        <v>100000</v>
      </c>
      <c r="O110" s="894">
        <f t="shared" si="96"/>
        <v>875000</v>
      </c>
      <c r="P110" s="903">
        <f t="shared" si="102"/>
        <v>150000</v>
      </c>
      <c r="Q110" s="903">
        <f t="shared" si="99"/>
        <v>50000</v>
      </c>
      <c r="R110" s="903">
        <f t="shared" si="108"/>
        <v>1175000</v>
      </c>
      <c r="S110" s="903">
        <f t="shared" si="104"/>
        <v>400000</v>
      </c>
      <c r="T110" s="903">
        <f t="shared" si="105"/>
        <v>75000</v>
      </c>
      <c r="U110" s="903">
        <f t="shared" si="106"/>
        <v>50000</v>
      </c>
      <c r="V110" s="903">
        <f t="shared" si="109"/>
        <v>525000</v>
      </c>
      <c r="W110" s="903">
        <v>11000000</v>
      </c>
      <c r="X110" s="903"/>
      <c r="Y110" s="893">
        <f t="shared" si="97"/>
        <v>6000000</v>
      </c>
      <c r="Z110" s="903"/>
      <c r="AA110" s="903"/>
      <c r="AB110" s="919">
        <f t="shared" si="100"/>
        <v>6205000</v>
      </c>
      <c r="AC110" s="904"/>
    </row>
    <row r="111" spans="1:29">
      <c r="A111" s="897">
        <v>16</v>
      </c>
      <c r="B111" s="920" t="s">
        <v>2051</v>
      </c>
      <c r="C111" s="899" t="s">
        <v>2045</v>
      </c>
      <c r="D111" s="900" t="s">
        <v>2052</v>
      </c>
      <c r="E111" s="901">
        <v>5000000</v>
      </c>
      <c r="F111" s="901"/>
      <c r="G111" s="901">
        <v>730000</v>
      </c>
      <c r="H111" s="901">
        <v>500000</v>
      </c>
      <c r="I111" s="901">
        <v>500000</v>
      </c>
      <c r="J111" s="902">
        <v>26</v>
      </c>
      <c r="K111" s="917">
        <f t="shared" si="98"/>
        <v>5000000</v>
      </c>
      <c r="L111" s="918">
        <f t="shared" si="94"/>
        <v>6730000</v>
      </c>
      <c r="M111" s="918">
        <f t="shared" si="95"/>
        <v>5000000</v>
      </c>
      <c r="N111" s="903">
        <f t="shared" si="101"/>
        <v>100000</v>
      </c>
      <c r="O111" s="894">
        <f t="shared" si="96"/>
        <v>875000</v>
      </c>
      <c r="P111" s="903">
        <f t="shared" si="102"/>
        <v>150000</v>
      </c>
      <c r="Q111" s="903">
        <f t="shared" si="99"/>
        <v>50000</v>
      </c>
      <c r="R111" s="903">
        <f t="shared" si="108"/>
        <v>1175000</v>
      </c>
      <c r="S111" s="903">
        <f t="shared" si="104"/>
        <v>400000</v>
      </c>
      <c r="T111" s="903">
        <f t="shared" si="105"/>
        <v>75000</v>
      </c>
      <c r="U111" s="903">
        <f t="shared" si="106"/>
        <v>50000</v>
      </c>
      <c r="V111" s="903">
        <f t="shared" si="109"/>
        <v>525000</v>
      </c>
      <c r="W111" s="903">
        <v>11000000</v>
      </c>
      <c r="X111" s="903"/>
      <c r="Y111" s="893">
        <f t="shared" si="97"/>
        <v>6000000</v>
      </c>
      <c r="Z111" s="903"/>
      <c r="AA111" s="903"/>
      <c r="AB111" s="919">
        <f t="shared" si="100"/>
        <v>6205000</v>
      </c>
      <c r="AC111" s="904"/>
    </row>
    <row r="112" spans="1:29">
      <c r="A112" s="897">
        <v>17</v>
      </c>
      <c r="B112" s="920" t="s">
        <v>2053</v>
      </c>
      <c r="C112" s="899" t="s">
        <v>2045</v>
      </c>
      <c r="D112" s="900" t="s">
        <v>2054</v>
      </c>
      <c r="E112" s="901">
        <v>5000000</v>
      </c>
      <c r="F112" s="901"/>
      <c r="G112" s="901">
        <v>730000</v>
      </c>
      <c r="H112" s="901">
        <v>500000</v>
      </c>
      <c r="I112" s="901">
        <v>500000</v>
      </c>
      <c r="J112" s="902">
        <v>26</v>
      </c>
      <c r="K112" s="917">
        <f t="shared" si="98"/>
        <v>5000000</v>
      </c>
      <c r="L112" s="918">
        <f t="shared" si="94"/>
        <v>6730000</v>
      </c>
      <c r="M112" s="918">
        <f t="shared" si="95"/>
        <v>5000000</v>
      </c>
      <c r="N112" s="903">
        <f t="shared" si="101"/>
        <v>100000</v>
      </c>
      <c r="O112" s="894">
        <f t="shared" si="96"/>
        <v>875000</v>
      </c>
      <c r="P112" s="903">
        <f t="shared" si="102"/>
        <v>150000</v>
      </c>
      <c r="Q112" s="903">
        <f t="shared" si="99"/>
        <v>50000</v>
      </c>
      <c r="R112" s="903">
        <f t="shared" si="108"/>
        <v>1175000</v>
      </c>
      <c r="S112" s="903">
        <f t="shared" si="104"/>
        <v>400000</v>
      </c>
      <c r="T112" s="903">
        <f t="shared" si="105"/>
        <v>75000</v>
      </c>
      <c r="U112" s="903">
        <f t="shared" si="106"/>
        <v>50000</v>
      </c>
      <c r="V112" s="903">
        <f t="shared" si="109"/>
        <v>525000</v>
      </c>
      <c r="W112" s="903">
        <v>11000000</v>
      </c>
      <c r="X112" s="903"/>
      <c r="Y112" s="893">
        <f t="shared" si="97"/>
        <v>6000000</v>
      </c>
      <c r="Z112" s="903"/>
      <c r="AA112" s="903"/>
      <c r="AB112" s="919">
        <f t="shared" si="100"/>
        <v>6205000</v>
      </c>
      <c r="AC112" s="904"/>
    </row>
    <row r="113" spans="1:29">
      <c r="A113" s="897">
        <v>18</v>
      </c>
      <c r="B113" s="920" t="s">
        <v>2055</v>
      </c>
      <c r="C113" s="899" t="s">
        <v>2056</v>
      </c>
      <c r="D113" s="900" t="s">
        <v>2057</v>
      </c>
      <c r="E113" s="901">
        <v>5000000</v>
      </c>
      <c r="F113" s="901"/>
      <c r="G113" s="901">
        <v>730000</v>
      </c>
      <c r="H113" s="901">
        <v>500000</v>
      </c>
      <c r="I113" s="901">
        <v>500000</v>
      </c>
      <c r="J113" s="902">
        <v>26</v>
      </c>
      <c r="K113" s="917">
        <f t="shared" si="98"/>
        <v>5000000</v>
      </c>
      <c r="L113" s="918">
        <f t="shared" si="94"/>
        <v>6730000</v>
      </c>
      <c r="M113" s="918">
        <f t="shared" si="95"/>
        <v>5000000</v>
      </c>
      <c r="N113" s="903">
        <f t="shared" si="101"/>
        <v>100000</v>
      </c>
      <c r="O113" s="894">
        <f t="shared" si="96"/>
        <v>875000</v>
      </c>
      <c r="P113" s="903">
        <f t="shared" si="102"/>
        <v>150000</v>
      </c>
      <c r="Q113" s="903">
        <f t="shared" si="99"/>
        <v>50000</v>
      </c>
      <c r="R113" s="903">
        <f t="shared" si="108"/>
        <v>1175000</v>
      </c>
      <c r="S113" s="903">
        <f t="shared" si="104"/>
        <v>400000</v>
      </c>
      <c r="T113" s="903">
        <f t="shared" si="105"/>
        <v>75000</v>
      </c>
      <c r="U113" s="903">
        <f t="shared" si="106"/>
        <v>50000</v>
      </c>
      <c r="V113" s="903">
        <f t="shared" si="109"/>
        <v>525000</v>
      </c>
      <c r="W113" s="903">
        <v>11000000</v>
      </c>
      <c r="X113" s="903"/>
      <c r="Y113" s="893">
        <f t="shared" si="97"/>
        <v>6000000</v>
      </c>
      <c r="Z113" s="903"/>
      <c r="AA113" s="903"/>
      <c r="AB113" s="919">
        <f t="shared" si="100"/>
        <v>6205000</v>
      </c>
      <c r="AC113" s="904"/>
    </row>
    <row r="114" spans="1:29">
      <c r="A114" s="897">
        <v>19</v>
      </c>
      <c r="B114" s="920" t="s">
        <v>2058</v>
      </c>
      <c r="C114" s="899" t="s">
        <v>2056</v>
      </c>
      <c r="D114" s="900" t="s">
        <v>2059</v>
      </c>
      <c r="E114" s="901">
        <v>5000000</v>
      </c>
      <c r="F114" s="901"/>
      <c r="G114" s="901">
        <v>730000</v>
      </c>
      <c r="H114" s="901">
        <v>500000</v>
      </c>
      <c r="I114" s="901">
        <v>500000</v>
      </c>
      <c r="J114" s="902">
        <v>26</v>
      </c>
      <c r="K114" s="917">
        <f t="shared" si="98"/>
        <v>5000000</v>
      </c>
      <c r="L114" s="918">
        <f t="shared" si="94"/>
        <v>6730000</v>
      </c>
      <c r="M114" s="918">
        <f t="shared" si="95"/>
        <v>5000000</v>
      </c>
      <c r="N114" s="903">
        <f t="shared" si="101"/>
        <v>100000</v>
      </c>
      <c r="O114" s="894">
        <f t="shared" si="96"/>
        <v>875000</v>
      </c>
      <c r="P114" s="903">
        <f t="shared" si="102"/>
        <v>150000</v>
      </c>
      <c r="Q114" s="903">
        <f t="shared" si="99"/>
        <v>50000</v>
      </c>
      <c r="R114" s="903">
        <f t="shared" si="108"/>
        <v>1175000</v>
      </c>
      <c r="S114" s="903">
        <f t="shared" si="104"/>
        <v>400000</v>
      </c>
      <c r="T114" s="903">
        <f t="shared" si="105"/>
        <v>75000</v>
      </c>
      <c r="U114" s="903">
        <f t="shared" si="106"/>
        <v>50000</v>
      </c>
      <c r="V114" s="903">
        <f t="shared" si="109"/>
        <v>525000</v>
      </c>
      <c r="W114" s="903">
        <v>11000000</v>
      </c>
      <c r="X114" s="903"/>
      <c r="Y114" s="893">
        <f t="shared" si="97"/>
        <v>6000000</v>
      </c>
      <c r="Z114" s="903"/>
      <c r="AA114" s="903"/>
      <c r="AB114" s="919">
        <f t="shared" si="100"/>
        <v>6205000</v>
      </c>
      <c r="AC114" s="904"/>
    </row>
    <row r="115" spans="1:29">
      <c r="A115" s="897">
        <v>20</v>
      </c>
      <c r="B115" s="920" t="s">
        <v>2060</v>
      </c>
      <c r="C115" s="899" t="s">
        <v>2061</v>
      </c>
      <c r="D115" s="900">
        <v>8579210382</v>
      </c>
      <c r="E115" s="901">
        <v>5000000</v>
      </c>
      <c r="F115" s="901"/>
      <c r="G115" s="901">
        <v>730000</v>
      </c>
      <c r="H115" s="901">
        <v>500000</v>
      </c>
      <c r="I115" s="901">
        <v>500000</v>
      </c>
      <c r="J115" s="902">
        <v>26</v>
      </c>
      <c r="K115" s="917">
        <f t="shared" si="98"/>
        <v>5000000</v>
      </c>
      <c r="L115" s="918">
        <f t="shared" si="94"/>
        <v>6730000</v>
      </c>
      <c r="M115" s="918">
        <f t="shared" si="95"/>
        <v>5000000</v>
      </c>
      <c r="N115" s="903">
        <f t="shared" si="101"/>
        <v>100000</v>
      </c>
      <c r="O115" s="894">
        <f t="shared" si="96"/>
        <v>875000</v>
      </c>
      <c r="P115" s="903">
        <f t="shared" si="102"/>
        <v>150000</v>
      </c>
      <c r="Q115" s="903">
        <f t="shared" si="99"/>
        <v>50000</v>
      </c>
      <c r="R115" s="903">
        <f t="shared" si="108"/>
        <v>1175000</v>
      </c>
      <c r="S115" s="903">
        <f t="shared" si="104"/>
        <v>400000</v>
      </c>
      <c r="T115" s="903">
        <f t="shared" si="105"/>
        <v>75000</v>
      </c>
      <c r="U115" s="903">
        <f t="shared" si="106"/>
        <v>50000</v>
      </c>
      <c r="V115" s="903">
        <f t="shared" si="109"/>
        <v>525000</v>
      </c>
      <c r="W115" s="903">
        <v>11000000</v>
      </c>
      <c r="X115" s="903"/>
      <c r="Y115" s="893">
        <f t="shared" si="97"/>
        <v>6000000</v>
      </c>
      <c r="Z115" s="903"/>
      <c r="AA115" s="903"/>
      <c r="AB115" s="919">
        <f t="shared" si="100"/>
        <v>6205000</v>
      </c>
      <c r="AC115" s="904"/>
    </row>
    <row r="116" spans="1:29">
      <c r="A116" s="897">
        <v>21</v>
      </c>
      <c r="B116" s="920" t="s">
        <v>2062</v>
      </c>
      <c r="C116" s="899" t="s">
        <v>2061</v>
      </c>
      <c r="D116" s="900" t="s">
        <v>2063</v>
      </c>
      <c r="E116" s="901">
        <v>5000000</v>
      </c>
      <c r="F116" s="901"/>
      <c r="G116" s="901">
        <v>730000</v>
      </c>
      <c r="H116" s="901">
        <v>500000</v>
      </c>
      <c r="I116" s="901">
        <v>500000</v>
      </c>
      <c r="J116" s="902">
        <v>26</v>
      </c>
      <c r="K116" s="917">
        <f t="shared" si="98"/>
        <v>5000000</v>
      </c>
      <c r="L116" s="918">
        <f t="shared" si="94"/>
        <v>6730000</v>
      </c>
      <c r="M116" s="918">
        <f t="shared" si="95"/>
        <v>5000000</v>
      </c>
      <c r="N116" s="903">
        <f t="shared" si="101"/>
        <v>100000</v>
      </c>
      <c r="O116" s="894">
        <f t="shared" si="96"/>
        <v>875000</v>
      </c>
      <c r="P116" s="903">
        <f t="shared" si="102"/>
        <v>150000</v>
      </c>
      <c r="Q116" s="903">
        <f t="shared" si="99"/>
        <v>50000</v>
      </c>
      <c r="R116" s="903">
        <f t="shared" si="108"/>
        <v>1175000</v>
      </c>
      <c r="S116" s="903">
        <f t="shared" si="104"/>
        <v>400000</v>
      </c>
      <c r="T116" s="903">
        <f t="shared" si="105"/>
        <v>75000</v>
      </c>
      <c r="U116" s="903">
        <f t="shared" si="106"/>
        <v>50000</v>
      </c>
      <c r="V116" s="903">
        <f t="shared" si="109"/>
        <v>525000</v>
      </c>
      <c r="W116" s="903">
        <v>11000000</v>
      </c>
      <c r="X116" s="903"/>
      <c r="Y116" s="893">
        <f t="shared" si="97"/>
        <v>6000000</v>
      </c>
      <c r="Z116" s="903"/>
      <c r="AA116" s="903"/>
      <c r="AB116" s="919">
        <f t="shared" si="100"/>
        <v>6205000</v>
      </c>
      <c r="AC116" s="904"/>
    </row>
    <row r="117" spans="1:29">
      <c r="A117" s="960"/>
      <c r="B117" s="913"/>
      <c r="C117" s="961"/>
      <c r="D117" s="914"/>
      <c r="E117" s="962"/>
      <c r="F117" s="962"/>
      <c r="G117" s="962"/>
      <c r="H117" s="962"/>
      <c r="I117" s="962"/>
      <c r="J117" s="963"/>
      <c r="K117" s="964"/>
      <c r="L117" s="965"/>
      <c r="M117" s="965"/>
      <c r="N117" s="962"/>
      <c r="O117" s="962"/>
      <c r="P117" s="962"/>
      <c r="Q117" s="976"/>
      <c r="R117" s="965"/>
      <c r="S117" s="962"/>
      <c r="T117" s="962"/>
      <c r="U117" s="962"/>
      <c r="V117" s="965"/>
      <c r="W117" s="965"/>
      <c r="X117" s="965"/>
      <c r="Y117" s="965"/>
      <c r="Z117" s="965"/>
      <c r="AA117" s="962"/>
      <c r="AB117" s="962"/>
      <c r="AC117" s="966"/>
    </row>
    <row r="118" spans="1:29">
      <c r="A118" s="932"/>
      <c r="B118" s="933" t="s">
        <v>2064</v>
      </c>
      <c r="C118" s="934"/>
      <c r="D118" s="935"/>
      <c r="E118" s="936">
        <f t="shared" ref="E118:AB118" si="110">SUBTOTAL(9,E93:E117)</f>
        <v>132000000</v>
      </c>
      <c r="F118" s="936">
        <f t="shared" si="110"/>
        <v>17000000</v>
      </c>
      <c r="G118" s="936">
        <f t="shared" si="110"/>
        <v>15330000</v>
      </c>
      <c r="H118" s="936">
        <f t="shared" si="110"/>
        <v>13200000</v>
      </c>
      <c r="I118" s="936">
        <f t="shared" si="110"/>
        <v>13200000</v>
      </c>
      <c r="J118" s="936">
        <f t="shared" si="110"/>
        <v>544</v>
      </c>
      <c r="K118" s="936">
        <f t="shared" si="110"/>
        <v>148615384.61538461</v>
      </c>
      <c r="L118" s="936">
        <f t="shared" si="110"/>
        <v>190345384.61538461</v>
      </c>
      <c r="M118" s="936">
        <f t="shared" si="110"/>
        <v>149000000</v>
      </c>
      <c r="N118" s="936">
        <f t="shared" si="110"/>
        <v>2980000</v>
      </c>
      <c r="O118" s="936">
        <f>SUBTOTAL(9,O93:O117)</f>
        <v>26075000</v>
      </c>
      <c r="P118" s="936">
        <f t="shared" si="110"/>
        <v>4470000</v>
      </c>
      <c r="Q118" s="936">
        <f t="shared" si="110"/>
        <v>1490000</v>
      </c>
      <c r="R118" s="936">
        <f t="shared" si="110"/>
        <v>35015000</v>
      </c>
      <c r="S118" s="936">
        <f t="shared" si="110"/>
        <v>11920000</v>
      </c>
      <c r="T118" s="936">
        <f t="shared" si="110"/>
        <v>2235000</v>
      </c>
      <c r="U118" s="936">
        <f t="shared" si="110"/>
        <v>1490000</v>
      </c>
      <c r="V118" s="936">
        <f t="shared" si="110"/>
        <v>15645000</v>
      </c>
      <c r="W118" s="936">
        <f t="shared" si="110"/>
        <v>231000000</v>
      </c>
      <c r="X118" s="936">
        <f t="shared" si="110"/>
        <v>8800000</v>
      </c>
      <c r="Y118" s="936">
        <f t="shared" si="110"/>
        <v>175015384.61538461</v>
      </c>
      <c r="Z118" s="936">
        <f t="shared" si="110"/>
        <v>7370000</v>
      </c>
      <c r="AA118" s="936">
        <f t="shared" si="110"/>
        <v>368500</v>
      </c>
      <c r="AB118" s="936">
        <f t="shared" si="110"/>
        <v>174331884.61538461</v>
      </c>
      <c r="AC118" s="936"/>
    </row>
    <row r="119" spans="1:29" ht="16.5">
      <c r="A119" s="937"/>
      <c r="B119" s="938"/>
      <c r="C119" s="939"/>
      <c r="D119" s="940"/>
      <c r="E119" s="873"/>
      <c r="F119" s="873"/>
      <c r="G119" s="873"/>
      <c r="H119" s="873"/>
      <c r="I119" s="873"/>
      <c r="J119" s="874"/>
      <c r="K119" s="941"/>
      <c r="L119" s="942"/>
      <c r="M119" s="942"/>
      <c r="N119" s="873"/>
      <c r="O119" s="873"/>
      <c r="P119" s="873"/>
      <c r="Q119" s="873"/>
      <c r="R119" s="942"/>
      <c r="S119" s="873"/>
      <c r="T119" s="873"/>
      <c r="U119" s="873"/>
      <c r="V119" s="942"/>
      <c r="W119" s="942"/>
      <c r="X119" s="942"/>
      <c r="Y119" s="942"/>
      <c r="Z119" s="942"/>
      <c r="AA119" s="873"/>
      <c r="AB119" s="873"/>
      <c r="AC119" s="943"/>
    </row>
    <row r="120" spans="1:29" ht="15.75">
      <c r="A120" s="944"/>
      <c r="B120" s="945"/>
      <c r="C120" s="946"/>
      <c r="D120" s="947"/>
      <c r="E120" s="948" t="s">
        <v>13</v>
      </c>
      <c r="F120" s="948"/>
      <c r="G120" s="948"/>
      <c r="H120" s="948"/>
      <c r="I120" s="1927" t="s">
        <v>475</v>
      </c>
      <c r="J120" s="1927"/>
      <c r="K120" s="1927"/>
      <c r="L120" s="1927"/>
      <c r="M120" s="1927"/>
      <c r="N120" s="1928" t="s">
        <v>2065</v>
      </c>
      <c r="O120" s="1928"/>
      <c r="P120" s="1928"/>
      <c r="Q120" s="1928"/>
      <c r="R120" s="1928"/>
      <c r="S120" s="1928"/>
      <c r="T120" s="1928"/>
      <c r="U120" s="1928"/>
      <c r="V120" s="1928"/>
      <c r="W120" s="1928"/>
      <c r="X120" s="1928"/>
      <c r="Y120" s="1928"/>
      <c r="Z120" s="1928"/>
      <c r="AA120" s="1928"/>
      <c r="AB120" s="1928"/>
      <c r="AC120" s="1928"/>
    </row>
    <row r="121" spans="1:29" ht="15.75">
      <c r="A121" s="949"/>
      <c r="B121" s="950"/>
      <c r="C121" s="951"/>
      <c r="D121" s="940"/>
      <c r="E121" s="952" t="s">
        <v>247</v>
      </c>
      <c r="F121" s="952"/>
      <c r="G121" s="953"/>
      <c r="H121" s="953"/>
      <c r="I121" s="1929" t="s">
        <v>247</v>
      </c>
      <c r="J121" s="1929"/>
      <c r="K121" s="1929"/>
      <c r="L121" s="1929"/>
      <c r="M121" s="1929"/>
      <c r="N121" s="1930" t="s">
        <v>392</v>
      </c>
      <c r="O121" s="1930"/>
      <c r="P121" s="1930"/>
      <c r="Q121" s="1930"/>
      <c r="R121" s="1930"/>
      <c r="S121" s="1930"/>
      <c r="T121" s="1930"/>
      <c r="U121" s="1930"/>
      <c r="V121" s="1930"/>
      <c r="W121" s="1930"/>
      <c r="X121" s="1930"/>
      <c r="Y121" s="1930"/>
      <c r="Z121" s="1930"/>
      <c r="AA121" s="1930"/>
      <c r="AB121" s="1930"/>
      <c r="AC121" s="1930"/>
    </row>
    <row r="122" spans="1:29" ht="15.75">
      <c r="A122" s="867"/>
      <c r="B122" s="867"/>
      <c r="C122" s="867"/>
      <c r="D122" s="868"/>
      <c r="E122" s="867"/>
      <c r="F122" s="867"/>
      <c r="G122" s="867"/>
      <c r="H122" s="867"/>
      <c r="I122" s="867"/>
      <c r="J122" s="867"/>
      <c r="K122" s="867"/>
      <c r="L122" s="867"/>
      <c r="M122" s="867"/>
      <c r="N122" s="867"/>
      <c r="O122" s="867"/>
      <c r="P122" s="953"/>
      <c r="Q122" s="953"/>
      <c r="R122" s="953"/>
      <c r="S122" s="953"/>
      <c r="T122" s="948"/>
      <c r="U122" s="867"/>
      <c r="V122" s="867"/>
      <c r="W122" s="867"/>
      <c r="X122" s="867"/>
      <c r="Y122" s="867"/>
      <c r="Z122" s="867"/>
      <c r="AA122" s="867"/>
      <c r="AB122" s="867"/>
      <c r="AC122" s="867"/>
    </row>
    <row r="123" spans="1:29" ht="15.75">
      <c r="A123" s="867"/>
      <c r="B123" s="867"/>
      <c r="C123" s="867"/>
      <c r="D123" s="868"/>
      <c r="E123" s="867"/>
      <c r="F123" s="867"/>
      <c r="G123" s="867"/>
      <c r="H123" s="867"/>
      <c r="I123" s="867"/>
      <c r="J123" s="867"/>
      <c r="K123" s="867"/>
      <c r="L123" s="867"/>
      <c r="M123" s="867"/>
      <c r="N123" s="867"/>
      <c r="O123" s="867"/>
      <c r="P123" s="953"/>
      <c r="Q123" s="953"/>
      <c r="R123" s="953"/>
      <c r="S123" s="953"/>
      <c r="T123" s="948"/>
      <c r="U123" s="867"/>
      <c r="V123" s="867"/>
      <c r="W123" s="867"/>
      <c r="X123" s="867"/>
      <c r="Y123" s="867"/>
      <c r="Z123" s="867"/>
      <c r="AA123" s="867"/>
      <c r="AB123" s="867"/>
      <c r="AC123" s="867"/>
    </row>
  </sheetData>
  <mergeCells count="78">
    <mergeCell ref="I120:M120"/>
    <mergeCell ref="N120:AC120"/>
    <mergeCell ref="I121:M121"/>
    <mergeCell ref="N121:AC121"/>
    <mergeCell ref="M90:M91"/>
    <mergeCell ref="N90:R90"/>
    <mergeCell ref="S90:V90"/>
    <mergeCell ref="W90:X90"/>
    <mergeCell ref="Y90:Y91"/>
    <mergeCell ref="Z90:Z91"/>
    <mergeCell ref="AA90:AA91"/>
    <mergeCell ref="AB90:AB91"/>
    <mergeCell ref="AC90:AC91"/>
    <mergeCell ref="F90:I90"/>
    <mergeCell ref="J90:J91"/>
    <mergeCell ref="K90:K91"/>
    <mergeCell ref="A90:A91"/>
    <mergeCell ref="B90:B91"/>
    <mergeCell ref="C90:C91"/>
    <mergeCell ref="D90:D91"/>
    <mergeCell ref="E90:E91"/>
    <mergeCell ref="L90:L91"/>
    <mergeCell ref="M79:O79"/>
    <mergeCell ref="I80:M80"/>
    <mergeCell ref="N80:AC80"/>
    <mergeCell ref="I81:M81"/>
    <mergeCell ref="N81:AC81"/>
    <mergeCell ref="N82:O82"/>
    <mergeCell ref="I87:S87"/>
    <mergeCell ref="L88:P88"/>
    <mergeCell ref="X89:AC89"/>
    <mergeCell ref="N50:R50"/>
    <mergeCell ref="S50:V50"/>
    <mergeCell ref="W50:X50"/>
    <mergeCell ref="Y50:Y51"/>
    <mergeCell ref="Z50:Z51"/>
    <mergeCell ref="F50:I50"/>
    <mergeCell ref="J50:J51"/>
    <mergeCell ref="K50:K51"/>
    <mergeCell ref="L50:L51"/>
    <mergeCell ref="M50:M51"/>
    <mergeCell ref="A50:A51"/>
    <mergeCell ref="B50:B51"/>
    <mergeCell ref="C50:C51"/>
    <mergeCell ref="D50:D51"/>
    <mergeCell ref="E50:E51"/>
    <mergeCell ref="AA50:AA51"/>
    <mergeCell ref="AB50:AB51"/>
    <mergeCell ref="AC50:AC51"/>
    <mergeCell ref="AB8:AB9"/>
    <mergeCell ref="AC8:AC9"/>
    <mergeCell ref="X49:AC49"/>
    <mergeCell ref="M37:O37"/>
    <mergeCell ref="I38:M38"/>
    <mergeCell ref="N38:AC38"/>
    <mergeCell ref="I39:M39"/>
    <mergeCell ref="N39:AC39"/>
    <mergeCell ref="I47:S47"/>
    <mergeCell ref="L48:P48"/>
    <mergeCell ref="I5:S5"/>
    <mergeCell ref="L6:P6"/>
    <mergeCell ref="Z7:AC7"/>
    <mergeCell ref="F8:I8"/>
    <mergeCell ref="J8:J9"/>
    <mergeCell ref="K8:K9"/>
    <mergeCell ref="L8:L9"/>
    <mergeCell ref="M8:M9"/>
    <mergeCell ref="N8:R8"/>
    <mergeCell ref="S8:V8"/>
    <mergeCell ref="W8:X8"/>
    <mergeCell ref="Y8:Y9"/>
    <mergeCell ref="Z8:Z9"/>
    <mergeCell ref="AA8:AA9"/>
    <mergeCell ref="A8:A9"/>
    <mergeCell ref="B8:B9"/>
    <mergeCell ref="C8:C9"/>
    <mergeCell ref="D8:D9"/>
    <mergeCell ref="E8:E9"/>
  </mergeCells>
  <printOptions horizontalCentered="1"/>
  <pageMargins left="0.25" right="0.25" top="0.75" bottom="0.25" header="0.3" footer="0.3"/>
  <pageSetup paperSize="9" scale="7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6600"/>
  </sheetPr>
  <dimension ref="A1:AL35"/>
  <sheetViews>
    <sheetView zoomScale="90" zoomScaleNormal="90" workbookViewId="0"/>
  </sheetViews>
  <sheetFormatPr defaultRowHeight="15"/>
  <cols>
    <col min="1" max="1" width="21.85546875" style="193" customWidth="1"/>
    <col min="2" max="2" width="9.85546875" style="193" customWidth="1"/>
    <col min="3" max="33" width="4.42578125" style="193" customWidth="1"/>
    <col min="34" max="34" width="6" style="193" customWidth="1"/>
    <col min="35" max="35" width="13.7109375" style="193" customWidth="1"/>
    <col min="36" max="16384" width="9.140625" style="193"/>
  </cols>
  <sheetData>
    <row r="1" spans="1:35">
      <c r="A1" s="587" t="str">
        <f>'Thong tin DN'!B4</f>
        <v>CÔNG TY TNHH TMDV VÀ XD ĐỨC HÀ</v>
      </c>
    </row>
    <row r="2" spans="1:35">
      <c r="A2" s="587" t="str">
        <f>'Thong tin DN'!B7</f>
        <v>Số 1D, TT Bà Triệu, P.Nguyễn Trãi, Q.Hà Đông, TP.Hà Nội</v>
      </c>
    </row>
    <row r="4" spans="1:35" ht="25.5">
      <c r="A4" s="1808" t="s">
        <v>263</v>
      </c>
      <c r="B4" s="1808"/>
      <c r="C4" s="1808"/>
      <c r="D4" s="1808"/>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row>
    <row r="5" spans="1:35" ht="15.75">
      <c r="A5" s="1843" t="s">
        <v>1638</v>
      </c>
      <c r="B5" s="1933"/>
      <c r="C5" s="1933"/>
      <c r="D5" s="1933"/>
      <c r="E5" s="1933"/>
      <c r="F5" s="1933"/>
      <c r="G5" s="1933"/>
      <c r="H5" s="1933"/>
      <c r="I5" s="1933"/>
      <c r="J5" s="1933"/>
      <c r="K5" s="1933"/>
      <c r="L5" s="1933"/>
      <c r="M5" s="1933"/>
      <c r="N5" s="1933"/>
      <c r="O5" s="1933"/>
      <c r="P5" s="1933"/>
      <c r="Q5" s="1933"/>
      <c r="R5" s="1933"/>
      <c r="S5" s="1933"/>
      <c r="T5" s="1933"/>
      <c r="U5" s="1933"/>
      <c r="V5" s="1933"/>
      <c r="W5" s="1933"/>
      <c r="X5" s="1933"/>
      <c r="Y5" s="1933"/>
      <c r="Z5" s="1933"/>
      <c r="AA5" s="1933"/>
      <c r="AB5" s="1933"/>
      <c r="AC5" s="1933"/>
      <c r="AD5" s="1933"/>
      <c r="AE5" s="1933"/>
      <c r="AF5" s="1933"/>
      <c r="AG5" s="1933"/>
      <c r="AH5" s="1933"/>
      <c r="AI5" s="1933"/>
    </row>
    <row r="6" spans="1:35" ht="16.5" thickBot="1">
      <c r="A6" s="194"/>
      <c r="B6" s="194"/>
      <c r="C6" s="195">
        <v>1</v>
      </c>
      <c r="D6" s="195">
        <f>+[1]Calendar!H17</f>
        <v>0</v>
      </c>
      <c r="E6" s="196">
        <f>DATE(D6,C6,1)</f>
        <v>1</v>
      </c>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7"/>
    </row>
    <row r="7" spans="1:35" s="588" customFormat="1" ht="15.75" customHeight="1" thickTop="1">
      <c r="A7" s="1937" t="s">
        <v>265</v>
      </c>
      <c r="B7" s="1937" t="s">
        <v>266</v>
      </c>
      <c r="C7" s="767" t="s">
        <v>275</v>
      </c>
      <c r="D7" s="767"/>
      <c r="E7" s="767"/>
      <c r="F7" s="767"/>
      <c r="G7" s="767"/>
      <c r="H7" s="767"/>
      <c r="I7" s="767"/>
      <c r="J7" s="767"/>
      <c r="K7" s="767"/>
      <c r="L7" s="767"/>
      <c r="M7" s="767"/>
      <c r="N7" s="767"/>
      <c r="O7" s="767"/>
      <c r="P7" s="767"/>
      <c r="Q7" s="767"/>
      <c r="R7" s="767"/>
      <c r="S7" s="767"/>
      <c r="T7" s="767"/>
      <c r="U7" s="767"/>
      <c r="V7" s="767"/>
      <c r="W7" s="767"/>
      <c r="X7" s="767"/>
      <c r="Y7" s="767"/>
      <c r="Z7" s="767"/>
      <c r="AA7" s="767"/>
      <c r="AB7" s="767"/>
      <c r="AC7" s="767"/>
      <c r="AD7" s="767"/>
      <c r="AE7" s="767"/>
      <c r="AF7" s="767"/>
      <c r="AG7" s="767"/>
      <c r="AH7" s="768"/>
      <c r="AI7" s="1934" t="s">
        <v>274</v>
      </c>
    </row>
    <row r="8" spans="1:35" s="588" customFormat="1" ht="16.5" customHeight="1">
      <c r="A8" s="1938"/>
      <c r="B8" s="1938"/>
      <c r="C8" s="769">
        <f>+E6</f>
        <v>1</v>
      </c>
      <c r="D8" s="769">
        <f t="shared" ref="D8:AG8" si="0">C8+1</f>
        <v>2</v>
      </c>
      <c r="E8" s="769">
        <f t="shared" si="0"/>
        <v>3</v>
      </c>
      <c r="F8" s="769">
        <f t="shared" si="0"/>
        <v>4</v>
      </c>
      <c r="G8" s="769">
        <f t="shared" si="0"/>
        <v>5</v>
      </c>
      <c r="H8" s="769">
        <f t="shared" si="0"/>
        <v>6</v>
      </c>
      <c r="I8" s="769">
        <f t="shared" si="0"/>
        <v>7</v>
      </c>
      <c r="J8" s="769">
        <f t="shared" si="0"/>
        <v>8</v>
      </c>
      <c r="K8" s="769">
        <f t="shared" si="0"/>
        <v>9</v>
      </c>
      <c r="L8" s="769">
        <f t="shared" si="0"/>
        <v>10</v>
      </c>
      <c r="M8" s="769">
        <f t="shared" si="0"/>
        <v>11</v>
      </c>
      <c r="N8" s="769">
        <f t="shared" si="0"/>
        <v>12</v>
      </c>
      <c r="O8" s="769">
        <f t="shared" si="0"/>
        <v>13</v>
      </c>
      <c r="P8" s="769">
        <f t="shared" si="0"/>
        <v>14</v>
      </c>
      <c r="Q8" s="769">
        <f t="shared" si="0"/>
        <v>15</v>
      </c>
      <c r="R8" s="769">
        <f t="shared" si="0"/>
        <v>16</v>
      </c>
      <c r="S8" s="769">
        <f t="shared" si="0"/>
        <v>17</v>
      </c>
      <c r="T8" s="769">
        <f t="shared" si="0"/>
        <v>18</v>
      </c>
      <c r="U8" s="769">
        <f t="shared" si="0"/>
        <v>19</v>
      </c>
      <c r="V8" s="769">
        <f t="shared" si="0"/>
        <v>20</v>
      </c>
      <c r="W8" s="769">
        <f t="shared" si="0"/>
        <v>21</v>
      </c>
      <c r="X8" s="769">
        <f t="shared" si="0"/>
        <v>22</v>
      </c>
      <c r="Y8" s="769">
        <f t="shared" si="0"/>
        <v>23</v>
      </c>
      <c r="Z8" s="769">
        <f t="shared" si="0"/>
        <v>24</v>
      </c>
      <c r="AA8" s="769">
        <f t="shared" si="0"/>
        <v>25</v>
      </c>
      <c r="AB8" s="769">
        <f t="shared" si="0"/>
        <v>26</v>
      </c>
      <c r="AC8" s="769">
        <f t="shared" si="0"/>
        <v>27</v>
      </c>
      <c r="AD8" s="769">
        <f t="shared" si="0"/>
        <v>28</v>
      </c>
      <c r="AE8" s="769">
        <f t="shared" si="0"/>
        <v>29</v>
      </c>
      <c r="AF8" s="769">
        <f t="shared" si="0"/>
        <v>30</v>
      </c>
      <c r="AG8" s="769">
        <f t="shared" si="0"/>
        <v>31</v>
      </c>
      <c r="AH8" s="770"/>
      <c r="AI8" s="1935"/>
    </row>
    <row r="9" spans="1:35" s="588" customFormat="1" ht="39.75" customHeight="1">
      <c r="A9" s="1939"/>
      <c r="B9" s="1939"/>
      <c r="C9" s="771" t="s">
        <v>267</v>
      </c>
      <c r="D9" s="772" t="s">
        <v>268</v>
      </c>
      <c r="E9" s="772" t="s">
        <v>269</v>
      </c>
      <c r="F9" s="772" t="s">
        <v>270</v>
      </c>
      <c r="G9" s="772" t="s">
        <v>271</v>
      </c>
      <c r="H9" s="772" t="s">
        <v>272</v>
      </c>
      <c r="I9" s="772" t="s">
        <v>273</v>
      </c>
      <c r="J9" s="771" t="s">
        <v>267</v>
      </c>
      <c r="K9" s="772" t="s">
        <v>268</v>
      </c>
      <c r="L9" s="772" t="s">
        <v>269</v>
      </c>
      <c r="M9" s="772" t="s">
        <v>270</v>
      </c>
      <c r="N9" s="772" t="s">
        <v>271</v>
      </c>
      <c r="O9" s="772" t="s">
        <v>272</v>
      </c>
      <c r="P9" s="772" t="s">
        <v>273</v>
      </c>
      <c r="Q9" s="771" t="s">
        <v>267</v>
      </c>
      <c r="R9" s="772" t="s">
        <v>268</v>
      </c>
      <c r="S9" s="772" t="s">
        <v>269</v>
      </c>
      <c r="T9" s="772" t="s">
        <v>270</v>
      </c>
      <c r="U9" s="772" t="s">
        <v>271</v>
      </c>
      <c r="V9" s="772" t="s">
        <v>272</v>
      </c>
      <c r="W9" s="772" t="s">
        <v>273</v>
      </c>
      <c r="X9" s="771" t="s">
        <v>267</v>
      </c>
      <c r="Y9" s="772" t="s">
        <v>268</v>
      </c>
      <c r="Z9" s="772" t="s">
        <v>269</v>
      </c>
      <c r="AA9" s="772" t="s">
        <v>270</v>
      </c>
      <c r="AB9" s="772" t="s">
        <v>271</v>
      </c>
      <c r="AC9" s="772" t="s">
        <v>272</v>
      </c>
      <c r="AD9" s="772" t="s">
        <v>273</v>
      </c>
      <c r="AE9" s="771" t="s">
        <v>267</v>
      </c>
      <c r="AF9" s="772" t="s">
        <v>268</v>
      </c>
      <c r="AG9" s="772" t="s">
        <v>269</v>
      </c>
      <c r="AH9" s="773" t="s">
        <v>264</v>
      </c>
      <c r="AI9" s="1936"/>
    </row>
    <row r="10" spans="1:35" ht="15.75">
      <c r="A10" s="175"/>
      <c r="B10" s="198"/>
      <c r="C10" s="199"/>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1"/>
      <c r="AI10" s="202"/>
    </row>
    <row r="11" spans="1:35" ht="15.75">
      <c r="A11" s="175"/>
      <c r="B11" s="198"/>
      <c r="C11" s="203"/>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5"/>
      <c r="AI11" s="206"/>
    </row>
    <row r="12" spans="1:35" ht="15.75">
      <c r="A12" s="169"/>
      <c r="B12" s="198"/>
      <c r="C12" s="203"/>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5"/>
      <c r="AI12" s="206"/>
    </row>
    <row r="13" spans="1:35" ht="15.75">
      <c r="A13" s="169"/>
      <c r="B13" s="207"/>
      <c r="C13" s="203"/>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5"/>
      <c r="AI13" s="206"/>
    </row>
    <row r="14" spans="1:35" ht="15.75">
      <c r="A14" s="169"/>
      <c r="B14" s="207"/>
      <c r="C14" s="203"/>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5"/>
      <c r="AI14" s="206"/>
    </row>
    <row r="15" spans="1:35" ht="15.75">
      <c r="A15" s="169"/>
      <c r="B15" s="207"/>
      <c r="C15" s="203"/>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206"/>
    </row>
    <row r="16" spans="1:35" ht="15.75">
      <c r="A16" s="169"/>
      <c r="B16" s="207"/>
      <c r="C16" s="203"/>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206"/>
    </row>
    <row r="17" spans="1:38" ht="15.75">
      <c r="A17" s="169"/>
      <c r="B17" s="207"/>
      <c r="C17" s="203"/>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206"/>
    </row>
    <row r="18" spans="1:38" ht="15.75">
      <c r="A18" s="169"/>
      <c r="B18" s="207"/>
      <c r="C18" s="203"/>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5"/>
      <c r="AI18" s="206"/>
    </row>
    <row r="19" spans="1:38" ht="15.75">
      <c r="A19" s="169"/>
      <c r="B19" s="207"/>
      <c r="C19" s="203"/>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5"/>
      <c r="AI19" s="206"/>
    </row>
    <row r="20" spans="1:38">
      <c r="A20" s="208"/>
      <c r="B20" s="208"/>
      <c r="C20" s="208"/>
      <c r="D20" s="208"/>
      <c r="E20" s="208"/>
      <c r="F20" s="208"/>
      <c r="G20" s="208"/>
      <c r="H20" s="208"/>
      <c r="I20" s="208"/>
      <c r="J20" s="208"/>
      <c r="K20" s="208"/>
      <c r="L20" s="208"/>
      <c r="M20" s="208"/>
      <c r="N20" s="208"/>
      <c r="O20" s="208"/>
      <c r="P20" s="208"/>
      <c r="Q20" s="208"/>
      <c r="R20" s="208"/>
      <c r="S20" s="208"/>
      <c r="T20" s="208"/>
      <c r="U20" s="208"/>
      <c r="V20" s="208"/>
      <c r="W20" s="208"/>
      <c r="X20" s="209"/>
      <c r="Y20" s="209"/>
      <c r="Z20" s="209"/>
      <c r="AA20" s="209"/>
      <c r="AB20" s="209"/>
      <c r="AC20" s="209"/>
      <c r="AD20" s="209"/>
      <c r="AE20" s="208"/>
      <c r="AF20" s="208"/>
      <c r="AG20" s="208"/>
      <c r="AH20" s="210"/>
      <c r="AI20" s="211"/>
    </row>
    <row r="21" spans="1:38" ht="16.5" thickBot="1">
      <c r="A21" s="212" t="s">
        <v>128</v>
      </c>
      <c r="B21" s="213"/>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4"/>
      <c r="AI21" s="215"/>
    </row>
    <row r="22" spans="1:38" ht="15.75" thickTop="1">
      <c r="A22" s="216"/>
      <c r="B22" s="216"/>
      <c r="C22" s="216"/>
      <c r="AD22" s="216"/>
      <c r="AE22" s="216"/>
      <c r="AF22" s="216"/>
      <c r="AG22" s="216"/>
      <c r="AH22" s="216"/>
      <c r="AI22" s="216"/>
    </row>
    <row r="23" spans="1:38">
      <c r="A23" s="216"/>
      <c r="B23" s="216"/>
      <c r="C23" s="216"/>
      <c r="AD23" s="216"/>
      <c r="AE23" s="216"/>
      <c r="AF23" s="216"/>
      <c r="AG23" s="216"/>
      <c r="AH23" s="216"/>
      <c r="AI23" s="216"/>
    </row>
    <row r="24" spans="1:38">
      <c r="A24" s="217" t="s">
        <v>276</v>
      </c>
      <c r="AI24" s="218"/>
    </row>
    <row r="25" spans="1:38" s="335" customFormat="1" ht="16.5">
      <c r="A25" s="334"/>
      <c r="C25" s="334"/>
      <c r="D25" s="334"/>
      <c r="E25" s="334"/>
      <c r="F25" s="334"/>
      <c r="G25" s="334"/>
      <c r="H25" s="334"/>
      <c r="I25" s="334"/>
      <c r="J25" s="334"/>
      <c r="K25" s="334"/>
      <c r="L25" s="334"/>
      <c r="M25" s="334"/>
      <c r="N25" s="334"/>
      <c r="O25" s="334"/>
      <c r="P25" s="334"/>
      <c r="Q25" s="334"/>
      <c r="R25" s="334"/>
      <c r="S25" s="334"/>
      <c r="T25" s="334"/>
      <c r="U25" s="334"/>
      <c r="V25" s="334"/>
      <c r="W25" s="1940" t="s">
        <v>1639</v>
      </c>
      <c r="X25" s="1940"/>
      <c r="Y25" s="1940"/>
      <c r="Z25" s="1940"/>
      <c r="AA25" s="1940"/>
      <c r="AB25" s="1940"/>
      <c r="AC25" s="1940"/>
      <c r="AD25" s="1940"/>
      <c r="AE25" s="1940"/>
      <c r="AF25" s="1940"/>
      <c r="AG25" s="1940"/>
      <c r="AH25" s="1940"/>
      <c r="AI25" s="1940"/>
      <c r="AJ25" s="336"/>
      <c r="AK25" s="336"/>
      <c r="AL25" s="334"/>
    </row>
    <row r="26" spans="1:38" s="338" customFormat="1" ht="16.5">
      <c r="A26" s="337"/>
      <c r="C26" s="1941" t="s">
        <v>1512</v>
      </c>
      <c r="D26" s="1941"/>
      <c r="E26" s="1941"/>
      <c r="F26" s="1941"/>
      <c r="G26" s="1941"/>
      <c r="H26" s="1941"/>
      <c r="I26" s="1941"/>
      <c r="J26" s="337"/>
      <c r="K26" s="337"/>
      <c r="L26" s="337"/>
      <c r="M26" s="337"/>
      <c r="N26" s="337"/>
      <c r="O26" s="337"/>
      <c r="P26" s="337"/>
      <c r="Q26" s="337"/>
      <c r="R26" s="337"/>
      <c r="S26" s="337"/>
      <c r="T26" s="337"/>
      <c r="U26" s="337"/>
      <c r="V26" s="337"/>
      <c r="W26" s="1941" t="s">
        <v>1513</v>
      </c>
      <c r="X26" s="1941"/>
      <c r="Y26" s="1941"/>
      <c r="Z26" s="1941"/>
      <c r="AA26" s="1941"/>
      <c r="AB26" s="1941"/>
      <c r="AC26" s="1941"/>
      <c r="AD26" s="1941"/>
      <c r="AE26" s="1941"/>
      <c r="AF26" s="1941"/>
      <c r="AG26" s="1941"/>
      <c r="AH26" s="1941"/>
      <c r="AI26" s="1941"/>
      <c r="AJ26" s="337"/>
      <c r="AK26" s="337"/>
      <c r="AL26" s="337"/>
    </row>
    <row r="27" spans="1:38" s="333" customFormat="1">
      <c r="A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row>
    <row r="28" spans="1:38" s="333" customFormat="1">
      <c r="A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row>
    <row r="29" spans="1:38" s="333" customFormat="1">
      <c r="A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row>
    <row r="30" spans="1:38" s="339" customFormat="1">
      <c r="C30" s="1942"/>
      <c r="D30" s="1942"/>
      <c r="E30" s="1942"/>
      <c r="F30" s="1942"/>
      <c r="G30" s="1942"/>
      <c r="H30" s="1942"/>
      <c r="I30" s="1942"/>
      <c r="W30" s="1943"/>
      <c r="X30" s="1943"/>
      <c r="Y30" s="1943"/>
      <c r="Z30" s="1943"/>
      <c r="AA30" s="1943"/>
      <c r="AB30" s="1943"/>
      <c r="AC30" s="1943"/>
      <c r="AD30" s="1943"/>
      <c r="AE30" s="1943"/>
      <c r="AF30" s="1943"/>
      <c r="AG30" s="1943"/>
      <c r="AH30" s="1943"/>
      <c r="AI30" s="1943"/>
    </row>
    <row r="31" spans="1:38" s="333" customFormat="1">
      <c r="A31" s="340" t="s">
        <v>1514</v>
      </c>
      <c r="B31" s="341" t="s">
        <v>1515</v>
      </c>
      <c r="C31" s="339" t="s">
        <v>1516</v>
      </c>
      <c r="D31" s="339" t="s">
        <v>242</v>
      </c>
      <c r="E31" s="342" t="s">
        <v>1517</v>
      </c>
      <c r="F31" s="342"/>
      <c r="G31" s="342"/>
      <c r="H31" s="342"/>
      <c r="I31" s="342"/>
      <c r="J31" s="339"/>
      <c r="K31" s="339"/>
      <c r="L31" s="339"/>
      <c r="M31" s="339"/>
      <c r="N31" s="1944"/>
      <c r="O31" s="1944"/>
      <c r="P31" s="1944"/>
      <c r="Q31" s="1944"/>
      <c r="R31" s="339"/>
      <c r="S31" s="339"/>
      <c r="T31" s="339"/>
      <c r="U31" s="339"/>
      <c r="V31" s="339"/>
      <c r="W31" s="339"/>
      <c r="X31" s="339"/>
      <c r="Y31" s="339"/>
      <c r="Z31" s="339"/>
      <c r="AA31" s="339"/>
      <c r="AB31" s="339"/>
      <c r="AC31" s="339"/>
      <c r="AD31" s="339"/>
      <c r="AE31" s="339"/>
      <c r="AF31" s="339"/>
      <c r="AG31" s="339"/>
      <c r="AH31" s="339"/>
      <c r="AI31" s="339"/>
      <c r="AJ31" s="339"/>
      <c r="AK31" s="339"/>
      <c r="AL31" s="339"/>
    </row>
    <row r="32" spans="1:38" s="333" customFormat="1">
      <c r="A32" s="339"/>
      <c r="C32" s="339" t="s">
        <v>1516</v>
      </c>
      <c r="D32" s="339" t="s">
        <v>1518</v>
      </c>
      <c r="E32" s="342" t="s">
        <v>1519</v>
      </c>
      <c r="F32" s="342"/>
      <c r="G32" s="342"/>
      <c r="H32" s="342"/>
      <c r="I32" s="342"/>
      <c r="J32" s="339"/>
      <c r="K32" s="339"/>
      <c r="L32" s="339"/>
      <c r="M32" s="339"/>
      <c r="N32" s="1944"/>
      <c r="O32" s="1944"/>
      <c r="P32" s="1944"/>
      <c r="Q32" s="1944"/>
      <c r="R32" s="339"/>
      <c r="S32" s="339"/>
      <c r="T32" s="339"/>
      <c r="U32" s="339"/>
      <c r="V32" s="343" t="s">
        <v>1520</v>
      </c>
      <c r="W32" s="339"/>
      <c r="X32" s="339"/>
      <c r="Y32" s="339"/>
      <c r="Z32" s="339" t="s">
        <v>1516</v>
      </c>
      <c r="AA32" s="342" t="s">
        <v>1521</v>
      </c>
      <c r="AB32" s="342"/>
      <c r="AC32" s="342"/>
      <c r="AD32" s="342"/>
      <c r="AE32" s="342"/>
      <c r="AF32" s="342"/>
      <c r="AG32" s="339"/>
      <c r="AH32" s="339"/>
      <c r="AI32" s="339"/>
      <c r="AJ32" s="339"/>
      <c r="AK32" s="339"/>
      <c r="AL32" s="339"/>
    </row>
    <row r="33" spans="1:38" s="333" customFormat="1">
      <c r="A33" s="339"/>
      <c r="C33" s="339" t="s">
        <v>1516</v>
      </c>
      <c r="D33" s="339" t="s">
        <v>1522</v>
      </c>
      <c r="E33" s="342" t="s">
        <v>1523</v>
      </c>
      <c r="F33" s="342"/>
      <c r="G33" s="342"/>
      <c r="H33" s="342"/>
      <c r="I33" s="342"/>
      <c r="J33" s="339"/>
      <c r="K33" s="339"/>
      <c r="L33" s="339"/>
      <c r="M33" s="339"/>
      <c r="N33" s="1944"/>
      <c r="O33" s="1944"/>
      <c r="P33" s="1944"/>
      <c r="Q33" s="1944"/>
      <c r="R33" s="339"/>
      <c r="S33" s="339"/>
      <c r="T33" s="339"/>
      <c r="U33" s="339"/>
      <c r="V33" s="339"/>
      <c r="W33" s="339"/>
      <c r="X33" s="339"/>
      <c r="Y33" s="339"/>
      <c r="Z33" s="339" t="s">
        <v>1516</v>
      </c>
      <c r="AA33" s="342" t="s">
        <v>1524</v>
      </c>
      <c r="AB33" s="342"/>
      <c r="AC33" s="342"/>
      <c r="AD33" s="342"/>
      <c r="AE33" s="342"/>
      <c r="AF33" s="342"/>
      <c r="AG33" s="339"/>
      <c r="AH33" s="339"/>
      <c r="AI33" s="339"/>
      <c r="AJ33" s="339"/>
      <c r="AK33" s="339"/>
      <c r="AL33" s="339"/>
    </row>
    <row r="34" spans="1:38" s="333" customFormat="1">
      <c r="A34" s="339"/>
      <c r="C34" s="339"/>
      <c r="D34" s="339"/>
      <c r="E34" s="1944"/>
      <c r="F34" s="1944"/>
      <c r="G34" s="1944"/>
      <c r="H34" s="1944"/>
      <c r="I34" s="1944"/>
      <c r="J34" s="339"/>
      <c r="K34" s="339"/>
      <c r="L34" s="339"/>
      <c r="M34" s="339"/>
      <c r="N34" s="1944"/>
      <c r="O34" s="1944"/>
      <c r="P34" s="1944"/>
      <c r="Q34" s="1944"/>
      <c r="R34" s="339"/>
      <c r="S34" s="339"/>
      <c r="T34" s="339"/>
      <c r="U34" s="339"/>
      <c r="V34" s="339"/>
      <c r="W34" s="339"/>
      <c r="X34" s="339"/>
      <c r="Y34" s="339"/>
      <c r="Z34" s="339" t="s">
        <v>1516</v>
      </c>
      <c r="AA34" s="1944" t="s">
        <v>1525</v>
      </c>
      <c r="AB34" s="1944"/>
      <c r="AC34" s="1944"/>
      <c r="AD34" s="1944"/>
      <c r="AE34" s="1944"/>
      <c r="AF34" s="1944"/>
      <c r="AG34" s="339"/>
      <c r="AH34" s="339"/>
      <c r="AI34" s="339"/>
      <c r="AJ34" s="339"/>
      <c r="AK34" s="339"/>
      <c r="AL34" s="339"/>
    </row>
    <row r="35" spans="1:38" s="333" customFormat="1">
      <c r="A35" s="339"/>
      <c r="C35" s="339"/>
      <c r="D35" s="339"/>
      <c r="E35" s="1944"/>
      <c r="F35" s="1944"/>
      <c r="G35" s="1944"/>
      <c r="H35" s="1944"/>
      <c r="I35" s="1944"/>
      <c r="J35" s="339"/>
      <c r="K35" s="339"/>
      <c r="L35" s="339"/>
      <c r="M35" s="339"/>
      <c r="N35" s="1944"/>
      <c r="O35" s="1944"/>
      <c r="P35" s="1944"/>
      <c r="Q35" s="1944"/>
      <c r="R35" s="339"/>
      <c r="S35" s="339"/>
      <c r="T35" s="339"/>
      <c r="U35" s="339"/>
      <c r="V35" s="339"/>
      <c r="W35" s="339"/>
      <c r="X35" s="339"/>
      <c r="Y35" s="339"/>
      <c r="Z35" s="339" t="s">
        <v>1516</v>
      </c>
      <c r="AA35" s="342" t="s">
        <v>1526</v>
      </c>
      <c r="AB35" s="342"/>
      <c r="AC35" s="342"/>
      <c r="AD35" s="342"/>
      <c r="AE35" s="342"/>
      <c r="AF35" s="342"/>
      <c r="AG35" s="339"/>
      <c r="AH35" s="339"/>
      <c r="AI35" s="339"/>
      <c r="AJ35" s="339"/>
      <c r="AK35" s="339"/>
      <c r="AL35" s="339"/>
    </row>
  </sheetData>
  <mergeCells count="18">
    <mergeCell ref="AA34:AF34"/>
    <mergeCell ref="E35:I35"/>
    <mergeCell ref="N35:Q35"/>
    <mergeCell ref="N31:Q31"/>
    <mergeCell ref="N32:Q32"/>
    <mergeCell ref="N33:Q33"/>
    <mergeCell ref="E34:I34"/>
    <mergeCell ref="N34:Q34"/>
    <mergeCell ref="W25:AI25"/>
    <mergeCell ref="C26:I26"/>
    <mergeCell ref="W26:AI26"/>
    <mergeCell ref="C30:I30"/>
    <mergeCell ref="W30:AI30"/>
    <mergeCell ref="A4:AI4"/>
    <mergeCell ref="A5:AI5"/>
    <mergeCell ref="AI7:AI9"/>
    <mergeCell ref="A7:A9"/>
    <mergeCell ref="B7:B9"/>
  </mergeCells>
  <conditionalFormatting sqref="C8:AH20">
    <cfRule type="expression" dxfId="1" priority="2" stopIfTrue="1">
      <formula>IF(WEEKDAY(C$3)=1,TRUE,FALSE)</formula>
    </cfRule>
  </conditionalFormatting>
  <conditionalFormatting sqref="C7:AH7">
    <cfRule type="expression" dxfId="0" priority="1" stopIfTrue="1">
      <formula>"if(d7=""C.Nhật"";0)"</formula>
    </cfRule>
  </conditionalFormatting>
  <printOptions horizontalCentered="1"/>
  <pageMargins left="0.25" right="0.25" top="0.75" bottom="0.25" header="0.3" footer="0.3"/>
  <pageSetup paperSize="9" scale="75" orientation="landscape"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7C80"/>
  </sheetPr>
  <dimension ref="A1:R57"/>
  <sheetViews>
    <sheetView zoomScale="90" zoomScaleNormal="90" workbookViewId="0">
      <selection activeCell="H47" sqref="H47"/>
    </sheetView>
  </sheetViews>
  <sheetFormatPr defaultRowHeight="15" customHeight="1"/>
  <cols>
    <col min="1" max="1" width="5.140625" style="193" customWidth="1"/>
    <col min="2" max="2" width="11" style="193" customWidth="1"/>
    <col min="3" max="3" width="25.28515625" style="977" customWidth="1"/>
    <col min="4" max="4" width="7.28515625" style="193" customWidth="1"/>
    <col min="5" max="5" width="10.85546875" style="193" customWidth="1"/>
    <col min="6" max="6" width="12.28515625" style="193" customWidth="1"/>
    <col min="7" max="7" width="13.28515625" style="193" customWidth="1"/>
    <col min="8" max="8" width="11.42578125" style="797" customWidth="1"/>
    <col min="9" max="9" width="7.7109375" style="193" customWidth="1"/>
    <col min="257" max="257" width="5.140625" customWidth="1"/>
    <col min="258" max="258" width="11" customWidth="1"/>
    <col min="259" max="259" width="25.28515625" customWidth="1"/>
    <col min="260" max="260" width="7.28515625" customWidth="1"/>
    <col min="261" max="261" width="10.85546875" customWidth="1"/>
    <col min="262" max="262" width="12.28515625" customWidth="1"/>
    <col min="263" max="263" width="13.28515625" customWidth="1"/>
    <col min="264" max="264" width="11.42578125" customWidth="1"/>
    <col min="265" max="265" width="7.7109375" customWidth="1"/>
    <col min="513" max="513" width="5.140625" customWidth="1"/>
    <col min="514" max="514" width="11" customWidth="1"/>
    <col min="515" max="515" width="25.28515625" customWidth="1"/>
    <col min="516" max="516" width="7.28515625" customWidth="1"/>
    <col min="517" max="517" width="10.85546875" customWidth="1"/>
    <col min="518" max="518" width="12.28515625" customWidth="1"/>
    <col min="519" max="519" width="13.28515625" customWidth="1"/>
    <col min="520" max="520" width="11.42578125" customWidth="1"/>
    <col min="521" max="521" width="7.7109375" customWidth="1"/>
    <col min="769" max="769" width="5.140625" customWidth="1"/>
    <col min="770" max="770" width="11" customWidth="1"/>
    <col min="771" max="771" width="25.28515625" customWidth="1"/>
    <col min="772" max="772" width="7.28515625" customWidth="1"/>
    <col min="773" max="773" width="10.85546875" customWidth="1"/>
    <col min="774" max="774" width="12.28515625" customWidth="1"/>
    <col min="775" max="775" width="13.28515625" customWidth="1"/>
    <col min="776" max="776" width="11.42578125" customWidth="1"/>
    <col min="777" max="777" width="7.7109375" customWidth="1"/>
    <col min="1025" max="1025" width="5.140625" customWidth="1"/>
    <col min="1026" max="1026" width="11" customWidth="1"/>
    <col min="1027" max="1027" width="25.28515625" customWidth="1"/>
    <col min="1028" max="1028" width="7.28515625" customWidth="1"/>
    <col min="1029" max="1029" width="10.85546875" customWidth="1"/>
    <col min="1030" max="1030" width="12.28515625" customWidth="1"/>
    <col min="1031" max="1031" width="13.28515625" customWidth="1"/>
    <col min="1032" max="1032" width="11.42578125" customWidth="1"/>
    <col min="1033" max="1033" width="7.7109375" customWidth="1"/>
    <col min="1281" max="1281" width="5.140625" customWidth="1"/>
    <col min="1282" max="1282" width="11" customWidth="1"/>
    <col min="1283" max="1283" width="25.28515625" customWidth="1"/>
    <col min="1284" max="1284" width="7.28515625" customWidth="1"/>
    <col min="1285" max="1285" width="10.85546875" customWidth="1"/>
    <col min="1286" max="1286" width="12.28515625" customWidth="1"/>
    <col min="1287" max="1287" width="13.28515625" customWidth="1"/>
    <col min="1288" max="1288" width="11.42578125" customWidth="1"/>
    <col min="1289" max="1289" width="7.7109375" customWidth="1"/>
    <col min="1537" max="1537" width="5.140625" customWidth="1"/>
    <col min="1538" max="1538" width="11" customWidth="1"/>
    <col min="1539" max="1539" width="25.28515625" customWidth="1"/>
    <col min="1540" max="1540" width="7.28515625" customWidth="1"/>
    <col min="1541" max="1541" width="10.85546875" customWidth="1"/>
    <col min="1542" max="1542" width="12.28515625" customWidth="1"/>
    <col min="1543" max="1543" width="13.28515625" customWidth="1"/>
    <col min="1544" max="1544" width="11.42578125" customWidth="1"/>
    <col min="1545" max="1545" width="7.7109375" customWidth="1"/>
    <col min="1793" max="1793" width="5.140625" customWidth="1"/>
    <col min="1794" max="1794" width="11" customWidth="1"/>
    <col min="1795" max="1795" width="25.28515625" customWidth="1"/>
    <col min="1796" max="1796" width="7.28515625" customWidth="1"/>
    <col min="1797" max="1797" width="10.85546875" customWidth="1"/>
    <col min="1798" max="1798" width="12.28515625" customWidth="1"/>
    <col min="1799" max="1799" width="13.28515625" customWidth="1"/>
    <col min="1800" max="1800" width="11.42578125" customWidth="1"/>
    <col min="1801" max="1801" width="7.7109375" customWidth="1"/>
    <col min="2049" max="2049" width="5.140625" customWidth="1"/>
    <col min="2050" max="2050" width="11" customWidth="1"/>
    <col min="2051" max="2051" width="25.28515625" customWidth="1"/>
    <col min="2052" max="2052" width="7.28515625" customWidth="1"/>
    <col min="2053" max="2053" width="10.85546875" customWidth="1"/>
    <col min="2054" max="2054" width="12.28515625" customWidth="1"/>
    <col min="2055" max="2055" width="13.28515625" customWidth="1"/>
    <col min="2056" max="2056" width="11.42578125" customWidth="1"/>
    <col min="2057" max="2057" width="7.7109375" customWidth="1"/>
    <col min="2305" max="2305" width="5.140625" customWidth="1"/>
    <col min="2306" max="2306" width="11" customWidth="1"/>
    <col min="2307" max="2307" width="25.28515625" customWidth="1"/>
    <col min="2308" max="2308" width="7.28515625" customWidth="1"/>
    <col min="2309" max="2309" width="10.85546875" customWidth="1"/>
    <col min="2310" max="2310" width="12.28515625" customWidth="1"/>
    <col min="2311" max="2311" width="13.28515625" customWidth="1"/>
    <col min="2312" max="2312" width="11.42578125" customWidth="1"/>
    <col min="2313" max="2313" width="7.7109375" customWidth="1"/>
    <col min="2561" max="2561" width="5.140625" customWidth="1"/>
    <col min="2562" max="2562" width="11" customWidth="1"/>
    <col min="2563" max="2563" width="25.28515625" customWidth="1"/>
    <col min="2564" max="2564" width="7.28515625" customWidth="1"/>
    <col min="2565" max="2565" width="10.85546875" customWidth="1"/>
    <col min="2566" max="2566" width="12.28515625" customWidth="1"/>
    <col min="2567" max="2567" width="13.28515625" customWidth="1"/>
    <col min="2568" max="2568" width="11.42578125" customWidth="1"/>
    <col min="2569" max="2569" width="7.7109375" customWidth="1"/>
    <col min="2817" max="2817" width="5.140625" customWidth="1"/>
    <col min="2818" max="2818" width="11" customWidth="1"/>
    <col min="2819" max="2819" width="25.28515625" customWidth="1"/>
    <col min="2820" max="2820" width="7.28515625" customWidth="1"/>
    <col min="2821" max="2821" width="10.85546875" customWidth="1"/>
    <col min="2822" max="2822" width="12.28515625" customWidth="1"/>
    <col min="2823" max="2823" width="13.28515625" customWidth="1"/>
    <col min="2824" max="2824" width="11.42578125" customWidth="1"/>
    <col min="2825" max="2825" width="7.7109375" customWidth="1"/>
    <col min="3073" max="3073" width="5.140625" customWidth="1"/>
    <col min="3074" max="3074" width="11" customWidth="1"/>
    <col min="3075" max="3075" width="25.28515625" customWidth="1"/>
    <col min="3076" max="3076" width="7.28515625" customWidth="1"/>
    <col min="3077" max="3077" width="10.85546875" customWidth="1"/>
    <col min="3078" max="3078" width="12.28515625" customWidth="1"/>
    <col min="3079" max="3079" width="13.28515625" customWidth="1"/>
    <col min="3080" max="3080" width="11.42578125" customWidth="1"/>
    <col min="3081" max="3081" width="7.7109375" customWidth="1"/>
    <col min="3329" max="3329" width="5.140625" customWidth="1"/>
    <col min="3330" max="3330" width="11" customWidth="1"/>
    <col min="3331" max="3331" width="25.28515625" customWidth="1"/>
    <col min="3332" max="3332" width="7.28515625" customWidth="1"/>
    <col min="3333" max="3333" width="10.85546875" customWidth="1"/>
    <col min="3334" max="3334" width="12.28515625" customWidth="1"/>
    <col min="3335" max="3335" width="13.28515625" customWidth="1"/>
    <col min="3336" max="3336" width="11.42578125" customWidth="1"/>
    <col min="3337" max="3337" width="7.7109375" customWidth="1"/>
    <col min="3585" max="3585" width="5.140625" customWidth="1"/>
    <col min="3586" max="3586" width="11" customWidth="1"/>
    <col min="3587" max="3587" width="25.28515625" customWidth="1"/>
    <col min="3588" max="3588" width="7.28515625" customWidth="1"/>
    <col min="3589" max="3589" width="10.85546875" customWidth="1"/>
    <col min="3590" max="3590" width="12.28515625" customWidth="1"/>
    <col min="3591" max="3591" width="13.28515625" customWidth="1"/>
    <col min="3592" max="3592" width="11.42578125" customWidth="1"/>
    <col min="3593" max="3593" width="7.7109375" customWidth="1"/>
    <col min="3841" max="3841" width="5.140625" customWidth="1"/>
    <col min="3842" max="3842" width="11" customWidth="1"/>
    <col min="3843" max="3843" width="25.28515625" customWidth="1"/>
    <col min="3844" max="3844" width="7.28515625" customWidth="1"/>
    <col min="3845" max="3845" width="10.85546875" customWidth="1"/>
    <col min="3846" max="3846" width="12.28515625" customWidth="1"/>
    <col min="3847" max="3847" width="13.28515625" customWidth="1"/>
    <col min="3848" max="3848" width="11.42578125" customWidth="1"/>
    <col min="3849" max="3849" width="7.7109375" customWidth="1"/>
    <col min="4097" max="4097" width="5.140625" customWidth="1"/>
    <col min="4098" max="4098" width="11" customWidth="1"/>
    <col min="4099" max="4099" width="25.28515625" customWidth="1"/>
    <col min="4100" max="4100" width="7.28515625" customWidth="1"/>
    <col min="4101" max="4101" width="10.85546875" customWidth="1"/>
    <col min="4102" max="4102" width="12.28515625" customWidth="1"/>
    <col min="4103" max="4103" width="13.28515625" customWidth="1"/>
    <col min="4104" max="4104" width="11.42578125" customWidth="1"/>
    <col min="4105" max="4105" width="7.7109375" customWidth="1"/>
    <col min="4353" max="4353" width="5.140625" customWidth="1"/>
    <col min="4354" max="4354" width="11" customWidth="1"/>
    <col min="4355" max="4355" width="25.28515625" customWidth="1"/>
    <col min="4356" max="4356" width="7.28515625" customWidth="1"/>
    <col min="4357" max="4357" width="10.85546875" customWidth="1"/>
    <col min="4358" max="4358" width="12.28515625" customWidth="1"/>
    <col min="4359" max="4359" width="13.28515625" customWidth="1"/>
    <col min="4360" max="4360" width="11.42578125" customWidth="1"/>
    <col min="4361" max="4361" width="7.7109375" customWidth="1"/>
    <col min="4609" max="4609" width="5.140625" customWidth="1"/>
    <col min="4610" max="4610" width="11" customWidth="1"/>
    <col min="4611" max="4611" width="25.28515625" customWidth="1"/>
    <col min="4612" max="4612" width="7.28515625" customWidth="1"/>
    <col min="4613" max="4613" width="10.85546875" customWidth="1"/>
    <col min="4614" max="4614" width="12.28515625" customWidth="1"/>
    <col min="4615" max="4615" width="13.28515625" customWidth="1"/>
    <col min="4616" max="4616" width="11.42578125" customWidth="1"/>
    <col min="4617" max="4617" width="7.7109375" customWidth="1"/>
    <col min="4865" max="4865" width="5.140625" customWidth="1"/>
    <col min="4866" max="4866" width="11" customWidth="1"/>
    <col min="4867" max="4867" width="25.28515625" customWidth="1"/>
    <col min="4868" max="4868" width="7.28515625" customWidth="1"/>
    <col min="4869" max="4869" width="10.85546875" customWidth="1"/>
    <col min="4870" max="4870" width="12.28515625" customWidth="1"/>
    <col min="4871" max="4871" width="13.28515625" customWidth="1"/>
    <col min="4872" max="4872" width="11.42578125" customWidth="1"/>
    <col min="4873" max="4873" width="7.7109375" customWidth="1"/>
    <col min="5121" max="5121" width="5.140625" customWidth="1"/>
    <col min="5122" max="5122" width="11" customWidth="1"/>
    <col min="5123" max="5123" width="25.28515625" customWidth="1"/>
    <col min="5124" max="5124" width="7.28515625" customWidth="1"/>
    <col min="5125" max="5125" width="10.85546875" customWidth="1"/>
    <col min="5126" max="5126" width="12.28515625" customWidth="1"/>
    <col min="5127" max="5127" width="13.28515625" customWidth="1"/>
    <col min="5128" max="5128" width="11.42578125" customWidth="1"/>
    <col min="5129" max="5129" width="7.7109375" customWidth="1"/>
    <col min="5377" max="5377" width="5.140625" customWidth="1"/>
    <col min="5378" max="5378" width="11" customWidth="1"/>
    <col min="5379" max="5379" width="25.28515625" customWidth="1"/>
    <col min="5380" max="5380" width="7.28515625" customWidth="1"/>
    <col min="5381" max="5381" width="10.85546875" customWidth="1"/>
    <col min="5382" max="5382" width="12.28515625" customWidth="1"/>
    <col min="5383" max="5383" width="13.28515625" customWidth="1"/>
    <col min="5384" max="5384" width="11.42578125" customWidth="1"/>
    <col min="5385" max="5385" width="7.7109375" customWidth="1"/>
    <col min="5633" max="5633" width="5.140625" customWidth="1"/>
    <col min="5634" max="5634" width="11" customWidth="1"/>
    <col min="5635" max="5635" width="25.28515625" customWidth="1"/>
    <col min="5636" max="5636" width="7.28515625" customWidth="1"/>
    <col min="5637" max="5637" width="10.85546875" customWidth="1"/>
    <col min="5638" max="5638" width="12.28515625" customWidth="1"/>
    <col min="5639" max="5639" width="13.28515625" customWidth="1"/>
    <col min="5640" max="5640" width="11.42578125" customWidth="1"/>
    <col min="5641" max="5641" width="7.7109375" customWidth="1"/>
    <col min="5889" max="5889" width="5.140625" customWidth="1"/>
    <col min="5890" max="5890" width="11" customWidth="1"/>
    <col min="5891" max="5891" width="25.28515625" customWidth="1"/>
    <col min="5892" max="5892" width="7.28515625" customWidth="1"/>
    <col min="5893" max="5893" width="10.85546875" customWidth="1"/>
    <col min="5894" max="5894" width="12.28515625" customWidth="1"/>
    <col min="5895" max="5895" width="13.28515625" customWidth="1"/>
    <col min="5896" max="5896" width="11.42578125" customWidth="1"/>
    <col min="5897" max="5897" width="7.7109375" customWidth="1"/>
    <col min="6145" max="6145" width="5.140625" customWidth="1"/>
    <col min="6146" max="6146" width="11" customWidth="1"/>
    <col min="6147" max="6147" width="25.28515625" customWidth="1"/>
    <col min="6148" max="6148" width="7.28515625" customWidth="1"/>
    <col min="6149" max="6149" width="10.85546875" customWidth="1"/>
    <col min="6150" max="6150" width="12.28515625" customWidth="1"/>
    <col min="6151" max="6151" width="13.28515625" customWidth="1"/>
    <col min="6152" max="6152" width="11.42578125" customWidth="1"/>
    <col min="6153" max="6153" width="7.7109375" customWidth="1"/>
    <col min="6401" max="6401" width="5.140625" customWidth="1"/>
    <col min="6402" max="6402" width="11" customWidth="1"/>
    <col min="6403" max="6403" width="25.28515625" customWidth="1"/>
    <col min="6404" max="6404" width="7.28515625" customWidth="1"/>
    <col min="6405" max="6405" width="10.85546875" customWidth="1"/>
    <col min="6406" max="6406" width="12.28515625" customWidth="1"/>
    <col min="6407" max="6407" width="13.28515625" customWidth="1"/>
    <col min="6408" max="6408" width="11.42578125" customWidth="1"/>
    <col min="6409" max="6409" width="7.7109375" customWidth="1"/>
    <col min="6657" max="6657" width="5.140625" customWidth="1"/>
    <col min="6658" max="6658" width="11" customWidth="1"/>
    <col min="6659" max="6659" width="25.28515625" customWidth="1"/>
    <col min="6660" max="6660" width="7.28515625" customWidth="1"/>
    <col min="6661" max="6661" width="10.85546875" customWidth="1"/>
    <col min="6662" max="6662" width="12.28515625" customWidth="1"/>
    <col min="6663" max="6663" width="13.28515625" customWidth="1"/>
    <col min="6664" max="6664" width="11.42578125" customWidth="1"/>
    <col min="6665" max="6665" width="7.7109375" customWidth="1"/>
    <col min="6913" max="6913" width="5.140625" customWidth="1"/>
    <col min="6914" max="6914" width="11" customWidth="1"/>
    <col min="6915" max="6915" width="25.28515625" customWidth="1"/>
    <col min="6916" max="6916" width="7.28515625" customWidth="1"/>
    <col min="6917" max="6917" width="10.85546875" customWidth="1"/>
    <col min="6918" max="6918" width="12.28515625" customWidth="1"/>
    <col min="6919" max="6919" width="13.28515625" customWidth="1"/>
    <col min="6920" max="6920" width="11.42578125" customWidth="1"/>
    <col min="6921" max="6921" width="7.7109375" customWidth="1"/>
    <col min="7169" max="7169" width="5.140625" customWidth="1"/>
    <col min="7170" max="7170" width="11" customWidth="1"/>
    <col min="7171" max="7171" width="25.28515625" customWidth="1"/>
    <col min="7172" max="7172" width="7.28515625" customWidth="1"/>
    <col min="7173" max="7173" width="10.85546875" customWidth="1"/>
    <col min="7174" max="7174" width="12.28515625" customWidth="1"/>
    <col min="7175" max="7175" width="13.28515625" customWidth="1"/>
    <col min="7176" max="7176" width="11.42578125" customWidth="1"/>
    <col min="7177" max="7177" width="7.7109375" customWidth="1"/>
    <col min="7425" max="7425" width="5.140625" customWidth="1"/>
    <col min="7426" max="7426" width="11" customWidth="1"/>
    <col min="7427" max="7427" width="25.28515625" customWidth="1"/>
    <col min="7428" max="7428" width="7.28515625" customWidth="1"/>
    <col min="7429" max="7429" width="10.85546875" customWidth="1"/>
    <col min="7430" max="7430" width="12.28515625" customWidth="1"/>
    <col min="7431" max="7431" width="13.28515625" customWidth="1"/>
    <col min="7432" max="7432" width="11.42578125" customWidth="1"/>
    <col min="7433" max="7433" width="7.7109375" customWidth="1"/>
    <col min="7681" max="7681" width="5.140625" customWidth="1"/>
    <col min="7682" max="7682" width="11" customWidth="1"/>
    <col min="7683" max="7683" width="25.28515625" customWidth="1"/>
    <col min="7684" max="7684" width="7.28515625" customWidth="1"/>
    <col min="7685" max="7685" width="10.85546875" customWidth="1"/>
    <col min="7686" max="7686" width="12.28515625" customWidth="1"/>
    <col min="7687" max="7687" width="13.28515625" customWidth="1"/>
    <col min="7688" max="7688" width="11.42578125" customWidth="1"/>
    <col min="7689" max="7689" width="7.7109375" customWidth="1"/>
    <col min="7937" max="7937" width="5.140625" customWidth="1"/>
    <col min="7938" max="7938" width="11" customWidth="1"/>
    <col min="7939" max="7939" width="25.28515625" customWidth="1"/>
    <col min="7940" max="7940" width="7.28515625" customWidth="1"/>
    <col min="7941" max="7941" width="10.85546875" customWidth="1"/>
    <col min="7942" max="7942" width="12.28515625" customWidth="1"/>
    <col min="7943" max="7943" width="13.28515625" customWidth="1"/>
    <col min="7944" max="7944" width="11.42578125" customWidth="1"/>
    <col min="7945" max="7945" width="7.7109375" customWidth="1"/>
    <col min="8193" max="8193" width="5.140625" customWidth="1"/>
    <col min="8194" max="8194" width="11" customWidth="1"/>
    <col min="8195" max="8195" width="25.28515625" customWidth="1"/>
    <col min="8196" max="8196" width="7.28515625" customWidth="1"/>
    <col min="8197" max="8197" width="10.85546875" customWidth="1"/>
    <col min="8198" max="8198" width="12.28515625" customWidth="1"/>
    <col min="8199" max="8199" width="13.28515625" customWidth="1"/>
    <col min="8200" max="8200" width="11.42578125" customWidth="1"/>
    <col min="8201" max="8201" width="7.7109375" customWidth="1"/>
    <col min="8449" max="8449" width="5.140625" customWidth="1"/>
    <col min="8450" max="8450" width="11" customWidth="1"/>
    <col min="8451" max="8451" width="25.28515625" customWidth="1"/>
    <col min="8452" max="8452" width="7.28515625" customWidth="1"/>
    <col min="8453" max="8453" width="10.85546875" customWidth="1"/>
    <col min="8454" max="8454" width="12.28515625" customWidth="1"/>
    <col min="8455" max="8455" width="13.28515625" customWidth="1"/>
    <col min="8456" max="8456" width="11.42578125" customWidth="1"/>
    <col min="8457" max="8457" width="7.7109375" customWidth="1"/>
    <col min="8705" max="8705" width="5.140625" customWidth="1"/>
    <col min="8706" max="8706" width="11" customWidth="1"/>
    <col min="8707" max="8707" width="25.28515625" customWidth="1"/>
    <col min="8708" max="8708" width="7.28515625" customWidth="1"/>
    <col min="8709" max="8709" width="10.85546875" customWidth="1"/>
    <col min="8710" max="8710" width="12.28515625" customWidth="1"/>
    <col min="8711" max="8711" width="13.28515625" customWidth="1"/>
    <col min="8712" max="8712" width="11.42578125" customWidth="1"/>
    <col min="8713" max="8713" width="7.7109375" customWidth="1"/>
    <col min="8961" max="8961" width="5.140625" customWidth="1"/>
    <col min="8962" max="8962" width="11" customWidth="1"/>
    <col min="8963" max="8963" width="25.28515625" customWidth="1"/>
    <col min="8964" max="8964" width="7.28515625" customWidth="1"/>
    <col min="8965" max="8965" width="10.85546875" customWidth="1"/>
    <col min="8966" max="8966" width="12.28515625" customWidth="1"/>
    <col min="8967" max="8967" width="13.28515625" customWidth="1"/>
    <col min="8968" max="8968" width="11.42578125" customWidth="1"/>
    <col min="8969" max="8969" width="7.7109375" customWidth="1"/>
    <col min="9217" max="9217" width="5.140625" customWidth="1"/>
    <col min="9218" max="9218" width="11" customWidth="1"/>
    <col min="9219" max="9219" width="25.28515625" customWidth="1"/>
    <col min="9220" max="9220" width="7.28515625" customWidth="1"/>
    <col min="9221" max="9221" width="10.85546875" customWidth="1"/>
    <col min="9222" max="9222" width="12.28515625" customWidth="1"/>
    <col min="9223" max="9223" width="13.28515625" customWidth="1"/>
    <col min="9224" max="9224" width="11.42578125" customWidth="1"/>
    <col min="9225" max="9225" width="7.7109375" customWidth="1"/>
    <col min="9473" max="9473" width="5.140625" customWidth="1"/>
    <col min="9474" max="9474" width="11" customWidth="1"/>
    <col min="9475" max="9475" width="25.28515625" customWidth="1"/>
    <col min="9476" max="9476" width="7.28515625" customWidth="1"/>
    <col min="9477" max="9477" width="10.85546875" customWidth="1"/>
    <col min="9478" max="9478" width="12.28515625" customWidth="1"/>
    <col min="9479" max="9479" width="13.28515625" customWidth="1"/>
    <col min="9480" max="9480" width="11.42578125" customWidth="1"/>
    <col min="9481" max="9481" width="7.7109375" customWidth="1"/>
    <col min="9729" max="9729" width="5.140625" customWidth="1"/>
    <col min="9730" max="9730" width="11" customWidth="1"/>
    <col min="9731" max="9731" width="25.28515625" customWidth="1"/>
    <col min="9732" max="9732" width="7.28515625" customWidth="1"/>
    <col min="9733" max="9733" width="10.85546875" customWidth="1"/>
    <col min="9734" max="9734" width="12.28515625" customWidth="1"/>
    <col min="9735" max="9735" width="13.28515625" customWidth="1"/>
    <col min="9736" max="9736" width="11.42578125" customWidth="1"/>
    <col min="9737" max="9737" width="7.7109375" customWidth="1"/>
    <col min="9985" max="9985" width="5.140625" customWidth="1"/>
    <col min="9986" max="9986" width="11" customWidth="1"/>
    <col min="9987" max="9987" width="25.28515625" customWidth="1"/>
    <col min="9988" max="9988" width="7.28515625" customWidth="1"/>
    <col min="9989" max="9989" width="10.85546875" customWidth="1"/>
    <col min="9990" max="9990" width="12.28515625" customWidth="1"/>
    <col min="9991" max="9991" width="13.28515625" customWidth="1"/>
    <col min="9992" max="9992" width="11.42578125" customWidth="1"/>
    <col min="9993" max="9993" width="7.7109375" customWidth="1"/>
    <col min="10241" max="10241" width="5.140625" customWidth="1"/>
    <col min="10242" max="10242" width="11" customWidth="1"/>
    <col min="10243" max="10243" width="25.28515625" customWidth="1"/>
    <col min="10244" max="10244" width="7.28515625" customWidth="1"/>
    <col min="10245" max="10245" width="10.85546875" customWidth="1"/>
    <col min="10246" max="10246" width="12.28515625" customWidth="1"/>
    <col min="10247" max="10247" width="13.28515625" customWidth="1"/>
    <col min="10248" max="10248" width="11.42578125" customWidth="1"/>
    <col min="10249" max="10249" width="7.7109375" customWidth="1"/>
    <col min="10497" max="10497" width="5.140625" customWidth="1"/>
    <col min="10498" max="10498" width="11" customWidth="1"/>
    <col min="10499" max="10499" width="25.28515625" customWidth="1"/>
    <col min="10500" max="10500" width="7.28515625" customWidth="1"/>
    <col min="10501" max="10501" width="10.85546875" customWidth="1"/>
    <col min="10502" max="10502" width="12.28515625" customWidth="1"/>
    <col min="10503" max="10503" width="13.28515625" customWidth="1"/>
    <col min="10504" max="10504" width="11.42578125" customWidth="1"/>
    <col min="10505" max="10505" width="7.7109375" customWidth="1"/>
    <col min="10753" max="10753" width="5.140625" customWidth="1"/>
    <col min="10754" max="10754" width="11" customWidth="1"/>
    <col min="10755" max="10755" width="25.28515625" customWidth="1"/>
    <col min="10756" max="10756" width="7.28515625" customWidth="1"/>
    <col min="10757" max="10757" width="10.85546875" customWidth="1"/>
    <col min="10758" max="10758" width="12.28515625" customWidth="1"/>
    <col min="10759" max="10759" width="13.28515625" customWidth="1"/>
    <col min="10760" max="10760" width="11.42578125" customWidth="1"/>
    <col min="10761" max="10761" width="7.7109375" customWidth="1"/>
    <col min="11009" max="11009" width="5.140625" customWidth="1"/>
    <col min="11010" max="11010" width="11" customWidth="1"/>
    <col min="11011" max="11011" width="25.28515625" customWidth="1"/>
    <col min="11012" max="11012" width="7.28515625" customWidth="1"/>
    <col min="11013" max="11013" width="10.85546875" customWidth="1"/>
    <col min="11014" max="11014" width="12.28515625" customWidth="1"/>
    <col min="11015" max="11015" width="13.28515625" customWidth="1"/>
    <col min="11016" max="11016" width="11.42578125" customWidth="1"/>
    <col min="11017" max="11017" width="7.7109375" customWidth="1"/>
    <col min="11265" max="11265" width="5.140625" customWidth="1"/>
    <col min="11266" max="11266" width="11" customWidth="1"/>
    <col min="11267" max="11267" width="25.28515625" customWidth="1"/>
    <col min="11268" max="11268" width="7.28515625" customWidth="1"/>
    <col min="11269" max="11269" width="10.85546875" customWidth="1"/>
    <col min="11270" max="11270" width="12.28515625" customWidth="1"/>
    <col min="11271" max="11271" width="13.28515625" customWidth="1"/>
    <col min="11272" max="11272" width="11.42578125" customWidth="1"/>
    <col min="11273" max="11273" width="7.7109375" customWidth="1"/>
    <col min="11521" max="11521" width="5.140625" customWidth="1"/>
    <col min="11522" max="11522" width="11" customWidth="1"/>
    <col min="11523" max="11523" width="25.28515625" customWidth="1"/>
    <col min="11524" max="11524" width="7.28515625" customWidth="1"/>
    <col min="11525" max="11525" width="10.85546875" customWidth="1"/>
    <col min="11526" max="11526" width="12.28515625" customWidth="1"/>
    <col min="11527" max="11527" width="13.28515625" customWidth="1"/>
    <col min="11528" max="11528" width="11.42578125" customWidth="1"/>
    <col min="11529" max="11529" width="7.7109375" customWidth="1"/>
    <col min="11777" max="11777" width="5.140625" customWidth="1"/>
    <col min="11778" max="11778" width="11" customWidth="1"/>
    <col min="11779" max="11779" width="25.28515625" customWidth="1"/>
    <col min="11780" max="11780" width="7.28515625" customWidth="1"/>
    <col min="11781" max="11781" width="10.85546875" customWidth="1"/>
    <col min="11782" max="11782" width="12.28515625" customWidth="1"/>
    <col min="11783" max="11783" width="13.28515625" customWidth="1"/>
    <col min="11784" max="11784" width="11.42578125" customWidth="1"/>
    <col min="11785" max="11785" width="7.7109375" customWidth="1"/>
    <col min="12033" max="12033" width="5.140625" customWidth="1"/>
    <col min="12034" max="12034" width="11" customWidth="1"/>
    <col min="12035" max="12035" width="25.28515625" customWidth="1"/>
    <col min="12036" max="12036" width="7.28515625" customWidth="1"/>
    <col min="12037" max="12037" width="10.85546875" customWidth="1"/>
    <col min="12038" max="12038" width="12.28515625" customWidth="1"/>
    <col min="12039" max="12039" width="13.28515625" customWidth="1"/>
    <col min="12040" max="12040" width="11.42578125" customWidth="1"/>
    <col min="12041" max="12041" width="7.7109375" customWidth="1"/>
    <col min="12289" max="12289" width="5.140625" customWidth="1"/>
    <col min="12290" max="12290" width="11" customWidth="1"/>
    <col min="12291" max="12291" width="25.28515625" customWidth="1"/>
    <col min="12292" max="12292" width="7.28515625" customWidth="1"/>
    <col min="12293" max="12293" width="10.85546875" customWidth="1"/>
    <col min="12294" max="12294" width="12.28515625" customWidth="1"/>
    <col min="12295" max="12295" width="13.28515625" customWidth="1"/>
    <col min="12296" max="12296" width="11.42578125" customWidth="1"/>
    <col min="12297" max="12297" width="7.7109375" customWidth="1"/>
    <col min="12545" max="12545" width="5.140625" customWidth="1"/>
    <col min="12546" max="12546" width="11" customWidth="1"/>
    <col min="12547" max="12547" width="25.28515625" customWidth="1"/>
    <col min="12548" max="12548" width="7.28515625" customWidth="1"/>
    <col min="12549" max="12549" width="10.85546875" customWidth="1"/>
    <col min="12550" max="12550" width="12.28515625" customWidth="1"/>
    <col min="12551" max="12551" width="13.28515625" customWidth="1"/>
    <col min="12552" max="12552" width="11.42578125" customWidth="1"/>
    <col min="12553" max="12553" width="7.7109375" customWidth="1"/>
    <col min="12801" max="12801" width="5.140625" customWidth="1"/>
    <col min="12802" max="12802" width="11" customWidth="1"/>
    <col min="12803" max="12803" width="25.28515625" customWidth="1"/>
    <col min="12804" max="12804" width="7.28515625" customWidth="1"/>
    <col min="12805" max="12805" width="10.85546875" customWidth="1"/>
    <col min="12806" max="12806" width="12.28515625" customWidth="1"/>
    <col min="12807" max="12807" width="13.28515625" customWidth="1"/>
    <col min="12808" max="12808" width="11.42578125" customWidth="1"/>
    <col min="12809" max="12809" width="7.7109375" customWidth="1"/>
    <col min="13057" max="13057" width="5.140625" customWidth="1"/>
    <col min="13058" max="13058" width="11" customWidth="1"/>
    <col min="13059" max="13059" width="25.28515625" customWidth="1"/>
    <col min="13060" max="13060" width="7.28515625" customWidth="1"/>
    <col min="13061" max="13061" width="10.85546875" customWidth="1"/>
    <col min="13062" max="13062" width="12.28515625" customWidth="1"/>
    <col min="13063" max="13063" width="13.28515625" customWidth="1"/>
    <col min="13064" max="13064" width="11.42578125" customWidth="1"/>
    <col min="13065" max="13065" width="7.7109375" customWidth="1"/>
    <col min="13313" max="13313" width="5.140625" customWidth="1"/>
    <col min="13314" max="13314" width="11" customWidth="1"/>
    <col min="13315" max="13315" width="25.28515625" customWidth="1"/>
    <col min="13316" max="13316" width="7.28515625" customWidth="1"/>
    <col min="13317" max="13317" width="10.85546875" customWidth="1"/>
    <col min="13318" max="13318" width="12.28515625" customWidth="1"/>
    <col min="13319" max="13319" width="13.28515625" customWidth="1"/>
    <col min="13320" max="13320" width="11.42578125" customWidth="1"/>
    <col min="13321" max="13321" width="7.7109375" customWidth="1"/>
    <col min="13569" max="13569" width="5.140625" customWidth="1"/>
    <col min="13570" max="13570" width="11" customWidth="1"/>
    <col min="13571" max="13571" width="25.28515625" customWidth="1"/>
    <col min="13572" max="13572" width="7.28515625" customWidth="1"/>
    <col min="13573" max="13573" width="10.85546875" customWidth="1"/>
    <col min="13574" max="13574" width="12.28515625" customWidth="1"/>
    <col min="13575" max="13575" width="13.28515625" customWidth="1"/>
    <col min="13576" max="13576" width="11.42578125" customWidth="1"/>
    <col min="13577" max="13577" width="7.7109375" customWidth="1"/>
    <col min="13825" max="13825" width="5.140625" customWidth="1"/>
    <col min="13826" max="13826" width="11" customWidth="1"/>
    <col min="13827" max="13827" width="25.28515625" customWidth="1"/>
    <col min="13828" max="13828" width="7.28515625" customWidth="1"/>
    <col min="13829" max="13829" width="10.85546875" customWidth="1"/>
    <col min="13830" max="13830" width="12.28515625" customWidth="1"/>
    <col min="13831" max="13831" width="13.28515625" customWidth="1"/>
    <col min="13832" max="13832" width="11.42578125" customWidth="1"/>
    <col min="13833" max="13833" width="7.7109375" customWidth="1"/>
    <col min="14081" max="14081" width="5.140625" customWidth="1"/>
    <col min="14082" max="14082" width="11" customWidth="1"/>
    <col min="14083" max="14083" width="25.28515625" customWidth="1"/>
    <col min="14084" max="14084" width="7.28515625" customWidth="1"/>
    <col min="14085" max="14085" width="10.85546875" customWidth="1"/>
    <col min="14086" max="14086" width="12.28515625" customWidth="1"/>
    <col min="14087" max="14087" width="13.28515625" customWidth="1"/>
    <col min="14088" max="14088" width="11.42578125" customWidth="1"/>
    <col min="14089" max="14089" width="7.7109375" customWidth="1"/>
    <col min="14337" max="14337" width="5.140625" customWidth="1"/>
    <col min="14338" max="14338" width="11" customWidth="1"/>
    <col min="14339" max="14339" width="25.28515625" customWidth="1"/>
    <col min="14340" max="14340" width="7.28515625" customWidth="1"/>
    <col min="14341" max="14341" width="10.85546875" customWidth="1"/>
    <col min="14342" max="14342" width="12.28515625" customWidth="1"/>
    <col min="14343" max="14343" width="13.28515625" customWidth="1"/>
    <col min="14344" max="14344" width="11.42578125" customWidth="1"/>
    <col min="14345" max="14345" width="7.7109375" customWidth="1"/>
    <col min="14593" max="14593" width="5.140625" customWidth="1"/>
    <col min="14594" max="14594" width="11" customWidth="1"/>
    <col min="14595" max="14595" width="25.28515625" customWidth="1"/>
    <col min="14596" max="14596" width="7.28515625" customWidth="1"/>
    <col min="14597" max="14597" width="10.85546875" customWidth="1"/>
    <col min="14598" max="14598" width="12.28515625" customWidth="1"/>
    <col min="14599" max="14599" width="13.28515625" customWidth="1"/>
    <col min="14600" max="14600" width="11.42578125" customWidth="1"/>
    <col min="14601" max="14601" width="7.7109375" customWidth="1"/>
    <col min="14849" max="14849" width="5.140625" customWidth="1"/>
    <col min="14850" max="14850" width="11" customWidth="1"/>
    <col min="14851" max="14851" width="25.28515625" customWidth="1"/>
    <col min="14852" max="14852" width="7.28515625" customWidth="1"/>
    <col min="14853" max="14853" width="10.85546875" customWidth="1"/>
    <col min="14854" max="14854" width="12.28515625" customWidth="1"/>
    <col min="14855" max="14855" width="13.28515625" customWidth="1"/>
    <col min="14856" max="14856" width="11.42578125" customWidth="1"/>
    <col min="14857" max="14857" width="7.7109375" customWidth="1"/>
    <col min="15105" max="15105" width="5.140625" customWidth="1"/>
    <col min="15106" max="15106" width="11" customWidth="1"/>
    <col min="15107" max="15107" width="25.28515625" customWidth="1"/>
    <col min="15108" max="15108" width="7.28515625" customWidth="1"/>
    <col min="15109" max="15109" width="10.85546875" customWidth="1"/>
    <col min="15110" max="15110" width="12.28515625" customWidth="1"/>
    <col min="15111" max="15111" width="13.28515625" customWidth="1"/>
    <col min="15112" max="15112" width="11.42578125" customWidth="1"/>
    <col min="15113" max="15113" width="7.7109375" customWidth="1"/>
    <col min="15361" max="15361" width="5.140625" customWidth="1"/>
    <col min="15362" max="15362" width="11" customWidth="1"/>
    <col min="15363" max="15363" width="25.28515625" customWidth="1"/>
    <col min="15364" max="15364" width="7.28515625" customWidth="1"/>
    <col min="15365" max="15365" width="10.85546875" customWidth="1"/>
    <col min="15366" max="15366" width="12.28515625" customWidth="1"/>
    <col min="15367" max="15367" width="13.28515625" customWidth="1"/>
    <col min="15368" max="15368" width="11.42578125" customWidth="1"/>
    <col min="15369" max="15369" width="7.7109375" customWidth="1"/>
    <col min="15617" max="15617" width="5.140625" customWidth="1"/>
    <col min="15618" max="15618" width="11" customWidth="1"/>
    <col min="15619" max="15619" width="25.28515625" customWidth="1"/>
    <col min="15620" max="15620" width="7.28515625" customWidth="1"/>
    <col min="15621" max="15621" width="10.85546875" customWidth="1"/>
    <col min="15622" max="15622" width="12.28515625" customWidth="1"/>
    <col min="15623" max="15623" width="13.28515625" customWidth="1"/>
    <col min="15624" max="15624" width="11.42578125" customWidth="1"/>
    <col min="15625" max="15625" width="7.7109375" customWidth="1"/>
    <col min="15873" max="15873" width="5.140625" customWidth="1"/>
    <col min="15874" max="15874" width="11" customWidth="1"/>
    <col min="15875" max="15875" width="25.28515625" customWidth="1"/>
    <col min="15876" max="15876" width="7.28515625" customWidth="1"/>
    <col min="15877" max="15877" width="10.85546875" customWidth="1"/>
    <col min="15878" max="15878" width="12.28515625" customWidth="1"/>
    <col min="15879" max="15879" width="13.28515625" customWidth="1"/>
    <col min="15880" max="15880" width="11.42578125" customWidth="1"/>
    <col min="15881" max="15881" width="7.7109375" customWidth="1"/>
    <col min="16129" max="16129" width="5.140625" customWidth="1"/>
    <col min="16130" max="16130" width="11" customWidth="1"/>
    <col min="16131" max="16131" width="25.28515625" customWidth="1"/>
    <col min="16132" max="16132" width="7.28515625" customWidth="1"/>
    <col min="16133" max="16133" width="10.85546875" customWidth="1"/>
    <col min="16134" max="16134" width="12.28515625" customWidth="1"/>
    <col min="16135" max="16135" width="13.28515625" customWidth="1"/>
    <col min="16136" max="16136" width="11.42578125" customWidth="1"/>
    <col min="16137" max="16137" width="7.7109375" customWidth="1"/>
  </cols>
  <sheetData>
    <row r="1" spans="1:18" ht="15" customHeight="1">
      <c r="A1" s="598" t="s">
        <v>1634</v>
      </c>
    </row>
    <row r="2" spans="1:18" ht="15" customHeight="1">
      <c r="A2" s="598" t="s">
        <v>129</v>
      </c>
    </row>
    <row r="3" spans="1:18" s="978" customFormat="1">
      <c r="A3" s="193"/>
      <c r="B3" s="193"/>
      <c r="C3" s="977"/>
      <c r="D3" s="193"/>
      <c r="E3" s="193"/>
      <c r="F3" s="193"/>
      <c r="G3" s="193"/>
      <c r="H3" s="797"/>
      <c r="I3" s="193"/>
    </row>
    <row r="4" spans="1:18" s="979" customFormat="1">
      <c r="A4" s="193"/>
      <c r="B4" s="193"/>
      <c r="C4" s="977"/>
      <c r="D4" s="193"/>
      <c r="E4" s="193"/>
      <c r="F4" s="193"/>
      <c r="G4" s="193"/>
      <c r="H4" s="797"/>
      <c r="I4" s="193"/>
    </row>
    <row r="5" spans="1:18" s="980" customFormat="1" ht="28.5" customHeight="1">
      <c r="A5" s="1808" t="s">
        <v>2078</v>
      </c>
      <c r="B5" s="1808"/>
      <c r="C5" s="1808"/>
      <c r="D5" s="1808"/>
      <c r="E5" s="1808"/>
      <c r="F5" s="1808"/>
      <c r="G5" s="1808"/>
      <c r="H5" s="797"/>
      <c r="I5" s="193"/>
    </row>
    <row r="6" spans="1:18" ht="15" customHeight="1">
      <c r="A6" s="1843"/>
      <c r="B6" s="1843"/>
      <c r="C6" s="1843"/>
      <c r="D6" s="1843"/>
      <c r="E6" s="1843"/>
      <c r="F6" s="801"/>
      <c r="G6" s="801"/>
    </row>
    <row r="7" spans="1:18" ht="15" customHeight="1">
      <c r="A7" s="1945" t="s">
        <v>118</v>
      </c>
      <c r="B7" s="1945" t="s">
        <v>175</v>
      </c>
      <c r="C7" s="1945" t="s">
        <v>176</v>
      </c>
      <c r="D7" s="1946" t="s">
        <v>2079</v>
      </c>
      <c r="E7" s="1947" t="s">
        <v>178</v>
      </c>
      <c r="F7" s="1948" t="s">
        <v>72</v>
      </c>
      <c r="G7" s="1948" t="s">
        <v>239</v>
      </c>
    </row>
    <row r="8" spans="1:18" ht="15" customHeight="1">
      <c r="A8" s="1945"/>
      <c r="B8" s="1945"/>
      <c r="C8" s="1945"/>
      <c r="D8" s="1946"/>
      <c r="E8" s="1947"/>
      <c r="F8" s="1949"/>
      <c r="G8" s="1949"/>
    </row>
    <row r="9" spans="1:18" ht="15" customHeight="1">
      <c r="A9" s="1318"/>
      <c r="B9" s="1318"/>
      <c r="C9" s="1319" t="s">
        <v>2080</v>
      </c>
      <c r="D9" s="1320"/>
      <c r="E9" s="1321"/>
      <c r="F9" s="1322"/>
      <c r="G9" s="1322"/>
    </row>
    <row r="10" spans="1:18" ht="15" customHeight="1">
      <c r="A10" s="79">
        <v>1</v>
      </c>
      <c r="B10" s="743" t="s">
        <v>2081</v>
      </c>
      <c r="C10" s="981" t="s">
        <v>2082</v>
      </c>
      <c r="D10" s="982" t="s">
        <v>1719</v>
      </c>
      <c r="E10" s="983">
        <v>152</v>
      </c>
      <c r="F10" s="798"/>
      <c r="G10" s="798">
        <f>+F10*H10</f>
        <v>0</v>
      </c>
    </row>
    <row r="11" spans="1:18" ht="15" customHeight="1">
      <c r="A11" s="79">
        <v>2</v>
      </c>
      <c r="B11" s="171" t="s">
        <v>2083</v>
      </c>
      <c r="C11" s="984" t="s">
        <v>2084</v>
      </c>
      <c r="D11" s="169" t="s">
        <v>1719</v>
      </c>
      <c r="E11" s="985">
        <v>152</v>
      </c>
      <c r="F11" s="799"/>
      <c r="G11" s="799">
        <f t="shared" ref="G11:G17" si="0">+F11*H11</f>
        <v>0</v>
      </c>
    </row>
    <row r="12" spans="1:18" ht="15" customHeight="1">
      <c r="A12" s="79">
        <v>3</v>
      </c>
      <c r="B12" s="171" t="s">
        <v>2085</v>
      </c>
      <c r="C12" s="984" t="s">
        <v>1775</v>
      </c>
      <c r="D12" s="169" t="s">
        <v>1719</v>
      </c>
      <c r="E12" s="985">
        <v>152</v>
      </c>
      <c r="F12" s="799"/>
      <c r="G12" s="799">
        <f>+F12*H12</f>
        <v>0</v>
      </c>
    </row>
    <row r="13" spans="1:18" ht="15" customHeight="1">
      <c r="A13" s="79">
        <v>4</v>
      </c>
      <c r="B13" s="171" t="s">
        <v>2086</v>
      </c>
      <c r="C13" s="984" t="s">
        <v>2087</v>
      </c>
      <c r="D13" s="169" t="s">
        <v>1719</v>
      </c>
      <c r="E13" s="985">
        <v>152</v>
      </c>
      <c r="F13" s="799"/>
      <c r="G13" s="799">
        <f t="shared" si="0"/>
        <v>0</v>
      </c>
    </row>
    <row r="14" spans="1:18" ht="15" customHeight="1">
      <c r="A14" s="79">
        <v>5</v>
      </c>
      <c r="B14" s="793" t="s">
        <v>2045</v>
      </c>
      <c r="C14" s="984" t="s">
        <v>1777</v>
      </c>
      <c r="D14" s="169" t="s">
        <v>1719</v>
      </c>
      <c r="E14" s="985">
        <v>152</v>
      </c>
      <c r="F14" s="799"/>
      <c r="G14" s="799">
        <f t="shared" si="0"/>
        <v>0</v>
      </c>
    </row>
    <row r="15" spans="1:18" ht="15" customHeight="1">
      <c r="A15" s="79">
        <v>6</v>
      </c>
      <c r="B15" s="793" t="s">
        <v>2088</v>
      </c>
      <c r="C15" s="984" t="s">
        <v>1778</v>
      </c>
      <c r="D15" s="169" t="s">
        <v>1719</v>
      </c>
      <c r="E15" s="985">
        <v>152</v>
      </c>
      <c r="F15" s="799"/>
      <c r="G15" s="799">
        <f t="shared" si="0"/>
        <v>0</v>
      </c>
    </row>
    <row r="16" spans="1:18" s="986" customFormat="1" ht="15" customHeight="1">
      <c r="A16" s="79">
        <v>7</v>
      </c>
      <c r="B16" s="793" t="s">
        <v>2089</v>
      </c>
      <c r="C16" s="984" t="s">
        <v>2090</v>
      </c>
      <c r="D16" s="169" t="s">
        <v>1719</v>
      </c>
      <c r="E16" s="985">
        <v>152</v>
      </c>
      <c r="F16" s="799"/>
      <c r="G16" s="799">
        <f t="shared" si="0"/>
        <v>0</v>
      </c>
      <c r="H16" s="797"/>
      <c r="I16" s="193"/>
      <c r="J16"/>
      <c r="K16"/>
      <c r="L16"/>
      <c r="M16"/>
      <c r="N16"/>
      <c r="O16"/>
      <c r="P16"/>
      <c r="Q16"/>
      <c r="R16"/>
    </row>
    <row r="17" spans="1:18" s="986" customFormat="1" ht="15" customHeight="1">
      <c r="A17" s="79">
        <v>8</v>
      </c>
      <c r="B17" s="793" t="s">
        <v>2091</v>
      </c>
      <c r="C17" s="984" t="s">
        <v>2092</v>
      </c>
      <c r="D17" s="169" t="s">
        <v>1719</v>
      </c>
      <c r="E17" s="985">
        <v>152</v>
      </c>
      <c r="F17" s="799"/>
      <c r="G17" s="799">
        <f t="shared" si="0"/>
        <v>0</v>
      </c>
      <c r="H17" s="797"/>
      <c r="I17" s="193"/>
      <c r="J17"/>
      <c r="K17"/>
      <c r="L17"/>
      <c r="M17"/>
      <c r="N17"/>
      <c r="O17"/>
      <c r="P17"/>
      <c r="Q17"/>
      <c r="R17"/>
    </row>
    <row r="18" spans="1:18" s="986" customFormat="1" ht="15" customHeight="1">
      <c r="A18" s="79">
        <v>9</v>
      </c>
      <c r="B18" s="793" t="s">
        <v>2093</v>
      </c>
      <c r="C18" s="223" t="s">
        <v>2094</v>
      </c>
      <c r="D18" s="169" t="s">
        <v>1719</v>
      </c>
      <c r="E18" s="985">
        <v>152</v>
      </c>
      <c r="F18" s="799"/>
      <c r="G18" s="799"/>
      <c r="H18" s="797"/>
      <c r="I18" s="193"/>
      <c r="J18"/>
      <c r="K18"/>
      <c r="L18"/>
      <c r="M18"/>
      <c r="N18"/>
      <c r="O18"/>
      <c r="P18"/>
      <c r="Q18"/>
      <c r="R18"/>
    </row>
    <row r="19" spans="1:18" s="986" customFormat="1" ht="15" customHeight="1">
      <c r="A19" s="79">
        <v>10</v>
      </c>
      <c r="B19" s="793" t="s">
        <v>2095</v>
      </c>
      <c r="C19" s="223" t="s">
        <v>1769</v>
      </c>
      <c r="D19" s="169" t="s">
        <v>1719</v>
      </c>
      <c r="E19" s="985">
        <v>152</v>
      </c>
      <c r="F19" s="799"/>
      <c r="G19" s="799"/>
      <c r="H19" s="797"/>
      <c r="I19" s="193"/>
      <c r="J19"/>
      <c r="K19"/>
      <c r="L19"/>
      <c r="M19"/>
      <c r="N19"/>
      <c r="O19"/>
      <c r="P19"/>
      <c r="Q19"/>
      <c r="R19"/>
    </row>
    <row r="20" spans="1:18" s="986" customFormat="1" ht="15" customHeight="1">
      <c r="A20" s="79">
        <v>11</v>
      </c>
      <c r="B20" s="793" t="s">
        <v>2096</v>
      </c>
      <c r="C20" s="223" t="s">
        <v>1720</v>
      </c>
      <c r="D20" s="169" t="s">
        <v>1719</v>
      </c>
      <c r="E20" s="985">
        <v>152</v>
      </c>
      <c r="F20" s="799"/>
      <c r="G20" s="799"/>
      <c r="H20" s="797"/>
      <c r="I20" s="193"/>
      <c r="J20"/>
      <c r="K20"/>
      <c r="L20"/>
      <c r="M20"/>
      <c r="N20"/>
      <c r="O20"/>
      <c r="P20"/>
      <c r="Q20"/>
      <c r="R20"/>
    </row>
    <row r="21" spans="1:18" s="986" customFormat="1" ht="15" customHeight="1">
      <c r="A21" s="79">
        <v>12</v>
      </c>
      <c r="B21" s="793" t="s">
        <v>2097</v>
      </c>
      <c r="C21" s="984" t="s">
        <v>2098</v>
      </c>
      <c r="D21" s="169" t="s">
        <v>1719</v>
      </c>
      <c r="E21" s="985">
        <v>152</v>
      </c>
      <c r="F21" s="799"/>
      <c r="G21" s="799"/>
      <c r="H21" s="797"/>
      <c r="I21" s="193"/>
      <c r="J21"/>
      <c r="K21"/>
      <c r="L21"/>
      <c r="M21"/>
      <c r="N21"/>
      <c r="O21"/>
      <c r="P21"/>
      <c r="Q21"/>
      <c r="R21"/>
    </row>
    <row r="22" spans="1:18" s="986" customFormat="1" ht="15" customHeight="1">
      <c r="A22" s="79">
        <v>13</v>
      </c>
      <c r="B22" s="793" t="s">
        <v>2099</v>
      </c>
      <c r="C22" s="984" t="s">
        <v>2100</v>
      </c>
      <c r="D22" s="169" t="s">
        <v>1719</v>
      </c>
      <c r="E22" s="985">
        <v>152</v>
      </c>
      <c r="F22" s="799"/>
      <c r="G22" s="799"/>
      <c r="H22" s="797"/>
      <c r="I22" s="193"/>
      <c r="J22"/>
      <c r="K22"/>
      <c r="L22"/>
      <c r="M22"/>
      <c r="N22"/>
      <c r="O22"/>
      <c r="P22"/>
      <c r="Q22"/>
      <c r="R22"/>
    </row>
    <row r="23" spans="1:18" s="986" customFormat="1" ht="15" customHeight="1">
      <c r="A23" s="79">
        <v>14</v>
      </c>
      <c r="B23" s="793" t="s">
        <v>2101</v>
      </c>
      <c r="C23" s="984" t="s">
        <v>2102</v>
      </c>
      <c r="D23" s="169" t="s">
        <v>1719</v>
      </c>
      <c r="E23" s="985">
        <v>152</v>
      </c>
      <c r="F23" s="799"/>
      <c r="G23" s="799"/>
      <c r="H23" s="797"/>
      <c r="I23" s="193"/>
      <c r="J23"/>
      <c r="K23"/>
      <c r="L23"/>
      <c r="M23"/>
      <c r="N23"/>
      <c r="O23"/>
      <c r="P23"/>
      <c r="Q23"/>
      <c r="R23"/>
    </row>
    <row r="24" spans="1:18" s="986" customFormat="1" ht="15" customHeight="1">
      <c r="A24" s="79">
        <v>15</v>
      </c>
      <c r="B24" s="793" t="s">
        <v>2103</v>
      </c>
      <c r="C24" s="984" t="s">
        <v>2104</v>
      </c>
      <c r="D24" s="169" t="s">
        <v>1719</v>
      </c>
      <c r="E24" s="985">
        <v>152</v>
      </c>
      <c r="F24" s="799"/>
      <c r="G24" s="799"/>
      <c r="H24" s="797"/>
      <c r="I24" s="193"/>
      <c r="J24"/>
      <c r="K24"/>
      <c r="L24"/>
      <c r="M24"/>
      <c r="N24"/>
      <c r="O24"/>
      <c r="P24"/>
      <c r="Q24"/>
      <c r="R24"/>
    </row>
    <row r="25" spans="1:18" s="986" customFormat="1" ht="15" customHeight="1">
      <c r="A25" s="79">
        <v>16</v>
      </c>
      <c r="B25" s="793" t="s">
        <v>2105</v>
      </c>
      <c r="C25" s="984" t="s">
        <v>2106</v>
      </c>
      <c r="D25" s="169" t="s">
        <v>1719</v>
      </c>
      <c r="E25" s="985">
        <v>152</v>
      </c>
      <c r="F25" s="799"/>
      <c r="G25" s="799"/>
      <c r="H25" s="797"/>
      <c r="I25" s="193"/>
      <c r="J25"/>
      <c r="K25"/>
      <c r="L25"/>
      <c r="M25"/>
      <c r="N25"/>
      <c r="O25"/>
      <c r="P25"/>
      <c r="Q25"/>
      <c r="R25"/>
    </row>
    <row r="26" spans="1:18" s="986" customFormat="1" ht="15" customHeight="1">
      <c r="A26" s="79">
        <v>17</v>
      </c>
      <c r="B26" s="793" t="s">
        <v>2107</v>
      </c>
      <c r="C26" s="984" t="s">
        <v>1868</v>
      </c>
      <c r="D26" s="169" t="s">
        <v>1719</v>
      </c>
      <c r="E26" s="985">
        <v>152</v>
      </c>
      <c r="F26" s="799"/>
      <c r="G26" s="799"/>
      <c r="H26" s="797"/>
      <c r="I26" s="193"/>
      <c r="J26"/>
      <c r="K26"/>
      <c r="L26"/>
      <c r="M26"/>
      <c r="N26"/>
      <c r="O26"/>
      <c r="P26"/>
      <c r="Q26"/>
      <c r="R26"/>
    </row>
    <row r="27" spans="1:18" s="986" customFormat="1" ht="15" customHeight="1">
      <c r="A27" s="79"/>
      <c r="B27" s="793"/>
      <c r="C27" s="794"/>
      <c r="D27" s="794"/>
      <c r="E27" s="795"/>
      <c r="F27" s="799"/>
      <c r="G27" s="799"/>
      <c r="H27" s="797"/>
      <c r="I27" s="193"/>
      <c r="J27"/>
      <c r="K27"/>
      <c r="L27"/>
      <c r="M27"/>
      <c r="N27"/>
      <c r="O27"/>
      <c r="P27"/>
      <c r="Q27"/>
      <c r="R27"/>
    </row>
    <row r="28" spans="1:18" ht="15" customHeight="1">
      <c r="A28" s="1323"/>
      <c r="B28" s="1324"/>
      <c r="C28" s="1325" t="s">
        <v>2108</v>
      </c>
      <c r="D28" s="1326"/>
      <c r="E28" s="1327"/>
      <c r="F28" s="1328"/>
      <c r="G28" s="1328"/>
    </row>
    <row r="29" spans="1:18" ht="15" customHeight="1">
      <c r="A29" s="79"/>
      <c r="B29" s="987" t="s">
        <v>2067</v>
      </c>
      <c r="C29" s="988" t="s">
        <v>2109</v>
      </c>
      <c r="D29" s="989" t="s">
        <v>1721</v>
      </c>
      <c r="E29" s="988">
        <v>156</v>
      </c>
      <c r="F29" s="990">
        <v>100</v>
      </c>
      <c r="G29" s="990">
        <v>1100000</v>
      </c>
    </row>
    <row r="30" spans="1:18" ht="15" customHeight="1">
      <c r="A30" s="79"/>
      <c r="B30" s="987" t="s">
        <v>2068</v>
      </c>
      <c r="C30" s="988" t="s">
        <v>2110</v>
      </c>
      <c r="D30" s="989" t="s">
        <v>1721</v>
      </c>
      <c r="E30" s="988">
        <v>156</v>
      </c>
      <c r="F30" s="990">
        <v>50</v>
      </c>
      <c r="G30" s="990">
        <v>1000000</v>
      </c>
    </row>
    <row r="31" spans="1:18" ht="15" customHeight="1">
      <c r="A31" s="79"/>
      <c r="B31" s="987" t="s">
        <v>2069</v>
      </c>
      <c r="C31" s="991" t="s">
        <v>2111</v>
      </c>
      <c r="D31" s="989" t="s">
        <v>1721</v>
      </c>
      <c r="E31" s="988">
        <v>156</v>
      </c>
      <c r="F31" s="990">
        <v>70</v>
      </c>
      <c r="G31" s="990">
        <v>770000</v>
      </c>
    </row>
    <row r="32" spans="1:18" ht="15" customHeight="1">
      <c r="A32" s="79"/>
      <c r="B32" s="987" t="s">
        <v>2070</v>
      </c>
      <c r="C32" s="991" t="s">
        <v>2112</v>
      </c>
      <c r="D32" s="989" t="s">
        <v>1721</v>
      </c>
      <c r="E32" s="988">
        <v>156</v>
      </c>
      <c r="F32" s="990">
        <v>100</v>
      </c>
      <c r="G32" s="990">
        <v>400000</v>
      </c>
    </row>
    <row r="33" spans="1:9" ht="15" customHeight="1">
      <c r="A33" s="79"/>
      <c r="B33" s="992" t="s">
        <v>2071</v>
      </c>
      <c r="C33" s="991" t="s">
        <v>2113</v>
      </c>
      <c r="D33" s="989" t="s">
        <v>1721</v>
      </c>
      <c r="E33" s="988">
        <v>156</v>
      </c>
      <c r="F33" s="990">
        <v>50</v>
      </c>
      <c r="G33" s="990">
        <v>500000</v>
      </c>
    </row>
    <row r="34" spans="1:9" ht="15" customHeight="1">
      <c r="A34" s="79"/>
      <c r="B34" s="987" t="s">
        <v>2072</v>
      </c>
      <c r="C34" s="991" t="s">
        <v>2114</v>
      </c>
      <c r="D34" s="989" t="s">
        <v>1721</v>
      </c>
      <c r="E34" s="988">
        <v>156</v>
      </c>
      <c r="F34" s="990">
        <v>70</v>
      </c>
      <c r="G34" s="990">
        <v>560000</v>
      </c>
    </row>
    <row r="35" spans="1:9" ht="15" customHeight="1">
      <c r="A35" s="79"/>
      <c r="B35" s="992" t="s">
        <v>2073</v>
      </c>
      <c r="C35" s="988" t="s">
        <v>2115</v>
      </c>
      <c r="D35" s="989" t="s">
        <v>1721</v>
      </c>
      <c r="E35" s="988">
        <v>156</v>
      </c>
      <c r="F35" s="990">
        <v>50</v>
      </c>
      <c r="G35" s="990">
        <v>400000</v>
      </c>
    </row>
    <row r="36" spans="1:9" ht="15" customHeight="1">
      <c r="A36" s="79"/>
      <c r="B36" s="987" t="s">
        <v>2074</v>
      </c>
      <c r="C36" s="991" t="s">
        <v>2116</v>
      </c>
      <c r="D36" s="989" t="s">
        <v>1721</v>
      </c>
      <c r="E36" s="988">
        <v>156</v>
      </c>
      <c r="F36" s="990">
        <v>30</v>
      </c>
      <c r="G36" s="990">
        <v>1050000</v>
      </c>
    </row>
    <row r="37" spans="1:9" ht="15" customHeight="1">
      <c r="A37" s="79"/>
      <c r="B37" s="992" t="s">
        <v>2075</v>
      </c>
      <c r="C37" s="991" t="s">
        <v>2117</v>
      </c>
      <c r="D37" s="989" t="s">
        <v>1721</v>
      </c>
      <c r="E37" s="988">
        <v>156</v>
      </c>
      <c r="F37" s="990">
        <v>30</v>
      </c>
      <c r="G37" s="990">
        <v>1050000</v>
      </c>
    </row>
    <row r="38" spans="1:9" ht="15" customHeight="1">
      <c r="A38" s="79"/>
      <c r="B38" s="987" t="s">
        <v>2076</v>
      </c>
      <c r="C38" s="988" t="s">
        <v>2118</v>
      </c>
      <c r="D38" s="989" t="s">
        <v>1721</v>
      </c>
      <c r="E38" s="988">
        <v>156</v>
      </c>
      <c r="F38" s="990">
        <v>30</v>
      </c>
      <c r="G38" s="990">
        <v>1050000</v>
      </c>
    </row>
    <row r="39" spans="1:9" ht="15" customHeight="1">
      <c r="A39" s="79"/>
      <c r="B39" s="987" t="s">
        <v>2077</v>
      </c>
      <c r="C39" s="988" t="s">
        <v>2119</v>
      </c>
      <c r="D39" s="989" t="s">
        <v>1721</v>
      </c>
      <c r="E39" s="988">
        <v>156</v>
      </c>
      <c r="F39" s="990">
        <v>30</v>
      </c>
      <c r="G39" s="990">
        <v>1050000</v>
      </c>
    </row>
    <row r="40" spans="1:9" ht="15" customHeight="1">
      <c r="A40" s="995"/>
      <c r="B40" s="996"/>
      <c r="C40" s="997"/>
      <c r="D40" s="997"/>
      <c r="E40" s="998"/>
      <c r="F40" s="999"/>
      <c r="G40" s="999"/>
      <c r="H40" s="993"/>
      <c r="I40" s="994"/>
    </row>
    <row r="41" spans="1:9" ht="15" customHeight="1">
      <c r="A41" s="1323"/>
      <c r="B41" s="1324"/>
      <c r="C41" s="1325" t="s">
        <v>2120</v>
      </c>
      <c r="D41" s="1326"/>
      <c r="E41" s="1327"/>
      <c r="F41" s="1328"/>
      <c r="G41" s="1328"/>
    </row>
    <row r="42" spans="1:9" ht="15" customHeight="1">
      <c r="A42" s="79">
        <v>1</v>
      </c>
      <c r="B42" s="793" t="s">
        <v>2121</v>
      </c>
      <c r="C42" s="1000" t="s">
        <v>2122</v>
      </c>
      <c r="D42" s="794" t="s">
        <v>2123</v>
      </c>
      <c r="E42" s="795">
        <v>155</v>
      </c>
      <c r="F42" s="799"/>
      <c r="G42" s="799">
        <f>+H42*F42</f>
        <v>0</v>
      </c>
    </row>
    <row r="43" spans="1:9" ht="15" customHeight="1">
      <c r="A43" s="79">
        <v>2</v>
      </c>
      <c r="B43" s="793" t="s">
        <v>2124</v>
      </c>
      <c r="C43" s="1000" t="s">
        <v>2125</v>
      </c>
      <c r="D43" s="794" t="s">
        <v>2126</v>
      </c>
      <c r="E43" s="795">
        <v>155</v>
      </c>
      <c r="F43" s="799"/>
      <c r="G43" s="799">
        <f t="shared" ref="G43:G55" si="1">+H43*F43</f>
        <v>0</v>
      </c>
    </row>
    <row r="44" spans="1:9" ht="15" customHeight="1">
      <c r="A44" s="79">
        <v>3</v>
      </c>
      <c r="B44" s="793" t="s">
        <v>2127</v>
      </c>
      <c r="C44" s="1000" t="s">
        <v>1893</v>
      </c>
      <c r="D44" s="794" t="s">
        <v>2123</v>
      </c>
      <c r="E44" s="795">
        <v>155</v>
      </c>
      <c r="F44" s="799"/>
      <c r="G44" s="799">
        <f t="shared" si="1"/>
        <v>0</v>
      </c>
    </row>
    <row r="45" spans="1:9" ht="15" customHeight="1">
      <c r="A45" s="79">
        <v>4</v>
      </c>
      <c r="B45" s="793" t="s">
        <v>2056</v>
      </c>
      <c r="C45" s="1000" t="s">
        <v>1878</v>
      </c>
      <c r="D45" s="794" t="s">
        <v>2123</v>
      </c>
      <c r="E45" s="795">
        <v>155</v>
      </c>
      <c r="F45" s="799"/>
      <c r="G45" s="799">
        <f t="shared" si="1"/>
        <v>0</v>
      </c>
    </row>
    <row r="46" spans="1:9" ht="15" customHeight="1">
      <c r="A46" s="79">
        <v>5</v>
      </c>
      <c r="B46" s="793" t="s">
        <v>2128</v>
      </c>
      <c r="C46" s="1000" t="s">
        <v>1879</v>
      </c>
      <c r="D46" s="794" t="s">
        <v>2123</v>
      </c>
      <c r="E46" s="795">
        <v>155</v>
      </c>
      <c r="F46" s="799"/>
      <c r="G46" s="799">
        <f t="shared" si="1"/>
        <v>0</v>
      </c>
    </row>
    <row r="47" spans="1:9" ht="15" customHeight="1">
      <c r="A47" s="79">
        <v>6</v>
      </c>
      <c r="B47" s="793" t="s">
        <v>2129</v>
      </c>
      <c r="C47" s="1000" t="s">
        <v>1910</v>
      </c>
      <c r="D47" s="794" t="s">
        <v>2126</v>
      </c>
      <c r="E47" s="795">
        <v>155</v>
      </c>
      <c r="F47" s="799"/>
      <c r="G47" s="799">
        <f t="shared" si="1"/>
        <v>0</v>
      </c>
    </row>
    <row r="48" spans="1:9" ht="15" customHeight="1">
      <c r="A48" s="79">
        <v>7</v>
      </c>
      <c r="B48" s="793" t="s">
        <v>1971</v>
      </c>
      <c r="C48" s="1000" t="s">
        <v>2130</v>
      </c>
      <c r="D48" s="794" t="s">
        <v>2126</v>
      </c>
      <c r="E48" s="795">
        <v>155</v>
      </c>
      <c r="F48" s="799"/>
      <c r="G48" s="799">
        <f t="shared" si="1"/>
        <v>0</v>
      </c>
    </row>
    <row r="49" spans="1:7" ht="15" customHeight="1">
      <c r="A49" s="79">
        <v>8</v>
      </c>
      <c r="B49" s="793" t="s">
        <v>2131</v>
      </c>
      <c r="C49" s="1000" t="s">
        <v>2132</v>
      </c>
      <c r="D49" s="794" t="s">
        <v>2126</v>
      </c>
      <c r="E49" s="795">
        <v>155</v>
      </c>
      <c r="F49" s="799"/>
      <c r="G49" s="799">
        <f t="shared" si="1"/>
        <v>0</v>
      </c>
    </row>
    <row r="50" spans="1:7" ht="15" customHeight="1">
      <c r="A50" s="79">
        <v>9</v>
      </c>
      <c r="B50" s="793" t="s">
        <v>2133</v>
      </c>
      <c r="C50" s="1000" t="s">
        <v>1908</v>
      </c>
      <c r="D50" s="794" t="s">
        <v>2126</v>
      </c>
      <c r="E50" s="795">
        <v>155</v>
      </c>
      <c r="F50" s="799"/>
      <c r="G50" s="799">
        <f t="shared" si="1"/>
        <v>0</v>
      </c>
    </row>
    <row r="51" spans="1:7" ht="15" customHeight="1">
      <c r="A51" s="79">
        <v>10</v>
      </c>
      <c r="B51" s="793" t="s">
        <v>2134</v>
      </c>
      <c r="C51" s="1000" t="s">
        <v>2135</v>
      </c>
      <c r="D51" s="794" t="s">
        <v>2126</v>
      </c>
      <c r="E51" s="795">
        <v>155</v>
      </c>
      <c r="F51" s="799"/>
      <c r="G51" s="799">
        <f t="shared" si="1"/>
        <v>0</v>
      </c>
    </row>
    <row r="52" spans="1:7" ht="15" customHeight="1">
      <c r="A52" s="79">
        <v>11</v>
      </c>
      <c r="B52" s="793" t="s">
        <v>2136</v>
      </c>
      <c r="C52" s="1000" t="s">
        <v>2137</v>
      </c>
      <c r="D52" s="794" t="s">
        <v>2126</v>
      </c>
      <c r="E52" s="795">
        <v>155</v>
      </c>
      <c r="F52" s="799"/>
      <c r="G52" s="799">
        <f t="shared" si="1"/>
        <v>0</v>
      </c>
    </row>
    <row r="53" spans="1:7" ht="15" customHeight="1">
      <c r="A53" s="79">
        <v>12</v>
      </c>
      <c r="B53" s="793" t="s">
        <v>2138</v>
      </c>
      <c r="C53" s="1000" t="s">
        <v>2139</v>
      </c>
      <c r="D53" s="794" t="s">
        <v>2126</v>
      </c>
      <c r="E53" s="795">
        <v>155</v>
      </c>
      <c r="F53" s="799"/>
      <c r="G53" s="799">
        <f t="shared" si="1"/>
        <v>0</v>
      </c>
    </row>
    <row r="54" spans="1:7" ht="15" customHeight="1">
      <c r="A54" s="79">
        <v>13</v>
      </c>
      <c r="B54" s="793" t="s">
        <v>2140</v>
      </c>
      <c r="C54" s="1000" t="s">
        <v>1875</v>
      </c>
      <c r="D54" s="794" t="s">
        <v>2126</v>
      </c>
      <c r="E54" s="795">
        <v>155</v>
      </c>
      <c r="F54" s="799"/>
      <c r="G54" s="799">
        <f t="shared" si="1"/>
        <v>0</v>
      </c>
    </row>
    <row r="55" spans="1:7" ht="15" customHeight="1">
      <c r="A55" s="79">
        <v>14</v>
      </c>
      <c r="B55" s="793" t="s">
        <v>2141</v>
      </c>
      <c r="C55" s="1000" t="s">
        <v>2142</v>
      </c>
      <c r="D55" s="794" t="s">
        <v>2126</v>
      </c>
      <c r="E55" s="795">
        <v>155</v>
      </c>
      <c r="F55" s="799"/>
      <c r="G55" s="799">
        <f t="shared" si="1"/>
        <v>0</v>
      </c>
    </row>
    <row r="56" spans="1:7" ht="15" customHeight="1">
      <c r="A56" s="1329"/>
      <c r="B56" s="1330"/>
      <c r="C56" s="1331"/>
      <c r="D56" s="1332"/>
      <c r="E56" s="1331"/>
      <c r="F56" s="1333"/>
      <c r="G56" s="1333"/>
    </row>
    <row r="57" spans="1:7" ht="15" customHeight="1">
      <c r="A57" s="1334"/>
      <c r="B57" s="1334"/>
      <c r="C57" s="1335" t="s">
        <v>124</v>
      </c>
      <c r="D57" s="1334"/>
      <c r="E57" s="1334"/>
      <c r="F57" s="1336"/>
      <c r="G57" s="1336"/>
    </row>
  </sheetData>
  <mergeCells count="9">
    <mergeCell ref="A5:G5"/>
    <mergeCell ref="A6:E6"/>
    <mergeCell ref="A7:A8"/>
    <mergeCell ref="B7:B8"/>
    <mergeCell ref="C7:C8"/>
    <mergeCell ref="D7:D8"/>
    <mergeCell ref="E7:E8"/>
    <mergeCell ref="F7:F8"/>
    <mergeCell ref="G7:G8"/>
  </mergeCells>
  <pageMargins left="1" right="0.25" top="0.25" bottom="0.2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6"/>
  <sheetViews>
    <sheetView zoomScale="80" zoomScaleNormal="80" workbookViewId="0"/>
  </sheetViews>
  <sheetFormatPr defaultRowHeight="12.75"/>
  <cols>
    <col min="1" max="1" width="4.85546875" style="611" customWidth="1"/>
    <col min="2" max="2" width="4.5703125" style="611" hidden="1" customWidth="1"/>
    <col min="3" max="3" width="33.7109375" style="611" customWidth="1"/>
    <col min="4" max="4" width="8.28515625" style="611" customWidth="1"/>
    <col min="5" max="5" width="19.5703125" style="611" customWidth="1"/>
    <col min="6" max="6" width="11.85546875" style="611" customWidth="1"/>
    <col min="7" max="7" width="19.28515625" style="611" customWidth="1"/>
    <col min="8" max="8" width="6" style="611" customWidth="1"/>
    <col min="9" max="10" width="17" style="611" customWidth="1"/>
    <col min="11" max="11" width="4.7109375" style="611" customWidth="1"/>
    <col min="12" max="16384" width="9.140625" style="612"/>
  </cols>
  <sheetData>
    <row r="1" spans="1:11" ht="15.75">
      <c r="A1" s="616"/>
      <c r="B1" s="616"/>
      <c r="C1" s="1792" t="s">
        <v>686</v>
      </c>
      <c r="D1" s="1793"/>
      <c r="E1" s="1793"/>
      <c r="F1" s="1793"/>
      <c r="G1" s="1793"/>
      <c r="H1" s="1793"/>
      <c r="I1" s="1793"/>
      <c r="J1" s="1793"/>
      <c r="K1" s="1793"/>
    </row>
    <row r="2" spans="1:11" ht="15.75">
      <c r="A2" s="616"/>
      <c r="B2" s="616"/>
      <c r="C2" s="1792" t="s">
        <v>1636</v>
      </c>
      <c r="D2" s="1793"/>
      <c r="E2" s="1793"/>
      <c r="F2" s="1793"/>
      <c r="G2" s="1793"/>
      <c r="H2" s="1793"/>
      <c r="I2" s="1793"/>
      <c r="J2" s="1793"/>
      <c r="K2" s="1793"/>
    </row>
    <row r="3" spans="1:11" ht="18" customHeight="1">
      <c r="A3" s="616"/>
      <c r="B3" s="616"/>
      <c r="C3" s="616"/>
      <c r="D3" s="616"/>
      <c r="E3" s="616"/>
      <c r="F3" s="616"/>
      <c r="G3" s="616"/>
      <c r="H3" s="616"/>
      <c r="I3" s="616"/>
      <c r="J3" s="616"/>
      <c r="K3" s="616"/>
    </row>
    <row r="4" spans="1:11" ht="15" customHeight="1">
      <c r="A4" s="616"/>
      <c r="B4" s="616"/>
      <c r="C4" s="616"/>
      <c r="D4" s="616"/>
      <c r="E4" s="616"/>
      <c r="F4" s="616"/>
      <c r="G4" s="616"/>
      <c r="H4" s="616"/>
      <c r="I4" s="616"/>
      <c r="J4" s="616"/>
      <c r="K4" s="616"/>
    </row>
    <row r="5" spans="1:11" ht="18" customHeight="1">
      <c r="A5" s="613"/>
      <c r="B5" s="613"/>
      <c r="C5" s="613"/>
      <c r="D5" s="613"/>
      <c r="E5" s="613"/>
      <c r="F5" s="613"/>
      <c r="G5" s="613"/>
      <c r="H5" s="613"/>
      <c r="I5" s="613"/>
      <c r="J5" s="613"/>
      <c r="K5" s="613"/>
    </row>
    <row r="6" spans="1:11" ht="18" customHeight="1">
      <c r="A6" s="613"/>
      <c r="B6" s="614"/>
      <c r="C6" s="614"/>
      <c r="D6" s="614"/>
      <c r="E6" s="614"/>
      <c r="F6" s="614"/>
      <c r="G6" s="614"/>
      <c r="H6" s="614"/>
      <c r="I6" s="614"/>
      <c r="J6" s="614"/>
      <c r="K6" s="613"/>
    </row>
    <row r="7" spans="1:11" ht="18" customHeight="1">
      <c r="A7" s="613"/>
      <c r="B7" s="614"/>
      <c r="C7" s="735" t="s">
        <v>1699</v>
      </c>
      <c r="D7" s="615"/>
      <c r="E7" s="1797" t="s">
        <v>1709</v>
      </c>
      <c r="F7" s="1798"/>
      <c r="G7" s="1799"/>
      <c r="H7" s="615"/>
      <c r="I7" s="1796" t="s">
        <v>0</v>
      </c>
      <c r="J7" s="1796"/>
      <c r="K7" s="613"/>
    </row>
    <row r="8" spans="1:11" ht="18" customHeight="1">
      <c r="A8" s="613"/>
      <c r="B8" s="614"/>
      <c r="C8" s="737" t="s">
        <v>1704</v>
      </c>
      <c r="D8" s="615"/>
      <c r="E8" s="1790" t="s">
        <v>1649</v>
      </c>
      <c r="F8" s="1800"/>
      <c r="G8" s="1791"/>
      <c r="H8" s="615"/>
      <c r="I8" s="1803" t="s">
        <v>1532</v>
      </c>
      <c r="J8" s="1803"/>
      <c r="K8" s="613"/>
    </row>
    <row r="9" spans="1:11" ht="18" customHeight="1">
      <c r="A9" s="613"/>
      <c r="B9" s="614"/>
      <c r="C9" s="737" t="s">
        <v>1530</v>
      </c>
      <c r="D9" s="615"/>
      <c r="E9" s="1790" t="s">
        <v>1531</v>
      </c>
      <c r="F9" s="1800"/>
      <c r="G9" s="1791"/>
      <c r="H9" s="615"/>
      <c r="I9" s="1803" t="s">
        <v>1533</v>
      </c>
      <c r="J9" s="1803"/>
      <c r="K9" s="613"/>
    </row>
    <row r="10" spans="1:11" ht="18" customHeight="1">
      <c r="A10" s="613"/>
      <c r="B10" s="614"/>
      <c r="C10" s="736"/>
      <c r="D10" s="615"/>
      <c r="E10" s="615"/>
      <c r="F10" s="736"/>
      <c r="G10" s="615"/>
      <c r="H10" s="615"/>
      <c r="I10" s="736"/>
      <c r="J10" s="736"/>
      <c r="K10" s="613"/>
    </row>
    <row r="11" spans="1:11" ht="18" customHeight="1">
      <c r="A11" s="613"/>
      <c r="B11" s="614"/>
      <c r="C11" s="615"/>
      <c r="D11" s="615"/>
      <c r="E11" s="615"/>
      <c r="F11" s="615"/>
      <c r="G11" s="615"/>
      <c r="H11" s="615"/>
      <c r="I11" s="791"/>
      <c r="J11" s="791"/>
      <c r="K11" s="613"/>
    </row>
    <row r="12" spans="1:11" ht="18" customHeight="1">
      <c r="A12" s="613"/>
      <c r="B12" s="614"/>
      <c r="C12" s="735" t="s">
        <v>1700</v>
      </c>
      <c r="D12" s="615"/>
      <c r="E12" s="615"/>
      <c r="F12" s="615"/>
      <c r="G12" s="615"/>
      <c r="H12" s="615"/>
      <c r="I12" s="1796" t="s">
        <v>1566</v>
      </c>
      <c r="J12" s="1796"/>
      <c r="K12" s="613"/>
    </row>
    <row r="13" spans="1:11" ht="18" customHeight="1">
      <c r="A13" s="613"/>
      <c r="B13" s="614"/>
      <c r="C13" s="737" t="s">
        <v>1703</v>
      </c>
      <c r="D13" s="615"/>
      <c r="E13" s="1794" t="s">
        <v>88</v>
      </c>
      <c r="F13" s="1795"/>
      <c r="G13" s="1795"/>
      <c r="H13" s="615"/>
      <c r="I13" s="737" t="s">
        <v>1645</v>
      </c>
      <c r="J13" s="737" t="s">
        <v>1562</v>
      </c>
      <c r="K13" s="613"/>
    </row>
    <row r="14" spans="1:11" ht="18" customHeight="1">
      <c r="A14" s="613"/>
      <c r="B14" s="614"/>
      <c r="C14" s="737" t="s">
        <v>1529</v>
      </c>
      <c r="D14" s="615"/>
      <c r="E14" s="1795"/>
      <c r="F14" s="1795"/>
      <c r="G14" s="1795"/>
      <c r="H14" s="615"/>
      <c r="I14" s="737" t="s">
        <v>1674</v>
      </c>
      <c r="J14" s="737" t="s">
        <v>1675</v>
      </c>
      <c r="K14" s="613"/>
    </row>
    <row r="15" spans="1:11" ht="18" customHeight="1">
      <c r="A15" s="613"/>
      <c r="B15" s="614"/>
      <c r="C15" s="737" t="s">
        <v>1646</v>
      </c>
      <c r="D15" s="615"/>
      <c r="E15" s="1795"/>
      <c r="F15" s="1795"/>
      <c r="G15" s="1795"/>
      <c r="H15" s="615"/>
      <c r="I15" s="1790" t="s">
        <v>1563</v>
      </c>
      <c r="J15" s="1804"/>
      <c r="K15" s="613"/>
    </row>
    <row r="16" spans="1:11" ht="18" customHeight="1">
      <c r="A16" s="613"/>
      <c r="B16" s="614"/>
      <c r="C16" s="737" t="s">
        <v>1647</v>
      </c>
      <c r="D16" s="615"/>
      <c r="E16" s="615"/>
      <c r="F16" s="614"/>
      <c r="G16" s="615"/>
      <c r="H16" s="736"/>
      <c r="I16" s="737" t="s">
        <v>1574</v>
      </c>
      <c r="J16" s="737" t="s">
        <v>1573</v>
      </c>
      <c r="K16" s="613"/>
    </row>
    <row r="17" spans="1:12" ht="18" customHeight="1">
      <c r="A17" s="613"/>
      <c r="B17" s="614"/>
      <c r="C17" s="615"/>
      <c r="D17" s="615"/>
      <c r="E17" s="615"/>
      <c r="F17" s="615"/>
      <c r="G17" s="615"/>
      <c r="H17" s="736"/>
      <c r="I17" s="617"/>
      <c r="J17" s="617"/>
      <c r="K17" s="613"/>
    </row>
    <row r="18" spans="1:12" ht="18" customHeight="1">
      <c r="A18" s="613"/>
      <c r="B18" s="614"/>
      <c r="C18" s="615"/>
      <c r="D18" s="615"/>
      <c r="E18" s="615"/>
      <c r="F18" s="615"/>
      <c r="G18" s="615"/>
      <c r="H18" s="736"/>
      <c r="I18" s="1802"/>
      <c r="J18" s="1802"/>
      <c r="K18" s="613"/>
      <c r="L18" s="615"/>
    </row>
    <row r="19" spans="1:12" ht="18" customHeight="1">
      <c r="A19" s="613"/>
      <c r="B19" s="614"/>
      <c r="C19" s="735" t="s">
        <v>688</v>
      </c>
      <c r="D19" s="615"/>
      <c r="E19" s="735" t="s">
        <v>1565</v>
      </c>
      <c r="F19" s="736"/>
      <c r="G19" s="601" t="s">
        <v>1567</v>
      </c>
      <c r="H19" s="615"/>
      <c r="I19" s="1801" t="s">
        <v>687</v>
      </c>
      <c r="J19" s="1801"/>
      <c r="K19" s="613"/>
    </row>
    <row r="20" spans="1:12" ht="18" customHeight="1">
      <c r="A20" s="613"/>
      <c r="B20" s="614"/>
      <c r="C20" s="737" t="s">
        <v>1527</v>
      </c>
      <c r="D20" s="615"/>
      <c r="E20" s="792" t="s">
        <v>1712</v>
      </c>
      <c r="F20" s="736"/>
      <c r="G20" s="737" t="s">
        <v>1568</v>
      </c>
      <c r="H20" s="615"/>
      <c r="I20" s="1790" t="s">
        <v>1648</v>
      </c>
      <c r="J20" s="1791"/>
      <c r="K20" s="613"/>
    </row>
    <row r="21" spans="1:12" ht="18" customHeight="1">
      <c r="A21" s="613"/>
      <c r="B21" s="614"/>
      <c r="C21" s="737" t="s">
        <v>1528</v>
      </c>
      <c r="D21" s="615"/>
      <c r="E21" s="792" t="s">
        <v>1713</v>
      </c>
      <c r="F21" s="736"/>
      <c r="G21" s="737" t="s">
        <v>1569</v>
      </c>
      <c r="H21" s="615"/>
      <c r="I21" s="737" t="s">
        <v>1558</v>
      </c>
      <c r="J21" s="737" t="s">
        <v>1560</v>
      </c>
      <c r="K21" s="613"/>
    </row>
    <row r="22" spans="1:12" ht="18" customHeight="1">
      <c r="A22" s="613"/>
      <c r="B22" s="614"/>
      <c r="C22" s="737" t="s">
        <v>1640</v>
      </c>
      <c r="D22" s="615"/>
      <c r="E22" s="792" t="s">
        <v>1714</v>
      </c>
      <c r="F22" s="736"/>
      <c r="G22" s="737" t="s">
        <v>1570</v>
      </c>
      <c r="H22" s="615"/>
      <c r="I22" s="737" t="s">
        <v>1559</v>
      </c>
      <c r="J22" s="737" t="s">
        <v>1561</v>
      </c>
      <c r="K22" s="613"/>
    </row>
    <row r="23" spans="1:12" ht="18" customHeight="1">
      <c r="A23" s="613"/>
      <c r="B23" s="614"/>
      <c r="C23" s="737" t="s">
        <v>1564</v>
      </c>
      <c r="D23" s="615"/>
      <c r="E23" s="792" t="s">
        <v>1715</v>
      </c>
      <c r="F23" s="736"/>
      <c r="G23" s="737" t="s">
        <v>1571</v>
      </c>
      <c r="H23" s="615"/>
      <c r="I23" s="737" t="s">
        <v>692</v>
      </c>
      <c r="J23" s="737" t="s">
        <v>690</v>
      </c>
      <c r="K23" s="613"/>
    </row>
    <row r="24" spans="1:12" ht="18" customHeight="1">
      <c r="A24" s="613"/>
      <c r="B24" s="614"/>
      <c r="C24" s="618" t="s">
        <v>1599</v>
      </c>
      <c r="D24" s="736"/>
      <c r="E24" s="792" t="s">
        <v>1716</v>
      </c>
      <c r="F24" s="736"/>
      <c r="G24" s="737" t="s">
        <v>1572</v>
      </c>
      <c r="H24" s="615"/>
      <c r="I24" s="737" t="s">
        <v>693</v>
      </c>
      <c r="J24" s="737" t="s">
        <v>691</v>
      </c>
      <c r="K24" s="613"/>
    </row>
    <row r="25" spans="1:12" ht="18" customHeight="1">
      <c r="A25" s="613" t="s">
        <v>689</v>
      </c>
      <c r="B25" s="613"/>
      <c r="C25" s="613"/>
      <c r="D25" s="613"/>
      <c r="E25" s="613"/>
      <c r="F25" s="613"/>
      <c r="G25" s="613"/>
      <c r="H25" s="613"/>
      <c r="I25" s="613"/>
      <c r="J25" s="613"/>
      <c r="K25" s="613"/>
    </row>
    <row r="26" spans="1:12">
      <c r="A26" s="700" t="s">
        <v>1680</v>
      </c>
      <c r="B26" s="616"/>
      <c r="C26" s="616"/>
      <c r="D26" s="616"/>
      <c r="E26" s="616"/>
      <c r="F26" s="616"/>
      <c r="G26" s="616"/>
      <c r="H26" s="616"/>
      <c r="I26" s="616"/>
      <c r="J26" s="616"/>
      <c r="K26" s="616"/>
    </row>
  </sheetData>
  <mergeCells count="14">
    <mergeCell ref="I20:J20"/>
    <mergeCell ref="C1:K1"/>
    <mergeCell ref="C2:K2"/>
    <mergeCell ref="E13:G15"/>
    <mergeCell ref="I12:J12"/>
    <mergeCell ref="E7:G7"/>
    <mergeCell ref="E8:G8"/>
    <mergeCell ref="E9:G9"/>
    <mergeCell ref="I19:J19"/>
    <mergeCell ref="I18:J18"/>
    <mergeCell ref="I7:J7"/>
    <mergeCell ref="I8:J8"/>
    <mergeCell ref="I9:J9"/>
    <mergeCell ref="I15:J15"/>
  </mergeCells>
  <hyperlinks>
    <hyperlink ref="E8" location="'Bảng chấm công'!A1" display="Bảng chấm công " xr:uid="{00000000-0004-0000-0100-000000000000}"/>
    <hyperlink ref="E13:G15" location="'Nhật ký chung'!A1" display="NHẬT KÝ CHUNG" xr:uid="{00000000-0004-0000-0100-000001000000}"/>
    <hyperlink ref="G19" location="NKC!A1" display="Sổ Nhật Ký Chung" xr:uid="{00000000-0004-0000-0100-000002000000}"/>
    <hyperlink ref="I21" location="CĐKT_TT133!A1" display=" CĐKT TT133" xr:uid="{00000000-0004-0000-0100-000003000000}"/>
    <hyperlink ref="I22" location="'BÁO CÁO KQHĐKD_TT133'!A1" display=" XĐKQKD TT133" xr:uid="{00000000-0004-0000-0100-000004000000}"/>
    <hyperlink ref="I23" location="'BÁO CÁO LCTT_TT133'!A1" display="   BCLCTT TT133" xr:uid="{00000000-0004-0000-0100-000005000000}"/>
    <hyperlink ref="I24" location="TMBCTC_TT133!A1" display=" TMBCTC TT133" xr:uid="{00000000-0004-0000-0100-000006000000}"/>
    <hyperlink ref="J21" location="BCĐKT_TT200!A1" display="CĐKT TT200" xr:uid="{00000000-0004-0000-0100-000007000000}"/>
    <hyperlink ref="J22" location="XĐKQKD_TT200!A1" display="XĐKQKD TT200" xr:uid="{00000000-0004-0000-0100-000008000000}"/>
    <hyperlink ref="J23" location="BCLCTT_TT200!A1" display="BCLCTT TT1200" xr:uid="{00000000-0004-0000-0100-000009000000}"/>
    <hyperlink ref="J24" location="TMBCTC_TT200!A1" display="TMBCTC TT200" xr:uid="{00000000-0004-0000-0100-00000A000000}"/>
    <hyperlink ref="C8" location="DMTK!A1" display="DM TK- SỔ DƯ ĐK" xr:uid="{00000000-0004-0000-0100-00000B000000}"/>
    <hyperlink ref="C9" location="'Thong tin DN'!A1" display="THÔNG TIN DOANH NGHIỆP" xr:uid="{00000000-0004-0000-0100-00000C000000}"/>
    <hyperlink ref="E9:G9" location="'BẢNG THANH TOÁN LƯƠNG'!A1" display="BẢNG THANH TOÁN TIỀN LƯƠNG" xr:uid="{00000000-0004-0000-0100-00000D000000}"/>
    <hyperlink ref="C16" location="'IN PHIẾU CHI'!A1" display="IN PHIẾU CHI " xr:uid="{00000000-0004-0000-0100-00000E000000}"/>
    <hyperlink ref="I8:J8" location="'BẢNG TRÍCH KHẤU HAO TSCĐ'!A1" display="BẢNG TRÍCH KH TSCĐ" xr:uid="{00000000-0004-0000-0100-00000F000000}"/>
    <hyperlink ref="I9:J9" location="'BANG PB 242'!A1" display="BẢNG PB CCDC" xr:uid="{00000000-0004-0000-0100-000010000000}"/>
    <hyperlink ref="C24" location="'HƯỚNG DẪN LÀM FILE TEMPLATE'!A1" display="HƯỚNG DẪN LÀM FILE TEMPLATE" xr:uid="{00000000-0004-0000-0100-000011000000}"/>
    <hyperlink ref="I13" location="'DANH MỤC VẬT TƯ'!A1" display="DM VẬT TƯ " xr:uid="{00000000-0004-0000-0100-000012000000}"/>
    <hyperlink ref="J13" location="'BẢNG TÍNH GIÁ THÀNH'!A1" display="TÍNH GIÁ THÀNH" xr:uid="{00000000-0004-0000-0100-000013000000}"/>
    <hyperlink ref="J14" location="'BẢNG KÊ PHIẾU XK 155'!A1" display="BK PXK155" xr:uid="{00000000-0004-0000-0100-000014000000}"/>
    <hyperlink ref="I14" location="'BẢNG KÊ PHIẾU NK 155'!A1" display="BK PNK155" xr:uid="{00000000-0004-0000-0100-000015000000}"/>
    <hyperlink ref="I15:J15" location="'BÁO CÁO NXT 155'!A1" display="BÁO CÁO NXT 155" xr:uid="{00000000-0004-0000-0100-000016000000}"/>
    <hyperlink ref="I16" location="'IN PNK 155'!A1" display="IN PNK 155" xr:uid="{00000000-0004-0000-0100-000017000000}"/>
    <hyperlink ref="J16" location="' IN PXK  155'!A1" display="IN PXK 155" xr:uid="{00000000-0004-0000-0100-000018000000}"/>
    <hyperlink ref="E20" location="'BẢNG KÊ PHIẾU NK 156'!A1" display="BẢNG KÊ PNK  156" xr:uid="{00000000-0004-0000-0100-000019000000}"/>
    <hyperlink ref="E21" location="'BẢNG KÊ PHIẾU XK  156'!A1" display="BẢNG KÊ PXK 156" xr:uid="{00000000-0004-0000-0100-00001A000000}"/>
    <hyperlink ref="E22" location="'BÁO CÁO NXT 156'!Print_Area" display="BÁO CÁO NXT 156" xr:uid="{00000000-0004-0000-0100-00001B000000}"/>
    <hyperlink ref="E23" location="'IN PNK156'!A1" display="IN PNK 156" xr:uid="{00000000-0004-0000-0100-00001C000000}"/>
    <hyperlink ref="E24" location="' IN PXK  156'!A1" display="IN PXK 156" xr:uid="{00000000-0004-0000-0100-00001D000000}"/>
    <hyperlink ref="G20" location="'BẢNG KÊ PHIẾU NK152'!A1" display="BẢNG KÊ PNK  152" xr:uid="{00000000-0004-0000-0100-00001E000000}"/>
    <hyperlink ref="G21" location="'BẢNG KÊ PHIẾU XK152'!A1" display="BẢNG KÊ PXK 152" xr:uid="{00000000-0004-0000-0100-00001F000000}"/>
    <hyperlink ref="G22" location="'BÁO CÁO NXT 152'!A1" display="BÁO CÁO NXT 152" xr:uid="{00000000-0004-0000-0100-000020000000}"/>
    <hyperlink ref="G23" location="'IN PNK 152'!A1" display="IN PNK 152" xr:uid="{00000000-0004-0000-0100-000021000000}"/>
    <hyperlink ref="G24" location="' IN PXK  152 '!A1" display="IN PXK 152" xr:uid="{00000000-0004-0000-0100-000022000000}"/>
    <hyperlink ref="C22" location="'BẢNG KÊ MUA VÀO'!A1" display="BẢNG KÊ MUA VÀO" xr:uid="{00000000-0004-0000-0100-000023000000}"/>
    <hyperlink ref="C23" location="'BẢNG KÊ BÁN RA'!A1" display="BẢNG KÊ BÁN RA" xr:uid="{00000000-0004-0000-0100-000024000000}"/>
    <hyperlink ref="C20" location="'BẢNG TỔNG HỢP131'!A1" display="BẢNG TỔNG HỢP 131" xr:uid="{00000000-0004-0000-0100-000025000000}"/>
    <hyperlink ref="C14" location="'SỔ TIỀN GỬI NGÂN HÀNG'!A1" display="SỔ TIỀN GỬI NGÂN HÀNG" xr:uid="{00000000-0004-0000-0100-000026000000}"/>
    <hyperlink ref="C13" location="'SỔ QUỸ TIỀN MẶT'!Print_Titles" display=" SỔ QUỸ TIỀN MẶT" xr:uid="{00000000-0004-0000-0100-000027000000}"/>
    <hyperlink ref="C15" location="'IN PHIẾU THU'!A1" display="IN PHIẾU THU" xr:uid="{00000000-0004-0000-0100-000028000000}"/>
    <hyperlink ref="C21" location="'BẢNG TỔNG HỢP331'!A1" display="BẢNG TỔNG HỢP 331" xr:uid="{00000000-0004-0000-0100-000029000000}"/>
    <hyperlink ref="I20:J20" location="CĐPS!A1" display="CĐPS" xr:uid="{00000000-0004-0000-0100-00002A000000}"/>
  </hyperlinks>
  <printOptions horizontalCentered="1"/>
  <pageMargins left="0.2" right="0.2" top="0.5" bottom="0.25" header="0.3" footer="0.3"/>
  <pageSetup paperSize="9" orientation="landscape"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8"/>
  <sheetViews>
    <sheetView workbookViewId="0">
      <selection activeCell="F4" sqref="F4"/>
    </sheetView>
  </sheetViews>
  <sheetFormatPr defaultRowHeight="15"/>
  <cols>
    <col min="1" max="1" width="5.140625" customWidth="1"/>
    <col min="2" max="2" width="18.42578125" customWidth="1"/>
    <col min="3" max="3" width="43.28515625" customWidth="1"/>
    <col min="4" max="4" width="9.7109375" customWidth="1"/>
    <col min="5" max="5" width="10.7109375" customWidth="1"/>
  </cols>
  <sheetData>
    <row r="1" spans="1:5">
      <c r="A1" s="12" t="str">
        <f>+'Thong tin DN'!B4</f>
        <v>CÔNG TY TNHH TMDV VÀ XD ĐỨC HÀ</v>
      </c>
    </row>
    <row r="2" spans="1:5">
      <c r="A2" s="12" t="str">
        <f>+'Thong tin DN'!B7</f>
        <v>Số 1D, TT Bà Triệu, P.Nguyễn Trãi, Q.Hà Đông, TP.Hà Nội</v>
      </c>
    </row>
    <row r="7" spans="1:5" ht="25.5">
      <c r="A7" s="1950" t="s">
        <v>174</v>
      </c>
      <c r="B7" s="1950"/>
      <c r="C7" s="1950"/>
      <c r="D7" s="1950"/>
      <c r="E7" s="1950"/>
    </row>
    <row r="8" spans="1:5">
      <c r="A8" s="1885" t="s">
        <v>74</v>
      </c>
      <c r="B8" s="1885"/>
      <c r="C8" s="1885"/>
      <c r="D8" s="1885"/>
      <c r="E8" s="1885"/>
    </row>
    <row r="12" spans="1:5" ht="15.75" customHeight="1">
      <c r="A12" s="1957" t="s">
        <v>118</v>
      </c>
      <c r="B12" s="1951" t="s">
        <v>175</v>
      </c>
      <c r="C12" s="1951" t="s">
        <v>176</v>
      </c>
      <c r="D12" s="1953" t="s">
        <v>177</v>
      </c>
      <c r="E12" s="1955" t="s">
        <v>178</v>
      </c>
    </row>
    <row r="13" spans="1:5" ht="15.75" customHeight="1">
      <c r="A13" s="1958"/>
      <c r="B13" s="1952"/>
      <c r="C13" s="1952"/>
      <c r="D13" s="1954"/>
      <c r="E13" s="1956"/>
    </row>
    <row r="14" spans="1:5" ht="18" customHeight="1">
      <c r="A14" s="86">
        <v>1</v>
      </c>
      <c r="B14" s="87" t="s">
        <v>179</v>
      </c>
      <c r="C14" s="86" t="s">
        <v>180</v>
      </c>
      <c r="D14" s="88" t="s">
        <v>181</v>
      </c>
      <c r="E14" s="89">
        <v>156</v>
      </c>
    </row>
    <row r="15" spans="1:5" ht="18" customHeight="1">
      <c r="A15" s="79">
        <v>2</v>
      </c>
      <c r="B15" s="78" t="s">
        <v>182</v>
      </c>
      <c r="C15" s="79" t="s">
        <v>183</v>
      </c>
      <c r="D15" s="80" t="s">
        <v>184</v>
      </c>
      <c r="E15" s="81">
        <v>156</v>
      </c>
    </row>
    <row r="16" spans="1:5" ht="18" customHeight="1">
      <c r="A16" s="79">
        <v>3</v>
      </c>
      <c r="B16" s="78" t="s">
        <v>185</v>
      </c>
      <c r="C16" s="82" t="s">
        <v>186</v>
      </c>
      <c r="D16" s="80" t="s">
        <v>184</v>
      </c>
      <c r="E16" s="81">
        <v>156</v>
      </c>
    </row>
    <row r="17" spans="1:5" ht="18" customHeight="1">
      <c r="A17" s="79">
        <v>4</v>
      </c>
      <c r="B17" s="78" t="s">
        <v>187</v>
      </c>
      <c r="C17" s="82" t="s">
        <v>188</v>
      </c>
      <c r="D17" s="80" t="s">
        <v>184</v>
      </c>
      <c r="E17" s="81">
        <v>156</v>
      </c>
    </row>
    <row r="18" spans="1:5" ht="18" customHeight="1">
      <c r="A18" s="79">
        <v>5</v>
      </c>
      <c r="B18" s="83" t="s">
        <v>189</v>
      </c>
      <c r="C18" s="82" t="s">
        <v>190</v>
      </c>
      <c r="D18" s="80" t="s">
        <v>191</v>
      </c>
      <c r="E18" s="81">
        <v>156</v>
      </c>
    </row>
    <row r="19" spans="1:5" ht="18" customHeight="1">
      <c r="A19" s="79">
        <v>6</v>
      </c>
      <c r="B19" s="78" t="s">
        <v>192</v>
      </c>
      <c r="C19" s="84" t="s">
        <v>193</v>
      </c>
      <c r="D19" s="80" t="s">
        <v>184</v>
      </c>
      <c r="E19" s="81">
        <v>156</v>
      </c>
    </row>
    <row r="20" spans="1:5" ht="18" customHeight="1">
      <c r="A20" s="79">
        <v>7</v>
      </c>
      <c r="B20" s="83" t="s">
        <v>194</v>
      </c>
      <c r="C20" s="79" t="s">
        <v>195</v>
      </c>
      <c r="D20" s="80" t="s">
        <v>184</v>
      </c>
      <c r="E20" s="81">
        <v>156</v>
      </c>
    </row>
    <row r="21" spans="1:5" ht="18" customHeight="1">
      <c r="A21" s="79">
        <v>8</v>
      </c>
      <c r="B21" s="78" t="s">
        <v>196</v>
      </c>
      <c r="C21" s="82" t="s">
        <v>197</v>
      </c>
      <c r="D21" s="80" t="s">
        <v>184</v>
      </c>
      <c r="E21" s="81">
        <v>156</v>
      </c>
    </row>
    <row r="22" spans="1:5" ht="18" customHeight="1">
      <c r="A22" s="79">
        <v>9</v>
      </c>
      <c r="B22" s="83" t="s">
        <v>198</v>
      </c>
      <c r="C22" s="82" t="s">
        <v>199</v>
      </c>
      <c r="D22" s="80" t="s">
        <v>184</v>
      </c>
      <c r="E22" s="81">
        <v>156</v>
      </c>
    </row>
    <row r="23" spans="1:5" ht="18" customHeight="1">
      <c r="A23" s="79">
        <v>10</v>
      </c>
      <c r="B23" s="78" t="s">
        <v>200</v>
      </c>
      <c r="C23" s="79" t="s">
        <v>201</v>
      </c>
      <c r="D23" s="80" t="s">
        <v>202</v>
      </c>
      <c r="E23" s="81">
        <v>156</v>
      </c>
    </row>
    <row r="24" spans="1:5" ht="18" customHeight="1">
      <c r="A24" s="79">
        <v>11</v>
      </c>
      <c r="B24" s="78" t="s">
        <v>203</v>
      </c>
      <c r="C24" s="79" t="s">
        <v>204</v>
      </c>
      <c r="D24" s="80" t="s">
        <v>202</v>
      </c>
      <c r="E24" s="81">
        <v>156</v>
      </c>
    </row>
    <row r="25" spans="1:5" ht="18" customHeight="1">
      <c r="A25" s="79">
        <v>12</v>
      </c>
      <c r="B25" s="83" t="s">
        <v>205</v>
      </c>
      <c r="C25" s="79" t="s">
        <v>206</v>
      </c>
      <c r="D25" s="80" t="s">
        <v>202</v>
      </c>
      <c r="E25" s="81">
        <v>156</v>
      </c>
    </row>
    <row r="26" spans="1:5" ht="18" customHeight="1">
      <c r="A26" s="79">
        <v>13</v>
      </c>
      <c r="B26" s="78" t="s">
        <v>207</v>
      </c>
      <c r="C26" s="79" t="s">
        <v>208</v>
      </c>
      <c r="D26" s="80" t="s">
        <v>202</v>
      </c>
      <c r="E26" s="81">
        <v>156</v>
      </c>
    </row>
    <row r="27" spans="1:5" ht="18" customHeight="1">
      <c r="A27" s="79">
        <v>14</v>
      </c>
      <c r="B27" s="78" t="s">
        <v>209</v>
      </c>
      <c r="C27" s="79" t="s">
        <v>210</v>
      </c>
      <c r="D27" s="80" t="s">
        <v>184</v>
      </c>
      <c r="E27" s="81">
        <v>156</v>
      </c>
    </row>
    <row r="28" spans="1:5" ht="18" customHeight="1">
      <c r="A28" s="79">
        <v>15</v>
      </c>
      <c r="B28" s="78" t="s">
        <v>211</v>
      </c>
      <c r="C28" s="79" t="s">
        <v>212</v>
      </c>
      <c r="D28" s="80" t="s">
        <v>184</v>
      </c>
      <c r="E28" s="81">
        <v>156</v>
      </c>
    </row>
    <row r="29" spans="1:5" ht="18" customHeight="1">
      <c r="A29" s="79">
        <v>16</v>
      </c>
      <c r="B29" s="78" t="s">
        <v>213</v>
      </c>
      <c r="C29" s="82" t="s">
        <v>214</v>
      </c>
      <c r="D29" s="80" t="s">
        <v>184</v>
      </c>
      <c r="E29" s="81">
        <v>156</v>
      </c>
    </row>
    <row r="30" spans="1:5" ht="18" customHeight="1">
      <c r="A30" s="79">
        <v>17</v>
      </c>
      <c r="B30" s="78" t="s">
        <v>215</v>
      </c>
      <c r="C30" s="79" t="s">
        <v>216</v>
      </c>
      <c r="D30" s="80" t="s">
        <v>184</v>
      </c>
      <c r="E30" s="81">
        <v>156</v>
      </c>
    </row>
    <row r="31" spans="1:5" ht="18" customHeight="1">
      <c r="A31" s="79">
        <v>18</v>
      </c>
      <c r="B31" s="83" t="s">
        <v>217</v>
      </c>
      <c r="C31" s="82" t="s">
        <v>218</v>
      </c>
      <c r="D31" s="80" t="s">
        <v>184</v>
      </c>
      <c r="E31" s="81">
        <v>156</v>
      </c>
    </row>
    <row r="32" spans="1:5" ht="18" customHeight="1">
      <c r="A32" s="79">
        <v>19</v>
      </c>
      <c r="B32" s="78" t="s">
        <v>219</v>
      </c>
      <c r="C32" s="79" t="s">
        <v>220</v>
      </c>
      <c r="D32" s="80" t="s">
        <v>184</v>
      </c>
      <c r="E32" s="81">
        <v>156</v>
      </c>
    </row>
    <row r="33" spans="1:5" ht="18" customHeight="1">
      <c r="A33" s="79">
        <v>20</v>
      </c>
      <c r="B33" s="78" t="s">
        <v>221</v>
      </c>
      <c r="C33" s="79" t="s">
        <v>222</v>
      </c>
      <c r="D33" s="80" t="s">
        <v>184</v>
      </c>
      <c r="E33" s="81">
        <v>156</v>
      </c>
    </row>
    <row r="34" spans="1:5" ht="18" customHeight="1">
      <c r="A34" s="79">
        <v>21</v>
      </c>
      <c r="B34" s="78" t="s">
        <v>223</v>
      </c>
      <c r="C34" s="79" t="s">
        <v>224</v>
      </c>
      <c r="D34" s="80" t="s">
        <v>184</v>
      </c>
      <c r="E34" s="81">
        <v>156</v>
      </c>
    </row>
    <row r="35" spans="1:5" ht="18" customHeight="1">
      <c r="A35" s="79">
        <v>22</v>
      </c>
      <c r="B35" s="78" t="s">
        <v>225</v>
      </c>
      <c r="C35" s="79" t="s">
        <v>226</v>
      </c>
      <c r="D35" s="80" t="s">
        <v>184</v>
      </c>
      <c r="E35" s="81">
        <v>156</v>
      </c>
    </row>
    <row r="36" spans="1:5" ht="18" customHeight="1">
      <c r="A36" s="94">
        <v>23</v>
      </c>
      <c r="B36" s="95" t="s">
        <v>227</v>
      </c>
      <c r="C36" s="94" t="s">
        <v>228</v>
      </c>
      <c r="D36" s="96" t="s">
        <v>184</v>
      </c>
      <c r="E36" s="97">
        <v>156</v>
      </c>
    </row>
    <row r="37" spans="1:5" ht="18" customHeight="1">
      <c r="A37" s="85">
        <v>24</v>
      </c>
      <c r="B37" s="78" t="s">
        <v>229</v>
      </c>
      <c r="C37" s="79" t="s">
        <v>230</v>
      </c>
      <c r="D37" s="80" t="s">
        <v>184</v>
      </c>
      <c r="E37" s="81">
        <v>156</v>
      </c>
    </row>
    <row r="38" spans="1:5" ht="18" customHeight="1">
      <c r="A38" s="85">
        <v>25</v>
      </c>
      <c r="B38" s="91" t="s">
        <v>231</v>
      </c>
      <c r="C38" s="90" t="s">
        <v>232</v>
      </c>
      <c r="D38" s="92" t="s">
        <v>184</v>
      </c>
      <c r="E38" s="93">
        <v>156</v>
      </c>
    </row>
  </sheetData>
  <mergeCells count="7">
    <mergeCell ref="A7:E7"/>
    <mergeCell ref="A8:E8"/>
    <mergeCell ref="B12:B13"/>
    <mergeCell ref="C12:C13"/>
    <mergeCell ref="D12:D13"/>
    <mergeCell ref="E12:E13"/>
    <mergeCell ref="A12:A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5"/>
  <sheetViews>
    <sheetView workbookViewId="0">
      <selection activeCell="F3" sqref="F3"/>
    </sheetView>
  </sheetViews>
  <sheetFormatPr defaultRowHeight="15"/>
  <cols>
    <col min="1" max="2" width="11.7109375" customWidth="1"/>
    <col min="3" max="3" width="9.85546875" customWidth="1"/>
    <col min="4" max="4" width="34.42578125" customWidth="1"/>
    <col min="5" max="5" width="7.85546875" customWidth="1"/>
    <col min="6" max="7" width="13.85546875" customWidth="1"/>
    <col min="8" max="8" width="17.42578125" customWidth="1"/>
    <col min="9" max="9" width="22.42578125" customWidth="1"/>
  </cols>
  <sheetData>
    <row r="1" spans="1:9" ht="15.75">
      <c r="A1" s="11" t="str">
        <f>+'Thong tin DN'!B4</f>
        <v>CÔNG TY TNHH TMDV VÀ XD ĐỨC HÀ</v>
      </c>
    </row>
    <row r="2" spans="1:9" ht="15.75">
      <c r="A2" s="11" t="str">
        <f>+'Thong tin DN'!B7</f>
        <v>Số 1D, TT Bà Triệu, P.Nguyễn Trãi, Q.Hà Đông, TP.Hà Nội</v>
      </c>
    </row>
    <row r="7" spans="1:9" ht="26.25">
      <c r="A7" s="1884" t="s">
        <v>233</v>
      </c>
      <c r="B7" s="1884"/>
      <c r="C7" s="1884"/>
      <c r="D7" s="1884"/>
      <c r="E7" s="1884"/>
      <c r="F7" s="1884"/>
      <c r="G7" s="1884"/>
      <c r="H7" s="1884"/>
      <c r="I7" s="1884"/>
    </row>
    <row r="8" spans="1:9">
      <c r="A8" s="1885" t="s">
        <v>74</v>
      </c>
      <c r="B8" s="1885"/>
      <c r="C8" s="1885"/>
      <c r="D8" s="1885"/>
      <c r="E8" s="1885"/>
      <c r="F8" s="1885"/>
      <c r="G8" s="1885"/>
      <c r="H8" s="1885"/>
      <c r="I8" s="1885"/>
    </row>
    <row r="12" spans="1:9" ht="33.75" customHeight="1">
      <c r="A12" s="1961" t="s">
        <v>81</v>
      </c>
      <c r="B12" s="1962"/>
      <c r="C12" s="1963" t="s">
        <v>234</v>
      </c>
      <c r="D12" s="1965" t="s">
        <v>235</v>
      </c>
      <c r="E12" s="1966" t="s">
        <v>236</v>
      </c>
      <c r="F12" s="1963" t="s">
        <v>237</v>
      </c>
      <c r="G12" s="1959" t="s">
        <v>72</v>
      </c>
      <c r="H12" s="1959" t="s">
        <v>238</v>
      </c>
      <c r="I12" s="1959" t="s">
        <v>239</v>
      </c>
    </row>
    <row r="13" spans="1:9" ht="35.25" customHeight="1">
      <c r="A13" s="129" t="s">
        <v>240</v>
      </c>
      <c r="B13" s="130" t="s">
        <v>76</v>
      </c>
      <c r="C13" s="1964"/>
      <c r="D13" s="1965"/>
      <c r="E13" s="1966"/>
      <c r="F13" s="1964"/>
      <c r="G13" s="1960"/>
      <c r="H13" s="1960"/>
      <c r="I13" s="1960"/>
    </row>
    <row r="14" spans="1:9" ht="18.95" customHeight="1">
      <c r="A14" s="131" t="s">
        <v>83</v>
      </c>
      <c r="B14" s="132" t="s">
        <v>1</v>
      </c>
      <c r="C14" s="133" t="s">
        <v>84</v>
      </c>
      <c r="D14" s="134" t="s">
        <v>85</v>
      </c>
      <c r="E14" s="134" t="s">
        <v>86</v>
      </c>
      <c r="F14" s="133" t="s">
        <v>87</v>
      </c>
      <c r="G14" s="135" t="s">
        <v>241</v>
      </c>
      <c r="H14" s="135" t="s">
        <v>145</v>
      </c>
      <c r="I14" s="135" t="s">
        <v>146</v>
      </c>
    </row>
    <row r="15" spans="1:9" ht="18.95" customHeight="1">
      <c r="A15" s="98"/>
      <c r="B15" s="99"/>
      <c r="C15" s="100"/>
      <c r="D15" s="101"/>
      <c r="E15" s="101"/>
      <c r="F15" s="102"/>
      <c r="G15" s="103"/>
      <c r="H15" s="103"/>
      <c r="I15" s="103"/>
    </row>
    <row r="16" spans="1:9" ht="18.95" customHeight="1">
      <c r="A16" s="98"/>
      <c r="B16" s="99"/>
      <c r="C16" s="100"/>
      <c r="D16" s="101"/>
      <c r="E16" s="101"/>
      <c r="F16" s="104"/>
      <c r="G16" s="105"/>
      <c r="H16" s="105"/>
      <c r="I16" s="103"/>
    </row>
    <row r="17" spans="1:9" ht="18.95" customHeight="1">
      <c r="A17" s="98"/>
      <c r="B17" s="99"/>
      <c r="C17" s="100"/>
      <c r="D17" s="101"/>
      <c r="E17" s="101"/>
      <c r="F17" s="104"/>
      <c r="G17" s="105"/>
      <c r="H17" s="105"/>
      <c r="I17" s="103"/>
    </row>
    <row r="18" spans="1:9" ht="18.95" customHeight="1">
      <c r="A18" s="98"/>
      <c r="B18" s="99"/>
      <c r="C18" s="100"/>
      <c r="D18" s="101"/>
      <c r="E18" s="101"/>
      <c r="F18" s="104"/>
      <c r="G18" s="105"/>
      <c r="H18" s="105"/>
      <c r="I18" s="103"/>
    </row>
    <row r="19" spans="1:9" ht="18.95" customHeight="1">
      <c r="A19" s="98"/>
      <c r="B19" s="99"/>
      <c r="C19" s="100"/>
      <c r="D19" s="101"/>
      <c r="E19" s="101"/>
      <c r="F19" s="104"/>
      <c r="G19" s="105"/>
      <c r="H19" s="105"/>
      <c r="I19" s="103"/>
    </row>
    <row r="20" spans="1:9" ht="18.95" customHeight="1">
      <c r="A20" s="98"/>
      <c r="B20" s="99"/>
      <c r="C20" s="100"/>
      <c r="D20" s="101"/>
      <c r="E20" s="101"/>
      <c r="F20" s="104"/>
      <c r="G20" s="105"/>
      <c r="H20" s="105"/>
      <c r="I20" s="103"/>
    </row>
    <row r="21" spans="1:9" ht="18.95" customHeight="1">
      <c r="A21" s="98"/>
      <c r="B21" s="99"/>
      <c r="C21" s="100"/>
      <c r="D21" s="101"/>
      <c r="E21" s="101"/>
      <c r="F21" s="104"/>
      <c r="G21" s="105"/>
      <c r="H21" s="105"/>
      <c r="I21" s="103"/>
    </row>
    <row r="22" spans="1:9" ht="18.95" customHeight="1">
      <c r="A22" s="98"/>
      <c r="B22" s="99"/>
      <c r="C22" s="100"/>
      <c r="D22" s="101"/>
      <c r="E22" s="101"/>
      <c r="F22" s="104"/>
      <c r="G22" s="105"/>
      <c r="H22" s="105"/>
      <c r="I22" s="103"/>
    </row>
    <row r="23" spans="1:9" ht="18.95" customHeight="1">
      <c r="A23" s="98"/>
      <c r="B23" s="99"/>
      <c r="C23" s="100"/>
      <c r="D23" s="101"/>
      <c r="E23" s="101"/>
      <c r="F23" s="104"/>
      <c r="G23" s="105"/>
      <c r="H23" s="105"/>
      <c r="I23" s="103"/>
    </row>
    <row r="24" spans="1:9" ht="18.95" customHeight="1">
      <c r="A24" s="106"/>
      <c r="B24" s="107"/>
      <c r="C24" s="108"/>
      <c r="D24" s="109"/>
      <c r="E24" s="110"/>
      <c r="F24" s="104"/>
      <c r="G24" s="105"/>
      <c r="H24" s="105"/>
      <c r="I24" s="103"/>
    </row>
    <row r="25" spans="1:9" ht="18.95" customHeight="1">
      <c r="A25" s="106"/>
      <c r="B25" s="107"/>
      <c r="C25" s="108"/>
      <c r="D25" s="109"/>
      <c r="E25" s="109"/>
      <c r="F25" s="104"/>
      <c r="G25" s="105"/>
      <c r="H25" s="105"/>
      <c r="I25" s="103"/>
    </row>
    <row r="26" spans="1:9" ht="18.95" customHeight="1">
      <c r="A26" s="106"/>
      <c r="B26" s="107"/>
      <c r="C26" s="108"/>
      <c r="D26" s="109"/>
      <c r="E26" s="109"/>
      <c r="F26" s="104"/>
      <c r="G26" s="105"/>
      <c r="H26" s="105"/>
      <c r="I26" s="103"/>
    </row>
    <row r="27" spans="1:9" ht="18.95" customHeight="1">
      <c r="A27" s="106"/>
      <c r="B27" s="107"/>
      <c r="C27" s="108"/>
      <c r="D27" s="109"/>
      <c r="E27" s="109"/>
      <c r="F27" s="104"/>
      <c r="G27" s="105"/>
      <c r="H27" s="105"/>
      <c r="I27" s="103"/>
    </row>
    <row r="28" spans="1:9" ht="18.95" customHeight="1">
      <c r="A28" s="106"/>
      <c r="B28" s="107"/>
      <c r="C28" s="108"/>
      <c r="D28" s="109"/>
      <c r="E28" s="109"/>
      <c r="F28" s="104"/>
      <c r="G28" s="105"/>
      <c r="H28" s="105"/>
      <c r="I28" s="103"/>
    </row>
    <row r="29" spans="1:9" ht="18.95" customHeight="1">
      <c r="A29" s="106"/>
      <c r="B29" s="107"/>
      <c r="C29" s="108"/>
      <c r="D29" s="109"/>
      <c r="E29" s="109"/>
      <c r="F29" s="104"/>
      <c r="G29" s="105"/>
      <c r="H29" s="105"/>
      <c r="I29" s="103"/>
    </row>
    <row r="30" spans="1:9" ht="18.95" customHeight="1">
      <c r="A30" s="106"/>
      <c r="B30" s="107"/>
      <c r="C30" s="108"/>
      <c r="D30" s="109"/>
      <c r="E30" s="110"/>
      <c r="F30" s="104"/>
      <c r="G30" s="105"/>
      <c r="H30" s="105"/>
      <c r="I30" s="103"/>
    </row>
    <row r="31" spans="1:9" s="23" customFormat="1" ht="37.5" customHeight="1">
      <c r="A31" s="136"/>
      <c r="B31" s="137"/>
      <c r="C31" s="138"/>
      <c r="D31" s="139" t="s">
        <v>125</v>
      </c>
      <c r="E31" s="139" t="s">
        <v>242</v>
      </c>
      <c r="F31" s="139" t="s">
        <v>242</v>
      </c>
      <c r="G31" s="140">
        <f>SUM(G15:G30)</f>
        <v>0</v>
      </c>
      <c r="H31" s="140">
        <f>SUM(H15:H30)</f>
        <v>0</v>
      </c>
      <c r="I31" s="140">
        <f>SUM(I15:I30)</f>
        <v>0</v>
      </c>
    </row>
    <row r="32" spans="1:9" ht="25.5" customHeight="1">
      <c r="A32" s="111" t="s">
        <v>243</v>
      </c>
      <c r="B32" s="112"/>
      <c r="C32" s="113"/>
      <c r="D32" s="114"/>
      <c r="E32" s="115"/>
      <c r="F32" s="116"/>
      <c r="G32" s="117"/>
      <c r="H32" s="117"/>
      <c r="I32" s="117"/>
    </row>
    <row r="33" spans="1:9" ht="15.75">
      <c r="A33" s="118"/>
      <c r="B33" s="112"/>
      <c r="C33" s="113"/>
      <c r="D33" s="114"/>
      <c r="E33" s="115"/>
      <c r="F33" s="116"/>
      <c r="G33" s="117"/>
      <c r="H33" s="117"/>
      <c r="I33" s="117"/>
    </row>
    <row r="34" spans="1:9" ht="15.75">
      <c r="A34" s="119"/>
      <c r="B34" s="120"/>
      <c r="C34" s="121" t="s">
        <v>244</v>
      </c>
      <c r="D34" s="122" t="s">
        <v>245</v>
      </c>
      <c r="E34" s="123"/>
      <c r="F34" s="116"/>
      <c r="G34" s="124"/>
      <c r="H34" s="125"/>
      <c r="I34" s="126" t="s">
        <v>246</v>
      </c>
    </row>
    <row r="35" spans="1:9" ht="15.75">
      <c r="A35" s="118"/>
      <c r="B35" s="112"/>
      <c r="C35" s="127" t="s">
        <v>247</v>
      </c>
      <c r="D35" s="127" t="s">
        <v>247</v>
      </c>
      <c r="E35" s="115"/>
      <c r="F35" s="116"/>
      <c r="G35" s="117"/>
      <c r="H35" s="128"/>
      <c r="I35" s="127" t="s">
        <v>247</v>
      </c>
    </row>
  </sheetData>
  <mergeCells count="10">
    <mergeCell ref="H12:H13"/>
    <mergeCell ref="I12:I13"/>
    <mergeCell ref="A7:I7"/>
    <mergeCell ref="A8:I8"/>
    <mergeCell ref="A12:B12"/>
    <mergeCell ref="C12:C13"/>
    <mergeCell ref="D12:D13"/>
    <mergeCell ref="E12:E13"/>
    <mergeCell ref="F12:F13"/>
    <mergeCell ref="G12:G1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57"/>
  <sheetViews>
    <sheetView topLeftCell="C1" workbookViewId="0">
      <selection activeCell="D5" sqref="D5"/>
    </sheetView>
  </sheetViews>
  <sheetFormatPr defaultRowHeight="15"/>
  <cols>
    <col min="1" max="2" width="10.85546875" customWidth="1"/>
    <col min="3" max="3" width="12.7109375" customWidth="1"/>
    <col min="4" max="4" width="36.140625" customWidth="1"/>
    <col min="5" max="5" width="7" customWidth="1"/>
    <col min="6" max="7" width="12.140625" customWidth="1"/>
    <col min="8" max="9" width="12.5703125" customWidth="1"/>
    <col min="10" max="11" width="18.5703125" customWidth="1"/>
  </cols>
  <sheetData>
    <row r="1" spans="1:11" ht="21">
      <c r="A1" s="12" t="str">
        <f>+'Thong tin DN'!B4</f>
        <v>CÔNG TY TNHH TMDV VÀ XD ĐỨC HÀ</v>
      </c>
      <c r="K1" s="13" t="s">
        <v>75</v>
      </c>
    </row>
    <row r="2" spans="1:11">
      <c r="A2" s="12" t="str">
        <f>+'Thong tin DN'!B7</f>
        <v>Số 1D, TT Bà Triệu, P.Nguyễn Trãi, Q.Hà Đông, TP.Hà Nội</v>
      </c>
    </row>
    <row r="6" spans="1:11" ht="18.75" customHeight="1"/>
    <row r="7" spans="1:11" ht="25.5">
      <c r="A7" s="1950" t="s">
        <v>253</v>
      </c>
      <c r="B7" s="1950"/>
      <c r="C7" s="1950"/>
      <c r="D7" s="1950"/>
      <c r="E7" s="1950"/>
      <c r="F7" s="1950"/>
      <c r="G7" s="1950"/>
      <c r="H7" s="1950"/>
      <c r="I7" s="1950"/>
      <c r="J7" s="1950"/>
      <c r="K7" s="1950"/>
    </row>
    <row r="8" spans="1:11">
      <c r="A8" s="1885" t="s">
        <v>74</v>
      </c>
      <c r="B8" s="1885"/>
      <c r="C8" s="1885"/>
      <c r="D8" s="1885"/>
      <c r="E8" s="1885"/>
      <c r="F8" s="1885"/>
      <c r="G8" s="1885"/>
      <c r="H8" s="1885"/>
      <c r="I8" s="1885"/>
      <c r="J8" s="1885"/>
      <c r="K8" s="1885"/>
    </row>
    <row r="12" spans="1:11" ht="30.75" customHeight="1">
      <c r="A12" s="1961" t="s">
        <v>81</v>
      </c>
      <c r="B12" s="1962"/>
      <c r="C12" s="1963" t="s">
        <v>248</v>
      </c>
      <c r="D12" s="1969" t="s">
        <v>235</v>
      </c>
      <c r="E12" s="1963" t="s">
        <v>132</v>
      </c>
      <c r="F12" s="1963" t="s">
        <v>237</v>
      </c>
      <c r="G12" s="1959" t="s">
        <v>72</v>
      </c>
      <c r="H12" s="1967" t="s">
        <v>249</v>
      </c>
      <c r="I12" s="1968"/>
      <c r="J12" s="1967" t="s">
        <v>250</v>
      </c>
      <c r="K12" s="1968"/>
    </row>
    <row r="13" spans="1:11" ht="26.25" customHeight="1">
      <c r="A13" s="156" t="s">
        <v>240</v>
      </c>
      <c r="B13" s="157" t="s">
        <v>76</v>
      </c>
      <c r="C13" s="1964"/>
      <c r="D13" s="1970"/>
      <c r="E13" s="1964"/>
      <c r="F13" s="1964"/>
      <c r="G13" s="1960"/>
      <c r="H13" s="158" t="s">
        <v>251</v>
      </c>
      <c r="I13" s="159" t="s">
        <v>239</v>
      </c>
      <c r="J13" s="160" t="s">
        <v>251</v>
      </c>
      <c r="K13" s="158" t="s">
        <v>239</v>
      </c>
    </row>
    <row r="14" spans="1:11" s="23" customFormat="1" ht="24.75" customHeight="1">
      <c r="A14" s="164" t="s">
        <v>83</v>
      </c>
      <c r="B14" s="165" t="s">
        <v>1</v>
      </c>
      <c r="C14" s="166" t="s">
        <v>84</v>
      </c>
      <c r="D14" s="167" t="s">
        <v>85</v>
      </c>
      <c r="E14" s="167" t="s">
        <v>86</v>
      </c>
      <c r="F14" s="166" t="s">
        <v>87</v>
      </c>
      <c r="G14" s="168" t="s">
        <v>241</v>
      </c>
      <c r="H14" s="168" t="s">
        <v>145</v>
      </c>
      <c r="I14" s="168" t="s">
        <v>146</v>
      </c>
      <c r="J14" s="168" t="s">
        <v>147</v>
      </c>
      <c r="K14" s="168" t="s">
        <v>148</v>
      </c>
    </row>
    <row r="15" spans="1:11" ht="15.75">
      <c r="A15" s="141"/>
      <c r="B15" s="99"/>
      <c r="C15" s="100"/>
      <c r="D15" s="142"/>
      <c r="E15" s="142"/>
      <c r="F15" s="102"/>
      <c r="G15" s="103"/>
      <c r="H15" s="143"/>
      <c r="I15" s="143"/>
      <c r="J15" s="144"/>
      <c r="K15" s="144"/>
    </row>
    <row r="16" spans="1:11" ht="15.75">
      <c r="A16" s="145"/>
      <c r="B16" s="107"/>
      <c r="C16" s="108"/>
      <c r="D16" s="146"/>
      <c r="E16" s="146"/>
      <c r="F16" s="104"/>
      <c r="G16" s="105"/>
      <c r="H16" s="147"/>
      <c r="I16" s="147"/>
      <c r="J16" s="148"/>
      <c r="K16" s="148"/>
    </row>
    <row r="17" spans="1:11" ht="15.75">
      <c r="A17" s="145"/>
      <c r="B17" s="107"/>
      <c r="C17" s="108"/>
      <c r="D17" s="146"/>
      <c r="E17" s="146"/>
      <c r="F17" s="104"/>
      <c r="G17" s="105"/>
      <c r="H17" s="147"/>
      <c r="I17" s="147"/>
      <c r="J17" s="148"/>
      <c r="K17" s="148"/>
    </row>
    <row r="18" spans="1:11" ht="15.75">
      <c r="A18" s="145"/>
      <c r="B18" s="107"/>
      <c r="C18" s="108"/>
      <c r="D18" s="146"/>
      <c r="E18" s="108"/>
      <c r="F18" s="104"/>
      <c r="G18" s="105"/>
      <c r="H18" s="147"/>
      <c r="I18" s="147"/>
      <c r="J18" s="148"/>
      <c r="K18" s="148"/>
    </row>
    <row r="19" spans="1:11" ht="15.75">
      <c r="A19" s="145"/>
      <c r="B19" s="107"/>
      <c r="C19" s="108"/>
      <c r="D19" s="146"/>
      <c r="E19" s="146"/>
      <c r="F19" s="104"/>
      <c r="G19" s="105"/>
      <c r="H19" s="147"/>
      <c r="I19" s="147"/>
      <c r="J19" s="148"/>
      <c r="K19" s="148"/>
    </row>
    <row r="20" spans="1:11" ht="15.75">
      <c r="A20" s="145"/>
      <c r="B20" s="107"/>
      <c r="C20" s="108"/>
      <c r="D20" s="146"/>
      <c r="E20" s="146"/>
      <c r="F20" s="104"/>
      <c r="G20" s="105"/>
      <c r="H20" s="147"/>
      <c r="I20" s="147"/>
      <c r="J20" s="148"/>
      <c r="K20" s="148"/>
    </row>
    <row r="21" spans="1:11" ht="15.75">
      <c r="A21" s="145"/>
      <c r="B21" s="107"/>
      <c r="C21" s="108"/>
      <c r="D21" s="146"/>
      <c r="E21" s="146"/>
      <c r="F21" s="104"/>
      <c r="G21" s="105"/>
      <c r="H21" s="147"/>
      <c r="I21" s="147"/>
      <c r="J21" s="148"/>
      <c r="K21" s="148"/>
    </row>
    <row r="22" spans="1:11" ht="15.75">
      <c r="A22" s="145"/>
      <c r="B22" s="107"/>
      <c r="C22" s="108"/>
      <c r="D22" s="146"/>
      <c r="E22" s="146"/>
      <c r="F22" s="104"/>
      <c r="G22" s="105"/>
      <c r="H22" s="147"/>
      <c r="I22" s="147"/>
      <c r="J22" s="148"/>
      <c r="K22" s="148"/>
    </row>
    <row r="23" spans="1:11" ht="15.75">
      <c r="A23" s="145"/>
      <c r="B23" s="107"/>
      <c r="C23" s="108"/>
      <c r="D23" s="146"/>
      <c r="E23" s="146"/>
      <c r="F23" s="104"/>
      <c r="G23" s="105"/>
      <c r="H23" s="147"/>
      <c r="I23" s="147"/>
      <c r="J23" s="148"/>
      <c r="K23" s="148"/>
    </row>
    <row r="24" spans="1:11" ht="15.75">
      <c r="A24" s="145"/>
      <c r="B24" s="107"/>
      <c r="C24" s="108"/>
      <c r="D24" s="146"/>
      <c r="E24" s="146"/>
      <c r="F24" s="104"/>
      <c r="G24" s="105"/>
      <c r="H24" s="147"/>
      <c r="I24" s="147"/>
      <c r="J24" s="148"/>
      <c r="K24" s="148"/>
    </row>
    <row r="25" spans="1:11" ht="15.75">
      <c r="A25" s="145"/>
      <c r="B25" s="107"/>
      <c r="C25" s="108"/>
      <c r="D25" s="146"/>
      <c r="E25" s="146"/>
      <c r="F25" s="104"/>
      <c r="G25" s="105"/>
      <c r="H25" s="147"/>
      <c r="I25" s="147"/>
      <c r="J25" s="148"/>
      <c r="K25" s="148"/>
    </row>
    <row r="26" spans="1:11" ht="15.75">
      <c r="A26" s="145"/>
      <c r="B26" s="107"/>
      <c r="C26" s="108"/>
      <c r="D26" s="146"/>
      <c r="E26" s="146"/>
      <c r="F26" s="104"/>
      <c r="G26" s="105"/>
      <c r="H26" s="147"/>
      <c r="I26" s="147"/>
      <c r="J26" s="148"/>
      <c r="K26" s="148"/>
    </row>
    <row r="27" spans="1:11" ht="15.75">
      <c r="A27" s="145"/>
      <c r="B27" s="107"/>
      <c r="C27" s="108"/>
      <c r="D27" s="146"/>
      <c r="E27" s="146"/>
      <c r="F27" s="104"/>
      <c r="G27" s="105"/>
      <c r="H27" s="147"/>
      <c r="I27" s="147"/>
      <c r="J27" s="148"/>
      <c r="K27" s="148"/>
    </row>
    <row r="28" spans="1:11" ht="15.75">
      <c r="A28" s="145"/>
      <c r="B28" s="107"/>
      <c r="C28" s="108"/>
      <c r="D28" s="146"/>
      <c r="E28" s="146"/>
      <c r="F28" s="104"/>
      <c r="G28" s="105"/>
      <c r="H28" s="147"/>
      <c r="I28" s="147"/>
      <c r="J28" s="148"/>
      <c r="K28" s="148"/>
    </row>
    <row r="29" spans="1:11" ht="15.75">
      <c r="A29" s="145"/>
      <c r="B29" s="107"/>
      <c r="C29" s="108"/>
      <c r="D29" s="146"/>
      <c r="E29" s="146"/>
      <c r="F29" s="104"/>
      <c r="G29" s="105"/>
      <c r="H29" s="147"/>
      <c r="I29" s="147"/>
      <c r="J29" s="148"/>
      <c r="K29" s="148"/>
    </row>
    <row r="30" spans="1:11" ht="15.75">
      <c r="A30" s="145"/>
      <c r="B30" s="107"/>
      <c r="C30" s="108"/>
      <c r="D30" s="146"/>
      <c r="E30" s="146"/>
      <c r="F30" s="104"/>
      <c r="G30" s="105"/>
      <c r="H30" s="147"/>
      <c r="I30" s="147"/>
      <c r="J30" s="148"/>
      <c r="K30" s="148"/>
    </row>
    <row r="31" spans="1:11" ht="15.75">
      <c r="A31" s="145"/>
      <c r="B31" s="107"/>
      <c r="C31" s="108"/>
      <c r="D31" s="146"/>
      <c r="E31" s="146"/>
      <c r="F31" s="104"/>
      <c r="G31" s="105"/>
      <c r="H31" s="147"/>
      <c r="I31" s="147"/>
      <c r="J31" s="148"/>
      <c r="K31" s="148"/>
    </row>
    <row r="32" spans="1:11" ht="15.75">
      <c r="A32" s="145"/>
      <c r="B32" s="107"/>
      <c r="C32" s="108"/>
      <c r="D32" s="146"/>
      <c r="E32" s="146"/>
      <c r="F32" s="104"/>
      <c r="G32" s="105"/>
      <c r="H32" s="147"/>
      <c r="I32" s="147"/>
      <c r="J32" s="148"/>
      <c r="K32" s="148"/>
    </row>
    <row r="33" spans="1:11" ht="15.75">
      <c r="A33" s="145"/>
      <c r="B33" s="107"/>
      <c r="C33" s="108"/>
      <c r="D33" s="146"/>
      <c r="E33" s="146"/>
      <c r="F33" s="104"/>
      <c r="G33" s="105"/>
      <c r="H33" s="147"/>
      <c r="I33" s="147"/>
      <c r="J33" s="148"/>
      <c r="K33" s="148"/>
    </row>
    <row r="34" spans="1:11" ht="15.75">
      <c r="A34" s="145"/>
      <c r="B34" s="107"/>
      <c r="C34" s="108"/>
      <c r="D34" s="146"/>
      <c r="E34" s="146"/>
      <c r="F34" s="104"/>
      <c r="G34" s="105"/>
      <c r="H34" s="147"/>
      <c r="I34" s="147"/>
      <c r="J34" s="148"/>
      <c r="K34" s="148"/>
    </row>
    <row r="35" spans="1:11" ht="15.75">
      <c r="A35" s="145"/>
      <c r="B35" s="107"/>
      <c r="C35" s="108"/>
      <c r="D35" s="146"/>
      <c r="E35" s="146"/>
      <c r="F35" s="104"/>
      <c r="G35" s="105"/>
      <c r="H35" s="147"/>
      <c r="I35" s="147"/>
      <c r="J35" s="148"/>
      <c r="K35" s="148"/>
    </row>
    <row r="36" spans="1:11" ht="15.75">
      <c r="A36" s="145"/>
      <c r="B36" s="107"/>
      <c r="C36" s="108"/>
      <c r="D36" s="146"/>
      <c r="E36" s="146"/>
      <c r="F36" s="104"/>
      <c r="G36" s="105"/>
      <c r="H36" s="147"/>
      <c r="I36" s="147"/>
      <c r="J36" s="148"/>
      <c r="K36" s="148"/>
    </row>
    <row r="37" spans="1:11" ht="15.75">
      <c r="A37" s="145"/>
      <c r="B37" s="107"/>
      <c r="C37" s="108"/>
      <c r="D37" s="146"/>
      <c r="E37" s="146"/>
      <c r="F37" s="104"/>
      <c r="G37" s="105"/>
      <c r="H37" s="147"/>
      <c r="I37" s="147"/>
      <c r="J37" s="148"/>
      <c r="K37" s="148"/>
    </row>
    <row r="38" spans="1:11" ht="15.75">
      <c r="A38" s="145"/>
      <c r="B38" s="107"/>
      <c r="C38" s="108"/>
      <c r="D38" s="146"/>
      <c r="E38" s="146"/>
      <c r="F38" s="104"/>
      <c r="G38" s="105"/>
      <c r="H38" s="147"/>
      <c r="I38" s="147"/>
      <c r="J38" s="148"/>
      <c r="K38" s="148"/>
    </row>
    <row r="39" spans="1:11" ht="15.75">
      <c r="A39" s="145"/>
      <c r="B39" s="107"/>
      <c r="C39" s="108"/>
      <c r="D39" s="146"/>
      <c r="E39" s="146"/>
      <c r="F39" s="104"/>
      <c r="G39" s="105"/>
      <c r="H39" s="147"/>
      <c r="I39" s="147"/>
      <c r="J39" s="148"/>
      <c r="K39" s="148"/>
    </row>
    <row r="40" spans="1:11" ht="15.75">
      <c r="A40" s="145"/>
      <c r="B40" s="107"/>
      <c r="C40" s="108"/>
      <c r="D40" s="146"/>
      <c r="E40" s="146"/>
      <c r="F40" s="104"/>
      <c r="G40" s="105"/>
      <c r="H40" s="147"/>
      <c r="I40" s="147"/>
      <c r="J40" s="148"/>
      <c r="K40" s="148"/>
    </row>
    <row r="41" spans="1:11" ht="15.75">
      <c r="A41" s="145"/>
      <c r="B41" s="107"/>
      <c r="C41" s="108"/>
      <c r="D41" s="146"/>
      <c r="E41" s="146"/>
      <c r="F41" s="104"/>
      <c r="G41" s="105"/>
      <c r="H41" s="147"/>
      <c r="I41" s="147"/>
      <c r="J41" s="148"/>
      <c r="K41" s="148"/>
    </row>
    <row r="42" spans="1:11" ht="15.75">
      <c r="A42" s="145"/>
      <c r="B42" s="107"/>
      <c r="C42" s="108"/>
      <c r="D42" s="146"/>
      <c r="E42" s="146"/>
      <c r="F42" s="104"/>
      <c r="G42" s="105"/>
      <c r="H42" s="147"/>
      <c r="I42" s="147"/>
      <c r="J42" s="148"/>
      <c r="K42" s="148"/>
    </row>
    <row r="43" spans="1:11" ht="15.75">
      <c r="A43" s="145"/>
      <c r="B43" s="107"/>
      <c r="C43" s="108"/>
      <c r="D43" s="146"/>
      <c r="E43" s="146"/>
      <c r="F43" s="104"/>
      <c r="G43" s="105"/>
      <c r="H43" s="147"/>
      <c r="I43" s="147"/>
      <c r="J43" s="148"/>
      <c r="K43" s="148"/>
    </row>
    <row r="44" spans="1:11" ht="15.75">
      <c r="A44" s="145"/>
      <c r="B44" s="107"/>
      <c r="C44" s="108"/>
      <c r="D44" s="146"/>
      <c r="E44" s="146"/>
      <c r="F44" s="104"/>
      <c r="G44" s="105"/>
      <c r="H44" s="147"/>
      <c r="I44" s="147"/>
      <c r="J44" s="148"/>
      <c r="K44" s="148"/>
    </row>
    <row r="45" spans="1:11" ht="15.75">
      <c r="A45" s="145"/>
      <c r="B45" s="107"/>
      <c r="C45" s="108"/>
      <c r="D45" s="146"/>
      <c r="E45" s="146"/>
      <c r="F45" s="104"/>
      <c r="G45" s="105"/>
      <c r="H45" s="147"/>
      <c r="I45" s="147"/>
      <c r="J45" s="148"/>
      <c r="K45" s="148"/>
    </row>
    <row r="46" spans="1:11" ht="15.75">
      <c r="A46" s="145"/>
      <c r="B46" s="107"/>
      <c r="C46" s="108"/>
      <c r="D46" s="146"/>
      <c r="E46" s="146"/>
      <c r="F46" s="104"/>
      <c r="G46" s="105"/>
      <c r="H46" s="147"/>
      <c r="I46" s="147"/>
      <c r="J46" s="148"/>
      <c r="K46" s="148"/>
    </row>
    <row r="47" spans="1:11" ht="15.75">
      <c r="A47" s="145"/>
      <c r="B47" s="107"/>
      <c r="C47" s="108"/>
      <c r="D47" s="146"/>
      <c r="E47" s="146"/>
      <c r="F47" s="104"/>
      <c r="G47" s="105"/>
      <c r="H47" s="147"/>
      <c r="I47" s="147"/>
      <c r="J47" s="148"/>
      <c r="K47" s="148"/>
    </row>
    <row r="48" spans="1:11" ht="15.75">
      <c r="A48" s="145"/>
      <c r="B48" s="107"/>
      <c r="C48" s="108"/>
      <c r="D48" s="146"/>
      <c r="E48" s="146"/>
      <c r="F48" s="104"/>
      <c r="G48" s="105"/>
      <c r="H48" s="147"/>
      <c r="I48" s="147"/>
      <c r="J48" s="148"/>
      <c r="K48" s="148"/>
    </row>
    <row r="49" spans="1:11" ht="15.75">
      <c r="A49" s="145"/>
      <c r="B49" s="107"/>
      <c r="C49" s="108"/>
      <c r="D49" s="146"/>
      <c r="E49" s="146"/>
      <c r="F49" s="104"/>
      <c r="G49" s="105"/>
      <c r="H49" s="147"/>
      <c r="I49" s="147"/>
      <c r="J49" s="148"/>
      <c r="K49" s="148"/>
    </row>
    <row r="50" spans="1:11" ht="15.75">
      <c r="A50" s="145"/>
      <c r="B50" s="107"/>
      <c r="C50" s="108"/>
      <c r="D50" s="146"/>
      <c r="E50" s="146"/>
      <c r="F50" s="104"/>
      <c r="G50" s="105"/>
      <c r="H50" s="147"/>
      <c r="I50" s="147"/>
      <c r="J50" s="148"/>
      <c r="K50" s="148"/>
    </row>
    <row r="51" spans="1:11" ht="15.75">
      <c r="A51" s="145"/>
      <c r="B51" s="107"/>
      <c r="C51" s="108"/>
      <c r="D51" s="146"/>
      <c r="E51" s="146"/>
      <c r="F51" s="104"/>
      <c r="G51" s="105"/>
      <c r="H51" s="147"/>
      <c r="I51" s="147"/>
      <c r="J51" s="148"/>
      <c r="K51" s="148"/>
    </row>
    <row r="52" spans="1:11" ht="15.75">
      <c r="A52" s="145"/>
      <c r="B52" s="107"/>
      <c r="C52" s="108"/>
      <c r="D52" s="146"/>
      <c r="E52" s="146"/>
      <c r="F52" s="104"/>
      <c r="G52" s="105"/>
      <c r="H52" s="147"/>
      <c r="I52" s="147"/>
      <c r="J52" s="148"/>
      <c r="K52" s="148"/>
    </row>
    <row r="53" spans="1:11" s="163" customFormat="1" ht="35.25" customHeight="1">
      <c r="A53" s="161"/>
      <c r="B53" s="162"/>
      <c r="C53" s="138"/>
      <c r="D53" s="139" t="s">
        <v>125</v>
      </c>
      <c r="E53" s="139" t="s">
        <v>242</v>
      </c>
      <c r="F53" s="139" t="s">
        <v>242</v>
      </c>
      <c r="G53" s="140">
        <f>SUM(G15:G51)</f>
        <v>0</v>
      </c>
      <c r="H53" s="140">
        <f>SUM(H15:H51)</f>
        <v>0</v>
      </c>
      <c r="I53" s="140">
        <f>SUM(I15:I51)</f>
        <v>0</v>
      </c>
      <c r="J53" s="140">
        <f>SUM(J15:J51)</f>
        <v>0</v>
      </c>
      <c r="K53" s="140">
        <f>SUM(K15:K51)</f>
        <v>0</v>
      </c>
    </row>
    <row r="54" spans="1:11" ht="15.75">
      <c r="A54" s="149"/>
      <c r="B54" s="112"/>
      <c r="C54" s="113"/>
      <c r="D54" s="150"/>
      <c r="E54" s="113"/>
      <c r="F54" s="116"/>
      <c r="G54" s="117"/>
      <c r="H54" s="151"/>
      <c r="I54" s="151"/>
      <c r="J54" s="152"/>
      <c r="K54" s="152"/>
    </row>
    <row r="55" spans="1:11" ht="15.75">
      <c r="A55" s="153"/>
      <c r="B55" s="121" t="s">
        <v>252</v>
      </c>
      <c r="C55" s="122"/>
      <c r="D55" s="123"/>
      <c r="E55" s="116"/>
      <c r="F55" s="122" t="s">
        <v>245</v>
      </c>
      <c r="G55" s="125"/>
      <c r="H55" s="126"/>
      <c r="I55" s="154"/>
      <c r="J55" s="126" t="s">
        <v>246</v>
      </c>
      <c r="K55" s="154"/>
    </row>
    <row r="56" spans="1:11" ht="15.75">
      <c r="A56" s="149"/>
      <c r="B56" s="155" t="s">
        <v>247</v>
      </c>
      <c r="C56" s="127"/>
      <c r="D56" s="115"/>
      <c r="E56" s="116"/>
      <c r="F56" s="127" t="s">
        <v>247</v>
      </c>
      <c r="G56" s="128"/>
      <c r="H56" s="127"/>
      <c r="I56" s="154"/>
      <c r="J56" s="127" t="s">
        <v>247</v>
      </c>
      <c r="K56" s="154"/>
    </row>
    <row r="57" spans="1:11" ht="15.75">
      <c r="A57" s="149"/>
      <c r="B57" s="112"/>
      <c r="C57" s="113"/>
      <c r="D57" s="150"/>
      <c r="E57" s="113"/>
      <c r="F57" s="116"/>
      <c r="G57" s="117"/>
      <c r="H57" s="151"/>
      <c r="I57" s="151"/>
      <c r="J57" s="152"/>
      <c r="K57" s="152"/>
    </row>
  </sheetData>
  <mergeCells count="10">
    <mergeCell ref="H12:I12"/>
    <mergeCell ref="J12:K12"/>
    <mergeCell ref="A7:K7"/>
    <mergeCell ref="A8:K8"/>
    <mergeCell ref="A12:B12"/>
    <mergeCell ref="C12:C13"/>
    <mergeCell ref="D12:D13"/>
    <mergeCell ref="E12:E13"/>
    <mergeCell ref="F12:F13"/>
    <mergeCell ref="G12:G1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0099"/>
  </sheetPr>
  <dimension ref="A1:Q278"/>
  <sheetViews>
    <sheetView topLeftCell="A4" zoomScale="90" zoomScaleNormal="90" workbookViewId="0">
      <selection activeCell="K165" sqref="K165"/>
    </sheetView>
  </sheetViews>
  <sheetFormatPr defaultRowHeight="15.95" customHeight="1"/>
  <cols>
    <col min="1" max="1" width="9.140625" style="1001"/>
    <col min="2" max="2" width="12" style="1154" customWidth="1"/>
    <col min="3" max="3" width="8.7109375" style="1011" customWidth="1"/>
    <col min="4" max="4" width="8.42578125" style="1001" customWidth="1"/>
    <col min="5" max="5" width="34.28515625" style="1001" customWidth="1"/>
    <col min="6" max="6" width="8.42578125" style="1001" customWidth="1"/>
    <col min="7" max="7" width="9.140625" style="1113" customWidth="1"/>
    <col min="8" max="8" width="8.7109375" style="820" customWidth="1"/>
    <col min="9" max="9" width="12" style="820" customWidth="1"/>
    <col min="10" max="10" width="13.7109375" style="1012" customWidth="1"/>
    <col min="11" max="11" width="12.140625" style="1012" customWidth="1"/>
    <col min="12" max="12" width="13.5703125" style="1001" customWidth="1"/>
    <col min="13" max="13" width="12.28515625" style="1001" customWidth="1"/>
    <col min="14" max="14" width="12.140625" style="1001" customWidth="1"/>
    <col min="15" max="15" width="16.85546875" style="1001" bestFit="1" customWidth="1"/>
    <col min="16" max="257" width="9.140625" style="1001"/>
    <col min="258" max="258" width="12" style="1001" customWidth="1"/>
    <col min="259" max="259" width="8.7109375" style="1001" customWidth="1"/>
    <col min="260" max="260" width="8.42578125" style="1001" customWidth="1"/>
    <col min="261" max="261" width="34.28515625" style="1001" customWidth="1"/>
    <col min="262" max="262" width="8.42578125" style="1001" customWidth="1"/>
    <col min="263" max="263" width="9.140625" style="1001" customWidth="1"/>
    <col min="264" max="264" width="8.7109375" style="1001" customWidth="1"/>
    <col min="265" max="265" width="12" style="1001" customWidth="1"/>
    <col min="266" max="266" width="13.7109375" style="1001" customWidth="1"/>
    <col min="267" max="267" width="12.140625" style="1001" customWidth="1"/>
    <col min="268" max="268" width="13.5703125" style="1001" customWidth="1"/>
    <col min="269" max="269" width="12.28515625" style="1001" customWidth="1"/>
    <col min="270" max="270" width="12.140625" style="1001" customWidth="1"/>
    <col min="271" max="271" width="16.85546875" style="1001" bestFit="1" customWidth="1"/>
    <col min="272" max="513" width="9.140625" style="1001"/>
    <col min="514" max="514" width="12" style="1001" customWidth="1"/>
    <col min="515" max="515" width="8.7109375" style="1001" customWidth="1"/>
    <col min="516" max="516" width="8.42578125" style="1001" customWidth="1"/>
    <col min="517" max="517" width="34.28515625" style="1001" customWidth="1"/>
    <col min="518" max="518" width="8.42578125" style="1001" customWidth="1"/>
    <col min="519" max="519" width="9.140625" style="1001" customWidth="1"/>
    <col min="520" max="520" width="8.7109375" style="1001" customWidth="1"/>
    <col min="521" max="521" width="12" style="1001" customWidth="1"/>
    <col min="522" max="522" width="13.7109375" style="1001" customWidth="1"/>
    <col min="523" max="523" width="12.140625" style="1001" customWidth="1"/>
    <col min="524" max="524" width="13.5703125" style="1001" customWidth="1"/>
    <col min="525" max="525" width="12.28515625" style="1001" customWidth="1"/>
    <col min="526" max="526" width="12.140625" style="1001" customWidth="1"/>
    <col min="527" max="527" width="16.85546875" style="1001" bestFit="1" customWidth="1"/>
    <col min="528" max="769" width="9.140625" style="1001"/>
    <col min="770" max="770" width="12" style="1001" customWidth="1"/>
    <col min="771" max="771" width="8.7109375" style="1001" customWidth="1"/>
    <col min="772" max="772" width="8.42578125" style="1001" customWidth="1"/>
    <col min="773" max="773" width="34.28515625" style="1001" customWidth="1"/>
    <col min="774" max="774" width="8.42578125" style="1001" customWidth="1"/>
    <col min="775" max="775" width="9.140625" style="1001" customWidth="1"/>
    <col min="776" max="776" width="8.7109375" style="1001" customWidth="1"/>
    <col min="777" max="777" width="12" style="1001" customWidth="1"/>
    <col min="778" max="778" width="13.7109375" style="1001" customWidth="1"/>
    <col min="779" max="779" width="12.140625" style="1001" customWidth="1"/>
    <col min="780" max="780" width="13.5703125" style="1001" customWidth="1"/>
    <col min="781" max="781" width="12.28515625" style="1001" customWidth="1"/>
    <col min="782" max="782" width="12.140625" style="1001" customWidth="1"/>
    <col min="783" max="783" width="16.85546875" style="1001" bestFit="1" customWidth="1"/>
    <col min="784" max="1025" width="9.140625" style="1001"/>
    <col min="1026" max="1026" width="12" style="1001" customWidth="1"/>
    <col min="1027" max="1027" width="8.7109375" style="1001" customWidth="1"/>
    <col min="1028" max="1028" width="8.42578125" style="1001" customWidth="1"/>
    <col min="1029" max="1029" width="34.28515625" style="1001" customWidth="1"/>
    <col min="1030" max="1030" width="8.42578125" style="1001" customWidth="1"/>
    <col min="1031" max="1031" width="9.140625" style="1001" customWidth="1"/>
    <col min="1032" max="1032" width="8.7109375" style="1001" customWidth="1"/>
    <col min="1033" max="1033" width="12" style="1001" customWidth="1"/>
    <col min="1034" max="1034" width="13.7109375" style="1001" customWidth="1"/>
    <col min="1035" max="1035" width="12.140625" style="1001" customWidth="1"/>
    <col min="1036" max="1036" width="13.5703125" style="1001" customWidth="1"/>
    <col min="1037" max="1037" width="12.28515625" style="1001" customWidth="1"/>
    <col min="1038" max="1038" width="12.140625" style="1001" customWidth="1"/>
    <col min="1039" max="1039" width="16.85546875" style="1001" bestFit="1" customWidth="1"/>
    <col min="1040" max="1281" width="9.140625" style="1001"/>
    <col min="1282" max="1282" width="12" style="1001" customWidth="1"/>
    <col min="1283" max="1283" width="8.7109375" style="1001" customWidth="1"/>
    <col min="1284" max="1284" width="8.42578125" style="1001" customWidth="1"/>
    <col min="1285" max="1285" width="34.28515625" style="1001" customWidth="1"/>
    <col min="1286" max="1286" width="8.42578125" style="1001" customWidth="1"/>
    <col min="1287" max="1287" width="9.140625" style="1001" customWidth="1"/>
    <col min="1288" max="1288" width="8.7109375" style="1001" customWidth="1"/>
    <col min="1289" max="1289" width="12" style="1001" customWidth="1"/>
    <col min="1290" max="1290" width="13.7109375" style="1001" customWidth="1"/>
    <col min="1291" max="1291" width="12.140625" style="1001" customWidth="1"/>
    <col min="1292" max="1292" width="13.5703125" style="1001" customWidth="1"/>
    <col min="1293" max="1293" width="12.28515625" style="1001" customWidth="1"/>
    <col min="1294" max="1294" width="12.140625" style="1001" customWidth="1"/>
    <col min="1295" max="1295" width="16.85546875" style="1001" bestFit="1" customWidth="1"/>
    <col min="1296" max="1537" width="9.140625" style="1001"/>
    <col min="1538" max="1538" width="12" style="1001" customWidth="1"/>
    <col min="1539" max="1539" width="8.7109375" style="1001" customWidth="1"/>
    <col min="1540" max="1540" width="8.42578125" style="1001" customWidth="1"/>
    <col min="1541" max="1541" width="34.28515625" style="1001" customWidth="1"/>
    <col min="1542" max="1542" width="8.42578125" style="1001" customWidth="1"/>
    <col min="1543" max="1543" width="9.140625" style="1001" customWidth="1"/>
    <col min="1544" max="1544" width="8.7109375" style="1001" customWidth="1"/>
    <col min="1545" max="1545" width="12" style="1001" customWidth="1"/>
    <col min="1546" max="1546" width="13.7109375" style="1001" customWidth="1"/>
    <col min="1547" max="1547" width="12.140625" style="1001" customWidth="1"/>
    <col min="1548" max="1548" width="13.5703125" style="1001" customWidth="1"/>
    <col min="1549" max="1549" width="12.28515625" style="1001" customWidth="1"/>
    <col min="1550" max="1550" width="12.140625" style="1001" customWidth="1"/>
    <col min="1551" max="1551" width="16.85546875" style="1001" bestFit="1" customWidth="1"/>
    <col min="1552" max="1793" width="9.140625" style="1001"/>
    <col min="1794" max="1794" width="12" style="1001" customWidth="1"/>
    <col min="1795" max="1795" width="8.7109375" style="1001" customWidth="1"/>
    <col min="1796" max="1796" width="8.42578125" style="1001" customWidth="1"/>
    <col min="1797" max="1797" width="34.28515625" style="1001" customWidth="1"/>
    <col min="1798" max="1798" width="8.42578125" style="1001" customWidth="1"/>
    <col min="1799" max="1799" width="9.140625" style="1001" customWidth="1"/>
    <col min="1800" max="1800" width="8.7109375" style="1001" customWidth="1"/>
    <col min="1801" max="1801" width="12" style="1001" customWidth="1"/>
    <col min="1802" max="1802" width="13.7109375" style="1001" customWidth="1"/>
    <col min="1803" max="1803" width="12.140625" style="1001" customWidth="1"/>
    <col min="1804" max="1804" width="13.5703125" style="1001" customWidth="1"/>
    <col min="1805" max="1805" width="12.28515625" style="1001" customWidth="1"/>
    <col min="1806" max="1806" width="12.140625" style="1001" customWidth="1"/>
    <col min="1807" max="1807" width="16.85546875" style="1001" bestFit="1" customWidth="1"/>
    <col min="1808" max="2049" width="9.140625" style="1001"/>
    <col min="2050" max="2050" width="12" style="1001" customWidth="1"/>
    <col min="2051" max="2051" width="8.7109375" style="1001" customWidth="1"/>
    <col min="2052" max="2052" width="8.42578125" style="1001" customWidth="1"/>
    <col min="2053" max="2053" width="34.28515625" style="1001" customWidth="1"/>
    <col min="2054" max="2054" width="8.42578125" style="1001" customWidth="1"/>
    <col min="2055" max="2055" width="9.140625" style="1001" customWidth="1"/>
    <col min="2056" max="2056" width="8.7109375" style="1001" customWidth="1"/>
    <col min="2057" max="2057" width="12" style="1001" customWidth="1"/>
    <col min="2058" max="2058" width="13.7109375" style="1001" customWidth="1"/>
    <col min="2059" max="2059" width="12.140625" style="1001" customWidth="1"/>
    <col min="2060" max="2060" width="13.5703125" style="1001" customWidth="1"/>
    <col min="2061" max="2061" width="12.28515625" style="1001" customWidth="1"/>
    <col min="2062" max="2062" width="12.140625" style="1001" customWidth="1"/>
    <col min="2063" max="2063" width="16.85546875" style="1001" bestFit="1" customWidth="1"/>
    <col min="2064" max="2305" width="9.140625" style="1001"/>
    <col min="2306" max="2306" width="12" style="1001" customWidth="1"/>
    <col min="2307" max="2307" width="8.7109375" style="1001" customWidth="1"/>
    <col min="2308" max="2308" width="8.42578125" style="1001" customWidth="1"/>
    <col min="2309" max="2309" width="34.28515625" style="1001" customWidth="1"/>
    <col min="2310" max="2310" width="8.42578125" style="1001" customWidth="1"/>
    <col min="2311" max="2311" width="9.140625" style="1001" customWidth="1"/>
    <col min="2312" max="2312" width="8.7109375" style="1001" customWidth="1"/>
    <col min="2313" max="2313" width="12" style="1001" customWidth="1"/>
    <col min="2314" max="2314" width="13.7109375" style="1001" customWidth="1"/>
    <col min="2315" max="2315" width="12.140625" style="1001" customWidth="1"/>
    <col min="2316" max="2316" width="13.5703125" style="1001" customWidth="1"/>
    <col min="2317" max="2317" width="12.28515625" style="1001" customWidth="1"/>
    <col min="2318" max="2318" width="12.140625" style="1001" customWidth="1"/>
    <col min="2319" max="2319" width="16.85546875" style="1001" bestFit="1" customWidth="1"/>
    <col min="2320" max="2561" width="9.140625" style="1001"/>
    <col min="2562" max="2562" width="12" style="1001" customWidth="1"/>
    <col min="2563" max="2563" width="8.7109375" style="1001" customWidth="1"/>
    <col min="2564" max="2564" width="8.42578125" style="1001" customWidth="1"/>
    <col min="2565" max="2565" width="34.28515625" style="1001" customWidth="1"/>
    <col min="2566" max="2566" width="8.42578125" style="1001" customWidth="1"/>
    <col min="2567" max="2567" width="9.140625" style="1001" customWidth="1"/>
    <col min="2568" max="2568" width="8.7109375" style="1001" customWidth="1"/>
    <col min="2569" max="2569" width="12" style="1001" customWidth="1"/>
    <col min="2570" max="2570" width="13.7109375" style="1001" customWidth="1"/>
    <col min="2571" max="2571" width="12.140625" style="1001" customWidth="1"/>
    <col min="2572" max="2572" width="13.5703125" style="1001" customWidth="1"/>
    <col min="2573" max="2573" width="12.28515625" style="1001" customWidth="1"/>
    <col min="2574" max="2574" width="12.140625" style="1001" customWidth="1"/>
    <col min="2575" max="2575" width="16.85546875" style="1001" bestFit="1" customWidth="1"/>
    <col min="2576" max="2817" width="9.140625" style="1001"/>
    <col min="2818" max="2818" width="12" style="1001" customWidth="1"/>
    <col min="2819" max="2819" width="8.7109375" style="1001" customWidth="1"/>
    <col min="2820" max="2820" width="8.42578125" style="1001" customWidth="1"/>
    <col min="2821" max="2821" width="34.28515625" style="1001" customWidth="1"/>
    <col min="2822" max="2822" width="8.42578125" style="1001" customWidth="1"/>
    <col min="2823" max="2823" width="9.140625" style="1001" customWidth="1"/>
    <col min="2824" max="2824" width="8.7109375" style="1001" customWidth="1"/>
    <col min="2825" max="2825" width="12" style="1001" customWidth="1"/>
    <col min="2826" max="2826" width="13.7109375" style="1001" customWidth="1"/>
    <col min="2827" max="2827" width="12.140625" style="1001" customWidth="1"/>
    <col min="2828" max="2828" width="13.5703125" style="1001" customWidth="1"/>
    <col min="2829" max="2829" width="12.28515625" style="1001" customWidth="1"/>
    <col min="2830" max="2830" width="12.140625" style="1001" customWidth="1"/>
    <col min="2831" max="2831" width="16.85546875" style="1001" bestFit="1" customWidth="1"/>
    <col min="2832" max="3073" width="9.140625" style="1001"/>
    <col min="3074" max="3074" width="12" style="1001" customWidth="1"/>
    <col min="3075" max="3075" width="8.7109375" style="1001" customWidth="1"/>
    <col min="3076" max="3076" width="8.42578125" style="1001" customWidth="1"/>
    <col min="3077" max="3077" width="34.28515625" style="1001" customWidth="1"/>
    <col min="3078" max="3078" width="8.42578125" style="1001" customWidth="1"/>
    <col min="3079" max="3079" width="9.140625" style="1001" customWidth="1"/>
    <col min="3080" max="3080" width="8.7109375" style="1001" customWidth="1"/>
    <col min="3081" max="3081" width="12" style="1001" customWidth="1"/>
    <col min="3082" max="3082" width="13.7109375" style="1001" customWidth="1"/>
    <col min="3083" max="3083" width="12.140625" style="1001" customWidth="1"/>
    <col min="3084" max="3084" width="13.5703125" style="1001" customWidth="1"/>
    <col min="3085" max="3085" width="12.28515625" style="1001" customWidth="1"/>
    <col min="3086" max="3086" width="12.140625" style="1001" customWidth="1"/>
    <col min="3087" max="3087" width="16.85546875" style="1001" bestFit="1" customWidth="1"/>
    <col min="3088" max="3329" width="9.140625" style="1001"/>
    <col min="3330" max="3330" width="12" style="1001" customWidth="1"/>
    <col min="3331" max="3331" width="8.7109375" style="1001" customWidth="1"/>
    <col min="3332" max="3332" width="8.42578125" style="1001" customWidth="1"/>
    <col min="3333" max="3333" width="34.28515625" style="1001" customWidth="1"/>
    <col min="3334" max="3334" width="8.42578125" style="1001" customWidth="1"/>
    <col min="3335" max="3335" width="9.140625" style="1001" customWidth="1"/>
    <col min="3336" max="3336" width="8.7109375" style="1001" customWidth="1"/>
    <col min="3337" max="3337" width="12" style="1001" customWidth="1"/>
    <col min="3338" max="3338" width="13.7109375" style="1001" customWidth="1"/>
    <col min="3339" max="3339" width="12.140625" style="1001" customWidth="1"/>
    <col min="3340" max="3340" width="13.5703125" style="1001" customWidth="1"/>
    <col min="3341" max="3341" width="12.28515625" style="1001" customWidth="1"/>
    <col min="3342" max="3342" width="12.140625" style="1001" customWidth="1"/>
    <col min="3343" max="3343" width="16.85546875" style="1001" bestFit="1" customWidth="1"/>
    <col min="3344" max="3585" width="9.140625" style="1001"/>
    <col min="3586" max="3586" width="12" style="1001" customWidth="1"/>
    <col min="3587" max="3587" width="8.7109375" style="1001" customWidth="1"/>
    <col min="3588" max="3588" width="8.42578125" style="1001" customWidth="1"/>
    <col min="3589" max="3589" width="34.28515625" style="1001" customWidth="1"/>
    <col min="3590" max="3590" width="8.42578125" style="1001" customWidth="1"/>
    <col min="3591" max="3591" width="9.140625" style="1001" customWidth="1"/>
    <col min="3592" max="3592" width="8.7109375" style="1001" customWidth="1"/>
    <col min="3593" max="3593" width="12" style="1001" customWidth="1"/>
    <col min="3594" max="3594" width="13.7109375" style="1001" customWidth="1"/>
    <col min="3595" max="3595" width="12.140625" style="1001" customWidth="1"/>
    <col min="3596" max="3596" width="13.5703125" style="1001" customWidth="1"/>
    <col min="3597" max="3597" width="12.28515625" style="1001" customWidth="1"/>
    <col min="3598" max="3598" width="12.140625" style="1001" customWidth="1"/>
    <col min="3599" max="3599" width="16.85546875" style="1001" bestFit="1" customWidth="1"/>
    <col min="3600" max="3841" width="9.140625" style="1001"/>
    <col min="3842" max="3842" width="12" style="1001" customWidth="1"/>
    <col min="3843" max="3843" width="8.7109375" style="1001" customWidth="1"/>
    <col min="3844" max="3844" width="8.42578125" style="1001" customWidth="1"/>
    <col min="3845" max="3845" width="34.28515625" style="1001" customWidth="1"/>
    <col min="3846" max="3846" width="8.42578125" style="1001" customWidth="1"/>
    <col min="3847" max="3847" width="9.140625" style="1001" customWidth="1"/>
    <col min="3848" max="3848" width="8.7109375" style="1001" customWidth="1"/>
    <col min="3849" max="3849" width="12" style="1001" customWidth="1"/>
    <col min="3850" max="3850" width="13.7109375" style="1001" customWidth="1"/>
    <col min="3851" max="3851" width="12.140625" style="1001" customWidth="1"/>
    <col min="3852" max="3852" width="13.5703125" style="1001" customWidth="1"/>
    <col min="3853" max="3853" width="12.28515625" style="1001" customWidth="1"/>
    <col min="3854" max="3854" width="12.140625" style="1001" customWidth="1"/>
    <col min="3855" max="3855" width="16.85546875" style="1001" bestFit="1" customWidth="1"/>
    <col min="3856" max="4097" width="9.140625" style="1001"/>
    <col min="4098" max="4098" width="12" style="1001" customWidth="1"/>
    <col min="4099" max="4099" width="8.7109375" style="1001" customWidth="1"/>
    <col min="4100" max="4100" width="8.42578125" style="1001" customWidth="1"/>
    <col min="4101" max="4101" width="34.28515625" style="1001" customWidth="1"/>
    <col min="4102" max="4102" width="8.42578125" style="1001" customWidth="1"/>
    <col min="4103" max="4103" width="9.140625" style="1001" customWidth="1"/>
    <col min="4104" max="4104" width="8.7109375" style="1001" customWidth="1"/>
    <col min="4105" max="4105" width="12" style="1001" customWidth="1"/>
    <col min="4106" max="4106" width="13.7109375" style="1001" customWidth="1"/>
    <col min="4107" max="4107" width="12.140625" style="1001" customWidth="1"/>
    <col min="4108" max="4108" width="13.5703125" style="1001" customWidth="1"/>
    <col min="4109" max="4109" width="12.28515625" style="1001" customWidth="1"/>
    <col min="4110" max="4110" width="12.140625" style="1001" customWidth="1"/>
    <col min="4111" max="4111" width="16.85546875" style="1001" bestFit="1" customWidth="1"/>
    <col min="4112" max="4353" width="9.140625" style="1001"/>
    <col min="4354" max="4354" width="12" style="1001" customWidth="1"/>
    <col min="4355" max="4355" width="8.7109375" style="1001" customWidth="1"/>
    <col min="4356" max="4356" width="8.42578125" style="1001" customWidth="1"/>
    <col min="4357" max="4357" width="34.28515625" style="1001" customWidth="1"/>
    <col min="4358" max="4358" width="8.42578125" style="1001" customWidth="1"/>
    <col min="4359" max="4359" width="9.140625" style="1001" customWidth="1"/>
    <col min="4360" max="4360" width="8.7109375" style="1001" customWidth="1"/>
    <col min="4361" max="4361" width="12" style="1001" customWidth="1"/>
    <col min="4362" max="4362" width="13.7109375" style="1001" customWidth="1"/>
    <col min="4363" max="4363" width="12.140625" style="1001" customWidth="1"/>
    <col min="4364" max="4364" width="13.5703125" style="1001" customWidth="1"/>
    <col min="4365" max="4365" width="12.28515625" style="1001" customWidth="1"/>
    <col min="4366" max="4366" width="12.140625" style="1001" customWidth="1"/>
    <col min="4367" max="4367" width="16.85546875" style="1001" bestFit="1" customWidth="1"/>
    <col min="4368" max="4609" width="9.140625" style="1001"/>
    <col min="4610" max="4610" width="12" style="1001" customWidth="1"/>
    <col min="4611" max="4611" width="8.7109375" style="1001" customWidth="1"/>
    <col min="4612" max="4612" width="8.42578125" style="1001" customWidth="1"/>
    <col min="4613" max="4613" width="34.28515625" style="1001" customWidth="1"/>
    <col min="4614" max="4614" width="8.42578125" style="1001" customWidth="1"/>
    <col min="4615" max="4615" width="9.140625" style="1001" customWidth="1"/>
    <col min="4616" max="4616" width="8.7109375" style="1001" customWidth="1"/>
    <col min="4617" max="4617" width="12" style="1001" customWidth="1"/>
    <col min="4618" max="4618" width="13.7109375" style="1001" customWidth="1"/>
    <col min="4619" max="4619" width="12.140625" style="1001" customWidth="1"/>
    <col min="4620" max="4620" width="13.5703125" style="1001" customWidth="1"/>
    <col min="4621" max="4621" width="12.28515625" style="1001" customWidth="1"/>
    <col min="4622" max="4622" width="12.140625" style="1001" customWidth="1"/>
    <col min="4623" max="4623" width="16.85546875" style="1001" bestFit="1" customWidth="1"/>
    <col min="4624" max="4865" width="9.140625" style="1001"/>
    <col min="4866" max="4866" width="12" style="1001" customWidth="1"/>
    <col min="4867" max="4867" width="8.7109375" style="1001" customWidth="1"/>
    <col min="4868" max="4868" width="8.42578125" style="1001" customWidth="1"/>
    <col min="4869" max="4869" width="34.28515625" style="1001" customWidth="1"/>
    <col min="4870" max="4870" width="8.42578125" style="1001" customWidth="1"/>
    <col min="4871" max="4871" width="9.140625" style="1001" customWidth="1"/>
    <col min="4872" max="4872" width="8.7109375" style="1001" customWidth="1"/>
    <col min="4873" max="4873" width="12" style="1001" customWidth="1"/>
    <col min="4874" max="4874" width="13.7109375" style="1001" customWidth="1"/>
    <col min="4875" max="4875" width="12.140625" style="1001" customWidth="1"/>
    <col min="4876" max="4876" width="13.5703125" style="1001" customWidth="1"/>
    <col min="4877" max="4877" width="12.28515625" style="1001" customWidth="1"/>
    <col min="4878" max="4878" width="12.140625" style="1001" customWidth="1"/>
    <col min="4879" max="4879" width="16.85546875" style="1001" bestFit="1" customWidth="1"/>
    <col min="4880" max="5121" width="9.140625" style="1001"/>
    <col min="5122" max="5122" width="12" style="1001" customWidth="1"/>
    <col min="5123" max="5123" width="8.7109375" style="1001" customWidth="1"/>
    <col min="5124" max="5124" width="8.42578125" style="1001" customWidth="1"/>
    <col min="5125" max="5125" width="34.28515625" style="1001" customWidth="1"/>
    <col min="5126" max="5126" width="8.42578125" style="1001" customWidth="1"/>
    <col min="5127" max="5127" width="9.140625" style="1001" customWidth="1"/>
    <col min="5128" max="5128" width="8.7109375" style="1001" customWidth="1"/>
    <col min="5129" max="5129" width="12" style="1001" customWidth="1"/>
    <col min="5130" max="5130" width="13.7109375" style="1001" customWidth="1"/>
    <col min="5131" max="5131" width="12.140625" style="1001" customWidth="1"/>
    <col min="5132" max="5132" width="13.5703125" style="1001" customWidth="1"/>
    <col min="5133" max="5133" width="12.28515625" style="1001" customWidth="1"/>
    <col min="5134" max="5134" width="12.140625" style="1001" customWidth="1"/>
    <col min="5135" max="5135" width="16.85546875" style="1001" bestFit="1" customWidth="1"/>
    <col min="5136" max="5377" width="9.140625" style="1001"/>
    <col min="5378" max="5378" width="12" style="1001" customWidth="1"/>
    <col min="5379" max="5379" width="8.7109375" style="1001" customWidth="1"/>
    <col min="5380" max="5380" width="8.42578125" style="1001" customWidth="1"/>
    <col min="5381" max="5381" width="34.28515625" style="1001" customWidth="1"/>
    <col min="5382" max="5382" width="8.42578125" style="1001" customWidth="1"/>
    <col min="5383" max="5383" width="9.140625" style="1001" customWidth="1"/>
    <col min="5384" max="5384" width="8.7109375" style="1001" customWidth="1"/>
    <col min="5385" max="5385" width="12" style="1001" customWidth="1"/>
    <col min="5386" max="5386" width="13.7109375" style="1001" customWidth="1"/>
    <col min="5387" max="5387" width="12.140625" style="1001" customWidth="1"/>
    <col min="5388" max="5388" width="13.5703125" style="1001" customWidth="1"/>
    <col min="5389" max="5389" width="12.28515625" style="1001" customWidth="1"/>
    <col min="5390" max="5390" width="12.140625" style="1001" customWidth="1"/>
    <col min="5391" max="5391" width="16.85546875" style="1001" bestFit="1" customWidth="1"/>
    <col min="5392" max="5633" width="9.140625" style="1001"/>
    <col min="5634" max="5634" width="12" style="1001" customWidth="1"/>
    <col min="5635" max="5635" width="8.7109375" style="1001" customWidth="1"/>
    <col min="5636" max="5636" width="8.42578125" style="1001" customWidth="1"/>
    <col min="5637" max="5637" width="34.28515625" style="1001" customWidth="1"/>
    <col min="5638" max="5638" width="8.42578125" style="1001" customWidth="1"/>
    <col min="5639" max="5639" width="9.140625" style="1001" customWidth="1"/>
    <col min="5640" max="5640" width="8.7109375" style="1001" customWidth="1"/>
    <col min="5641" max="5641" width="12" style="1001" customWidth="1"/>
    <col min="5642" max="5642" width="13.7109375" style="1001" customWidth="1"/>
    <col min="5643" max="5643" width="12.140625" style="1001" customWidth="1"/>
    <col min="5644" max="5644" width="13.5703125" style="1001" customWidth="1"/>
    <col min="5645" max="5645" width="12.28515625" style="1001" customWidth="1"/>
    <col min="5646" max="5646" width="12.140625" style="1001" customWidth="1"/>
    <col min="5647" max="5647" width="16.85546875" style="1001" bestFit="1" customWidth="1"/>
    <col min="5648" max="5889" width="9.140625" style="1001"/>
    <col min="5890" max="5890" width="12" style="1001" customWidth="1"/>
    <col min="5891" max="5891" width="8.7109375" style="1001" customWidth="1"/>
    <col min="5892" max="5892" width="8.42578125" style="1001" customWidth="1"/>
    <col min="5893" max="5893" width="34.28515625" style="1001" customWidth="1"/>
    <col min="5894" max="5894" width="8.42578125" style="1001" customWidth="1"/>
    <col min="5895" max="5895" width="9.140625" style="1001" customWidth="1"/>
    <col min="5896" max="5896" width="8.7109375" style="1001" customWidth="1"/>
    <col min="5897" max="5897" width="12" style="1001" customWidth="1"/>
    <col min="5898" max="5898" width="13.7109375" style="1001" customWidth="1"/>
    <col min="5899" max="5899" width="12.140625" style="1001" customWidth="1"/>
    <col min="5900" max="5900" width="13.5703125" style="1001" customWidth="1"/>
    <col min="5901" max="5901" width="12.28515625" style="1001" customWidth="1"/>
    <col min="5902" max="5902" width="12.140625" style="1001" customWidth="1"/>
    <col min="5903" max="5903" width="16.85546875" style="1001" bestFit="1" customWidth="1"/>
    <col min="5904" max="6145" width="9.140625" style="1001"/>
    <col min="6146" max="6146" width="12" style="1001" customWidth="1"/>
    <col min="6147" max="6147" width="8.7109375" style="1001" customWidth="1"/>
    <col min="6148" max="6148" width="8.42578125" style="1001" customWidth="1"/>
    <col min="6149" max="6149" width="34.28515625" style="1001" customWidth="1"/>
    <col min="6150" max="6150" width="8.42578125" style="1001" customWidth="1"/>
    <col min="6151" max="6151" width="9.140625" style="1001" customWidth="1"/>
    <col min="6152" max="6152" width="8.7109375" style="1001" customWidth="1"/>
    <col min="6153" max="6153" width="12" style="1001" customWidth="1"/>
    <col min="6154" max="6154" width="13.7109375" style="1001" customWidth="1"/>
    <col min="6155" max="6155" width="12.140625" style="1001" customWidth="1"/>
    <col min="6156" max="6156" width="13.5703125" style="1001" customWidth="1"/>
    <col min="6157" max="6157" width="12.28515625" style="1001" customWidth="1"/>
    <col min="6158" max="6158" width="12.140625" style="1001" customWidth="1"/>
    <col min="6159" max="6159" width="16.85546875" style="1001" bestFit="1" customWidth="1"/>
    <col min="6160" max="6401" width="9.140625" style="1001"/>
    <col min="6402" max="6402" width="12" style="1001" customWidth="1"/>
    <col min="6403" max="6403" width="8.7109375" style="1001" customWidth="1"/>
    <col min="6404" max="6404" width="8.42578125" style="1001" customWidth="1"/>
    <col min="6405" max="6405" width="34.28515625" style="1001" customWidth="1"/>
    <col min="6406" max="6406" width="8.42578125" style="1001" customWidth="1"/>
    <col min="6407" max="6407" width="9.140625" style="1001" customWidth="1"/>
    <col min="6408" max="6408" width="8.7109375" style="1001" customWidth="1"/>
    <col min="6409" max="6409" width="12" style="1001" customWidth="1"/>
    <col min="6410" max="6410" width="13.7109375" style="1001" customWidth="1"/>
    <col min="6411" max="6411" width="12.140625" style="1001" customWidth="1"/>
    <col min="6412" max="6412" width="13.5703125" style="1001" customWidth="1"/>
    <col min="6413" max="6413" width="12.28515625" style="1001" customWidth="1"/>
    <col min="6414" max="6414" width="12.140625" style="1001" customWidth="1"/>
    <col min="6415" max="6415" width="16.85546875" style="1001" bestFit="1" customWidth="1"/>
    <col min="6416" max="6657" width="9.140625" style="1001"/>
    <col min="6658" max="6658" width="12" style="1001" customWidth="1"/>
    <col min="6659" max="6659" width="8.7109375" style="1001" customWidth="1"/>
    <col min="6660" max="6660" width="8.42578125" style="1001" customWidth="1"/>
    <col min="6661" max="6661" width="34.28515625" style="1001" customWidth="1"/>
    <col min="6662" max="6662" width="8.42578125" style="1001" customWidth="1"/>
    <col min="6663" max="6663" width="9.140625" style="1001" customWidth="1"/>
    <col min="6664" max="6664" width="8.7109375" style="1001" customWidth="1"/>
    <col min="6665" max="6665" width="12" style="1001" customWidth="1"/>
    <col min="6666" max="6666" width="13.7109375" style="1001" customWidth="1"/>
    <col min="6667" max="6667" width="12.140625" style="1001" customWidth="1"/>
    <col min="6668" max="6668" width="13.5703125" style="1001" customWidth="1"/>
    <col min="6669" max="6669" width="12.28515625" style="1001" customWidth="1"/>
    <col min="6670" max="6670" width="12.140625" style="1001" customWidth="1"/>
    <col min="6671" max="6671" width="16.85546875" style="1001" bestFit="1" customWidth="1"/>
    <col min="6672" max="6913" width="9.140625" style="1001"/>
    <col min="6914" max="6914" width="12" style="1001" customWidth="1"/>
    <col min="6915" max="6915" width="8.7109375" style="1001" customWidth="1"/>
    <col min="6916" max="6916" width="8.42578125" style="1001" customWidth="1"/>
    <col min="6917" max="6917" width="34.28515625" style="1001" customWidth="1"/>
    <col min="6918" max="6918" width="8.42578125" style="1001" customWidth="1"/>
    <col min="6919" max="6919" width="9.140625" style="1001" customWidth="1"/>
    <col min="6920" max="6920" width="8.7109375" style="1001" customWidth="1"/>
    <col min="6921" max="6921" width="12" style="1001" customWidth="1"/>
    <col min="6922" max="6922" width="13.7109375" style="1001" customWidth="1"/>
    <col min="6923" max="6923" width="12.140625" style="1001" customWidth="1"/>
    <col min="6924" max="6924" width="13.5703125" style="1001" customWidth="1"/>
    <col min="6925" max="6925" width="12.28515625" style="1001" customWidth="1"/>
    <col min="6926" max="6926" width="12.140625" style="1001" customWidth="1"/>
    <col min="6927" max="6927" width="16.85546875" style="1001" bestFit="1" customWidth="1"/>
    <col min="6928" max="7169" width="9.140625" style="1001"/>
    <col min="7170" max="7170" width="12" style="1001" customWidth="1"/>
    <col min="7171" max="7171" width="8.7109375" style="1001" customWidth="1"/>
    <col min="7172" max="7172" width="8.42578125" style="1001" customWidth="1"/>
    <col min="7173" max="7173" width="34.28515625" style="1001" customWidth="1"/>
    <col min="7174" max="7174" width="8.42578125" style="1001" customWidth="1"/>
    <col min="7175" max="7175" width="9.140625" style="1001" customWidth="1"/>
    <col min="7176" max="7176" width="8.7109375" style="1001" customWidth="1"/>
    <col min="7177" max="7177" width="12" style="1001" customWidth="1"/>
    <col min="7178" max="7178" width="13.7109375" style="1001" customWidth="1"/>
    <col min="7179" max="7179" width="12.140625" style="1001" customWidth="1"/>
    <col min="7180" max="7180" width="13.5703125" style="1001" customWidth="1"/>
    <col min="7181" max="7181" width="12.28515625" style="1001" customWidth="1"/>
    <col min="7182" max="7182" width="12.140625" style="1001" customWidth="1"/>
    <col min="7183" max="7183" width="16.85546875" style="1001" bestFit="1" customWidth="1"/>
    <col min="7184" max="7425" width="9.140625" style="1001"/>
    <col min="7426" max="7426" width="12" style="1001" customWidth="1"/>
    <col min="7427" max="7427" width="8.7109375" style="1001" customWidth="1"/>
    <col min="7428" max="7428" width="8.42578125" style="1001" customWidth="1"/>
    <col min="7429" max="7429" width="34.28515625" style="1001" customWidth="1"/>
    <col min="7430" max="7430" width="8.42578125" style="1001" customWidth="1"/>
    <col min="7431" max="7431" width="9.140625" style="1001" customWidth="1"/>
    <col min="7432" max="7432" width="8.7109375" style="1001" customWidth="1"/>
    <col min="7433" max="7433" width="12" style="1001" customWidth="1"/>
    <col min="7434" max="7434" width="13.7109375" style="1001" customWidth="1"/>
    <col min="7435" max="7435" width="12.140625" style="1001" customWidth="1"/>
    <col min="7436" max="7436" width="13.5703125" style="1001" customWidth="1"/>
    <col min="7437" max="7437" width="12.28515625" style="1001" customWidth="1"/>
    <col min="7438" max="7438" width="12.140625" style="1001" customWidth="1"/>
    <col min="7439" max="7439" width="16.85546875" style="1001" bestFit="1" customWidth="1"/>
    <col min="7440" max="7681" width="9.140625" style="1001"/>
    <col min="7682" max="7682" width="12" style="1001" customWidth="1"/>
    <col min="7683" max="7683" width="8.7109375" style="1001" customWidth="1"/>
    <col min="7684" max="7684" width="8.42578125" style="1001" customWidth="1"/>
    <col min="7685" max="7685" width="34.28515625" style="1001" customWidth="1"/>
    <col min="7686" max="7686" width="8.42578125" style="1001" customWidth="1"/>
    <col min="7687" max="7687" width="9.140625" style="1001" customWidth="1"/>
    <col min="7688" max="7688" width="8.7109375" style="1001" customWidth="1"/>
    <col min="7689" max="7689" width="12" style="1001" customWidth="1"/>
    <col min="7690" max="7690" width="13.7109375" style="1001" customWidth="1"/>
    <col min="7691" max="7691" width="12.140625" style="1001" customWidth="1"/>
    <col min="7692" max="7692" width="13.5703125" style="1001" customWidth="1"/>
    <col min="7693" max="7693" width="12.28515625" style="1001" customWidth="1"/>
    <col min="7694" max="7694" width="12.140625" style="1001" customWidth="1"/>
    <col min="7695" max="7695" width="16.85546875" style="1001" bestFit="1" customWidth="1"/>
    <col min="7696" max="7937" width="9.140625" style="1001"/>
    <col min="7938" max="7938" width="12" style="1001" customWidth="1"/>
    <col min="7939" max="7939" width="8.7109375" style="1001" customWidth="1"/>
    <col min="7940" max="7940" width="8.42578125" style="1001" customWidth="1"/>
    <col min="7941" max="7941" width="34.28515625" style="1001" customWidth="1"/>
    <col min="7942" max="7942" width="8.42578125" style="1001" customWidth="1"/>
    <col min="7943" max="7943" width="9.140625" style="1001" customWidth="1"/>
    <col min="7944" max="7944" width="8.7109375" style="1001" customWidth="1"/>
    <col min="7945" max="7945" width="12" style="1001" customWidth="1"/>
    <col min="7946" max="7946" width="13.7109375" style="1001" customWidth="1"/>
    <col min="7947" max="7947" width="12.140625" style="1001" customWidth="1"/>
    <col min="7948" max="7948" width="13.5703125" style="1001" customWidth="1"/>
    <col min="7949" max="7949" width="12.28515625" style="1001" customWidth="1"/>
    <col min="7950" max="7950" width="12.140625" style="1001" customWidth="1"/>
    <col min="7951" max="7951" width="16.85546875" style="1001" bestFit="1" customWidth="1"/>
    <col min="7952" max="8193" width="9.140625" style="1001"/>
    <col min="8194" max="8194" width="12" style="1001" customWidth="1"/>
    <col min="8195" max="8195" width="8.7109375" style="1001" customWidth="1"/>
    <col min="8196" max="8196" width="8.42578125" style="1001" customWidth="1"/>
    <col min="8197" max="8197" width="34.28515625" style="1001" customWidth="1"/>
    <col min="8198" max="8198" width="8.42578125" style="1001" customWidth="1"/>
    <col min="8199" max="8199" width="9.140625" style="1001" customWidth="1"/>
    <col min="8200" max="8200" width="8.7109375" style="1001" customWidth="1"/>
    <col min="8201" max="8201" width="12" style="1001" customWidth="1"/>
    <col min="8202" max="8202" width="13.7109375" style="1001" customWidth="1"/>
    <col min="8203" max="8203" width="12.140625" style="1001" customWidth="1"/>
    <col min="8204" max="8204" width="13.5703125" style="1001" customWidth="1"/>
    <col min="8205" max="8205" width="12.28515625" style="1001" customWidth="1"/>
    <col min="8206" max="8206" width="12.140625" style="1001" customWidth="1"/>
    <col min="8207" max="8207" width="16.85546875" style="1001" bestFit="1" customWidth="1"/>
    <col min="8208" max="8449" width="9.140625" style="1001"/>
    <col min="8450" max="8450" width="12" style="1001" customWidth="1"/>
    <col min="8451" max="8451" width="8.7109375" style="1001" customWidth="1"/>
    <col min="8452" max="8452" width="8.42578125" style="1001" customWidth="1"/>
    <col min="8453" max="8453" width="34.28515625" style="1001" customWidth="1"/>
    <col min="8454" max="8454" width="8.42578125" style="1001" customWidth="1"/>
    <col min="8455" max="8455" width="9.140625" style="1001" customWidth="1"/>
    <col min="8456" max="8456" width="8.7109375" style="1001" customWidth="1"/>
    <col min="8457" max="8457" width="12" style="1001" customWidth="1"/>
    <col min="8458" max="8458" width="13.7109375" style="1001" customWidth="1"/>
    <col min="8459" max="8459" width="12.140625" style="1001" customWidth="1"/>
    <col min="8460" max="8460" width="13.5703125" style="1001" customWidth="1"/>
    <col min="8461" max="8461" width="12.28515625" style="1001" customWidth="1"/>
    <col min="8462" max="8462" width="12.140625" style="1001" customWidth="1"/>
    <col min="8463" max="8463" width="16.85546875" style="1001" bestFit="1" customWidth="1"/>
    <col min="8464" max="8705" width="9.140625" style="1001"/>
    <col min="8706" max="8706" width="12" style="1001" customWidth="1"/>
    <col min="8707" max="8707" width="8.7109375" style="1001" customWidth="1"/>
    <col min="8708" max="8708" width="8.42578125" style="1001" customWidth="1"/>
    <col min="8709" max="8709" width="34.28515625" style="1001" customWidth="1"/>
    <col min="8710" max="8710" width="8.42578125" style="1001" customWidth="1"/>
    <col min="8711" max="8711" width="9.140625" style="1001" customWidth="1"/>
    <col min="8712" max="8712" width="8.7109375" style="1001" customWidth="1"/>
    <col min="8713" max="8713" width="12" style="1001" customWidth="1"/>
    <col min="8714" max="8714" width="13.7109375" style="1001" customWidth="1"/>
    <col min="8715" max="8715" width="12.140625" style="1001" customWidth="1"/>
    <col min="8716" max="8716" width="13.5703125" style="1001" customWidth="1"/>
    <col min="8717" max="8717" width="12.28515625" style="1001" customWidth="1"/>
    <col min="8718" max="8718" width="12.140625" style="1001" customWidth="1"/>
    <col min="8719" max="8719" width="16.85546875" style="1001" bestFit="1" customWidth="1"/>
    <col min="8720" max="8961" width="9.140625" style="1001"/>
    <col min="8962" max="8962" width="12" style="1001" customWidth="1"/>
    <col min="8963" max="8963" width="8.7109375" style="1001" customWidth="1"/>
    <col min="8964" max="8964" width="8.42578125" style="1001" customWidth="1"/>
    <col min="8965" max="8965" width="34.28515625" style="1001" customWidth="1"/>
    <col min="8966" max="8966" width="8.42578125" style="1001" customWidth="1"/>
    <col min="8967" max="8967" width="9.140625" style="1001" customWidth="1"/>
    <col min="8968" max="8968" width="8.7109375" style="1001" customWidth="1"/>
    <col min="8969" max="8969" width="12" style="1001" customWidth="1"/>
    <col min="8970" max="8970" width="13.7109375" style="1001" customWidth="1"/>
    <col min="8971" max="8971" width="12.140625" style="1001" customWidth="1"/>
    <col min="8972" max="8972" width="13.5703125" style="1001" customWidth="1"/>
    <col min="8973" max="8973" width="12.28515625" style="1001" customWidth="1"/>
    <col min="8974" max="8974" width="12.140625" style="1001" customWidth="1"/>
    <col min="8975" max="8975" width="16.85546875" style="1001" bestFit="1" customWidth="1"/>
    <col min="8976" max="9217" width="9.140625" style="1001"/>
    <col min="9218" max="9218" width="12" style="1001" customWidth="1"/>
    <col min="9219" max="9219" width="8.7109375" style="1001" customWidth="1"/>
    <col min="9220" max="9220" width="8.42578125" style="1001" customWidth="1"/>
    <col min="9221" max="9221" width="34.28515625" style="1001" customWidth="1"/>
    <col min="9222" max="9222" width="8.42578125" style="1001" customWidth="1"/>
    <col min="9223" max="9223" width="9.140625" style="1001" customWidth="1"/>
    <col min="9224" max="9224" width="8.7109375" style="1001" customWidth="1"/>
    <col min="9225" max="9225" width="12" style="1001" customWidth="1"/>
    <col min="9226" max="9226" width="13.7109375" style="1001" customWidth="1"/>
    <col min="9227" max="9227" width="12.140625" style="1001" customWidth="1"/>
    <col min="9228" max="9228" width="13.5703125" style="1001" customWidth="1"/>
    <col min="9229" max="9229" width="12.28515625" style="1001" customWidth="1"/>
    <col min="9230" max="9230" width="12.140625" style="1001" customWidth="1"/>
    <col min="9231" max="9231" width="16.85546875" style="1001" bestFit="1" customWidth="1"/>
    <col min="9232" max="9473" width="9.140625" style="1001"/>
    <col min="9474" max="9474" width="12" style="1001" customWidth="1"/>
    <col min="9475" max="9475" width="8.7109375" style="1001" customWidth="1"/>
    <col min="9476" max="9476" width="8.42578125" style="1001" customWidth="1"/>
    <col min="9477" max="9477" width="34.28515625" style="1001" customWidth="1"/>
    <col min="9478" max="9478" width="8.42578125" style="1001" customWidth="1"/>
    <col min="9479" max="9479" width="9.140625" style="1001" customWidth="1"/>
    <col min="9480" max="9480" width="8.7109375" style="1001" customWidth="1"/>
    <col min="9481" max="9481" width="12" style="1001" customWidth="1"/>
    <col min="9482" max="9482" width="13.7109375" style="1001" customWidth="1"/>
    <col min="9483" max="9483" width="12.140625" style="1001" customWidth="1"/>
    <col min="9484" max="9484" width="13.5703125" style="1001" customWidth="1"/>
    <col min="9485" max="9485" width="12.28515625" style="1001" customWidth="1"/>
    <col min="9486" max="9486" width="12.140625" style="1001" customWidth="1"/>
    <col min="9487" max="9487" width="16.85546875" style="1001" bestFit="1" customWidth="1"/>
    <col min="9488" max="9729" width="9.140625" style="1001"/>
    <col min="9730" max="9730" width="12" style="1001" customWidth="1"/>
    <col min="9731" max="9731" width="8.7109375" style="1001" customWidth="1"/>
    <col min="9732" max="9732" width="8.42578125" style="1001" customWidth="1"/>
    <col min="9733" max="9733" width="34.28515625" style="1001" customWidth="1"/>
    <col min="9734" max="9734" width="8.42578125" style="1001" customWidth="1"/>
    <col min="9735" max="9735" width="9.140625" style="1001" customWidth="1"/>
    <col min="9736" max="9736" width="8.7109375" style="1001" customWidth="1"/>
    <col min="9737" max="9737" width="12" style="1001" customWidth="1"/>
    <col min="9738" max="9738" width="13.7109375" style="1001" customWidth="1"/>
    <col min="9739" max="9739" width="12.140625" style="1001" customWidth="1"/>
    <col min="9740" max="9740" width="13.5703125" style="1001" customWidth="1"/>
    <col min="9741" max="9741" width="12.28515625" style="1001" customWidth="1"/>
    <col min="9742" max="9742" width="12.140625" style="1001" customWidth="1"/>
    <col min="9743" max="9743" width="16.85546875" style="1001" bestFit="1" customWidth="1"/>
    <col min="9744" max="9985" width="9.140625" style="1001"/>
    <col min="9986" max="9986" width="12" style="1001" customWidth="1"/>
    <col min="9987" max="9987" width="8.7109375" style="1001" customWidth="1"/>
    <col min="9988" max="9988" width="8.42578125" style="1001" customWidth="1"/>
    <col min="9989" max="9989" width="34.28515625" style="1001" customWidth="1"/>
    <col min="9990" max="9990" width="8.42578125" style="1001" customWidth="1"/>
    <col min="9991" max="9991" width="9.140625" style="1001" customWidth="1"/>
    <col min="9992" max="9992" width="8.7109375" style="1001" customWidth="1"/>
    <col min="9993" max="9993" width="12" style="1001" customWidth="1"/>
    <col min="9994" max="9994" width="13.7109375" style="1001" customWidth="1"/>
    <col min="9995" max="9995" width="12.140625" style="1001" customWidth="1"/>
    <col min="9996" max="9996" width="13.5703125" style="1001" customWidth="1"/>
    <col min="9997" max="9997" width="12.28515625" style="1001" customWidth="1"/>
    <col min="9998" max="9998" width="12.140625" style="1001" customWidth="1"/>
    <col min="9999" max="9999" width="16.85546875" style="1001" bestFit="1" customWidth="1"/>
    <col min="10000" max="10241" width="9.140625" style="1001"/>
    <col min="10242" max="10242" width="12" style="1001" customWidth="1"/>
    <col min="10243" max="10243" width="8.7109375" style="1001" customWidth="1"/>
    <col min="10244" max="10244" width="8.42578125" style="1001" customWidth="1"/>
    <col min="10245" max="10245" width="34.28515625" style="1001" customWidth="1"/>
    <col min="10246" max="10246" width="8.42578125" style="1001" customWidth="1"/>
    <col min="10247" max="10247" width="9.140625" style="1001" customWidth="1"/>
    <col min="10248" max="10248" width="8.7109375" style="1001" customWidth="1"/>
    <col min="10249" max="10249" width="12" style="1001" customWidth="1"/>
    <col min="10250" max="10250" width="13.7109375" style="1001" customWidth="1"/>
    <col min="10251" max="10251" width="12.140625" style="1001" customWidth="1"/>
    <col min="10252" max="10252" width="13.5703125" style="1001" customWidth="1"/>
    <col min="10253" max="10253" width="12.28515625" style="1001" customWidth="1"/>
    <col min="10254" max="10254" width="12.140625" style="1001" customWidth="1"/>
    <col min="10255" max="10255" width="16.85546875" style="1001" bestFit="1" customWidth="1"/>
    <col min="10256" max="10497" width="9.140625" style="1001"/>
    <col min="10498" max="10498" width="12" style="1001" customWidth="1"/>
    <col min="10499" max="10499" width="8.7109375" style="1001" customWidth="1"/>
    <col min="10500" max="10500" width="8.42578125" style="1001" customWidth="1"/>
    <col min="10501" max="10501" width="34.28515625" style="1001" customWidth="1"/>
    <col min="10502" max="10502" width="8.42578125" style="1001" customWidth="1"/>
    <col min="10503" max="10503" width="9.140625" style="1001" customWidth="1"/>
    <col min="10504" max="10504" width="8.7109375" style="1001" customWidth="1"/>
    <col min="10505" max="10505" width="12" style="1001" customWidth="1"/>
    <col min="10506" max="10506" width="13.7109375" style="1001" customWidth="1"/>
    <col min="10507" max="10507" width="12.140625" style="1001" customWidth="1"/>
    <col min="10508" max="10508" width="13.5703125" style="1001" customWidth="1"/>
    <col min="10509" max="10509" width="12.28515625" style="1001" customWidth="1"/>
    <col min="10510" max="10510" width="12.140625" style="1001" customWidth="1"/>
    <col min="10511" max="10511" width="16.85546875" style="1001" bestFit="1" customWidth="1"/>
    <col min="10512" max="10753" width="9.140625" style="1001"/>
    <col min="10754" max="10754" width="12" style="1001" customWidth="1"/>
    <col min="10755" max="10755" width="8.7109375" style="1001" customWidth="1"/>
    <col min="10756" max="10756" width="8.42578125" style="1001" customWidth="1"/>
    <col min="10757" max="10757" width="34.28515625" style="1001" customWidth="1"/>
    <col min="10758" max="10758" width="8.42578125" style="1001" customWidth="1"/>
    <col min="10759" max="10759" width="9.140625" style="1001" customWidth="1"/>
    <col min="10760" max="10760" width="8.7109375" style="1001" customWidth="1"/>
    <col min="10761" max="10761" width="12" style="1001" customWidth="1"/>
    <col min="10762" max="10762" width="13.7109375" style="1001" customWidth="1"/>
    <col min="10763" max="10763" width="12.140625" style="1001" customWidth="1"/>
    <col min="10764" max="10764" width="13.5703125" style="1001" customWidth="1"/>
    <col min="10765" max="10765" width="12.28515625" style="1001" customWidth="1"/>
    <col min="10766" max="10766" width="12.140625" style="1001" customWidth="1"/>
    <col min="10767" max="10767" width="16.85546875" style="1001" bestFit="1" customWidth="1"/>
    <col min="10768" max="11009" width="9.140625" style="1001"/>
    <col min="11010" max="11010" width="12" style="1001" customWidth="1"/>
    <col min="11011" max="11011" width="8.7109375" style="1001" customWidth="1"/>
    <col min="11012" max="11012" width="8.42578125" style="1001" customWidth="1"/>
    <col min="11013" max="11013" width="34.28515625" style="1001" customWidth="1"/>
    <col min="11014" max="11014" width="8.42578125" style="1001" customWidth="1"/>
    <col min="11015" max="11015" width="9.140625" style="1001" customWidth="1"/>
    <col min="11016" max="11016" width="8.7109375" style="1001" customWidth="1"/>
    <col min="11017" max="11017" width="12" style="1001" customWidth="1"/>
    <col min="11018" max="11018" width="13.7109375" style="1001" customWidth="1"/>
    <col min="11019" max="11019" width="12.140625" style="1001" customWidth="1"/>
    <col min="11020" max="11020" width="13.5703125" style="1001" customWidth="1"/>
    <col min="11021" max="11021" width="12.28515625" style="1001" customWidth="1"/>
    <col min="11022" max="11022" width="12.140625" style="1001" customWidth="1"/>
    <col min="11023" max="11023" width="16.85546875" style="1001" bestFit="1" customWidth="1"/>
    <col min="11024" max="11265" width="9.140625" style="1001"/>
    <col min="11266" max="11266" width="12" style="1001" customWidth="1"/>
    <col min="11267" max="11267" width="8.7109375" style="1001" customWidth="1"/>
    <col min="11268" max="11268" width="8.42578125" style="1001" customWidth="1"/>
    <col min="11269" max="11269" width="34.28515625" style="1001" customWidth="1"/>
    <col min="11270" max="11270" width="8.42578125" style="1001" customWidth="1"/>
    <col min="11271" max="11271" width="9.140625" style="1001" customWidth="1"/>
    <col min="11272" max="11272" width="8.7109375" style="1001" customWidth="1"/>
    <col min="11273" max="11273" width="12" style="1001" customWidth="1"/>
    <col min="11274" max="11274" width="13.7109375" style="1001" customWidth="1"/>
    <col min="11275" max="11275" width="12.140625" style="1001" customWidth="1"/>
    <col min="11276" max="11276" width="13.5703125" style="1001" customWidth="1"/>
    <col min="11277" max="11277" width="12.28515625" style="1001" customWidth="1"/>
    <col min="11278" max="11278" width="12.140625" style="1001" customWidth="1"/>
    <col min="11279" max="11279" width="16.85546875" style="1001" bestFit="1" customWidth="1"/>
    <col min="11280" max="11521" width="9.140625" style="1001"/>
    <col min="11522" max="11522" width="12" style="1001" customWidth="1"/>
    <col min="11523" max="11523" width="8.7109375" style="1001" customWidth="1"/>
    <col min="11524" max="11524" width="8.42578125" style="1001" customWidth="1"/>
    <col min="11525" max="11525" width="34.28515625" style="1001" customWidth="1"/>
    <col min="11526" max="11526" width="8.42578125" style="1001" customWidth="1"/>
    <col min="11527" max="11527" width="9.140625" style="1001" customWidth="1"/>
    <col min="11528" max="11528" width="8.7109375" style="1001" customWidth="1"/>
    <col min="11529" max="11529" width="12" style="1001" customWidth="1"/>
    <col min="11530" max="11530" width="13.7109375" style="1001" customWidth="1"/>
    <col min="11531" max="11531" width="12.140625" style="1001" customWidth="1"/>
    <col min="11532" max="11532" width="13.5703125" style="1001" customWidth="1"/>
    <col min="11533" max="11533" width="12.28515625" style="1001" customWidth="1"/>
    <col min="11534" max="11534" width="12.140625" style="1001" customWidth="1"/>
    <col min="11535" max="11535" width="16.85546875" style="1001" bestFit="1" customWidth="1"/>
    <col min="11536" max="11777" width="9.140625" style="1001"/>
    <col min="11778" max="11778" width="12" style="1001" customWidth="1"/>
    <col min="11779" max="11779" width="8.7109375" style="1001" customWidth="1"/>
    <col min="11780" max="11780" width="8.42578125" style="1001" customWidth="1"/>
    <col min="11781" max="11781" width="34.28515625" style="1001" customWidth="1"/>
    <col min="11782" max="11782" width="8.42578125" style="1001" customWidth="1"/>
    <col min="11783" max="11783" width="9.140625" style="1001" customWidth="1"/>
    <col min="11784" max="11784" width="8.7109375" style="1001" customWidth="1"/>
    <col min="11785" max="11785" width="12" style="1001" customWidth="1"/>
    <col min="11786" max="11786" width="13.7109375" style="1001" customWidth="1"/>
    <col min="11787" max="11787" width="12.140625" style="1001" customWidth="1"/>
    <col min="11788" max="11788" width="13.5703125" style="1001" customWidth="1"/>
    <col min="11789" max="11789" width="12.28515625" style="1001" customWidth="1"/>
    <col min="11790" max="11790" width="12.140625" style="1001" customWidth="1"/>
    <col min="11791" max="11791" width="16.85546875" style="1001" bestFit="1" customWidth="1"/>
    <col min="11792" max="12033" width="9.140625" style="1001"/>
    <col min="12034" max="12034" width="12" style="1001" customWidth="1"/>
    <col min="12035" max="12035" width="8.7109375" style="1001" customWidth="1"/>
    <col min="12036" max="12036" width="8.42578125" style="1001" customWidth="1"/>
    <col min="12037" max="12037" width="34.28515625" style="1001" customWidth="1"/>
    <col min="12038" max="12038" width="8.42578125" style="1001" customWidth="1"/>
    <col min="12039" max="12039" width="9.140625" style="1001" customWidth="1"/>
    <col min="12040" max="12040" width="8.7109375" style="1001" customWidth="1"/>
    <col min="12041" max="12041" width="12" style="1001" customWidth="1"/>
    <col min="12042" max="12042" width="13.7109375" style="1001" customWidth="1"/>
    <col min="12043" max="12043" width="12.140625" style="1001" customWidth="1"/>
    <col min="12044" max="12044" width="13.5703125" style="1001" customWidth="1"/>
    <col min="12045" max="12045" width="12.28515625" style="1001" customWidth="1"/>
    <col min="12046" max="12046" width="12.140625" style="1001" customWidth="1"/>
    <col min="12047" max="12047" width="16.85546875" style="1001" bestFit="1" customWidth="1"/>
    <col min="12048" max="12289" width="9.140625" style="1001"/>
    <col min="12290" max="12290" width="12" style="1001" customWidth="1"/>
    <col min="12291" max="12291" width="8.7109375" style="1001" customWidth="1"/>
    <col min="12292" max="12292" width="8.42578125" style="1001" customWidth="1"/>
    <col min="12293" max="12293" width="34.28515625" style="1001" customWidth="1"/>
    <col min="12294" max="12294" width="8.42578125" style="1001" customWidth="1"/>
    <col min="12295" max="12295" width="9.140625" style="1001" customWidth="1"/>
    <col min="12296" max="12296" width="8.7109375" style="1001" customWidth="1"/>
    <col min="12297" max="12297" width="12" style="1001" customWidth="1"/>
    <col min="12298" max="12298" width="13.7109375" style="1001" customWidth="1"/>
    <col min="12299" max="12299" width="12.140625" style="1001" customWidth="1"/>
    <col min="12300" max="12300" width="13.5703125" style="1001" customWidth="1"/>
    <col min="12301" max="12301" width="12.28515625" style="1001" customWidth="1"/>
    <col min="12302" max="12302" width="12.140625" style="1001" customWidth="1"/>
    <col min="12303" max="12303" width="16.85546875" style="1001" bestFit="1" customWidth="1"/>
    <col min="12304" max="12545" width="9.140625" style="1001"/>
    <col min="12546" max="12546" width="12" style="1001" customWidth="1"/>
    <col min="12547" max="12547" width="8.7109375" style="1001" customWidth="1"/>
    <col min="12548" max="12548" width="8.42578125" style="1001" customWidth="1"/>
    <col min="12549" max="12549" width="34.28515625" style="1001" customWidth="1"/>
    <col min="12550" max="12550" width="8.42578125" style="1001" customWidth="1"/>
    <col min="12551" max="12551" width="9.140625" style="1001" customWidth="1"/>
    <col min="12552" max="12552" width="8.7109375" style="1001" customWidth="1"/>
    <col min="12553" max="12553" width="12" style="1001" customWidth="1"/>
    <col min="12554" max="12554" width="13.7109375" style="1001" customWidth="1"/>
    <col min="12555" max="12555" width="12.140625" style="1001" customWidth="1"/>
    <col min="12556" max="12556" width="13.5703125" style="1001" customWidth="1"/>
    <col min="12557" max="12557" width="12.28515625" style="1001" customWidth="1"/>
    <col min="12558" max="12558" width="12.140625" style="1001" customWidth="1"/>
    <col min="12559" max="12559" width="16.85546875" style="1001" bestFit="1" customWidth="1"/>
    <col min="12560" max="12801" width="9.140625" style="1001"/>
    <col min="12802" max="12802" width="12" style="1001" customWidth="1"/>
    <col min="12803" max="12803" width="8.7109375" style="1001" customWidth="1"/>
    <col min="12804" max="12804" width="8.42578125" style="1001" customWidth="1"/>
    <col min="12805" max="12805" width="34.28515625" style="1001" customWidth="1"/>
    <col min="12806" max="12806" width="8.42578125" style="1001" customWidth="1"/>
    <col min="12807" max="12807" width="9.140625" style="1001" customWidth="1"/>
    <col min="12808" max="12808" width="8.7109375" style="1001" customWidth="1"/>
    <col min="12809" max="12809" width="12" style="1001" customWidth="1"/>
    <col min="12810" max="12810" width="13.7109375" style="1001" customWidth="1"/>
    <col min="12811" max="12811" width="12.140625" style="1001" customWidth="1"/>
    <col min="12812" max="12812" width="13.5703125" style="1001" customWidth="1"/>
    <col min="12813" max="12813" width="12.28515625" style="1001" customWidth="1"/>
    <col min="12814" max="12814" width="12.140625" style="1001" customWidth="1"/>
    <col min="12815" max="12815" width="16.85546875" style="1001" bestFit="1" customWidth="1"/>
    <col min="12816" max="13057" width="9.140625" style="1001"/>
    <col min="13058" max="13058" width="12" style="1001" customWidth="1"/>
    <col min="13059" max="13059" width="8.7109375" style="1001" customWidth="1"/>
    <col min="13060" max="13060" width="8.42578125" style="1001" customWidth="1"/>
    <col min="13061" max="13061" width="34.28515625" style="1001" customWidth="1"/>
    <col min="13062" max="13062" width="8.42578125" style="1001" customWidth="1"/>
    <col min="13063" max="13063" width="9.140625" style="1001" customWidth="1"/>
    <col min="13064" max="13064" width="8.7109375" style="1001" customWidth="1"/>
    <col min="13065" max="13065" width="12" style="1001" customWidth="1"/>
    <col min="13066" max="13066" width="13.7109375" style="1001" customWidth="1"/>
    <col min="13067" max="13067" width="12.140625" style="1001" customWidth="1"/>
    <col min="13068" max="13068" width="13.5703125" style="1001" customWidth="1"/>
    <col min="13069" max="13069" width="12.28515625" style="1001" customWidth="1"/>
    <col min="13070" max="13070" width="12.140625" style="1001" customWidth="1"/>
    <col min="13071" max="13071" width="16.85546875" style="1001" bestFit="1" customWidth="1"/>
    <col min="13072" max="13313" width="9.140625" style="1001"/>
    <col min="13314" max="13314" width="12" style="1001" customWidth="1"/>
    <col min="13315" max="13315" width="8.7109375" style="1001" customWidth="1"/>
    <col min="13316" max="13316" width="8.42578125" style="1001" customWidth="1"/>
    <col min="13317" max="13317" width="34.28515625" style="1001" customWidth="1"/>
    <col min="13318" max="13318" width="8.42578125" style="1001" customWidth="1"/>
    <col min="13319" max="13319" width="9.140625" style="1001" customWidth="1"/>
    <col min="13320" max="13320" width="8.7109375" style="1001" customWidth="1"/>
    <col min="13321" max="13321" width="12" style="1001" customWidth="1"/>
    <col min="13322" max="13322" width="13.7109375" style="1001" customWidth="1"/>
    <col min="13323" max="13323" width="12.140625" style="1001" customWidth="1"/>
    <col min="13324" max="13324" width="13.5703125" style="1001" customWidth="1"/>
    <col min="13325" max="13325" width="12.28515625" style="1001" customWidth="1"/>
    <col min="13326" max="13326" width="12.140625" style="1001" customWidth="1"/>
    <col min="13327" max="13327" width="16.85546875" style="1001" bestFit="1" customWidth="1"/>
    <col min="13328" max="13569" width="9.140625" style="1001"/>
    <col min="13570" max="13570" width="12" style="1001" customWidth="1"/>
    <col min="13571" max="13571" width="8.7109375" style="1001" customWidth="1"/>
    <col min="13572" max="13572" width="8.42578125" style="1001" customWidth="1"/>
    <col min="13573" max="13573" width="34.28515625" style="1001" customWidth="1"/>
    <col min="13574" max="13574" width="8.42578125" style="1001" customWidth="1"/>
    <col min="13575" max="13575" width="9.140625" style="1001" customWidth="1"/>
    <col min="13576" max="13576" width="8.7109375" style="1001" customWidth="1"/>
    <col min="13577" max="13577" width="12" style="1001" customWidth="1"/>
    <col min="13578" max="13578" width="13.7109375" style="1001" customWidth="1"/>
    <col min="13579" max="13579" width="12.140625" style="1001" customWidth="1"/>
    <col min="13580" max="13580" width="13.5703125" style="1001" customWidth="1"/>
    <col min="13581" max="13581" width="12.28515625" style="1001" customWidth="1"/>
    <col min="13582" max="13582" width="12.140625" style="1001" customWidth="1"/>
    <col min="13583" max="13583" width="16.85546875" style="1001" bestFit="1" customWidth="1"/>
    <col min="13584" max="13825" width="9.140625" style="1001"/>
    <col min="13826" max="13826" width="12" style="1001" customWidth="1"/>
    <col min="13827" max="13827" width="8.7109375" style="1001" customWidth="1"/>
    <col min="13828" max="13828" width="8.42578125" style="1001" customWidth="1"/>
    <col min="13829" max="13829" width="34.28515625" style="1001" customWidth="1"/>
    <col min="13830" max="13830" width="8.42578125" style="1001" customWidth="1"/>
    <col min="13831" max="13831" width="9.140625" style="1001" customWidth="1"/>
    <col min="13832" max="13832" width="8.7109375" style="1001" customWidth="1"/>
    <col min="13833" max="13833" width="12" style="1001" customWidth="1"/>
    <col min="13834" max="13834" width="13.7109375" style="1001" customWidth="1"/>
    <col min="13835" max="13835" width="12.140625" style="1001" customWidth="1"/>
    <col min="13836" max="13836" width="13.5703125" style="1001" customWidth="1"/>
    <col min="13837" max="13837" width="12.28515625" style="1001" customWidth="1"/>
    <col min="13838" max="13838" width="12.140625" style="1001" customWidth="1"/>
    <col min="13839" max="13839" width="16.85546875" style="1001" bestFit="1" customWidth="1"/>
    <col min="13840" max="14081" width="9.140625" style="1001"/>
    <col min="14082" max="14082" width="12" style="1001" customWidth="1"/>
    <col min="14083" max="14083" width="8.7109375" style="1001" customWidth="1"/>
    <col min="14084" max="14084" width="8.42578125" style="1001" customWidth="1"/>
    <col min="14085" max="14085" width="34.28515625" style="1001" customWidth="1"/>
    <col min="14086" max="14086" width="8.42578125" style="1001" customWidth="1"/>
    <col min="14087" max="14087" width="9.140625" style="1001" customWidth="1"/>
    <col min="14088" max="14088" width="8.7109375" style="1001" customWidth="1"/>
    <col min="14089" max="14089" width="12" style="1001" customWidth="1"/>
    <col min="14090" max="14090" width="13.7109375" style="1001" customWidth="1"/>
    <col min="14091" max="14091" width="12.140625" style="1001" customWidth="1"/>
    <col min="14092" max="14092" width="13.5703125" style="1001" customWidth="1"/>
    <col min="14093" max="14093" width="12.28515625" style="1001" customWidth="1"/>
    <col min="14094" max="14094" width="12.140625" style="1001" customWidth="1"/>
    <col min="14095" max="14095" width="16.85546875" style="1001" bestFit="1" customWidth="1"/>
    <col min="14096" max="14337" width="9.140625" style="1001"/>
    <col min="14338" max="14338" width="12" style="1001" customWidth="1"/>
    <col min="14339" max="14339" width="8.7109375" style="1001" customWidth="1"/>
    <col min="14340" max="14340" width="8.42578125" style="1001" customWidth="1"/>
    <col min="14341" max="14341" width="34.28515625" style="1001" customWidth="1"/>
    <col min="14342" max="14342" width="8.42578125" style="1001" customWidth="1"/>
    <col min="14343" max="14343" width="9.140625" style="1001" customWidth="1"/>
    <col min="14344" max="14344" width="8.7109375" style="1001" customWidth="1"/>
    <col min="14345" max="14345" width="12" style="1001" customWidth="1"/>
    <col min="14346" max="14346" width="13.7109375" style="1001" customWidth="1"/>
    <col min="14347" max="14347" width="12.140625" style="1001" customWidth="1"/>
    <col min="14348" max="14348" width="13.5703125" style="1001" customWidth="1"/>
    <col min="14349" max="14349" width="12.28515625" style="1001" customWidth="1"/>
    <col min="14350" max="14350" width="12.140625" style="1001" customWidth="1"/>
    <col min="14351" max="14351" width="16.85546875" style="1001" bestFit="1" customWidth="1"/>
    <col min="14352" max="14593" width="9.140625" style="1001"/>
    <col min="14594" max="14594" width="12" style="1001" customWidth="1"/>
    <col min="14595" max="14595" width="8.7109375" style="1001" customWidth="1"/>
    <col min="14596" max="14596" width="8.42578125" style="1001" customWidth="1"/>
    <col min="14597" max="14597" width="34.28515625" style="1001" customWidth="1"/>
    <col min="14598" max="14598" width="8.42578125" style="1001" customWidth="1"/>
    <col min="14599" max="14599" width="9.140625" style="1001" customWidth="1"/>
    <col min="14600" max="14600" width="8.7109375" style="1001" customWidth="1"/>
    <col min="14601" max="14601" width="12" style="1001" customWidth="1"/>
    <col min="14602" max="14602" width="13.7109375" style="1001" customWidth="1"/>
    <col min="14603" max="14603" width="12.140625" style="1001" customWidth="1"/>
    <col min="14604" max="14604" width="13.5703125" style="1001" customWidth="1"/>
    <col min="14605" max="14605" width="12.28515625" style="1001" customWidth="1"/>
    <col min="14606" max="14606" width="12.140625" style="1001" customWidth="1"/>
    <col min="14607" max="14607" width="16.85546875" style="1001" bestFit="1" customWidth="1"/>
    <col min="14608" max="14849" width="9.140625" style="1001"/>
    <col min="14850" max="14850" width="12" style="1001" customWidth="1"/>
    <col min="14851" max="14851" width="8.7109375" style="1001" customWidth="1"/>
    <col min="14852" max="14852" width="8.42578125" style="1001" customWidth="1"/>
    <col min="14853" max="14853" width="34.28515625" style="1001" customWidth="1"/>
    <col min="14854" max="14854" width="8.42578125" style="1001" customWidth="1"/>
    <col min="14855" max="14855" width="9.140625" style="1001" customWidth="1"/>
    <col min="14856" max="14856" width="8.7109375" style="1001" customWidth="1"/>
    <col min="14857" max="14857" width="12" style="1001" customWidth="1"/>
    <col min="14858" max="14858" width="13.7109375" style="1001" customWidth="1"/>
    <col min="14859" max="14859" width="12.140625" style="1001" customWidth="1"/>
    <col min="14860" max="14860" width="13.5703125" style="1001" customWidth="1"/>
    <col min="14861" max="14861" width="12.28515625" style="1001" customWidth="1"/>
    <col min="14862" max="14862" width="12.140625" style="1001" customWidth="1"/>
    <col min="14863" max="14863" width="16.85546875" style="1001" bestFit="1" customWidth="1"/>
    <col min="14864" max="15105" width="9.140625" style="1001"/>
    <col min="15106" max="15106" width="12" style="1001" customWidth="1"/>
    <col min="15107" max="15107" width="8.7109375" style="1001" customWidth="1"/>
    <col min="15108" max="15108" width="8.42578125" style="1001" customWidth="1"/>
    <col min="15109" max="15109" width="34.28515625" style="1001" customWidth="1"/>
    <col min="15110" max="15110" width="8.42578125" style="1001" customWidth="1"/>
    <col min="15111" max="15111" width="9.140625" style="1001" customWidth="1"/>
    <col min="15112" max="15112" width="8.7109375" style="1001" customWidth="1"/>
    <col min="15113" max="15113" width="12" style="1001" customWidth="1"/>
    <col min="15114" max="15114" width="13.7109375" style="1001" customWidth="1"/>
    <col min="15115" max="15115" width="12.140625" style="1001" customWidth="1"/>
    <col min="15116" max="15116" width="13.5703125" style="1001" customWidth="1"/>
    <col min="15117" max="15117" width="12.28515625" style="1001" customWidth="1"/>
    <col min="15118" max="15118" width="12.140625" style="1001" customWidth="1"/>
    <col min="15119" max="15119" width="16.85546875" style="1001" bestFit="1" customWidth="1"/>
    <col min="15120" max="15361" width="9.140625" style="1001"/>
    <col min="15362" max="15362" width="12" style="1001" customWidth="1"/>
    <col min="15363" max="15363" width="8.7109375" style="1001" customWidth="1"/>
    <col min="15364" max="15364" width="8.42578125" style="1001" customWidth="1"/>
    <col min="15365" max="15365" width="34.28515625" style="1001" customWidth="1"/>
    <col min="15366" max="15366" width="8.42578125" style="1001" customWidth="1"/>
    <col min="15367" max="15367" width="9.140625" style="1001" customWidth="1"/>
    <col min="15368" max="15368" width="8.7109375" style="1001" customWidth="1"/>
    <col min="15369" max="15369" width="12" style="1001" customWidth="1"/>
    <col min="15370" max="15370" width="13.7109375" style="1001" customWidth="1"/>
    <col min="15371" max="15371" width="12.140625" style="1001" customWidth="1"/>
    <col min="15372" max="15372" width="13.5703125" style="1001" customWidth="1"/>
    <col min="15373" max="15373" width="12.28515625" style="1001" customWidth="1"/>
    <col min="15374" max="15374" width="12.140625" style="1001" customWidth="1"/>
    <col min="15375" max="15375" width="16.85546875" style="1001" bestFit="1" customWidth="1"/>
    <col min="15376" max="15617" width="9.140625" style="1001"/>
    <col min="15618" max="15618" width="12" style="1001" customWidth="1"/>
    <col min="15619" max="15619" width="8.7109375" style="1001" customWidth="1"/>
    <col min="15620" max="15620" width="8.42578125" style="1001" customWidth="1"/>
    <col min="15621" max="15621" width="34.28515625" style="1001" customWidth="1"/>
    <col min="15622" max="15622" width="8.42578125" style="1001" customWidth="1"/>
    <col min="15623" max="15623" width="9.140625" style="1001" customWidth="1"/>
    <col min="15624" max="15624" width="8.7109375" style="1001" customWidth="1"/>
    <col min="15625" max="15625" width="12" style="1001" customWidth="1"/>
    <col min="15626" max="15626" width="13.7109375" style="1001" customWidth="1"/>
    <col min="15627" max="15627" width="12.140625" style="1001" customWidth="1"/>
    <col min="15628" max="15628" width="13.5703125" style="1001" customWidth="1"/>
    <col min="15629" max="15629" width="12.28515625" style="1001" customWidth="1"/>
    <col min="15630" max="15630" width="12.140625" style="1001" customWidth="1"/>
    <col min="15631" max="15631" width="16.85546875" style="1001" bestFit="1" customWidth="1"/>
    <col min="15632" max="15873" width="9.140625" style="1001"/>
    <col min="15874" max="15874" width="12" style="1001" customWidth="1"/>
    <col min="15875" max="15875" width="8.7109375" style="1001" customWidth="1"/>
    <col min="15876" max="15876" width="8.42578125" style="1001" customWidth="1"/>
    <col min="15877" max="15877" width="34.28515625" style="1001" customWidth="1"/>
    <col min="15878" max="15878" width="8.42578125" style="1001" customWidth="1"/>
    <col min="15879" max="15879" width="9.140625" style="1001" customWidth="1"/>
    <col min="15880" max="15880" width="8.7109375" style="1001" customWidth="1"/>
    <col min="15881" max="15881" width="12" style="1001" customWidth="1"/>
    <col min="15882" max="15882" width="13.7109375" style="1001" customWidth="1"/>
    <col min="15883" max="15883" width="12.140625" style="1001" customWidth="1"/>
    <col min="15884" max="15884" width="13.5703125" style="1001" customWidth="1"/>
    <col min="15885" max="15885" width="12.28515625" style="1001" customWidth="1"/>
    <col min="15886" max="15886" width="12.140625" style="1001" customWidth="1"/>
    <col min="15887" max="15887" width="16.85546875" style="1001" bestFit="1" customWidth="1"/>
    <col min="15888" max="16129" width="9.140625" style="1001"/>
    <col min="16130" max="16130" width="12" style="1001" customWidth="1"/>
    <col min="16131" max="16131" width="8.7109375" style="1001" customWidth="1"/>
    <col min="16132" max="16132" width="8.42578125" style="1001" customWidth="1"/>
    <col min="16133" max="16133" width="34.28515625" style="1001" customWidth="1"/>
    <col min="16134" max="16134" width="8.42578125" style="1001" customWidth="1"/>
    <col min="16135" max="16135" width="9.140625" style="1001" customWidth="1"/>
    <col min="16136" max="16136" width="8.7109375" style="1001" customWidth="1"/>
    <col min="16137" max="16137" width="12" style="1001" customWidth="1"/>
    <col min="16138" max="16138" width="13.7109375" style="1001" customWidth="1"/>
    <col min="16139" max="16139" width="12.140625" style="1001" customWidth="1"/>
    <col min="16140" max="16140" width="13.5703125" style="1001" customWidth="1"/>
    <col min="16141" max="16141" width="12.28515625" style="1001" customWidth="1"/>
    <col min="16142" max="16142" width="12.140625" style="1001" customWidth="1"/>
    <col min="16143" max="16143" width="16.85546875" style="1001" bestFit="1" customWidth="1"/>
    <col min="16144" max="16384" width="9.140625" style="1001"/>
  </cols>
  <sheetData>
    <row r="1" spans="1:17" ht="15.95" customHeight="1">
      <c r="A1" s="1056" t="s">
        <v>1634</v>
      </c>
      <c r="B1" s="1112"/>
      <c r="O1" s="1009"/>
      <c r="P1" s="1009"/>
      <c r="Q1" s="1009"/>
    </row>
    <row r="2" spans="1:17" ht="15.95" customHeight="1">
      <c r="A2" s="1056" t="s">
        <v>129</v>
      </c>
      <c r="B2" s="1112"/>
      <c r="L2" s="1009"/>
      <c r="M2" s="1009"/>
      <c r="N2" s="1009"/>
      <c r="O2" s="1009"/>
      <c r="P2" s="1009"/>
      <c r="Q2" s="1009"/>
    </row>
    <row r="3" spans="1:17" ht="15.95" customHeight="1">
      <c r="A3" s="1056" t="s">
        <v>2163</v>
      </c>
      <c r="B3" s="1112"/>
      <c r="L3" s="1009"/>
      <c r="M3" s="1009"/>
      <c r="N3" s="1009"/>
      <c r="O3" s="1009"/>
      <c r="P3" s="1009"/>
      <c r="Q3" s="1009"/>
    </row>
    <row r="4" spans="1:17" ht="15.95" customHeight="1">
      <c r="A4" s="1056"/>
      <c r="B4" s="1112"/>
      <c r="L4" s="1009"/>
      <c r="M4" s="1009"/>
      <c r="N4" s="1009"/>
      <c r="O4" s="1009"/>
      <c r="P4" s="1009"/>
      <c r="Q4" s="1009"/>
    </row>
    <row r="5" spans="1:17" ht="15.95" customHeight="1">
      <c r="A5" s="1056"/>
      <c r="B5" s="1112"/>
      <c r="L5" s="1009"/>
      <c r="M5" s="1009"/>
      <c r="N5" s="1009"/>
      <c r="O5" s="1009"/>
      <c r="P5" s="1009"/>
      <c r="Q5" s="1009"/>
    </row>
    <row r="6" spans="1:17" ht="15.95" customHeight="1">
      <c r="A6" s="1056"/>
      <c r="B6" s="1112"/>
      <c r="L6" s="1009"/>
      <c r="M6" s="1009"/>
      <c r="N6" s="1009"/>
      <c r="O6" s="1009"/>
      <c r="P6" s="1009"/>
      <c r="Q6" s="1009"/>
    </row>
    <row r="7" spans="1:17" s="1013" customFormat="1" ht="20.25">
      <c r="B7" s="1114"/>
      <c r="C7" s="1015"/>
      <c r="D7" s="1114"/>
      <c r="E7" s="1973" t="s">
        <v>233</v>
      </c>
      <c r="F7" s="1973"/>
      <c r="G7" s="1973"/>
      <c r="H7" s="1973"/>
      <c r="I7" s="1016"/>
      <c r="J7" s="1016"/>
      <c r="K7" s="1016"/>
      <c r="L7" s="1009"/>
      <c r="M7" s="1009"/>
      <c r="N7" s="1009"/>
      <c r="O7" s="1009"/>
      <c r="P7" s="1009"/>
      <c r="Q7" s="1009"/>
    </row>
    <row r="8" spans="1:17" s="1017" customFormat="1" ht="15.95" customHeight="1">
      <c r="B8" s="1115"/>
      <c r="C8" s="1018"/>
      <c r="E8" s="1974" t="s">
        <v>1972</v>
      </c>
      <c r="F8" s="1974"/>
      <c r="G8" s="1974"/>
      <c r="H8" s="1974"/>
      <c r="I8" s="1012"/>
      <c r="J8" s="1012"/>
      <c r="K8" s="1012"/>
      <c r="L8" s="1009"/>
      <c r="M8" s="1009"/>
      <c r="N8" s="1009"/>
      <c r="O8" s="1009"/>
      <c r="P8" s="1009"/>
      <c r="Q8" s="1009"/>
    </row>
    <row r="9" spans="1:17" s="1019" customFormat="1" ht="21" customHeight="1">
      <c r="B9" s="1975" t="s">
        <v>81</v>
      </c>
      <c r="C9" s="1976"/>
      <c r="D9" s="1977" t="s">
        <v>234</v>
      </c>
      <c r="E9" s="1979" t="s">
        <v>1600</v>
      </c>
      <c r="F9" s="1977" t="s">
        <v>236</v>
      </c>
      <c r="G9" s="1981" t="s">
        <v>1601</v>
      </c>
      <c r="H9" s="1983" t="s">
        <v>72</v>
      </c>
      <c r="I9" s="1983" t="s">
        <v>251</v>
      </c>
      <c r="J9" s="1983" t="s">
        <v>239</v>
      </c>
      <c r="K9" s="1116"/>
      <c r="L9" s="1009"/>
      <c r="M9" s="1009"/>
      <c r="N9" s="1009"/>
      <c r="O9" s="1009"/>
      <c r="P9" s="1009"/>
      <c r="Q9" s="1009"/>
    </row>
    <row r="10" spans="1:17" s="1019" customFormat="1" ht="26.25" customHeight="1">
      <c r="B10" s="1351" t="s">
        <v>240</v>
      </c>
      <c r="C10" s="1352" t="s">
        <v>76</v>
      </c>
      <c r="D10" s="1978"/>
      <c r="E10" s="1980"/>
      <c r="F10" s="1978"/>
      <c r="G10" s="1982"/>
      <c r="H10" s="1984"/>
      <c r="I10" s="1984"/>
      <c r="J10" s="1984"/>
      <c r="K10" s="1116"/>
      <c r="L10" s="1009"/>
      <c r="M10" s="1009"/>
      <c r="N10" s="1009"/>
      <c r="O10" s="1009"/>
      <c r="P10" s="1009"/>
      <c r="Q10" s="1009"/>
    </row>
    <row r="11" spans="1:17" s="1021" customFormat="1" ht="15.95" customHeight="1">
      <c r="B11" s="1353" t="s">
        <v>83</v>
      </c>
      <c r="C11" s="1354" t="s">
        <v>1</v>
      </c>
      <c r="D11" s="1355" t="s">
        <v>84</v>
      </c>
      <c r="E11" s="1356" t="s">
        <v>85</v>
      </c>
      <c r="F11" s="1356" t="s">
        <v>86</v>
      </c>
      <c r="G11" s="1357" t="s">
        <v>87</v>
      </c>
      <c r="H11" s="1358" t="s">
        <v>241</v>
      </c>
      <c r="I11" s="1358" t="s">
        <v>145</v>
      </c>
      <c r="J11" s="1358" t="s">
        <v>146</v>
      </c>
      <c r="K11" s="1120"/>
      <c r="L11" s="1009"/>
      <c r="M11" s="1009"/>
      <c r="N11" s="1009"/>
      <c r="O11" s="1009"/>
    </row>
    <row r="12" spans="1:17" s="1009" customFormat="1" ht="15.95" customHeight="1">
      <c r="B12" s="1121"/>
      <c r="C12" s="1026"/>
      <c r="D12" s="1027"/>
      <c r="E12" s="1005"/>
      <c r="F12" s="1122"/>
      <c r="G12" s="1074"/>
      <c r="H12" s="1007"/>
      <c r="I12" s="1007"/>
      <c r="J12" s="1007"/>
      <c r="K12" s="1044"/>
    </row>
    <row r="13" spans="1:17" s="1107" customFormat="1" ht="15.95" customHeight="1">
      <c r="A13" s="1100"/>
      <c r="B13" s="1123">
        <v>44563</v>
      </c>
      <c r="C13" s="1124">
        <v>2</v>
      </c>
      <c r="D13" s="1102">
        <v>1</v>
      </c>
      <c r="E13" s="1174" t="str">
        <f>VLOOKUP($G13,'DANH MỤC VẬT TƯ'!$B$10:$G$55,2,0)</f>
        <v>Cá diêu hồng</v>
      </c>
      <c r="F13" s="1174" t="str">
        <f>VLOOKUP($G13,'DANH MỤC VẬT TƯ'!$B$10:$G$55,3,0)</f>
        <v>kg</v>
      </c>
      <c r="G13" s="1125" t="s">
        <v>2081</v>
      </c>
      <c r="H13" s="1126">
        <v>61</v>
      </c>
      <c r="I13" s="1126">
        <v>60000</v>
      </c>
      <c r="J13" s="1126">
        <f>IF(H13=0,0,I13*H13)</f>
        <v>3660000</v>
      </c>
      <c r="K13" s="1127"/>
    </row>
    <row r="14" spans="1:17" s="1107" customFormat="1" ht="15.95" customHeight="1">
      <c r="A14" s="1100"/>
      <c r="B14" s="1123">
        <v>44563</v>
      </c>
      <c r="C14" s="1124">
        <v>2</v>
      </c>
      <c r="D14" s="1102">
        <v>1</v>
      </c>
      <c r="E14" s="1174" t="str">
        <f>VLOOKUP($G14,'DANH MỤC VẬT TƯ'!$B$10:$G$55,2,0)</f>
        <v>Mực tươi</v>
      </c>
      <c r="F14" s="1174" t="str">
        <f>VLOOKUP($G14,'DANH MỤC VẬT TƯ'!$B$10:$G$55,3,0)</f>
        <v>kg</v>
      </c>
      <c r="G14" s="1125" t="s">
        <v>2086</v>
      </c>
      <c r="H14" s="1126">
        <v>90</v>
      </c>
      <c r="I14" s="1126">
        <v>250000</v>
      </c>
      <c r="J14" s="1126">
        <f t="shared" ref="J14:J46" si="0">IF(H14=0,0,I14*H14)</f>
        <v>22500000</v>
      </c>
      <c r="K14" s="1127"/>
    </row>
    <row r="15" spans="1:17" s="1107" customFormat="1" ht="15.95" customHeight="1">
      <c r="A15" s="1100"/>
      <c r="B15" s="1123">
        <v>44563</v>
      </c>
      <c r="C15" s="1124">
        <v>2</v>
      </c>
      <c r="D15" s="1102">
        <v>1</v>
      </c>
      <c r="E15" s="1174" t="str">
        <f>VLOOKUP($G15,'DANH MỤC VẬT TƯ'!$B$10:$G$55,2,0)</f>
        <v>Tôm</v>
      </c>
      <c r="F15" s="1174" t="str">
        <f>VLOOKUP($G15,'DANH MỤC VẬT TƯ'!$B$10:$G$55,3,0)</f>
        <v>kg</v>
      </c>
      <c r="G15" s="1125" t="s">
        <v>2089</v>
      </c>
      <c r="H15" s="1126">
        <v>10</v>
      </c>
      <c r="I15" s="1126">
        <v>250000</v>
      </c>
      <c r="J15" s="1126">
        <f t="shared" si="0"/>
        <v>2500000</v>
      </c>
      <c r="K15" s="1127"/>
    </row>
    <row r="16" spans="1:17" s="1107" customFormat="1" ht="15.95" customHeight="1">
      <c r="A16" s="1100"/>
      <c r="B16" s="1123">
        <v>44563</v>
      </c>
      <c r="C16" s="1124">
        <v>2</v>
      </c>
      <c r="D16" s="1102">
        <v>1</v>
      </c>
      <c r="E16" s="1174" t="str">
        <f>VLOOKUP($G16,'DANH MỤC VẬT TƯ'!$B$10:$G$55,2,0)</f>
        <v>Ghẹ</v>
      </c>
      <c r="F16" s="1174" t="str">
        <f>VLOOKUP($G16,'DANH MỤC VẬT TƯ'!$B$10:$G$55,3,0)</f>
        <v>kg</v>
      </c>
      <c r="G16" s="1125" t="s">
        <v>2091</v>
      </c>
      <c r="H16" s="1126">
        <v>30</v>
      </c>
      <c r="I16" s="1126">
        <v>270000</v>
      </c>
      <c r="J16" s="1126">
        <f t="shared" si="0"/>
        <v>8100000</v>
      </c>
      <c r="K16" s="1127"/>
    </row>
    <row r="17" spans="1:12" s="1107" customFormat="1" ht="15.95" customHeight="1">
      <c r="A17" s="1100"/>
      <c r="B17" s="1123"/>
      <c r="C17" s="1124"/>
      <c r="D17" s="1102"/>
      <c r="E17" s="1174"/>
      <c r="F17" s="1174"/>
      <c r="G17" s="1125"/>
      <c r="H17" s="1126"/>
      <c r="I17" s="1126" t="s">
        <v>785</v>
      </c>
      <c r="J17" s="1126">
        <f t="shared" si="0"/>
        <v>0</v>
      </c>
      <c r="K17" s="1127"/>
      <c r="L17" s="1128"/>
    </row>
    <row r="18" spans="1:12" s="1107" customFormat="1" ht="15.95" customHeight="1">
      <c r="A18" s="1100"/>
      <c r="B18" s="1123">
        <v>44563</v>
      </c>
      <c r="C18" s="1124">
        <v>3</v>
      </c>
      <c r="D18" s="1102">
        <v>2</v>
      </c>
      <c r="E18" s="1174" t="str">
        <f>VLOOKUP($G18,'DANH MỤC VẬT TƯ'!$B$10:$G$55,2,0)</f>
        <v>Bún</v>
      </c>
      <c r="F18" s="1174" t="str">
        <f>VLOOKUP($G18,'DANH MỤC VẬT TƯ'!$B$10:$G$55,3,0)</f>
        <v>kg</v>
      </c>
      <c r="G18" s="1129" t="s">
        <v>2083</v>
      </c>
      <c r="H18" s="1126">
        <v>70</v>
      </c>
      <c r="I18" s="1126">
        <v>12000</v>
      </c>
      <c r="J18" s="1126">
        <f t="shared" si="0"/>
        <v>840000</v>
      </c>
      <c r="K18" s="1127"/>
    </row>
    <row r="19" spans="1:12" s="1009" customFormat="1" ht="15.95" customHeight="1">
      <c r="A19" s="1001"/>
      <c r="B19" s="1130"/>
      <c r="C19" s="804"/>
      <c r="D19" s="1004"/>
      <c r="E19" s="1174"/>
      <c r="F19" s="1174"/>
      <c r="G19" s="1074"/>
      <c r="H19" s="826"/>
      <c r="I19" s="826" t="s">
        <v>785</v>
      </c>
      <c r="J19" s="826">
        <f t="shared" si="0"/>
        <v>0</v>
      </c>
      <c r="K19" s="1044"/>
      <c r="L19" s="1128"/>
    </row>
    <row r="20" spans="1:12" s="1107" customFormat="1" ht="15.95" customHeight="1">
      <c r="A20" s="1100"/>
      <c r="B20" s="1123">
        <v>44563</v>
      </c>
      <c r="C20" s="1124">
        <v>4</v>
      </c>
      <c r="D20" s="1102">
        <v>3</v>
      </c>
      <c r="E20" s="1174" t="str">
        <f>VLOOKUP($G20,'DANH MỤC VẬT TƯ'!$B$10:$G$55,2,0)</f>
        <v>Rau các loại</v>
      </c>
      <c r="F20" s="1174" t="str">
        <f>VLOOKUP($G20,'DANH MỤC VẬT TƯ'!$B$10:$G$55,3,0)</f>
        <v>kg</v>
      </c>
      <c r="G20" s="1129" t="s">
        <v>2085</v>
      </c>
      <c r="H20" s="1126">
        <v>310</v>
      </c>
      <c r="I20" s="1126">
        <v>30000</v>
      </c>
      <c r="J20" s="1126">
        <f t="shared" si="0"/>
        <v>9300000</v>
      </c>
      <c r="K20" s="1127"/>
    </row>
    <row r="21" spans="1:12" s="1009" customFormat="1" ht="15.95" customHeight="1">
      <c r="A21" s="1001"/>
      <c r="B21" s="1130"/>
      <c r="C21" s="804"/>
      <c r="D21" s="1004"/>
      <c r="E21" s="1174"/>
      <c r="F21" s="1174"/>
      <c r="G21" s="1074"/>
      <c r="H21" s="826"/>
      <c r="I21" s="826" t="s">
        <v>785</v>
      </c>
      <c r="J21" s="826">
        <f t="shared" si="0"/>
        <v>0</v>
      </c>
      <c r="K21" s="1044"/>
    </row>
    <row r="22" spans="1:12" s="1107" customFormat="1" ht="15.95" customHeight="1">
      <c r="A22" s="1100"/>
      <c r="B22" s="1123">
        <v>44563</v>
      </c>
      <c r="C22" s="1124">
        <v>5</v>
      </c>
      <c r="D22" s="1102">
        <v>4</v>
      </c>
      <c r="E22" s="1174" t="str">
        <f>VLOOKUP($G22,'DANH MỤC VẬT TƯ'!$B$10:$G$55,2,0)</f>
        <v>Bắp bò</v>
      </c>
      <c r="F22" s="1174" t="str">
        <f>VLOOKUP($G22,'DANH MỤC VẬT TƯ'!$B$10:$G$55,3,0)</f>
        <v>kg</v>
      </c>
      <c r="G22" s="1129" t="s">
        <v>2045</v>
      </c>
      <c r="H22" s="1126">
        <v>70</v>
      </c>
      <c r="I22" s="1126">
        <v>270000</v>
      </c>
      <c r="J22" s="1126">
        <f t="shared" si="0"/>
        <v>18900000</v>
      </c>
      <c r="K22" s="1127"/>
    </row>
    <row r="23" spans="1:12" s="1009" customFormat="1" ht="15.95" customHeight="1">
      <c r="A23" s="1001"/>
      <c r="B23" s="1130"/>
      <c r="C23" s="804"/>
      <c r="D23" s="1004"/>
      <c r="E23" s="1174"/>
      <c r="F23" s="1174"/>
      <c r="G23" s="1074"/>
      <c r="H23" s="826"/>
      <c r="I23" s="826" t="s">
        <v>785</v>
      </c>
      <c r="J23" s="826">
        <f t="shared" si="0"/>
        <v>0</v>
      </c>
      <c r="K23" s="1044"/>
    </row>
    <row r="24" spans="1:12" s="1107" customFormat="1" ht="15.95" customHeight="1">
      <c r="A24" s="1100"/>
      <c r="B24" s="1123">
        <v>44563</v>
      </c>
      <c r="C24" s="1124">
        <v>1</v>
      </c>
      <c r="D24" s="1102">
        <v>5</v>
      </c>
      <c r="E24" s="1174" t="str">
        <f>VLOOKUP($G24,'DANH MỤC VẬT TƯ'!$B$10:$G$55,2,0)</f>
        <v>Thịt heo</v>
      </c>
      <c r="F24" s="1174" t="str">
        <f>VLOOKUP($G24,'DANH MỤC VẬT TƯ'!$B$10:$G$55,3,0)</f>
        <v>kg</v>
      </c>
      <c r="G24" s="1129" t="s">
        <v>2088</v>
      </c>
      <c r="H24" s="1126">
        <v>20</v>
      </c>
      <c r="I24" s="1126">
        <v>130000</v>
      </c>
      <c r="J24" s="1126">
        <f t="shared" si="0"/>
        <v>2600000</v>
      </c>
      <c r="K24" s="1127"/>
    </row>
    <row r="25" spans="1:12" s="1009" customFormat="1" ht="15.95" customHeight="1">
      <c r="A25" s="1001"/>
      <c r="B25" s="1130"/>
      <c r="C25" s="804"/>
      <c r="D25" s="1004"/>
      <c r="E25" s="1174"/>
      <c r="F25" s="1174"/>
      <c r="G25" s="1074"/>
      <c r="H25" s="826"/>
      <c r="I25" s="826" t="s">
        <v>785</v>
      </c>
      <c r="J25" s="826">
        <f t="shared" si="0"/>
        <v>0</v>
      </c>
      <c r="K25" s="1044"/>
    </row>
    <row r="26" spans="1:12" s="1107" customFormat="1" ht="15.95" customHeight="1">
      <c r="A26" s="1100"/>
      <c r="B26" s="1123">
        <v>44563</v>
      </c>
      <c r="C26" s="1131">
        <v>1</v>
      </c>
      <c r="D26" s="1102">
        <v>6</v>
      </c>
      <c r="E26" s="1174" t="str">
        <f>VLOOKUP($G26,'DANH MỤC VẬT TƯ'!$B$10:$G$55,2,0)</f>
        <v xml:space="preserve">Khoai </v>
      </c>
      <c r="F26" s="1174" t="str">
        <f>VLOOKUP($G26,'DANH MỤC VẬT TƯ'!$B$10:$G$55,3,0)</f>
        <v>kg</v>
      </c>
      <c r="G26" s="1129" t="s">
        <v>2093</v>
      </c>
      <c r="H26" s="1126">
        <v>14</v>
      </c>
      <c r="I26" s="1126">
        <v>30000</v>
      </c>
      <c r="J26" s="1126">
        <f t="shared" si="0"/>
        <v>420000</v>
      </c>
      <c r="K26" s="1127"/>
      <c r="L26" s="1128"/>
    </row>
    <row r="27" spans="1:12" s="1107" customFormat="1" ht="15.95" customHeight="1">
      <c r="A27" s="1100"/>
      <c r="B27" s="1123">
        <v>44563</v>
      </c>
      <c r="C27" s="1131">
        <v>1</v>
      </c>
      <c r="D27" s="1102">
        <v>6</v>
      </c>
      <c r="E27" s="1174" t="str">
        <f>VLOOKUP($G27,'DANH MỤC VẬT TƯ'!$B$10:$G$55,2,0)</f>
        <v>Ngô mỹ</v>
      </c>
      <c r="F27" s="1174" t="str">
        <f>VLOOKUP($G27,'DANH MỤC VẬT TƯ'!$B$10:$G$55,3,0)</f>
        <v>kg</v>
      </c>
      <c r="G27" s="1129" t="s">
        <v>2096</v>
      </c>
      <c r="H27" s="1126">
        <v>16</v>
      </c>
      <c r="I27" s="1126">
        <v>30000</v>
      </c>
      <c r="J27" s="1126">
        <f t="shared" si="0"/>
        <v>480000</v>
      </c>
      <c r="K27" s="1127"/>
      <c r="L27" s="1128"/>
    </row>
    <row r="28" spans="1:12" s="1009" customFormat="1" ht="15.95" customHeight="1">
      <c r="A28" s="1001"/>
      <c r="B28" s="1130"/>
      <c r="C28" s="1003"/>
      <c r="D28" s="1004"/>
      <c r="E28" s="1174"/>
      <c r="F28" s="1174"/>
      <c r="G28" s="1074"/>
      <c r="H28" s="826"/>
      <c r="I28" s="826" t="s">
        <v>785</v>
      </c>
      <c r="J28" s="826">
        <f t="shared" si="0"/>
        <v>0</v>
      </c>
      <c r="K28" s="1044"/>
      <c r="L28" s="1128"/>
    </row>
    <row r="29" spans="1:12" s="1107" customFormat="1" ht="15.95" customHeight="1">
      <c r="A29" s="1100"/>
      <c r="B29" s="1123">
        <v>44563</v>
      </c>
      <c r="C29" s="1131">
        <v>3</v>
      </c>
      <c r="D29" s="1102">
        <v>7</v>
      </c>
      <c r="E29" s="1174" t="str">
        <f>VLOOKUP($G29,'DANH MỤC VẬT TƯ'!$B$10:$G$55,2,0)</f>
        <v xml:space="preserve"> Gạo</v>
      </c>
      <c r="F29" s="1174" t="str">
        <f>VLOOKUP($G29,'DANH MỤC VẬT TƯ'!$B$10:$G$55,3,0)</f>
        <v>kg</v>
      </c>
      <c r="G29" s="1129" t="s">
        <v>2097</v>
      </c>
      <c r="H29" s="1126">
        <v>45</v>
      </c>
      <c r="I29" s="1126">
        <v>25000</v>
      </c>
      <c r="J29" s="1126">
        <f t="shared" si="0"/>
        <v>1125000</v>
      </c>
      <c r="K29" s="1127"/>
      <c r="L29" s="1128"/>
    </row>
    <row r="30" spans="1:12" s="1009" customFormat="1" ht="15.95" customHeight="1">
      <c r="A30" s="1001"/>
      <c r="B30" s="1130"/>
      <c r="C30" s="1003"/>
      <c r="D30" s="1004"/>
      <c r="E30" s="1174"/>
      <c r="F30" s="1174"/>
      <c r="G30" s="1074"/>
      <c r="H30" s="826"/>
      <c r="I30" s="826" t="s">
        <v>785</v>
      </c>
      <c r="J30" s="826">
        <f t="shared" si="0"/>
        <v>0</v>
      </c>
      <c r="K30" s="1044"/>
      <c r="L30" s="1128"/>
    </row>
    <row r="31" spans="1:12" s="1107" customFormat="1" ht="15.95" customHeight="1">
      <c r="A31" s="1100"/>
      <c r="B31" s="1123">
        <v>44563</v>
      </c>
      <c r="C31" s="1131">
        <v>2</v>
      </c>
      <c r="D31" s="1102">
        <v>8</v>
      </c>
      <c r="E31" s="1174" t="str">
        <f>VLOOKUP($G31,'DANH MỤC VẬT TƯ'!$B$10:$G$55,2,0)</f>
        <v>Trứng gà, vịt</v>
      </c>
      <c r="F31" s="1174" t="str">
        <f>VLOOKUP($G31,'DANH MỤC VẬT TƯ'!$B$10:$G$55,3,0)</f>
        <v>kg</v>
      </c>
      <c r="G31" s="1129" t="s">
        <v>2099</v>
      </c>
      <c r="H31" s="1126">
        <v>100</v>
      </c>
      <c r="I31" s="1126">
        <v>4000</v>
      </c>
      <c r="J31" s="1126">
        <f t="shared" si="0"/>
        <v>400000</v>
      </c>
      <c r="K31" s="1127"/>
      <c r="L31" s="1128"/>
    </row>
    <row r="32" spans="1:12" s="1009" customFormat="1" ht="15.95" customHeight="1">
      <c r="A32" s="1001"/>
      <c r="B32" s="1130"/>
      <c r="C32" s="1003"/>
      <c r="D32" s="1004"/>
      <c r="E32" s="1174"/>
      <c r="F32" s="1174"/>
      <c r="G32" s="1074"/>
      <c r="H32" s="826"/>
      <c r="I32" s="826" t="s">
        <v>785</v>
      </c>
      <c r="J32" s="826">
        <f t="shared" si="0"/>
        <v>0</v>
      </c>
      <c r="K32" s="1044"/>
      <c r="L32" s="1128"/>
    </row>
    <row r="33" spans="1:14" s="1107" customFormat="1" ht="15.95" customHeight="1">
      <c r="A33" s="1100"/>
      <c r="B33" s="1123">
        <v>44563</v>
      </c>
      <c r="C33" s="1131">
        <v>2</v>
      </c>
      <c r="D33" s="1102">
        <v>9</v>
      </c>
      <c r="E33" s="1174" t="str">
        <f>VLOOKUP($G33,'DANH MỤC VẬT TƯ'!$B$10:$G$55,2,0)</f>
        <v>Thịt gà</v>
      </c>
      <c r="F33" s="1174" t="str">
        <f>VLOOKUP($G33,'DANH MỤC VẬT TƯ'!$B$10:$G$55,3,0)</f>
        <v>kg</v>
      </c>
      <c r="G33" s="1129" t="s">
        <v>2101</v>
      </c>
      <c r="H33" s="1126">
        <v>20</v>
      </c>
      <c r="I33" s="1126">
        <v>150000</v>
      </c>
      <c r="J33" s="1126">
        <f t="shared" si="0"/>
        <v>3000000</v>
      </c>
      <c r="K33" s="1127"/>
      <c r="L33" s="1128"/>
    </row>
    <row r="34" spans="1:14" s="1107" customFormat="1" ht="15.95" customHeight="1">
      <c r="A34" s="1100"/>
      <c r="B34" s="1123"/>
      <c r="C34" s="1131"/>
      <c r="D34" s="1102"/>
      <c r="E34" s="1174"/>
      <c r="F34" s="1174"/>
      <c r="G34" s="1129"/>
      <c r="H34" s="1126"/>
      <c r="I34" s="1126"/>
      <c r="J34" s="1126"/>
      <c r="K34" s="1127"/>
      <c r="L34" s="1128"/>
    </row>
    <row r="35" spans="1:14" s="1107" customFormat="1" ht="15.95" customHeight="1">
      <c r="A35" s="1100"/>
      <c r="B35" s="1123">
        <v>44563</v>
      </c>
      <c r="C35" s="1131">
        <v>1</v>
      </c>
      <c r="D35" s="1102"/>
      <c r="E35" s="1174" t="str">
        <f>VLOOKUP($G35,'DANH MỤC VẬT TƯ'!$B$10:$G$55,2,0)</f>
        <v>Bún</v>
      </c>
      <c r="F35" s="1174" t="str">
        <f>VLOOKUP($G35,'DANH MỤC VẬT TƯ'!$B$10:$G$55,3,0)</f>
        <v>kg</v>
      </c>
      <c r="G35" s="1129" t="s">
        <v>2083</v>
      </c>
      <c r="H35" s="1129">
        <v>35</v>
      </c>
      <c r="I35" s="1126">
        <v>12000</v>
      </c>
      <c r="J35" s="1126">
        <f t="shared" si="0"/>
        <v>420000</v>
      </c>
      <c r="K35" s="1127"/>
      <c r="L35" s="1128"/>
    </row>
    <row r="36" spans="1:14" s="1009" customFormat="1" ht="15.75" customHeight="1">
      <c r="A36" s="1001"/>
      <c r="B36" s="1130"/>
      <c r="C36" s="1003"/>
      <c r="D36" s="1004"/>
      <c r="E36" s="1174"/>
      <c r="F36" s="1174"/>
      <c r="G36" s="1074"/>
      <c r="H36" s="826"/>
      <c r="I36" s="826" t="s">
        <v>785</v>
      </c>
      <c r="J36" s="826">
        <f t="shared" si="0"/>
        <v>0</v>
      </c>
      <c r="K36" s="1044"/>
    </row>
    <row r="37" spans="1:14" s="1107" customFormat="1" ht="15.95" customHeight="1">
      <c r="A37" s="1100"/>
      <c r="B37" s="1123">
        <v>44564</v>
      </c>
      <c r="C37" s="1131">
        <v>3</v>
      </c>
      <c r="D37" s="1102">
        <v>10</v>
      </c>
      <c r="E37" s="1174" t="str">
        <f>VLOOKUP($G37,'DANH MỤC VẬT TƯ'!$B$10:$G$55,2,0)</f>
        <v>Cá diêu hồng</v>
      </c>
      <c r="F37" s="1174" t="str">
        <f>VLOOKUP($G37,'DANH MỤC VẬT TƯ'!$B$10:$G$55,3,0)</f>
        <v>kg</v>
      </c>
      <c r="G37" s="1125" t="s">
        <v>2081</v>
      </c>
      <c r="H37" s="1126">
        <v>50</v>
      </c>
      <c r="I37" s="1126">
        <v>60000</v>
      </c>
      <c r="J37" s="1126">
        <f t="shared" si="0"/>
        <v>3000000</v>
      </c>
      <c r="K37" s="1127"/>
    </row>
    <row r="38" spans="1:14" s="1107" customFormat="1" ht="15.95" customHeight="1">
      <c r="A38" s="1100"/>
      <c r="B38" s="1123">
        <v>44564</v>
      </c>
      <c r="C38" s="1131">
        <v>3</v>
      </c>
      <c r="D38" s="1102">
        <v>10</v>
      </c>
      <c r="E38" s="1174" t="str">
        <f>VLOOKUP($G38,'DANH MỤC VẬT TƯ'!$B$10:$G$55,2,0)</f>
        <v>Mực tươi</v>
      </c>
      <c r="F38" s="1174" t="str">
        <f>VLOOKUP($G38,'DANH MỤC VẬT TƯ'!$B$10:$G$55,3,0)</f>
        <v>kg</v>
      </c>
      <c r="G38" s="1125" t="s">
        <v>2086</v>
      </c>
      <c r="H38" s="1126">
        <v>30</v>
      </c>
      <c r="I38" s="1126">
        <v>250000</v>
      </c>
      <c r="J38" s="1126">
        <f t="shared" si="0"/>
        <v>7500000</v>
      </c>
      <c r="K38" s="1127"/>
    </row>
    <row r="39" spans="1:14" s="1107" customFormat="1" ht="15.95" customHeight="1">
      <c r="A39" s="1100"/>
      <c r="B39" s="1123">
        <v>44564</v>
      </c>
      <c r="C39" s="1131">
        <v>3</v>
      </c>
      <c r="D39" s="1102">
        <v>10</v>
      </c>
      <c r="E39" s="1174" t="str">
        <f>VLOOKUP($G39,'DANH MỤC VẬT TƯ'!$B$10:$G$55,2,0)</f>
        <v>Ghẹ</v>
      </c>
      <c r="F39" s="1174" t="str">
        <f>VLOOKUP($G39,'DANH MỤC VẬT TƯ'!$B$10:$G$55,3,0)</f>
        <v>kg</v>
      </c>
      <c r="G39" s="1125" t="s">
        <v>2091</v>
      </c>
      <c r="H39" s="1126">
        <v>10</v>
      </c>
      <c r="I39" s="1126">
        <v>270000</v>
      </c>
      <c r="J39" s="1126">
        <f t="shared" si="0"/>
        <v>2700000</v>
      </c>
      <c r="K39" s="1127"/>
      <c r="N39" s="1132"/>
    </row>
    <row r="40" spans="1:14" s="1107" customFormat="1" ht="15.95" customHeight="1">
      <c r="A40" s="1100"/>
      <c r="B40" s="1123">
        <v>44564</v>
      </c>
      <c r="C40" s="1131">
        <v>3</v>
      </c>
      <c r="D40" s="1102">
        <v>10</v>
      </c>
      <c r="E40" s="1174" t="str">
        <f>VLOOKUP($G40,'DANH MỤC VẬT TƯ'!$B$10:$G$55,2,0)</f>
        <v>Tôm</v>
      </c>
      <c r="F40" s="1174" t="str">
        <f>VLOOKUP($G40,'DANH MỤC VẬT TƯ'!$B$10:$G$55,3,0)</f>
        <v>kg</v>
      </c>
      <c r="G40" s="1125" t="s">
        <v>2089</v>
      </c>
      <c r="H40" s="1126">
        <v>5</v>
      </c>
      <c r="I40" s="1126">
        <v>250000</v>
      </c>
      <c r="J40" s="1126">
        <f t="shared" si="0"/>
        <v>1250000</v>
      </c>
      <c r="K40" s="1127"/>
      <c r="N40" s="1132"/>
    </row>
    <row r="41" spans="1:14" s="1009" customFormat="1" ht="15.95" customHeight="1">
      <c r="A41" s="1001"/>
      <c r="B41" s="1130"/>
      <c r="C41" s="1003"/>
      <c r="D41" s="1004"/>
      <c r="E41" s="1174"/>
      <c r="F41" s="1174"/>
      <c r="G41" s="1074"/>
      <c r="H41" s="826"/>
      <c r="I41" s="826" t="s">
        <v>785</v>
      </c>
      <c r="J41" s="826">
        <f t="shared" si="0"/>
        <v>0</v>
      </c>
      <c r="K41" s="1044"/>
      <c r="L41" s="1008"/>
      <c r="N41" s="1133"/>
    </row>
    <row r="42" spans="1:14" s="1009" customFormat="1" ht="15.95" customHeight="1">
      <c r="A42" s="1001"/>
      <c r="B42" s="1130">
        <v>44564</v>
      </c>
      <c r="C42" s="1003">
        <v>5</v>
      </c>
      <c r="D42" s="1004">
        <v>12</v>
      </c>
      <c r="E42" s="1174" t="str">
        <f>VLOOKUP($G42,'DANH MỤC VẬT TƯ'!$B$10:$G$55,2,0)</f>
        <v>Trứng gà, vịt</v>
      </c>
      <c r="F42" s="1174" t="str">
        <f>VLOOKUP($G42,'DANH MỤC VẬT TƯ'!$B$10:$G$55,3,0)</f>
        <v>kg</v>
      </c>
      <c r="G42" s="1099" t="s">
        <v>2099</v>
      </c>
      <c r="H42" s="826">
        <v>100</v>
      </c>
      <c r="I42" s="826">
        <v>4000</v>
      </c>
      <c r="J42" s="826">
        <f t="shared" si="0"/>
        <v>400000</v>
      </c>
      <c r="K42" s="1044"/>
    </row>
    <row r="43" spans="1:14" s="1009" customFormat="1" ht="15.95" customHeight="1">
      <c r="A43" s="1001"/>
      <c r="B43" s="1134"/>
      <c r="C43" s="1003"/>
      <c r="D43" s="1004"/>
      <c r="E43" s="1174"/>
      <c r="F43" s="1174"/>
      <c r="G43" s="1074"/>
      <c r="H43" s="826"/>
      <c r="I43" s="826" t="s">
        <v>785</v>
      </c>
      <c r="J43" s="826">
        <f t="shared" si="0"/>
        <v>0</v>
      </c>
      <c r="K43" s="1044"/>
      <c r="L43" s="1128"/>
    </row>
    <row r="44" spans="1:14" s="1009" customFormat="1" ht="15.95" customHeight="1">
      <c r="A44" s="1001"/>
      <c r="B44" s="1130">
        <v>44564</v>
      </c>
      <c r="C44" s="1003">
        <v>8</v>
      </c>
      <c r="D44" s="1004">
        <v>13</v>
      </c>
      <c r="E44" s="1174" t="str">
        <f>VLOOKUP($G44,'DANH MỤC VẬT TƯ'!$B$10:$G$55,2,0)</f>
        <v>Bột chiên giòn</v>
      </c>
      <c r="F44" s="1174" t="str">
        <f>VLOOKUP($G44,'DANH MỤC VẬT TƯ'!$B$10:$G$55,3,0)</f>
        <v>kg</v>
      </c>
      <c r="G44" s="1074" t="s">
        <v>2095</v>
      </c>
      <c r="H44" s="826">
        <v>100</v>
      </c>
      <c r="I44" s="826">
        <v>150000</v>
      </c>
      <c r="J44" s="826">
        <f t="shared" si="0"/>
        <v>15000000</v>
      </c>
      <c r="K44" s="1044"/>
    </row>
    <row r="45" spans="1:14" s="1009" customFormat="1" ht="15.95" customHeight="1">
      <c r="A45" s="1001"/>
      <c r="B45" s="1134"/>
      <c r="C45" s="1003"/>
      <c r="D45" s="1004"/>
      <c r="E45" s="1174"/>
      <c r="F45" s="1174"/>
      <c r="G45" s="1074"/>
      <c r="H45" s="826"/>
      <c r="I45" s="826" t="s">
        <v>785</v>
      </c>
      <c r="J45" s="826">
        <f t="shared" si="0"/>
        <v>0</v>
      </c>
      <c r="K45" s="1044"/>
    </row>
    <row r="46" spans="1:14" s="1009" customFormat="1" ht="15.95" customHeight="1">
      <c r="A46" s="1001"/>
      <c r="B46" s="1130">
        <v>44564</v>
      </c>
      <c r="C46" s="1003">
        <v>10</v>
      </c>
      <c r="D46" s="1004">
        <v>14</v>
      </c>
      <c r="E46" s="1174" t="str">
        <f>VLOOKUP($G46,'DANH MỤC VẬT TƯ'!$B$10:$G$55,2,0)</f>
        <v xml:space="preserve"> Lạp xường</v>
      </c>
      <c r="F46" s="1174" t="str">
        <f>VLOOKUP($G46,'DANH MỤC VẬT TƯ'!$B$10:$G$55,3,0)</f>
        <v>kg</v>
      </c>
      <c r="G46" s="1006" t="s">
        <v>2105</v>
      </c>
      <c r="H46" s="826">
        <v>3</v>
      </c>
      <c r="I46" s="826">
        <v>200000</v>
      </c>
      <c r="J46" s="826">
        <f t="shared" si="0"/>
        <v>600000</v>
      </c>
      <c r="K46" s="1044"/>
    </row>
    <row r="47" spans="1:14" s="1009" customFormat="1" ht="15.95" customHeight="1">
      <c r="A47" s="1001"/>
      <c r="B47" s="1130"/>
      <c r="C47" s="1003"/>
      <c r="D47" s="1004"/>
      <c r="E47" s="1174"/>
      <c r="F47" s="1174"/>
      <c r="G47" s="1006"/>
      <c r="H47" s="826"/>
      <c r="I47" s="826"/>
      <c r="J47" s="826"/>
      <c r="K47" s="1044"/>
    </row>
    <row r="48" spans="1:14" s="1009" customFormat="1" ht="15.95" customHeight="1">
      <c r="A48" s="1001"/>
      <c r="B48" s="1130">
        <v>44564</v>
      </c>
      <c r="C48" s="1003">
        <v>11</v>
      </c>
      <c r="D48" s="1004">
        <v>15</v>
      </c>
      <c r="E48" s="1174" t="str">
        <f>VLOOKUP($G48,'DANH MỤC VẬT TƯ'!$B$10:$G$55,2,0)</f>
        <v>Bột chiên giòn</v>
      </c>
      <c r="F48" s="1174" t="str">
        <f>VLOOKUP($G48,'DANH MỤC VẬT TƯ'!$B$10:$G$55,3,0)</f>
        <v>kg</v>
      </c>
      <c r="G48" s="1074" t="s">
        <v>2095</v>
      </c>
      <c r="H48" s="826">
        <v>100</v>
      </c>
      <c r="I48" s="826">
        <v>150000</v>
      </c>
      <c r="J48" s="826">
        <f>IF(H48=0,0,I48*H48)</f>
        <v>15000000</v>
      </c>
      <c r="K48" s="1044"/>
    </row>
    <row r="49" spans="1:12" s="1009" customFormat="1" ht="15.95" customHeight="1">
      <c r="A49" s="1001"/>
      <c r="B49" s="1130"/>
      <c r="C49" s="1003"/>
      <c r="D49" s="1004"/>
      <c r="E49" s="1174"/>
      <c r="F49" s="1174"/>
      <c r="G49" s="1074"/>
      <c r="H49" s="826"/>
      <c r="I49" s="826"/>
      <c r="J49" s="826"/>
      <c r="K49" s="1044"/>
    </row>
    <row r="50" spans="1:12" s="1009" customFormat="1" ht="15.95" customHeight="1">
      <c r="A50" s="1001"/>
      <c r="B50" s="1130">
        <v>44565</v>
      </c>
      <c r="C50" s="1003">
        <v>5</v>
      </c>
      <c r="D50" s="1004">
        <v>16</v>
      </c>
      <c r="E50" s="1174" t="str">
        <f>VLOOKUP($G50,'DANH MỤC VẬT TƯ'!$B$10:$G$55,2,0)</f>
        <v>Trứng gà, vịt</v>
      </c>
      <c r="F50" s="1174" t="str">
        <f>VLOOKUP($G50,'DANH MỤC VẬT TƯ'!$B$10:$G$55,3,0)</f>
        <v>kg</v>
      </c>
      <c r="G50" s="1099" t="s">
        <v>2099</v>
      </c>
      <c r="H50" s="826">
        <v>80</v>
      </c>
      <c r="I50" s="826">
        <v>4000</v>
      </c>
      <c r="J50" s="826">
        <f t="shared" ref="J50:J57" si="1">IF(H50=0,0,I50*H50)</f>
        <v>320000</v>
      </c>
      <c r="K50" s="1044"/>
    </row>
    <row r="51" spans="1:12" s="1009" customFormat="1" ht="15.95" customHeight="1">
      <c r="A51" s="1001"/>
      <c r="B51" s="1134"/>
      <c r="C51" s="1003"/>
      <c r="D51" s="1004"/>
      <c r="E51" s="1174"/>
      <c r="F51" s="1174"/>
      <c r="G51" s="1074"/>
      <c r="H51" s="826"/>
      <c r="I51" s="826" t="s">
        <v>785</v>
      </c>
      <c r="J51" s="826">
        <f t="shared" si="1"/>
        <v>0</v>
      </c>
      <c r="K51" s="1044"/>
    </row>
    <row r="52" spans="1:12" s="1009" customFormat="1" ht="15.95" customHeight="1">
      <c r="A52" s="1001"/>
      <c r="B52" s="1130">
        <v>44565</v>
      </c>
      <c r="C52" s="1003">
        <v>6</v>
      </c>
      <c r="D52" s="1004">
        <v>17</v>
      </c>
      <c r="E52" s="1174" t="str">
        <f>VLOOKUP($G52,'DANH MỤC VẬT TƯ'!$B$10:$G$55,2,0)</f>
        <v>Cá diêu hồng</v>
      </c>
      <c r="F52" s="1174" t="str">
        <f>VLOOKUP($G52,'DANH MỤC VẬT TƯ'!$B$10:$G$55,3,0)</f>
        <v>kg</v>
      </c>
      <c r="G52" s="1074" t="s">
        <v>2081</v>
      </c>
      <c r="H52" s="826">
        <v>50</v>
      </c>
      <c r="I52" s="826">
        <v>60000</v>
      </c>
      <c r="J52" s="826">
        <f t="shared" si="1"/>
        <v>3000000</v>
      </c>
      <c r="K52" s="1044"/>
    </row>
    <row r="53" spans="1:12" s="1009" customFormat="1" ht="15.95" customHeight="1">
      <c r="A53" s="1001"/>
      <c r="B53" s="1130">
        <v>44565</v>
      </c>
      <c r="C53" s="1003">
        <v>6</v>
      </c>
      <c r="D53" s="1004">
        <v>17</v>
      </c>
      <c r="E53" s="1174" t="str">
        <f>VLOOKUP($G53,'DANH MỤC VẬT TƯ'!$B$10:$G$55,2,0)</f>
        <v>Mực tươi</v>
      </c>
      <c r="F53" s="1174" t="str">
        <f>VLOOKUP($G53,'DANH MỤC VẬT TƯ'!$B$10:$G$55,3,0)</f>
        <v>kg</v>
      </c>
      <c r="G53" s="1074" t="s">
        <v>2086</v>
      </c>
      <c r="H53" s="826">
        <v>30</v>
      </c>
      <c r="I53" s="826">
        <v>250000</v>
      </c>
      <c r="J53" s="826">
        <f t="shared" si="1"/>
        <v>7500000</v>
      </c>
      <c r="K53" s="1044"/>
    </row>
    <row r="54" spans="1:12" s="1009" customFormat="1" ht="15.95" customHeight="1">
      <c r="A54" s="1001"/>
      <c r="B54" s="1130">
        <v>44565</v>
      </c>
      <c r="C54" s="1003">
        <v>6</v>
      </c>
      <c r="D54" s="1004">
        <v>17</v>
      </c>
      <c r="E54" s="1174" t="str">
        <f>VLOOKUP($G54,'DANH MỤC VẬT TƯ'!$B$10:$G$55,2,0)</f>
        <v>Ghẹ</v>
      </c>
      <c r="F54" s="1174" t="str">
        <f>VLOOKUP($G54,'DANH MỤC VẬT TƯ'!$B$10:$G$55,3,0)</f>
        <v>kg</v>
      </c>
      <c r="G54" s="1074" t="s">
        <v>2091</v>
      </c>
      <c r="H54" s="826">
        <v>10</v>
      </c>
      <c r="I54" s="826">
        <v>270000</v>
      </c>
      <c r="J54" s="826">
        <f t="shared" si="1"/>
        <v>2700000</v>
      </c>
      <c r="K54" s="1044"/>
    </row>
    <row r="55" spans="1:12" s="1009" customFormat="1" ht="15.95" customHeight="1">
      <c r="A55" s="1001"/>
      <c r="B55" s="1130">
        <v>44565</v>
      </c>
      <c r="C55" s="1003">
        <v>6</v>
      </c>
      <c r="D55" s="1004">
        <v>17</v>
      </c>
      <c r="E55" s="1174" t="str">
        <f>VLOOKUP($G55,'DANH MỤC VẬT TƯ'!$B$10:$G$55,2,0)</f>
        <v>Tôm</v>
      </c>
      <c r="F55" s="1174" t="str">
        <f>VLOOKUP($G55,'DANH MỤC VẬT TƯ'!$B$10:$G$55,3,0)</f>
        <v>kg</v>
      </c>
      <c r="G55" s="1074" t="s">
        <v>2089</v>
      </c>
      <c r="H55" s="826">
        <v>5</v>
      </c>
      <c r="I55" s="826">
        <v>250000</v>
      </c>
      <c r="J55" s="826">
        <f t="shared" si="1"/>
        <v>1250000</v>
      </c>
      <c r="K55" s="1044"/>
    </row>
    <row r="56" spans="1:12" s="1009" customFormat="1" ht="15.95" customHeight="1">
      <c r="A56" s="1001"/>
      <c r="B56" s="1130"/>
      <c r="C56" s="1003"/>
      <c r="D56" s="1004"/>
      <c r="E56" s="1174"/>
      <c r="F56" s="1174"/>
      <c r="G56" s="1074"/>
      <c r="H56" s="826"/>
      <c r="I56" s="826" t="s">
        <v>785</v>
      </c>
      <c r="J56" s="826">
        <f t="shared" si="1"/>
        <v>0</v>
      </c>
      <c r="K56" s="1044"/>
      <c r="L56" s="1008"/>
    </row>
    <row r="57" spans="1:12" s="1009" customFormat="1" ht="15.95" customHeight="1">
      <c r="A57" s="1001"/>
      <c r="B57" s="1130">
        <v>44565</v>
      </c>
      <c r="C57" s="1003">
        <v>8</v>
      </c>
      <c r="D57" s="1004">
        <v>18</v>
      </c>
      <c r="E57" s="1174" t="str">
        <f>VLOOKUP($G57,'DANH MỤC VẬT TƯ'!$B$10:$G$55,2,0)</f>
        <v>Rau các loại</v>
      </c>
      <c r="F57" s="1174" t="str">
        <f>VLOOKUP($G57,'DANH MỤC VẬT TƯ'!$B$10:$G$55,3,0)</f>
        <v>kg</v>
      </c>
      <c r="G57" s="1099" t="s">
        <v>2085</v>
      </c>
      <c r="H57" s="826">
        <v>160</v>
      </c>
      <c r="I57" s="826">
        <v>30000</v>
      </c>
      <c r="J57" s="826">
        <f t="shared" si="1"/>
        <v>4800000</v>
      </c>
      <c r="K57" s="1044"/>
    </row>
    <row r="58" spans="1:12" s="1009" customFormat="1" ht="15.95" customHeight="1">
      <c r="A58" s="1001"/>
      <c r="B58" s="1130"/>
      <c r="C58" s="1003"/>
      <c r="D58" s="1004"/>
      <c r="E58" s="1174"/>
      <c r="F58" s="1174"/>
      <c r="G58" s="1006"/>
      <c r="H58" s="826"/>
      <c r="I58" s="826"/>
      <c r="J58" s="826"/>
      <c r="K58" s="1044"/>
    </row>
    <row r="59" spans="1:12" s="1009" customFormat="1" ht="15.95" customHeight="1">
      <c r="A59" s="1001"/>
      <c r="B59" s="1130">
        <v>44566</v>
      </c>
      <c r="C59" s="1003">
        <v>10</v>
      </c>
      <c r="D59" s="1004">
        <v>19</v>
      </c>
      <c r="E59" s="1174" t="str">
        <f>VLOOKUP($G59,'DANH MỤC VẬT TƯ'!$B$10:$G$55,2,0)</f>
        <v>Bún</v>
      </c>
      <c r="F59" s="1174" t="str">
        <f>VLOOKUP($G59,'DANH MỤC VẬT TƯ'!$B$10:$G$55,3,0)</f>
        <v>kg</v>
      </c>
      <c r="G59" s="1099" t="s">
        <v>2083</v>
      </c>
      <c r="H59" s="826">
        <v>30</v>
      </c>
      <c r="I59" s="826">
        <v>12000</v>
      </c>
      <c r="J59" s="826">
        <f>IF(H59=0,0,I59*H59)</f>
        <v>360000</v>
      </c>
      <c r="K59" s="1044"/>
    </row>
    <row r="60" spans="1:12" s="1009" customFormat="1" ht="15.95" customHeight="1">
      <c r="A60" s="1001"/>
      <c r="B60" s="1130"/>
      <c r="C60" s="1003"/>
      <c r="D60" s="1004"/>
      <c r="E60" s="1174"/>
      <c r="F60" s="1174"/>
      <c r="G60" s="1099"/>
      <c r="H60" s="826"/>
      <c r="I60" s="826"/>
      <c r="J60" s="826"/>
      <c r="K60" s="1044"/>
    </row>
    <row r="61" spans="1:12" s="1009" customFormat="1" ht="15.95" customHeight="1">
      <c r="A61" s="1001"/>
      <c r="B61" s="1130">
        <v>44566</v>
      </c>
      <c r="C61" s="1003">
        <v>12</v>
      </c>
      <c r="D61" s="1004">
        <v>20</v>
      </c>
      <c r="E61" s="1174" t="str">
        <f>VLOOKUP($G61,'DANH MỤC VẬT TƯ'!$B$10:$G$55,2,0)</f>
        <v>Bắp bò</v>
      </c>
      <c r="F61" s="1174" t="str">
        <f>VLOOKUP($G61,'DANH MỤC VẬT TƯ'!$B$10:$G$55,3,0)</f>
        <v>kg</v>
      </c>
      <c r="G61" s="1006" t="s">
        <v>2045</v>
      </c>
      <c r="H61" s="826">
        <v>20</v>
      </c>
      <c r="I61" s="826">
        <v>270000</v>
      </c>
      <c r="J61" s="826">
        <f>IF(H61=0,0,I61*H61)</f>
        <v>5400000</v>
      </c>
      <c r="K61" s="1044"/>
    </row>
    <row r="62" spans="1:12" s="1009" customFormat="1" ht="15.95" customHeight="1">
      <c r="A62" s="1001"/>
      <c r="B62" s="1130"/>
      <c r="C62" s="1003"/>
      <c r="D62" s="1004"/>
      <c r="E62" s="1174"/>
      <c r="F62" s="1174"/>
      <c r="G62" s="1006"/>
      <c r="H62" s="826"/>
      <c r="I62" s="826" t="s">
        <v>785</v>
      </c>
      <c r="J62" s="826">
        <f>IF(H62=0,0,I62*H62)</f>
        <v>0</v>
      </c>
      <c r="K62" s="1044"/>
    </row>
    <row r="63" spans="1:12" s="1009" customFormat="1" ht="15.95" customHeight="1">
      <c r="A63" s="1001"/>
      <c r="B63" s="1130">
        <v>44566</v>
      </c>
      <c r="C63" s="1003">
        <v>15</v>
      </c>
      <c r="D63" s="1004">
        <v>21</v>
      </c>
      <c r="E63" s="1174" t="str">
        <f>VLOOKUP($G63,'DANH MỤC VẬT TƯ'!$B$10:$G$55,2,0)</f>
        <v>Thịt heo</v>
      </c>
      <c r="F63" s="1174" t="str">
        <f>VLOOKUP($G63,'DANH MỤC VẬT TƯ'!$B$10:$G$55,3,0)</f>
        <v>kg</v>
      </c>
      <c r="G63" s="1006" t="s">
        <v>2088</v>
      </c>
      <c r="H63" s="826">
        <v>20</v>
      </c>
      <c r="I63" s="826">
        <v>130000</v>
      </c>
      <c r="J63" s="826">
        <f>IF(H63=0,0,I63*H63)</f>
        <v>2600000</v>
      </c>
      <c r="K63" s="1044"/>
    </row>
    <row r="64" spans="1:12" s="1009" customFormat="1" ht="15.95" customHeight="1">
      <c r="A64" s="1001"/>
      <c r="B64" s="1130"/>
      <c r="C64" s="1003"/>
      <c r="D64" s="1004"/>
      <c r="E64" s="1174"/>
      <c r="F64" s="1174"/>
      <c r="G64" s="1006"/>
      <c r="H64" s="826"/>
      <c r="I64" s="826"/>
      <c r="J64" s="826"/>
      <c r="K64" s="1044"/>
    </row>
    <row r="65" spans="1:11" s="1009" customFormat="1" ht="15.95" customHeight="1">
      <c r="A65" s="1001"/>
      <c r="B65" s="1130">
        <v>44566</v>
      </c>
      <c r="C65" s="1003">
        <v>5</v>
      </c>
      <c r="D65" s="1004">
        <v>22</v>
      </c>
      <c r="E65" s="1174" t="str">
        <f>VLOOKUP($G65,'DANH MỤC VẬT TƯ'!$B$10:$G$55,2,0)</f>
        <v>Rau các loại</v>
      </c>
      <c r="F65" s="1174" t="str">
        <f>VLOOKUP($G65,'DANH MỤC VẬT TƯ'!$B$10:$G$55,3,0)</f>
        <v>kg</v>
      </c>
      <c r="G65" s="1006" t="s">
        <v>2085</v>
      </c>
      <c r="H65" s="826">
        <v>50</v>
      </c>
      <c r="I65" s="826">
        <v>30000</v>
      </c>
      <c r="J65" s="826">
        <f>IF(H65=0,0,I65*H65)</f>
        <v>1500000</v>
      </c>
      <c r="K65" s="1044"/>
    </row>
    <row r="66" spans="1:11" s="1009" customFormat="1" ht="15.95" customHeight="1">
      <c r="A66" s="1001"/>
      <c r="B66" s="1130"/>
      <c r="C66" s="1003"/>
      <c r="D66" s="1004"/>
      <c r="E66" s="1174"/>
      <c r="F66" s="1174"/>
      <c r="G66" s="1099"/>
      <c r="H66" s="826"/>
      <c r="I66" s="826"/>
      <c r="J66" s="826"/>
      <c r="K66" s="1044"/>
    </row>
    <row r="67" spans="1:11" s="1009" customFormat="1" ht="15.95" customHeight="1">
      <c r="A67" s="1001"/>
      <c r="B67" s="1130">
        <v>44567</v>
      </c>
      <c r="C67" s="1003">
        <v>10</v>
      </c>
      <c r="D67" s="1004">
        <v>23</v>
      </c>
      <c r="E67" s="1174" t="str">
        <f>VLOOKUP($G67,'DANH MỤC VẬT TƯ'!$B$10:$G$55,2,0)</f>
        <v>Bún</v>
      </c>
      <c r="F67" s="1174" t="str">
        <f>VLOOKUP($G67,'DANH MỤC VẬT TƯ'!$B$10:$G$55,3,0)</f>
        <v>kg</v>
      </c>
      <c r="G67" s="1099" t="s">
        <v>2083</v>
      </c>
      <c r="H67" s="826">
        <v>87</v>
      </c>
      <c r="I67" s="826">
        <v>12000</v>
      </c>
      <c r="J67" s="826">
        <f>IF(H67=0,0,I67*H67)</f>
        <v>1044000</v>
      </c>
      <c r="K67" s="1044"/>
    </row>
    <row r="68" spans="1:11" s="1009" customFormat="1" ht="15.95" customHeight="1">
      <c r="A68" s="1001"/>
      <c r="B68" s="1130"/>
      <c r="C68" s="1003"/>
      <c r="D68" s="1004"/>
      <c r="E68" s="1174"/>
      <c r="F68" s="1174"/>
      <c r="G68" s="1006"/>
      <c r="H68" s="826"/>
      <c r="I68" s="826"/>
      <c r="J68" s="826"/>
      <c r="K68" s="1044"/>
    </row>
    <row r="69" spans="1:11" s="1009" customFormat="1" ht="15.95" customHeight="1">
      <c r="A69" s="1001"/>
      <c r="B69" s="1130">
        <v>44567</v>
      </c>
      <c r="C69" s="1003">
        <v>11</v>
      </c>
      <c r="D69" s="1004">
        <v>25</v>
      </c>
      <c r="E69" s="1174" t="str">
        <f>VLOOKUP($G69,'DANH MỤC VẬT TƯ'!$B$10:$G$55,2,0)</f>
        <v>Rau các loại</v>
      </c>
      <c r="F69" s="1174" t="str">
        <f>VLOOKUP($G69,'DANH MỤC VẬT TƯ'!$B$10:$G$55,3,0)</f>
        <v>kg</v>
      </c>
      <c r="G69" s="1099" t="s">
        <v>2085</v>
      </c>
      <c r="H69" s="826">
        <v>60</v>
      </c>
      <c r="I69" s="826">
        <v>30000</v>
      </c>
      <c r="J69" s="826">
        <f>IF(H69=0,0,I69*H69)</f>
        <v>1800000</v>
      </c>
      <c r="K69" s="1044"/>
    </row>
    <row r="70" spans="1:11" s="1009" customFormat="1" ht="15.95" customHeight="1">
      <c r="A70" s="1001"/>
      <c r="B70" s="1130"/>
      <c r="C70" s="1003"/>
      <c r="D70" s="1004"/>
      <c r="E70" s="1054"/>
      <c r="F70" s="1054"/>
      <c r="G70" s="1006"/>
      <c r="H70" s="826"/>
      <c r="I70" s="826"/>
      <c r="J70" s="826"/>
      <c r="K70" s="1044"/>
    </row>
    <row r="71" spans="1:11" s="1009" customFormat="1" ht="15.95" customHeight="1">
      <c r="A71" s="1001"/>
      <c r="B71" s="1144"/>
      <c r="C71" s="1030"/>
      <c r="D71" s="1031"/>
      <c r="E71" s="1145"/>
      <c r="F71" s="1145"/>
      <c r="G71" s="1033"/>
      <c r="H71" s="1147"/>
      <c r="I71" s="1147"/>
      <c r="J71" s="1147"/>
      <c r="K71" s="1044"/>
    </row>
    <row r="72" spans="1:11" s="1039" customFormat="1" ht="15.95" customHeight="1">
      <c r="A72" s="1001"/>
      <c r="B72" s="1359"/>
      <c r="C72" s="1360"/>
      <c r="D72" s="1361"/>
      <c r="E72" s="1362" t="s">
        <v>124</v>
      </c>
      <c r="F72" s="1362"/>
      <c r="G72" s="1363"/>
      <c r="H72" s="1364">
        <f>SUM(H12:H71)</f>
        <v>1891</v>
      </c>
      <c r="I72" s="1364">
        <f>SUM(I12:I71)</f>
        <v>4205000</v>
      </c>
      <c r="J72" s="1364">
        <f>SUM(J12:J71)</f>
        <v>151969000</v>
      </c>
      <c r="K72" s="1050"/>
    </row>
    <row r="73" spans="1:11" s="1009" customFormat="1" ht="18" customHeight="1">
      <c r="A73" s="1001"/>
      <c r="B73" s="1137"/>
      <c r="C73" s="1040"/>
      <c r="D73" s="1041"/>
      <c r="F73" s="1042"/>
      <c r="G73" s="1138"/>
      <c r="H73" s="1044">
        <f>'BÁO CÁO NXT 152'!F27</f>
        <v>1891</v>
      </c>
      <c r="I73" s="1044"/>
      <c r="J73" s="1044">
        <f>'BÁO CÁO NXT 152'!G27</f>
        <v>151969000</v>
      </c>
      <c r="K73" s="1044"/>
    </row>
    <row r="74" spans="1:11" s="1009" customFormat="1" ht="18" customHeight="1">
      <c r="A74" s="1001"/>
      <c r="B74" s="1972" t="s">
        <v>244</v>
      </c>
      <c r="C74" s="1972"/>
      <c r="D74" s="1972"/>
      <c r="E74" s="1039" t="s">
        <v>475</v>
      </c>
      <c r="F74" s="1039"/>
      <c r="G74" s="1138"/>
      <c r="H74" s="1049"/>
      <c r="I74" s="1050" t="s">
        <v>246</v>
      </c>
      <c r="J74" s="1050"/>
      <c r="K74" s="1044"/>
    </row>
    <row r="75" spans="1:11" s="1009" customFormat="1" ht="18" customHeight="1">
      <c r="A75" s="1001"/>
      <c r="B75" s="1971" t="s">
        <v>247</v>
      </c>
      <c r="C75" s="1971"/>
      <c r="D75" s="1971"/>
      <c r="E75" s="1053" t="s">
        <v>247</v>
      </c>
      <c r="F75" s="1042"/>
      <c r="G75" s="1138"/>
      <c r="H75" s="1044"/>
      <c r="I75" s="1052" t="s">
        <v>247</v>
      </c>
      <c r="J75" s="1052"/>
      <c r="K75" s="1044"/>
    </row>
    <row r="76" spans="1:11" s="1009" customFormat="1" ht="18" customHeight="1">
      <c r="A76" s="1001"/>
      <c r="B76" s="1137"/>
      <c r="C76" s="1040"/>
      <c r="D76" s="1041"/>
      <c r="F76" s="1042"/>
      <c r="G76" s="1138"/>
      <c r="H76" s="1044"/>
      <c r="I76" s="1044"/>
      <c r="J76" s="1044"/>
      <c r="K76" s="1044"/>
    </row>
    <row r="77" spans="1:11" s="1009" customFormat="1" ht="18" customHeight="1">
      <c r="A77" s="1001"/>
      <c r="B77" s="1137"/>
      <c r="C77" s="1040"/>
      <c r="D77" s="1041"/>
      <c r="F77" s="1042"/>
      <c r="G77" s="1138"/>
      <c r="H77" s="1044"/>
      <c r="I77" s="1044"/>
      <c r="J77" s="1044"/>
      <c r="K77" s="1044"/>
    </row>
    <row r="78" spans="1:11" s="1009" customFormat="1" ht="18" customHeight="1">
      <c r="A78" s="1001"/>
      <c r="B78" s="1137"/>
      <c r="C78" s="1040"/>
      <c r="D78" s="1041"/>
      <c r="F78" s="1042"/>
      <c r="G78" s="1138"/>
      <c r="H78" s="1044"/>
      <c r="I78" s="1044"/>
      <c r="J78" s="1044"/>
      <c r="K78" s="1044"/>
    </row>
    <row r="79" spans="1:11" s="1009" customFormat="1" ht="18" customHeight="1">
      <c r="A79" s="1001"/>
      <c r="B79" s="1137"/>
      <c r="C79" s="1040"/>
      <c r="D79" s="1041"/>
      <c r="F79" s="1042"/>
      <c r="G79" s="1138"/>
      <c r="H79" s="1044"/>
      <c r="I79" s="1044"/>
      <c r="J79" s="1044"/>
      <c r="K79" s="1044"/>
    </row>
    <row r="80" spans="1:11" s="1009" customFormat="1" ht="18" customHeight="1">
      <c r="A80" s="1001"/>
      <c r="B80" s="1137"/>
      <c r="C80" s="1040"/>
      <c r="D80" s="1041"/>
      <c r="F80" s="1042"/>
      <c r="G80" s="1138"/>
      <c r="H80" s="1044"/>
      <c r="I80" s="1044"/>
      <c r="J80" s="1044"/>
      <c r="K80" s="1044"/>
    </row>
    <row r="81" spans="1:11" s="1009" customFormat="1" ht="18" customHeight="1">
      <c r="A81" s="1001"/>
      <c r="B81" s="1137"/>
      <c r="C81" s="1040"/>
      <c r="D81" s="1041"/>
      <c r="F81" s="1042"/>
      <c r="G81" s="1138"/>
      <c r="H81" s="1044"/>
      <c r="I81" s="1044"/>
      <c r="J81" s="1044"/>
      <c r="K81" s="1044"/>
    </row>
    <row r="82" spans="1:11" s="1009" customFormat="1" ht="18" customHeight="1">
      <c r="A82" s="1001"/>
      <c r="B82" s="1137"/>
      <c r="C82" s="1040"/>
      <c r="D82" s="1041"/>
      <c r="F82" s="1042"/>
      <c r="G82" s="1138"/>
      <c r="H82" s="1044"/>
      <c r="I82" s="1044"/>
      <c r="J82" s="1044"/>
      <c r="K82" s="1044"/>
    </row>
    <row r="83" spans="1:11" s="1009" customFormat="1" ht="18" customHeight="1">
      <c r="A83" s="1001"/>
      <c r="B83" s="1137"/>
      <c r="C83" s="1040"/>
      <c r="D83" s="1041"/>
      <c r="F83" s="1042"/>
      <c r="G83" s="1138"/>
      <c r="H83" s="1044"/>
      <c r="I83" s="1044"/>
      <c r="J83" s="1044"/>
      <c r="K83" s="1044"/>
    </row>
    <row r="84" spans="1:11" s="1009" customFormat="1" ht="18" customHeight="1">
      <c r="A84" s="1001"/>
      <c r="B84" s="1137"/>
      <c r="C84" s="1040"/>
      <c r="D84" s="1041"/>
      <c r="F84" s="1042"/>
      <c r="G84" s="1138"/>
      <c r="H84" s="1044"/>
      <c r="I84" s="1044"/>
      <c r="J84" s="1044"/>
      <c r="K84" s="1044"/>
    </row>
    <row r="85" spans="1:11" s="1009" customFormat="1" ht="18" customHeight="1">
      <c r="A85" s="1001"/>
      <c r="B85" s="1137"/>
      <c r="C85" s="1040"/>
      <c r="D85" s="1041"/>
      <c r="F85" s="1042"/>
      <c r="G85" s="1138"/>
      <c r="H85" s="1044"/>
      <c r="I85" s="1044"/>
      <c r="J85" s="1044"/>
      <c r="K85" s="1044"/>
    </row>
    <row r="86" spans="1:11" s="1009" customFormat="1" ht="18" customHeight="1">
      <c r="A86" s="1001"/>
      <c r="B86" s="1137"/>
      <c r="C86" s="1040"/>
      <c r="D86" s="1041"/>
      <c r="F86" s="1042"/>
      <c r="G86" s="1138"/>
      <c r="H86" s="1044"/>
      <c r="I86" s="1044"/>
      <c r="J86" s="1044"/>
      <c r="K86" s="1044"/>
    </row>
    <row r="87" spans="1:11" s="1009" customFormat="1" ht="18" customHeight="1">
      <c r="A87" s="1001"/>
      <c r="B87" s="1137"/>
      <c r="C87" s="1040"/>
      <c r="D87" s="1041"/>
      <c r="F87" s="1042"/>
      <c r="G87" s="1138"/>
      <c r="H87" s="1044"/>
      <c r="I87" s="1044"/>
      <c r="J87" s="1044"/>
      <c r="K87" s="1044"/>
    </row>
    <row r="88" spans="1:11" s="1009" customFormat="1" ht="18" customHeight="1">
      <c r="A88" s="1001"/>
      <c r="B88" s="1137"/>
      <c r="C88" s="1040"/>
      <c r="D88" s="1041"/>
      <c r="F88" s="1042"/>
      <c r="G88" s="1138"/>
      <c r="H88" s="1044"/>
      <c r="I88" s="1044"/>
      <c r="J88" s="1044"/>
      <c r="K88" s="1044"/>
    </row>
    <row r="89" spans="1:11" s="1009" customFormat="1" ht="18" customHeight="1">
      <c r="A89" s="1001"/>
      <c r="B89" s="1137"/>
      <c r="C89" s="1040"/>
      <c r="D89" s="1041"/>
      <c r="F89" s="1042"/>
      <c r="G89" s="1138"/>
      <c r="H89" s="1044"/>
      <c r="I89" s="1044"/>
      <c r="J89" s="1044"/>
      <c r="K89" s="1044"/>
    </row>
    <row r="90" spans="1:11" s="1009" customFormat="1" ht="18" customHeight="1">
      <c r="A90" s="1001"/>
      <c r="B90" s="1137"/>
      <c r="C90" s="1040"/>
      <c r="D90" s="1041"/>
      <c r="F90" s="1042"/>
      <c r="G90" s="1138"/>
      <c r="H90" s="1044"/>
      <c r="I90" s="1044"/>
      <c r="J90" s="1044"/>
      <c r="K90" s="1044"/>
    </row>
    <row r="91" spans="1:11" s="1009" customFormat="1" ht="18" customHeight="1">
      <c r="A91" s="1001"/>
      <c r="B91" s="1137"/>
      <c r="C91" s="1040"/>
      <c r="D91" s="1041"/>
      <c r="F91" s="1042"/>
      <c r="G91" s="1138"/>
      <c r="H91" s="1044"/>
      <c r="I91" s="1044"/>
      <c r="J91" s="1044"/>
      <c r="K91" s="1044"/>
    </row>
    <row r="92" spans="1:11" s="1009" customFormat="1" ht="18" customHeight="1">
      <c r="A92" s="1001"/>
      <c r="B92" s="1137"/>
      <c r="C92" s="1040"/>
      <c r="D92" s="1041"/>
      <c r="F92" s="1042"/>
      <c r="G92" s="1138"/>
      <c r="H92" s="1044"/>
      <c r="I92" s="1044"/>
      <c r="J92" s="1044"/>
      <c r="K92" s="1044"/>
    </row>
    <row r="93" spans="1:11" s="1009" customFormat="1" ht="18" customHeight="1">
      <c r="A93" s="1001"/>
      <c r="B93" s="1137"/>
      <c r="C93" s="1040"/>
      <c r="D93" s="1041"/>
      <c r="F93" s="1042"/>
      <c r="G93" s="1138"/>
      <c r="H93" s="1044"/>
      <c r="I93" s="1044"/>
      <c r="J93" s="1044"/>
      <c r="K93" s="1044"/>
    </row>
    <row r="94" spans="1:11" s="1009" customFormat="1" ht="18" customHeight="1">
      <c r="A94" s="1001"/>
      <c r="B94" s="1137"/>
      <c r="C94" s="1040"/>
      <c r="D94" s="1041"/>
      <c r="F94" s="1042"/>
      <c r="G94" s="1138"/>
      <c r="H94" s="1044"/>
      <c r="I94" s="1044"/>
      <c r="J94" s="1044"/>
      <c r="K94" s="1044"/>
    </row>
    <row r="95" spans="1:11" s="1009" customFormat="1" ht="18" customHeight="1">
      <c r="A95" s="1001"/>
      <c r="B95" s="1137"/>
      <c r="C95" s="1040"/>
      <c r="D95" s="1041"/>
      <c r="F95" s="1042"/>
      <c r="G95" s="1138"/>
      <c r="H95" s="1044"/>
      <c r="I95" s="1044"/>
      <c r="J95" s="1044"/>
      <c r="K95" s="1044"/>
    </row>
    <row r="96" spans="1:11" s="1009" customFormat="1" ht="18" customHeight="1">
      <c r="A96" s="1001"/>
      <c r="B96" s="1137"/>
      <c r="C96" s="1040"/>
      <c r="D96" s="1041"/>
      <c r="F96" s="1042"/>
      <c r="G96" s="1138"/>
      <c r="H96" s="1044"/>
      <c r="I96" s="1044"/>
      <c r="J96" s="1044"/>
      <c r="K96" s="1044"/>
    </row>
    <row r="97" spans="1:16" s="1009" customFormat="1" ht="15.95" customHeight="1">
      <c r="A97" s="1365" t="s">
        <v>1634</v>
      </c>
      <c r="B97" s="1139"/>
      <c r="C97" s="1040"/>
      <c r="D97" s="1041"/>
      <c r="F97" s="1042"/>
      <c r="G97" s="1138"/>
      <c r="H97" s="1044"/>
      <c r="I97" s="1044"/>
      <c r="J97" s="1044"/>
      <c r="K97" s="1044"/>
    </row>
    <row r="98" spans="1:16" s="1021" customFormat="1" ht="15.95" customHeight="1">
      <c r="A98" s="1365" t="s">
        <v>129</v>
      </c>
      <c r="B98" s="1140"/>
      <c r="C98" s="1047"/>
      <c r="D98" s="1048"/>
      <c r="E98" s="1039"/>
      <c r="F98" s="1039"/>
      <c r="G98" s="1138"/>
      <c r="H98" s="1049"/>
      <c r="I98" s="1050"/>
      <c r="J98" s="1050"/>
      <c r="K98" s="1050"/>
    </row>
    <row r="99" spans="1:16" s="1009" customFormat="1" ht="15.95" customHeight="1">
      <c r="A99" s="1010" t="s">
        <v>2163</v>
      </c>
      <c r="B99" s="1139"/>
      <c r="C99" s="1051"/>
      <c r="D99" s="1052"/>
      <c r="E99" s="1053"/>
      <c r="F99" s="1042"/>
      <c r="G99" s="1138"/>
      <c r="H99" s="1044"/>
      <c r="I99" s="1052"/>
      <c r="J99" s="1052"/>
      <c r="K99" s="1052"/>
    </row>
    <row r="100" spans="1:16" s="1009" customFormat="1" ht="15.95" customHeight="1">
      <c r="A100" s="1010"/>
      <c r="B100" s="1139"/>
      <c r="C100" s="1051"/>
      <c r="D100" s="1052"/>
      <c r="E100" s="1053"/>
      <c r="F100" s="1042"/>
      <c r="G100" s="1138"/>
      <c r="H100" s="1044"/>
      <c r="I100" s="1052"/>
      <c r="J100" s="1052"/>
      <c r="K100" s="1052"/>
    </row>
    <row r="101" spans="1:16" s="1009" customFormat="1" ht="15.95" customHeight="1">
      <c r="A101" s="1010"/>
      <c r="B101" s="1139"/>
      <c r="C101" s="1051"/>
      <c r="D101" s="1052"/>
      <c r="E101" s="1053"/>
      <c r="F101" s="1042"/>
      <c r="G101" s="1138"/>
      <c r="H101" s="1044"/>
      <c r="I101" s="1052"/>
      <c r="J101" s="1052"/>
      <c r="K101" s="1052"/>
    </row>
    <row r="102" spans="1:16" s="1009" customFormat="1" ht="15.95" customHeight="1">
      <c r="A102" s="1010"/>
      <c r="B102" s="1139"/>
      <c r="C102" s="1051"/>
      <c r="D102" s="1052"/>
      <c r="E102" s="1053"/>
      <c r="F102" s="1042"/>
      <c r="G102" s="1138"/>
      <c r="H102" s="1044"/>
      <c r="I102" s="1052"/>
      <c r="J102" s="1052"/>
      <c r="K102" s="1052"/>
    </row>
    <row r="103" spans="1:16" s="1013" customFormat="1" ht="19.5" customHeight="1">
      <c r="A103" s="1001"/>
      <c r="B103" s="1141"/>
      <c r="C103" s="1015"/>
      <c r="D103" s="1014"/>
      <c r="E103" s="1973" t="s">
        <v>233</v>
      </c>
      <c r="F103" s="1973"/>
      <c r="G103" s="1973"/>
      <c r="H103" s="1973"/>
      <c r="I103" s="1016"/>
      <c r="J103" s="1016"/>
      <c r="K103" s="1016"/>
      <c r="L103" s="1009"/>
      <c r="M103" s="1009"/>
      <c r="N103" s="1009"/>
      <c r="O103" s="1009"/>
      <c r="P103" s="1009"/>
    </row>
    <row r="104" spans="1:16" s="1017" customFormat="1" ht="15.95" customHeight="1">
      <c r="A104" s="1001"/>
      <c r="B104" s="1115"/>
      <c r="C104" s="1018"/>
      <c r="E104" s="1974" t="s">
        <v>1975</v>
      </c>
      <c r="F104" s="1974"/>
      <c r="G104" s="1974"/>
      <c r="H104" s="1974"/>
      <c r="I104" s="1012"/>
      <c r="J104" s="1012"/>
      <c r="K104" s="1012"/>
      <c r="L104" s="1009"/>
      <c r="M104" s="1009"/>
      <c r="N104" s="1009"/>
      <c r="O104" s="1009"/>
      <c r="P104" s="1009"/>
    </row>
    <row r="105" spans="1:16" s="1019" customFormat="1" ht="29.25" customHeight="1">
      <c r="A105" s="1001"/>
      <c r="B105" s="1985" t="s">
        <v>81</v>
      </c>
      <c r="C105" s="1986"/>
      <c r="D105" s="1987" t="s">
        <v>234</v>
      </c>
      <c r="E105" s="1989" t="s">
        <v>1600</v>
      </c>
      <c r="F105" s="1987" t="s">
        <v>236</v>
      </c>
      <c r="G105" s="1991" t="s">
        <v>1601</v>
      </c>
      <c r="H105" s="1993" t="s">
        <v>72</v>
      </c>
      <c r="I105" s="1993" t="s">
        <v>251</v>
      </c>
      <c r="J105" s="1993" t="s">
        <v>239</v>
      </c>
      <c r="K105" s="1116"/>
      <c r="L105" s="1009"/>
      <c r="M105" s="1009"/>
      <c r="N105" s="1009"/>
      <c r="O105" s="1009"/>
      <c r="P105" s="1009"/>
    </row>
    <row r="106" spans="1:16" s="1019" customFormat="1" ht="42" customHeight="1">
      <c r="A106" s="1001"/>
      <c r="B106" s="1117" t="s">
        <v>240</v>
      </c>
      <c r="C106" s="1020" t="s">
        <v>76</v>
      </c>
      <c r="D106" s="1988"/>
      <c r="E106" s="1990"/>
      <c r="F106" s="1988"/>
      <c r="G106" s="1992"/>
      <c r="H106" s="1994"/>
      <c r="I106" s="1994"/>
      <c r="J106" s="1994"/>
      <c r="K106" s="1116"/>
      <c r="L106" s="1009"/>
      <c r="M106" s="1009"/>
      <c r="N106" s="1009"/>
      <c r="O106" s="1009"/>
    </row>
    <row r="107" spans="1:16" s="1021" customFormat="1" ht="15.95" customHeight="1">
      <c r="A107" s="1001"/>
      <c r="B107" s="1118" t="s">
        <v>83</v>
      </c>
      <c r="C107" s="1022" t="s">
        <v>1</v>
      </c>
      <c r="D107" s="1023" t="s">
        <v>84</v>
      </c>
      <c r="E107" s="1024" t="s">
        <v>85</v>
      </c>
      <c r="F107" s="1024" t="s">
        <v>86</v>
      </c>
      <c r="G107" s="1119" t="s">
        <v>87</v>
      </c>
      <c r="H107" s="1025" t="s">
        <v>241</v>
      </c>
      <c r="I107" s="1025" t="s">
        <v>145</v>
      </c>
      <c r="J107" s="1025" t="s">
        <v>146</v>
      </c>
      <c r="K107" s="1120"/>
      <c r="L107" s="1009"/>
      <c r="M107" s="1009"/>
      <c r="N107" s="1009"/>
      <c r="O107" s="1009"/>
    </row>
    <row r="108" spans="1:16" s="1021" customFormat="1" ht="15.95" customHeight="1">
      <c r="A108" s="1001"/>
      <c r="B108" s="1118"/>
      <c r="C108" s="1022"/>
      <c r="D108" s="1023"/>
      <c r="E108" s="1024"/>
      <c r="F108" s="1024"/>
      <c r="G108" s="1119"/>
      <c r="H108" s="1025"/>
      <c r="I108" s="1025"/>
      <c r="J108" s="1025"/>
      <c r="K108" s="1120"/>
    </row>
    <row r="109" spans="1:16" s="1009" customFormat="1" ht="15.95" customHeight="1">
      <c r="A109" s="1001"/>
      <c r="B109" s="1130">
        <v>44594</v>
      </c>
      <c r="C109" s="804">
        <v>13</v>
      </c>
      <c r="D109" s="1004">
        <v>26</v>
      </c>
      <c r="E109" s="1174" t="str">
        <f>VLOOKUP($G109,'DANH MỤC VẬT TƯ'!$B$10:$G$55,2,0)</f>
        <v>Cá diêu hồng</v>
      </c>
      <c r="F109" s="1174" t="str">
        <f>VLOOKUP($G109,'DANH MỤC VẬT TƯ'!$B$10:$G$55,3,0)</f>
        <v>kg</v>
      </c>
      <c r="G109" s="1074" t="s">
        <v>2081</v>
      </c>
      <c r="H109" s="826">
        <v>61</v>
      </c>
      <c r="I109" s="826">
        <v>60000</v>
      </c>
      <c r="J109" s="1126">
        <f>IF(H109=0,0,I109*H109)</f>
        <v>3660000</v>
      </c>
      <c r="K109" s="1127"/>
    </row>
    <row r="110" spans="1:16" s="1009" customFormat="1" ht="15.95" customHeight="1">
      <c r="A110" s="1001"/>
      <c r="B110" s="1130">
        <v>44594</v>
      </c>
      <c r="C110" s="804">
        <v>13</v>
      </c>
      <c r="D110" s="1004">
        <v>26</v>
      </c>
      <c r="E110" s="1174" t="str">
        <f>VLOOKUP($G110,'DANH MỤC VẬT TƯ'!$B$10:$G$55,2,0)</f>
        <v>Mực tươi</v>
      </c>
      <c r="F110" s="1174" t="str">
        <f>VLOOKUP($G110,'DANH MỤC VẬT TƯ'!$B$10:$G$55,3,0)</f>
        <v>kg</v>
      </c>
      <c r="G110" s="1074" t="s">
        <v>2086</v>
      </c>
      <c r="H110" s="826">
        <v>90</v>
      </c>
      <c r="I110" s="826">
        <v>250000</v>
      </c>
      <c r="J110" s="1126">
        <f t="shared" ref="J110:J149" si="2">IF(H110=0,0,I110*H110)</f>
        <v>22500000</v>
      </c>
      <c r="K110" s="1127"/>
    </row>
    <row r="111" spans="1:16" s="1009" customFormat="1" ht="15.95" customHeight="1">
      <c r="A111" s="1001"/>
      <c r="B111" s="1130">
        <v>44594</v>
      </c>
      <c r="C111" s="804">
        <v>13</v>
      </c>
      <c r="D111" s="1004">
        <v>26</v>
      </c>
      <c r="E111" s="1174" t="str">
        <f>VLOOKUP($G111,'DANH MỤC VẬT TƯ'!$B$10:$G$55,2,0)</f>
        <v>Tôm</v>
      </c>
      <c r="F111" s="1174" t="str">
        <f>VLOOKUP($G111,'DANH MỤC VẬT TƯ'!$B$10:$G$55,3,0)</f>
        <v>kg</v>
      </c>
      <c r="G111" s="1074" t="s">
        <v>2089</v>
      </c>
      <c r="H111" s="826">
        <v>10</v>
      </c>
      <c r="I111" s="826">
        <v>250000</v>
      </c>
      <c r="J111" s="1126">
        <f t="shared" si="2"/>
        <v>2500000</v>
      </c>
      <c r="K111" s="1127"/>
    </row>
    <row r="112" spans="1:16" s="1009" customFormat="1" ht="15.95" customHeight="1">
      <c r="A112" s="1001"/>
      <c r="B112" s="1130">
        <v>44594</v>
      </c>
      <c r="C112" s="804">
        <v>13</v>
      </c>
      <c r="D112" s="1004">
        <v>26</v>
      </c>
      <c r="E112" s="1174" t="str">
        <f>VLOOKUP($G112,'DANH MỤC VẬT TƯ'!$B$10:$G$55,2,0)</f>
        <v>Ghẹ</v>
      </c>
      <c r="F112" s="1174" t="str">
        <f>VLOOKUP($G112,'DANH MỤC VẬT TƯ'!$B$10:$G$55,3,0)</f>
        <v>kg</v>
      </c>
      <c r="G112" s="1074" t="s">
        <v>2091</v>
      </c>
      <c r="H112" s="826">
        <v>30</v>
      </c>
      <c r="I112" s="826">
        <v>270000</v>
      </c>
      <c r="J112" s="1126">
        <f t="shared" si="2"/>
        <v>8100000</v>
      </c>
      <c r="K112" s="1127"/>
      <c r="O112" s="1142"/>
    </row>
    <row r="113" spans="1:15" s="1009" customFormat="1" ht="15.95" customHeight="1">
      <c r="A113" s="1001"/>
      <c r="B113" s="1130"/>
      <c r="C113" s="804"/>
      <c r="D113" s="1004"/>
      <c r="E113" s="1174"/>
      <c r="F113" s="1174"/>
      <c r="G113" s="1074"/>
      <c r="H113" s="826"/>
      <c r="I113" s="826" t="s">
        <v>785</v>
      </c>
      <c r="J113" s="826">
        <f t="shared" si="2"/>
        <v>0</v>
      </c>
      <c r="K113" s="1044"/>
      <c r="L113" s="1008"/>
      <c r="O113" s="1142"/>
    </row>
    <row r="114" spans="1:15" s="1009" customFormat="1" ht="15.95" customHeight="1">
      <c r="A114" s="1001"/>
      <c r="B114" s="1130">
        <v>44594</v>
      </c>
      <c r="C114" s="804">
        <v>22</v>
      </c>
      <c r="D114" s="1004">
        <v>27</v>
      </c>
      <c r="E114" s="1174" t="str">
        <f>VLOOKUP($G114,'DANH MỤC VẬT TƯ'!$B$10:$G$55,2,0)</f>
        <v>Bún</v>
      </c>
      <c r="F114" s="1174" t="str">
        <f>VLOOKUP($G114,'DANH MỤC VẬT TƯ'!$B$10:$G$55,3,0)</f>
        <v>kg</v>
      </c>
      <c r="G114" s="1099" t="s">
        <v>2083</v>
      </c>
      <c r="H114" s="826">
        <f>35+53+35</f>
        <v>123</v>
      </c>
      <c r="I114" s="826">
        <v>12000</v>
      </c>
      <c r="J114" s="826">
        <f t="shared" si="2"/>
        <v>1476000</v>
      </c>
      <c r="K114" s="1044"/>
      <c r="O114" s="1142"/>
    </row>
    <row r="115" spans="1:15" s="1009" customFormat="1" ht="15.95" customHeight="1">
      <c r="A115" s="1001"/>
      <c r="B115" s="1130"/>
      <c r="C115" s="804"/>
      <c r="D115" s="1004"/>
      <c r="E115" s="1174"/>
      <c r="F115" s="1174"/>
      <c r="G115" s="1074"/>
      <c r="H115" s="826"/>
      <c r="I115" s="826" t="s">
        <v>785</v>
      </c>
      <c r="J115" s="826">
        <f t="shared" si="2"/>
        <v>0</v>
      </c>
      <c r="K115" s="1044"/>
      <c r="L115" s="1008"/>
    </row>
    <row r="116" spans="1:15" s="1009" customFormat="1" ht="15.95" customHeight="1">
      <c r="A116" s="1001"/>
      <c r="B116" s="1130">
        <v>44594</v>
      </c>
      <c r="C116" s="804">
        <v>23</v>
      </c>
      <c r="D116" s="1004">
        <v>28</v>
      </c>
      <c r="E116" s="1174" t="str">
        <f>VLOOKUP($G116,'DANH MỤC VẬT TƯ'!$B$10:$G$55,2,0)</f>
        <v>Rau các loại</v>
      </c>
      <c r="F116" s="1174" t="str">
        <f>VLOOKUP($G116,'DANH MỤC VẬT TƯ'!$B$10:$G$55,3,0)</f>
        <v>kg</v>
      </c>
      <c r="G116" s="1099" t="s">
        <v>2085</v>
      </c>
      <c r="H116" s="826">
        <v>230</v>
      </c>
      <c r="I116" s="826">
        <v>30000</v>
      </c>
      <c r="J116" s="826">
        <f>IF(H116=0,0,I116*H116)</f>
        <v>6900000</v>
      </c>
      <c r="K116" s="1044"/>
      <c r="L116" s="1008"/>
    </row>
    <row r="117" spans="1:15" s="1009" customFormat="1" ht="15.95" customHeight="1">
      <c r="A117" s="1001"/>
      <c r="B117" s="1130"/>
      <c r="C117" s="804"/>
      <c r="D117" s="1004"/>
      <c r="E117" s="1174"/>
      <c r="F117" s="1174"/>
      <c r="G117" s="1074"/>
      <c r="H117" s="826"/>
      <c r="I117" s="826"/>
      <c r="J117" s="826"/>
      <c r="K117" s="1044"/>
      <c r="L117" s="1008"/>
    </row>
    <row r="118" spans="1:15" s="1009" customFormat="1" ht="15.95" customHeight="1">
      <c r="A118" s="1001"/>
      <c r="B118" s="1130">
        <v>44594</v>
      </c>
      <c r="C118" s="804">
        <v>8</v>
      </c>
      <c r="D118" s="1004">
        <v>29</v>
      </c>
      <c r="E118" s="1174" t="str">
        <f>VLOOKUP($G118,'DANH MỤC VẬT TƯ'!$B$10:$G$55,2,0)</f>
        <v>Rau các loại</v>
      </c>
      <c r="F118" s="1174" t="str">
        <f>VLOOKUP($G118,'DANH MỤC VẬT TƯ'!$B$10:$G$55,3,0)</f>
        <v>kg</v>
      </c>
      <c r="G118" s="1099" t="s">
        <v>2085</v>
      </c>
      <c r="H118" s="826">
        <v>400</v>
      </c>
      <c r="I118" s="826">
        <v>30000</v>
      </c>
      <c r="J118" s="826">
        <f t="shared" si="2"/>
        <v>12000000</v>
      </c>
      <c r="K118" s="1044"/>
    </row>
    <row r="119" spans="1:15" s="1009" customFormat="1" ht="15.95" customHeight="1">
      <c r="A119" s="1001"/>
      <c r="B119" s="1130"/>
      <c r="C119" s="804"/>
      <c r="D119" s="1004"/>
      <c r="E119" s="1174"/>
      <c r="F119" s="1174"/>
      <c r="G119" s="1074"/>
      <c r="H119" s="826"/>
      <c r="I119" s="826" t="s">
        <v>785</v>
      </c>
      <c r="J119" s="826">
        <f t="shared" si="2"/>
        <v>0</v>
      </c>
      <c r="K119" s="1044"/>
    </row>
    <row r="120" spans="1:15" s="1009" customFormat="1" ht="15.95" customHeight="1">
      <c r="A120" s="1001"/>
      <c r="B120" s="1130">
        <v>44594</v>
      </c>
      <c r="C120" s="804">
        <v>24</v>
      </c>
      <c r="D120" s="1004">
        <v>30</v>
      </c>
      <c r="E120" s="1174" t="str">
        <f>VLOOKUP($G120,'DANH MỤC VẬT TƯ'!$B$10:$G$55,2,0)</f>
        <v>Bắp bò</v>
      </c>
      <c r="F120" s="1174" t="str">
        <f>VLOOKUP($G120,'DANH MỤC VẬT TƯ'!$B$10:$G$55,3,0)</f>
        <v>kg</v>
      </c>
      <c r="G120" s="1099" t="s">
        <v>2045</v>
      </c>
      <c r="H120" s="826">
        <v>96</v>
      </c>
      <c r="I120" s="826">
        <v>270000</v>
      </c>
      <c r="J120" s="826">
        <f t="shared" si="2"/>
        <v>25920000</v>
      </c>
      <c r="K120" s="1044"/>
    </row>
    <row r="121" spans="1:15" s="1009" customFormat="1" ht="15.95" customHeight="1">
      <c r="A121" s="1001"/>
      <c r="B121" s="1130"/>
      <c r="C121" s="804"/>
      <c r="D121" s="1004"/>
      <c r="E121" s="1174"/>
      <c r="F121" s="1174"/>
      <c r="G121" s="1074"/>
      <c r="H121" s="826"/>
      <c r="I121" s="826" t="s">
        <v>785</v>
      </c>
      <c r="J121" s="826">
        <f t="shared" si="2"/>
        <v>0</v>
      </c>
      <c r="K121" s="1044"/>
    </row>
    <row r="122" spans="1:15" s="1009" customFormat="1" ht="15.95" customHeight="1">
      <c r="A122" s="1001"/>
      <c r="B122" s="1130">
        <v>44594</v>
      </c>
      <c r="C122" s="1003">
        <v>20</v>
      </c>
      <c r="D122" s="1004">
        <v>31</v>
      </c>
      <c r="E122" s="1174" t="str">
        <f>VLOOKUP($G122,'DANH MỤC VẬT TƯ'!$B$10:$G$55,2,0)</f>
        <v xml:space="preserve">Khoai </v>
      </c>
      <c r="F122" s="1174" t="str">
        <f>VLOOKUP($G122,'DANH MỤC VẬT TƯ'!$B$10:$G$55,3,0)</f>
        <v>kg</v>
      </c>
      <c r="G122" s="1099" t="s">
        <v>2093</v>
      </c>
      <c r="H122" s="826">
        <v>14</v>
      </c>
      <c r="I122" s="826">
        <v>30000</v>
      </c>
      <c r="J122" s="826">
        <f t="shared" si="2"/>
        <v>420000</v>
      </c>
      <c r="K122" s="1044"/>
      <c r="L122" s="1008"/>
    </row>
    <row r="123" spans="1:15" s="1009" customFormat="1" ht="15.95" customHeight="1">
      <c r="A123" s="1001"/>
      <c r="B123" s="1130">
        <v>44594</v>
      </c>
      <c r="C123" s="1003">
        <v>20</v>
      </c>
      <c r="D123" s="1004">
        <v>31</v>
      </c>
      <c r="E123" s="1174" t="str">
        <f>VLOOKUP($G123,'DANH MỤC VẬT TƯ'!$B$10:$G$55,2,0)</f>
        <v>Ngô mỹ</v>
      </c>
      <c r="F123" s="1174" t="str">
        <f>VLOOKUP($G123,'DANH MỤC VẬT TƯ'!$B$10:$G$55,3,0)</f>
        <v>kg</v>
      </c>
      <c r="G123" s="1099" t="s">
        <v>2096</v>
      </c>
      <c r="H123" s="826">
        <v>16</v>
      </c>
      <c r="I123" s="826">
        <v>30000</v>
      </c>
      <c r="J123" s="826">
        <f t="shared" si="2"/>
        <v>480000</v>
      </c>
      <c r="K123" s="1044"/>
    </row>
    <row r="124" spans="1:15" s="1009" customFormat="1" ht="15.95" customHeight="1">
      <c r="A124" s="1001"/>
      <c r="B124" s="1130"/>
      <c r="C124" s="1003"/>
      <c r="D124" s="1004"/>
      <c r="E124" s="1174"/>
      <c r="F124" s="1174"/>
      <c r="G124" s="1099"/>
      <c r="H124" s="826"/>
      <c r="I124" s="826" t="s">
        <v>785</v>
      </c>
      <c r="J124" s="826">
        <f t="shared" si="2"/>
        <v>0</v>
      </c>
      <c r="K124" s="1044"/>
      <c r="L124" s="1008"/>
    </row>
    <row r="125" spans="1:15" s="1009" customFormat="1" ht="15.95" customHeight="1">
      <c r="A125" s="1001"/>
      <c r="B125" s="1130">
        <v>44594</v>
      </c>
      <c r="C125" s="1003">
        <v>15</v>
      </c>
      <c r="D125" s="1004">
        <v>32</v>
      </c>
      <c r="E125" s="1174" t="str">
        <f>VLOOKUP($G125,'DANH MỤC VẬT TƯ'!$B$10:$G$55,2,0)</f>
        <v>Muối chiên</v>
      </c>
      <c r="F125" s="1174" t="str">
        <f>VLOOKUP($G125,'DANH MỤC VẬT TƯ'!$B$10:$G$55,3,0)</f>
        <v>kg</v>
      </c>
      <c r="G125" s="1099" t="s">
        <v>2107</v>
      </c>
      <c r="H125" s="826">
        <v>10</v>
      </c>
      <c r="I125" s="826">
        <v>130000</v>
      </c>
      <c r="J125" s="826">
        <f t="shared" si="2"/>
        <v>1300000</v>
      </c>
      <c r="K125" s="1044"/>
    </row>
    <row r="126" spans="1:15" s="1009" customFormat="1" ht="15.95" customHeight="1">
      <c r="A126" s="1001"/>
      <c r="B126" s="1130"/>
      <c r="C126" s="1003"/>
      <c r="D126" s="1004"/>
      <c r="E126" s="1174"/>
      <c r="F126" s="1174"/>
      <c r="G126" s="1074"/>
      <c r="H126" s="826"/>
      <c r="I126" s="826" t="s">
        <v>785</v>
      </c>
      <c r="J126" s="826">
        <f t="shared" si="2"/>
        <v>0</v>
      </c>
      <c r="K126" s="1044"/>
    </row>
    <row r="127" spans="1:15" s="1009" customFormat="1" ht="15.95" customHeight="1">
      <c r="A127" s="1001"/>
      <c r="B127" s="1130">
        <v>44594</v>
      </c>
      <c r="C127" s="1003">
        <v>20</v>
      </c>
      <c r="D127" s="1004">
        <v>33</v>
      </c>
      <c r="E127" s="1174" t="str">
        <f>VLOOKUP($G127,'DANH MỤC VẬT TƯ'!$B$10:$G$55,2,0)</f>
        <v xml:space="preserve"> Gạo</v>
      </c>
      <c r="F127" s="1174" t="str">
        <f>VLOOKUP($G127,'DANH MỤC VẬT TƯ'!$B$10:$G$55,3,0)</f>
        <v>kg</v>
      </c>
      <c r="G127" s="1099" t="s">
        <v>2097</v>
      </c>
      <c r="H127" s="826">
        <v>45</v>
      </c>
      <c r="I127" s="826">
        <v>25000</v>
      </c>
      <c r="J127" s="826">
        <f t="shared" si="2"/>
        <v>1125000</v>
      </c>
      <c r="K127" s="1044"/>
    </row>
    <row r="128" spans="1:15" s="1009" customFormat="1" ht="15.95" customHeight="1">
      <c r="A128" s="1001"/>
      <c r="B128" s="1130"/>
      <c r="C128" s="1003"/>
      <c r="D128" s="1004"/>
      <c r="E128" s="1174"/>
      <c r="F128" s="1174"/>
      <c r="G128" s="1099"/>
      <c r="H128" s="826"/>
      <c r="I128" s="826"/>
      <c r="J128" s="826"/>
      <c r="K128" s="1044"/>
    </row>
    <row r="129" spans="1:12" s="1009" customFormat="1" ht="15.95" customHeight="1">
      <c r="A129" s="1001"/>
      <c r="B129" s="1130">
        <v>44594</v>
      </c>
      <c r="C129" s="1003">
        <v>25</v>
      </c>
      <c r="D129" s="1004">
        <v>34</v>
      </c>
      <c r="E129" s="1174" t="str">
        <f>VLOOKUP($G129,'DANH MỤC VẬT TƯ'!$B$10:$G$55,2,0)</f>
        <v xml:space="preserve"> Gạo</v>
      </c>
      <c r="F129" s="1174" t="str">
        <f>VLOOKUP($G129,'DANH MỤC VẬT TƯ'!$B$10:$G$55,3,0)</f>
        <v>kg</v>
      </c>
      <c r="G129" s="1099" t="s">
        <v>2097</v>
      </c>
      <c r="H129" s="826">
        <v>45</v>
      </c>
      <c r="I129" s="826">
        <v>25000</v>
      </c>
      <c r="J129" s="826">
        <f t="shared" si="2"/>
        <v>1125000</v>
      </c>
      <c r="K129" s="1044"/>
    </row>
    <row r="130" spans="1:12" s="1009" customFormat="1" ht="15.95" customHeight="1">
      <c r="A130" s="1001"/>
      <c r="B130" s="1130"/>
      <c r="C130" s="1003"/>
      <c r="D130" s="1004"/>
      <c r="E130" s="1174"/>
      <c r="F130" s="1174"/>
      <c r="G130" s="1099"/>
      <c r="H130" s="826"/>
      <c r="I130" s="826"/>
      <c r="J130" s="826"/>
      <c r="K130" s="1044"/>
    </row>
    <row r="131" spans="1:12" s="1009" customFormat="1" ht="15.95" customHeight="1">
      <c r="A131" s="1001"/>
      <c r="B131" s="1130">
        <v>44594</v>
      </c>
      <c r="C131" s="1003">
        <v>21</v>
      </c>
      <c r="D131" s="1004">
        <v>35</v>
      </c>
      <c r="E131" s="1174" t="str">
        <f>VLOOKUP($G131,'DANH MỤC VẬT TƯ'!$B$10:$G$55,2,0)</f>
        <v>Cá diêu hồng</v>
      </c>
      <c r="F131" s="1174" t="str">
        <f>VLOOKUP($G131,'DANH MỤC VẬT TƯ'!$B$10:$G$55,3,0)</f>
        <v>kg</v>
      </c>
      <c r="G131" s="1074" t="s">
        <v>2081</v>
      </c>
      <c r="H131" s="826">
        <v>61</v>
      </c>
      <c r="I131" s="826">
        <v>60000</v>
      </c>
      <c r="J131" s="826">
        <f t="shared" ref="J131:J138" si="3">IF(H131=0,0,I131*H131)</f>
        <v>3660000</v>
      </c>
      <c r="K131" s="1044"/>
    </row>
    <row r="132" spans="1:12" s="1009" customFormat="1" ht="15.95" customHeight="1">
      <c r="A132" s="1001"/>
      <c r="B132" s="1130">
        <v>44594</v>
      </c>
      <c r="C132" s="1003">
        <v>21</v>
      </c>
      <c r="D132" s="1004">
        <v>35</v>
      </c>
      <c r="E132" s="1174" t="str">
        <f>VLOOKUP($G132,'DANH MỤC VẬT TƯ'!$B$10:$G$55,2,0)</f>
        <v>Mực tươi</v>
      </c>
      <c r="F132" s="1174" t="str">
        <f>VLOOKUP($G132,'DANH MỤC VẬT TƯ'!$B$10:$G$55,3,0)</f>
        <v>kg</v>
      </c>
      <c r="G132" s="1074" t="s">
        <v>2086</v>
      </c>
      <c r="H132" s="826">
        <v>10</v>
      </c>
      <c r="I132" s="826">
        <v>250000</v>
      </c>
      <c r="J132" s="826">
        <f t="shared" si="3"/>
        <v>2500000</v>
      </c>
      <c r="K132" s="1044"/>
    </row>
    <row r="133" spans="1:12" s="1009" customFormat="1" ht="15.95" customHeight="1">
      <c r="A133" s="1001"/>
      <c r="B133" s="1130">
        <v>44594</v>
      </c>
      <c r="C133" s="1003">
        <v>21</v>
      </c>
      <c r="D133" s="1004">
        <v>35</v>
      </c>
      <c r="E133" s="1174" t="str">
        <f>VLOOKUP($G133,'DANH MỤC VẬT TƯ'!$B$10:$G$55,2,0)</f>
        <v>Ghẹ</v>
      </c>
      <c r="F133" s="1174" t="str">
        <f>VLOOKUP($G133,'DANH MỤC VẬT TƯ'!$B$10:$G$55,3,0)</f>
        <v>kg</v>
      </c>
      <c r="G133" s="1074" t="s">
        <v>2091</v>
      </c>
      <c r="H133" s="826">
        <v>3</v>
      </c>
      <c r="I133" s="826">
        <v>270000</v>
      </c>
      <c r="J133" s="826">
        <f t="shared" si="3"/>
        <v>810000</v>
      </c>
      <c r="K133" s="1044"/>
    </row>
    <row r="134" spans="1:12" s="1009" customFormat="1" ht="15.95" customHeight="1">
      <c r="A134" s="1001"/>
      <c r="B134" s="1130">
        <v>44594</v>
      </c>
      <c r="C134" s="1003">
        <v>21</v>
      </c>
      <c r="D134" s="1004">
        <v>35</v>
      </c>
      <c r="E134" s="1174" t="str">
        <f>VLOOKUP($G134,'DANH MỤC VẬT TƯ'!$B$10:$G$55,2,0)</f>
        <v>Tôm</v>
      </c>
      <c r="F134" s="1174" t="str">
        <f>VLOOKUP($G134,'DANH MỤC VẬT TƯ'!$B$10:$G$55,3,0)</f>
        <v>kg</v>
      </c>
      <c r="G134" s="1074" t="s">
        <v>2089</v>
      </c>
      <c r="H134" s="826">
        <v>10</v>
      </c>
      <c r="I134" s="826">
        <v>250000</v>
      </c>
      <c r="J134" s="826">
        <f t="shared" si="3"/>
        <v>2500000</v>
      </c>
      <c r="K134" s="1044"/>
    </row>
    <row r="135" spans="1:12" s="1009" customFormat="1" ht="15.95" customHeight="1">
      <c r="A135" s="1001"/>
      <c r="B135" s="1130"/>
      <c r="C135" s="1003"/>
      <c r="D135" s="1004"/>
      <c r="E135" s="1174"/>
      <c r="F135" s="1174"/>
      <c r="G135" s="1074"/>
      <c r="H135" s="826"/>
      <c r="I135" s="826"/>
      <c r="J135" s="826">
        <f t="shared" si="3"/>
        <v>0</v>
      </c>
      <c r="K135" s="1044"/>
    </row>
    <row r="136" spans="1:12" s="1009" customFormat="1" ht="15.95" customHeight="1">
      <c r="A136" s="1001"/>
      <c r="B136" s="1130">
        <v>44594</v>
      </c>
      <c r="C136" s="1003">
        <v>25</v>
      </c>
      <c r="D136" s="1004">
        <v>36</v>
      </c>
      <c r="E136" s="1174" t="str">
        <f>VLOOKUP($G136,'DANH MỤC VẬT TƯ'!$B$10:$G$55,2,0)</f>
        <v>Thịt heo</v>
      </c>
      <c r="F136" s="1174" t="str">
        <f>VLOOKUP($G136,'DANH MỤC VẬT TƯ'!$B$10:$G$55,3,0)</f>
        <v>kg</v>
      </c>
      <c r="G136" s="1074" t="s">
        <v>2088</v>
      </c>
      <c r="H136" s="826">
        <v>38</v>
      </c>
      <c r="I136" s="826">
        <v>130000</v>
      </c>
      <c r="J136" s="826">
        <f t="shared" si="3"/>
        <v>4940000</v>
      </c>
      <c r="K136" s="1044"/>
    </row>
    <row r="137" spans="1:12" s="1009" customFormat="1" ht="15.95" customHeight="1">
      <c r="A137" s="1001"/>
      <c r="B137" s="1130">
        <v>44594</v>
      </c>
      <c r="C137" s="1003">
        <v>25</v>
      </c>
      <c r="D137" s="1004">
        <v>36</v>
      </c>
      <c r="E137" s="1174" t="str">
        <f>VLOOKUP($G137,'DANH MỤC VẬT TƯ'!$B$10:$G$55,2,0)</f>
        <v xml:space="preserve"> Giò heo</v>
      </c>
      <c r="F137" s="1174" t="str">
        <f>VLOOKUP($G137,'DANH MỤC VẬT TƯ'!$B$10:$G$55,3,0)</f>
        <v>kg</v>
      </c>
      <c r="G137" s="1006" t="s">
        <v>2103</v>
      </c>
      <c r="H137" s="826">
        <v>20</v>
      </c>
      <c r="I137" s="826">
        <v>170000</v>
      </c>
      <c r="J137" s="826">
        <f t="shared" si="3"/>
        <v>3400000</v>
      </c>
      <c r="K137" s="1044"/>
    </row>
    <row r="138" spans="1:12" s="1009" customFormat="1" ht="15.95" customHeight="1">
      <c r="A138" s="1001"/>
      <c r="B138" s="1130"/>
      <c r="C138" s="1003"/>
      <c r="D138" s="1004"/>
      <c r="E138" s="1174"/>
      <c r="F138" s="1174"/>
      <c r="G138" s="1074"/>
      <c r="H138" s="826"/>
      <c r="I138" s="826"/>
      <c r="J138" s="826">
        <f t="shared" si="3"/>
        <v>0</v>
      </c>
      <c r="K138" s="1044"/>
    </row>
    <row r="139" spans="1:12" s="1107" customFormat="1" ht="15.95" customHeight="1">
      <c r="A139" s="1001"/>
      <c r="B139" s="1123">
        <v>44595</v>
      </c>
      <c r="C139" s="1131">
        <v>17</v>
      </c>
      <c r="D139" s="1102">
        <v>37</v>
      </c>
      <c r="E139" s="1174" t="str">
        <f>VLOOKUP($G139,'DANH MỤC VẬT TƯ'!$B$10:$G$55,2,0)</f>
        <v>Cá diêu hồng</v>
      </c>
      <c r="F139" s="1174" t="str">
        <f>VLOOKUP($G139,'DANH MỤC VẬT TƯ'!$B$10:$G$55,3,0)</f>
        <v>kg</v>
      </c>
      <c r="G139" s="1125" t="s">
        <v>2081</v>
      </c>
      <c r="H139" s="1126">
        <v>50</v>
      </c>
      <c r="I139" s="1126">
        <v>60000</v>
      </c>
      <c r="J139" s="1126">
        <f t="shared" si="2"/>
        <v>3000000</v>
      </c>
      <c r="K139" s="1127"/>
    </row>
    <row r="140" spans="1:12" s="1107" customFormat="1" ht="15.95" customHeight="1">
      <c r="A140" s="1001"/>
      <c r="B140" s="1123">
        <v>44595</v>
      </c>
      <c r="C140" s="1131">
        <v>17</v>
      </c>
      <c r="D140" s="1102">
        <v>37</v>
      </c>
      <c r="E140" s="1174" t="str">
        <f>VLOOKUP($G140,'DANH MỤC VẬT TƯ'!$B$10:$G$55,2,0)</f>
        <v>Mực tươi</v>
      </c>
      <c r="F140" s="1174" t="str">
        <f>VLOOKUP($G140,'DANH MỤC VẬT TƯ'!$B$10:$G$55,3,0)</f>
        <v>kg</v>
      </c>
      <c r="G140" s="1125" t="s">
        <v>2086</v>
      </c>
      <c r="H140" s="1126">
        <v>30</v>
      </c>
      <c r="I140" s="1126">
        <v>250000</v>
      </c>
      <c r="J140" s="1126">
        <f t="shared" si="2"/>
        <v>7500000</v>
      </c>
      <c r="K140" s="1127"/>
    </row>
    <row r="141" spans="1:12" s="1107" customFormat="1" ht="15.95" customHeight="1">
      <c r="A141" s="1001"/>
      <c r="B141" s="1123">
        <v>44595</v>
      </c>
      <c r="C141" s="1131">
        <v>17</v>
      </c>
      <c r="D141" s="1102">
        <v>37</v>
      </c>
      <c r="E141" s="1174" t="str">
        <f>VLOOKUP($G141,'DANH MỤC VẬT TƯ'!$B$10:$G$55,2,0)</f>
        <v>Ghẹ</v>
      </c>
      <c r="F141" s="1174" t="str">
        <f>VLOOKUP($G141,'DANH MỤC VẬT TƯ'!$B$10:$G$55,3,0)</f>
        <v>kg</v>
      </c>
      <c r="G141" s="1125" t="s">
        <v>2091</v>
      </c>
      <c r="H141" s="1126">
        <v>10</v>
      </c>
      <c r="I141" s="1126">
        <v>270000</v>
      </c>
      <c r="J141" s="1126">
        <f t="shared" si="2"/>
        <v>2700000</v>
      </c>
      <c r="K141" s="1127"/>
    </row>
    <row r="142" spans="1:12" s="1107" customFormat="1" ht="15.95" customHeight="1">
      <c r="A142" s="1001"/>
      <c r="B142" s="1123">
        <v>44595</v>
      </c>
      <c r="C142" s="1131">
        <v>17</v>
      </c>
      <c r="D142" s="1102">
        <v>37</v>
      </c>
      <c r="E142" s="1174" t="str">
        <f>VLOOKUP($G142,'DANH MỤC VẬT TƯ'!$B$10:$G$55,2,0)</f>
        <v>Tôm</v>
      </c>
      <c r="F142" s="1174" t="str">
        <f>VLOOKUP($G142,'DANH MỤC VẬT TƯ'!$B$10:$G$55,3,0)</f>
        <v>kg</v>
      </c>
      <c r="G142" s="1125" t="s">
        <v>2089</v>
      </c>
      <c r="H142" s="1126">
        <v>5</v>
      </c>
      <c r="I142" s="1126">
        <v>250000</v>
      </c>
      <c r="J142" s="1126">
        <f t="shared" si="2"/>
        <v>1250000</v>
      </c>
      <c r="K142" s="1127"/>
    </row>
    <row r="143" spans="1:12" s="1009" customFormat="1" ht="15.95" customHeight="1">
      <c r="A143" s="1001"/>
      <c r="B143" s="1130"/>
      <c r="C143" s="1003"/>
      <c r="D143" s="1004"/>
      <c r="E143" s="1174"/>
      <c r="F143" s="1174"/>
      <c r="G143" s="1074"/>
      <c r="H143" s="826"/>
      <c r="I143" s="826" t="s">
        <v>785</v>
      </c>
      <c r="J143" s="826">
        <f t="shared" si="2"/>
        <v>0</v>
      </c>
      <c r="K143" s="1044"/>
      <c r="L143" s="1008"/>
    </row>
    <row r="144" spans="1:12" s="1107" customFormat="1" ht="15.95" customHeight="1">
      <c r="A144" s="1001"/>
      <c r="B144" s="1123">
        <v>44596</v>
      </c>
      <c r="C144" s="1131">
        <v>15</v>
      </c>
      <c r="D144" s="1102">
        <v>38</v>
      </c>
      <c r="E144" s="1174" t="str">
        <f>VLOOKUP($G144,'DANH MỤC VẬT TƯ'!$B$10:$G$55,2,0)</f>
        <v>Cá diêu hồng</v>
      </c>
      <c r="F144" s="1174" t="str">
        <f>VLOOKUP($G144,'DANH MỤC VẬT TƯ'!$B$10:$G$55,3,0)</f>
        <v>kg</v>
      </c>
      <c r="G144" s="1125" t="s">
        <v>2081</v>
      </c>
      <c r="H144" s="1126">
        <v>50</v>
      </c>
      <c r="I144" s="1126">
        <v>60000</v>
      </c>
      <c r="J144" s="1126">
        <f t="shared" si="2"/>
        <v>3000000</v>
      </c>
      <c r="K144" s="1127"/>
    </row>
    <row r="145" spans="1:12" s="1107" customFormat="1" ht="15.95" customHeight="1">
      <c r="A145" s="1001"/>
      <c r="B145" s="1123">
        <v>44596</v>
      </c>
      <c r="C145" s="1131">
        <v>15</v>
      </c>
      <c r="D145" s="1102">
        <v>38</v>
      </c>
      <c r="E145" s="1174" t="str">
        <f>VLOOKUP($G145,'DANH MỤC VẬT TƯ'!$B$10:$G$55,2,0)</f>
        <v>Mực tươi</v>
      </c>
      <c r="F145" s="1174" t="str">
        <f>VLOOKUP($G145,'DANH MỤC VẬT TƯ'!$B$10:$G$55,3,0)</f>
        <v>kg</v>
      </c>
      <c r="G145" s="1125" t="s">
        <v>2086</v>
      </c>
      <c r="H145" s="1126">
        <v>30</v>
      </c>
      <c r="I145" s="1126">
        <v>250000</v>
      </c>
      <c r="J145" s="1126">
        <f t="shared" si="2"/>
        <v>7500000</v>
      </c>
      <c r="K145" s="1127"/>
      <c r="L145" s="1128"/>
    </row>
    <row r="146" spans="1:12" s="1107" customFormat="1" ht="15.95" customHeight="1">
      <c r="A146" s="1001"/>
      <c r="B146" s="1123">
        <v>44596</v>
      </c>
      <c r="C146" s="1131">
        <v>15</v>
      </c>
      <c r="D146" s="1102">
        <v>38</v>
      </c>
      <c r="E146" s="1174" t="str">
        <f>VLOOKUP($G146,'DANH MỤC VẬT TƯ'!$B$10:$G$55,2,0)</f>
        <v>Ghẹ</v>
      </c>
      <c r="F146" s="1174" t="str">
        <f>VLOOKUP($G146,'DANH MỤC VẬT TƯ'!$B$10:$G$55,3,0)</f>
        <v>kg</v>
      </c>
      <c r="G146" s="1125" t="s">
        <v>2091</v>
      </c>
      <c r="H146" s="1126">
        <v>10</v>
      </c>
      <c r="I146" s="1126">
        <v>270000</v>
      </c>
      <c r="J146" s="1126">
        <f t="shared" si="2"/>
        <v>2700000</v>
      </c>
      <c r="K146" s="1127"/>
    </row>
    <row r="147" spans="1:12" s="1107" customFormat="1" ht="15.95" customHeight="1">
      <c r="A147" s="1001"/>
      <c r="B147" s="1123">
        <v>44596</v>
      </c>
      <c r="C147" s="1131">
        <v>15</v>
      </c>
      <c r="D147" s="1102">
        <v>38</v>
      </c>
      <c r="E147" s="1174" t="str">
        <f>VLOOKUP($G147,'DANH MỤC VẬT TƯ'!$B$10:$G$55,2,0)</f>
        <v>Tôm</v>
      </c>
      <c r="F147" s="1174" t="str">
        <f>VLOOKUP($G147,'DANH MỤC VẬT TƯ'!$B$10:$G$55,3,0)</f>
        <v>kg</v>
      </c>
      <c r="G147" s="1125" t="s">
        <v>2089</v>
      </c>
      <c r="H147" s="1126">
        <v>5</v>
      </c>
      <c r="I147" s="1126">
        <v>250000</v>
      </c>
      <c r="J147" s="1126">
        <f t="shared" si="2"/>
        <v>1250000</v>
      </c>
      <c r="K147" s="1127"/>
    </row>
    <row r="148" spans="1:12" s="1009" customFormat="1" ht="15.95" customHeight="1">
      <c r="A148" s="1001"/>
      <c r="B148" s="1134"/>
      <c r="C148" s="1003"/>
      <c r="D148" s="1004"/>
      <c r="E148" s="1174"/>
      <c r="F148" s="1174"/>
      <c r="G148" s="1074"/>
      <c r="H148" s="826"/>
      <c r="I148" s="826" t="s">
        <v>785</v>
      </c>
      <c r="J148" s="826">
        <f t="shared" si="2"/>
        <v>0</v>
      </c>
      <c r="K148" s="1044"/>
      <c r="L148" s="1008"/>
    </row>
    <row r="149" spans="1:12" s="1009" customFormat="1" ht="15.95" customHeight="1">
      <c r="A149" s="1001"/>
      <c r="B149" s="1130">
        <v>44596</v>
      </c>
      <c r="C149" s="1003">
        <v>15</v>
      </c>
      <c r="D149" s="1004">
        <v>39</v>
      </c>
      <c r="E149" s="1174" t="str">
        <f>VLOOKUP($G149,'DANH MỤC VẬT TƯ'!$B$10:$G$55,2,0)</f>
        <v>Bún</v>
      </c>
      <c r="F149" s="1174" t="str">
        <f>VLOOKUP($G149,'DANH MỤC VẬT TƯ'!$B$10:$G$55,3,0)</f>
        <v>kg</v>
      </c>
      <c r="G149" s="1099" t="s">
        <v>2083</v>
      </c>
      <c r="H149" s="826">
        <v>35</v>
      </c>
      <c r="I149" s="826">
        <v>12000</v>
      </c>
      <c r="J149" s="826">
        <f t="shared" si="2"/>
        <v>420000</v>
      </c>
      <c r="K149" s="1044"/>
    </row>
    <row r="150" spans="1:12" s="1039" customFormat="1" ht="15.95" customHeight="1">
      <c r="A150" s="1001"/>
      <c r="B150" s="1135"/>
      <c r="C150" s="1035"/>
      <c r="D150" s="1036"/>
      <c r="E150" s="1037" t="s">
        <v>124</v>
      </c>
      <c r="F150" s="1037" t="s">
        <v>242</v>
      </c>
      <c r="G150" s="1136" t="s">
        <v>242</v>
      </c>
      <c r="H150" s="1038">
        <f>SUM(H109:H149)</f>
        <v>1537</v>
      </c>
      <c r="I150" s="1038" t="s">
        <v>242</v>
      </c>
      <c r="J150" s="1038">
        <f>SUM(J109:J149)</f>
        <v>134636000</v>
      </c>
      <c r="K150" s="1050"/>
    </row>
    <row r="151" spans="1:12" s="1039" customFormat="1" ht="15.95" customHeight="1">
      <c r="A151" s="1001"/>
      <c r="B151" s="1140"/>
      <c r="C151" s="1047"/>
      <c r="D151" s="1043"/>
      <c r="G151" s="1021"/>
      <c r="H151" s="1050"/>
      <c r="I151" s="1050"/>
      <c r="J151" s="1050"/>
      <c r="K151" s="1050"/>
    </row>
    <row r="152" spans="1:12" s="1009" customFormat="1" ht="15.95" customHeight="1">
      <c r="A152" s="1001"/>
      <c r="B152" s="1139"/>
      <c r="C152" s="1040"/>
      <c r="D152" s="1041"/>
      <c r="F152" s="1042"/>
      <c r="G152" s="1138"/>
      <c r="H152" s="1044"/>
      <c r="I152" s="1044"/>
      <c r="J152" s="1044"/>
      <c r="K152" s="1044"/>
    </row>
    <row r="153" spans="1:12" s="1021" customFormat="1" ht="15.95" customHeight="1">
      <c r="A153" s="1001"/>
      <c r="B153" s="1972" t="s">
        <v>244</v>
      </c>
      <c r="C153" s="1972"/>
      <c r="D153" s="1972"/>
      <c r="E153" s="1039" t="s">
        <v>475</v>
      </c>
      <c r="F153" s="1039"/>
      <c r="G153" s="1138"/>
      <c r="H153" s="1049"/>
      <c r="I153" s="1050" t="s">
        <v>246</v>
      </c>
      <c r="J153" s="1050"/>
      <c r="K153" s="1050"/>
    </row>
    <row r="154" spans="1:12" s="1009" customFormat="1" ht="15.95" customHeight="1">
      <c r="A154" s="1001"/>
      <c r="B154" s="1971" t="s">
        <v>247</v>
      </c>
      <c r="C154" s="1971"/>
      <c r="D154" s="1971"/>
      <c r="E154" s="1053" t="s">
        <v>247</v>
      </c>
      <c r="F154" s="1042"/>
      <c r="G154" s="1138"/>
      <c r="H154" s="1044"/>
      <c r="I154" s="1052" t="s">
        <v>247</v>
      </c>
      <c r="J154" s="1052"/>
      <c r="K154" s="1052"/>
    </row>
    <row r="155" spans="1:12" s="1009" customFormat="1" ht="15.95" customHeight="1">
      <c r="A155" s="1001"/>
      <c r="B155" s="1367"/>
      <c r="C155" s="1367"/>
      <c r="D155" s="1367"/>
      <c r="E155" s="1053"/>
      <c r="F155" s="1042"/>
      <c r="G155" s="1138"/>
      <c r="H155" s="1044"/>
      <c r="I155" s="1052"/>
      <c r="J155" s="1052"/>
      <c r="K155" s="1052"/>
    </row>
    <row r="156" spans="1:12" s="1009" customFormat="1" ht="15.95" customHeight="1">
      <c r="A156" s="1001"/>
      <c r="B156" s="1367"/>
      <c r="C156" s="1367"/>
      <c r="D156" s="1367"/>
      <c r="E156" s="1053"/>
      <c r="F156" s="1042"/>
      <c r="G156" s="1138"/>
      <c r="H156" s="1044"/>
      <c r="I156" s="1052"/>
      <c r="J156" s="1052"/>
      <c r="K156" s="1052"/>
    </row>
    <row r="157" spans="1:12" s="1009" customFormat="1" ht="15.95" customHeight="1">
      <c r="A157" s="1001"/>
      <c r="B157" s="1367"/>
      <c r="C157" s="1367"/>
      <c r="D157" s="1367"/>
      <c r="E157" s="1053"/>
      <c r="F157" s="1042"/>
      <c r="G157" s="1138"/>
      <c r="H157" s="1044"/>
      <c r="I157" s="1052"/>
      <c r="J157" s="1052"/>
      <c r="K157" s="1052"/>
    </row>
    <row r="158" spans="1:12" s="1009" customFormat="1" ht="15.95" customHeight="1">
      <c r="A158" s="1001"/>
      <c r="B158" s="1367"/>
      <c r="C158" s="1367"/>
      <c r="D158" s="1367"/>
      <c r="E158" s="1053"/>
      <c r="F158" s="1042"/>
      <c r="G158" s="1138"/>
      <c r="H158" s="1044"/>
      <c r="I158" s="1052"/>
      <c r="J158" s="1052"/>
      <c r="K158" s="1052"/>
    </row>
    <row r="159" spans="1:12" s="1009" customFormat="1" ht="15.95" customHeight="1">
      <c r="A159" s="1001"/>
      <c r="B159" s="1367"/>
      <c r="C159" s="1367"/>
      <c r="D159" s="1367"/>
      <c r="E159" s="1053"/>
      <c r="F159" s="1042"/>
      <c r="G159" s="1138"/>
      <c r="H159" s="1044"/>
      <c r="I159" s="1052"/>
      <c r="J159" s="1052"/>
      <c r="K159" s="1052"/>
    </row>
    <row r="160" spans="1:12" s="1009" customFormat="1" ht="15.95" customHeight="1">
      <c r="A160" s="1001"/>
      <c r="B160" s="1367"/>
      <c r="C160" s="1367"/>
      <c r="D160" s="1367"/>
      <c r="E160" s="1053"/>
      <c r="F160" s="1042"/>
      <c r="G160" s="1138"/>
      <c r="H160" s="1044"/>
      <c r="I160" s="1052"/>
      <c r="J160" s="1052"/>
      <c r="K160" s="1052"/>
    </row>
    <row r="161" spans="1:13" s="1009" customFormat="1" ht="15.95" customHeight="1">
      <c r="A161" s="1010"/>
      <c r="B161" s="1139"/>
      <c r="C161" s="1040"/>
      <c r="D161" s="1041"/>
      <c r="F161" s="1042"/>
      <c r="G161" s="1138"/>
      <c r="H161" s="1044"/>
      <c r="I161" s="1044"/>
      <c r="J161" s="1044"/>
      <c r="K161" s="1044"/>
    </row>
    <row r="162" spans="1:13" s="1009" customFormat="1" ht="15.95" customHeight="1">
      <c r="A162" s="1365" t="s">
        <v>1634</v>
      </c>
      <c r="B162" s="1139"/>
      <c r="C162" s="1040"/>
      <c r="D162" s="1041"/>
      <c r="F162" s="1042"/>
      <c r="G162" s="1138"/>
      <c r="H162" s="1044"/>
      <c r="I162" s="1044"/>
      <c r="J162" s="1044"/>
      <c r="K162" s="1044"/>
    </row>
    <row r="163" spans="1:13" s="1009" customFormat="1" ht="15.95" customHeight="1">
      <c r="A163" s="1056" t="s">
        <v>129</v>
      </c>
      <c r="B163" s="1139"/>
      <c r="C163" s="1040"/>
      <c r="D163" s="1041"/>
      <c r="F163" s="1042"/>
      <c r="G163" s="1138"/>
      <c r="H163" s="1044"/>
      <c r="I163" s="1044"/>
      <c r="J163" s="1044"/>
      <c r="K163" s="1044"/>
    </row>
    <row r="164" spans="1:13" s="1009" customFormat="1" ht="15.95" customHeight="1">
      <c r="A164" s="1010" t="s">
        <v>2163</v>
      </c>
      <c r="B164" s="1140"/>
      <c r="C164" s="1040"/>
      <c r="D164" s="1041"/>
      <c r="F164" s="1042"/>
      <c r="G164" s="1138"/>
      <c r="H164" s="1044"/>
      <c r="I164" s="1044"/>
      <c r="J164" s="1044"/>
      <c r="K164" s="1044"/>
    </row>
    <row r="165" spans="1:13" s="1009" customFormat="1" ht="15.95" customHeight="1">
      <c r="A165" s="1010"/>
      <c r="B165" s="1140"/>
      <c r="C165" s="1040"/>
      <c r="D165" s="1041"/>
      <c r="F165" s="1042"/>
      <c r="G165" s="1138"/>
      <c r="H165" s="1044"/>
      <c r="I165" s="1044"/>
      <c r="J165" s="1044"/>
      <c r="K165" s="1044"/>
    </row>
    <row r="166" spans="1:13" s="1009" customFormat="1" ht="15.95" customHeight="1">
      <c r="A166" s="1010"/>
      <c r="B166" s="1140"/>
      <c r="C166" s="1040"/>
      <c r="D166" s="1041"/>
      <c r="F166" s="1042"/>
      <c r="G166" s="1138"/>
      <c r="H166" s="1044"/>
      <c r="I166" s="1044"/>
      <c r="J166" s="1044"/>
      <c r="K166" s="1044"/>
    </row>
    <row r="167" spans="1:13" s="1009" customFormat="1" ht="15.95" customHeight="1">
      <c r="A167" s="1010"/>
      <c r="B167" s="1140"/>
      <c r="C167" s="1040"/>
      <c r="D167" s="1041"/>
      <c r="F167" s="1042"/>
      <c r="G167" s="1138"/>
      <c r="H167" s="1044"/>
      <c r="I167" s="1044"/>
      <c r="J167" s="1044"/>
      <c r="K167" s="1044"/>
    </row>
    <row r="168" spans="1:13" s="1013" customFormat="1" ht="20.25">
      <c r="A168" s="1001"/>
      <c r="B168" s="1141"/>
      <c r="C168" s="1015"/>
      <c r="D168" s="1014"/>
      <c r="E168" s="1973" t="s">
        <v>233</v>
      </c>
      <c r="F168" s="1973"/>
      <c r="G168" s="1973"/>
      <c r="H168" s="1973"/>
      <c r="I168" s="1016"/>
      <c r="J168" s="1016"/>
      <c r="K168" s="1016"/>
    </row>
    <row r="169" spans="1:13" s="1017" customFormat="1" ht="15.95" customHeight="1">
      <c r="A169" s="1001"/>
      <c r="B169" s="1115"/>
      <c r="C169" s="1018"/>
      <c r="E169" s="1974" t="s">
        <v>1976</v>
      </c>
      <c r="F169" s="1974"/>
      <c r="G169" s="1974"/>
      <c r="H169" s="1974"/>
      <c r="I169" s="1012"/>
      <c r="J169" s="1012"/>
      <c r="K169" s="1012"/>
    </row>
    <row r="170" spans="1:13" s="1019" customFormat="1" ht="19.5" customHeight="1">
      <c r="A170" s="1001"/>
      <c r="B170" s="1985" t="s">
        <v>81</v>
      </c>
      <c r="C170" s="1986"/>
      <c r="D170" s="1987" t="s">
        <v>234</v>
      </c>
      <c r="E170" s="1989" t="s">
        <v>1600</v>
      </c>
      <c r="F170" s="1987" t="s">
        <v>236</v>
      </c>
      <c r="G170" s="1991" t="s">
        <v>1601</v>
      </c>
      <c r="H170" s="1993" t="s">
        <v>72</v>
      </c>
      <c r="I170" s="1993" t="s">
        <v>251</v>
      </c>
      <c r="J170" s="1993" t="s">
        <v>239</v>
      </c>
      <c r="K170" s="1116"/>
    </row>
    <row r="171" spans="1:13" s="1019" customFormat="1" ht="26.25" customHeight="1">
      <c r="A171" s="1001"/>
      <c r="B171" s="1117" t="s">
        <v>240</v>
      </c>
      <c r="C171" s="1020" t="s">
        <v>76</v>
      </c>
      <c r="D171" s="1988"/>
      <c r="E171" s="1990"/>
      <c r="F171" s="1988"/>
      <c r="G171" s="1992"/>
      <c r="H171" s="1994"/>
      <c r="I171" s="1994"/>
      <c r="J171" s="1994"/>
      <c r="K171" s="1116"/>
    </row>
    <row r="172" spans="1:13" s="1021" customFormat="1" ht="19.5" customHeight="1">
      <c r="A172" s="1001"/>
      <c r="B172" s="1118" t="s">
        <v>83</v>
      </c>
      <c r="C172" s="1022" t="s">
        <v>1</v>
      </c>
      <c r="D172" s="1023" t="s">
        <v>84</v>
      </c>
      <c r="E172" s="1024" t="s">
        <v>85</v>
      </c>
      <c r="F172" s="1024" t="s">
        <v>86</v>
      </c>
      <c r="G172" s="1023" t="s">
        <v>87</v>
      </c>
      <c r="H172" s="1025" t="s">
        <v>241</v>
      </c>
      <c r="I172" s="1025" t="s">
        <v>145</v>
      </c>
      <c r="J172" s="1025" t="s">
        <v>146</v>
      </c>
      <c r="K172" s="1120"/>
    </row>
    <row r="173" spans="1:13" s="1009" customFormat="1" ht="15.95" customHeight="1">
      <c r="A173" s="1001"/>
      <c r="B173" s="1121"/>
      <c r="C173" s="1026"/>
      <c r="D173" s="1027"/>
      <c r="E173" s="1005"/>
      <c r="F173" s="1122"/>
      <c r="G173" s="1143"/>
      <c r="H173" s="1007"/>
      <c r="I173" s="1007"/>
      <c r="J173" s="1007"/>
      <c r="K173" s="1044"/>
    </row>
    <row r="174" spans="1:13" s="1009" customFormat="1" ht="15.95" customHeight="1">
      <c r="A174" s="1001"/>
      <c r="B174" s="1130">
        <v>44621</v>
      </c>
      <c r="C174" s="804">
        <v>20</v>
      </c>
      <c r="D174" s="1004">
        <v>38</v>
      </c>
      <c r="E174" s="1174" t="str">
        <f>VLOOKUP($G174,'DANH MỤC VẬT TƯ'!$B$10:$G$55,2,0)</f>
        <v>Cá diêu hồng</v>
      </c>
      <c r="F174" s="1174" t="str">
        <f>VLOOKUP($G174,'DANH MỤC VẬT TƯ'!$B$10:$G$55,3,0)</f>
        <v>kg</v>
      </c>
      <c r="G174" s="1074" t="s">
        <v>2081</v>
      </c>
      <c r="H174" s="826">
        <v>154</v>
      </c>
      <c r="I174" s="826">
        <v>60000</v>
      </c>
      <c r="J174" s="826">
        <f>IF(H174=0,0,I174*H174)</f>
        <v>9240000</v>
      </c>
      <c r="K174" s="1044"/>
    </row>
    <row r="175" spans="1:13" s="1009" customFormat="1" ht="15.95" customHeight="1">
      <c r="A175" s="1001"/>
      <c r="B175" s="1130">
        <v>44621</v>
      </c>
      <c r="C175" s="804">
        <v>20</v>
      </c>
      <c r="D175" s="1004">
        <v>38</v>
      </c>
      <c r="E175" s="1174" t="str">
        <f>VLOOKUP($G175,'DANH MỤC VẬT TƯ'!$B$10:$G$55,2,0)</f>
        <v>Mực tươi</v>
      </c>
      <c r="F175" s="1174" t="str">
        <f>VLOOKUP($G175,'DANH MỤC VẬT TƯ'!$B$10:$G$55,3,0)</f>
        <v>kg</v>
      </c>
      <c r="G175" s="1074" t="s">
        <v>2086</v>
      </c>
      <c r="H175" s="826">
        <v>120</v>
      </c>
      <c r="I175" s="826">
        <v>250000</v>
      </c>
      <c r="J175" s="826">
        <f t="shared" ref="J175:J196" si="4">IF(H175=0,0,I175*H175)</f>
        <v>30000000</v>
      </c>
      <c r="K175" s="1044"/>
    </row>
    <row r="176" spans="1:13" s="1009" customFormat="1" ht="15.95" customHeight="1">
      <c r="A176" s="1001"/>
      <c r="B176" s="1130">
        <v>44621</v>
      </c>
      <c r="C176" s="804">
        <v>20</v>
      </c>
      <c r="D176" s="1004">
        <v>38</v>
      </c>
      <c r="E176" s="1174" t="str">
        <f>VLOOKUP($G176,'DANH MỤC VẬT TƯ'!$B$10:$G$55,2,0)</f>
        <v>Tôm</v>
      </c>
      <c r="F176" s="1174" t="str">
        <f>VLOOKUP($G176,'DANH MỤC VẬT TƯ'!$B$10:$G$55,3,0)</f>
        <v>kg</v>
      </c>
      <c r="G176" s="1074" t="s">
        <v>2089</v>
      </c>
      <c r="H176" s="826">
        <v>36</v>
      </c>
      <c r="I176" s="826">
        <v>250000</v>
      </c>
      <c r="J176" s="826">
        <f t="shared" si="4"/>
        <v>9000000</v>
      </c>
      <c r="K176" s="1044"/>
      <c r="M176" s="1142"/>
    </row>
    <row r="177" spans="1:14" s="1009" customFormat="1" ht="15.95" customHeight="1">
      <c r="A177" s="1001"/>
      <c r="B177" s="1130">
        <v>44621</v>
      </c>
      <c r="C177" s="804">
        <v>20</v>
      </c>
      <c r="D177" s="1004">
        <v>38</v>
      </c>
      <c r="E177" s="1174" t="str">
        <f>VLOOKUP($G177,'DANH MỤC VẬT TƯ'!$B$10:$G$55,2,0)</f>
        <v>Ghẹ</v>
      </c>
      <c r="F177" s="1174" t="str">
        <f>VLOOKUP($G177,'DANH MỤC VẬT TƯ'!$B$10:$G$55,3,0)</f>
        <v>kg</v>
      </c>
      <c r="G177" s="1074" t="s">
        <v>2091</v>
      </c>
      <c r="H177" s="826">
        <v>3</v>
      </c>
      <c r="I177" s="826">
        <v>270000</v>
      </c>
      <c r="J177" s="826">
        <f t="shared" si="4"/>
        <v>810000</v>
      </c>
      <c r="K177" s="1044"/>
      <c r="M177" s="1142"/>
    </row>
    <row r="178" spans="1:14" s="1009" customFormat="1" ht="15.95" customHeight="1">
      <c r="A178" s="1001"/>
      <c r="B178" s="1130"/>
      <c r="C178" s="804"/>
      <c r="D178" s="1004"/>
      <c r="E178" s="1174"/>
      <c r="F178" s="1174"/>
      <c r="G178" s="1074"/>
      <c r="H178" s="826"/>
      <c r="I178" s="826" t="s">
        <v>785</v>
      </c>
      <c r="J178" s="826">
        <f t="shared" si="4"/>
        <v>0</v>
      </c>
      <c r="K178" s="1044"/>
      <c r="L178" s="1008"/>
      <c r="M178" s="1133"/>
      <c r="N178" s="1133"/>
    </row>
    <row r="179" spans="1:14" s="1009" customFormat="1" ht="15.95" customHeight="1">
      <c r="A179" s="1001"/>
      <c r="B179" s="1130">
        <v>44622</v>
      </c>
      <c r="C179" s="804">
        <v>31</v>
      </c>
      <c r="D179" s="1004">
        <v>39</v>
      </c>
      <c r="E179" s="1174" t="str">
        <f>VLOOKUP($G179,'DANH MỤC VẬT TƯ'!$B$10:$G$55,2,0)</f>
        <v>Bún</v>
      </c>
      <c r="F179" s="1174" t="str">
        <f>VLOOKUP($G179,'DANH MỤC VẬT TƯ'!$B$10:$G$55,3,0)</f>
        <v>kg</v>
      </c>
      <c r="G179" s="1099" t="s">
        <v>2083</v>
      </c>
      <c r="H179" s="826">
        <v>270</v>
      </c>
      <c r="I179" s="826">
        <v>12000</v>
      </c>
      <c r="J179" s="826">
        <f t="shared" si="4"/>
        <v>3240000</v>
      </c>
      <c r="K179" s="1044"/>
      <c r="M179" s="1133"/>
      <c r="N179" s="1133"/>
    </row>
    <row r="180" spans="1:14" s="1009" customFormat="1" ht="15.95" customHeight="1">
      <c r="A180" s="1001"/>
      <c r="B180" s="1130"/>
      <c r="C180" s="804"/>
      <c r="D180" s="1004"/>
      <c r="E180" s="1174"/>
      <c r="F180" s="1174"/>
      <c r="G180" s="1074"/>
      <c r="H180" s="826"/>
      <c r="I180" s="826" t="s">
        <v>785</v>
      </c>
      <c r="J180" s="826">
        <f t="shared" si="4"/>
        <v>0</v>
      </c>
      <c r="K180" s="1044"/>
      <c r="L180" s="1008"/>
      <c r="M180" s="1142"/>
    </row>
    <row r="181" spans="1:14" s="1009" customFormat="1" ht="15.95" customHeight="1">
      <c r="A181" s="1001"/>
      <c r="B181" s="1130">
        <v>44622</v>
      </c>
      <c r="C181" s="804">
        <v>32</v>
      </c>
      <c r="D181" s="1004">
        <v>40</v>
      </c>
      <c r="E181" s="1174" t="str">
        <f>VLOOKUP($G181,'DANH MỤC VẬT TƯ'!$B$10:$G$55,2,0)</f>
        <v>Rau các loại</v>
      </c>
      <c r="F181" s="1174" t="str">
        <f>VLOOKUP($G181,'DANH MỤC VẬT TƯ'!$B$10:$G$55,3,0)</f>
        <v>kg</v>
      </c>
      <c r="G181" s="1099" t="s">
        <v>2085</v>
      </c>
      <c r="H181" s="826">
        <v>620</v>
      </c>
      <c r="I181" s="826">
        <v>30000</v>
      </c>
      <c r="J181" s="826">
        <f t="shared" si="4"/>
        <v>18600000</v>
      </c>
      <c r="K181" s="1044"/>
      <c r="M181" s="1142"/>
    </row>
    <row r="182" spans="1:14" s="1009" customFormat="1" ht="15.95" customHeight="1">
      <c r="A182" s="1001"/>
      <c r="B182" s="1130"/>
      <c r="C182" s="804"/>
      <c r="D182" s="1004"/>
      <c r="E182" s="1174"/>
      <c r="F182" s="1174"/>
      <c r="G182" s="1074"/>
      <c r="H182" s="826"/>
      <c r="I182" s="826" t="s">
        <v>785</v>
      </c>
      <c r="J182" s="826">
        <f t="shared" si="4"/>
        <v>0</v>
      </c>
      <c r="K182" s="1044"/>
    </row>
    <row r="183" spans="1:14" s="1009" customFormat="1" ht="15.95" customHeight="1">
      <c r="A183" s="1001"/>
      <c r="B183" s="1130">
        <v>44622</v>
      </c>
      <c r="C183" s="804">
        <v>33</v>
      </c>
      <c r="D183" s="1004">
        <v>41</v>
      </c>
      <c r="E183" s="1174" t="str">
        <f>VLOOKUP($G183,'DANH MỤC VẬT TƯ'!$B$10:$G$55,2,0)</f>
        <v>Bắp bò</v>
      </c>
      <c r="F183" s="1174" t="str">
        <f>VLOOKUP($G183,'DANH MỤC VẬT TƯ'!$B$10:$G$55,3,0)</f>
        <v>kg</v>
      </c>
      <c r="G183" s="1099" t="s">
        <v>2045</v>
      </c>
      <c r="H183" s="826">
        <v>62</v>
      </c>
      <c r="I183" s="826">
        <v>270000</v>
      </c>
      <c r="J183" s="826">
        <f t="shared" si="4"/>
        <v>16740000</v>
      </c>
      <c r="K183" s="1044"/>
    </row>
    <row r="184" spans="1:14" s="1009" customFormat="1" ht="15.95" customHeight="1">
      <c r="A184" s="1001"/>
      <c r="B184" s="1130"/>
      <c r="C184" s="804"/>
      <c r="D184" s="1004"/>
      <c r="E184" s="1174"/>
      <c r="F184" s="1174"/>
      <c r="G184" s="1074"/>
      <c r="H184" s="826"/>
      <c r="I184" s="826" t="s">
        <v>785</v>
      </c>
      <c r="J184" s="826">
        <f t="shared" si="4"/>
        <v>0</v>
      </c>
      <c r="K184" s="1044"/>
    </row>
    <row r="185" spans="1:14" s="1009" customFormat="1" ht="15.95" customHeight="1">
      <c r="A185" s="1001"/>
      <c r="B185" s="1130">
        <v>44622</v>
      </c>
      <c r="C185" s="804">
        <v>34</v>
      </c>
      <c r="D185" s="1004">
        <v>42</v>
      </c>
      <c r="E185" s="1174" t="str">
        <f>VLOOKUP($G185,'DANH MỤC VẬT TƯ'!$B$10:$G$55,2,0)</f>
        <v>Thịt heo</v>
      </c>
      <c r="F185" s="1174" t="str">
        <f>VLOOKUP($G185,'DANH MỤC VẬT TƯ'!$B$10:$G$55,3,0)</f>
        <v>kg</v>
      </c>
      <c r="G185" s="1099" t="s">
        <v>2088</v>
      </c>
      <c r="H185" s="826">
        <v>74</v>
      </c>
      <c r="I185" s="826">
        <v>130000</v>
      </c>
      <c r="J185" s="826">
        <f t="shared" si="4"/>
        <v>9620000</v>
      </c>
      <c r="K185" s="1044"/>
    </row>
    <row r="186" spans="1:14" s="1009" customFormat="1" ht="15.95" customHeight="1">
      <c r="A186" s="1001"/>
      <c r="B186" s="1130"/>
      <c r="C186" s="804"/>
      <c r="D186" s="1004"/>
      <c r="E186" s="1174"/>
      <c r="F186" s="1174"/>
      <c r="G186" s="1006"/>
      <c r="H186" s="826"/>
      <c r="I186" s="826" t="s">
        <v>785</v>
      </c>
      <c r="J186" s="826">
        <f t="shared" si="4"/>
        <v>0</v>
      </c>
      <c r="K186" s="1044"/>
    </row>
    <row r="187" spans="1:14" s="1009" customFormat="1" ht="15.95" customHeight="1">
      <c r="A187" s="1001"/>
      <c r="B187" s="1130">
        <v>44622</v>
      </c>
      <c r="C187" s="804">
        <v>35</v>
      </c>
      <c r="D187" s="1004">
        <v>43</v>
      </c>
      <c r="E187" s="1174" t="str">
        <f>VLOOKUP($G187,'DANH MỤC VẬT TƯ'!$B$10:$G$55,2,0)</f>
        <v>Thịt gà</v>
      </c>
      <c r="F187" s="1174" t="str">
        <f>VLOOKUP($G187,'DANH MỤC VẬT TƯ'!$B$10:$G$55,3,0)</f>
        <v>kg</v>
      </c>
      <c r="G187" s="1006" t="s">
        <v>2101</v>
      </c>
      <c r="H187" s="826">
        <v>6</v>
      </c>
      <c r="I187" s="826">
        <v>150000</v>
      </c>
      <c r="J187" s="826">
        <f t="shared" si="4"/>
        <v>900000</v>
      </c>
      <c r="K187" s="1044"/>
    </row>
    <row r="188" spans="1:14" s="1009" customFormat="1" ht="15.95" customHeight="1">
      <c r="A188" s="1001"/>
      <c r="B188" s="1130"/>
      <c r="C188" s="804"/>
      <c r="D188" s="1004"/>
      <c r="E188" s="1174"/>
      <c r="F188" s="1174"/>
      <c r="G188" s="1099"/>
      <c r="H188" s="826"/>
      <c r="I188" s="826" t="s">
        <v>785</v>
      </c>
      <c r="J188" s="826">
        <f t="shared" si="4"/>
        <v>0</v>
      </c>
      <c r="K188" s="1044"/>
      <c r="L188" s="1008"/>
    </row>
    <row r="189" spans="1:14" s="1009" customFormat="1" ht="15.95" customHeight="1">
      <c r="A189" s="1001"/>
      <c r="B189" s="1130">
        <v>44622</v>
      </c>
      <c r="C189" s="1003">
        <v>30</v>
      </c>
      <c r="D189" s="1004">
        <v>44</v>
      </c>
      <c r="E189" s="1174" t="str">
        <f>VLOOKUP($G189,'DANH MỤC VẬT TƯ'!$B$10:$G$55,2,0)</f>
        <v xml:space="preserve">Khoai </v>
      </c>
      <c r="F189" s="1174" t="str">
        <f>VLOOKUP($G189,'DANH MỤC VẬT TƯ'!$B$10:$G$55,3,0)</f>
        <v>kg</v>
      </c>
      <c r="G189" s="1099" t="s">
        <v>2093</v>
      </c>
      <c r="H189" s="826">
        <v>3</v>
      </c>
      <c r="I189" s="826">
        <v>30000</v>
      </c>
      <c r="J189" s="826">
        <f t="shared" si="4"/>
        <v>90000</v>
      </c>
      <c r="K189" s="1044"/>
      <c r="L189" s="1008"/>
    </row>
    <row r="190" spans="1:14" s="1009" customFormat="1" ht="15.95" customHeight="1">
      <c r="A190" s="1001"/>
      <c r="B190" s="1130">
        <v>44622</v>
      </c>
      <c r="C190" s="1003">
        <v>30</v>
      </c>
      <c r="D190" s="1004">
        <v>44</v>
      </c>
      <c r="E190" s="1174" t="str">
        <f>VLOOKUP($G190,'DANH MỤC VẬT TƯ'!$B$10:$G$55,2,0)</f>
        <v>Ngô mỹ</v>
      </c>
      <c r="F190" s="1174" t="str">
        <f>VLOOKUP($G190,'DANH MỤC VẬT TƯ'!$B$10:$G$55,3,0)</f>
        <v>kg</v>
      </c>
      <c r="G190" s="1099" t="s">
        <v>2096</v>
      </c>
      <c r="H190" s="826">
        <v>3</v>
      </c>
      <c r="I190" s="826">
        <v>30000</v>
      </c>
      <c r="J190" s="826">
        <f t="shared" si="4"/>
        <v>90000</v>
      </c>
      <c r="K190" s="1044"/>
    </row>
    <row r="191" spans="1:14" s="1009" customFormat="1" ht="15.95" customHeight="1">
      <c r="A191" s="1001"/>
      <c r="B191" s="1130"/>
      <c r="C191" s="1003"/>
      <c r="D191" s="1004"/>
      <c r="E191" s="1174"/>
      <c r="F191" s="1174"/>
      <c r="G191" s="1074"/>
      <c r="H191" s="826"/>
      <c r="I191" s="826" t="s">
        <v>785</v>
      </c>
      <c r="J191" s="826">
        <f t="shared" si="4"/>
        <v>0</v>
      </c>
      <c r="K191" s="1044"/>
    </row>
    <row r="192" spans="1:14" s="1009" customFormat="1" ht="15.95" customHeight="1">
      <c r="A192" s="1001"/>
      <c r="B192" s="1130">
        <v>44623</v>
      </c>
      <c r="C192" s="1003">
        <v>18</v>
      </c>
      <c r="D192" s="1004">
        <v>45</v>
      </c>
      <c r="E192" s="1174" t="str">
        <f>VLOOKUP($G192,'DANH MỤC VẬT TƯ'!$B$10:$G$55,2,0)</f>
        <v>Trứng gà, vịt</v>
      </c>
      <c r="F192" s="1174" t="str">
        <f>VLOOKUP($G192,'DANH MỤC VẬT TƯ'!$B$10:$G$55,3,0)</f>
        <v>kg</v>
      </c>
      <c r="G192" s="1074" t="s">
        <v>2099</v>
      </c>
      <c r="H192" s="826">
        <v>50</v>
      </c>
      <c r="I192" s="826">
        <v>4000</v>
      </c>
      <c r="J192" s="826">
        <f t="shared" si="4"/>
        <v>200000</v>
      </c>
      <c r="K192" s="1044"/>
    </row>
    <row r="193" spans="1:12" s="1009" customFormat="1" ht="15.95" customHeight="1">
      <c r="A193" s="1001"/>
      <c r="B193" s="1130"/>
      <c r="C193" s="1003"/>
      <c r="D193" s="1004"/>
      <c r="E193" s="1174"/>
      <c r="F193" s="1174"/>
      <c r="G193" s="1074"/>
      <c r="H193" s="826"/>
      <c r="I193" s="826"/>
      <c r="J193" s="826"/>
      <c r="K193" s="1044"/>
    </row>
    <row r="194" spans="1:12" s="1009" customFormat="1" ht="15.95" customHeight="1">
      <c r="A194" s="1001"/>
      <c r="B194" s="1130">
        <v>44623</v>
      </c>
      <c r="C194" s="804">
        <v>10</v>
      </c>
      <c r="D194" s="1004">
        <v>46</v>
      </c>
      <c r="E194" s="1174" t="str">
        <f>VLOOKUP($G194,'DANH MỤC VẬT TƯ'!$B$10:$G$55,2,0)</f>
        <v>Rau các loại</v>
      </c>
      <c r="F194" s="1174" t="str">
        <f>VLOOKUP($G194,'DANH MỤC VẬT TƯ'!$B$10:$G$55,3,0)</f>
        <v>kg</v>
      </c>
      <c r="G194" s="1099" t="s">
        <v>2085</v>
      </c>
      <c r="H194" s="826">
        <v>122</v>
      </c>
      <c r="I194" s="826">
        <v>30000</v>
      </c>
      <c r="J194" s="826">
        <f>IF(H194=0,0,I194*H194)</f>
        <v>3660000</v>
      </c>
      <c r="K194" s="1044"/>
    </row>
    <row r="195" spans="1:12" s="1009" customFormat="1" ht="15.95" customHeight="1">
      <c r="A195" s="1001"/>
      <c r="B195" s="1130"/>
      <c r="C195" s="1003"/>
      <c r="D195" s="1004"/>
      <c r="E195" s="1174"/>
      <c r="F195" s="1174"/>
      <c r="G195" s="1074"/>
      <c r="H195" s="826"/>
      <c r="I195" s="826" t="s">
        <v>785</v>
      </c>
      <c r="J195" s="826"/>
      <c r="K195" s="1044"/>
    </row>
    <row r="196" spans="1:12" s="1009" customFormat="1" ht="15.95" customHeight="1">
      <c r="A196" s="1001"/>
      <c r="B196" s="1130">
        <v>44623</v>
      </c>
      <c r="C196" s="1003">
        <v>18</v>
      </c>
      <c r="D196" s="1004">
        <v>47</v>
      </c>
      <c r="E196" s="1174" t="str">
        <f>VLOOKUP($G196,'DANH MỤC VẬT TƯ'!$B$10:$G$55,2,0)</f>
        <v>Bún</v>
      </c>
      <c r="F196" s="1174" t="str">
        <f>VLOOKUP($G196,'DANH MỤC VẬT TƯ'!$B$10:$G$55,3,0)</f>
        <v>kg</v>
      </c>
      <c r="G196" s="1099" t="s">
        <v>2083</v>
      </c>
      <c r="H196" s="826">
        <v>40</v>
      </c>
      <c r="I196" s="826">
        <v>12000</v>
      </c>
      <c r="J196" s="826">
        <f t="shared" si="4"/>
        <v>480000</v>
      </c>
      <c r="K196" s="1044"/>
    </row>
    <row r="197" spans="1:12" s="1009" customFormat="1" ht="15.95" customHeight="1">
      <c r="A197" s="1001"/>
      <c r="B197" s="1130"/>
      <c r="C197" s="1003"/>
      <c r="D197" s="1004"/>
      <c r="E197" s="1054" t="str">
        <f>IF($G197="","",VLOOKUP($G197,'[2]DM HHVT'!$B$1:$G$65536,2,0))</f>
        <v/>
      </c>
      <c r="F197" s="1054" t="str">
        <f>IF($G197="","",VLOOKUP($G197,'[2]DM HHVT'!$B$1:$G$65536,3,0))</f>
        <v/>
      </c>
      <c r="G197" s="1099"/>
      <c r="H197" s="826"/>
      <c r="I197" s="826"/>
      <c r="J197" s="826"/>
      <c r="K197" s="1044"/>
    </row>
    <row r="198" spans="1:12" s="1009" customFormat="1" ht="15.95" customHeight="1">
      <c r="A198" s="1001"/>
      <c r="B198" s="1134"/>
      <c r="C198" s="1003"/>
      <c r="D198" s="1004"/>
      <c r="E198" s="1054"/>
      <c r="F198" s="1054"/>
      <c r="G198" s="1074"/>
      <c r="H198" s="826"/>
      <c r="I198" s="826"/>
      <c r="J198" s="826"/>
      <c r="K198" s="1044"/>
      <c r="L198" s="1008"/>
    </row>
    <row r="199" spans="1:12" s="1039" customFormat="1" ht="15.95" customHeight="1">
      <c r="A199" s="1001"/>
      <c r="B199" s="1144"/>
      <c r="C199" s="1030"/>
      <c r="D199" s="1031"/>
      <c r="E199" s="1145"/>
      <c r="F199" s="1145"/>
      <c r="G199" s="1146"/>
      <c r="H199" s="1147"/>
      <c r="I199" s="1147"/>
      <c r="J199" s="1147"/>
      <c r="K199" s="1044"/>
    </row>
    <row r="200" spans="1:12" s="1039" customFormat="1" ht="15.95" customHeight="1">
      <c r="A200" s="1001"/>
      <c r="B200" s="1148"/>
      <c r="C200" s="1149"/>
      <c r="D200" s="1150"/>
      <c r="E200" s="1151" t="s">
        <v>124</v>
      </c>
      <c r="F200" s="1151"/>
      <c r="G200" s="1151"/>
      <c r="H200" s="1152">
        <f>SUM(H173:H199)</f>
        <v>1563</v>
      </c>
      <c r="I200" s="1152">
        <f>SUM(I173:I199)</f>
        <v>1528000</v>
      </c>
      <c r="J200" s="1152">
        <f>SUM(J173:J199)</f>
        <v>102670000</v>
      </c>
      <c r="K200" s="1049"/>
    </row>
    <row r="201" spans="1:12" s="1039" customFormat="1" ht="15.95" customHeight="1">
      <c r="A201" s="1001"/>
      <c r="B201" s="1153"/>
      <c r="C201" s="1040"/>
      <c r="D201" s="1041"/>
      <c r="E201" s="1009"/>
      <c r="F201" s="1009"/>
      <c r="G201" s="1021"/>
      <c r="H201" s="1044"/>
      <c r="I201" s="1044"/>
      <c r="J201" s="1044"/>
      <c r="K201" s="1044"/>
    </row>
    <row r="202" spans="1:12" s="1039" customFormat="1" ht="15.95" customHeight="1">
      <c r="A202" s="1001"/>
      <c r="B202" s="1972" t="s">
        <v>244</v>
      </c>
      <c r="C202" s="1972"/>
      <c r="D202" s="1972"/>
      <c r="E202" s="1039" t="s">
        <v>475</v>
      </c>
      <c r="G202" s="1138"/>
      <c r="H202" s="1049"/>
      <c r="I202" s="1050" t="s">
        <v>246</v>
      </c>
      <c r="J202" s="1050"/>
      <c r="K202" s="1044"/>
    </row>
    <row r="203" spans="1:12" s="1039" customFormat="1" ht="15.95" customHeight="1">
      <c r="A203" s="1001"/>
      <c r="B203" s="1971" t="s">
        <v>247</v>
      </c>
      <c r="C203" s="1971"/>
      <c r="D203" s="1971"/>
      <c r="E203" s="1053" t="s">
        <v>247</v>
      </c>
      <c r="F203" s="1042"/>
      <c r="G203" s="1138"/>
      <c r="H203" s="1044"/>
      <c r="I203" s="1052" t="s">
        <v>247</v>
      </c>
      <c r="J203" s="1052"/>
      <c r="K203" s="1044"/>
    </row>
    <row r="204" spans="1:12" s="1039" customFormat="1" ht="15.95" customHeight="1">
      <c r="A204" s="1001"/>
      <c r="B204" s="1153"/>
      <c r="C204" s="1040"/>
      <c r="D204" s="1041"/>
      <c r="E204" s="1009"/>
      <c r="F204" s="1009"/>
      <c r="G204" s="1021"/>
      <c r="H204" s="1044"/>
      <c r="I204" s="1044"/>
      <c r="J204" s="1044"/>
      <c r="K204" s="1044"/>
    </row>
    <row r="205" spans="1:12" s="1039" customFormat="1" ht="15.95" customHeight="1">
      <c r="A205" s="1001"/>
      <c r="B205" s="1153"/>
      <c r="C205" s="1040"/>
      <c r="D205" s="1041"/>
      <c r="E205" s="1009"/>
      <c r="F205" s="1009"/>
      <c r="G205" s="1021"/>
      <c r="H205" s="1044"/>
      <c r="I205" s="1044"/>
      <c r="J205" s="1044"/>
      <c r="K205" s="1044"/>
    </row>
    <row r="206" spans="1:12" s="1009" customFormat="1" ht="15.95" customHeight="1">
      <c r="A206" s="1001"/>
      <c r="B206" s="1139"/>
      <c r="C206" s="1040"/>
      <c r="D206" s="1041"/>
      <c r="F206" s="1042"/>
      <c r="G206" s="1138"/>
      <c r="H206" s="1044"/>
      <c r="I206" s="1044"/>
      <c r="J206" s="1044"/>
      <c r="K206" s="1044"/>
    </row>
    <row r="207" spans="1:12" s="1021" customFormat="1" ht="15.95" customHeight="1">
      <c r="A207" s="1001"/>
      <c r="B207" s="1140"/>
      <c r="C207" s="1047"/>
      <c r="D207" s="1048"/>
      <c r="E207" s="1039"/>
      <c r="F207" s="1039"/>
      <c r="G207" s="1138"/>
      <c r="H207" s="1049"/>
      <c r="I207" s="1050"/>
      <c r="J207" s="1050"/>
      <c r="K207" s="1050"/>
    </row>
    <row r="208" spans="1:12" s="1009" customFormat="1" ht="15.95" customHeight="1">
      <c r="A208" s="1001"/>
      <c r="B208" s="1139"/>
      <c r="C208" s="1051"/>
      <c r="D208" s="1052"/>
      <c r="E208" s="1053"/>
      <c r="F208" s="1042"/>
      <c r="G208" s="1138"/>
      <c r="H208" s="1044"/>
      <c r="I208" s="1052"/>
      <c r="J208" s="1052"/>
      <c r="K208" s="1052"/>
    </row>
    <row r="209" spans="1:11" s="1009" customFormat="1" ht="15.95" customHeight="1">
      <c r="A209" s="1001"/>
      <c r="B209" s="1139"/>
      <c r="C209" s="1040"/>
      <c r="D209" s="1041"/>
      <c r="F209" s="1042"/>
      <c r="G209" s="1138"/>
      <c r="H209" s="1044"/>
      <c r="I209" s="1044"/>
      <c r="J209" s="1044"/>
      <c r="K209" s="1044"/>
    </row>
    <row r="210" spans="1:11" s="1009" customFormat="1" ht="15.95" customHeight="1">
      <c r="A210" s="1001"/>
      <c r="B210" s="1139"/>
      <c r="C210" s="1040"/>
      <c r="D210" s="1041"/>
      <c r="F210" s="1042"/>
      <c r="G210" s="1138"/>
      <c r="H210" s="1044"/>
      <c r="I210" s="1044"/>
      <c r="J210" s="1044"/>
      <c r="K210" s="1044"/>
    </row>
    <row r="211" spans="1:11" s="1009" customFormat="1" ht="15.95" customHeight="1">
      <c r="A211" s="1001"/>
      <c r="B211" s="1139"/>
      <c r="C211" s="1040"/>
      <c r="D211" s="1041"/>
      <c r="F211" s="1042"/>
      <c r="G211" s="1138"/>
      <c r="H211" s="1044"/>
      <c r="I211" s="1044"/>
      <c r="J211" s="1044"/>
      <c r="K211" s="1044"/>
    </row>
    <row r="212" spans="1:11" s="1009" customFormat="1" ht="15.95" customHeight="1">
      <c r="A212" s="1001"/>
      <c r="B212" s="1139"/>
      <c r="C212" s="1040"/>
      <c r="D212" s="1041"/>
      <c r="F212" s="1042"/>
      <c r="G212" s="1138"/>
      <c r="H212" s="1044"/>
      <c r="I212" s="1044"/>
      <c r="J212" s="1044"/>
      <c r="K212" s="1044"/>
    </row>
    <row r="213" spans="1:11" s="1009" customFormat="1" ht="15.95" customHeight="1">
      <c r="A213" s="1001"/>
      <c r="B213" s="1139"/>
      <c r="C213" s="1040"/>
      <c r="D213" s="1041"/>
      <c r="F213" s="1042"/>
      <c r="G213" s="1138"/>
      <c r="H213" s="1044"/>
      <c r="I213" s="1044"/>
      <c r="J213" s="1044"/>
      <c r="K213" s="1044"/>
    </row>
    <row r="214" spans="1:11" s="1009" customFormat="1" ht="15.95" customHeight="1">
      <c r="A214" s="1001"/>
      <c r="B214" s="1139"/>
      <c r="C214" s="1040"/>
      <c r="D214" s="1041"/>
      <c r="F214" s="1042"/>
      <c r="G214" s="1138"/>
      <c r="H214" s="1044"/>
      <c r="I214" s="1044"/>
      <c r="J214" s="1044"/>
      <c r="K214" s="1044"/>
    </row>
    <row r="215" spans="1:11" s="1009" customFormat="1" ht="15.95" customHeight="1">
      <c r="A215" s="1001"/>
      <c r="B215" s="1139"/>
      <c r="C215" s="1040"/>
      <c r="D215" s="1041"/>
      <c r="F215" s="1042"/>
      <c r="G215" s="1138"/>
      <c r="H215" s="1044"/>
      <c r="I215" s="1044"/>
      <c r="J215" s="1044"/>
      <c r="K215" s="1044"/>
    </row>
    <row r="216" spans="1:11" s="1009" customFormat="1" ht="15.95" customHeight="1">
      <c r="A216" s="1001"/>
      <c r="B216" s="1139"/>
      <c r="C216" s="1040"/>
      <c r="D216" s="1041"/>
      <c r="F216" s="1042"/>
      <c r="G216" s="1138"/>
      <c r="H216" s="1044"/>
      <c r="I216" s="1044"/>
      <c r="J216" s="1044"/>
      <c r="K216" s="1044"/>
    </row>
    <row r="217" spans="1:11" s="1009" customFormat="1" ht="15.95" customHeight="1">
      <c r="A217" s="1001"/>
      <c r="B217" s="1139"/>
      <c r="C217" s="1040"/>
      <c r="D217" s="1041"/>
      <c r="F217" s="1042"/>
      <c r="G217" s="1138"/>
      <c r="H217" s="1044"/>
      <c r="I217" s="1044"/>
      <c r="J217" s="1044"/>
      <c r="K217" s="1044"/>
    </row>
    <row r="218" spans="1:11" s="1009" customFormat="1" ht="15.95" customHeight="1">
      <c r="A218" s="1001"/>
      <c r="B218" s="1139"/>
      <c r="C218" s="1040"/>
      <c r="D218" s="1041"/>
      <c r="F218" s="1042"/>
      <c r="G218" s="1138"/>
      <c r="H218" s="1044"/>
      <c r="I218" s="1044"/>
      <c r="J218" s="1044"/>
      <c r="K218" s="1044"/>
    </row>
    <row r="219" spans="1:11" s="1009" customFormat="1" ht="15.95" customHeight="1">
      <c r="A219" s="1001"/>
      <c r="B219" s="1139"/>
      <c r="C219" s="1040"/>
      <c r="D219" s="1041"/>
      <c r="F219" s="1042"/>
      <c r="G219" s="1138"/>
      <c r="H219" s="1044"/>
      <c r="I219" s="1044"/>
      <c r="J219" s="1044"/>
      <c r="K219" s="1044"/>
    </row>
    <row r="220" spans="1:11" s="1009" customFormat="1" ht="15.95" customHeight="1">
      <c r="A220" s="1001"/>
      <c r="B220" s="1139"/>
      <c r="C220" s="1040"/>
      <c r="D220" s="1041"/>
      <c r="F220" s="1042"/>
      <c r="G220" s="1138"/>
      <c r="H220" s="1044"/>
      <c r="I220" s="1044"/>
      <c r="J220" s="1044"/>
      <c r="K220" s="1044"/>
    </row>
    <row r="221" spans="1:11" s="1009" customFormat="1" ht="15.95" customHeight="1">
      <c r="A221" s="1001"/>
      <c r="B221" s="1139"/>
      <c r="C221" s="1040"/>
      <c r="D221" s="1041"/>
      <c r="F221" s="1042"/>
      <c r="G221" s="1138"/>
      <c r="H221" s="1044"/>
      <c r="I221" s="1044"/>
      <c r="J221" s="1044"/>
      <c r="K221" s="1044"/>
    </row>
    <row r="222" spans="1:11" s="1009" customFormat="1" ht="15.95" customHeight="1">
      <c r="A222" s="1001"/>
      <c r="B222" s="1139"/>
      <c r="C222" s="1040"/>
      <c r="D222" s="1041"/>
      <c r="F222" s="1042"/>
      <c r="G222" s="1138"/>
      <c r="H222" s="1044"/>
      <c r="I222" s="1044"/>
      <c r="J222" s="1044"/>
      <c r="K222" s="1044"/>
    </row>
    <row r="223" spans="1:11" s="1009" customFormat="1" ht="15.95" customHeight="1">
      <c r="A223" s="1001"/>
      <c r="B223" s="1139"/>
      <c r="C223" s="1040"/>
      <c r="D223" s="1041"/>
      <c r="F223" s="1042"/>
      <c r="G223" s="1138"/>
      <c r="H223" s="1044"/>
      <c r="I223" s="1044"/>
      <c r="J223" s="1044"/>
      <c r="K223" s="1044"/>
    </row>
    <row r="224" spans="1:11" s="1009" customFormat="1" ht="15.95" customHeight="1">
      <c r="A224" s="1001"/>
      <c r="B224" s="1139"/>
      <c r="C224" s="1040"/>
      <c r="D224" s="1041"/>
      <c r="F224" s="1042"/>
      <c r="G224" s="1138"/>
      <c r="H224" s="1044"/>
      <c r="I224" s="1044"/>
      <c r="J224" s="1044"/>
      <c r="K224" s="1044"/>
    </row>
    <row r="225" spans="1:11" s="1009" customFormat="1" ht="15.95" customHeight="1">
      <c r="A225" s="1001"/>
      <c r="B225" s="1139"/>
      <c r="C225" s="1040"/>
      <c r="D225" s="1041"/>
      <c r="F225" s="1042"/>
      <c r="G225" s="1138"/>
      <c r="H225" s="1044"/>
      <c r="I225" s="1044"/>
      <c r="J225" s="1044"/>
      <c r="K225" s="1044"/>
    </row>
    <row r="226" spans="1:11" s="1009" customFormat="1" ht="15.95" customHeight="1">
      <c r="A226" s="1001"/>
      <c r="B226" s="1139"/>
      <c r="C226" s="1040"/>
      <c r="D226" s="1041"/>
      <c r="F226" s="1042"/>
      <c r="G226" s="1138"/>
      <c r="H226" s="1044"/>
      <c r="I226" s="1044"/>
      <c r="J226" s="1044"/>
      <c r="K226" s="1044"/>
    </row>
    <row r="227" spans="1:11" s="1009" customFormat="1" ht="15.95" customHeight="1">
      <c r="A227" s="1001"/>
      <c r="B227" s="1139"/>
      <c r="C227" s="1040"/>
      <c r="D227" s="1041"/>
      <c r="F227" s="1042"/>
      <c r="G227" s="1138"/>
      <c r="H227" s="1044"/>
      <c r="I227" s="1044"/>
      <c r="J227" s="1044"/>
      <c r="K227" s="1044"/>
    </row>
    <row r="228" spans="1:11" s="1009" customFormat="1" ht="15.95" customHeight="1">
      <c r="A228" s="1001"/>
      <c r="B228" s="1139"/>
      <c r="C228" s="1040"/>
      <c r="D228" s="1041"/>
      <c r="F228" s="1042"/>
      <c r="G228" s="1138"/>
      <c r="H228" s="1044"/>
      <c r="I228" s="1044"/>
      <c r="J228" s="1044"/>
      <c r="K228" s="1044"/>
    </row>
    <row r="229" spans="1:11" s="1009" customFormat="1" ht="15.95" customHeight="1">
      <c r="A229" s="1001"/>
      <c r="B229" s="1139"/>
      <c r="C229" s="1040"/>
      <c r="D229" s="1041"/>
      <c r="F229" s="1042"/>
      <c r="G229" s="1138"/>
      <c r="H229" s="1044"/>
      <c r="I229" s="1044"/>
      <c r="J229" s="1044"/>
      <c r="K229" s="1044"/>
    </row>
    <row r="230" spans="1:11" s="1009" customFormat="1" ht="15.95" customHeight="1">
      <c r="A230" s="1001"/>
      <c r="B230" s="1139"/>
      <c r="C230" s="1040"/>
      <c r="D230" s="1041"/>
      <c r="F230" s="1042"/>
      <c r="G230" s="1138"/>
      <c r="H230" s="1044"/>
      <c r="I230" s="1044"/>
      <c r="J230" s="1044"/>
      <c r="K230" s="1044"/>
    </row>
    <row r="231" spans="1:11" s="1009" customFormat="1" ht="15.95" customHeight="1">
      <c r="A231" s="1001"/>
      <c r="B231" s="1139"/>
      <c r="C231" s="1040"/>
      <c r="D231" s="1041"/>
      <c r="F231" s="1042"/>
      <c r="G231" s="1138"/>
      <c r="H231" s="1044"/>
      <c r="I231" s="1044"/>
      <c r="J231" s="1044"/>
      <c r="K231" s="1044"/>
    </row>
    <row r="232" spans="1:11" s="1009" customFormat="1" ht="15.95" customHeight="1">
      <c r="A232" s="1001"/>
      <c r="B232" s="1139"/>
      <c r="C232" s="1040"/>
      <c r="D232" s="1041"/>
      <c r="F232" s="1042"/>
      <c r="G232" s="1138"/>
      <c r="H232" s="1044"/>
      <c r="I232" s="1044"/>
      <c r="J232" s="1044"/>
      <c r="K232" s="1044"/>
    </row>
    <row r="233" spans="1:11" s="1009" customFormat="1" ht="15.95" customHeight="1">
      <c r="A233" s="1001"/>
      <c r="B233" s="1139"/>
      <c r="C233" s="1040"/>
      <c r="D233" s="1041"/>
      <c r="F233" s="1042"/>
      <c r="G233" s="1138"/>
      <c r="H233" s="1044"/>
      <c r="I233" s="1044"/>
      <c r="J233" s="1044"/>
      <c r="K233" s="1044"/>
    </row>
    <row r="234" spans="1:11" s="1009" customFormat="1" ht="15.95" customHeight="1">
      <c r="A234" s="1001"/>
      <c r="B234" s="1139"/>
      <c r="C234" s="1040"/>
      <c r="D234" s="1041"/>
      <c r="F234" s="1042"/>
      <c r="G234" s="1138"/>
      <c r="H234" s="1044"/>
      <c r="I234" s="1044"/>
      <c r="J234" s="1044"/>
      <c r="K234" s="1044"/>
    </row>
    <row r="235" spans="1:11" s="1009" customFormat="1" ht="15.95" customHeight="1">
      <c r="A235" s="1001"/>
      <c r="B235" s="1139"/>
      <c r="C235" s="1040"/>
      <c r="D235" s="1041"/>
      <c r="F235" s="1042"/>
      <c r="G235" s="1138"/>
      <c r="H235" s="1044"/>
      <c r="I235" s="1044"/>
      <c r="J235" s="1044"/>
      <c r="K235" s="1044"/>
    </row>
    <row r="236" spans="1:11" s="1009" customFormat="1" ht="15.95" customHeight="1">
      <c r="A236" s="1001"/>
      <c r="B236" s="1139"/>
      <c r="C236" s="1040"/>
      <c r="D236" s="1041"/>
      <c r="F236" s="1042"/>
      <c r="G236" s="1138"/>
      <c r="H236" s="1044"/>
      <c r="I236" s="1044"/>
      <c r="J236" s="1044"/>
      <c r="K236" s="1044"/>
    </row>
    <row r="237" spans="1:11" s="1009" customFormat="1" ht="15.95" customHeight="1">
      <c r="A237" s="1001"/>
      <c r="B237" s="1139"/>
      <c r="C237" s="1040"/>
      <c r="D237" s="1041"/>
      <c r="F237" s="1042"/>
      <c r="G237" s="1138"/>
      <c r="H237" s="1044"/>
      <c r="I237" s="1044"/>
      <c r="J237" s="1044"/>
      <c r="K237" s="1044"/>
    </row>
    <row r="238" spans="1:11" s="1009" customFormat="1" ht="15.95" customHeight="1">
      <c r="A238" s="1001"/>
      <c r="B238" s="1139"/>
      <c r="C238" s="1040"/>
      <c r="D238" s="1041"/>
      <c r="F238" s="1042"/>
      <c r="G238" s="1138"/>
      <c r="H238" s="1044"/>
      <c r="I238" s="1044"/>
      <c r="J238" s="1044"/>
      <c r="K238" s="1044"/>
    </row>
    <row r="239" spans="1:11" s="1009" customFormat="1" ht="15.95" customHeight="1">
      <c r="A239" s="1001"/>
      <c r="B239" s="1139"/>
      <c r="C239" s="1040"/>
      <c r="D239" s="1041"/>
      <c r="F239" s="1042"/>
      <c r="G239" s="1138"/>
      <c r="H239" s="1044"/>
      <c r="I239" s="1044"/>
      <c r="J239" s="1044"/>
      <c r="K239" s="1044"/>
    </row>
    <row r="240" spans="1:11" s="1009" customFormat="1" ht="15.95" customHeight="1">
      <c r="A240" s="1001"/>
      <c r="B240" s="1139"/>
      <c r="C240" s="1040"/>
      <c r="D240" s="1041"/>
      <c r="F240" s="1042"/>
      <c r="G240" s="1138"/>
      <c r="H240" s="1044"/>
      <c r="I240" s="1044"/>
      <c r="J240" s="1044"/>
      <c r="K240" s="1044"/>
    </row>
    <row r="241" spans="1:11" s="1009" customFormat="1" ht="15.95" customHeight="1">
      <c r="A241" s="1001"/>
      <c r="B241" s="1139"/>
      <c r="C241" s="1040"/>
      <c r="D241" s="1041"/>
      <c r="F241" s="1042"/>
      <c r="G241" s="1138"/>
      <c r="H241" s="1044"/>
      <c r="I241" s="1044"/>
      <c r="J241" s="1044"/>
      <c r="K241" s="1044"/>
    </row>
    <row r="242" spans="1:11" s="1009" customFormat="1" ht="15.95" customHeight="1">
      <c r="A242" s="1001"/>
      <c r="B242" s="1139"/>
      <c r="C242" s="1040"/>
      <c r="D242" s="1041"/>
      <c r="F242" s="1042"/>
      <c r="G242" s="1138"/>
      <c r="H242" s="1044"/>
      <c r="I242" s="1044"/>
      <c r="J242" s="1044"/>
      <c r="K242" s="1044"/>
    </row>
    <row r="243" spans="1:11" s="1009" customFormat="1" ht="15.95" customHeight="1">
      <c r="A243" s="1001"/>
      <c r="B243" s="1139"/>
      <c r="C243" s="1040"/>
      <c r="D243" s="1041"/>
      <c r="F243" s="1042"/>
      <c r="G243" s="1138"/>
      <c r="H243" s="1044"/>
      <c r="I243" s="1044"/>
      <c r="J243" s="1044"/>
      <c r="K243" s="1044"/>
    </row>
    <row r="244" spans="1:11" s="1009" customFormat="1" ht="15.95" customHeight="1">
      <c r="A244" s="1001"/>
      <c r="B244" s="1139"/>
      <c r="C244" s="1040"/>
      <c r="D244" s="1041"/>
      <c r="F244" s="1042"/>
      <c r="G244" s="1138"/>
      <c r="H244" s="1044"/>
      <c r="I244" s="1044"/>
      <c r="J244" s="1044"/>
      <c r="K244" s="1044"/>
    </row>
    <row r="245" spans="1:11" s="1009" customFormat="1" ht="15.95" customHeight="1">
      <c r="A245" s="1001"/>
      <c r="B245" s="1139"/>
      <c r="C245" s="1040"/>
      <c r="D245" s="1041"/>
      <c r="F245" s="1042"/>
      <c r="G245" s="1138"/>
      <c r="H245" s="1044"/>
      <c r="I245" s="1044"/>
      <c r="J245" s="1044"/>
      <c r="K245" s="1044"/>
    </row>
    <row r="246" spans="1:11" s="1009" customFormat="1" ht="15.95" customHeight="1">
      <c r="A246" s="1001"/>
      <c r="B246" s="1139"/>
      <c r="C246" s="1040"/>
      <c r="D246" s="1041"/>
      <c r="F246" s="1042"/>
      <c r="G246" s="1138"/>
      <c r="H246" s="1044"/>
      <c r="I246" s="1044"/>
      <c r="J246" s="1044"/>
      <c r="K246" s="1044"/>
    </row>
    <row r="247" spans="1:11" s="1009" customFormat="1" ht="15.95" customHeight="1">
      <c r="A247" s="1001"/>
      <c r="B247" s="1139"/>
      <c r="C247" s="1040"/>
      <c r="D247" s="1041"/>
      <c r="F247" s="1042"/>
      <c r="G247" s="1138"/>
      <c r="H247" s="1044"/>
      <c r="I247" s="1044"/>
      <c r="J247" s="1044"/>
      <c r="K247" s="1044"/>
    </row>
    <row r="248" spans="1:11" s="1009" customFormat="1" ht="15.95" customHeight="1">
      <c r="A248" s="1001"/>
      <c r="B248" s="1139"/>
      <c r="C248" s="1040"/>
      <c r="D248" s="1041"/>
      <c r="F248" s="1042"/>
      <c r="G248" s="1138"/>
      <c r="H248" s="1044"/>
      <c r="I248" s="1044"/>
      <c r="J248" s="1044"/>
      <c r="K248" s="1044"/>
    </row>
    <row r="249" spans="1:11" s="1009" customFormat="1" ht="15.95" customHeight="1">
      <c r="A249" s="1001"/>
      <c r="B249" s="1139"/>
      <c r="C249" s="1040"/>
      <c r="D249" s="1041"/>
      <c r="F249" s="1042"/>
      <c r="G249" s="1138"/>
      <c r="H249" s="1044"/>
      <c r="I249" s="1044"/>
      <c r="J249" s="1044"/>
      <c r="K249" s="1044"/>
    </row>
    <row r="250" spans="1:11" s="1009" customFormat="1" ht="15.95" customHeight="1">
      <c r="A250" s="1001"/>
      <c r="B250" s="1139"/>
      <c r="C250" s="1040"/>
      <c r="D250" s="1041"/>
      <c r="F250" s="1042"/>
      <c r="G250" s="1138"/>
      <c r="H250" s="1044"/>
      <c r="I250" s="1044"/>
      <c r="J250" s="1044"/>
      <c r="K250" s="1044"/>
    </row>
    <row r="251" spans="1:11" s="1009" customFormat="1" ht="15.95" customHeight="1">
      <c r="A251" s="1001"/>
      <c r="B251" s="1139"/>
      <c r="C251" s="1040"/>
      <c r="D251" s="1041"/>
      <c r="F251" s="1042"/>
      <c r="G251" s="1138"/>
      <c r="H251" s="1044"/>
      <c r="I251" s="1044"/>
      <c r="J251" s="1044"/>
      <c r="K251" s="1044"/>
    </row>
    <row r="252" spans="1:11" s="1009" customFormat="1" ht="15.95" customHeight="1">
      <c r="A252" s="1001"/>
      <c r="B252" s="1139"/>
      <c r="C252" s="1040"/>
      <c r="D252" s="1041"/>
      <c r="F252" s="1042"/>
      <c r="G252" s="1138"/>
      <c r="H252" s="1044"/>
      <c r="I252" s="1044"/>
      <c r="J252" s="1044"/>
      <c r="K252" s="1044"/>
    </row>
    <row r="253" spans="1:11" s="1009" customFormat="1" ht="15.95" customHeight="1">
      <c r="A253" s="1001"/>
      <c r="B253" s="1139"/>
      <c r="C253" s="1040"/>
      <c r="D253" s="1041"/>
      <c r="F253" s="1042"/>
      <c r="G253" s="1138"/>
      <c r="H253" s="1044"/>
      <c r="I253" s="1044"/>
      <c r="J253" s="1044"/>
      <c r="K253" s="1044"/>
    </row>
    <row r="254" spans="1:11" s="1009" customFormat="1" ht="15.95" customHeight="1">
      <c r="A254" s="1001"/>
      <c r="B254" s="1139"/>
      <c r="C254" s="1040"/>
      <c r="D254" s="1041"/>
      <c r="F254" s="1042"/>
      <c r="G254" s="1138"/>
      <c r="H254" s="1044"/>
      <c r="I254" s="1044"/>
      <c r="J254" s="1044"/>
      <c r="K254" s="1044"/>
    </row>
    <row r="255" spans="1:11" s="1009" customFormat="1" ht="15.95" customHeight="1">
      <c r="A255" s="1001"/>
      <c r="B255" s="1139"/>
      <c r="C255" s="1040"/>
      <c r="D255" s="1041"/>
      <c r="F255" s="1042"/>
      <c r="G255" s="1138"/>
      <c r="H255" s="1044"/>
      <c r="I255" s="1044"/>
      <c r="J255" s="1044"/>
      <c r="K255" s="1044"/>
    </row>
    <row r="256" spans="1:11" s="1009" customFormat="1" ht="15.95" customHeight="1">
      <c r="A256" s="1001"/>
      <c r="B256" s="1139"/>
      <c r="C256" s="1040"/>
      <c r="D256" s="1041"/>
      <c r="F256" s="1042"/>
      <c r="G256" s="1138"/>
      <c r="H256" s="1044"/>
      <c r="I256" s="1044"/>
      <c r="J256" s="1044"/>
      <c r="K256" s="1044"/>
    </row>
    <row r="257" spans="1:11" s="1009" customFormat="1" ht="15.95" customHeight="1">
      <c r="A257" s="1001"/>
      <c r="B257" s="1139"/>
      <c r="C257" s="1040"/>
      <c r="D257" s="1041"/>
      <c r="F257" s="1042"/>
      <c r="G257" s="1138"/>
      <c r="H257" s="1044"/>
      <c r="I257" s="1044"/>
      <c r="J257" s="1044"/>
      <c r="K257" s="1044"/>
    </row>
    <row r="258" spans="1:11" s="1009" customFormat="1" ht="15.95" customHeight="1">
      <c r="A258" s="1001"/>
      <c r="B258" s="1139"/>
      <c r="C258" s="1040"/>
      <c r="D258" s="1041"/>
      <c r="F258" s="1042"/>
      <c r="G258" s="1138"/>
      <c r="H258" s="1044"/>
      <c r="I258" s="1044"/>
      <c r="J258" s="1044"/>
      <c r="K258" s="1044"/>
    </row>
    <row r="259" spans="1:11" s="1009" customFormat="1" ht="15.95" customHeight="1">
      <c r="A259" s="1001"/>
      <c r="B259" s="1139"/>
      <c r="C259" s="1040"/>
      <c r="D259" s="1041"/>
      <c r="F259" s="1042"/>
      <c r="G259" s="1138"/>
      <c r="H259" s="1044"/>
      <c r="I259" s="1044"/>
      <c r="J259" s="1044"/>
      <c r="K259" s="1044"/>
    </row>
    <row r="260" spans="1:11" s="1009" customFormat="1" ht="15.95" customHeight="1">
      <c r="A260" s="1001"/>
      <c r="B260" s="1139"/>
      <c r="C260" s="1040"/>
      <c r="D260" s="1041"/>
      <c r="F260" s="1042"/>
      <c r="G260" s="1138"/>
      <c r="H260" s="1044"/>
      <c r="I260" s="1044"/>
      <c r="J260" s="1044"/>
      <c r="K260" s="1044"/>
    </row>
    <row r="261" spans="1:11" s="1009" customFormat="1" ht="15.95" customHeight="1">
      <c r="A261" s="1001"/>
      <c r="B261" s="1139"/>
      <c r="C261" s="1040"/>
      <c r="D261" s="1041"/>
      <c r="F261" s="1042"/>
      <c r="G261" s="1138"/>
      <c r="H261" s="1044"/>
      <c r="I261" s="1044"/>
      <c r="J261" s="1044"/>
      <c r="K261" s="1044"/>
    </row>
    <row r="262" spans="1:11" s="1009" customFormat="1" ht="15.95" customHeight="1">
      <c r="A262" s="1001"/>
      <c r="B262" s="1139"/>
      <c r="C262" s="1040"/>
      <c r="D262" s="1041"/>
      <c r="F262" s="1042"/>
      <c r="G262" s="1138"/>
      <c r="H262" s="1044"/>
      <c r="I262" s="1044"/>
      <c r="J262" s="1044"/>
      <c r="K262" s="1044"/>
    </row>
    <row r="263" spans="1:11" s="1009" customFormat="1" ht="15.95" customHeight="1">
      <c r="A263" s="1001"/>
      <c r="B263" s="1139"/>
      <c r="C263" s="1040"/>
      <c r="D263" s="1041"/>
      <c r="F263" s="1042"/>
      <c r="G263" s="1138"/>
      <c r="H263" s="1044"/>
      <c r="I263" s="1044"/>
      <c r="J263" s="1044"/>
      <c r="K263" s="1044"/>
    </row>
    <row r="264" spans="1:11" s="1009" customFormat="1" ht="15.95" customHeight="1">
      <c r="A264" s="1001"/>
      <c r="B264" s="1139"/>
      <c r="C264" s="1040"/>
      <c r="D264" s="1041"/>
      <c r="F264" s="1042"/>
      <c r="G264" s="1138"/>
      <c r="H264" s="1044"/>
      <c r="I264" s="1044"/>
      <c r="J264" s="1044"/>
      <c r="K264" s="1044"/>
    </row>
    <row r="265" spans="1:11" s="1009" customFormat="1" ht="15.95" customHeight="1">
      <c r="A265" s="1001"/>
      <c r="B265" s="1139"/>
      <c r="C265" s="1040"/>
      <c r="D265" s="1041"/>
      <c r="F265" s="1042"/>
      <c r="G265" s="1138"/>
      <c r="H265" s="1044"/>
      <c r="I265" s="1044"/>
      <c r="J265" s="1044"/>
      <c r="K265" s="1044"/>
    </row>
    <row r="266" spans="1:11" s="1009" customFormat="1" ht="15.95" customHeight="1">
      <c r="A266" s="1001"/>
      <c r="B266" s="1139"/>
      <c r="C266" s="1040"/>
      <c r="D266" s="1041"/>
      <c r="F266" s="1042"/>
      <c r="G266" s="1138"/>
      <c r="H266" s="1044"/>
      <c r="I266" s="1044"/>
      <c r="J266" s="1044"/>
      <c r="K266" s="1044"/>
    </row>
    <row r="267" spans="1:11" s="1009" customFormat="1" ht="15.95" customHeight="1">
      <c r="A267" s="1001"/>
      <c r="B267" s="1139"/>
      <c r="C267" s="1040"/>
      <c r="D267" s="1041"/>
      <c r="F267" s="1042"/>
      <c r="G267" s="1138"/>
      <c r="H267" s="1044"/>
      <c r="I267" s="1044"/>
      <c r="J267" s="1044"/>
      <c r="K267" s="1044"/>
    </row>
    <row r="268" spans="1:11" s="1009" customFormat="1" ht="15.95" customHeight="1">
      <c r="A268" s="1001"/>
      <c r="B268" s="1139"/>
      <c r="C268" s="1040"/>
      <c r="D268" s="1041"/>
      <c r="F268" s="1042"/>
      <c r="G268" s="1138"/>
      <c r="H268" s="1044"/>
      <c r="I268" s="1044"/>
      <c r="J268" s="1044"/>
      <c r="K268" s="1044"/>
    </row>
    <row r="269" spans="1:11" s="1009" customFormat="1" ht="15.95" customHeight="1">
      <c r="A269" s="1001"/>
      <c r="B269" s="1139"/>
      <c r="C269" s="1040"/>
      <c r="D269" s="1041"/>
      <c r="F269" s="1042"/>
      <c r="G269" s="1138"/>
      <c r="H269" s="1044"/>
      <c r="I269" s="1044"/>
      <c r="J269" s="1044"/>
      <c r="K269" s="1044"/>
    </row>
    <row r="270" spans="1:11" s="1009" customFormat="1" ht="15.95" customHeight="1">
      <c r="A270" s="1001"/>
      <c r="B270" s="1139"/>
      <c r="C270" s="1040"/>
      <c r="D270" s="1041"/>
      <c r="F270" s="1042"/>
      <c r="G270" s="1138"/>
      <c r="H270" s="1044"/>
      <c r="I270" s="1044"/>
      <c r="J270" s="1044"/>
      <c r="K270" s="1044"/>
    </row>
    <row r="271" spans="1:11" s="1009" customFormat="1" ht="15.95" customHeight="1">
      <c r="A271" s="1001"/>
      <c r="B271" s="1139"/>
      <c r="C271" s="1040"/>
      <c r="D271" s="1041"/>
      <c r="F271" s="1042"/>
      <c r="G271" s="1138"/>
      <c r="H271" s="1044"/>
      <c r="I271" s="1044"/>
      <c r="J271" s="1044"/>
      <c r="K271" s="1044"/>
    </row>
    <row r="272" spans="1:11" s="1009" customFormat="1" ht="15.95" customHeight="1">
      <c r="A272" s="1001"/>
      <c r="B272" s="1139"/>
      <c r="C272" s="1040"/>
      <c r="D272" s="1041"/>
      <c r="F272" s="1042"/>
      <c r="G272" s="1138"/>
      <c r="H272" s="1044"/>
      <c r="I272" s="1044"/>
      <c r="J272" s="1044"/>
      <c r="K272" s="1044"/>
    </row>
    <row r="273" spans="1:11" s="1009" customFormat="1" ht="15.95" customHeight="1">
      <c r="A273" s="1001"/>
      <c r="B273" s="1139"/>
      <c r="C273" s="1040"/>
      <c r="D273" s="1041"/>
      <c r="F273" s="1042"/>
      <c r="G273" s="1138"/>
      <c r="H273" s="1044"/>
      <c r="I273" s="1044"/>
      <c r="J273" s="1044"/>
      <c r="K273" s="1044"/>
    </row>
    <row r="274" spans="1:11" s="1009" customFormat="1" ht="15.95" customHeight="1">
      <c r="A274" s="1001"/>
      <c r="B274" s="1139"/>
      <c r="C274" s="1040"/>
      <c r="D274" s="1041"/>
      <c r="F274" s="1042"/>
      <c r="G274" s="1138"/>
      <c r="H274" s="1044"/>
      <c r="I274" s="1044"/>
      <c r="J274" s="1044"/>
      <c r="K274" s="1044"/>
    </row>
    <row r="275" spans="1:11" s="1009" customFormat="1" ht="15.95" customHeight="1">
      <c r="A275" s="1001"/>
      <c r="B275" s="1139"/>
      <c r="C275" s="1040"/>
      <c r="D275" s="1041"/>
      <c r="F275" s="1042"/>
      <c r="G275" s="1138"/>
      <c r="H275" s="1044"/>
      <c r="I275" s="1044"/>
      <c r="J275" s="1044"/>
      <c r="K275" s="1044"/>
    </row>
    <row r="276" spans="1:11" s="1009" customFormat="1" ht="15.95" customHeight="1">
      <c r="A276" s="1001"/>
      <c r="B276" s="1139"/>
      <c r="C276" s="1040"/>
      <c r="D276" s="1041"/>
      <c r="F276" s="1042"/>
      <c r="G276" s="1138"/>
      <c r="H276" s="1044"/>
      <c r="I276" s="1044"/>
      <c r="J276" s="1044"/>
      <c r="K276" s="1044"/>
    </row>
    <row r="277" spans="1:11" s="1009" customFormat="1" ht="15.95" customHeight="1">
      <c r="A277" s="1001"/>
      <c r="B277" s="1139"/>
      <c r="C277" s="1040"/>
      <c r="D277" s="1041"/>
      <c r="F277" s="1042"/>
      <c r="G277" s="1138"/>
      <c r="H277" s="1044"/>
      <c r="I277" s="1044"/>
      <c r="J277" s="1044"/>
      <c r="K277" s="1044"/>
    </row>
    <row r="278" spans="1:11" s="1009" customFormat="1" ht="15.95" customHeight="1">
      <c r="A278" s="1001"/>
      <c r="B278" s="1139"/>
      <c r="C278" s="1040"/>
      <c r="D278" s="1041"/>
      <c r="F278" s="1042"/>
      <c r="G278" s="1138"/>
      <c r="H278" s="1044"/>
      <c r="I278" s="1044"/>
      <c r="J278" s="1044"/>
      <c r="K278" s="1044"/>
    </row>
  </sheetData>
  <mergeCells count="36">
    <mergeCell ref="I170:I171"/>
    <mergeCell ref="J170:J171"/>
    <mergeCell ref="E168:H168"/>
    <mergeCell ref="E169:H169"/>
    <mergeCell ref="B170:C170"/>
    <mergeCell ref="D170:D171"/>
    <mergeCell ref="E170:E171"/>
    <mergeCell ref="F170:F171"/>
    <mergeCell ref="G170:G171"/>
    <mergeCell ref="H170:H171"/>
    <mergeCell ref="J9:J10"/>
    <mergeCell ref="E103:H103"/>
    <mergeCell ref="E104:H104"/>
    <mergeCell ref="B105:C105"/>
    <mergeCell ref="D105:D106"/>
    <mergeCell ref="E105:E106"/>
    <mergeCell ref="F105:F106"/>
    <mergeCell ref="G105:G106"/>
    <mergeCell ref="H105:H106"/>
    <mergeCell ref="I105:I106"/>
    <mergeCell ref="J105:J106"/>
    <mergeCell ref="I9:I10"/>
    <mergeCell ref="E7:H7"/>
    <mergeCell ref="E8:H8"/>
    <mergeCell ref="B9:C9"/>
    <mergeCell ref="D9:D10"/>
    <mergeCell ref="E9:E10"/>
    <mergeCell ref="F9:F10"/>
    <mergeCell ref="G9:G10"/>
    <mergeCell ref="H9:H10"/>
    <mergeCell ref="B203:D203"/>
    <mergeCell ref="B153:D153"/>
    <mergeCell ref="B154:D154"/>
    <mergeCell ref="B74:D74"/>
    <mergeCell ref="B75:D75"/>
    <mergeCell ref="B202:D202"/>
  </mergeCells>
  <printOptions horizontalCentered="1"/>
  <pageMargins left="0.5" right="0.5" top="0.5" bottom="0.5" header="0"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570"/>
  <sheetViews>
    <sheetView topLeftCell="A442" zoomScaleNormal="100" zoomScaleSheetLayoutView="100" workbookViewId="0">
      <selection activeCell="D406" sqref="D406"/>
    </sheetView>
  </sheetViews>
  <sheetFormatPr defaultRowHeight="15.95" customHeight="1"/>
  <cols>
    <col min="1" max="1" width="6.42578125" style="1001" customWidth="1"/>
    <col min="2" max="2" width="9.7109375" style="1001" customWidth="1"/>
    <col min="3" max="3" width="10.28515625" style="1011" customWidth="1"/>
    <col min="4" max="4" width="16.5703125" style="1001" customWidth="1"/>
    <col min="5" max="5" width="7" style="1001" customWidth="1"/>
    <col min="6" max="6" width="10.42578125" style="1001" customWidth="1"/>
    <col min="7" max="7" width="10.140625" style="1059" customWidth="1"/>
    <col min="8" max="8" width="11" style="1001" customWidth="1"/>
    <col min="9" max="9" width="14" style="1001" customWidth="1"/>
    <col min="10" max="10" width="7" style="1001" customWidth="1"/>
    <col min="11" max="11" width="11" style="1060" customWidth="1"/>
    <col min="12" max="12" width="12.140625" style="1001" customWidth="1"/>
    <col min="13" max="13" width="7.42578125" style="1001" customWidth="1"/>
    <col min="14" max="14" width="5.42578125" style="1001" customWidth="1"/>
    <col min="15" max="15" width="12.28515625" style="1001" customWidth="1"/>
    <col min="16" max="17" width="4.28515625" style="1001" customWidth="1"/>
    <col min="18" max="20" width="3.7109375" style="1001" customWidth="1"/>
    <col min="21" max="91" width="11.85546875" style="1001" customWidth="1"/>
    <col min="92" max="256" width="9.140625" style="1001"/>
    <col min="257" max="257" width="6.42578125" style="1001" customWidth="1"/>
    <col min="258" max="258" width="9.7109375" style="1001" customWidth="1"/>
    <col min="259" max="259" width="8.5703125" style="1001" customWidth="1"/>
    <col min="260" max="260" width="22.28515625" style="1001" customWidth="1"/>
    <col min="261" max="261" width="8.28515625" style="1001" customWidth="1"/>
    <col min="262" max="262" width="10.42578125" style="1001" customWidth="1"/>
    <col min="263" max="263" width="10.5703125" style="1001" customWidth="1"/>
    <col min="264" max="264" width="11" style="1001" customWidth="1"/>
    <col min="265" max="265" width="14" style="1001" customWidth="1"/>
    <col min="266" max="266" width="7" style="1001" customWidth="1"/>
    <col min="267" max="267" width="10.5703125" style="1001" customWidth="1"/>
    <col min="268" max="268" width="12" style="1001" customWidth="1"/>
    <col min="269" max="269" width="7.42578125" style="1001" customWidth="1"/>
    <col min="270" max="270" width="5.42578125" style="1001" customWidth="1"/>
    <col min="271" max="271" width="12.28515625" style="1001" customWidth="1"/>
    <col min="272" max="273" width="4.28515625" style="1001" customWidth="1"/>
    <col min="274" max="276" width="3.7109375" style="1001" customWidth="1"/>
    <col min="277" max="347" width="11.85546875" style="1001" customWidth="1"/>
    <col min="348" max="512" width="9.140625" style="1001"/>
    <col min="513" max="513" width="6.42578125" style="1001" customWidth="1"/>
    <col min="514" max="514" width="9.7109375" style="1001" customWidth="1"/>
    <col min="515" max="515" width="8.5703125" style="1001" customWidth="1"/>
    <col min="516" max="516" width="22.28515625" style="1001" customWidth="1"/>
    <col min="517" max="517" width="8.28515625" style="1001" customWidth="1"/>
    <col min="518" max="518" width="10.42578125" style="1001" customWidth="1"/>
    <col min="519" max="519" width="10.5703125" style="1001" customWidth="1"/>
    <col min="520" max="520" width="11" style="1001" customWidth="1"/>
    <col min="521" max="521" width="14" style="1001" customWidth="1"/>
    <col min="522" max="522" width="7" style="1001" customWidth="1"/>
    <col min="523" max="523" width="10.5703125" style="1001" customWidth="1"/>
    <col min="524" max="524" width="12" style="1001" customWidth="1"/>
    <col min="525" max="525" width="7.42578125" style="1001" customWidth="1"/>
    <col min="526" max="526" width="5.42578125" style="1001" customWidth="1"/>
    <col min="527" max="527" width="12.28515625" style="1001" customWidth="1"/>
    <col min="528" max="529" width="4.28515625" style="1001" customWidth="1"/>
    <col min="530" max="532" width="3.7109375" style="1001" customWidth="1"/>
    <col min="533" max="603" width="11.85546875" style="1001" customWidth="1"/>
    <col min="604" max="768" width="9.140625" style="1001"/>
    <col min="769" max="769" width="6.42578125" style="1001" customWidth="1"/>
    <col min="770" max="770" width="9.7109375" style="1001" customWidth="1"/>
    <col min="771" max="771" width="8.5703125" style="1001" customWidth="1"/>
    <col min="772" max="772" width="22.28515625" style="1001" customWidth="1"/>
    <col min="773" max="773" width="8.28515625" style="1001" customWidth="1"/>
    <col min="774" max="774" width="10.42578125" style="1001" customWidth="1"/>
    <col min="775" max="775" width="10.5703125" style="1001" customWidth="1"/>
    <col min="776" max="776" width="11" style="1001" customWidth="1"/>
    <col min="777" max="777" width="14" style="1001" customWidth="1"/>
    <col min="778" max="778" width="7" style="1001" customWidth="1"/>
    <col min="779" max="779" width="10.5703125" style="1001" customWidth="1"/>
    <col min="780" max="780" width="12" style="1001" customWidth="1"/>
    <col min="781" max="781" width="7.42578125" style="1001" customWidth="1"/>
    <col min="782" max="782" width="5.42578125" style="1001" customWidth="1"/>
    <col min="783" max="783" width="12.28515625" style="1001" customWidth="1"/>
    <col min="784" max="785" width="4.28515625" style="1001" customWidth="1"/>
    <col min="786" max="788" width="3.7109375" style="1001" customWidth="1"/>
    <col min="789" max="859" width="11.85546875" style="1001" customWidth="1"/>
    <col min="860" max="1024" width="9.140625" style="1001"/>
    <col min="1025" max="1025" width="6.42578125" style="1001" customWidth="1"/>
    <col min="1026" max="1026" width="9.7109375" style="1001" customWidth="1"/>
    <col min="1027" max="1027" width="8.5703125" style="1001" customWidth="1"/>
    <col min="1028" max="1028" width="22.28515625" style="1001" customWidth="1"/>
    <col min="1029" max="1029" width="8.28515625" style="1001" customWidth="1"/>
    <col min="1030" max="1030" width="10.42578125" style="1001" customWidth="1"/>
    <col min="1031" max="1031" width="10.5703125" style="1001" customWidth="1"/>
    <col min="1032" max="1032" width="11" style="1001" customWidth="1"/>
    <col min="1033" max="1033" width="14" style="1001" customWidth="1"/>
    <col min="1034" max="1034" width="7" style="1001" customWidth="1"/>
    <col min="1035" max="1035" width="10.5703125" style="1001" customWidth="1"/>
    <col min="1036" max="1036" width="12" style="1001" customWidth="1"/>
    <col min="1037" max="1037" width="7.42578125" style="1001" customWidth="1"/>
    <col min="1038" max="1038" width="5.42578125" style="1001" customWidth="1"/>
    <col min="1039" max="1039" width="12.28515625" style="1001" customWidth="1"/>
    <col min="1040" max="1041" width="4.28515625" style="1001" customWidth="1"/>
    <col min="1042" max="1044" width="3.7109375" style="1001" customWidth="1"/>
    <col min="1045" max="1115" width="11.85546875" style="1001" customWidth="1"/>
    <col min="1116" max="1280" width="9.140625" style="1001"/>
    <col min="1281" max="1281" width="6.42578125" style="1001" customWidth="1"/>
    <col min="1282" max="1282" width="9.7109375" style="1001" customWidth="1"/>
    <col min="1283" max="1283" width="8.5703125" style="1001" customWidth="1"/>
    <col min="1284" max="1284" width="22.28515625" style="1001" customWidth="1"/>
    <col min="1285" max="1285" width="8.28515625" style="1001" customWidth="1"/>
    <col min="1286" max="1286" width="10.42578125" style="1001" customWidth="1"/>
    <col min="1287" max="1287" width="10.5703125" style="1001" customWidth="1"/>
    <col min="1288" max="1288" width="11" style="1001" customWidth="1"/>
    <col min="1289" max="1289" width="14" style="1001" customWidth="1"/>
    <col min="1290" max="1290" width="7" style="1001" customWidth="1"/>
    <col min="1291" max="1291" width="10.5703125" style="1001" customWidth="1"/>
    <col min="1292" max="1292" width="12" style="1001" customWidth="1"/>
    <col min="1293" max="1293" width="7.42578125" style="1001" customWidth="1"/>
    <col min="1294" max="1294" width="5.42578125" style="1001" customWidth="1"/>
    <col min="1295" max="1295" width="12.28515625" style="1001" customWidth="1"/>
    <col min="1296" max="1297" width="4.28515625" style="1001" customWidth="1"/>
    <col min="1298" max="1300" width="3.7109375" style="1001" customWidth="1"/>
    <col min="1301" max="1371" width="11.85546875" style="1001" customWidth="1"/>
    <col min="1372" max="1536" width="9.140625" style="1001"/>
    <col min="1537" max="1537" width="6.42578125" style="1001" customWidth="1"/>
    <col min="1538" max="1538" width="9.7109375" style="1001" customWidth="1"/>
    <col min="1539" max="1539" width="8.5703125" style="1001" customWidth="1"/>
    <col min="1540" max="1540" width="22.28515625" style="1001" customWidth="1"/>
    <col min="1541" max="1541" width="8.28515625" style="1001" customWidth="1"/>
    <col min="1542" max="1542" width="10.42578125" style="1001" customWidth="1"/>
    <col min="1543" max="1543" width="10.5703125" style="1001" customWidth="1"/>
    <col min="1544" max="1544" width="11" style="1001" customWidth="1"/>
    <col min="1545" max="1545" width="14" style="1001" customWidth="1"/>
    <col min="1546" max="1546" width="7" style="1001" customWidth="1"/>
    <col min="1547" max="1547" width="10.5703125" style="1001" customWidth="1"/>
    <col min="1548" max="1548" width="12" style="1001" customWidth="1"/>
    <col min="1549" max="1549" width="7.42578125" style="1001" customWidth="1"/>
    <col min="1550" max="1550" width="5.42578125" style="1001" customWidth="1"/>
    <col min="1551" max="1551" width="12.28515625" style="1001" customWidth="1"/>
    <col min="1552" max="1553" width="4.28515625" style="1001" customWidth="1"/>
    <col min="1554" max="1556" width="3.7109375" style="1001" customWidth="1"/>
    <col min="1557" max="1627" width="11.85546875" style="1001" customWidth="1"/>
    <col min="1628" max="1792" width="9.140625" style="1001"/>
    <col min="1793" max="1793" width="6.42578125" style="1001" customWidth="1"/>
    <col min="1794" max="1794" width="9.7109375" style="1001" customWidth="1"/>
    <col min="1795" max="1795" width="8.5703125" style="1001" customWidth="1"/>
    <col min="1796" max="1796" width="22.28515625" style="1001" customWidth="1"/>
    <col min="1797" max="1797" width="8.28515625" style="1001" customWidth="1"/>
    <col min="1798" max="1798" width="10.42578125" style="1001" customWidth="1"/>
    <col min="1799" max="1799" width="10.5703125" style="1001" customWidth="1"/>
    <col min="1800" max="1800" width="11" style="1001" customWidth="1"/>
    <col min="1801" max="1801" width="14" style="1001" customWidth="1"/>
    <col min="1802" max="1802" width="7" style="1001" customWidth="1"/>
    <col min="1803" max="1803" width="10.5703125" style="1001" customWidth="1"/>
    <col min="1804" max="1804" width="12" style="1001" customWidth="1"/>
    <col min="1805" max="1805" width="7.42578125" style="1001" customWidth="1"/>
    <col min="1806" max="1806" width="5.42578125" style="1001" customWidth="1"/>
    <col min="1807" max="1807" width="12.28515625" style="1001" customWidth="1"/>
    <col min="1808" max="1809" width="4.28515625" style="1001" customWidth="1"/>
    <col min="1810" max="1812" width="3.7109375" style="1001" customWidth="1"/>
    <col min="1813" max="1883" width="11.85546875" style="1001" customWidth="1"/>
    <col min="1884" max="2048" width="9.140625" style="1001"/>
    <col min="2049" max="2049" width="6.42578125" style="1001" customWidth="1"/>
    <col min="2050" max="2050" width="9.7109375" style="1001" customWidth="1"/>
    <col min="2051" max="2051" width="8.5703125" style="1001" customWidth="1"/>
    <col min="2052" max="2052" width="22.28515625" style="1001" customWidth="1"/>
    <col min="2053" max="2053" width="8.28515625" style="1001" customWidth="1"/>
    <col min="2054" max="2054" width="10.42578125" style="1001" customWidth="1"/>
    <col min="2055" max="2055" width="10.5703125" style="1001" customWidth="1"/>
    <col min="2056" max="2056" width="11" style="1001" customWidth="1"/>
    <col min="2057" max="2057" width="14" style="1001" customWidth="1"/>
    <col min="2058" max="2058" width="7" style="1001" customWidth="1"/>
    <col min="2059" max="2059" width="10.5703125" style="1001" customWidth="1"/>
    <col min="2060" max="2060" width="12" style="1001" customWidth="1"/>
    <col min="2061" max="2061" width="7.42578125" style="1001" customWidth="1"/>
    <col min="2062" max="2062" width="5.42578125" style="1001" customWidth="1"/>
    <col min="2063" max="2063" width="12.28515625" style="1001" customWidth="1"/>
    <col min="2064" max="2065" width="4.28515625" style="1001" customWidth="1"/>
    <col min="2066" max="2068" width="3.7109375" style="1001" customWidth="1"/>
    <col min="2069" max="2139" width="11.85546875" style="1001" customWidth="1"/>
    <col min="2140" max="2304" width="9.140625" style="1001"/>
    <col min="2305" max="2305" width="6.42578125" style="1001" customWidth="1"/>
    <col min="2306" max="2306" width="9.7109375" style="1001" customWidth="1"/>
    <col min="2307" max="2307" width="8.5703125" style="1001" customWidth="1"/>
    <col min="2308" max="2308" width="22.28515625" style="1001" customWidth="1"/>
    <col min="2309" max="2309" width="8.28515625" style="1001" customWidth="1"/>
    <col min="2310" max="2310" width="10.42578125" style="1001" customWidth="1"/>
    <col min="2311" max="2311" width="10.5703125" style="1001" customWidth="1"/>
    <col min="2312" max="2312" width="11" style="1001" customWidth="1"/>
    <col min="2313" max="2313" width="14" style="1001" customWidth="1"/>
    <col min="2314" max="2314" width="7" style="1001" customWidth="1"/>
    <col min="2315" max="2315" width="10.5703125" style="1001" customWidth="1"/>
    <col min="2316" max="2316" width="12" style="1001" customWidth="1"/>
    <col min="2317" max="2317" width="7.42578125" style="1001" customWidth="1"/>
    <col min="2318" max="2318" width="5.42578125" style="1001" customWidth="1"/>
    <col min="2319" max="2319" width="12.28515625" style="1001" customWidth="1"/>
    <col min="2320" max="2321" width="4.28515625" style="1001" customWidth="1"/>
    <col min="2322" max="2324" width="3.7109375" style="1001" customWidth="1"/>
    <col min="2325" max="2395" width="11.85546875" style="1001" customWidth="1"/>
    <col min="2396" max="2560" width="9.140625" style="1001"/>
    <col min="2561" max="2561" width="6.42578125" style="1001" customWidth="1"/>
    <col min="2562" max="2562" width="9.7109375" style="1001" customWidth="1"/>
    <col min="2563" max="2563" width="8.5703125" style="1001" customWidth="1"/>
    <col min="2564" max="2564" width="22.28515625" style="1001" customWidth="1"/>
    <col min="2565" max="2565" width="8.28515625" style="1001" customWidth="1"/>
    <col min="2566" max="2566" width="10.42578125" style="1001" customWidth="1"/>
    <col min="2567" max="2567" width="10.5703125" style="1001" customWidth="1"/>
    <col min="2568" max="2568" width="11" style="1001" customWidth="1"/>
    <col min="2569" max="2569" width="14" style="1001" customWidth="1"/>
    <col min="2570" max="2570" width="7" style="1001" customWidth="1"/>
    <col min="2571" max="2571" width="10.5703125" style="1001" customWidth="1"/>
    <col min="2572" max="2572" width="12" style="1001" customWidth="1"/>
    <col min="2573" max="2573" width="7.42578125" style="1001" customWidth="1"/>
    <col min="2574" max="2574" width="5.42578125" style="1001" customWidth="1"/>
    <col min="2575" max="2575" width="12.28515625" style="1001" customWidth="1"/>
    <col min="2576" max="2577" width="4.28515625" style="1001" customWidth="1"/>
    <col min="2578" max="2580" width="3.7109375" style="1001" customWidth="1"/>
    <col min="2581" max="2651" width="11.85546875" style="1001" customWidth="1"/>
    <col min="2652" max="2816" width="9.140625" style="1001"/>
    <col min="2817" max="2817" width="6.42578125" style="1001" customWidth="1"/>
    <col min="2818" max="2818" width="9.7109375" style="1001" customWidth="1"/>
    <col min="2819" max="2819" width="8.5703125" style="1001" customWidth="1"/>
    <col min="2820" max="2820" width="22.28515625" style="1001" customWidth="1"/>
    <col min="2821" max="2821" width="8.28515625" style="1001" customWidth="1"/>
    <col min="2822" max="2822" width="10.42578125" style="1001" customWidth="1"/>
    <col min="2823" max="2823" width="10.5703125" style="1001" customWidth="1"/>
    <col min="2824" max="2824" width="11" style="1001" customWidth="1"/>
    <col min="2825" max="2825" width="14" style="1001" customWidth="1"/>
    <col min="2826" max="2826" width="7" style="1001" customWidth="1"/>
    <col min="2827" max="2827" width="10.5703125" style="1001" customWidth="1"/>
    <col min="2828" max="2828" width="12" style="1001" customWidth="1"/>
    <col min="2829" max="2829" width="7.42578125" style="1001" customWidth="1"/>
    <col min="2830" max="2830" width="5.42578125" style="1001" customWidth="1"/>
    <col min="2831" max="2831" width="12.28515625" style="1001" customWidth="1"/>
    <col min="2832" max="2833" width="4.28515625" style="1001" customWidth="1"/>
    <col min="2834" max="2836" width="3.7109375" style="1001" customWidth="1"/>
    <col min="2837" max="2907" width="11.85546875" style="1001" customWidth="1"/>
    <col min="2908" max="3072" width="9.140625" style="1001"/>
    <col min="3073" max="3073" width="6.42578125" style="1001" customWidth="1"/>
    <col min="3074" max="3074" width="9.7109375" style="1001" customWidth="1"/>
    <col min="3075" max="3075" width="8.5703125" style="1001" customWidth="1"/>
    <col min="3076" max="3076" width="22.28515625" style="1001" customWidth="1"/>
    <col min="3077" max="3077" width="8.28515625" style="1001" customWidth="1"/>
    <col min="3078" max="3078" width="10.42578125" style="1001" customWidth="1"/>
    <col min="3079" max="3079" width="10.5703125" style="1001" customWidth="1"/>
    <col min="3080" max="3080" width="11" style="1001" customWidth="1"/>
    <col min="3081" max="3081" width="14" style="1001" customWidth="1"/>
    <col min="3082" max="3082" width="7" style="1001" customWidth="1"/>
    <col min="3083" max="3083" width="10.5703125" style="1001" customWidth="1"/>
    <col min="3084" max="3084" width="12" style="1001" customWidth="1"/>
    <col min="3085" max="3085" width="7.42578125" style="1001" customWidth="1"/>
    <col min="3086" max="3086" width="5.42578125" style="1001" customWidth="1"/>
    <col min="3087" max="3087" width="12.28515625" style="1001" customWidth="1"/>
    <col min="3088" max="3089" width="4.28515625" style="1001" customWidth="1"/>
    <col min="3090" max="3092" width="3.7109375" style="1001" customWidth="1"/>
    <col min="3093" max="3163" width="11.85546875" style="1001" customWidth="1"/>
    <col min="3164" max="3328" width="9.140625" style="1001"/>
    <col min="3329" max="3329" width="6.42578125" style="1001" customWidth="1"/>
    <col min="3330" max="3330" width="9.7109375" style="1001" customWidth="1"/>
    <col min="3331" max="3331" width="8.5703125" style="1001" customWidth="1"/>
    <col min="3332" max="3332" width="22.28515625" style="1001" customWidth="1"/>
    <col min="3333" max="3333" width="8.28515625" style="1001" customWidth="1"/>
    <col min="3334" max="3334" width="10.42578125" style="1001" customWidth="1"/>
    <col min="3335" max="3335" width="10.5703125" style="1001" customWidth="1"/>
    <col min="3336" max="3336" width="11" style="1001" customWidth="1"/>
    <col min="3337" max="3337" width="14" style="1001" customWidth="1"/>
    <col min="3338" max="3338" width="7" style="1001" customWidth="1"/>
    <col min="3339" max="3339" width="10.5703125" style="1001" customWidth="1"/>
    <col min="3340" max="3340" width="12" style="1001" customWidth="1"/>
    <col min="3341" max="3341" width="7.42578125" style="1001" customWidth="1"/>
    <col min="3342" max="3342" width="5.42578125" style="1001" customWidth="1"/>
    <col min="3343" max="3343" width="12.28515625" style="1001" customWidth="1"/>
    <col min="3344" max="3345" width="4.28515625" style="1001" customWidth="1"/>
    <col min="3346" max="3348" width="3.7109375" style="1001" customWidth="1"/>
    <col min="3349" max="3419" width="11.85546875" style="1001" customWidth="1"/>
    <col min="3420" max="3584" width="9.140625" style="1001"/>
    <col min="3585" max="3585" width="6.42578125" style="1001" customWidth="1"/>
    <col min="3586" max="3586" width="9.7109375" style="1001" customWidth="1"/>
    <col min="3587" max="3587" width="8.5703125" style="1001" customWidth="1"/>
    <col min="3588" max="3588" width="22.28515625" style="1001" customWidth="1"/>
    <col min="3589" max="3589" width="8.28515625" style="1001" customWidth="1"/>
    <col min="3590" max="3590" width="10.42578125" style="1001" customWidth="1"/>
    <col min="3591" max="3591" width="10.5703125" style="1001" customWidth="1"/>
    <col min="3592" max="3592" width="11" style="1001" customWidth="1"/>
    <col min="3593" max="3593" width="14" style="1001" customWidth="1"/>
    <col min="3594" max="3594" width="7" style="1001" customWidth="1"/>
    <col min="3595" max="3595" width="10.5703125" style="1001" customWidth="1"/>
    <col min="3596" max="3596" width="12" style="1001" customWidth="1"/>
    <col min="3597" max="3597" width="7.42578125" style="1001" customWidth="1"/>
    <col min="3598" max="3598" width="5.42578125" style="1001" customWidth="1"/>
    <col min="3599" max="3599" width="12.28515625" style="1001" customWidth="1"/>
    <col min="3600" max="3601" width="4.28515625" style="1001" customWidth="1"/>
    <col min="3602" max="3604" width="3.7109375" style="1001" customWidth="1"/>
    <col min="3605" max="3675" width="11.85546875" style="1001" customWidth="1"/>
    <col min="3676" max="3840" width="9.140625" style="1001"/>
    <col min="3841" max="3841" width="6.42578125" style="1001" customWidth="1"/>
    <col min="3842" max="3842" width="9.7109375" style="1001" customWidth="1"/>
    <col min="3843" max="3843" width="8.5703125" style="1001" customWidth="1"/>
    <col min="3844" max="3844" width="22.28515625" style="1001" customWidth="1"/>
    <col min="3845" max="3845" width="8.28515625" style="1001" customWidth="1"/>
    <col min="3846" max="3846" width="10.42578125" style="1001" customWidth="1"/>
    <col min="3847" max="3847" width="10.5703125" style="1001" customWidth="1"/>
    <col min="3848" max="3848" width="11" style="1001" customWidth="1"/>
    <col min="3849" max="3849" width="14" style="1001" customWidth="1"/>
    <col min="3850" max="3850" width="7" style="1001" customWidth="1"/>
    <col min="3851" max="3851" width="10.5703125" style="1001" customWidth="1"/>
    <col min="3852" max="3852" width="12" style="1001" customWidth="1"/>
    <col min="3853" max="3853" width="7.42578125" style="1001" customWidth="1"/>
    <col min="3854" max="3854" width="5.42578125" style="1001" customWidth="1"/>
    <col min="3855" max="3855" width="12.28515625" style="1001" customWidth="1"/>
    <col min="3856" max="3857" width="4.28515625" style="1001" customWidth="1"/>
    <col min="3858" max="3860" width="3.7109375" style="1001" customWidth="1"/>
    <col min="3861" max="3931" width="11.85546875" style="1001" customWidth="1"/>
    <col min="3932" max="4096" width="9.140625" style="1001"/>
    <col min="4097" max="4097" width="6.42578125" style="1001" customWidth="1"/>
    <col min="4098" max="4098" width="9.7109375" style="1001" customWidth="1"/>
    <col min="4099" max="4099" width="8.5703125" style="1001" customWidth="1"/>
    <col min="4100" max="4100" width="22.28515625" style="1001" customWidth="1"/>
    <col min="4101" max="4101" width="8.28515625" style="1001" customWidth="1"/>
    <col min="4102" max="4102" width="10.42578125" style="1001" customWidth="1"/>
    <col min="4103" max="4103" width="10.5703125" style="1001" customWidth="1"/>
    <col min="4104" max="4104" width="11" style="1001" customWidth="1"/>
    <col min="4105" max="4105" width="14" style="1001" customWidth="1"/>
    <col min="4106" max="4106" width="7" style="1001" customWidth="1"/>
    <col min="4107" max="4107" width="10.5703125" style="1001" customWidth="1"/>
    <col min="4108" max="4108" width="12" style="1001" customWidth="1"/>
    <col min="4109" max="4109" width="7.42578125" style="1001" customWidth="1"/>
    <col min="4110" max="4110" width="5.42578125" style="1001" customWidth="1"/>
    <col min="4111" max="4111" width="12.28515625" style="1001" customWidth="1"/>
    <col min="4112" max="4113" width="4.28515625" style="1001" customWidth="1"/>
    <col min="4114" max="4116" width="3.7109375" style="1001" customWidth="1"/>
    <col min="4117" max="4187" width="11.85546875" style="1001" customWidth="1"/>
    <col min="4188" max="4352" width="9.140625" style="1001"/>
    <col min="4353" max="4353" width="6.42578125" style="1001" customWidth="1"/>
    <col min="4354" max="4354" width="9.7109375" style="1001" customWidth="1"/>
    <col min="4355" max="4355" width="8.5703125" style="1001" customWidth="1"/>
    <col min="4356" max="4356" width="22.28515625" style="1001" customWidth="1"/>
    <col min="4357" max="4357" width="8.28515625" style="1001" customWidth="1"/>
    <col min="4358" max="4358" width="10.42578125" style="1001" customWidth="1"/>
    <col min="4359" max="4359" width="10.5703125" style="1001" customWidth="1"/>
    <col min="4360" max="4360" width="11" style="1001" customWidth="1"/>
    <col min="4361" max="4361" width="14" style="1001" customWidth="1"/>
    <col min="4362" max="4362" width="7" style="1001" customWidth="1"/>
    <col min="4363" max="4363" width="10.5703125" style="1001" customWidth="1"/>
    <col min="4364" max="4364" width="12" style="1001" customWidth="1"/>
    <col min="4365" max="4365" width="7.42578125" style="1001" customWidth="1"/>
    <col min="4366" max="4366" width="5.42578125" style="1001" customWidth="1"/>
    <col min="4367" max="4367" width="12.28515625" style="1001" customWidth="1"/>
    <col min="4368" max="4369" width="4.28515625" style="1001" customWidth="1"/>
    <col min="4370" max="4372" width="3.7109375" style="1001" customWidth="1"/>
    <col min="4373" max="4443" width="11.85546875" style="1001" customWidth="1"/>
    <col min="4444" max="4608" width="9.140625" style="1001"/>
    <col min="4609" max="4609" width="6.42578125" style="1001" customWidth="1"/>
    <col min="4610" max="4610" width="9.7109375" style="1001" customWidth="1"/>
    <col min="4611" max="4611" width="8.5703125" style="1001" customWidth="1"/>
    <col min="4612" max="4612" width="22.28515625" style="1001" customWidth="1"/>
    <col min="4613" max="4613" width="8.28515625" style="1001" customWidth="1"/>
    <col min="4614" max="4614" width="10.42578125" style="1001" customWidth="1"/>
    <col min="4615" max="4615" width="10.5703125" style="1001" customWidth="1"/>
    <col min="4616" max="4616" width="11" style="1001" customWidth="1"/>
    <col min="4617" max="4617" width="14" style="1001" customWidth="1"/>
    <col min="4618" max="4618" width="7" style="1001" customWidth="1"/>
    <col min="4619" max="4619" width="10.5703125" style="1001" customWidth="1"/>
    <col min="4620" max="4620" width="12" style="1001" customWidth="1"/>
    <col min="4621" max="4621" width="7.42578125" style="1001" customWidth="1"/>
    <col min="4622" max="4622" width="5.42578125" style="1001" customWidth="1"/>
    <col min="4623" max="4623" width="12.28515625" style="1001" customWidth="1"/>
    <col min="4624" max="4625" width="4.28515625" style="1001" customWidth="1"/>
    <col min="4626" max="4628" width="3.7109375" style="1001" customWidth="1"/>
    <col min="4629" max="4699" width="11.85546875" style="1001" customWidth="1"/>
    <col min="4700" max="4864" width="9.140625" style="1001"/>
    <col min="4865" max="4865" width="6.42578125" style="1001" customWidth="1"/>
    <col min="4866" max="4866" width="9.7109375" style="1001" customWidth="1"/>
    <col min="4867" max="4867" width="8.5703125" style="1001" customWidth="1"/>
    <col min="4868" max="4868" width="22.28515625" style="1001" customWidth="1"/>
    <col min="4869" max="4869" width="8.28515625" style="1001" customWidth="1"/>
    <col min="4870" max="4870" width="10.42578125" style="1001" customWidth="1"/>
    <col min="4871" max="4871" width="10.5703125" style="1001" customWidth="1"/>
    <col min="4872" max="4872" width="11" style="1001" customWidth="1"/>
    <col min="4873" max="4873" width="14" style="1001" customWidth="1"/>
    <col min="4874" max="4874" width="7" style="1001" customWidth="1"/>
    <col min="4875" max="4875" width="10.5703125" style="1001" customWidth="1"/>
    <col min="4876" max="4876" width="12" style="1001" customWidth="1"/>
    <col min="4877" max="4877" width="7.42578125" style="1001" customWidth="1"/>
    <col min="4878" max="4878" width="5.42578125" style="1001" customWidth="1"/>
    <col min="4879" max="4879" width="12.28515625" style="1001" customWidth="1"/>
    <col min="4880" max="4881" width="4.28515625" style="1001" customWidth="1"/>
    <col min="4882" max="4884" width="3.7109375" style="1001" customWidth="1"/>
    <col min="4885" max="4955" width="11.85546875" style="1001" customWidth="1"/>
    <col min="4956" max="5120" width="9.140625" style="1001"/>
    <col min="5121" max="5121" width="6.42578125" style="1001" customWidth="1"/>
    <col min="5122" max="5122" width="9.7109375" style="1001" customWidth="1"/>
    <col min="5123" max="5123" width="8.5703125" style="1001" customWidth="1"/>
    <col min="5124" max="5124" width="22.28515625" style="1001" customWidth="1"/>
    <col min="5125" max="5125" width="8.28515625" style="1001" customWidth="1"/>
    <col min="5126" max="5126" width="10.42578125" style="1001" customWidth="1"/>
    <col min="5127" max="5127" width="10.5703125" style="1001" customWidth="1"/>
    <col min="5128" max="5128" width="11" style="1001" customWidth="1"/>
    <col min="5129" max="5129" width="14" style="1001" customWidth="1"/>
    <col min="5130" max="5130" width="7" style="1001" customWidth="1"/>
    <col min="5131" max="5131" width="10.5703125" style="1001" customWidth="1"/>
    <col min="5132" max="5132" width="12" style="1001" customWidth="1"/>
    <col min="5133" max="5133" width="7.42578125" style="1001" customWidth="1"/>
    <col min="5134" max="5134" width="5.42578125" style="1001" customWidth="1"/>
    <col min="5135" max="5135" width="12.28515625" style="1001" customWidth="1"/>
    <col min="5136" max="5137" width="4.28515625" style="1001" customWidth="1"/>
    <col min="5138" max="5140" width="3.7109375" style="1001" customWidth="1"/>
    <col min="5141" max="5211" width="11.85546875" style="1001" customWidth="1"/>
    <col min="5212" max="5376" width="9.140625" style="1001"/>
    <col min="5377" max="5377" width="6.42578125" style="1001" customWidth="1"/>
    <col min="5378" max="5378" width="9.7109375" style="1001" customWidth="1"/>
    <col min="5379" max="5379" width="8.5703125" style="1001" customWidth="1"/>
    <col min="5380" max="5380" width="22.28515625" style="1001" customWidth="1"/>
    <col min="5381" max="5381" width="8.28515625" style="1001" customWidth="1"/>
    <col min="5382" max="5382" width="10.42578125" style="1001" customWidth="1"/>
    <col min="5383" max="5383" width="10.5703125" style="1001" customWidth="1"/>
    <col min="5384" max="5384" width="11" style="1001" customWidth="1"/>
    <col min="5385" max="5385" width="14" style="1001" customWidth="1"/>
    <col min="5386" max="5386" width="7" style="1001" customWidth="1"/>
    <col min="5387" max="5387" width="10.5703125" style="1001" customWidth="1"/>
    <col min="5388" max="5388" width="12" style="1001" customWidth="1"/>
    <col min="5389" max="5389" width="7.42578125" style="1001" customWidth="1"/>
    <col min="5390" max="5390" width="5.42578125" style="1001" customWidth="1"/>
    <col min="5391" max="5391" width="12.28515625" style="1001" customWidth="1"/>
    <col min="5392" max="5393" width="4.28515625" style="1001" customWidth="1"/>
    <col min="5394" max="5396" width="3.7109375" style="1001" customWidth="1"/>
    <col min="5397" max="5467" width="11.85546875" style="1001" customWidth="1"/>
    <col min="5468" max="5632" width="9.140625" style="1001"/>
    <col min="5633" max="5633" width="6.42578125" style="1001" customWidth="1"/>
    <col min="5634" max="5634" width="9.7109375" style="1001" customWidth="1"/>
    <col min="5635" max="5635" width="8.5703125" style="1001" customWidth="1"/>
    <col min="5636" max="5636" width="22.28515625" style="1001" customWidth="1"/>
    <col min="5637" max="5637" width="8.28515625" style="1001" customWidth="1"/>
    <col min="5638" max="5638" width="10.42578125" style="1001" customWidth="1"/>
    <col min="5639" max="5639" width="10.5703125" style="1001" customWidth="1"/>
    <col min="5640" max="5640" width="11" style="1001" customWidth="1"/>
    <col min="5641" max="5641" width="14" style="1001" customWidth="1"/>
    <col min="5642" max="5642" width="7" style="1001" customWidth="1"/>
    <col min="5643" max="5643" width="10.5703125" style="1001" customWidth="1"/>
    <col min="5644" max="5644" width="12" style="1001" customWidth="1"/>
    <col min="5645" max="5645" width="7.42578125" style="1001" customWidth="1"/>
    <col min="5646" max="5646" width="5.42578125" style="1001" customWidth="1"/>
    <col min="5647" max="5647" width="12.28515625" style="1001" customWidth="1"/>
    <col min="5648" max="5649" width="4.28515625" style="1001" customWidth="1"/>
    <col min="5650" max="5652" width="3.7109375" style="1001" customWidth="1"/>
    <col min="5653" max="5723" width="11.85546875" style="1001" customWidth="1"/>
    <col min="5724" max="5888" width="9.140625" style="1001"/>
    <col min="5889" max="5889" width="6.42578125" style="1001" customWidth="1"/>
    <col min="5890" max="5890" width="9.7109375" style="1001" customWidth="1"/>
    <col min="5891" max="5891" width="8.5703125" style="1001" customWidth="1"/>
    <col min="5892" max="5892" width="22.28515625" style="1001" customWidth="1"/>
    <col min="5893" max="5893" width="8.28515625" style="1001" customWidth="1"/>
    <col min="5894" max="5894" width="10.42578125" style="1001" customWidth="1"/>
    <col min="5895" max="5895" width="10.5703125" style="1001" customWidth="1"/>
    <col min="5896" max="5896" width="11" style="1001" customWidth="1"/>
    <col min="5897" max="5897" width="14" style="1001" customWidth="1"/>
    <col min="5898" max="5898" width="7" style="1001" customWidth="1"/>
    <col min="5899" max="5899" width="10.5703125" style="1001" customWidth="1"/>
    <col min="5900" max="5900" width="12" style="1001" customWidth="1"/>
    <col min="5901" max="5901" width="7.42578125" style="1001" customWidth="1"/>
    <col min="5902" max="5902" width="5.42578125" style="1001" customWidth="1"/>
    <col min="5903" max="5903" width="12.28515625" style="1001" customWidth="1"/>
    <col min="5904" max="5905" width="4.28515625" style="1001" customWidth="1"/>
    <col min="5906" max="5908" width="3.7109375" style="1001" customWidth="1"/>
    <col min="5909" max="5979" width="11.85546875" style="1001" customWidth="1"/>
    <col min="5980" max="6144" width="9.140625" style="1001"/>
    <col min="6145" max="6145" width="6.42578125" style="1001" customWidth="1"/>
    <col min="6146" max="6146" width="9.7109375" style="1001" customWidth="1"/>
    <col min="6147" max="6147" width="8.5703125" style="1001" customWidth="1"/>
    <col min="6148" max="6148" width="22.28515625" style="1001" customWidth="1"/>
    <col min="6149" max="6149" width="8.28515625" style="1001" customWidth="1"/>
    <col min="6150" max="6150" width="10.42578125" style="1001" customWidth="1"/>
    <col min="6151" max="6151" width="10.5703125" style="1001" customWidth="1"/>
    <col min="6152" max="6152" width="11" style="1001" customWidth="1"/>
    <col min="6153" max="6153" width="14" style="1001" customWidth="1"/>
    <col min="6154" max="6154" width="7" style="1001" customWidth="1"/>
    <col min="6155" max="6155" width="10.5703125" style="1001" customWidth="1"/>
    <col min="6156" max="6156" width="12" style="1001" customWidth="1"/>
    <col min="6157" max="6157" width="7.42578125" style="1001" customWidth="1"/>
    <col min="6158" max="6158" width="5.42578125" style="1001" customWidth="1"/>
    <col min="6159" max="6159" width="12.28515625" style="1001" customWidth="1"/>
    <col min="6160" max="6161" width="4.28515625" style="1001" customWidth="1"/>
    <col min="6162" max="6164" width="3.7109375" style="1001" customWidth="1"/>
    <col min="6165" max="6235" width="11.85546875" style="1001" customWidth="1"/>
    <col min="6236" max="6400" width="9.140625" style="1001"/>
    <col min="6401" max="6401" width="6.42578125" style="1001" customWidth="1"/>
    <col min="6402" max="6402" width="9.7109375" style="1001" customWidth="1"/>
    <col min="6403" max="6403" width="8.5703125" style="1001" customWidth="1"/>
    <col min="6404" max="6404" width="22.28515625" style="1001" customWidth="1"/>
    <col min="6405" max="6405" width="8.28515625" style="1001" customWidth="1"/>
    <col min="6406" max="6406" width="10.42578125" style="1001" customWidth="1"/>
    <col min="6407" max="6407" width="10.5703125" style="1001" customWidth="1"/>
    <col min="6408" max="6408" width="11" style="1001" customWidth="1"/>
    <col min="6409" max="6409" width="14" style="1001" customWidth="1"/>
    <col min="6410" max="6410" width="7" style="1001" customWidth="1"/>
    <col min="6411" max="6411" width="10.5703125" style="1001" customWidth="1"/>
    <col min="6412" max="6412" width="12" style="1001" customWidth="1"/>
    <col min="6413" max="6413" width="7.42578125" style="1001" customWidth="1"/>
    <col min="6414" max="6414" width="5.42578125" style="1001" customWidth="1"/>
    <col min="6415" max="6415" width="12.28515625" style="1001" customWidth="1"/>
    <col min="6416" max="6417" width="4.28515625" style="1001" customWidth="1"/>
    <col min="6418" max="6420" width="3.7109375" style="1001" customWidth="1"/>
    <col min="6421" max="6491" width="11.85546875" style="1001" customWidth="1"/>
    <col min="6492" max="6656" width="9.140625" style="1001"/>
    <col min="6657" max="6657" width="6.42578125" style="1001" customWidth="1"/>
    <col min="6658" max="6658" width="9.7109375" style="1001" customWidth="1"/>
    <col min="6659" max="6659" width="8.5703125" style="1001" customWidth="1"/>
    <col min="6660" max="6660" width="22.28515625" style="1001" customWidth="1"/>
    <col min="6661" max="6661" width="8.28515625" style="1001" customWidth="1"/>
    <col min="6662" max="6662" width="10.42578125" style="1001" customWidth="1"/>
    <col min="6663" max="6663" width="10.5703125" style="1001" customWidth="1"/>
    <col min="6664" max="6664" width="11" style="1001" customWidth="1"/>
    <col min="6665" max="6665" width="14" style="1001" customWidth="1"/>
    <col min="6666" max="6666" width="7" style="1001" customWidth="1"/>
    <col min="6667" max="6667" width="10.5703125" style="1001" customWidth="1"/>
    <col min="6668" max="6668" width="12" style="1001" customWidth="1"/>
    <col min="6669" max="6669" width="7.42578125" style="1001" customWidth="1"/>
    <col min="6670" max="6670" width="5.42578125" style="1001" customWidth="1"/>
    <col min="6671" max="6671" width="12.28515625" style="1001" customWidth="1"/>
    <col min="6672" max="6673" width="4.28515625" style="1001" customWidth="1"/>
    <col min="6674" max="6676" width="3.7109375" style="1001" customWidth="1"/>
    <col min="6677" max="6747" width="11.85546875" style="1001" customWidth="1"/>
    <col min="6748" max="6912" width="9.140625" style="1001"/>
    <col min="6913" max="6913" width="6.42578125" style="1001" customWidth="1"/>
    <col min="6914" max="6914" width="9.7109375" style="1001" customWidth="1"/>
    <col min="6915" max="6915" width="8.5703125" style="1001" customWidth="1"/>
    <col min="6916" max="6916" width="22.28515625" style="1001" customWidth="1"/>
    <col min="6917" max="6917" width="8.28515625" style="1001" customWidth="1"/>
    <col min="6918" max="6918" width="10.42578125" style="1001" customWidth="1"/>
    <col min="6919" max="6919" width="10.5703125" style="1001" customWidth="1"/>
    <col min="6920" max="6920" width="11" style="1001" customWidth="1"/>
    <col min="6921" max="6921" width="14" style="1001" customWidth="1"/>
    <col min="6922" max="6922" width="7" style="1001" customWidth="1"/>
    <col min="6923" max="6923" width="10.5703125" style="1001" customWidth="1"/>
    <col min="6924" max="6924" width="12" style="1001" customWidth="1"/>
    <col min="6925" max="6925" width="7.42578125" style="1001" customWidth="1"/>
    <col min="6926" max="6926" width="5.42578125" style="1001" customWidth="1"/>
    <col min="6927" max="6927" width="12.28515625" style="1001" customWidth="1"/>
    <col min="6928" max="6929" width="4.28515625" style="1001" customWidth="1"/>
    <col min="6930" max="6932" width="3.7109375" style="1001" customWidth="1"/>
    <col min="6933" max="7003" width="11.85546875" style="1001" customWidth="1"/>
    <col min="7004" max="7168" width="9.140625" style="1001"/>
    <col min="7169" max="7169" width="6.42578125" style="1001" customWidth="1"/>
    <col min="7170" max="7170" width="9.7109375" style="1001" customWidth="1"/>
    <col min="7171" max="7171" width="8.5703125" style="1001" customWidth="1"/>
    <col min="7172" max="7172" width="22.28515625" style="1001" customWidth="1"/>
    <col min="7173" max="7173" width="8.28515625" style="1001" customWidth="1"/>
    <col min="7174" max="7174" width="10.42578125" style="1001" customWidth="1"/>
    <col min="7175" max="7175" width="10.5703125" style="1001" customWidth="1"/>
    <col min="7176" max="7176" width="11" style="1001" customWidth="1"/>
    <col min="7177" max="7177" width="14" style="1001" customWidth="1"/>
    <col min="7178" max="7178" width="7" style="1001" customWidth="1"/>
    <col min="7179" max="7179" width="10.5703125" style="1001" customWidth="1"/>
    <col min="7180" max="7180" width="12" style="1001" customWidth="1"/>
    <col min="7181" max="7181" width="7.42578125" style="1001" customWidth="1"/>
    <col min="7182" max="7182" width="5.42578125" style="1001" customWidth="1"/>
    <col min="7183" max="7183" width="12.28515625" style="1001" customWidth="1"/>
    <col min="7184" max="7185" width="4.28515625" style="1001" customWidth="1"/>
    <col min="7186" max="7188" width="3.7109375" style="1001" customWidth="1"/>
    <col min="7189" max="7259" width="11.85546875" style="1001" customWidth="1"/>
    <col min="7260" max="7424" width="9.140625" style="1001"/>
    <col min="7425" max="7425" width="6.42578125" style="1001" customWidth="1"/>
    <col min="7426" max="7426" width="9.7109375" style="1001" customWidth="1"/>
    <col min="7427" max="7427" width="8.5703125" style="1001" customWidth="1"/>
    <col min="7428" max="7428" width="22.28515625" style="1001" customWidth="1"/>
    <col min="7429" max="7429" width="8.28515625" style="1001" customWidth="1"/>
    <col min="7430" max="7430" width="10.42578125" style="1001" customWidth="1"/>
    <col min="7431" max="7431" width="10.5703125" style="1001" customWidth="1"/>
    <col min="7432" max="7432" width="11" style="1001" customWidth="1"/>
    <col min="7433" max="7433" width="14" style="1001" customWidth="1"/>
    <col min="7434" max="7434" width="7" style="1001" customWidth="1"/>
    <col min="7435" max="7435" width="10.5703125" style="1001" customWidth="1"/>
    <col min="7436" max="7436" width="12" style="1001" customWidth="1"/>
    <col min="7437" max="7437" width="7.42578125" style="1001" customWidth="1"/>
    <col min="7438" max="7438" width="5.42578125" style="1001" customWidth="1"/>
    <col min="7439" max="7439" width="12.28515625" style="1001" customWidth="1"/>
    <col min="7440" max="7441" width="4.28515625" style="1001" customWidth="1"/>
    <col min="7442" max="7444" width="3.7109375" style="1001" customWidth="1"/>
    <col min="7445" max="7515" width="11.85546875" style="1001" customWidth="1"/>
    <col min="7516" max="7680" width="9.140625" style="1001"/>
    <col min="7681" max="7681" width="6.42578125" style="1001" customWidth="1"/>
    <col min="7682" max="7682" width="9.7109375" style="1001" customWidth="1"/>
    <col min="7683" max="7683" width="8.5703125" style="1001" customWidth="1"/>
    <col min="7684" max="7684" width="22.28515625" style="1001" customWidth="1"/>
    <col min="7685" max="7685" width="8.28515625" style="1001" customWidth="1"/>
    <col min="7686" max="7686" width="10.42578125" style="1001" customWidth="1"/>
    <col min="7687" max="7687" width="10.5703125" style="1001" customWidth="1"/>
    <col min="7688" max="7688" width="11" style="1001" customWidth="1"/>
    <col min="7689" max="7689" width="14" style="1001" customWidth="1"/>
    <col min="7690" max="7690" width="7" style="1001" customWidth="1"/>
    <col min="7691" max="7691" width="10.5703125" style="1001" customWidth="1"/>
    <col min="7692" max="7692" width="12" style="1001" customWidth="1"/>
    <col min="7693" max="7693" width="7.42578125" style="1001" customWidth="1"/>
    <col min="7694" max="7694" width="5.42578125" style="1001" customWidth="1"/>
    <col min="7695" max="7695" width="12.28515625" style="1001" customWidth="1"/>
    <col min="7696" max="7697" width="4.28515625" style="1001" customWidth="1"/>
    <col min="7698" max="7700" width="3.7109375" style="1001" customWidth="1"/>
    <col min="7701" max="7771" width="11.85546875" style="1001" customWidth="1"/>
    <col min="7772" max="7936" width="9.140625" style="1001"/>
    <col min="7937" max="7937" width="6.42578125" style="1001" customWidth="1"/>
    <col min="7938" max="7938" width="9.7109375" style="1001" customWidth="1"/>
    <col min="7939" max="7939" width="8.5703125" style="1001" customWidth="1"/>
    <col min="7940" max="7940" width="22.28515625" style="1001" customWidth="1"/>
    <col min="7941" max="7941" width="8.28515625" style="1001" customWidth="1"/>
    <col min="7942" max="7942" width="10.42578125" style="1001" customWidth="1"/>
    <col min="7943" max="7943" width="10.5703125" style="1001" customWidth="1"/>
    <col min="7944" max="7944" width="11" style="1001" customWidth="1"/>
    <col min="7945" max="7945" width="14" style="1001" customWidth="1"/>
    <col min="7946" max="7946" width="7" style="1001" customWidth="1"/>
    <col min="7947" max="7947" width="10.5703125" style="1001" customWidth="1"/>
    <col min="7948" max="7948" width="12" style="1001" customWidth="1"/>
    <col min="7949" max="7949" width="7.42578125" style="1001" customWidth="1"/>
    <col min="7950" max="7950" width="5.42578125" style="1001" customWidth="1"/>
    <col min="7951" max="7951" width="12.28515625" style="1001" customWidth="1"/>
    <col min="7952" max="7953" width="4.28515625" style="1001" customWidth="1"/>
    <col min="7954" max="7956" width="3.7109375" style="1001" customWidth="1"/>
    <col min="7957" max="8027" width="11.85546875" style="1001" customWidth="1"/>
    <col min="8028" max="8192" width="9.140625" style="1001"/>
    <col min="8193" max="8193" width="6.42578125" style="1001" customWidth="1"/>
    <col min="8194" max="8194" width="9.7109375" style="1001" customWidth="1"/>
    <col min="8195" max="8195" width="8.5703125" style="1001" customWidth="1"/>
    <col min="8196" max="8196" width="22.28515625" style="1001" customWidth="1"/>
    <col min="8197" max="8197" width="8.28515625" style="1001" customWidth="1"/>
    <col min="8198" max="8198" width="10.42578125" style="1001" customWidth="1"/>
    <col min="8199" max="8199" width="10.5703125" style="1001" customWidth="1"/>
    <col min="8200" max="8200" width="11" style="1001" customWidth="1"/>
    <col min="8201" max="8201" width="14" style="1001" customWidth="1"/>
    <col min="8202" max="8202" width="7" style="1001" customWidth="1"/>
    <col min="8203" max="8203" width="10.5703125" style="1001" customWidth="1"/>
    <col min="8204" max="8204" width="12" style="1001" customWidth="1"/>
    <col min="8205" max="8205" width="7.42578125" style="1001" customWidth="1"/>
    <col min="8206" max="8206" width="5.42578125" style="1001" customWidth="1"/>
    <col min="8207" max="8207" width="12.28515625" style="1001" customWidth="1"/>
    <col min="8208" max="8209" width="4.28515625" style="1001" customWidth="1"/>
    <col min="8210" max="8212" width="3.7109375" style="1001" customWidth="1"/>
    <col min="8213" max="8283" width="11.85546875" style="1001" customWidth="1"/>
    <col min="8284" max="8448" width="9.140625" style="1001"/>
    <col min="8449" max="8449" width="6.42578125" style="1001" customWidth="1"/>
    <col min="8450" max="8450" width="9.7109375" style="1001" customWidth="1"/>
    <col min="8451" max="8451" width="8.5703125" style="1001" customWidth="1"/>
    <col min="8452" max="8452" width="22.28515625" style="1001" customWidth="1"/>
    <col min="8453" max="8453" width="8.28515625" style="1001" customWidth="1"/>
    <col min="8454" max="8454" width="10.42578125" style="1001" customWidth="1"/>
    <col min="8455" max="8455" width="10.5703125" style="1001" customWidth="1"/>
    <col min="8456" max="8456" width="11" style="1001" customWidth="1"/>
    <col min="8457" max="8457" width="14" style="1001" customWidth="1"/>
    <col min="8458" max="8458" width="7" style="1001" customWidth="1"/>
    <col min="8459" max="8459" width="10.5703125" style="1001" customWidth="1"/>
    <col min="8460" max="8460" width="12" style="1001" customWidth="1"/>
    <col min="8461" max="8461" width="7.42578125" style="1001" customWidth="1"/>
    <col min="8462" max="8462" width="5.42578125" style="1001" customWidth="1"/>
    <col min="8463" max="8463" width="12.28515625" style="1001" customWidth="1"/>
    <col min="8464" max="8465" width="4.28515625" style="1001" customWidth="1"/>
    <col min="8466" max="8468" width="3.7109375" style="1001" customWidth="1"/>
    <col min="8469" max="8539" width="11.85546875" style="1001" customWidth="1"/>
    <col min="8540" max="8704" width="9.140625" style="1001"/>
    <col min="8705" max="8705" width="6.42578125" style="1001" customWidth="1"/>
    <col min="8706" max="8706" width="9.7109375" style="1001" customWidth="1"/>
    <col min="8707" max="8707" width="8.5703125" style="1001" customWidth="1"/>
    <col min="8708" max="8708" width="22.28515625" style="1001" customWidth="1"/>
    <col min="8709" max="8709" width="8.28515625" style="1001" customWidth="1"/>
    <col min="8710" max="8710" width="10.42578125" style="1001" customWidth="1"/>
    <col min="8711" max="8711" width="10.5703125" style="1001" customWidth="1"/>
    <col min="8712" max="8712" width="11" style="1001" customWidth="1"/>
    <col min="8713" max="8713" width="14" style="1001" customWidth="1"/>
    <col min="8714" max="8714" width="7" style="1001" customWidth="1"/>
    <col min="8715" max="8715" width="10.5703125" style="1001" customWidth="1"/>
    <col min="8716" max="8716" width="12" style="1001" customWidth="1"/>
    <col min="8717" max="8717" width="7.42578125" style="1001" customWidth="1"/>
    <col min="8718" max="8718" width="5.42578125" style="1001" customWidth="1"/>
    <col min="8719" max="8719" width="12.28515625" style="1001" customWidth="1"/>
    <col min="8720" max="8721" width="4.28515625" style="1001" customWidth="1"/>
    <col min="8722" max="8724" width="3.7109375" style="1001" customWidth="1"/>
    <col min="8725" max="8795" width="11.85546875" style="1001" customWidth="1"/>
    <col min="8796" max="8960" width="9.140625" style="1001"/>
    <col min="8961" max="8961" width="6.42578125" style="1001" customWidth="1"/>
    <col min="8962" max="8962" width="9.7109375" style="1001" customWidth="1"/>
    <col min="8963" max="8963" width="8.5703125" style="1001" customWidth="1"/>
    <col min="8964" max="8964" width="22.28515625" style="1001" customWidth="1"/>
    <col min="8965" max="8965" width="8.28515625" style="1001" customWidth="1"/>
    <col min="8966" max="8966" width="10.42578125" style="1001" customWidth="1"/>
    <col min="8967" max="8967" width="10.5703125" style="1001" customWidth="1"/>
    <col min="8968" max="8968" width="11" style="1001" customWidth="1"/>
    <col min="8969" max="8969" width="14" style="1001" customWidth="1"/>
    <col min="8970" max="8970" width="7" style="1001" customWidth="1"/>
    <col min="8971" max="8971" width="10.5703125" style="1001" customWidth="1"/>
    <col min="8972" max="8972" width="12" style="1001" customWidth="1"/>
    <col min="8973" max="8973" width="7.42578125" style="1001" customWidth="1"/>
    <col min="8974" max="8974" width="5.42578125" style="1001" customWidth="1"/>
    <col min="8975" max="8975" width="12.28515625" style="1001" customWidth="1"/>
    <col min="8976" max="8977" width="4.28515625" style="1001" customWidth="1"/>
    <col min="8978" max="8980" width="3.7109375" style="1001" customWidth="1"/>
    <col min="8981" max="9051" width="11.85546875" style="1001" customWidth="1"/>
    <col min="9052" max="9216" width="9.140625" style="1001"/>
    <col min="9217" max="9217" width="6.42578125" style="1001" customWidth="1"/>
    <col min="9218" max="9218" width="9.7109375" style="1001" customWidth="1"/>
    <col min="9219" max="9219" width="8.5703125" style="1001" customWidth="1"/>
    <col min="9220" max="9220" width="22.28515625" style="1001" customWidth="1"/>
    <col min="9221" max="9221" width="8.28515625" style="1001" customWidth="1"/>
    <col min="9222" max="9222" width="10.42578125" style="1001" customWidth="1"/>
    <col min="9223" max="9223" width="10.5703125" style="1001" customWidth="1"/>
    <col min="9224" max="9224" width="11" style="1001" customWidth="1"/>
    <col min="9225" max="9225" width="14" style="1001" customWidth="1"/>
    <col min="9226" max="9226" width="7" style="1001" customWidth="1"/>
    <col min="9227" max="9227" width="10.5703125" style="1001" customWidth="1"/>
    <col min="9228" max="9228" width="12" style="1001" customWidth="1"/>
    <col min="9229" max="9229" width="7.42578125" style="1001" customWidth="1"/>
    <col min="9230" max="9230" width="5.42578125" style="1001" customWidth="1"/>
    <col min="9231" max="9231" width="12.28515625" style="1001" customWidth="1"/>
    <col min="9232" max="9233" width="4.28515625" style="1001" customWidth="1"/>
    <col min="9234" max="9236" width="3.7109375" style="1001" customWidth="1"/>
    <col min="9237" max="9307" width="11.85546875" style="1001" customWidth="1"/>
    <col min="9308" max="9472" width="9.140625" style="1001"/>
    <col min="9473" max="9473" width="6.42578125" style="1001" customWidth="1"/>
    <col min="9474" max="9474" width="9.7109375" style="1001" customWidth="1"/>
    <col min="9475" max="9475" width="8.5703125" style="1001" customWidth="1"/>
    <col min="9476" max="9476" width="22.28515625" style="1001" customWidth="1"/>
    <col min="9477" max="9477" width="8.28515625" style="1001" customWidth="1"/>
    <col min="9478" max="9478" width="10.42578125" style="1001" customWidth="1"/>
    <col min="9479" max="9479" width="10.5703125" style="1001" customWidth="1"/>
    <col min="9480" max="9480" width="11" style="1001" customWidth="1"/>
    <col min="9481" max="9481" width="14" style="1001" customWidth="1"/>
    <col min="9482" max="9482" width="7" style="1001" customWidth="1"/>
    <col min="9483" max="9483" width="10.5703125" style="1001" customWidth="1"/>
    <col min="9484" max="9484" width="12" style="1001" customWidth="1"/>
    <col min="9485" max="9485" width="7.42578125" style="1001" customWidth="1"/>
    <col min="9486" max="9486" width="5.42578125" style="1001" customWidth="1"/>
    <col min="9487" max="9487" width="12.28515625" style="1001" customWidth="1"/>
    <col min="9488" max="9489" width="4.28515625" style="1001" customWidth="1"/>
    <col min="9490" max="9492" width="3.7109375" style="1001" customWidth="1"/>
    <col min="9493" max="9563" width="11.85546875" style="1001" customWidth="1"/>
    <col min="9564" max="9728" width="9.140625" style="1001"/>
    <col min="9729" max="9729" width="6.42578125" style="1001" customWidth="1"/>
    <col min="9730" max="9730" width="9.7109375" style="1001" customWidth="1"/>
    <col min="9731" max="9731" width="8.5703125" style="1001" customWidth="1"/>
    <col min="9732" max="9732" width="22.28515625" style="1001" customWidth="1"/>
    <col min="9733" max="9733" width="8.28515625" style="1001" customWidth="1"/>
    <col min="9734" max="9734" width="10.42578125" style="1001" customWidth="1"/>
    <col min="9735" max="9735" width="10.5703125" style="1001" customWidth="1"/>
    <col min="9736" max="9736" width="11" style="1001" customWidth="1"/>
    <col min="9737" max="9737" width="14" style="1001" customWidth="1"/>
    <col min="9738" max="9738" width="7" style="1001" customWidth="1"/>
    <col min="9739" max="9739" width="10.5703125" style="1001" customWidth="1"/>
    <col min="9740" max="9740" width="12" style="1001" customWidth="1"/>
    <col min="9741" max="9741" width="7.42578125" style="1001" customWidth="1"/>
    <col min="9742" max="9742" width="5.42578125" style="1001" customWidth="1"/>
    <col min="9743" max="9743" width="12.28515625" style="1001" customWidth="1"/>
    <col min="9744" max="9745" width="4.28515625" style="1001" customWidth="1"/>
    <col min="9746" max="9748" width="3.7109375" style="1001" customWidth="1"/>
    <col min="9749" max="9819" width="11.85546875" style="1001" customWidth="1"/>
    <col min="9820" max="9984" width="9.140625" style="1001"/>
    <col min="9985" max="9985" width="6.42578125" style="1001" customWidth="1"/>
    <col min="9986" max="9986" width="9.7109375" style="1001" customWidth="1"/>
    <col min="9987" max="9987" width="8.5703125" style="1001" customWidth="1"/>
    <col min="9988" max="9988" width="22.28515625" style="1001" customWidth="1"/>
    <col min="9989" max="9989" width="8.28515625" style="1001" customWidth="1"/>
    <col min="9990" max="9990" width="10.42578125" style="1001" customWidth="1"/>
    <col min="9991" max="9991" width="10.5703125" style="1001" customWidth="1"/>
    <col min="9992" max="9992" width="11" style="1001" customWidth="1"/>
    <col min="9993" max="9993" width="14" style="1001" customWidth="1"/>
    <col min="9994" max="9994" width="7" style="1001" customWidth="1"/>
    <col min="9995" max="9995" width="10.5703125" style="1001" customWidth="1"/>
    <col min="9996" max="9996" width="12" style="1001" customWidth="1"/>
    <col min="9997" max="9997" width="7.42578125" style="1001" customWidth="1"/>
    <col min="9998" max="9998" width="5.42578125" style="1001" customWidth="1"/>
    <col min="9999" max="9999" width="12.28515625" style="1001" customWidth="1"/>
    <col min="10000" max="10001" width="4.28515625" style="1001" customWidth="1"/>
    <col min="10002" max="10004" width="3.7109375" style="1001" customWidth="1"/>
    <col min="10005" max="10075" width="11.85546875" style="1001" customWidth="1"/>
    <col min="10076" max="10240" width="9.140625" style="1001"/>
    <col min="10241" max="10241" width="6.42578125" style="1001" customWidth="1"/>
    <col min="10242" max="10242" width="9.7109375" style="1001" customWidth="1"/>
    <col min="10243" max="10243" width="8.5703125" style="1001" customWidth="1"/>
    <col min="10244" max="10244" width="22.28515625" style="1001" customWidth="1"/>
    <col min="10245" max="10245" width="8.28515625" style="1001" customWidth="1"/>
    <col min="10246" max="10246" width="10.42578125" style="1001" customWidth="1"/>
    <col min="10247" max="10247" width="10.5703125" style="1001" customWidth="1"/>
    <col min="10248" max="10248" width="11" style="1001" customWidth="1"/>
    <col min="10249" max="10249" width="14" style="1001" customWidth="1"/>
    <col min="10250" max="10250" width="7" style="1001" customWidth="1"/>
    <col min="10251" max="10251" width="10.5703125" style="1001" customWidth="1"/>
    <col min="10252" max="10252" width="12" style="1001" customWidth="1"/>
    <col min="10253" max="10253" width="7.42578125" style="1001" customWidth="1"/>
    <col min="10254" max="10254" width="5.42578125" style="1001" customWidth="1"/>
    <col min="10255" max="10255" width="12.28515625" style="1001" customWidth="1"/>
    <col min="10256" max="10257" width="4.28515625" style="1001" customWidth="1"/>
    <col min="10258" max="10260" width="3.7109375" style="1001" customWidth="1"/>
    <col min="10261" max="10331" width="11.85546875" style="1001" customWidth="1"/>
    <col min="10332" max="10496" width="9.140625" style="1001"/>
    <col min="10497" max="10497" width="6.42578125" style="1001" customWidth="1"/>
    <col min="10498" max="10498" width="9.7109375" style="1001" customWidth="1"/>
    <col min="10499" max="10499" width="8.5703125" style="1001" customWidth="1"/>
    <col min="10500" max="10500" width="22.28515625" style="1001" customWidth="1"/>
    <col min="10501" max="10501" width="8.28515625" style="1001" customWidth="1"/>
    <col min="10502" max="10502" width="10.42578125" style="1001" customWidth="1"/>
    <col min="10503" max="10503" width="10.5703125" style="1001" customWidth="1"/>
    <col min="10504" max="10504" width="11" style="1001" customWidth="1"/>
    <col min="10505" max="10505" width="14" style="1001" customWidth="1"/>
    <col min="10506" max="10506" width="7" style="1001" customWidth="1"/>
    <col min="10507" max="10507" width="10.5703125" style="1001" customWidth="1"/>
    <col min="10508" max="10508" width="12" style="1001" customWidth="1"/>
    <col min="10509" max="10509" width="7.42578125" style="1001" customWidth="1"/>
    <col min="10510" max="10510" width="5.42578125" style="1001" customWidth="1"/>
    <col min="10511" max="10511" width="12.28515625" style="1001" customWidth="1"/>
    <col min="10512" max="10513" width="4.28515625" style="1001" customWidth="1"/>
    <col min="10514" max="10516" width="3.7109375" style="1001" customWidth="1"/>
    <col min="10517" max="10587" width="11.85546875" style="1001" customWidth="1"/>
    <col min="10588" max="10752" width="9.140625" style="1001"/>
    <col min="10753" max="10753" width="6.42578125" style="1001" customWidth="1"/>
    <col min="10754" max="10754" width="9.7109375" style="1001" customWidth="1"/>
    <col min="10755" max="10755" width="8.5703125" style="1001" customWidth="1"/>
    <col min="10756" max="10756" width="22.28515625" style="1001" customWidth="1"/>
    <col min="10757" max="10757" width="8.28515625" style="1001" customWidth="1"/>
    <col min="10758" max="10758" width="10.42578125" style="1001" customWidth="1"/>
    <col min="10759" max="10759" width="10.5703125" style="1001" customWidth="1"/>
    <col min="10760" max="10760" width="11" style="1001" customWidth="1"/>
    <col min="10761" max="10761" width="14" style="1001" customWidth="1"/>
    <col min="10762" max="10762" width="7" style="1001" customWidth="1"/>
    <col min="10763" max="10763" width="10.5703125" style="1001" customWidth="1"/>
    <col min="10764" max="10764" width="12" style="1001" customWidth="1"/>
    <col min="10765" max="10765" width="7.42578125" style="1001" customWidth="1"/>
    <col min="10766" max="10766" width="5.42578125" style="1001" customWidth="1"/>
    <col min="10767" max="10767" width="12.28515625" style="1001" customWidth="1"/>
    <col min="10768" max="10769" width="4.28515625" style="1001" customWidth="1"/>
    <col min="10770" max="10772" width="3.7109375" style="1001" customWidth="1"/>
    <col min="10773" max="10843" width="11.85546875" style="1001" customWidth="1"/>
    <col min="10844" max="11008" width="9.140625" style="1001"/>
    <col min="11009" max="11009" width="6.42578125" style="1001" customWidth="1"/>
    <col min="11010" max="11010" width="9.7109375" style="1001" customWidth="1"/>
    <col min="11011" max="11011" width="8.5703125" style="1001" customWidth="1"/>
    <col min="11012" max="11012" width="22.28515625" style="1001" customWidth="1"/>
    <col min="11013" max="11013" width="8.28515625" style="1001" customWidth="1"/>
    <col min="11014" max="11014" width="10.42578125" style="1001" customWidth="1"/>
    <col min="11015" max="11015" width="10.5703125" style="1001" customWidth="1"/>
    <col min="11016" max="11016" width="11" style="1001" customWidth="1"/>
    <col min="11017" max="11017" width="14" style="1001" customWidth="1"/>
    <col min="11018" max="11018" width="7" style="1001" customWidth="1"/>
    <col min="11019" max="11019" width="10.5703125" style="1001" customWidth="1"/>
    <col min="11020" max="11020" width="12" style="1001" customWidth="1"/>
    <col min="11021" max="11021" width="7.42578125" style="1001" customWidth="1"/>
    <col min="11022" max="11022" width="5.42578125" style="1001" customWidth="1"/>
    <col min="11023" max="11023" width="12.28515625" style="1001" customWidth="1"/>
    <col min="11024" max="11025" width="4.28515625" style="1001" customWidth="1"/>
    <col min="11026" max="11028" width="3.7109375" style="1001" customWidth="1"/>
    <col min="11029" max="11099" width="11.85546875" style="1001" customWidth="1"/>
    <col min="11100" max="11264" width="9.140625" style="1001"/>
    <col min="11265" max="11265" width="6.42578125" style="1001" customWidth="1"/>
    <col min="11266" max="11266" width="9.7109375" style="1001" customWidth="1"/>
    <col min="11267" max="11267" width="8.5703125" style="1001" customWidth="1"/>
    <col min="11268" max="11268" width="22.28515625" style="1001" customWidth="1"/>
    <col min="11269" max="11269" width="8.28515625" style="1001" customWidth="1"/>
    <col min="11270" max="11270" width="10.42578125" style="1001" customWidth="1"/>
    <col min="11271" max="11271" width="10.5703125" style="1001" customWidth="1"/>
    <col min="11272" max="11272" width="11" style="1001" customWidth="1"/>
    <col min="11273" max="11273" width="14" style="1001" customWidth="1"/>
    <col min="11274" max="11274" width="7" style="1001" customWidth="1"/>
    <col min="11275" max="11275" width="10.5703125" style="1001" customWidth="1"/>
    <col min="11276" max="11276" width="12" style="1001" customWidth="1"/>
    <col min="11277" max="11277" width="7.42578125" style="1001" customWidth="1"/>
    <col min="11278" max="11278" width="5.42578125" style="1001" customWidth="1"/>
    <col min="11279" max="11279" width="12.28515625" style="1001" customWidth="1"/>
    <col min="11280" max="11281" width="4.28515625" style="1001" customWidth="1"/>
    <col min="11282" max="11284" width="3.7109375" style="1001" customWidth="1"/>
    <col min="11285" max="11355" width="11.85546875" style="1001" customWidth="1"/>
    <col min="11356" max="11520" width="9.140625" style="1001"/>
    <col min="11521" max="11521" width="6.42578125" style="1001" customWidth="1"/>
    <col min="11522" max="11522" width="9.7109375" style="1001" customWidth="1"/>
    <col min="11523" max="11523" width="8.5703125" style="1001" customWidth="1"/>
    <col min="11524" max="11524" width="22.28515625" style="1001" customWidth="1"/>
    <col min="11525" max="11525" width="8.28515625" style="1001" customWidth="1"/>
    <col min="11526" max="11526" width="10.42578125" style="1001" customWidth="1"/>
    <col min="11527" max="11527" width="10.5703125" style="1001" customWidth="1"/>
    <col min="11528" max="11528" width="11" style="1001" customWidth="1"/>
    <col min="11529" max="11529" width="14" style="1001" customWidth="1"/>
    <col min="11530" max="11530" width="7" style="1001" customWidth="1"/>
    <col min="11531" max="11531" width="10.5703125" style="1001" customWidth="1"/>
    <col min="11532" max="11532" width="12" style="1001" customWidth="1"/>
    <col min="11533" max="11533" width="7.42578125" style="1001" customWidth="1"/>
    <col min="11534" max="11534" width="5.42578125" style="1001" customWidth="1"/>
    <col min="11535" max="11535" width="12.28515625" style="1001" customWidth="1"/>
    <col min="11536" max="11537" width="4.28515625" style="1001" customWidth="1"/>
    <col min="11538" max="11540" width="3.7109375" style="1001" customWidth="1"/>
    <col min="11541" max="11611" width="11.85546875" style="1001" customWidth="1"/>
    <col min="11612" max="11776" width="9.140625" style="1001"/>
    <col min="11777" max="11777" width="6.42578125" style="1001" customWidth="1"/>
    <col min="11778" max="11778" width="9.7109375" style="1001" customWidth="1"/>
    <col min="11779" max="11779" width="8.5703125" style="1001" customWidth="1"/>
    <col min="11780" max="11780" width="22.28515625" style="1001" customWidth="1"/>
    <col min="11781" max="11781" width="8.28515625" style="1001" customWidth="1"/>
    <col min="11782" max="11782" width="10.42578125" style="1001" customWidth="1"/>
    <col min="11783" max="11783" width="10.5703125" style="1001" customWidth="1"/>
    <col min="11784" max="11784" width="11" style="1001" customWidth="1"/>
    <col min="11785" max="11785" width="14" style="1001" customWidth="1"/>
    <col min="11786" max="11786" width="7" style="1001" customWidth="1"/>
    <col min="11787" max="11787" width="10.5703125" style="1001" customWidth="1"/>
    <col min="11788" max="11788" width="12" style="1001" customWidth="1"/>
    <col min="11789" max="11789" width="7.42578125" style="1001" customWidth="1"/>
    <col min="11790" max="11790" width="5.42578125" style="1001" customWidth="1"/>
    <col min="11791" max="11791" width="12.28515625" style="1001" customWidth="1"/>
    <col min="11792" max="11793" width="4.28515625" style="1001" customWidth="1"/>
    <col min="11794" max="11796" width="3.7109375" style="1001" customWidth="1"/>
    <col min="11797" max="11867" width="11.85546875" style="1001" customWidth="1"/>
    <col min="11868" max="12032" width="9.140625" style="1001"/>
    <col min="12033" max="12033" width="6.42578125" style="1001" customWidth="1"/>
    <col min="12034" max="12034" width="9.7109375" style="1001" customWidth="1"/>
    <col min="12035" max="12035" width="8.5703125" style="1001" customWidth="1"/>
    <col min="12036" max="12036" width="22.28515625" style="1001" customWidth="1"/>
    <col min="12037" max="12037" width="8.28515625" style="1001" customWidth="1"/>
    <col min="12038" max="12038" width="10.42578125" style="1001" customWidth="1"/>
    <col min="12039" max="12039" width="10.5703125" style="1001" customWidth="1"/>
    <col min="12040" max="12040" width="11" style="1001" customWidth="1"/>
    <col min="12041" max="12041" width="14" style="1001" customWidth="1"/>
    <col min="12042" max="12042" width="7" style="1001" customWidth="1"/>
    <col min="12043" max="12043" width="10.5703125" style="1001" customWidth="1"/>
    <col min="12044" max="12044" width="12" style="1001" customWidth="1"/>
    <col min="12045" max="12045" width="7.42578125" style="1001" customWidth="1"/>
    <col min="12046" max="12046" width="5.42578125" style="1001" customWidth="1"/>
    <col min="12047" max="12047" width="12.28515625" style="1001" customWidth="1"/>
    <col min="12048" max="12049" width="4.28515625" style="1001" customWidth="1"/>
    <col min="12050" max="12052" width="3.7109375" style="1001" customWidth="1"/>
    <col min="12053" max="12123" width="11.85546875" style="1001" customWidth="1"/>
    <col min="12124" max="12288" width="9.140625" style="1001"/>
    <col min="12289" max="12289" width="6.42578125" style="1001" customWidth="1"/>
    <col min="12290" max="12290" width="9.7109375" style="1001" customWidth="1"/>
    <col min="12291" max="12291" width="8.5703125" style="1001" customWidth="1"/>
    <col min="12292" max="12292" width="22.28515625" style="1001" customWidth="1"/>
    <col min="12293" max="12293" width="8.28515625" style="1001" customWidth="1"/>
    <col min="12294" max="12294" width="10.42578125" style="1001" customWidth="1"/>
    <col min="12295" max="12295" width="10.5703125" style="1001" customWidth="1"/>
    <col min="12296" max="12296" width="11" style="1001" customWidth="1"/>
    <col min="12297" max="12297" width="14" style="1001" customWidth="1"/>
    <col min="12298" max="12298" width="7" style="1001" customWidth="1"/>
    <col min="12299" max="12299" width="10.5703125" style="1001" customWidth="1"/>
    <col min="12300" max="12300" width="12" style="1001" customWidth="1"/>
    <col min="12301" max="12301" width="7.42578125" style="1001" customWidth="1"/>
    <col min="12302" max="12302" width="5.42578125" style="1001" customWidth="1"/>
    <col min="12303" max="12303" width="12.28515625" style="1001" customWidth="1"/>
    <col min="12304" max="12305" width="4.28515625" style="1001" customWidth="1"/>
    <col min="12306" max="12308" width="3.7109375" style="1001" customWidth="1"/>
    <col min="12309" max="12379" width="11.85546875" style="1001" customWidth="1"/>
    <col min="12380" max="12544" width="9.140625" style="1001"/>
    <col min="12545" max="12545" width="6.42578125" style="1001" customWidth="1"/>
    <col min="12546" max="12546" width="9.7109375" style="1001" customWidth="1"/>
    <col min="12547" max="12547" width="8.5703125" style="1001" customWidth="1"/>
    <col min="12548" max="12548" width="22.28515625" style="1001" customWidth="1"/>
    <col min="12549" max="12549" width="8.28515625" style="1001" customWidth="1"/>
    <col min="12550" max="12550" width="10.42578125" style="1001" customWidth="1"/>
    <col min="12551" max="12551" width="10.5703125" style="1001" customWidth="1"/>
    <col min="12552" max="12552" width="11" style="1001" customWidth="1"/>
    <col min="12553" max="12553" width="14" style="1001" customWidth="1"/>
    <col min="12554" max="12554" width="7" style="1001" customWidth="1"/>
    <col min="12555" max="12555" width="10.5703125" style="1001" customWidth="1"/>
    <col min="12556" max="12556" width="12" style="1001" customWidth="1"/>
    <col min="12557" max="12557" width="7.42578125" style="1001" customWidth="1"/>
    <col min="12558" max="12558" width="5.42578125" style="1001" customWidth="1"/>
    <col min="12559" max="12559" width="12.28515625" style="1001" customWidth="1"/>
    <col min="12560" max="12561" width="4.28515625" style="1001" customWidth="1"/>
    <col min="12562" max="12564" width="3.7109375" style="1001" customWidth="1"/>
    <col min="12565" max="12635" width="11.85546875" style="1001" customWidth="1"/>
    <col min="12636" max="12800" width="9.140625" style="1001"/>
    <col min="12801" max="12801" width="6.42578125" style="1001" customWidth="1"/>
    <col min="12802" max="12802" width="9.7109375" style="1001" customWidth="1"/>
    <col min="12803" max="12803" width="8.5703125" style="1001" customWidth="1"/>
    <col min="12804" max="12804" width="22.28515625" style="1001" customWidth="1"/>
    <col min="12805" max="12805" width="8.28515625" style="1001" customWidth="1"/>
    <col min="12806" max="12806" width="10.42578125" style="1001" customWidth="1"/>
    <col min="12807" max="12807" width="10.5703125" style="1001" customWidth="1"/>
    <col min="12808" max="12808" width="11" style="1001" customWidth="1"/>
    <col min="12809" max="12809" width="14" style="1001" customWidth="1"/>
    <col min="12810" max="12810" width="7" style="1001" customWidth="1"/>
    <col min="12811" max="12811" width="10.5703125" style="1001" customWidth="1"/>
    <col min="12812" max="12812" width="12" style="1001" customWidth="1"/>
    <col min="12813" max="12813" width="7.42578125" style="1001" customWidth="1"/>
    <col min="12814" max="12814" width="5.42578125" style="1001" customWidth="1"/>
    <col min="12815" max="12815" width="12.28515625" style="1001" customWidth="1"/>
    <col min="12816" max="12817" width="4.28515625" style="1001" customWidth="1"/>
    <col min="12818" max="12820" width="3.7109375" style="1001" customWidth="1"/>
    <col min="12821" max="12891" width="11.85546875" style="1001" customWidth="1"/>
    <col min="12892" max="13056" width="9.140625" style="1001"/>
    <col min="13057" max="13057" width="6.42578125" style="1001" customWidth="1"/>
    <col min="13058" max="13058" width="9.7109375" style="1001" customWidth="1"/>
    <col min="13059" max="13059" width="8.5703125" style="1001" customWidth="1"/>
    <col min="13060" max="13060" width="22.28515625" style="1001" customWidth="1"/>
    <col min="13061" max="13061" width="8.28515625" style="1001" customWidth="1"/>
    <col min="13062" max="13062" width="10.42578125" style="1001" customWidth="1"/>
    <col min="13063" max="13063" width="10.5703125" style="1001" customWidth="1"/>
    <col min="13064" max="13064" width="11" style="1001" customWidth="1"/>
    <col min="13065" max="13065" width="14" style="1001" customWidth="1"/>
    <col min="13066" max="13066" width="7" style="1001" customWidth="1"/>
    <col min="13067" max="13067" width="10.5703125" style="1001" customWidth="1"/>
    <col min="13068" max="13068" width="12" style="1001" customWidth="1"/>
    <col min="13069" max="13069" width="7.42578125" style="1001" customWidth="1"/>
    <col min="13070" max="13070" width="5.42578125" style="1001" customWidth="1"/>
    <col min="13071" max="13071" width="12.28515625" style="1001" customWidth="1"/>
    <col min="13072" max="13073" width="4.28515625" style="1001" customWidth="1"/>
    <col min="13074" max="13076" width="3.7109375" style="1001" customWidth="1"/>
    <col min="13077" max="13147" width="11.85546875" style="1001" customWidth="1"/>
    <col min="13148" max="13312" width="9.140625" style="1001"/>
    <col min="13313" max="13313" width="6.42578125" style="1001" customWidth="1"/>
    <col min="13314" max="13314" width="9.7109375" style="1001" customWidth="1"/>
    <col min="13315" max="13315" width="8.5703125" style="1001" customWidth="1"/>
    <col min="13316" max="13316" width="22.28515625" style="1001" customWidth="1"/>
    <col min="13317" max="13317" width="8.28515625" style="1001" customWidth="1"/>
    <col min="13318" max="13318" width="10.42578125" style="1001" customWidth="1"/>
    <col min="13319" max="13319" width="10.5703125" style="1001" customWidth="1"/>
    <col min="13320" max="13320" width="11" style="1001" customWidth="1"/>
    <col min="13321" max="13321" width="14" style="1001" customWidth="1"/>
    <col min="13322" max="13322" width="7" style="1001" customWidth="1"/>
    <col min="13323" max="13323" width="10.5703125" style="1001" customWidth="1"/>
    <col min="13324" max="13324" width="12" style="1001" customWidth="1"/>
    <col min="13325" max="13325" width="7.42578125" style="1001" customWidth="1"/>
    <col min="13326" max="13326" width="5.42578125" style="1001" customWidth="1"/>
    <col min="13327" max="13327" width="12.28515625" style="1001" customWidth="1"/>
    <col min="13328" max="13329" width="4.28515625" style="1001" customWidth="1"/>
    <col min="13330" max="13332" width="3.7109375" style="1001" customWidth="1"/>
    <col min="13333" max="13403" width="11.85546875" style="1001" customWidth="1"/>
    <col min="13404" max="13568" width="9.140625" style="1001"/>
    <col min="13569" max="13569" width="6.42578125" style="1001" customWidth="1"/>
    <col min="13570" max="13570" width="9.7109375" style="1001" customWidth="1"/>
    <col min="13571" max="13571" width="8.5703125" style="1001" customWidth="1"/>
    <col min="13572" max="13572" width="22.28515625" style="1001" customWidth="1"/>
    <col min="13573" max="13573" width="8.28515625" style="1001" customWidth="1"/>
    <col min="13574" max="13574" width="10.42578125" style="1001" customWidth="1"/>
    <col min="13575" max="13575" width="10.5703125" style="1001" customWidth="1"/>
    <col min="13576" max="13576" width="11" style="1001" customWidth="1"/>
    <col min="13577" max="13577" width="14" style="1001" customWidth="1"/>
    <col min="13578" max="13578" width="7" style="1001" customWidth="1"/>
    <col min="13579" max="13579" width="10.5703125" style="1001" customWidth="1"/>
    <col min="13580" max="13580" width="12" style="1001" customWidth="1"/>
    <col min="13581" max="13581" width="7.42578125" style="1001" customWidth="1"/>
    <col min="13582" max="13582" width="5.42578125" style="1001" customWidth="1"/>
    <col min="13583" max="13583" width="12.28515625" style="1001" customWidth="1"/>
    <col min="13584" max="13585" width="4.28515625" style="1001" customWidth="1"/>
    <col min="13586" max="13588" width="3.7109375" style="1001" customWidth="1"/>
    <col min="13589" max="13659" width="11.85546875" style="1001" customWidth="1"/>
    <col min="13660" max="13824" width="9.140625" style="1001"/>
    <col min="13825" max="13825" width="6.42578125" style="1001" customWidth="1"/>
    <col min="13826" max="13826" width="9.7109375" style="1001" customWidth="1"/>
    <col min="13827" max="13827" width="8.5703125" style="1001" customWidth="1"/>
    <col min="13828" max="13828" width="22.28515625" style="1001" customWidth="1"/>
    <col min="13829" max="13829" width="8.28515625" style="1001" customWidth="1"/>
    <col min="13830" max="13830" width="10.42578125" style="1001" customWidth="1"/>
    <col min="13831" max="13831" width="10.5703125" style="1001" customWidth="1"/>
    <col min="13832" max="13832" width="11" style="1001" customWidth="1"/>
    <col min="13833" max="13833" width="14" style="1001" customWidth="1"/>
    <col min="13834" max="13834" width="7" style="1001" customWidth="1"/>
    <col min="13835" max="13835" width="10.5703125" style="1001" customWidth="1"/>
    <col min="13836" max="13836" width="12" style="1001" customWidth="1"/>
    <col min="13837" max="13837" width="7.42578125" style="1001" customWidth="1"/>
    <col min="13838" max="13838" width="5.42578125" style="1001" customWidth="1"/>
    <col min="13839" max="13839" width="12.28515625" style="1001" customWidth="1"/>
    <col min="13840" max="13841" width="4.28515625" style="1001" customWidth="1"/>
    <col min="13842" max="13844" width="3.7109375" style="1001" customWidth="1"/>
    <col min="13845" max="13915" width="11.85546875" style="1001" customWidth="1"/>
    <col min="13916" max="14080" width="9.140625" style="1001"/>
    <col min="14081" max="14081" width="6.42578125" style="1001" customWidth="1"/>
    <col min="14082" max="14082" width="9.7109375" style="1001" customWidth="1"/>
    <col min="14083" max="14083" width="8.5703125" style="1001" customWidth="1"/>
    <col min="14084" max="14084" width="22.28515625" style="1001" customWidth="1"/>
    <col min="14085" max="14085" width="8.28515625" style="1001" customWidth="1"/>
    <col min="14086" max="14086" width="10.42578125" style="1001" customWidth="1"/>
    <col min="14087" max="14087" width="10.5703125" style="1001" customWidth="1"/>
    <col min="14088" max="14088" width="11" style="1001" customWidth="1"/>
    <col min="14089" max="14089" width="14" style="1001" customWidth="1"/>
    <col min="14090" max="14090" width="7" style="1001" customWidth="1"/>
    <col min="14091" max="14091" width="10.5703125" style="1001" customWidth="1"/>
    <col min="14092" max="14092" width="12" style="1001" customWidth="1"/>
    <col min="14093" max="14093" width="7.42578125" style="1001" customWidth="1"/>
    <col min="14094" max="14094" width="5.42578125" style="1001" customWidth="1"/>
    <col min="14095" max="14095" width="12.28515625" style="1001" customWidth="1"/>
    <col min="14096" max="14097" width="4.28515625" style="1001" customWidth="1"/>
    <col min="14098" max="14100" width="3.7109375" style="1001" customWidth="1"/>
    <col min="14101" max="14171" width="11.85546875" style="1001" customWidth="1"/>
    <col min="14172" max="14336" width="9.140625" style="1001"/>
    <col min="14337" max="14337" width="6.42578125" style="1001" customWidth="1"/>
    <col min="14338" max="14338" width="9.7109375" style="1001" customWidth="1"/>
    <col min="14339" max="14339" width="8.5703125" style="1001" customWidth="1"/>
    <col min="14340" max="14340" width="22.28515625" style="1001" customWidth="1"/>
    <col min="14341" max="14341" width="8.28515625" style="1001" customWidth="1"/>
    <col min="14342" max="14342" width="10.42578125" style="1001" customWidth="1"/>
    <col min="14343" max="14343" width="10.5703125" style="1001" customWidth="1"/>
    <col min="14344" max="14344" width="11" style="1001" customWidth="1"/>
    <col min="14345" max="14345" width="14" style="1001" customWidth="1"/>
    <col min="14346" max="14346" width="7" style="1001" customWidth="1"/>
    <col min="14347" max="14347" width="10.5703125" style="1001" customWidth="1"/>
    <col min="14348" max="14348" width="12" style="1001" customWidth="1"/>
    <col min="14349" max="14349" width="7.42578125" style="1001" customWidth="1"/>
    <col min="14350" max="14350" width="5.42578125" style="1001" customWidth="1"/>
    <col min="14351" max="14351" width="12.28515625" style="1001" customWidth="1"/>
    <col min="14352" max="14353" width="4.28515625" style="1001" customWidth="1"/>
    <col min="14354" max="14356" width="3.7109375" style="1001" customWidth="1"/>
    <col min="14357" max="14427" width="11.85546875" style="1001" customWidth="1"/>
    <col min="14428" max="14592" width="9.140625" style="1001"/>
    <col min="14593" max="14593" width="6.42578125" style="1001" customWidth="1"/>
    <col min="14594" max="14594" width="9.7109375" style="1001" customWidth="1"/>
    <col min="14595" max="14595" width="8.5703125" style="1001" customWidth="1"/>
    <col min="14596" max="14596" width="22.28515625" style="1001" customWidth="1"/>
    <col min="14597" max="14597" width="8.28515625" style="1001" customWidth="1"/>
    <col min="14598" max="14598" width="10.42578125" style="1001" customWidth="1"/>
    <col min="14599" max="14599" width="10.5703125" style="1001" customWidth="1"/>
    <col min="14600" max="14600" width="11" style="1001" customWidth="1"/>
    <col min="14601" max="14601" width="14" style="1001" customWidth="1"/>
    <col min="14602" max="14602" width="7" style="1001" customWidth="1"/>
    <col min="14603" max="14603" width="10.5703125" style="1001" customWidth="1"/>
    <col min="14604" max="14604" width="12" style="1001" customWidth="1"/>
    <col min="14605" max="14605" width="7.42578125" style="1001" customWidth="1"/>
    <col min="14606" max="14606" width="5.42578125" style="1001" customWidth="1"/>
    <col min="14607" max="14607" width="12.28515625" style="1001" customWidth="1"/>
    <col min="14608" max="14609" width="4.28515625" style="1001" customWidth="1"/>
    <col min="14610" max="14612" width="3.7109375" style="1001" customWidth="1"/>
    <col min="14613" max="14683" width="11.85546875" style="1001" customWidth="1"/>
    <col min="14684" max="14848" width="9.140625" style="1001"/>
    <col min="14849" max="14849" width="6.42578125" style="1001" customWidth="1"/>
    <col min="14850" max="14850" width="9.7109375" style="1001" customWidth="1"/>
    <col min="14851" max="14851" width="8.5703125" style="1001" customWidth="1"/>
    <col min="14852" max="14852" width="22.28515625" style="1001" customWidth="1"/>
    <col min="14853" max="14853" width="8.28515625" style="1001" customWidth="1"/>
    <col min="14854" max="14854" width="10.42578125" style="1001" customWidth="1"/>
    <col min="14855" max="14855" width="10.5703125" style="1001" customWidth="1"/>
    <col min="14856" max="14856" width="11" style="1001" customWidth="1"/>
    <col min="14857" max="14857" width="14" style="1001" customWidth="1"/>
    <col min="14858" max="14858" width="7" style="1001" customWidth="1"/>
    <col min="14859" max="14859" width="10.5703125" style="1001" customWidth="1"/>
    <col min="14860" max="14860" width="12" style="1001" customWidth="1"/>
    <col min="14861" max="14861" width="7.42578125" style="1001" customWidth="1"/>
    <col min="14862" max="14862" width="5.42578125" style="1001" customWidth="1"/>
    <col min="14863" max="14863" width="12.28515625" style="1001" customWidth="1"/>
    <col min="14864" max="14865" width="4.28515625" style="1001" customWidth="1"/>
    <col min="14866" max="14868" width="3.7109375" style="1001" customWidth="1"/>
    <col min="14869" max="14939" width="11.85546875" style="1001" customWidth="1"/>
    <col min="14940" max="15104" width="9.140625" style="1001"/>
    <col min="15105" max="15105" width="6.42578125" style="1001" customWidth="1"/>
    <col min="15106" max="15106" width="9.7109375" style="1001" customWidth="1"/>
    <col min="15107" max="15107" width="8.5703125" style="1001" customWidth="1"/>
    <col min="15108" max="15108" width="22.28515625" style="1001" customWidth="1"/>
    <col min="15109" max="15109" width="8.28515625" style="1001" customWidth="1"/>
    <col min="15110" max="15110" width="10.42578125" style="1001" customWidth="1"/>
    <col min="15111" max="15111" width="10.5703125" style="1001" customWidth="1"/>
    <col min="15112" max="15112" width="11" style="1001" customWidth="1"/>
    <col min="15113" max="15113" width="14" style="1001" customWidth="1"/>
    <col min="15114" max="15114" width="7" style="1001" customWidth="1"/>
    <col min="15115" max="15115" width="10.5703125" style="1001" customWidth="1"/>
    <col min="15116" max="15116" width="12" style="1001" customWidth="1"/>
    <col min="15117" max="15117" width="7.42578125" style="1001" customWidth="1"/>
    <col min="15118" max="15118" width="5.42578125" style="1001" customWidth="1"/>
    <col min="15119" max="15119" width="12.28515625" style="1001" customWidth="1"/>
    <col min="15120" max="15121" width="4.28515625" style="1001" customWidth="1"/>
    <col min="15122" max="15124" width="3.7109375" style="1001" customWidth="1"/>
    <col min="15125" max="15195" width="11.85546875" style="1001" customWidth="1"/>
    <col min="15196" max="15360" width="9.140625" style="1001"/>
    <col min="15361" max="15361" width="6.42578125" style="1001" customWidth="1"/>
    <col min="15362" max="15362" width="9.7109375" style="1001" customWidth="1"/>
    <col min="15363" max="15363" width="8.5703125" style="1001" customWidth="1"/>
    <col min="15364" max="15364" width="22.28515625" style="1001" customWidth="1"/>
    <col min="15365" max="15365" width="8.28515625" style="1001" customWidth="1"/>
    <col min="15366" max="15366" width="10.42578125" style="1001" customWidth="1"/>
    <col min="15367" max="15367" width="10.5703125" style="1001" customWidth="1"/>
    <col min="15368" max="15368" width="11" style="1001" customWidth="1"/>
    <col min="15369" max="15369" width="14" style="1001" customWidth="1"/>
    <col min="15370" max="15370" width="7" style="1001" customWidth="1"/>
    <col min="15371" max="15371" width="10.5703125" style="1001" customWidth="1"/>
    <col min="15372" max="15372" width="12" style="1001" customWidth="1"/>
    <col min="15373" max="15373" width="7.42578125" style="1001" customWidth="1"/>
    <col min="15374" max="15374" width="5.42578125" style="1001" customWidth="1"/>
    <col min="15375" max="15375" width="12.28515625" style="1001" customWidth="1"/>
    <col min="15376" max="15377" width="4.28515625" style="1001" customWidth="1"/>
    <col min="15378" max="15380" width="3.7109375" style="1001" customWidth="1"/>
    <col min="15381" max="15451" width="11.85546875" style="1001" customWidth="1"/>
    <col min="15452" max="15616" width="9.140625" style="1001"/>
    <col min="15617" max="15617" width="6.42578125" style="1001" customWidth="1"/>
    <col min="15618" max="15618" width="9.7109375" style="1001" customWidth="1"/>
    <col min="15619" max="15619" width="8.5703125" style="1001" customWidth="1"/>
    <col min="15620" max="15620" width="22.28515625" style="1001" customWidth="1"/>
    <col min="15621" max="15621" width="8.28515625" style="1001" customWidth="1"/>
    <col min="15622" max="15622" width="10.42578125" style="1001" customWidth="1"/>
    <col min="15623" max="15623" width="10.5703125" style="1001" customWidth="1"/>
    <col min="15624" max="15624" width="11" style="1001" customWidth="1"/>
    <col min="15625" max="15625" width="14" style="1001" customWidth="1"/>
    <col min="15626" max="15626" width="7" style="1001" customWidth="1"/>
    <col min="15627" max="15627" width="10.5703125" style="1001" customWidth="1"/>
    <col min="15628" max="15628" width="12" style="1001" customWidth="1"/>
    <col min="15629" max="15629" width="7.42578125" style="1001" customWidth="1"/>
    <col min="15630" max="15630" width="5.42578125" style="1001" customWidth="1"/>
    <col min="15631" max="15631" width="12.28515625" style="1001" customWidth="1"/>
    <col min="15632" max="15633" width="4.28515625" style="1001" customWidth="1"/>
    <col min="15634" max="15636" width="3.7109375" style="1001" customWidth="1"/>
    <col min="15637" max="15707" width="11.85546875" style="1001" customWidth="1"/>
    <col min="15708" max="15872" width="9.140625" style="1001"/>
    <col min="15873" max="15873" width="6.42578125" style="1001" customWidth="1"/>
    <col min="15874" max="15874" width="9.7109375" style="1001" customWidth="1"/>
    <col min="15875" max="15875" width="8.5703125" style="1001" customWidth="1"/>
    <col min="15876" max="15876" width="22.28515625" style="1001" customWidth="1"/>
    <col min="15877" max="15877" width="8.28515625" style="1001" customWidth="1"/>
    <col min="15878" max="15878" width="10.42578125" style="1001" customWidth="1"/>
    <col min="15879" max="15879" width="10.5703125" style="1001" customWidth="1"/>
    <col min="15880" max="15880" width="11" style="1001" customWidth="1"/>
    <col min="15881" max="15881" width="14" style="1001" customWidth="1"/>
    <col min="15882" max="15882" width="7" style="1001" customWidth="1"/>
    <col min="15883" max="15883" width="10.5703125" style="1001" customWidth="1"/>
    <col min="15884" max="15884" width="12" style="1001" customWidth="1"/>
    <col min="15885" max="15885" width="7.42578125" style="1001" customWidth="1"/>
    <col min="15886" max="15886" width="5.42578125" style="1001" customWidth="1"/>
    <col min="15887" max="15887" width="12.28515625" style="1001" customWidth="1"/>
    <col min="15888" max="15889" width="4.28515625" style="1001" customWidth="1"/>
    <col min="15890" max="15892" width="3.7109375" style="1001" customWidth="1"/>
    <col min="15893" max="15963" width="11.85546875" style="1001" customWidth="1"/>
    <col min="15964" max="16128" width="9.140625" style="1001"/>
    <col min="16129" max="16129" width="6.42578125" style="1001" customWidth="1"/>
    <col min="16130" max="16130" width="9.7109375" style="1001" customWidth="1"/>
    <col min="16131" max="16131" width="8.5703125" style="1001" customWidth="1"/>
    <col min="16132" max="16132" width="22.28515625" style="1001" customWidth="1"/>
    <col min="16133" max="16133" width="8.28515625" style="1001" customWidth="1"/>
    <col min="16134" max="16134" width="10.42578125" style="1001" customWidth="1"/>
    <col min="16135" max="16135" width="10.5703125" style="1001" customWidth="1"/>
    <col min="16136" max="16136" width="11" style="1001" customWidth="1"/>
    <col min="16137" max="16137" width="14" style="1001" customWidth="1"/>
    <col min="16138" max="16138" width="7" style="1001" customWidth="1"/>
    <col min="16139" max="16139" width="10.5703125" style="1001" customWidth="1"/>
    <col min="16140" max="16140" width="12" style="1001" customWidth="1"/>
    <col min="16141" max="16141" width="7.42578125" style="1001" customWidth="1"/>
    <col min="16142" max="16142" width="5.42578125" style="1001" customWidth="1"/>
    <col min="16143" max="16143" width="12.28515625" style="1001" customWidth="1"/>
    <col min="16144" max="16145" width="4.28515625" style="1001" customWidth="1"/>
    <col min="16146" max="16148" width="3.7109375" style="1001" customWidth="1"/>
    <col min="16149" max="16219" width="11.85546875" style="1001" customWidth="1"/>
    <col min="16220" max="16384" width="9.140625" style="1001"/>
  </cols>
  <sheetData>
    <row r="1" spans="1:14" ht="15.95" customHeight="1">
      <c r="A1" s="1365" t="s">
        <v>1634</v>
      </c>
      <c r="B1" s="1010"/>
      <c r="H1" s="820"/>
      <c r="I1" s="820"/>
    </row>
    <row r="2" spans="1:14" ht="15.95" customHeight="1">
      <c r="A2" s="1056" t="s">
        <v>129</v>
      </c>
      <c r="B2" s="1010"/>
      <c r="H2" s="820"/>
      <c r="I2" s="820"/>
    </row>
    <row r="3" spans="1:14" ht="15.95" customHeight="1">
      <c r="A3" s="1010" t="s">
        <v>2163</v>
      </c>
      <c r="B3" s="1010"/>
      <c r="H3" s="820"/>
      <c r="I3" s="820"/>
    </row>
    <row r="4" spans="1:14" ht="15.95" customHeight="1">
      <c r="A4" s="1010"/>
      <c r="B4" s="1010"/>
      <c r="H4" s="820"/>
      <c r="I4" s="820"/>
    </row>
    <row r="5" spans="1:14" s="1013" customFormat="1" ht="20.25">
      <c r="B5" s="1014"/>
      <c r="C5" s="1015"/>
      <c r="E5" s="1014"/>
      <c r="F5" s="1061" t="s">
        <v>253</v>
      </c>
      <c r="G5" s="1062"/>
      <c r="H5" s="1016"/>
      <c r="I5" s="820"/>
      <c r="J5" s="1001"/>
      <c r="K5" s="1060"/>
      <c r="L5" s="1001"/>
      <c r="M5" s="1001"/>
    </row>
    <row r="6" spans="1:14" s="1017" customFormat="1" ht="15.95" customHeight="1">
      <c r="C6" s="1018"/>
      <c r="E6" s="1063"/>
      <c r="F6" s="1064" t="s">
        <v>1972</v>
      </c>
      <c r="G6" s="1065"/>
      <c r="H6" s="1012"/>
      <c r="I6" s="1012"/>
      <c r="K6" s="1039"/>
      <c r="M6" s="1001"/>
    </row>
    <row r="7" spans="1:14" s="1019" customFormat="1" ht="19.5" customHeight="1">
      <c r="B7" s="1997" t="s">
        <v>240</v>
      </c>
      <c r="C7" s="1999" t="s">
        <v>248</v>
      </c>
      <c r="D7" s="2001" t="s">
        <v>1600</v>
      </c>
      <c r="E7" s="2002" t="s">
        <v>132</v>
      </c>
      <c r="F7" s="1977" t="s">
        <v>1601</v>
      </c>
      <c r="G7" s="2003" t="s">
        <v>72</v>
      </c>
      <c r="H7" s="1995" t="s">
        <v>260</v>
      </c>
      <c r="I7" s="1995" t="s">
        <v>239</v>
      </c>
      <c r="J7" s="1983" t="s">
        <v>1602</v>
      </c>
      <c r="K7" s="1983" t="s">
        <v>1603</v>
      </c>
      <c r="L7" s="1983" t="s">
        <v>1604</v>
      </c>
      <c r="M7" s="1001"/>
    </row>
    <row r="8" spans="1:14" s="1019" customFormat="1" ht="29.25" customHeight="1">
      <c r="B8" s="1998"/>
      <c r="C8" s="2000"/>
      <c r="D8" s="2001"/>
      <c r="E8" s="2002"/>
      <c r="F8" s="1978"/>
      <c r="G8" s="2004"/>
      <c r="H8" s="1996"/>
      <c r="I8" s="1996"/>
      <c r="J8" s="1984"/>
      <c r="K8" s="1984"/>
      <c r="L8" s="1984"/>
      <c r="M8" s="1001"/>
    </row>
    <row r="9" spans="1:14" s="1021" customFormat="1" ht="15.95" customHeight="1">
      <c r="B9" s="1369" t="s">
        <v>83</v>
      </c>
      <c r="C9" s="1354" t="s">
        <v>1</v>
      </c>
      <c r="D9" s="1356" t="s">
        <v>84</v>
      </c>
      <c r="E9" s="1356" t="s">
        <v>85</v>
      </c>
      <c r="F9" s="1355" t="s">
        <v>86</v>
      </c>
      <c r="G9" s="1370" t="s">
        <v>241</v>
      </c>
      <c r="H9" s="1358" t="s">
        <v>145</v>
      </c>
      <c r="I9" s="1358" t="s">
        <v>146</v>
      </c>
      <c r="J9" s="1371" t="s">
        <v>87</v>
      </c>
      <c r="K9" s="1371" t="s">
        <v>1605</v>
      </c>
      <c r="L9" s="1372" t="s">
        <v>1606</v>
      </c>
      <c r="M9" s="1001"/>
    </row>
    <row r="10" spans="1:14" s="1021" customFormat="1" ht="15.95" customHeight="1">
      <c r="B10" s="1066"/>
      <c r="C10" s="1456"/>
      <c r="D10" s="1068"/>
      <c r="E10" s="1068"/>
      <c r="F10" s="1006"/>
      <c r="G10" s="1057"/>
      <c r="H10" s="1069"/>
      <c r="I10" s="1069"/>
      <c r="J10" s="1070"/>
      <c r="K10" s="1071"/>
      <c r="L10" s="1072"/>
    </row>
    <row r="11" spans="1:14" s="1009" customFormat="1" ht="15.95" customHeight="1">
      <c r="A11" s="1001"/>
      <c r="B11" s="1002">
        <v>44566</v>
      </c>
      <c r="C11" s="1026">
        <v>1</v>
      </c>
      <c r="D11" s="1174" t="str">
        <f>IF(F11="","",VLOOKUP($F11,'DANH MỤC VẬT TƯ'!$B$10:$G$55,2,0))</f>
        <v>Cá diêu hồng</v>
      </c>
      <c r="E11" s="1174" t="str">
        <f>IF(G11="","",VLOOKUP($F11,'DANH MỤC VẬT TƯ'!$B$10:$G$55,3,0))</f>
        <v>kg</v>
      </c>
      <c r="F11" s="1074" t="s">
        <v>2081</v>
      </c>
      <c r="G11" s="1057">
        <f>0.7*30</f>
        <v>21</v>
      </c>
      <c r="H11" s="1058">
        <f>IF($F11="","",VLOOKUP($F11,'BÁO CÁO NXT 152'!$A$10:$L$25,8,0))</f>
        <v>60000</v>
      </c>
      <c r="I11" s="1058">
        <f t="shared" ref="I11:I16" si="0">IF(G11=0,0,G11*H11)</f>
        <v>1260000</v>
      </c>
      <c r="J11" s="1174">
        <f>IF(F11="","",VLOOKUP($F11,'DANH MỤC VẬT TƯ'!$B$10:$G$55,4,0))</f>
        <v>152</v>
      </c>
      <c r="K11" s="1075" t="s">
        <v>2121</v>
      </c>
      <c r="L11" s="1058" t="str">
        <f>J11&amp;K11</f>
        <v>152LCDH</v>
      </c>
      <c r="M11" s="1076"/>
      <c r="N11" s="1076"/>
    </row>
    <row r="12" spans="1:14" s="1009" customFormat="1" ht="15.95" customHeight="1">
      <c r="A12" s="1001"/>
      <c r="B12" s="1002">
        <v>44566</v>
      </c>
      <c r="C12" s="1026">
        <v>1</v>
      </c>
      <c r="D12" s="1174" t="str">
        <f>IF(F12="","",VLOOKUP($F12,'DANH MỤC VẬT TƯ'!$B$10:$G$55,2,0))</f>
        <v>Bún</v>
      </c>
      <c r="E12" s="1174" t="str">
        <f>IF(G12="","",VLOOKUP($F12,'DANH MỤC VẬT TƯ'!$B$10:$G$55,3,0))</f>
        <v>kg</v>
      </c>
      <c r="F12" s="1006" t="s">
        <v>2083</v>
      </c>
      <c r="G12" s="1057">
        <f>30*0.5</f>
        <v>15</v>
      </c>
      <c r="H12" s="1058">
        <f>IF($F12="","",VLOOKUP($F12,'BÁO CÁO NXT 152'!$A$10:$L$25,8,0))</f>
        <v>12000</v>
      </c>
      <c r="I12" s="1058">
        <f t="shared" si="0"/>
        <v>180000</v>
      </c>
      <c r="J12" s="1174">
        <f>IF(F12="","",VLOOKUP($F12,'DANH MỤC VẬT TƯ'!$B$10:$G$55,4,0))</f>
        <v>152</v>
      </c>
      <c r="K12" s="1075" t="s">
        <v>2121</v>
      </c>
      <c r="L12" s="1058" t="str">
        <f>J12&amp;K12</f>
        <v>152LCDH</v>
      </c>
      <c r="M12" s="1076"/>
      <c r="N12" s="1076"/>
    </row>
    <row r="13" spans="1:14" s="1009" customFormat="1" ht="15.95" customHeight="1">
      <c r="A13" s="1001"/>
      <c r="B13" s="1002">
        <v>44566</v>
      </c>
      <c r="C13" s="1026">
        <v>1</v>
      </c>
      <c r="D13" s="1174" t="str">
        <f>IF(F13="","",VLOOKUP($F13,'DANH MỤC VẬT TƯ'!$B$10:$G$55,2,0))</f>
        <v>Rau các loại</v>
      </c>
      <c r="E13" s="1174" t="str">
        <f>IF(G13="","",VLOOKUP($F13,'DANH MỤC VẬT TƯ'!$B$10:$G$55,3,0))</f>
        <v>kg</v>
      </c>
      <c r="F13" s="1006" t="s">
        <v>2085</v>
      </c>
      <c r="G13" s="1057">
        <f>1*30</f>
        <v>30</v>
      </c>
      <c r="H13" s="1058">
        <f>IF($F13="","",VLOOKUP($F13,'BÁO CÁO NXT 152'!$A$10:$L$25,8,0))</f>
        <v>30000</v>
      </c>
      <c r="I13" s="1058">
        <f t="shared" si="0"/>
        <v>900000</v>
      </c>
      <c r="J13" s="1174">
        <f>IF(F13="","",VLOOKUP($F13,'DANH MỤC VẬT TƯ'!$B$10:$G$55,4,0))</f>
        <v>152</v>
      </c>
      <c r="K13" s="1075" t="s">
        <v>2121</v>
      </c>
      <c r="L13" s="1058" t="str">
        <f>J13&amp;K13</f>
        <v>152LCDH</v>
      </c>
      <c r="M13" s="1076"/>
      <c r="N13" s="1076"/>
    </row>
    <row r="14" spans="1:14" s="1009" customFormat="1" ht="15.95" customHeight="1">
      <c r="A14" s="1001"/>
      <c r="B14" s="1002"/>
      <c r="C14" s="1026"/>
      <c r="D14" s="1174" t="str">
        <f>IF(F14="","",VLOOKUP($F14,'DANH MỤC VẬT TƯ'!$B$10:$G$55,2,0))</f>
        <v/>
      </c>
      <c r="E14" s="1174" t="str">
        <f>IF(G14="","",VLOOKUP($F14,'DANH MỤC VẬT TƯ'!$B$10:$G$55,3,0))</f>
        <v/>
      </c>
      <c r="F14" s="1006"/>
      <c r="G14" s="1057"/>
      <c r="H14" s="1058" t="str">
        <f>IF($F14="","",VLOOKUP($F14,'BÁO CÁO NXT 152'!$A$10:$L$25,8,0))</f>
        <v/>
      </c>
      <c r="I14" s="1058"/>
      <c r="J14" s="1174" t="str">
        <f>IF(F14="","",VLOOKUP($F14,'DANH MỤC VẬT TƯ'!$B$10:$G$55,4,0))</f>
        <v/>
      </c>
      <c r="K14" s="1075"/>
      <c r="L14" s="1058"/>
      <c r="M14" s="1076"/>
      <c r="N14" s="1076"/>
    </row>
    <row r="15" spans="1:14" s="1009" customFormat="1" ht="15.95" customHeight="1">
      <c r="A15" s="1001"/>
      <c r="B15" s="1002">
        <v>44566</v>
      </c>
      <c r="C15" s="1026">
        <v>2</v>
      </c>
      <c r="D15" s="1174" t="str">
        <f>IF(F15="","",VLOOKUP($F15,'DANH MỤC VẬT TƯ'!$B$10:$G$55,2,0))</f>
        <v>Mực tươi</v>
      </c>
      <c r="E15" s="1174" t="str">
        <f>IF(G15="","",VLOOKUP($F15,'DANH MỤC VẬT TƯ'!$B$10:$G$55,3,0))</f>
        <v>kg</v>
      </c>
      <c r="F15" s="1006" t="s">
        <v>2086</v>
      </c>
      <c r="G15" s="1057">
        <f>35*0.3</f>
        <v>10.5</v>
      </c>
      <c r="H15" s="1058">
        <f>IF($F15="","",VLOOKUP($F15,'BÁO CÁO NXT 152'!$A$10:$L$25,8,0))</f>
        <v>250000</v>
      </c>
      <c r="I15" s="1058">
        <f t="shared" si="0"/>
        <v>2625000</v>
      </c>
      <c r="J15" s="1174">
        <f>IF(F15="","",VLOOKUP($F15,'DANH MỤC VẬT TƯ'!$B$10:$G$55,4,0))</f>
        <v>152</v>
      </c>
      <c r="K15" s="1075" t="s">
        <v>2124</v>
      </c>
      <c r="L15" s="1058" t="str">
        <f>J15&amp;K15</f>
        <v>152MNMO</v>
      </c>
      <c r="M15" s="1076"/>
      <c r="N15" s="1076"/>
    </row>
    <row r="16" spans="1:14" s="1009" customFormat="1" ht="15.95" customHeight="1">
      <c r="A16" s="1001"/>
      <c r="B16" s="1002">
        <v>44566</v>
      </c>
      <c r="C16" s="1026">
        <v>2</v>
      </c>
      <c r="D16" s="1174" t="str">
        <f>IF(F16="","",VLOOKUP($F16,'DANH MỤC VẬT TƯ'!$B$10:$G$55,2,0))</f>
        <v>Rau các loại</v>
      </c>
      <c r="E16" s="1174" t="str">
        <f>IF(G16="","",VLOOKUP($F16,'DANH MỤC VẬT TƯ'!$B$10:$G$55,3,0))</f>
        <v>kg</v>
      </c>
      <c r="F16" s="1006" t="s">
        <v>2085</v>
      </c>
      <c r="G16" s="1057">
        <f>35*0.2</f>
        <v>7</v>
      </c>
      <c r="H16" s="1058">
        <f>IF($F16="","",VLOOKUP($F16,'BÁO CÁO NXT 152'!$A$10:$L$25,8,0))</f>
        <v>30000</v>
      </c>
      <c r="I16" s="1058">
        <f t="shared" si="0"/>
        <v>210000</v>
      </c>
      <c r="J16" s="1174">
        <f>IF(F16="","",VLOOKUP($F16,'DANH MỤC VẬT TƯ'!$B$10:$G$55,4,0))</f>
        <v>152</v>
      </c>
      <c r="K16" s="1075" t="s">
        <v>2124</v>
      </c>
      <c r="L16" s="1058" t="str">
        <f>J16&amp;K16</f>
        <v>152MNMO</v>
      </c>
      <c r="M16" s="1076"/>
      <c r="N16" s="1076"/>
    </row>
    <row r="17" spans="1:14" s="1009" customFormat="1" ht="15.95" customHeight="1">
      <c r="A17" s="1001"/>
      <c r="B17" s="1002"/>
      <c r="C17" s="1026"/>
      <c r="D17" s="1174" t="str">
        <f>IF(F17="","",VLOOKUP($F17,'DANH MỤC VẬT TƯ'!$B$10:$G$55,2,0))</f>
        <v/>
      </c>
      <c r="E17" s="1174" t="str">
        <f>IF(G17="","",VLOOKUP($F17,'DANH MỤC VẬT TƯ'!$B$10:$G$55,3,0))</f>
        <v/>
      </c>
      <c r="F17" s="1006"/>
      <c r="G17" s="1057"/>
      <c r="H17" s="1058" t="str">
        <f>IF($F17="","",VLOOKUP($F17,'BÁO CÁO NXT 152'!$A$10:$L$25,8,0))</f>
        <v/>
      </c>
      <c r="I17" s="1058"/>
      <c r="J17" s="1174" t="str">
        <f>IF(F17="","",VLOOKUP($F17,'DANH MỤC VẬT TƯ'!$B$10:$G$55,4,0))</f>
        <v/>
      </c>
      <c r="K17" s="1075"/>
      <c r="L17" s="1058"/>
      <c r="M17" s="1076"/>
      <c r="N17" s="1076"/>
    </row>
    <row r="18" spans="1:14" s="1009" customFormat="1" ht="15.95" customHeight="1">
      <c r="A18" s="1001"/>
      <c r="B18" s="1002">
        <v>44566</v>
      </c>
      <c r="C18" s="1026">
        <v>3</v>
      </c>
      <c r="D18" s="1174" t="str">
        <f>IF(F18="","",VLOOKUP($F18,'DANH MỤC VẬT TƯ'!$B$10:$G$55,2,0))</f>
        <v>Bắp bò</v>
      </c>
      <c r="E18" s="1174" t="str">
        <f>IF(G18="","",VLOOKUP($F18,'DANH MỤC VẬT TƯ'!$B$10:$G$55,3,0))</f>
        <v>kg</v>
      </c>
      <c r="F18" s="1006" t="s">
        <v>2045</v>
      </c>
      <c r="G18" s="1057">
        <f>30*0.2</f>
        <v>6</v>
      </c>
      <c r="H18" s="1058">
        <f>IF($F18="","",VLOOKUP($F18,'BÁO CÁO NXT 152'!$A$10:$L$25,8,0))</f>
        <v>270000</v>
      </c>
      <c r="I18" s="1058">
        <f>IF(G18=0,0,G18*H18)</f>
        <v>1620000</v>
      </c>
      <c r="J18" s="1174">
        <f>IF(F18="","",VLOOKUP($F18,'DANH MỤC VẬT TƯ'!$B$10:$G$55,4,0))</f>
        <v>152</v>
      </c>
      <c r="K18" s="1075" t="s">
        <v>2127</v>
      </c>
      <c r="L18" s="1058" t="str">
        <f>J18&amp;K18</f>
        <v>152BXTC</v>
      </c>
      <c r="M18" s="1076"/>
      <c r="N18" s="1076"/>
    </row>
    <row r="19" spans="1:14" s="1009" customFormat="1" ht="15.95" customHeight="1">
      <c r="A19" s="1001"/>
      <c r="B19" s="1002">
        <v>44566</v>
      </c>
      <c r="C19" s="1026">
        <v>3</v>
      </c>
      <c r="D19" s="1174" t="str">
        <f>IF(F19="","",VLOOKUP($F19,'DANH MỤC VẬT TƯ'!$B$10:$G$55,2,0))</f>
        <v>Rau các loại</v>
      </c>
      <c r="E19" s="1174" t="str">
        <f>IF(G19="","",VLOOKUP($F19,'DANH MỤC VẬT TƯ'!$B$10:$G$55,3,0))</f>
        <v>kg</v>
      </c>
      <c r="F19" s="1006" t="s">
        <v>2085</v>
      </c>
      <c r="G19" s="1057">
        <f>30*0.2</f>
        <v>6</v>
      </c>
      <c r="H19" s="1058">
        <f>IF($F19="","",VLOOKUP($F19,'BÁO CÁO NXT 152'!$A$10:$L$25,8,0))</f>
        <v>30000</v>
      </c>
      <c r="I19" s="1058">
        <f>IF(G19=0,0,G19*H19)</f>
        <v>180000</v>
      </c>
      <c r="J19" s="1174">
        <f>IF(F19="","",VLOOKUP($F19,'DANH MỤC VẬT TƯ'!$B$10:$G$55,4,0))</f>
        <v>152</v>
      </c>
      <c r="K19" s="1075" t="s">
        <v>2127</v>
      </c>
      <c r="L19" s="1058" t="str">
        <f>J19&amp;K19</f>
        <v>152BXTC</v>
      </c>
      <c r="M19" s="1076"/>
      <c r="N19" s="1076"/>
    </row>
    <row r="20" spans="1:14" s="1009" customFormat="1" ht="15.95" customHeight="1">
      <c r="A20" s="1001"/>
      <c r="B20" s="1002"/>
      <c r="C20" s="1026"/>
      <c r="D20" s="1174" t="str">
        <f>IF(F20="","",VLOOKUP($F20,'DANH MỤC VẬT TƯ'!$B$10:$G$55,2,0))</f>
        <v/>
      </c>
      <c r="E20" s="1174" t="str">
        <f>IF(G20="","",VLOOKUP($F20,'DANH MỤC VẬT TƯ'!$B$10:$G$55,3,0))</f>
        <v/>
      </c>
      <c r="F20" s="1006"/>
      <c r="G20" s="1057"/>
      <c r="H20" s="1058" t="str">
        <f>IF($F20="","",VLOOKUP($F20,'BÁO CÁO NXT 152'!$A$10:$L$25,8,0))</f>
        <v/>
      </c>
      <c r="I20" s="1058"/>
      <c r="J20" s="1174" t="str">
        <f>IF(F20="","",VLOOKUP($F20,'DANH MỤC VẬT TƯ'!$B$10:$G$55,4,0))</f>
        <v/>
      </c>
      <c r="K20" s="1075"/>
      <c r="L20" s="1058"/>
      <c r="M20" s="1076"/>
      <c r="N20" s="1076"/>
    </row>
    <row r="21" spans="1:14" s="1009" customFormat="1" ht="15.95" customHeight="1">
      <c r="A21" s="1001"/>
      <c r="B21" s="1028">
        <v>44566</v>
      </c>
      <c r="C21" s="1003">
        <v>4</v>
      </c>
      <c r="D21" s="1174" t="str">
        <f>IF(F21="","",VLOOKUP($F21,'DANH MỤC VẬT TƯ'!$B$10:$G$55,2,0))</f>
        <v xml:space="preserve"> Gạo</v>
      </c>
      <c r="E21" s="1174" t="str">
        <f>IF(G21="","",VLOOKUP($F21,'DANH MỤC VẬT TƯ'!$B$10:$G$55,3,0))</f>
        <v>kg</v>
      </c>
      <c r="F21" s="1006" t="s">
        <v>2097</v>
      </c>
      <c r="G21" s="1057">
        <f>10*0.15</f>
        <v>1.5</v>
      </c>
      <c r="H21" s="1058">
        <f>IF($F21="","",VLOOKUP($F21,'BÁO CÁO NXT 152'!$A$10:$L$25,8,0))</f>
        <v>25000</v>
      </c>
      <c r="I21" s="1058">
        <f>IF(G21=0,0,G21*H21)</f>
        <v>37500</v>
      </c>
      <c r="J21" s="1174">
        <f>IF(F21="","",VLOOKUP($F21,'DANH MỤC VẬT TƯ'!$B$10:$G$55,4,0))</f>
        <v>152</v>
      </c>
      <c r="K21" s="1075" t="s">
        <v>2131</v>
      </c>
      <c r="L21" s="1058" t="str">
        <f>J21&amp;K21</f>
        <v>152CDC</v>
      </c>
      <c r="M21" s="1076"/>
      <c r="N21" s="1076"/>
    </row>
    <row r="22" spans="1:14" s="1009" customFormat="1" ht="15.95" customHeight="1">
      <c r="A22" s="1001"/>
      <c r="B22" s="1028">
        <v>44566</v>
      </c>
      <c r="C22" s="1003">
        <v>4</v>
      </c>
      <c r="D22" s="1174" t="str">
        <f>IF(F22="","",VLOOKUP($F22,'DANH MỤC VẬT TƯ'!$B$10:$G$55,2,0))</f>
        <v>Trứng gà, vịt</v>
      </c>
      <c r="E22" s="1174" t="str">
        <f>IF(G22="","",VLOOKUP($F22,'DANH MỤC VẬT TƯ'!$B$10:$G$55,3,0))</f>
        <v>kg</v>
      </c>
      <c r="F22" s="1006" t="s">
        <v>2099</v>
      </c>
      <c r="G22" s="1057">
        <f>10*1</f>
        <v>10</v>
      </c>
      <c r="H22" s="1058">
        <f>IF($F22="","",VLOOKUP($F22,'BÁO CÁO NXT 152'!$A$10:$L$25,8,0))</f>
        <v>4000</v>
      </c>
      <c r="I22" s="1058">
        <f>IF(G22=0,0,G22*H22)</f>
        <v>40000</v>
      </c>
      <c r="J22" s="1174">
        <f>IF(F22="","",VLOOKUP($F22,'DANH MỤC VẬT TƯ'!$B$10:$G$55,4,0))</f>
        <v>152</v>
      </c>
      <c r="K22" s="1075" t="s">
        <v>2131</v>
      </c>
      <c r="L22" s="1058" t="str">
        <f>J22&amp;K22</f>
        <v>152CDC</v>
      </c>
      <c r="M22" s="1076"/>
      <c r="N22" s="1076"/>
    </row>
    <row r="23" spans="1:14" s="1009" customFormat="1" ht="15.95" customHeight="1">
      <c r="A23" s="1001"/>
      <c r="B23" s="1028">
        <v>44566</v>
      </c>
      <c r="C23" s="1003">
        <v>4</v>
      </c>
      <c r="D23" s="1174" t="str">
        <f>IF(F23="","",VLOOKUP($F23,'DANH MỤC VẬT TƯ'!$B$10:$G$55,2,0))</f>
        <v xml:space="preserve"> Lạp xường</v>
      </c>
      <c r="E23" s="1174" t="str">
        <f>IF(G23="","",VLOOKUP($F23,'DANH MỤC VẬT TƯ'!$B$10:$G$55,3,0))</f>
        <v>kg</v>
      </c>
      <c r="F23" s="1006" t="s">
        <v>2105</v>
      </c>
      <c r="G23" s="1057">
        <f>10*0.02</f>
        <v>0.2</v>
      </c>
      <c r="H23" s="1058">
        <f>IF($F23="","",VLOOKUP($F23,'BÁO CÁO NXT 152'!$A$10:$L$25,8,0))</f>
        <v>200000</v>
      </c>
      <c r="I23" s="1058">
        <f>IF(G23=0,0,G23*H23)</f>
        <v>40000</v>
      </c>
      <c r="J23" s="1174">
        <f>IF(F23="","",VLOOKUP($F23,'DANH MỤC VẬT TƯ'!$B$10:$G$55,4,0))</f>
        <v>152</v>
      </c>
      <c r="K23" s="1075" t="s">
        <v>2131</v>
      </c>
      <c r="L23" s="1058" t="str">
        <f>J23&amp;K23</f>
        <v>152CDC</v>
      </c>
      <c r="M23" s="1076"/>
      <c r="N23" s="1076"/>
    </row>
    <row r="24" spans="1:14" s="1009" customFormat="1" ht="15.95" customHeight="1">
      <c r="A24" s="1001"/>
      <c r="B24" s="1028">
        <v>44566</v>
      </c>
      <c r="C24" s="1003">
        <v>4</v>
      </c>
      <c r="D24" s="1174" t="str">
        <f>IF(F24="","",VLOOKUP($F24,'DANH MỤC VẬT TƯ'!$B$10:$G$55,2,0))</f>
        <v>Rau các loại</v>
      </c>
      <c r="E24" s="1174" t="str">
        <f>IF(G24="","",VLOOKUP($F24,'DANH MỤC VẬT TƯ'!$B$10:$G$55,3,0))</f>
        <v>kg</v>
      </c>
      <c r="F24" s="1006" t="s">
        <v>2085</v>
      </c>
      <c r="G24" s="1057">
        <f>10*0.1</f>
        <v>1</v>
      </c>
      <c r="H24" s="1058">
        <f>IF($F24="","",VLOOKUP($F24,'BÁO CÁO NXT 152'!$A$10:$L$25,8,0))</f>
        <v>30000</v>
      </c>
      <c r="I24" s="1058">
        <f>IF(G24=0,0,G24*H24)</f>
        <v>30000</v>
      </c>
      <c r="J24" s="1174">
        <f>IF(F24="","",VLOOKUP($F24,'DANH MỤC VẬT TƯ'!$B$10:$G$55,4,0))</f>
        <v>152</v>
      </c>
      <c r="K24" s="1075" t="s">
        <v>2131</v>
      </c>
      <c r="L24" s="1058" t="str">
        <f>J24&amp;K24</f>
        <v>152CDC</v>
      </c>
      <c r="M24" s="1076"/>
      <c r="N24" s="1076"/>
    </row>
    <row r="25" spans="1:14" s="1009" customFormat="1" ht="15.95" customHeight="1">
      <c r="A25" s="1001"/>
      <c r="B25" s="1028"/>
      <c r="C25" s="1003"/>
      <c r="D25" s="1174" t="str">
        <f>IF(F25="","",VLOOKUP($F25,'DANH MỤC VẬT TƯ'!$B$10:$G$55,2,0))</f>
        <v/>
      </c>
      <c r="E25" s="1174" t="str">
        <f>IF(G25="","",VLOOKUP($F25,'DANH MỤC VẬT TƯ'!$B$10:$G$55,3,0))</f>
        <v/>
      </c>
      <c r="F25" s="1006"/>
      <c r="G25" s="1057"/>
      <c r="H25" s="1058" t="str">
        <f>IF($F25="","",VLOOKUP($F25,'BÁO CÁO NXT 152'!$A$10:$L$25,8,0))</f>
        <v/>
      </c>
      <c r="I25" s="1058"/>
      <c r="J25" s="1174" t="str">
        <f>IF(F25="","",VLOOKUP($F25,'DANH MỤC VẬT TƯ'!$B$10:$G$55,4,0))</f>
        <v/>
      </c>
      <c r="K25" s="1075"/>
      <c r="L25" s="1058"/>
      <c r="M25" s="1076"/>
      <c r="N25" s="1076"/>
    </row>
    <row r="26" spans="1:14" s="1009" customFormat="1" ht="15.95" customHeight="1">
      <c r="A26" s="1001"/>
      <c r="B26" s="1028">
        <v>44567</v>
      </c>
      <c r="C26" s="1003">
        <v>5</v>
      </c>
      <c r="D26" s="1174" t="str">
        <f>IF(F26="","",VLOOKUP($F26,'DANH MỤC VẬT TƯ'!$B$10:$G$55,2,0))</f>
        <v xml:space="preserve"> Gạo</v>
      </c>
      <c r="E26" s="1174" t="str">
        <f>IF(G26="","",VLOOKUP($F26,'DANH MỤC VẬT TƯ'!$B$10:$G$55,3,0))</f>
        <v>kg</v>
      </c>
      <c r="F26" s="1006" t="s">
        <v>2097</v>
      </c>
      <c r="G26" s="1057">
        <f>20*0.15</f>
        <v>3</v>
      </c>
      <c r="H26" s="1058">
        <f>IF($F26="","",VLOOKUP($F26,'BÁO CÁO NXT 152'!$A$10:$L$25,8,0))</f>
        <v>25000</v>
      </c>
      <c r="I26" s="1058">
        <f>IF(G26=0,0,G26*H26)</f>
        <v>75000</v>
      </c>
      <c r="J26" s="1174">
        <f>IF(F26="","",VLOOKUP($F26,'DANH MỤC VẬT TƯ'!$B$10:$G$55,4,0))</f>
        <v>152</v>
      </c>
      <c r="K26" s="1075" t="s">
        <v>2131</v>
      </c>
      <c r="L26" s="1058" t="str">
        <f>J26&amp;K26</f>
        <v>152CDC</v>
      </c>
      <c r="M26" s="1076"/>
      <c r="N26" s="1076"/>
    </row>
    <row r="27" spans="1:14" s="1009" customFormat="1" ht="15.95" customHeight="1">
      <c r="A27" s="1001"/>
      <c r="B27" s="1028">
        <v>44567</v>
      </c>
      <c r="C27" s="1003">
        <v>5</v>
      </c>
      <c r="D27" s="1174" t="str">
        <f>IF(F27="","",VLOOKUP($F27,'DANH MỤC VẬT TƯ'!$B$10:$G$55,2,0))</f>
        <v>Trứng gà, vịt</v>
      </c>
      <c r="E27" s="1174" t="str">
        <f>IF(G27="","",VLOOKUP($F27,'DANH MỤC VẬT TƯ'!$B$10:$G$55,3,0))</f>
        <v>kg</v>
      </c>
      <c r="F27" s="1006" t="s">
        <v>2099</v>
      </c>
      <c r="G27" s="1057">
        <f>20*1</f>
        <v>20</v>
      </c>
      <c r="H27" s="1058">
        <f>IF($F27="","",VLOOKUP($F27,'BÁO CÁO NXT 152'!$A$10:$L$25,8,0))</f>
        <v>4000</v>
      </c>
      <c r="I27" s="1058">
        <f>IF(G27=0,0,G27*H27)</f>
        <v>80000</v>
      </c>
      <c r="J27" s="1174">
        <f>IF(F27="","",VLOOKUP($F27,'DANH MỤC VẬT TƯ'!$B$10:$G$55,4,0))</f>
        <v>152</v>
      </c>
      <c r="K27" s="1075" t="s">
        <v>2131</v>
      </c>
      <c r="L27" s="1058" t="str">
        <f>J27&amp;K27</f>
        <v>152CDC</v>
      </c>
      <c r="M27" s="1076"/>
      <c r="N27" s="1076"/>
    </row>
    <row r="28" spans="1:14" s="1009" customFormat="1" ht="15.95" customHeight="1">
      <c r="A28" s="1001"/>
      <c r="B28" s="1028">
        <v>44567</v>
      </c>
      <c r="C28" s="1003">
        <v>5</v>
      </c>
      <c r="D28" s="1174" t="str">
        <f>IF(F28="","",VLOOKUP($F28,'DANH MỤC VẬT TƯ'!$B$10:$G$55,2,0))</f>
        <v xml:space="preserve"> Lạp xường</v>
      </c>
      <c r="E28" s="1174" t="str">
        <f>IF(G28="","",VLOOKUP($F28,'DANH MỤC VẬT TƯ'!$B$10:$G$55,3,0))</f>
        <v>kg</v>
      </c>
      <c r="F28" s="1006" t="s">
        <v>2105</v>
      </c>
      <c r="G28" s="1057">
        <f>20*0.02</f>
        <v>0.4</v>
      </c>
      <c r="H28" s="1058">
        <f>IF($F28="","",VLOOKUP($F28,'BÁO CÁO NXT 152'!$A$10:$L$25,8,0))</f>
        <v>200000</v>
      </c>
      <c r="I28" s="1058">
        <f>IF(G28=0,0,G28*H28)</f>
        <v>80000</v>
      </c>
      <c r="J28" s="1174">
        <f>IF(F28="","",VLOOKUP($F28,'DANH MỤC VẬT TƯ'!$B$10:$G$55,4,0))</f>
        <v>152</v>
      </c>
      <c r="K28" s="1075" t="s">
        <v>2131</v>
      </c>
      <c r="L28" s="1058" t="str">
        <f>J28&amp;K28</f>
        <v>152CDC</v>
      </c>
      <c r="M28" s="1076"/>
      <c r="N28" s="1076"/>
    </row>
    <row r="29" spans="1:14" s="1009" customFormat="1" ht="15.95" customHeight="1">
      <c r="A29" s="1001"/>
      <c r="B29" s="1028">
        <v>44567</v>
      </c>
      <c r="C29" s="1003">
        <v>5</v>
      </c>
      <c r="D29" s="1174" t="str">
        <f>IF(F29="","",VLOOKUP($F29,'DANH MỤC VẬT TƯ'!$B$10:$G$55,2,0))</f>
        <v>Rau các loại</v>
      </c>
      <c r="E29" s="1174" t="str">
        <f>IF(G29="","",VLOOKUP($F29,'DANH MỤC VẬT TƯ'!$B$10:$G$55,3,0))</f>
        <v>kg</v>
      </c>
      <c r="F29" s="1006" t="s">
        <v>2085</v>
      </c>
      <c r="G29" s="1057">
        <f>20*0.1</f>
        <v>2</v>
      </c>
      <c r="H29" s="1058">
        <f>IF($F29="","",VLOOKUP($F29,'BÁO CÁO NXT 152'!$A$10:$L$25,8,0))</f>
        <v>30000</v>
      </c>
      <c r="I29" s="1058">
        <f>IF(G29=0,0,G29*H29)</f>
        <v>60000</v>
      </c>
      <c r="J29" s="1174">
        <f>IF(F29="","",VLOOKUP($F29,'DANH MỤC VẬT TƯ'!$B$10:$G$55,4,0))</f>
        <v>152</v>
      </c>
      <c r="K29" s="1075" t="s">
        <v>2131</v>
      </c>
      <c r="L29" s="1058" t="str">
        <f>J29&amp;K29</f>
        <v>152CDC</v>
      </c>
      <c r="M29" s="1076"/>
      <c r="N29" s="1076"/>
    </row>
    <row r="30" spans="1:14" s="1009" customFormat="1" ht="18.75" customHeight="1">
      <c r="A30" s="1001"/>
      <c r="B30" s="1002"/>
      <c r="C30" s="1026"/>
      <c r="D30" s="1174" t="str">
        <f>IF(F30="","",VLOOKUP($F30,'DANH MỤC VẬT TƯ'!$B$10:$G$55,2,0))</f>
        <v/>
      </c>
      <c r="E30" s="1174" t="str">
        <f>IF(G30="","",VLOOKUP($F30,'DANH MỤC VẬT TƯ'!$B$10:$G$55,3,0))</f>
        <v/>
      </c>
      <c r="F30" s="1006"/>
      <c r="G30" s="1057"/>
      <c r="H30" s="1058" t="str">
        <f>IF($F30="","",VLOOKUP($F30,'BÁO CÁO NXT 152'!$A$10:$L$25,8,0))</f>
        <v/>
      </c>
      <c r="I30" s="1058"/>
      <c r="J30" s="1174" t="str">
        <f>IF(F30="","",VLOOKUP($F30,'DANH MỤC VẬT TƯ'!$B$10:$G$55,4,0))</f>
        <v/>
      </c>
      <c r="K30" s="1075"/>
      <c r="L30" s="1058"/>
      <c r="M30" s="1076"/>
      <c r="N30" s="1076"/>
    </row>
    <row r="31" spans="1:14" s="1009" customFormat="1" ht="15.95" customHeight="1">
      <c r="A31" s="1001"/>
      <c r="B31" s="1002">
        <v>44567</v>
      </c>
      <c r="C31" s="1026">
        <v>6</v>
      </c>
      <c r="D31" s="1174" t="str">
        <f>IF(F31="","",VLOOKUP($F31,'DANH MỤC VẬT TƯ'!$B$10:$G$55,2,0))</f>
        <v>Cá diêu hồng</v>
      </c>
      <c r="E31" s="1174" t="str">
        <f>IF(G31="","",VLOOKUP($F31,'DANH MỤC VẬT TƯ'!$B$10:$G$55,3,0))</f>
        <v>kg</v>
      </c>
      <c r="F31" s="1074" t="s">
        <v>2081</v>
      </c>
      <c r="G31" s="1057">
        <f>0.7*35</f>
        <v>24.5</v>
      </c>
      <c r="H31" s="1058">
        <f>IF($F31="","",VLOOKUP($F31,'BÁO CÁO NXT 152'!$A$10:$L$25,8,0))</f>
        <v>60000</v>
      </c>
      <c r="I31" s="1058">
        <f t="shared" ref="I31:I39" si="1">IF(G31=0,0,G31*H31)</f>
        <v>1470000</v>
      </c>
      <c r="J31" s="1174">
        <f>IF(F31="","",VLOOKUP($F31,'DANH MỤC VẬT TƯ'!$B$10:$G$55,4,0))</f>
        <v>152</v>
      </c>
      <c r="K31" s="1075" t="s">
        <v>2121</v>
      </c>
      <c r="L31" s="1058" t="str">
        <f>J31&amp;K31</f>
        <v>152LCDH</v>
      </c>
      <c r="M31" s="1076"/>
      <c r="N31" s="1076"/>
    </row>
    <row r="32" spans="1:14" s="1009" customFormat="1" ht="15.95" customHeight="1">
      <c r="A32" s="1001"/>
      <c r="B32" s="1002">
        <v>44567</v>
      </c>
      <c r="C32" s="1026">
        <v>6</v>
      </c>
      <c r="D32" s="1174" t="str">
        <f>IF(F32="","",VLOOKUP($F32,'DANH MỤC VẬT TƯ'!$B$10:$G$55,2,0))</f>
        <v>Bún</v>
      </c>
      <c r="E32" s="1174" t="str">
        <f>IF(G32="","",VLOOKUP($F32,'DANH MỤC VẬT TƯ'!$B$10:$G$55,3,0))</f>
        <v>kg</v>
      </c>
      <c r="F32" s="1006" t="s">
        <v>2083</v>
      </c>
      <c r="G32" s="1057">
        <f>0.5*35</f>
        <v>17.5</v>
      </c>
      <c r="H32" s="1058">
        <f>IF($F32="","",VLOOKUP($F32,'BÁO CÁO NXT 152'!$A$10:$L$25,8,0))</f>
        <v>12000</v>
      </c>
      <c r="I32" s="1058">
        <f t="shared" si="1"/>
        <v>210000</v>
      </c>
      <c r="J32" s="1174">
        <f>IF(F32="","",VLOOKUP($F32,'DANH MỤC VẬT TƯ'!$B$10:$G$55,4,0))</f>
        <v>152</v>
      </c>
      <c r="K32" s="1075" t="s">
        <v>2121</v>
      </c>
      <c r="L32" s="1058" t="str">
        <f>J32&amp;K32</f>
        <v>152LCDH</v>
      </c>
      <c r="M32" s="1076"/>
      <c r="N32" s="1076"/>
    </row>
    <row r="33" spans="1:14" s="1009" customFormat="1" ht="15.95" customHeight="1">
      <c r="A33" s="1001"/>
      <c r="B33" s="1002">
        <v>44567</v>
      </c>
      <c r="C33" s="1026">
        <v>6</v>
      </c>
      <c r="D33" s="1174" t="str">
        <f>IF(F33="","",VLOOKUP($F33,'DANH MỤC VẬT TƯ'!$B$10:$G$55,2,0))</f>
        <v>Rau các loại</v>
      </c>
      <c r="E33" s="1174" t="str">
        <f>IF(G33="","",VLOOKUP($F33,'DANH MỤC VẬT TƯ'!$B$10:$G$55,3,0))</f>
        <v>kg</v>
      </c>
      <c r="F33" s="1006" t="s">
        <v>2085</v>
      </c>
      <c r="G33" s="1057">
        <f>1*35</f>
        <v>35</v>
      </c>
      <c r="H33" s="1058">
        <f>IF($F33="","",VLOOKUP($F33,'BÁO CÁO NXT 152'!$A$10:$L$25,8,0))</f>
        <v>30000</v>
      </c>
      <c r="I33" s="1058">
        <f t="shared" si="1"/>
        <v>1050000</v>
      </c>
      <c r="J33" s="1174">
        <f>IF(F33="","",VLOOKUP($F33,'DANH MỤC VẬT TƯ'!$B$10:$G$55,4,0))</f>
        <v>152</v>
      </c>
      <c r="K33" s="1075" t="s">
        <v>2121</v>
      </c>
      <c r="L33" s="1058" t="str">
        <f>J33&amp;K33</f>
        <v>152LCDH</v>
      </c>
      <c r="M33" s="1076"/>
      <c r="N33" s="1076"/>
    </row>
    <row r="34" spans="1:14" s="1009" customFormat="1" ht="15.95" customHeight="1">
      <c r="A34" s="1001"/>
      <c r="B34" s="1028"/>
      <c r="C34" s="1003"/>
      <c r="D34" s="1174" t="str">
        <f>IF(F34="","",VLOOKUP($F34,'DANH MỤC VẬT TƯ'!$B$10:$G$55,2,0))</f>
        <v/>
      </c>
      <c r="E34" s="1174" t="str">
        <f>IF(G34="","",VLOOKUP($F34,'DANH MỤC VẬT TƯ'!$B$10:$G$55,3,0))</f>
        <v/>
      </c>
      <c r="F34" s="1006"/>
      <c r="G34" s="1077"/>
      <c r="H34" s="1058" t="str">
        <f>IF($F34="","",VLOOKUP($F34,'BÁO CÁO NXT 152'!$A$10:$L$25,8,0))</f>
        <v/>
      </c>
      <c r="I34" s="1058">
        <f t="shared" si="1"/>
        <v>0</v>
      </c>
      <c r="J34" s="1174" t="str">
        <f>IF(F34="","",VLOOKUP($F34,'DANH MỤC VẬT TƯ'!$B$10:$G$55,4,0))</f>
        <v/>
      </c>
      <c r="K34" s="1071"/>
      <c r="L34" s="1058"/>
      <c r="M34" s="1076"/>
      <c r="N34" s="1076"/>
    </row>
    <row r="35" spans="1:14" s="1009" customFormat="1" ht="15.95" customHeight="1">
      <c r="A35" s="1001"/>
      <c r="B35" s="1002">
        <v>44567</v>
      </c>
      <c r="C35" s="1026">
        <v>7</v>
      </c>
      <c r="D35" s="1174" t="str">
        <f>IF(F35="","",VLOOKUP($F35,'DANH MỤC VẬT TƯ'!$B$10:$G$55,2,0))</f>
        <v>Mực tươi</v>
      </c>
      <c r="E35" s="1174" t="str">
        <f>IF(G35="","",VLOOKUP($F35,'DANH MỤC VẬT TƯ'!$B$10:$G$55,3,0))</f>
        <v>kg</v>
      </c>
      <c r="F35" s="1006" t="s">
        <v>2086</v>
      </c>
      <c r="G35" s="1057">
        <f>30*0.3</f>
        <v>9</v>
      </c>
      <c r="H35" s="1058">
        <f>IF($F35="","",VLOOKUP($F35,'BÁO CÁO NXT 152'!$A$10:$L$25,8,0))</f>
        <v>250000</v>
      </c>
      <c r="I35" s="1058">
        <f t="shared" si="1"/>
        <v>2250000</v>
      </c>
      <c r="J35" s="1174">
        <f>IF(F35="","",VLOOKUP($F35,'DANH MỤC VẬT TƯ'!$B$10:$G$55,4,0))</f>
        <v>152</v>
      </c>
      <c r="K35" s="1075" t="s">
        <v>2124</v>
      </c>
      <c r="L35" s="1058" t="str">
        <f>J35&amp;K35</f>
        <v>152MNMO</v>
      </c>
      <c r="M35" s="1076"/>
      <c r="N35" s="1076"/>
    </row>
    <row r="36" spans="1:14" s="1009" customFormat="1" ht="15.95" customHeight="1">
      <c r="A36" s="1001"/>
      <c r="B36" s="1002">
        <v>44567</v>
      </c>
      <c r="C36" s="1026">
        <v>7</v>
      </c>
      <c r="D36" s="1174" t="str">
        <f>IF(F36="","",VLOOKUP($F36,'DANH MỤC VẬT TƯ'!$B$10:$G$55,2,0))</f>
        <v>Rau các loại</v>
      </c>
      <c r="E36" s="1174" t="str">
        <f>IF(G36="","",VLOOKUP($F36,'DANH MỤC VẬT TƯ'!$B$10:$G$55,3,0))</f>
        <v>kg</v>
      </c>
      <c r="F36" s="1006" t="s">
        <v>2085</v>
      </c>
      <c r="G36" s="1057">
        <f>30*0.2</f>
        <v>6</v>
      </c>
      <c r="H36" s="1058">
        <f>IF($F36="","",VLOOKUP($F36,'BÁO CÁO NXT 152'!$A$10:$L$25,8,0))</f>
        <v>30000</v>
      </c>
      <c r="I36" s="1058">
        <f t="shared" si="1"/>
        <v>180000</v>
      </c>
      <c r="J36" s="1174">
        <f>IF(F36="","",VLOOKUP($F36,'DANH MỤC VẬT TƯ'!$B$10:$G$55,4,0))</f>
        <v>152</v>
      </c>
      <c r="K36" s="1075" t="s">
        <v>2124</v>
      </c>
      <c r="L36" s="1058" t="str">
        <f>J36&amp;K36</f>
        <v>152MNMO</v>
      </c>
      <c r="M36" s="1076"/>
      <c r="N36" s="1076"/>
    </row>
    <row r="37" spans="1:14" s="1009" customFormat="1" ht="15.95" customHeight="1">
      <c r="A37" s="1001"/>
      <c r="B37" s="1002"/>
      <c r="C37" s="1026"/>
      <c r="D37" s="1174" t="str">
        <f>IF(F37="","",VLOOKUP($F37,'DANH MỤC VẬT TƯ'!$B$10:$G$55,2,0))</f>
        <v/>
      </c>
      <c r="E37" s="1174" t="str">
        <f>IF(G37="","",VLOOKUP($F37,'DANH MỤC VẬT TƯ'!$B$10:$G$55,3,0))</f>
        <v/>
      </c>
      <c r="F37" s="1006"/>
      <c r="G37" s="1057"/>
      <c r="H37" s="1058" t="str">
        <f>IF($F37="","",VLOOKUP($F37,'BÁO CÁO NXT 152'!$A$10:$L$25,8,0))</f>
        <v/>
      </c>
      <c r="I37" s="1058">
        <f t="shared" si="1"/>
        <v>0</v>
      </c>
      <c r="J37" s="1174" t="str">
        <f>IF(F37="","",VLOOKUP($F37,'DANH MỤC VẬT TƯ'!$B$10:$G$55,4,0))</f>
        <v/>
      </c>
      <c r="K37" s="1075"/>
      <c r="L37" s="1058"/>
      <c r="M37" s="1076"/>
      <c r="N37" s="1076"/>
    </row>
    <row r="38" spans="1:14" s="1009" customFormat="1" ht="15.95" customHeight="1">
      <c r="A38" s="1001"/>
      <c r="B38" s="1002">
        <v>44567</v>
      </c>
      <c r="C38" s="1026">
        <v>8</v>
      </c>
      <c r="D38" s="1174" t="str">
        <f>IF(F38="","",VLOOKUP($F38,'DANH MỤC VẬT TƯ'!$B$10:$G$55,2,0))</f>
        <v>Bắp bò</v>
      </c>
      <c r="E38" s="1174" t="str">
        <f>IF(G38="","",VLOOKUP($F38,'DANH MỤC VẬT TƯ'!$B$10:$G$55,3,0))</f>
        <v>kg</v>
      </c>
      <c r="F38" s="1006" t="s">
        <v>2045</v>
      </c>
      <c r="G38" s="1057">
        <f>35*0.2</f>
        <v>7</v>
      </c>
      <c r="H38" s="1058">
        <f>IF($F38="","",VLOOKUP($F38,'BÁO CÁO NXT 152'!$A$10:$L$25,8,0))</f>
        <v>270000</v>
      </c>
      <c r="I38" s="1058">
        <f t="shared" si="1"/>
        <v>1890000</v>
      </c>
      <c r="J38" s="1174">
        <f>IF(F38="","",VLOOKUP($F38,'DANH MỤC VẬT TƯ'!$B$10:$G$55,4,0))</f>
        <v>152</v>
      </c>
      <c r="K38" s="1075" t="s">
        <v>2127</v>
      </c>
      <c r="L38" s="1058" t="str">
        <f>J38&amp;K38</f>
        <v>152BXTC</v>
      </c>
      <c r="M38" s="1076"/>
      <c r="N38" s="1076"/>
    </row>
    <row r="39" spans="1:14" s="1009" customFormat="1" ht="15.95" customHeight="1">
      <c r="A39" s="1001"/>
      <c r="B39" s="1002">
        <v>44567</v>
      </c>
      <c r="C39" s="1026">
        <v>8</v>
      </c>
      <c r="D39" s="1174" t="str">
        <f>IF(F39="","",VLOOKUP($F39,'DANH MỤC VẬT TƯ'!$B$10:$G$55,2,0))</f>
        <v>Rau các loại</v>
      </c>
      <c r="E39" s="1174" t="str">
        <f>IF(G39="","",VLOOKUP($F39,'DANH MỤC VẬT TƯ'!$B$10:$G$55,3,0))</f>
        <v>kg</v>
      </c>
      <c r="F39" s="1006" t="s">
        <v>2085</v>
      </c>
      <c r="G39" s="1057">
        <f>35*0.2</f>
        <v>7</v>
      </c>
      <c r="H39" s="1058">
        <f>IF($F39="","",VLOOKUP($F39,'BÁO CÁO NXT 152'!$A$10:$L$25,8,0))</f>
        <v>30000</v>
      </c>
      <c r="I39" s="1058">
        <f t="shared" si="1"/>
        <v>210000</v>
      </c>
      <c r="J39" s="1174">
        <f>IF(F39="","",VLOOKUP($F39,'DANH MỤC VẬT TƯ'!$B$10:$G$55,4,0))</f>
        <v>152</v>
      </c>
      <c r="K39" s="1075" t="s">
        <v>2127</v>
      </c>
      <c r="L39" s="1058" t="str">
        <f>J39&amp;K39</f>
        <v>152BXTC</v>
      </c>
      <c r="M39" s="1076"/>
      <c r="N39" s="1076"/>
    </row>
    <row r="40" spans="1:14" s="1009" customFormat="1" ht="15.95" customHeight="1">
      <c r="A40" s="1001"/>
      <c r="B40" s="1002"/>
      <c r="C40" s="1026"/>
      <c r="D40" s="1174" t="str">
        <f>IF(F40="","",VLOOKUP($F40,'DANH MỤC VẬT TƯ'!$B$10:$G$55,2,0))</f>
        <v/>
      </c>
      <c r="E40" s="1174" t="str">
        <f>IF(G40="","",VLOOKUP($F40,'DANH MỤC VẬT TƯ'!$B$10:$G$55,3,0))</f>
        <v/>
      </c>
      <c r="F40" s="1006"/>
      <c r="G40" s="1057"/>
      <c r="H40" s="1058" t="str">
        <f>IF($F40="","",VLOOKUP($F40,'BÁO CÁO NXT 152'!$A$10:$L$25,8,0))</f>
        <v/>
      </c>
      <c r="I40" s="1058"/>
      <c r="J40" s="1174" t="str">
        <f>IF(F40="","",VLOOKUP($F40,'DANH MỤC VẬT TƯ'!$B$10:$G$55,4,0))</f>
        <v/>
      </c>
      <c r="K40" s="1075"/>
      <c r="L40" s="1058"/>
      <c r="M40" s="1076"/>
      <c r="N40" s="1076"/>
    </row>
    <row r="41" spans="1:14" s="1009" customFormat="1" ht="15.95" customHeight="1">
      <c r="A41" s="1001"/>
      <c r="B41" s="1028">
        <v>44567</v>
      </c>
      <c r="C41" s="1003">
        <v>9</v>
      </c>
      <c r="D41" s="1174" t="str">
        <f>IF(F41="","",VLOOKUP($F41,'DANH MỤC VẬT TƯ'!$B$10:$G$55,2,0))</f>
        <v>Bắp bò</v>
      </c>
      <c r="E41" s="1174" t="str">
        <f>IF(G41="","",VLOOKUP($F41,'DANH MỤC VẬT TƯ'!$B$10:$G$55,3,0))</f>
        <v>kg</v>
      </c>
      <c r="F41" s="1006" t="s">
        <v>2045</v>
      </c>
      <c r="G41" s="1057">
        <f>30*0.1</f>
        <v>3</v>
      </c>
      <c r="H41" s="1058">
        <f>IF($F41="","",VLOOKUP($F41,'BÁO CÁO NXT 152'!$A$10:$L$25,8,0))</f>
        <v>270000</v>
      </c>
      <c r="I41" s="1058">
        <f t="shared" ref="I41:I46" si="2">IF(G41=0,0,G41*H41)</f>
        <v>810000</v>
      </c>
      <c r="J41" s="1174">
        <f>IF(F41="","",VLOOKUP($F41,'DANH MỤC VẬT TƯ'!$B$10:$G$55,4,0))</f>
        <v>152</v>
      </c>
      <c r="K41" s="1075" t="s">
        <v>2056</v>
      </c>
      <c r="L41" s="1058" t="str">
        <f t="shared" ref="L41:L46" si="3">J41&amp;K41</f>
        <v>152LT</v>
      </c>
      <c r="M41" s="1076"/>
      <c r="N41" s="1076"/>
    </row>
    <row r="42" spans="1:14" s="1009" customFormat="1" ht="15.95" customHeight="1">
      <c r="A42" s="1001"/>
      <c r="B42" s="1028">
        <v>44567</v>
      </c>
      <c r="C42" s="1003">
        <v>9</v>
      </c>
      <c r="D42" s="1174" t="str">
        <f>IF(F42="","",VLOOKUP($F42,'DANH MỤC VẬT TƯ'!$B$10:$G$55,2,0))</f>
        <v>Bún</v>
      </c>
      <c r="E42" s="1174" t="str">
        <f>IF(G42="","",VLOOKUP($F42,'DANH MỤC VẬT TƯ'!$B$10:$G$55,3,0))</f>
        <v>kg</v>
      </c>
      <c r="F42" s="1006" t="s">
        <v>2083</v>
      </c>
      <c r="G42" s="1057">
        <f>30*0.5</f>
        <v>15</v>
      </c>
      <c r="H42" s="1058">
        <f>IF($F42="","",VLOOKUP($F42,'BÁO CÁO NXT 152'!$A$10:$L$25,8,0))</f>
        <v>12000</v>
      </c>
      <c r="I42" s="1058">
        <f t="shared" si="2"/>
        <v>180000</v>
      </c>
      <c r="J42" s="1174">
        <f>IF(F42="","",VLOOKUP($F42,'DANH MỤC VẬT TƯ'!$B$10:$G$55,4,0))</f>
        <v>152</v>
      </c>
      <c r="K42" s="1075" t="s">
        <v>2056</v>
      </c>
      <c r="L42" s="1058" t="str">
        <f t="shared" si="3"/>
        <v>152LT</v>
      </c>
      <c r="M42" s="1076"/>
      <c r="N42" s="1076"/>
    </row>
    <row r="43" spans="1:14" s="1009" customFormat="1" ht="15.95" customHeight="1">
      <c r="A43" s="1001"/>
      <c r="B43" s="1028">
        <v>44567</v>
      </c>
      <c r="C43" s="1003">
        <v>9</v>
      </c>
      <c r="D43" s="1174" t="str">
        <f>IF(F43="","",VLOOKUP($F43,'DANH MỤC VẬT TƯ'!$B$10:$G$55,2,0))</f>
        <v>Thịt heo</v>
      </c>
      <c r="E43" s="1174" t="str">
        <f>IF(G43="","",VLOOKUP($F43,'DANH MỤC VẬT TƯ'!$B$10:$G$55,3,0))</f>
        <v>kg</v>
      </c>
      <c r="F43" s="1006" t="s">
        <v>2088</v>
      </c>
      <c r="G43" s="1057">
        <f>30*0.2</f>
        <v>6</v>
      </c>
      <c r="H43" s="1058">
        <f>IF($F43="","",VLOOKUP($F43,'BÁO CÁO NXT 152'!$A$10:$L$25,8,0))</f>
        <v>130000</v>
      </c>
      <c r="I43" s="1058">
        <f t="shared" si="2"/>
        <v>780000</v>
      </c>
      <c r="J43" s="1174">
        <f>IF(F43="","",VLOOKUP($F43,'DANH MỤC VẬT TƯ'!$B$10:$G$55,4,0))</f>
        <v>152</v>
      </c>
      <c r="K43" s="1075" t="s">
        <v>2056</v>
      </c>
      <c r="L43" s="1058" t="str">
        <f t="shared" si="3"/>
        <v>152LT</v>
      </c>
      <c r="M43" s="1076"/>
      <c r="N43" s="1076"/>
    </row>
    <row r="44" spans="1:14" s="1009" customFormat="1" ht="15.95" customHeight="1">
      <c r="A44" s="1001"/>
      <c r="B44" s="1028">
        <v>44567</v>
      </c>
      <c r="C44" s="1003">
        <v>9</v>
      </c>
      <c r="D44" s="1174" t="str">
        <f>IF(F44="","",VLOOKUP($F44,'DANH MỤC VẬT TƯ'!$B$10:$G$55,2,0))</f>
        <v>Mực tươi</v>
      </c>
      <c r="E44" s="1174" t="str">
        <f>IF(G44="","",VLOOKUP($F44,'DANH MỤC VẬT TƯ'!$B$10:$G$55,3,0))</f>
        <v>kg</v>
      </c>
      <c r="F44" s="1006" t="s">
        <v>2086</v>
      </c>
      <c r="G44" s="1057">
        <f>30*0.1</f>
        <v>3</v>
      </c>
      <c r="H44" s="1058">
        <f>IF($F44="","",VLOOKUP($F44,'BÁO CÁO NXT 152'!$A$10:$L$25,8,0))</f>
        <v>250000</v>
      </c>
      <c r="I44" s="1058">
        <f t="shared" si="2"/>
        <v>750000</v>
      </c>
      <c r="J44" s="1174">
        <f>IF(F44="","",VLOOKUP($F44,'DANH MỤC VẬT TƯ'!$B$10:$G$55,4,0))</f>
        <v>152</v>
      </c>
      <c r="K44" s="1075" t="s">
        <v>2056</v>
      </c>
      <c r="L44" s="1058" t="str">
        <f t="shared" si="3"/>
        <v>152LT</v>
      </c>
      <c r="M44" s="1076"/>
      <c r="N44" s="1076"/>
    </row>
    <row r="45" spans="1:14" s="1009" customFormat="1" ht="15.95" customHeight="1">
      <c r="A45" s="1001"/>
      <c r="B45" s="1028">
        <v>44567</v>
      </c>
      <c r="C45" s="1003">
        <v>9</v>
      </c>
      <c r="D45" s="1174" t="str">
        <f>IF(F45="","",VLOOKUP($F45,'DANH MỤC VẬT TƯ'!$B$10:$G$55,2,0))</f>
        <v>Tôm</v>
      </c>
      <c r="E45" s="1174" t="str">
        <f>IF(G45="","",VLOOKUP($F45,'DANH MỤC VẬT TƯ'!$B$10:$G$55,3,0))</f>
        <v>kg</v>
      </c>
      <c r="F45" s="1006" t="s">
        <v>2089</v>
      </c>
      <c r="G45" s="1057">
        <f>30*0.1</f>
        <v>3</v>
      </c>
      <c r="H45" s="1058">
        <f>IF($F45="","",VLOOKUP($F45,'BÁO CÁO NXT 152'!$A$10:$L$25,8,0))</f>
        <v>250000</v>
      </c>
      <c r="I45" s="1058">
        <f t="shared" si="2"/>
        <v>750000</v>
      </c>
      <c r="J45" s="1174">
        <f>IF(F45="","",VLOOKUP($F45,'DANH MỤC VẬT TƯ'!$B$10:$G$55,4,0))</f>
        <v>152</v>
      </c>
      <c r="K45" s="1075" t="s">
        <v>2056</v>
      </c>
      <c r="L45" s="1058" t="str">
        <f t="shared" si="3"/>
        <v>152LT</v>
      </c>
      <c r="M45" s="1076"/>
      <c r="N45" s="1076"/>
    </row>
    <row r="46" spans="1:14" s="1009" customFormat="1" ht="15.95" customHeight="1">
      <c r="A46" s="1001"/>
      <c r="B46" s="1028">
        <v>44567</v>
      </c>
      <c r="C46" s="1003">
        <v>9</v>
      </c>
      <c r="D46" s="1174" t="str">
        <f>IF(F46="","",VLOOKUP($F46,'DANH MỤC VẬT TƯ'!$B$10:$G$55,2,0))</f>
        <v>Rau các loại</v>
      </c>
      <c r="E46" s="1174" t="str">
        <f>IF(G46="","",VLOOKUP($F46,'DANH MỤC VẬT TƯ'!$B$10:$G$55,3,0))</f>
        <v>kg</v>
      </c>
      <c r="F46" s="1006" t="s">
        <v>2085</v>
      </c>
      <c r="G46" s="1057">
        <f>30*1</f>
        <v>30</v>
      </c>
      <c r="H46" s="1058">
        <f>IF($F46="","",VLOOKUP($F46,'BÁO CÁO NXT 152'!$A$10:$L$25,8,0))</f>
        <v>30000</v>
      </c>
      <c r="I46" s="1058">
        <f t="shared" si="2"/>
        <v>900000</v>
      </c>
      <c r="J46" s="1174">
        <f>IF(F46="","",VLOOKUP($F46,'DANH MỤC VẬT TƯ'!$B$10:$G$55,4,0))</f>
        <v>152</v>
      </c>
      <c r="K46" s="1075" t="s">
        <v>2056</v>
      </c>
      <c r="L46" s="1058" t="str">
        <f t="shared" si="3"/>
        <v>152LT</v>
      </c>
      <c r="M46" s="1076"/>
      <c r="N46" s="1076"/>
    </row>
    <row r="47" spans="1:14" s="1009" customFormat="1" ht="15.95" customHeight="1">
      <c r="A47" s="1001"/>
      <c r="B47" s="1028"/>
      <c r="C47" s="1003"/>
      <c r="D47" s="1174" t="str">
        <f>IF(F47="","",VLOOKUP($F47,'DANH MỤC VẬT TƯ'!$B$10:$G$55,2,0))</f>
        <v/>
      </c>
      <c r="E47" s="1174" t="str">
        <f>IF(G47="","",VLOOKUP($F47,'DANH MỤC VẬT TƯ'!$B$10:$G$55,3,0))</f>
        <v/>
      </c>
      <c r="F47" s="1006"/>
      <c r="G47" s="1057"/>
      <c r="H47" s="1058" t="str">
        <f>IF($F47="","",VLOOKUP($F47,'BÁO CÁO NXT 152'!$A$10:$L$25,8,0))</f>
        <v/>
      </c>
      <c r="I47" s="1058"/>
      <c r="J47" s="1174" t="str">
        <f>IF(F47="","",VLOOKUP($F47,'DANH MỤC VẬT TƯ'!$B$10:$G$55,4,0))</f>
        <v/>
      </c>
      <c r="K47" s="1075"/>
      <c r="L47" s="1058"/>
      <c r="M47" s="1076"/>
      <c r="N47" s="1076"/>
    </row>
    <row r="48" spans="1:14" s="1009" customFormat="1" ht="15.95" customHeight="1">
      <c r="A48" s="1001"/>
      <c r="B48" s="1028">
        <v>44568</v>
      </c>
      <c r="C48" s="1003">
        <v>10</v>
      </c>
      <c r="D48" s="1174" t="str">
        <f>IF(F48="","",VLOOKUP($F48,'DANH MỤC VẬT TƯ'!$B$10:$G$55,2,0))</f>
        <v>Bắp bò</v>
      </c>
      <c r="E48" s="1174" t="str">
        <f>IF(G48="","",VLOOKUP($F48,'DANH MỤC VẬT TƯ'!$B$10:$G$55,3,0))</f>
        <v>kg</v>
      </c>
      <c r="F48" s="1006" t="s">
        <v>2045</v>
      </c>
      <c r="G48" s="1057">
        <f>35*0.1</f>
        <v>3.5</v>
      </c>
      <c r="H48" s="1058">
        <f>IF($F48="","",VLOOKUP($F48,'BÁO CÁO NXT 152'!$A$10:$L$25,8,0))</f>
        <v>270000</v>
      </c>
      <c r="I48" s="1058">
        <f t="shared" ref="I48:I53" si="4">IF(G48=0,0,G48*H48)</f>
        <v>945000</v>
      </c>
      <c r="J48" s="1174">
        <f>IF(F48="","",VLOOKUP($F48,'DANH MỤC VẬT TƯ'!$B$10:$G$55,4,0))</f>
        <v>152</v>
      </c>
      <c r="K48" s="1075" t="s">
        <v>2056</v>
      </c>
      <c r="L48" s="1058" t="str">
        <f t="shared" ref="L48:L53" si="5">J48&amp;K48</f>
        <v>152LT</v>
      </c>
      <c r="M48" s="1076"/>
      <c r="N48" s="1076"/>
    </row>
    <row r="49" spans="1:14" s="1009" customFormat="1" ht="15.95" customHeight="1">
      <c r="A49" s="1001"/>
      <c r="B49" s="1028">
        <v>44568</v>
      </c>
      <c r="C49" s="1003">
        <v>10</v>
      </c>
      <c r="D49" s="1174" t="str">
        <f>IF(F49="","",VLOOKUP($F49,'DANH MỤC VẬT TƯ'!$B$10:$G$55,2,0))</f>
        <v>Bún</v>
      </c>
      <c r="E49" s="1174" t="str">
        <f>IF(G49="","",VLOOKUP($F49,'DANH MỤC VẬT TƯ'!$B$10:$G$55,3,0))</f>
        <v>kg</v>
      </c>
      <c r="F49" s="1006" t="s">
        <v>2083</v>
      </c>
      <c r="G49" s="1057">
        <f>35*0.5</f>
        <v>17.5</v>
      </c>
      <c r="H49" s="1058">
        <f>IF($F49="","",VLOOKUP($F49,'BÁO CÁO NXT 152'!$A$10:$L$25,8,0))</f>
        <v>12000</v>
      </c>
      <c r="I49" s="1058">
        <f t="shared" si="4"/>
        <v>210000</v>
      </c>
      <c r="J49" s="1174">
        <f>IF(F49="","",VLOOKUP($F49,'DANH MỤC VẬT TƯ'!$B$10:$G$55,4,0))</f>
        <v>152</v>
      </c>
      <c r="K49" s="1075" t="s">
        <v>2056</v>
      </c>
      <c r="L49" s="1058" t="str">
        <f t="shared" si="5"/>
        <v>152LT</v>
      </c>
      <c r="M49" s="1076"/>
      <c r="N49" s="1076"/>
    </row>
    <row r="50" spans="1:14" s="1009" customFormat="1" ht="15.95" customHeight="1">
      <c r="A50" s="1001"/>
      <c r="B50" s="1028">
        <v>44568</v>
      </c>
      <c r="C50" s="1003">
        <v>10</v>
      </c>
      <c r="D50" s="1174" t="str">
        <f>IF(F50="","",VLOOKUP($F50,'DANH MỤC VẬT TƯ'!$B$10:$G$55,2,0))</f>
        <v>Thịt heo</v>
      </c>
      <c r="E50" s="1174" t="str">
        <f>IF(G50="","",VLOOKUP($F50,'DANH MỤC VẬT TƯ'!$B$10:$G$55,3,0))</f>
        <v>kg</v>
      </c>
      <c r="F50" s="1006" t="s">
        <v>2088</v>
      </c>
      <c r="G50" s="1057">
        <f>35*0.2</f>
        <v>7</v>
      </c>
      <c r="H50" s="1058">
        <f>IF($F50="","",VLOOKUP($F50,'BÁO CÁO NXT 152'!$A$10:$L$25,8,0))</f>
        <v>130000</v>
      </c>
      <c r="I50" s="1058">
        <f t="shared" si="4"/>
        <v>910000</v>
      </c>
      <c r="J50" s="1174">
        <f>IF(F50="","",VLOOKUP($F50,'DANH MỤC VẬT TƯ'!$B$10:$G$55,4,0))</f>
        <v>152</v>
      </c>
      <c r="K50" s="1075" t="s">
        <v>2056</v>
      </c>
      <c r="L50" s="1058" t="str">
        <f t="shared" si="5"/>
        <v>152LT</v>
      </c>
      <c r="M50" s="1076"/>
      <c r="N50" s="1076"/>
    </row>
    <row r="51" spans="1:14" s="1009" customFormat="1" ht="15.95" customHeight="1">
      <c r="A51" s="1001"/>
      <c r="B51" s="1028">
        <v>44568</v>
      </c>
      <c r="C51" s="1003">
        <v>10</v>
      </c>
      <c r="D51" s="1174" t="str">
        <f>IF(F51="","",VLOOKUP($F51,'DANH MỤC VẬT TƯ'!$B$10:$G$55,2,0))</f>
        <v>Mực tươi</v>
      </c>
      <c r="E51" s="1174" t="str">
        <f>IF(G51="","",VLOOKUP($F51,'DANH MỤC VẬT TƯ'!$B$10:$G$55,3,0))</f>
        <v>kg</v>
      </c>
      <c r="F51" s="1006" t="s">
        <v>2086</v>
      </c>
      <c r="G51" s="1057">
        <f>35*0.1</f>
        <v>3.5</v>
      </c>
      <c r="H51" s="1058">
        <f>IF($F51="","",VLOOKUP($F51,'BÁO CÁO NXT 152'!$A$10:$L$25,8,0))</f>
        <v>250000</v>
      </c>
      <c r="I51" s="1058">
        <f t="shared" si="4"/>
        <v>875000</v>
      </c>
      <c r="J51" s="1174">
        <f>IF(F51="","",VLOOKUP($F51,'DANH MỤC VẬT TƯ'!$B$10:$G$55,4,0))</f>
        <v>152</v>
      </c>
      <c r="K51" s="1075" t="s">
        <v>2056</v>
      </c>
      <c r="L51" s="1058" t="str">
        <f t="shared" si="5"/>
        <v>152LT</v>
      </c>
      <c r="M51" s="1076"/>
      <c r="N51" s="1076"/>
    </row>
    <row r="52" spans="1:14" s="1009" customFormat="1" ht="15.95" customHeight="1">
      <c r="A52" s="1001"/>
      <c r="B52" s="1028">
        <v>44568</v>
      </c>
      <c r="C52" s="1003">
        <v>10</v>
      </c>
      <c r="D52" s="1174" t="str">
        <f>IF(F52="","",VLOOKUP($F52,'DANH MỤC VẬT TƯ'!$B$10:$G$55,2,0))</f>
        <v>Tôm</v>
      </c>
      <c r="E52" s="1174" t="str">
        <f>IF(G52="","",VLOOKUP($F52,'DANH MỤC VẬT TƯ'!$B$10:$G$55,3,0))</f>
        <v>kg</v>
      </c>
      <c r="F52" s="1006" t="s">
        <v>2089</v>
      </c>
      <c r="G52" s="1057">
        <f>35*0.1</f>
        <v>3.5</v>
      </c>
      <c r="H52" s="1058">
        <f>IF($F52="","",VLOOKUP($F52,'BÁO CÁO NXT 152'!$A$10:$L$25,8,0))</f>
        <v>250000</v>
      </c>
      <c r="I52" s="1058">
        <f t="shared" si="4"/>
        <v>875000</v>
      </c>
      <c r="J52" s="1174">
        <f>IF(F52="","",VLOOKUP($F52,'DANH MỤC VẬT TƯ'!$B$10:$G$55,4,0))</f>
        <v>152</v>
      </c>
      <c r="K52" s="1075" t="s">
        <v>2056</v>
      </c>
      <c r="L52" s="1058" t="str">
        <f t="shared" si="5"/>
        <v>152LT</v>
      </c>
      <c r="M52" s="1076"/>
      <c r="N52" s="1076"/>
    </row>
    <row r="53" spans="1:14" s="1009" customFormat="1" ht="15.95" customHeight="1">
      <c r="A53" s="1001"/>
      <c r="B53" s="1028">
        <v>44568</v>
      </c>
      <c r="C53" s="1003">
        <v>10</v>
      </c>
      <c r="D53" s="1174" t="str">
        <f>IF(F53="","",VLOOKUP($F53,'DANH MỤC VẬT TƯ'!$B$10:$G$55,2,0))</f>
        <v>Rau các loại</v>
      </c>
      <c r="E53" s="1174" t="str">
        <f>IF(G53="","",VLOOKUP($F53,'DANH MỤC VẬT TƯ'!$B$10:$G$55,3,0))</f>
        <v>kg</v>
      </c>
      <c r="F53" s="1006" t="s">
        <v>2085</v>
      </c>
      <c r="G53" s="1057">
        <f>35*1</f>
        <v>35</v>
      </c>
      <c r="H53" s="1058">
        <f>IF($F53="","",VLOOKUP($F53,'BÁO CÁO NXT 152'!$A$10:$L$25,8,0))</f>
        <v>30000</v>
      </c>
      <c r="I53" s="1058">
        <f t="shared" si="4"/>
        <v>1050000</v>
      </c>
      <c r="J53" s="1174">
        <f>IF(F53="","",VLOOKUP($F53,'DANH MỤC VẬT TƯ'!$B$10:$G$55,4,0))</f>
        <v>152</v>
      </c>
      <c r="K53" s="1075" t="s">
        <v>2056</v>
      </c>
      <c r="L53" s="1058" t="str">
        <f t="shared" si="5"/>
        <v>152LT</v>
      </c>
      <c r="M53" s="1076"/>
      <c r="N53" s="1076"/>
    </row>
    <row r="54" spans="1:14" s="1009" customFormat="1" ht="15.95" customHeight="1">
      <c r="A54" s="1001"/>
      <c r="B54" s="1028"/>
      <c r="C54" s="1003"/>
      <c r="D54" s="1174" t="str">
        <f>IF(F54="","",VLOOKUP($F54,'DANH MỤC VẬT TƯ'!$B$10:$G$55,2,0))</f>
        <v/>
      </c>
      <c r="E54" s="1174" t="str">
        <f>IF(G54="","",VLOOKUP($F54,'DANH MỤC VẬT TƯ'!$B$10:$G$55,3,0))</f>
        <v/>
      </c>
      <c r="F54" s="1006"/>
      <c r="G54" s="1057"/>
      <c r="H54" s="1058" t="str">
        <f>IF($F54="","",VLOOKUP($F54,'BÁO CÁO NXT 152'!$A$10:$L$25,8,0))</f>
        <v/>
      </c>
      <c r="I54" s="1058"/>
      <c r="J54" s="1174" t="str">
        <f>IF(F54="","",VLOOKUP($F54,'DANH MỤC VẬT TƯ'!$B$10:$G$55,4,0))</f>
        <v/>
      </c>
      <c r="K54" s="1075"/>
      <c r="L54" s="1058"/>
      <c r="M54" s="1076"/>
      <c r="N54" s="1076"/>
    </row>
    <row r="55" spans="1:14" s="1009" customFormat="1" ht="15.95" customHeight="1">
      <c r="A55" s="1001"/>
      <c r="B55" s="1028">
        <v>44568</v>
      </c>
      <c r="C55" s="1003">
        <v>11</v>
      </c>
      <c r="D55" s="1174" t="str">
        <f>IF(F55="","",VLOOKUP($F55,'DANH MỤC VẬT TƯ'!$B$10:$G$55,2,0))</f>
        <v xml:space="preserve">Khoai </v>
      </c>
      <c r="E55" s="1174" t="str">
        <f>IF(G55="","",VLOOKUP($F55,'DANH MỤC VẬT TƯ'!$B$10:$G$55,3,0))</f>
        <v>kg</v>
      </c>
      <c r="F55" s="1006" t="s">
        <v>2093</v>
      </c>
      <c r="G55" s="1057">
        <f>30*0.07</f>
        <v>2.1</v>
      </c>
      <c r="H55" s="1058">
        <f>IF($F55="","",VLOOKUP($F55,'BÁO CÁO NXT 152'!$A$10:$L$25,8,0))</f>
        <v>30000</v>
      </c>
      <c r="I55" s="1058">
        <f>IF(G55=0,0,G55*H55)</f>
        <v>63000</v>
      </c>
      <c r="J55" s="1174">
        <f>IF(F55="","",VLOOKUP($F55,'DANH MỤC VẬT TƯ'!$B$10:$G$55,4,0))</f>
        <v>152</v>
      </c>
      <c r="K55" s="1075" t="s">
        <v>2129</v>
      </c>
      <c r="L55" s="1058" t="str">
        <f>J55&amp;K55</f>
        <v>152KTC</v>
      </c>
      <c r="M55" s="1076"/>
      <c r="N55" s="1076"/>
    </row>
    <row r="56" spans="1:14" s="1009" customFormat="1" ht="15.95" customHeight="1">
      <c r="A56" s="1001"/>
      <c r="B56" s="1028">
        <v>44568</v>
      </c>
      <c r="C56" s="1003">
        <v>11</v>
      </c>
      <c r="D56" s="1174" t="str">
        <f>IF(F56="","",VLOOKUP($F56,'DANH MỤC VẬT TƯ'!$B$10:$G$55,2,0))</f>
        <v>Bột chiên giòn</v>
      </c>
      <c r="E56" s="1174" t="str">
        <f>IF(G56="","",VLOOKUP($F56,'DANH MỤC VẬT TƯ'!$B$10:$G$55,3,0))</f>
        <v>kg</v>
      </c>
      <c r="F56" s="1006" t="s">
        <v>2095</v>
      </c>
      <c r="G56" s="1057">
        <f>30*0.05</f>
        <v>1.5</v>
      </c>
      <c r="H56" s="1058">
        <f>IF($F56="","",VLOOKUP($F56,'BÁO CÁO NXT 152'!$A$10:$L$25,8,0))</f>
        <v>150000</v>
      </c>
      <c r="I56" s="1058">
        <f>IF(G56=0,0,G56*H56)</f>
        <v>225000</v>
      </c>
      <c r="J56" s="1174">
        <f>IF(F56="","",VLOOKUP($F56,'DANH MỤC VẬT TƯ'!$B$10:$G$55,4,0))</f>
        <v>152</v>
      </c>
      <c r="K56" s="1075" t="s">
        <v>2129</v>
      </c>
      <c r="L56" s="1058" t="str">
        <f>J56&amp;K56</f>
        <v>152KTC</v>
      </c>
      <c r="M56" s="1076"/>
      <c r="N56" s="1076"/>
    </row>
    <row r="57" spans="1:14" s="1009" customFormat="1" ht="15.95" customHeight="1">
      <c r="A57" s="1001"/>
      <c r="B57" s="1028"/>
      <c r="C57" s="1003"/>
      <c r="D57" s="1174" t="str">
        <f>IF(F57="","",VLOOKUP($F57,'DANH MỤC VẬT TƯ'!$B$10:$G$55,2,0))</f>
        <v/>
      </c>
      <c r="E57" s="1174" t="str">
        <f>IF(G57="","",VLOOKUP($F57,'DANH MỤC VẬT TƯ'!$B$10:$G$55,3,0))</f>
        <v/>
      </c>
      <c r="F57" s="1006"/>
      <c r="G57" s="1057"/>
      <c r="H57" s="1058" t="str">
        <f>IF($F57="","",VLOOKUP($F57,'BÁO CÁO NXT 152'!$A$10:$L$25,8,0))</f>
        <v/>
      </c>
      <c r="I57" s="1058"/>
      <c r="J57" s="1174" t="str">
        <f>IF(F57="","",VLOOKUP($F57,'DANH MỤC VẬT TƯ'!$B$10:$G$55,4,0))</f>
        <v/>
      </c>
      <c r="K57" s="1075"/>
      <c r="L57" s="1058"/>
      <c r="M57" s="1076"/>
      <c r="N57" s="1076"/>
    </row>
    <row r="58" spans="1:14" s="1009" customFormat="1" ht="15.95" customHeight="1">
      <c r="A58" s="1001"/>
      <c r="B58" s="1028">
        <v>44568</v>
      </c>
      <c r="C58" s="1003">
        <v>12</v>
      </c>
      <c r="D58" s="1174" t="str">
        <f>IF(F58="","",VLOOKUP($F58,'DANH MỤC VẬT TƯ'!$B$10:$G$55,2,0))</f>
        <v>Ngô mỹ</v>
      </c>
      <c r="E58" s="1174" t="str">
        <f>IF(G58="","",VLOOKUP($F58,'DANH MỤC VẬT TƯ'!$B$10:$G$55,3,0))</f>
        <v>kg</v>
      </c>
      <c r="F58" s="1006" t="s">
        <v>2096</v>
      </c>
      <c r="G58" s="1057">
        <f>30*0.08</f>
        <v>2.4</v>
      </c>
      <c r="H58" s="1058">
        <f>IF($F58="","",VLOOKUP($F58,'BÁO CÁO NXT 152'!$A$10:$L$25,8,0))</f>
        <v>30000</v>
      </c>
      <c r="I58" s="1058">
        <f>IF(G58=0,0,G58*H58)</f>
        <v>72000</v>
      </c>
      <c r="J58" s="1174">
        <f>IF(F58="","",VLOOKUP($F58,'DANH MỤC VẬT TƯ'!$B$10:$G$55,4,0))</f>
        <v>152</v>
      </c>
      <c r="K58" s="1075" t="s">
        <v>1971</v>
      </c>
      <c r="L58" s="1058" t="str">
        <f>J58&amp;K58</f>
        <v>152NC</v>
      </c>
      <c r="M58" s="1076"/>
      <c r="N58" s="1076"/>
    </row>
    <row r="59" spans="1:14" s="1009" customFormat="1" ht="15.95" customHeight="1">
      <c r="A59" s="1001"/>
      <c r="B59" s="1028">
        <v>44568</v>
      </c>
      <c r="C59" s="1003">
        <v>12</v>
      </c>
      <c r="D59" s="1174" t="str">
        <f>IF(F59="","",VLOOKUP($F59,'DANH MỤC VẬT TƯ'!$B$10:$G$55,2,0))</f>
        <v>Bột chiên giòn</v>
      </c>
      <c r="E59" s="1174" t="str">
        <f>IF(G59="","",VLOOKUP($F59,'DANH MỤC VẬT TƯ'!$B$10:$G$55,3,0))</f>
        <v>kg</v>
      </c>
      <c r="F59" s="1006" t="s">
        <v>2095</v>
      </c>
      <c r="G59" s="1057">
        <f>30*0.05</f>
        <v>1.5</v>
      </c>
      <c r="H59" s="1058">
        <f>IF($F59="","",VLOOKUP($F59,'BÁO CÁO NXT 152'!$A$10:$L$25,8,0))</f>
        <v>150000</v>
      </c>
      <c r="I59" s="1058">
        <f>IF(G59=0,0,G59*H59)</f>
        <v>225000</v>
      </c>
      <c r="J59" s="1174">
        <f>IF(F59="","",VLOOKUP($F59,'DANH MỤC VẬT TƯ'!$B$10:$G$55,4,0))</f>
        <v>152</v>
      </c>
      <c r="K59" s="1075" t="s">
        <v>1971</v>
      </c>
      <c r="L59" s="1058" t="str">
        <f>J59&amp;K59</f>
        <v>152NC</v>
      </c>
      <c r="M59" s="1076"/>
      <c r="N59" s="1076"/>
    </row>
    <row r="60" spans="1:14" s="1009" customFormat="1" ht="15.95" customHeight="1">
      <c r="A60" s="1001"/>
      <c r="B60" s="1028"/>
      <c r="C60" s="1003"/>
      <c r="D60" s="1174" t="str">
        <f>IF(F60="","",VLOOKUP($F60,'DANH MỤC VẬT TƯ'!$B$10:$G$55,2,0))</f>
        <v/>
      </c>
      <c r="E60" s="1174" t="str">
        <f>IF(G60="","",VLOOKUP($F60,'DANH MỤC VẬT TƯ'!$B$10:$G$55,3,0))</f>
        <v/>
      </c>
      <c r="F60" s="1006"/>
      <c r="G60" s="1057"/>
      <c r="H60" s="1058" t="str">
        <f>IF($F60="","",VLOOKUP($F60,'BÁO CÁO NXT 152'!$A$10:$L$25,8,0))</f>
        <v/>
      </c>
      <c r="I60" s="1058"/>
      <c r="J60" s="1174" t="str">
        <f>IF(F60="","",VLOOKUP($F60,'DANH MỤC VẬT TƯ'!$B$10:$G$55,4,0))</f>
        <v/>
      </c>
      <c r="K60" s="1075"/>
      <c r="L60" s="1058"/>
      <c r="M60" s="1076"/>
      <c r="N60" s="1076"/>
    </row>
    <row r="61" spans="1:14" s="1009" customFormat="1" ht="15.95" customHeight="1">
      <c r="A61" s="1001"/>
      <c r="B61" s="1028">
        <v>44568</v>
      </c>
      <c r="C61" s="1003">
        <v>13</v>
      </c>
      <c r="D61" s="1174" t="str">
        <f>IF(F61="","",VLOOKUP($F61,'DANH MỤC VẬT TƯ'!$B$10:$G$55,2,0))</f>
        <v xml:space="preserve"> Gạo</v>
      </c>
      <c r="E61" s="1174" t="str">
        <f>IF(G61="","",VLOOKUP($F61,'DANH MỤC VẬT TƯ'!$B$10:$G$55,3,0))</f>
        <v>kg</v>
      </c>
      <c r="F61" s="1006" t="s">
        <v>2097</v>
      </c>
      <c r="G61" s="1057">
        <f>20*0.15</f>
        <v>3</v>
      </c>
      <c r="H61" s="1058">
        <f>IF($F61="","",VLOOKUP($F61,'BÁO CÁO NXT 152'!$A$10:$L$25,8,0))</f>
        <v>25000</v>
      </c>
      <c r="I61" s="1058">
        <f>IF(G61=0,0,G61*H61)</f>
        <v>75000</v>
      </c>
      <c r="J61" s="1174">
        <f>IF(F61="","",VLOOKUP($F61,'DANH MỤC VẬT TƯ'!$B$10:$G$55,4,0))</f>
        <v>152</v>
      </c>
      <c r="K61" s="1075" t="s">
        <v>2131</v>
      </c>
      <c r="L61" s="1058" t="str">
        <f>J61&amp;K61</f>
        <v>152CDC</v>
      </c>
      <c r="M61" s="1076"/>
      <c r="N61" s="1076"/>
    </row>
    <row r="62" spans="1:14" s="1009" customFormat="1" ht="15.95" customHeight="1">
      <c r="A62" s="1001"/>
      <c r="B62" s="1028">
        <v>44568</v>
      </c>
      <c r="C62" s="1003">
        <v>13</v>
      </c>
      <c r="D62" s="1174" t="str">
        <f>IF(F62="","",VLOOKUP($F62,'DANH MỤC VẬT TƯ'!$B$10:$G$55,2,0))</f>
        <v>Trứng gà, vịt</v>
      </c>
      <c r="E62" s="1174" t="str">
        <f>IF(G62="","",VLOOKUP($F62,'DANH MỤC VẬT TƯ'!$B$10:$G$55,3,0))</f>
        <v>kg</v>
      </c>
      <c r="F62" s="1006" t="s">
        <v>2099</v>
      </c>
      <c r="G62" s="1057">
        <f>20*1</f>
        <v>20</v>
      </c>
      <c r="H62" s="1058">
        <f>IF($F62="","",VLOOKUP($F62,'BÁO CÁO NXT 152'!$A$10:$L$25,8,0))</f>
        <v>4000</v>
      </c>
      <c r="I62" s="1058">
        <f>IF(G62=0,0,G62*H62)</f>
        <v>80000</v>
      </c>
      <c r="J62" s="1174">
        <f>IF(F62="","",VLOOKUP($F62,'DANH MỤC VẬT TƯ'!$B$10:$G$55,4,0))</f>
        <v>152</v>
      </c>
      <c r="K62" s="1075" t="s">
        <v>2131</v>
      </c>
      <c r="L62" s="1058" t="str">
        <f>J62&amp;K62</f>
        <v>152CDC</v>
      </c>
      <c r="M62" s="1076"/>
      <c r="N62" s="1076"/>
    </row>
    <row r="63" spans="1:14" s="1009" customFormat="1" ht="15.95" customHeight="1">
      <c r="A63" s="1001"/>
      <c r="B63" s="1028">
        <v>44568</v>
      </c>
      <c r="C63" s="1003">
        <v>13</v>
      </c>
      <c r="D63" s="1174" t="str">
        <f>IF(F63="","",VLOOKUP($F63,'DANH MỤC VẬT TƯ'!$B$10:$G$55,2,0))</f>
        <v xml:space="preserve"> Lạp xường</v>
      </c>
      <c r="E63" s="1174" t="str">
        <f>IF(G63="","",VLOOKUP($F63,'DANH MỤC VẬT TƯ'!$B$10:$G$55,3,0))</f>
        <v>kg</v>
      </c>
      <c r="F63" s="1006" t="s">
        <v>2105</v>
      </c>
      <c r="G63" s="1057">
        <f>20*0.02</f>
        <v>0.4</v>
      </c>
      <c r="H63" s="1058">
        <f>IF($F63="","",VLOOKUP($F63,'BÁO CÁO NXT 152'!$A$10:$L$25,8,0))</f>
        <v>200000</v>
      </c>
      <c r="I63" s="1058">
        <f>IF(G63=0,0,G63*H63)</f>
        <v>80000</v>
      </c>
      <c r="J63" s="1174">
        <f>IF(F63="","",VLOOKUP($F63,'DANH MỤC VẬT TƯ'!$B$10:$G$55,4,0))</f>
        <v>152</v>
      </c>
      <c r="K63" s="1075" t="s">
        <v>2131</v>
      </c>
      <c r="L63" s="1058" t="str">
        <f>J63&amp;K63</f>
        <v>152CDC</v>
      </c>
      <c r="M63" s="1076"/>
      <c r="N63" s="1076"/>
    </row>
    <row r="64" spans="1:14" s="1009" customFormat="1" ht="15.95" customHeight="1">
      <c r="A64" s="1001"/>
      <c r="B64" s="1028">
        <v>44568</v>
      </c>
      <c r="C64" s="1003">
        <v>13</v>
      </c>
      <c r="D64" s="1174" t="str">
        <f>IF(F64="","",VLOOKUP($F64,'DANH MỤC VẬT TƯ'!$B$10:$G$55,2,0))</f>
        <v>Rau các loại</v>
      </c>
      <c r="E64" s="1174" t="str">
        <f>IF(G64="","",VLOOKUP($F64,'DANH MỤC VẬT TƯ'!$B$10:$G$55,3,0))</f>
        <v>kg</v>
      </c>
      <c r="F64" s="1006" t="s">
        <v>2085</v>
      </c>
      <c r="G64" s="1057">
        <f>20*0.1</f>
        <v>2</v>
      </c>
      <c r="H64" s="1058">
        <f>IF($F64="","",VLOOKUP($F64,'BÁO CÁO NXT 152'!$A$10:$L$25,8,0))</f>
        <v>30000</v>
      </c>
      <c r="I64" s="1058">
        <f>IF(G64=0,0,G64*H64)</f>
        <v>60000</v>
      </c>
      <c r="J64" s="1174">
        <f>IF(F64="","",VLOOKUP($F64,'DANH MỤC VẬT TƯ'!$B$10:$G$55,4,0))</f>
        <v>152</v>
      </c>
      <c r="K64" s="1075" t="s">
        <v>2131</v>
      </c>
      <c r="L64" s="1058" t="str">
        <f>J64&amp;K64</f>
        <v>152CDC</v>
      </c>
      <c r="M64" s="1076"/>
      <c r="N64" s="1076"/>
    </row>
    <row r="65" spans="1:14" s="1009" customFormat="1" ht="15.95" customHeight="1">
      <c r="A65" s="1001"/>
      <c r="B65" s="1028"/>
      <c r="C65" s="1003"/>
      <c r="D65" s="1174" t="str">
        <f>IF(F65="","",VLOOKUP($F65,'DANH MỤC VẬT TƯ'!$B$10:$G$55,2,0))</f>
        <v/>
      </c>
      <c r="E65" s="1174" t="str">
        <f>IF(G65="","",VLOOKUP($F65,'DANH MỤC VẬT TƯ'!$B$10:$G$55,3,0))</f>
        <v/>
      </c>
      <c r="F65" s="1006"/>
      <c r="G65" s="1057"/>
      <c r="H65" s="1058" t="str">
        <f>IF($F65="","",VLOOKUP($F65,'BÁO CÁO NXT 152'!$A$10:$L$25,8,0))</f>
        <v/>
      </c>
      <c r="I65" s="1058"/>
      <c r="J65" s="1174" t="str">
        <f>IF(F65="","",VLOOKUP($F65,'DANH MỤC VẬT TƯ'!$B$10:$G$55,4,0))</f>
        <v/>
      </c>
      <c r="K65" s="1075"/>
      <c r="L65" s="1058"/>
      <c r="M65" s="1076"/>
      <c r="N65" s="1076"/>
    </row>
    <row r="66" spans="1:14" s="1009" customFormat="1" ht="15" customHeight="1">
      <c r="A66" s="1001"/>
      <c r="B66" s="1028">
        <v>44568</v>
      </c>
      <c r="C66" s="1003">
        <v>14</v>
      </c>
      <c r="D66" s="1174" t="str">
        <f>IF(F66="","",VLOOKUP($F66,'DANH MỤC VẬT TƯ'!$B$10:$G$55,2,0))</f>
        <v xml:space="preserve"> Gạo</v>
      </c>
      <c r="E66" s="1174" t="str">
        <f>IF(G66="","",VLOOKUP($F66,'DANH MỤC VẬT TƯ'!$B$10:$G$55,3,0))</f>
        <v>kg</v>
      </c>
      <c r="F66" s="1006" t="s">
        <v>2097</v>
      </c>
      <c r="G66" s="1057">
        <f>30*0.15</f>
        <v>4.5</v>
      </c>
      <c r="H66" s="1058">
        <f>IF($F66="","",VLOOKUP($F66,'BÁO CÁO NXT 152'!$A$10:$L$25,8,0))</f>
        <v>25000</v>
      </c>
      <c r="I66" s="1058">
        <f>IF(G66=0,0,G66*H66)</f>
        <v>112500</v>
      </c>
      <c r="J66" s="1174">
        <f>IF(F66="","",VLOOKUP($F66,'DANH MỤC VẬT TƯ'!$B$10:$G$55,4,0))</f>
        <v>152</v>
      </c>
      <c r="K66" s="1075" t="s">
        <v>2133</v>
      </c>
      <c r="L66" s="1058" t="str">
        <f>J66&amp;K66</f>
        <v>152CTC</v>
      </c>
      <c r="M66" s="1076"/>
      <c r="N66" s="1076"/>
    </row>
    <row r="67" spans="1:14" s="1009" customFormat="1" ht="15.95" customHeight="1">
      <c r="A67" s="1001"/>
      <c r="B67" s="1028">
        <v>44568</v>
      </c>
      <c r="C67" s="1003">
        <v>14</v>
      </c>
      <c r="D67" s="1174" t="str">
        <f>IF(F67="","",VLOOKUP($F67,'DANH MỤC VẬT TƯ'!$B$10:$G$55,2,0))</f>
        <v>Rau các loại</v>
      </c>
      <c r="E67" s="1174" t="str">
        <f>IF(G67="","",VLOOKUP($F67,'DANH MỤC VẬT TƯ'!$B$10:$G$55,3,0))</f>
        <v>kg</v>
      </c>
      <c r="F67" s="1006" t="s">
        <v>2085</v>
      </c>
      <c r="G67" s="1057">
        <f>0.1*30</f>
        <v>3</v>
      </c>
      <c r="H67" s="1058">
        <f>IF($F67="","",VLOOKUP($F67,'BÁO CÁO NXT 152'!$A$10:$L$25,8,0))</f>
        <v>30000</v>
      </c>
      <c r="I67" s="1058">
        <f>IF(G67=0,0,G67*H67)</f>
        <v>90000</v>
      </c>
      <c r="J67" s="1174">
        <f>IF(F67="","",VLOOKUP($F67,'DANH MỤC VẬT TƯ'!$B$10:$G$55,4,0))</f>
        <v>152</v>
      </c>
      <c r="K67" s="1075" t="s">
        <v>2133</v>
      </c>
      <c r="L67" s="1058" t="str">
        <f>J67&amp;K67</f>
        <v>152CTC</v>
      </c>
      <c r="M67" s="1076"/>
      <c r="N67" s="1076"/>
    </row>
    <row r="68" spans="1:14" s="1009" customFormat="1" ht="15.95" customHeight="1">
      <c r="A68" s="1001"/>
      <c r="B68" s="1028">
        <v>44568</v>
      </c>
      <c r="C68" s="1003">
        <v>14</v>
      </c>
      <c r="D68" s="1174" t="str">
        <f>IF(F68="","",VLOOKUP($F68,'DANH MỤC VẬT TƯ'!$B$10:$G$55,2,0))</f>
        <v>Trứng gà, vịt</v>
      </c>
      <c r="E68" s="1174" t="str">
        <f>IF(G68="","",VLOOKUP($F68,'DANH MỤC VẬT TƯ'!$B$10:$G$55,3,0))</f>
        <v>kg</v>
      </c>
      <c r="F68" s="1006" t="s">
        <v>2099</v>
      </c>
      <c r="G68" s="1057">
        <f>1*30</f>
        <v>30</v>
      </c>
      <c r="H68" s="1058">
        <f>IF($F68="","",VLOOKUP($F68,'BÁO CÁO NXT 152'!$A$10:$L$25,8,0))</f>
        <v>4000</v>
      </c>
      <c r="I68" s="1058">
        <f>IF(G68=0,0,G68*H68)</f>
        <v>120000</v>
      </c>
      <c r="J68" s="1174">
        <f>IF(F68="","",VLOOKUP($F68,'DANH MỤC VẬT TƯ'!$B$10:$G$55,4,0))</f>
        <v>152</v>
      </c>
      <c r="K68" s="1075" t="s">
        <v>2133</v>
      </c>
      <c r="L68" s="1058" t="str">
        <f>J68&amp;K68</f>
        <v>152CTC</v>
      </c>
      <c r="M68" s="1076"/>
      <c r="N68" s="1076"/>
    </row>
    <row r="69" spans="1:14" s="1009" customFormat="1" ht="15.95" customHeight="1">
      <c r="A69" s="1001"/>
      <c r="B69" s="1028"/>
      <c r="C69" s="1003"/>
      <c r="D69" s="1174" t="str">
        <f>IF(F69="","",VLOOKUP($F69,'DANH MỤC VẬT TƯ'!$B$10:$G$55,2,0))</f>
        <v/>
      </c>
      <c r="E69" s="1174" t="str">
        <f>IF(G69="","",VLOOKUP($F69,'DANH MỤC VẬT TƯ'!$B$10:$G$55,3,0))</f>
        <v/>
      </c>
      <c r="F69" s="1006"/>
      <c r="G69" s="1057"/>
      <c r="H69" s="1058" t="str">
        <f>IF($F69="","",VLOOKUP($F69,'BÁO CÁO NXT 152'!$A$10:$L$25,8,0))</f>
        <v/>
      </c>
      <c r="I69" s="1058"/>
      <c r="J69" s="1174" t="str">
        <f>IF(F69="","",VLOOKUP($F69,'DANH MỤC VẬT TƯ'!$B$10:$G$55,4,0))</f>
        <v/>
      </c>
      <c r="K69" s="1075"/>
      <c r="L69" s="1058"/>
      <c r="M69" s="1076"/>
      <c r="N69" s="1076"/>
    </row>
    <row r="70" spans="1:14" s="1009" customFormat="1" ht="15.95" customHeight="1">
      <c r="A70" s="1001"/>
      <c r="B70" s="1028">
        <v>44569</v>
      </c>
      <c r="C70" s="1003">
        <v>15</v>
      </c>
      <c r="D70" s="1174" t="str">
        <f>IF(F70="","",VLOOKUP($F70,'DANH MỤC VẬT TƯ'!$B$10:$G$55,2,0))</f>
        <v>Bắp bò</v>
      </c>
      <c r="E70" s="1174" t="str">
        <f>IF(G70="","",VLOOKUP($F70,'DANH MỤC VẬT TƯ'!$B$10:$G$55,3,0))</f>
        <v>kg</v>
      </c>
      <c r="F70" s="1006" t="s">
        <v>2045</v>
      </c>
      <c r="G70" s="1057">
        <f>35*0.1</f>
        <v>3.5</v>
      </c>
      <c r="H70" s="1058">
        <f>IF($F70="","",VLOOKUP($F70,'BÁO CÁO NXT 152'!$A$10:$L$25,8,0))</f>
        <v>270000</v>
      </c>
      <c r="I70" s="1058">
        <f t="shared" ref="I70:I76" si="6">IF(G70=0,0,G70*H70)</f>
        <v>945000</v>
      </c>
      <c r="J70" s="1174">
        <f>IF(F70="","",VLOOKUP($F70,'DANH MỤC VẬT TƯ'!$B$10:$G$55,4,0))</f>
        <v>152</v>
      </c>
      <c r="K70" s="1075" t="s">
        <v>2128</v>
      </c>
      <c r="L70" s="1058" t="str">
        <f t="shared" ref="L70:L76" si="7">J70&amp;K70</f>
        <v>152LTC</v>
      </c>
      <c r="M70" s="1076"/>
      <c r="N70" s="1076"/>
    </row>
    <row r="71" spans="1:14" s="1009" customFormat="1" ht="15.95" customHeight="1">
      <c r="A71" s="1001"/>
      <c r="B71" s="1028">
        <v>44569</v>
      </c>
      <c r="C71" s="1003">
        <v>15</v>
      </c>
      <c r="D71" s="1174" t="str">
        <f>IF(F71="","",VLOOKUP($F71,'DANH MỤC VẬT TƯ'!$B$10:$G$55,2,0))</f>
        <v>Bún</v>
      </c>
      <c r="E71" s="1174" t="str">
        <f>IF(G71="","",VLOOKUP($F71,'DANH MỤC VẬT TƯ'!$B$10:$G$55,3,0))</f>
        <v>kg</v>
      </c>
      <c r="F71" s="1006" t="s">
        <v>2083</v>
      </c>
      <c r="G71" s="1057">
        <f>35*0.5</f>
        <v>17.5</v>
      </c>
      <c r="H71" s="1058">
        <f>IF($F71="","",VLOOKUP($F71,'BÁO CÁO NXT 152'!$A$10:$L$25,8,0))</f>
        <v>12000</v>
      </c>
      <c r="I71" s="1058">
        <f t="shared" si="6"/>
        <v>210000</v>
      </c>
      <c r="J71" s="1174">
        <f>IF(F71="","",VLOOKUP($F71,'DANH MỤC VẬT TƯ'!$B$10:$G$55,4,0))</f>
        <v>152</v>
      </c>
      <c r="K71" s="1075" t="s">
        <v>2128</v>
      </c>
      <c r="L71" s="1058" t="str">
        <f t="shared" si="7"/>
        <v>152LTC</v>
      </c>
      <c r="M71" s="1076"/>
      <c r="N71" s="1076"/>
    </row>
    <row r="72" spans="1:14" s="1009" customFormat="1" ht="15.95" customHeight="1">
      <c r="A72" s="1001"/>
      <c r="B72" s="1028">
        <v>44569</v>
      </c>
      <c r="C72" s="1003">
        <v>15</v>
      </c>
      <c r="D72" s="1174" t="str">
        <f>IF(F72="","",VLOOKUP($F72,'DANH MỤC VẬT TƯ'!$B$10:$G$55,2,0))</f>
        <v>Thịt heo</v>
      </c>
      <c r="E72" s="1174" t="str">
        <f>IF(G72="","",VLOOKUP($F72,'DANH MỤC VẬT TƯ'!$B$10:$G$55,3,0))</f>
        <v>kg</v>
      </c>
      <c r="F72" s="1006" t="s">
        <v>2088</v>
      </c>
      <c r="G72" s="1057">
        <f>35*0.2</f>
        <v>7</v>
      </c>
      <c r="H72" s="1058">
        <f>IF($F72="","",VLOOKUP($F72,'BÁO CÁO NXT 152'!$A$10:$L$25,8,0))</f>
        <v>130000</v>
      </c>
      <c r="I72" s="1058">
        <f t="shared" si="6"/>
        <v>910000</v>
      </c>
      <c r="J72" s="1174">
        <f>IF(F72="","",VLOOKUP($F72,'DANH MỤC VẬT TƯ'!$B$10:$G$55,4,0))</f>
        <v>152</v>
      </c>
      <c r="K72" s="1075" t="s">
        <v>2128</v>
      </c>
      <c r="L72" s="1058" t="str">
        <f t="shared" si="7"/>
        <v>152LTC</v>
      </c>
      <c r="M72" s="1076"/>
      <c r="N72" s="1076"/>
    </row>
    <row r="73" spans="1:14" s="1009" customFormat="1" ht="15.95" customHeight="1">
      <c r="A73" s="1001"/>
      <c r="B73" s="1028">
        <v>44569</v>
      </c>
      <c r="C73" s="1003">
        <v>15</v>
      </c>
      <c r="D73" s="1174" t="str">
        <f>IF(F73="","",VLOOKUP($F73,'DANH MỤC VẬT TƯ'!$B$10:$G$55,2,0))</f>
        <v>Mực tươi</v>
      </c>
      <c r="E73" s="1174" t="str">
        <f>IF(G73="","",VLOOKUP($F73,'DANH MỤC VẬT TƯ'!$B$10:$G$55,3,0))</f>
        <v>kg</v>
      </c>
      <c r="F73" s="1006" t="s">
        <v>2086</v>
      </c>
      <c r="G73" s="1057">
        <f>35*0.1</f>
        <v>3.5</v>
      </c>
      <c r="H73" s="1058">
        <f>IF($F73="","",VLOOKUP($F73,'BÁO CÁO NXT 152'!$A$10:$L$25,8,0))</f>
        <v>250000</v>
      </c>
      <c r="I73" s="1058">
        <f t="shared" si="6"/>
        <v>875000</v>
      </c>
      <c r="J73" s="1174">
        <f>IF(F73="","",VLOOKUP($F73,'DANH MỤC VẬT TƯ'!$B$10:$G$55,4,0))</f>
        <v>152</v>
      </c>
      <c r="K73" s="1075" t="s">
        <v>2128</v>
      </c>
      <c r="L73" s="1058" t="str">
        <f t="shared" si="7"/>
        <v>152LTC</v>
      </c>
      <c r="M73" s="1076"/>
      <c r="N73" s="1076"/>
    </row>
    <row r="74" spans="1:14" s="1009" customFormat="1" ht="15.95" customHeight="1">
      <c r="A74" s="1001"/>
      <c r="B74" s="1028">
        <v>44569</v>
      </c>
      <c r="C74" s="1003">
        <v>15</v>
      </c>
      <c r="D74" s="1174" t="str">
        <f>IF(F74="","",VLOOKUP($F74,'DANH MỤC VẬT TƯ'!$B$10:$G$55,2,0))</f>
        <v>Tôm</v>
      </c>
      <c r="E74" s="1174" t="str">
        <f>IF(G74="","",VLOOKUP($F74,'DANH MỤC VẬT TƯ'!$B$10:$G$55,3,0))</f>
        <v>kg</v>
      </c>
      <c r="F74" s="1006" t="s">
        <v>2089</v>
      </c>
      <c r="G74" s="1057">
        <f>35*0.1</f>
        <v>3.5</v>
      </c>
      <c r="H74" s="1058">
        <f>IF($F74="","",VLOOKUP($F74,'BÁO CÁO NXT 152'!$A$10:$L$25,8,0))</f>
        <v>250000</v>
      </c>
      <c r="I74" s="1058">
        <f t="shared" si="6"/>
        <v>875000</v>
      </c>
      <c r="J74" s="1174">
        <f>IF(F74="","",VLOOKUP($F74,'DANH MỤC VẬT TƯ'!$B$10:$G$55,4,0))</f>
        <v>152</v>
      </c>
      <c r="K74" s="1075" t="s">
        <v>2128</v>
      </c>
      <c r="L74" s="1058" t="str">
        <f t="shared" si="7"/>
        <v>152LTC</v>
      </c>
      <c r="M74" s="1076"/>
      <c r="N74" s="1076"/>
    </row>
    <row r="75" spans="1:14" s="1009" customFormat="1" ht="15.95" customHeight="1">
      <c r="A75" s="1001"/>
      <c r="B75" s="1028">
        <v>44569</v>
      </c>
      <c r="C75" s="1003">
        <v>15</v>
      </c>
      <c r="D75" s="1174" t="str">
        <f>IF(F75="","",VLOOKUP($F75,'DANH MỤC VẬT TƯ'!$B$10:$G$55,2,0))</f>
        <v>Ghẹ</v>
      </c>
      <c r="E75" s="1174" t="str">
        <f>IF(G75="","",VLOOKUP($F75,'DANH MỤC VẬT TƯ'!$B$10:$G$55,3,0))</f>
        <v>kg</v>
      </c>
      <c r="F75" s="1006" t="s">
        <v>2091</v>
      </c>
      <c r="G75" s="1057">
        <f>35*0.3</f>
        <v>10.5</v>
      </c>
      <c r="H75" s="1058">
        <f>IF($F75="","",VLOOKUP($F75,'BÁO CÁO NXT 152'!$A$10:$L$25,8,0))</f>
        <v>270000</v>
      </c>
      <c r="I75" s="1058">
        <f t="shared" si="6"/>
        <v>2835000</v>
      </c>
      <c r="J75" s="1174">
        <f>IF(F75="","",VLOOKUP($F75,'DANH MỤC VẬT TƯ'!$B$10:$G$55,4,0))</f>
        <v>152</v>
      </c>
      <c r="K75" s="1075" t="s">
        <v>2128</v>
      </c>
      <c r="L75" s="1058" t="str">
        <f t="shared" si="7"/>
        <v>152LTC</v>
      </c>
      <c r="M75" s="1076"/>
      <c r="N75" s="1076"/>
    </row>
    <row r="76" spans="1:14" s="1009" customFormat="1" ht="15.95" customHeight="1">
      <c r="A76" s="1001"/>
      <c r="B76" s="1028">
        <v>44569</v>
      </c>
      <c r="C76" s="1003">
        <v>15</v>
      </c>
      <c r="D76" s="1174" t="str">
        <f>IF(F76="","",VLOOKUP($F76,'DANH MỤC VẬT TƯ'!$B$10:$G$55,2,0))</f>
        <v>Rau các loại</v>
      </c>
      <c r="E76" s="1174" t="str">
        <f>IF(G76="","",VLOOKUP($F76,'DANH MỤC VẬT TƯ'!$B$10:$G$55,3,0))</f>
        <v>kg</v>
      </c>
      <c r="F76" s="1006" t="s">
        <v>2085</v>
      </c>
      <c r="G76" s="1057">
        <f>35*1</f>
        <v>35</v>
      </c>
      <c r="H76" s="1058">
        <f>IF($F76="","",VLOOKUP($F76,'BÁO CÁO NXT 152'!$A$10:$L$25,8,0))</f>
        <v>30000</v>
      </c>
      <c r="I76" s="1058">
        <f t="shared" si="6"/>
        <v>1050000</v>
      </c>
      <c r="J76" s="1174">
        <f>IF(F76="","",VLOOKUP($F76,'DANH MỤC VẬT TƯ'!$B$10:$G$55,4,0))</f>
        <v>152</v>
      </c>
      <c r="K76" s="1075" t="s">
        <v>2128</v>
      </c>
      <c r="L76" s="1058" t="str">
        <f t="shared" si="7"/>
        <v>152LTC</v>
      </c>
      <c r="M76" s="1076"/>
      <c r="N76" s="1076"/>
    </row>
    <row r="77" spans="1:14" s="1009" customFormat="1" ht="15.95" customHeight="1">
      <c r="A77" s="1001"/>
      <c r="B77" s="1028"/>
      <c r="C77" s="1003"/>
      <c r="D77" s="1174" t="str">
        <f>IF(F77="","",VLOOKUP($F77,'DANH MỤC VẬT TƯ'!$B$10:$G$55,2,0))</f>
        <v/>
      </c>
      <c r="E77" s="1174" t="str">
        <f>IF(G77="","",VLOOKUP($F77,'DANH MỤC VẬT TƯ'!$B$10:$G$55,3,0))</f>
        <v/>
      </c>
      <c r="F77" s="1006"/>
      <c r="G77" s="1057"/>
      <c r="H77" s="1058" t="str">
        <f>IF($F77="","",VLOOKUP($F77,'BÁO CÁO NXT 152'!$A$10:$L$25,8,0))</f>
        <v/>
      </c>
      <c r="I77" s="1058"/>
      <c r="J77" s="1174" t="str">
        <f>IF(F77="","",VLOOKUP($F77,'DANH MỤC VẬT TƯ'!$B$10:$G$55,4,0))</f>
        <v/>
      </c>
      <c r="K77" s="1075"/>
      <c r="L77" s="1058"/>
      <c r="M77" s="1076"/>
      <c r="N77" s="1076"/>
    </row>
    <row r="78" spans="1:14" s="1009" customFormat="1" ht="15.95" customHeight="1">
      <c r="A78" s="1001"/>
      <c r="B78" s="1028">
        <v>44569</v>
      </c>
      <c r="C78" s="1003">
        <v>16</v>
      </c>
      <c r="D78" s="1174" t="str">
        <f>IF(F78="","",VLOOKUP($F78,'DANH MỤC VẬT TƯ'!$B$10:$G$55,2,0))</f>
        <v xml:space="preserve">Khoai </v>
      </c>
      <c r="E78" s="1174" t="str">
        <f>IF(G78="","",VLOOKUP($F78,'DANH MỤC VẬT TƯ'!$B$10:$G$55,3,0))</f>
        <v>kg</v>
      </c>
      <c r="F78" s="1006" t="s">
        <v>2093</v>
      </c>
      <c r="G78" s="1057">
        <f>30*0.07</f>
        <v>2.1</v>
      </c>
      <c r="H78" s="1058">
        <f>IF($F78="","",VLOOKUP($F78,'BÁO CÁO NXT 152'!$A$10:$L$25,8,0))</f>
        <v>30000</v>
      </c>
      <c r="I78" s="1058">
        <f>IF(G78=0,0,G78*H78)</f>
        <v>63000</v>
      </c>
      <c r="J78" s="1174">
        <f>IF(F78="","",VLOOKUP($F78,'DANH MỤC VẬT TƯ'!$B$10:$G$55,4,0))</f>
        <v>152</v>
      </c>
      <c r="K78" s="1075" t="s">
        <v>2129</v>
      </c>
      <c r="L78" s="1058" t="str">
        <f>J78&amp;K78</f>
        <v>152KTC</v>
      </c>
      <c r="M78" s="1076"/>
      <c r="N78" s="1076"/>
    </row>
    <row r="79" spans="1:14" s="1009" customFormat="1" ht="15.95" customHeight="1">
      <c r="A79" s="1001"/>
      <c r="B79" s="1028">
        <v>44569</v>
      </c>
      <c r="C79" s="1003">
        <v>16</v>
      </c>
      <c r="D79" s="1174" t="str">
        <f>IF(F79="","",VLOOKUP($F79,'DANH MỤC VẬT TƯ'!$B$10:$G$55,2,0))</f>
        <v>Bột chiên giòn</v>
      </c>
      <c r="E79" s="1174" t="str">
        <f>IF(G79="","",VLOOKUP($F79,'DANH MỤC VẬT TƯ'!$B$10:$G$55,3,0))</f>
        <v>kg</v>
      </c>
      <c r="F79" s="1006" t="s">
        <v>2095</v>
      </c>
      <c r="G79" s="1057">
        <f>30*0.05</f>
        <v>1.5</v>
      </c>
      <c r="H79" s="1058">
        <f>IF($F79="","",VLOOKUP($F79,'BÁO CÁO NXT 152'!$A$10:$L$25,8,0))</f>
        <v>150000</v>
      </c>
      <c r="I79" s="1058">
        <f>IF(G79=0,0,G79*H79)</f>
        <v>225000</v>
      </c>
      <c r="J79" s="1174">
        <f>IF(F79="","",VLOOKUP($F79,'DANH MỤC VẬT TƯ'!$B$10:$G$55,4,0))</f>
        <v>152</v>
      </c>
      <c r="K79" s="1075" t="s">
        <v>2129</v>
      </c>
      <c r="L79" s="1058" t="str">
        <f>J79&amp;K79</f>
        <v>152KTC</v>
      </c>
      <c r="M79" s="1076"/>
      <c r="N79" s="1076"/>
    </row>
    <row r="80" spans="1:14" s="1009" customFormat="1" ht="15.95" customHeight="1">
      <c r="A80" s="1001"/>
      <c r="B80" s="1028"/>
      <c r="C80" s="1003"/>
      <c r="D80" s="1174" t="str">
        <f>IF(F80="","",VLOOKUP($F80,'DANH MỤC VẬT TƯ'!$B$10:$G$55,2,0))</f>
        <v/>
      </c>
      <c r="E80" s="1174" t="str">
        <f>IF(G80="","",VLOOKUP($F80,'DANH MỤC VẬT TƯ'!$B$10:$G$55,3,0))</f>
        <v/>
      </c>
      <c r="F80" s="1006"/>
      <c r="G80" s="1057"/>
      <c r="H80" s="1058" t="str">
        <f>IF($F80="","",VLOOKUP($F80,'BÁO CÁO NXT 152'!$A$10:$L$25,8,0))</f>
        <v/>
      </c>
      <c r="I80" s="1058"/>
      <c r="J80" s="1174" t="str">
        <f>IF(F80="","",VLOOKUP($F80,'DANH MỤC VẬT TƯ'!$B$10:$G$55,4,0))</f>
        <v/>
      </c>
      <c r="K80" s="1075"/>
      <c r="L80" s="1058"/>
      <c r="M80" s="1076"/>
      <c r="N80" s="1076"/>
    </row>
    <row r="81" spans="1:14" s="1009" customFormat="1" ht="15.95" customHeight="1">
      <c r="A81" s="1001"/>
      <c r="B81" s="1028">
        <v>44569</v>
      </c>
      <c r="C81" s="1003">
        <v>17</v>
      </c>
      <c r="D81" s="1174" t="str">
        <f>IF(F81="","",VLOOKUP($F81,'DANH MỤC VẬT TƯ'!$B$10:$G$55,2,0))</f>
        <v>Ngô mỹ</v>
      </c>
      <c r="E81" s="1174" t="str">
        <f>IF(G81="","",VLOOKUP($F81,'DANH MỤC VẬT TƯ'!$B$10:$G$55,3,0))</f>
        <v>kg</v>
      </c>
      <c r="F81" s="1006" t="s">
        <v>2096</v>
      </c>
      <c r="G81" s="1057">
        <f>25*0.08</f>
        <v>2</v>
      </c>
      <c r="H81" s="1058">
        <f>IF($F81="","",VLOOKUP($F81,'BÁO CÁO NXT 152'!$A$10:$L$25,8,0))</f>
        <v>30000</v>
      </c>
      <c r="I81" s="1058">
        <f>IF(G81=0,0,G81*H81)</f>
        <v>60000</v>
      </c>
      <c r="J81" s="1174">
        <f>IF(F81="","",VLOOKUP($F81,'DANH MỤC VẬT TƯ'!$B$10:$G$55,4,0))</f>
        <v>152</v>
      </c>
      <c r="K81" s="1075" t="s">
        <v>1971</v>
      </c>
      <c r="L81" s="1058" t="str">
        <f>J81&amp;K81</f>
        <v>152NC</v>
      </c>
      <c r="M81" s="1076"/>
      <c r="N81" s="1076"/>
    </row>
    <row r="82" spans="1:14" s="1009" customFormat="1" ht="15.95" customHeight="1">
      <c r="A82" s="1001"/>
      <c r="B82" s="1028">
        <v>44569</v>
      </c>
      <c r="C82" s="1003">
        <v>17</v>
      </c>
      <c r="D82" s="1174" t="str">
        <f>IF(F82="","",VLOOKUP($F82,'DANH MỤC VẬT TƯ'!$B$10:$G$55,2,0))</f>
        <v>Bột chiên giòn</v>
      </c>
      <c r="E82" s="1174" t="str">
        <f>IF(G82="","",VLOOKUP($F82,'DANH MỤC VẬT TƯ'!$B$10:$G$55,3,0))</f>
        <v>kg</v>
      </c>
      <c r="F82" s="1006" t="s">
        <v>2095</v>
      </c>
      <c r="G82" s="1057">
        <f>25*0.05</f>
        <v>1.25</v>
      </c>
      <c r="H82" s="1058">
        <f>IF($F82="","",VLOOKUP($F82,'BÁO CÁO NXT 152'!$A$10:$L$25,8,0))</f>
        <v>150000</v>
      </c>
      <c r="I82" s="1058">
        <f>IF(G82=0,0,G82*H82)</f>
        <v>187500</v>
      </c>
      <c r="J82" s="1174">
        <f>IF(F82="","",VLOOKUP($F82,'DANH MỤC VẬT TƯ'!$B$10:$G$55,4,0))</f>
        <v>152</v>
      </c>
      <c r="K82" s="1075" t="s">
        <v>1971</v>
      </c>
      <c r="L82" s="1058" t="str">
        <f>J82&amp;K82</f>
        <v>152NC</v>
      </c>
      <c r="M82" s="1076"/>
      <c r="N82" s="1076"/>
    </row>
    <row r="83" spans="1:14" s="1009" customFormat="1" ht="15.95" customHeight="1">
      <c r="A83" s="1001"/>
      <c r="B83" s="1028"/>
      <c r="C83" s="1003"/>
      <c r="D83" s="1174" t="str">
        <f>IF(F83="","",VLOOKUP($F83,'DANH MỤC VẬT TƯ'!$B$10:$G$55,2,0))</f>
        <v/>
      </c>
      <c r="E83" s="1174" t="str">
        <f>IF(G83="","",VLOOKUP($F83,'DANH MỤC VẬT TƯ'!$B$10:$G$55,3,0))</f>
        <v/>
      </c>
      <c r="F83" s="1006"/>
      <c r="G83" s="1057"/>
      <c r="H83" s="1058" t="str">
        <f>IF($F83="","",VLOOKUP($F83,'BÁO CÁO NXT 152'!$A$10:$L$25,8,0))</f>
        <v/>
      </c>
      <c r="I83" s="1058"/>
      <c r="J83" s="1174" t="str">
        <f>IF(F83="","",VLOOKUP($F83,'DANH MỤC VẬT TƯ'!$B$10:$G$55,4,0))</f>
        <v/>
      </c>
      <c r="K83" s="1075"/>
      <c r="L83" s="1058"/>
      <c r="M83" s="1076"/>
      <c r="N83" s="1076"/>
    </row>
    <row r="84" spans="1:14" s="1009" customFormat="1" ht="15.95" customHeight="1">
      <c r="A84" s="1001"/>
      <c r="B84" s="1028">
        <v>44569</v>
      </c>
      <c r="C84" s="1003">
        <v>18</v>
      </c>
      <c r="D84" s="1174" t="str">
        <f>IF(F84="","",VLOOKUP($F84,'DANH MỤC VẬT TƯ'!$B$10:$G$55,2,0))</f>
        <v xml:space="preserve"> Gạo</v>
      </c>
      <c r="E84" s="1174" t="str">
        <f>IF(G84="","",VLOOKUP($F84,'DANH MỤC VẬT TƯ'!$B$10:$G$55,3,0))</f>
        <v>kg</v>
      </c>
      <c r="F84" s="1006" t="s">
        <v>2097</v>
      </c>
      <c r="G84" s="1057">
        <f>20*0.15</f>
        <v>3</v>
      </c>
      <c r="H84" s="1058">
        <f>IF($F84="","",VLOOKUP($F84,'BÁO CÁO NXT 152'!$A$10:$L$25,8,0))</f>
        <v>25000</v>
      </c>
      <c r="I84" s="1058">
        <f>IF(G84=0,0,G84*H84)</f>
        <v>75000</v>
      </c>
      <c r="J84" s="1174">
        <f>IF(F84="","",VLOOKUP($F84,'DANH MỤC VẬT TƯ'!$B$10:$G$55,4,0))</f>
        <v>152</v>
      </c>
      <c r="K84" s="1075" t="s">
        <v>2133</v>
      </c>
      <c r="L84" s="1058" t="str">
        <f>J84&amp;K84</f>
        <v>152CTC</v>
      </c>
      <c r="M84" s="1076"/>
      <c r="N84" s="1076"/>
    </row>
    <row r="85" spans="1:14" s="1009" customFormat="1" ht="15.95" customHeight="1">
      <c r="A85" s="1001"/>
      <c r="B85" s="1028">
        <v>44569</v>
      </c>
      <c r="C85" s="1003">
        <v>18</v>
      </c>
      <c r="D85" s="1174" t="str">
        <f>IF(F85="","",VLOOKUP($F85,'DANH MỤC VẬT TƯ'!$B$10:$G$55,2,0))</f>
        <v>Rau các loại</v>
      </c>
      <c r="E85" s="1174" t="str">
        <f>IF(G85="","",VLOOKUP($F85,'DANH MỤC VẬT TƯ'!$B$10:$G$55,3,0))</f>
        <v>kg</v>
      </c>
      <c r="F85" s="1006" t="s">
        <v>2085</v>
      </c>
      <c r="G85" s="1057">
        <f>0.1*20</f>
        <v>2</v>
      </c>
      <c r="H85" s="1058">
        <f>IF($F85="","",VLOOKUP($F85,'BÁO CÁO NXT 152'!$A$10:$L$25,8,0))</f>
        <v>30000</v>
      </c>
      <c r="I85" s="1058">
        <f>IF(G85=0,0,G85*H85)</f>
        <v>60000</v>
      </c>
      <c r="J85" s="1174">
        <f>IF(F85="","",VLOOKUP($F85,'DANH MỤC VẬT TƯ'!$B$10:$G$55,4,0))</f>
        <v>152</v>
      </c>
      <c r="K85" s="1075" t="s">
        <v>2133</v>
      </c>
      <c r="L85" s="1058" t="str">
        <f>J85&amp;K85</f>
        <v>152CTC</v>
      </c>
      <c r="M85" s="1076"/>
      <c r="N85" s="1076"/>
    </row>
    <row r="86" spans="1:14" s="1009" customFormat="1" ht="15.95" customHeight="1">
      <c r="A86" s="1001"/>
      <c r="B86" s="1028">
        <v>44569</v>
      </c>
      <c r="C86" s="1003">
        <v>18</v>
      </c>
      <c r="D86" s="1174" t="str">
        <f>IF(F86="","",VLOOKUP($F86,'DANH MỤC VẬT TƯ'!$B$10:$G$55,2,0))</f>
        <v>Trứng gà, vịt</v>
      </c>
      <c r="E86" s="1174" t="str">
        <f>IF(G86="","",VLOOKUP($F86,'DANH MỤC VẬT TƯ'!$B$10:$G$55,3,0))</f>
        <v>kg</v>
      </c>
      <c r="F86" s="1006" t="s">
        <v>2099</v>
      </c>
      <c r="G86" s="1057">
        <f>1*20</f>
        <v>20</v>
      </c>
      <c r="H86" s="1058">
        <f>IF($F86="","",VLOOKUP($F86,'BÁO CÁO NXT 152'!$A$10:$L$25,8,0))</f>
        <v>4000</v>
      </c>
      <c r="I86" s="1058">
        <f>IF(G86=0,0,G86*H86)</f>
        <v>80000</v>
      </c>
      <c r="J86" s="1174">
        <f>IF(F86="","",VLOOKUP($F86,'DANH MỤC VẬT TƯ'!$B$10:$G$55,4,0))</f>
        <v>152</v>
      </c>
      <c r="K86" s="1075" t="s">
        <v>2133</v>
      </c>
      <c r="L86" s="1058" t="str">
        <f>J86&amp;K86</f>
        <v>152CTC</v>
      </c>
      <c r="M86" s="1076"/>
      <c r="N86" s="1076"/>
    </row>
    <row r="87" spans="1:14" s="1009" customFormat="1" ht="15.95" customHeight="1">
      <c r="A87" s="1001"/>
      <c r="B87" s="1028"/>
      <c r="C87" s="1003"/>
      <c r="D87" s="1174" t="str">
        <f>IF(F87="","",VLOOKUP($F87,'DANH MỤC VẬT TƯ'!$B$10:$G$55,2,0))</f>
        <v/>
      </c>
      <c r="E87" s="1174" t="str">
        <f>IF(G87="","",VLOOKUP($F87,'DANH MỤC VẬT TƯ'!$B$10:$G$55,3,0))</f>
        <v/>
      </c>
      <c r="F87" s="1006"/>
      <c r="G87" s="1057"/>
      <c r="H87" s="1058" t="str">
        <f>IF($F87="","",VLOOKUP($F87,'BÁO CÁO NXT 152'!$A$10:$L$25,8,0))</f>
        <v/>
      </c>
      <c r="I87" s="1058"/>
      <c r="J87" s="1174" t="str">
        <f>IF(F87="","",VLOOKUP($F87,'DANH MỤC VẬT TƯ'!$B$10:$G$55,4,0))</f>
        <v/>
      </c>
      <c r="K87" s="1075"/>
      <c r="L87" s="1058"/>
      <c r="M87" s="1076"/>
      <c r="N87" s="1076"/>
    </row>
    <row r="88" spans="1:14" s="1009" customFormat="1" ht="15.95" customHeight="1">
      <c r="A88" s="1001"/>
      <c r="B88" s="1028">
        <v>44569</v>
      </c>
      <c r="C88" s="1003">
        <v>19</v>
      </c>
      <c r="D88" s="1174" t="str">
        <f>IF(F88="","",VLOOKUP($F88,'DANH MỤC VẬT TƯ'!$B$10:$G$55,2,0))</f>
        <v xml:space="preserve"> Gạo</v>
      </c>
      <c r="E88" s="1174" t="str">
        <f>IF(G88="","",VLOOKUP($F88,'DANH MỤC VẬT TƯ'!$B$10:$G$55,3,0))</f>
        <v>kg</v>
      </c>
      <c r="F88" s="1006" t="s">
        <v>2097</v>
      </c>
      <c r="G88" s="1057">
        <f>20*0.15</f>
        <v>3</v>
      </c>
      <c r="H88" s="1058">
        <f>IF($F88="","",VLOOKUP($F88,'BÁO CÁO NXT 152'!$A$10:$L$25,8,0))</f>
        <v>25000</v>
      </c>
      <c r="I88" s="1058">
        <f>IF(G88=0,0,G88*H88)</f>
        <v>75000</v>
      </c>
      <c r="J88" s="1174">
        <f>IF(F88="","",VLOOKUP($F88,'DANH MỤC VẬT TƯ'!$B$10:$G$55,4,0))</f>
        <v>152</v>
      </c>
      <c r="K88" s="1075" t="s">
        <v>2133</v>
      </c>
      <c r="L88" s="1058" t="str">
        <f>J88&amp;K88</f>
        <v>152CTC</v>
      </c>
      <c r="M88" s="1076"/>
      <c r="N88" s="1076"/>
    </row>
    <row r="89" spans="1:14" s="1009" customFormat="1" ht="15.95" customHeight="1">
      <c r="A89" s="1001"/>
      <c r="B89" s="1028">
        <v>44569</v>
      </c>
      <c r="C89" s="1003">
        <v>19</v>
      </c>
      <c r="D89" s="1174" t="str">
        <f>IF(F89="","",VLOOKUP($F89,'DANH MỤC VẬT TƯ'!$B$10:$G$55,2,0))</f>
        <v>Rau các loại</v>
      </c>
      <c r="E89" s="1174" t="str">
        <f>IF(G89="","",VLOOKUP($F89,'DANH MỤC VẬT TƯ'!$B$10:$G$55,3,0))</f>
        <v>kg</v>
      </c>
      <c r="F89" s="1006" t="s">
        <v>2085</v>
      </c>
      <c r="G89" s="1057">
        <f>0.1*20</f>
        <v>2</v>
      </c>
      <c r="H89" s="1058">
        <f>IF($F89="","",VLOOKUP($F89,'BÁO CÁO NXT 152'!$A$10:$L$25,8,0))</f>
        <v>30000</v>
      </c>
      <c r="I89" s="1058">
        <f>IF(G89=0,0,G89*H89)</f>
        <v>60000</v>
      </c>
      <c r="J89" s="1174">
        <f>IF(F89="","",VLOOKUP($F89,'DANH MỤC VẬT TƯ'!$B$10:$G$55,4,0))</f>
        <v>152</v>
      </c>
      <c r="K89" s="1075" t="s">
        <v>2133</v>
      </c>
      <c r="L89" s="1058" t="str">
        <f>J89&amp;K89</f>
        <v>152CTC</v>
      </c>
      <c r="M89" s="1076"/>
      <c r="N89" s="1076"/>
    </row>
    <row r="90" spans="1:14" s="1009" customFormat="1" ht="15.95" customHeight="1">
      <c r="A90" s="1001"/>
      <c r="B90" s="1028">
        <v>44569</v>
      </c>
      <c r="C90" s="1003">
        <v>19</v>
      </c>
      <c r="D90" s="1174" t="str">
        <f>IF(F90="","",VLOOKUP($F90,'DANH MỤC VẬT TƯ'!$B$10:$G$55,2,0))</f>
        <v>Trứng gà, vịt</v>
      </c>
      <c r="E90" s="1174" t="str">
        <f>IF(G90="","",VLOOKUP($F90,'DANH MỤC VẬT TƯ'!$B$10:$G$55,3,0))</f>
        <v>kg</v>
      </c>
      <c r="F90" s="1006" t="s">
        <v>2099</v>
      </c>
      <c r="G90" s="1057">
        <f>1*20</f>
        <v>20</v>
      </c>
      <c r="H90" s="1058">
        <f>IF($F90="","",VLOOKUP($F90,'BÁO CÁO NXT 152'!$A$10:$L$25,8,0))</f>
        <v>4000</v>
      </c>
      <c r="I90" s="1058">
        <f>IF(G90=0,0,G90*H90)</f>
        <v>80000</v>
      </c>
      <c r="J90" s="1174">
        <f>IF(F90="","",VLOOKUP($F90,'DANH MỤC VẬT TƯ'!$B$10:$G$55,4,0))</f>
        <v>152</v>
      </c>
      <c r="K90" s="1075" t="s">
        <v>2133</v>
      </c>
      <c r="L90" s="1058" t="str">
        <f>J90&amp;K90</f>
        <v>152CTC</v>
      </c>
      <c r="M90" s="1076"/>
      <c r="N90" s="1076"/>
    </row>
    <row r="91" spans="1:14" s="1009" customFormat="1" ht="15.95" customHeight="1">
      <c r="A91" s="1001"/>
      <c r="B91" s="1028"/>
      <c r="C91" s="1003"/>
      <c r="D91" s="1174" t="str">
        <f>IF(F91="","",VLOOKUP($F91,'DANH MỤC VẬT TƯ'!$B$10:$G$55,2,0))</f>
        <v/>
      </c>
      <c r="E91" s="1174" t="str">
        <f>IF(G91="","",VLOOKUP($F91,'DANH MỤC VẬT TƯ'!$B$10:$G$55,3,0))</f>
        <v/>
      </c>
      <c r="F91" s="1006"/>
      <c r="G91" s="1057"/>
      <c r="H91" s="1058" t="str">
        <f>IF($F91="","",VLOOKUP($F91,'BÁO CÁO NXT 152'!$A$10:$L$25,8,0))</f>
        <v/>
      </c>
      <c r="I91" s="1058"/>
      <c r="J91" s="1174" t="str">
        <f>IF(F91="","",VLOOKUP($F91,'DANH MỤC VẬT TƯ'!$B$10:$G$55,4,0))</f>
        <v/>
      </c>
      <c r="K91" s="1075"/>
      <c r="L91" s="1058"/>
      <c r="M91" s="1076"/>
      <c r="N91" s="1076"/>
    </row>
    <row r="92" spans="1:14" s="1009" customFormat="1" ht="15.95" customHeight="1">
      <c r="A92" s="1001"/>
      <c r="B92" s="1028">
        <v>44569</v>
      </c>
      <c r="C92" s="1003">
        <v>20</v>
      </c>
      <c r="D92" s="1174" t="str">
        <f>IF(F92="","",VLOOKUP($F92,'DANH MỤC VẬT TƯ'!$B$10:$G$55,2,0))</f>
        <v xml:space="preserve"> Gạo</v>
      </c>
      <c r="E92" s="1174" t="str">
        <f>IF(G92="","",VLOOKUP($F92,'DANH MỤC VẬT TƯ'!$B$10:$G$55,3,0))</f>
        <v>kg</v>
      </c>
      <c r="F92" s="1006" t="s">
        <v>2097</v>
      </c>
      <c r="G92" s="1057">
        <f>30*0.15</f>
        <v>4.5</v>
      </c>
      <c r="H92" s="1058">
        <f>IF($F92="","",VLOOKUP($F92,'BÁO CÁO NXT 152'!$A$10:$L$25,8,0))</f>
        <v>25000</v>
      </c>
      <c r="I92" s="1058">
        <f>IF(G92=0,0,G92*H92)</f>
        <v>112500</v>
      </c>
      <c r="J92" s="1174">
        <f>IF(F92="","",VLOOKUP($F92,'DANH MỤC VẬT TƯ'!$B$10:$G$55,4,0))</f>
        <v>152</v>
      </c>
      <c r="K92" s="1075" t="s">
        <v>2134</v>
      </c>
      <c r="L92" s="1058" t="str">
        <f>J92&amp;K92</f>
        <v>152CGSK</v>
      </c>
      <c r="M92" s="1076"/>
      <c r="N92" s="1076"/>
    </row>
    <row r="93" spans="1:14" s="1009" customFormat="1" ht="15.95" customHeight="1">
      <c r="A93" s="1001"/>
      <c r="B93" s="1028">
        <v>44569</v>
      </c>
      <c r="C93" s="1003">
        <v>20</v>
      </c>
      <c r="D93" s="1174" t="str">
        <f>IF(F93="","",VLOOKUP($F93,'DANH MỤC VẬT TƯ'!$B$10:$G$55,2,0))</f>
        <v>Thịt gà</v>
      </c>
      <c r="E93" s="1174" t="str">
        <f>IF(G93="","",VLOOKUP($F93,'DANH MỤC VẬT TƯ'!$B$10:$G$55,3,0))</f>
        <v>kg</v>
      </c>
      <c r="F93" s="1006" t="s">
        <v>2101</v>
      </c>
      <c r="G93" s="1057">
        <f>0.15*30</f>
        <v>4.5</v>
      </c>
      <c r="H93" s="1058">
        <f>IF($F93="","",VLOOKUP($F93,'BÁO CÁO NXT 152'!$A$10:$L$25,8,0))</f>
        <v>150000</v>
      </c>
      <c r="I93" s="1058">
        <f>IF(G93=0,0,G93*H93)</f>
        <v>675000</v>
      </c>
      <c r="J93" s="1174">
        <f>IF(F93="","",VLOOKUP($F93,'DANH MỤC VẬT TƯ'!$B$10:$G$55,4,0))</f>
        <v>152</v>
      </c>
      <c r="K93" s="1075" t="s">
        <v>2134</v>
      </c>
      <c r="L93" s="1058" t="str">
        <f>J93&amp;K93</f>
        <v>152CGSK</v>
      </c>
      <c r="M93" s="1076"/>
      <c r="N93" s="1076"/>
    </row>
    <row r="94" spans="1:14" s="1009" customFormat="1" ht="15.95" customHeight="1">
      <c r="A94" s="1001"/>
      <c r="B94" s="1028">
        <v>44569</v>
      </c>
      <c r="C94" s="1003">
        <v>20</v>
      </c>
      <c r="D94" s="1174" t="str">
        <f>IF(F94="","",VLOOKUP($F94,'DANH MỤC VẬT TƯ'!$B$10:$G$55,2,0))</f>
        <v>Rau các loại</v>
      </c>
      <c r="E94" s="1174" t="str">
        <f>IF(G94="","",VLOOKUP($F94,'DANH MỤC VẬT TƯ'!$B$10:$G$55,3,0))</f>
        <v>kg</v>
      </c>
      <c r="F94" s="1006" t="s">
        <v>2085</v>
      </c>
      <c r="G94" s="1057">
        <f>30*0.1</f>
        <v>3</v>
      </c>
      <c r="H94" s="1058">
        <f>IF($F94="","",VLOOKUP($F94,'BÁO CÁO NXT 152'!$A$10:$L$25,8,0))</f>
        <v>30000</v>
      </c>
      <c r="I94" s="1058">
        <f>IF(G94=0,0,G94*H94)</f>
        <v>90000</v>
      </c>
      <c r="J94" s="1174">
        <f>IF(F94="","",VLOOKUP($F94,'DANH MỤC VẬT TƯ'!$B$10:$G$55,4,0))</f>
        <v>152</v>
      </c>
      <c r="K94" s="1075" t="s">
        <v>2134</v>
      </c>
      <c r="L94" s="1058" t="str">
        <f>J94&amp;K94</f>
        <v>152CGSK</v>
      </c>
      <c r="M94" s="1076"/>
      <c r="N94" s="1076"/>
    </row>
    <row r="95" spans="1:14" s="1009" customFormat="1" ht="15.95" customHeight="1">
      <c r="A95" s="1001"/>
      <c r="B95" s="1028"/>
      <c r="C95" s="1003"/>
      <c r="D95" s="1174" t="str">
        <f>IF(F95="","",VLOOKUP($F95,'DANH MỤC VẬT TƯ'!$B$10:$G$55,2,0))</f>
        <v/>
      </c>
      <c r="E95" s="1174" t="str">
        <f>IF(G95="","",VLOOKUP($F95,'DANH MỤC VẬT TƯ'!$B$10:$G$55,3,0))</f>
        <v/>
      </c>
      <c r="F95" s="1006"/>
      <c r="G95" s="1057"/>
      <c r="H95" s="1058" t="str">
        <f>IF($F95="","",VLOOKUP($F95,'BÁO CÁO NXT 152'!$A$10:$L$25,8,0))</f>
        <v/>
      </c>
      <c r="I95" s="1058"/>
      <c r="J95" s="1174" t="str">
        <f>IF(F95="","",VLOOKUP($F95,'DANH MỤC VẬT TƯ'!$B$10:$G$55,4,0))</f>
        <v/>
      </c>
      <c r="K95" s="1075"/>
      <c r="L95" s="1058"/>
      <c r="M95" s="1076"/>
      <c r="N95" s="1076"/>
    </row>
    <row r="96" spans="1:14" s="1009" customFormat="1" ht="15.95" customHeight="1">
      <c r="A96" s="1001"/>
      <c r="B96" s="1028">
        <v>44570</v>
      </c>
      <c r="C96" s="1003">
        <v>21</v>
      </c>
      <c r="D96" s="1174" t="str">
        <f>IF(F96="","",VLOOKUP($F96,'DANH MỤC VẬT TƯ'!$B$10:$G$55,2,0))</f>
        <v>Bắp bò</v>
      </c>
      <c r="E96" s="1174" t="str">
        <f>IF(G96="","",VLOOKUP($F96,'DANH MỤC VẬT TƯ'!$B$10:$G$55,3,0))</f>
        <v>kg</v>
      </c>
      <c r="F96" s="1006" t="s">
        <v>2045</v>
      </c>
      <c r="G96" s="1057">
        <f>35*0.1</f>
        <v>3.5</v>
      </c>
      <c r="H96" s="1058">
        <f>IF($F96="","",VLOOKUP($F96,'BÁO CÁO NXT 152'!$A$10:$L$25,8,0))</f>
        <v>270000</v>
      </c>
      <c r="I96" s="1058">
        <f t="shared" ref="I96:I102" si="8">IF(G96=0,0,G96*H96)</f>
        <v>945000</v>
      </c>
      <c r="J96" s="1174">
        <f>IF(F96="","",VLOOKUP($F96,'DANH MỤC VẬT TƯ'!$B$10:$G$55,4,0))</f>
        <v>152</v>
      </c>
      <c r="K96" s="1075" t="s">
        <v>2128</v>
      </c>
      <c r="L96" s="1058" t="str">
        <f>J96&amp;K96</f>
        <v>152LTC</v>
      </c>
      <c r="M96" s="1076"/>
      <c r="N96" s="1076"/>
    </row>
    <row r="97" spans="1:14" s="1009" customFormat="1" ht="15.95" customHeight="1">
      <c r="A97" s="1001"/>
      <c r="B97" s="1028">
        <v>44570</v>
      </c>
      <c r="C97" s="1003">
        <v>21</v>
      </c>
      <c r="D97" s="1174" t="str">
        <f>IF(F97="","",VLOOKUP($F97,'DANH MỤC VẬT TƯ'!$B$10:$G$55,2,0))</f>
        <v>Bún</v>
      </c>
      <c r="E97" s="1174" t="str">
        <f>IF(G97="","",VLOOKUP($F97,'DANH MỤC VẬT TƯ'!$B$10:$G$55,3,0))</f>
        <v>kg</v>
      </c>
      <c r="F97" s="1006" t="s">
        <v>2083</v>
      </c>
      <c r="G97" s="1057">
        <f>35*0.5</f>
        <v>17.5</v>
      </c>
      <c r="H97" s="1058">
        <f>IF($F97="","",VLOOKUP($F97,'BÁO CÁO NXT 152'!$A$10:$L$25,8,0))</f>
        <v>12000</v>
      </c>
      <c r="I97" s="1058">
        <f t="shared" si="8"/>
        <v>210000</v>
      </c>
      <c r="J97" s="1174">
        <f>IF(F97="","",VLOOKUP($F97,'DANH MỤC VẬT TƯ'!$B$10:$G$55,4,0))</f>
        <v>152</v>
      </c>
      <c r="K97" s="1075" t="s">
        <v>2128</v>
      </c>
      <c r="L97" s="1058" t="str">
        <f t="shared" ref="L97:L102" si="9">J97&amp;K97</f>
        <v>152LTC</v>
      </c>
      <c r="M97" s="1076"/>
      <c r="N97" s="1076"/>
    </row>
    <row r="98" spans="1:14" s="1009" customFormat="1" ht="15.95" customHeight="1">
      <c r="A98" s="1001"/>
      <c r="B98" s="1028">
        <v>44570</v>
      </c>
      <c r="C98" s="1003">
        <v>21</v>
      </c>
      <c r="D98" s="1174" t="str">
        <f>IF(F98="","",VLOOKUP($F98,'DANH MỤC VẬT TƯ'!$B$10:$G$55,2,0))</f>
        <v>Thịt heo</v>
      </c>
      <c r="E98" s="1174" t="str">
        <f>IF(G98="","",VLOOKUP($F98,'DANH MỤC VẬT TƯ'!$B$10:$G$55,3,0))</f>
        <v>kg</v>
      </c>
      <c r="F98" s="1006" t="s">
        <v>2088</v>
      </c>
      <c r="G98" s="1057">
        <f>35*0.2</f>
        <v>7</v>
      </c>
      <c r="H98" s="1058">
        <f>IF($F98="","",VLOOKUP($F98,'BÁO CÁO NXT 152'!$A$10:$L$25,8,0))</f>
        <v>130000</v>
      </c>
      <c r="I98" s="1058">
        <f t="shared" si="8"/>
        <v>910000</v>
      </c>
      <c r="J98" s="1174">
        <f>IF(F98="","",VLOOKUP($F98,'DANH MỤC VẬT TƯ'!$B$10:$G$55,4,0))</f>
        <v>152</v>
      </c>
      <c r="K98" s="1075" t="s">
        <v>2128</v>
      </c>
      <c r="L98" s="1058" t="str">
        <f t="shared" si="9"/>
        <v>152LTC</v>
      </c>
      <c r="M98" s="1076"/>
      <c r="N98" s="1076"/>
    </row>
    <row r="99" spans="1:14" s="1009" customFormat="1" ht="15.95" customHeight="1">
      <c r="A99" s="1001"/>
      <c r="B99" s="1028">
        <v>44570</v>
      </c>
      <c r="C99" s="1003">
        <v>21</v>
      </c>
      <c r="D99" s="1174" t="str">
        <f>IF(F99="","",VLOOKUP($F99,'DANH MỤC VẬT TƯ'!$B$10:$G$55,2,0))</f>
        <v>Mực tươi</v>
      </c>
      <c r="E99" s="1174" t="str">
        <f>IF(G99="","",VLOOKUP($F99,'DANH MỤC VẬT TƯ'!$B$10:$G$55,3,0))</f>
        <v>kg</v>
      </c>
      <c r="F99" s="1006" t="s">
        <v>2086</v>
      </c>
      <c r="G99" s="1057">
        <f>35*0.1</f>
        <v>3.5</v>
      </c>
      <c r="H99" s="1058">
        <f>IF($F99="","",VLOOKUP($F99,'BÁO CÁO NXT 152'!$A$10:$L$25,8,0))</f>
        <v>250000</v>
      </c>
      <c r="I99" s="1058">
        <f t="shared" si="8"/>
        <v>875000</v>
      </c>
      <c r="J99" s="1174">
        <f>IF(F99="","",VLOOKUP($F99,'DANH MỤC VẬT TƯ'!$B$10:$G$55,4,0))</f>
        <v>152</v>
      </c>
      <c r="K99" s="1075" t="s">
        <v>2128</v>
      </c>
      <c r="L99" s="1058" t="str">
        <f t="shared" si="9"/>
        <v>152LTC</v>
      </c>
      <c r="M99" s="1076"/>
      <c r="N99" s="1076"/>
    </row>
    <row r="100" spans="1:14" s="1009" customFormat="1" ht="15.95" customHeight="1">
      <c r="A100" s="1001"/>
      <c r="B100" s="1028">
        <v>44570</v>
      </c>
      <c r="C100" s="1003">
        <v>21</v>
      </c>
      <c r="D100" s="1174" t="str">
        <f>IF(F100="","",VLOOKUP($F100,'DANH MỤC VẬT TƯ'!$B$10:$G$55,2,0))</f>
        <v>Tôm</v>
      </c>
      <c r="E100" s="1174" t="str">
        <f>IF(G100="","",VLOOKUP($F100,'DANH MỤC VẬT TƯ'!$B$10:$G$55,3,0))</f>
        <v>kg</v>
      </c>
      <c r="F100" s="1006" t="s">
        <v>2089</v>
      </c>
      <c r="G100" s="1057">
        <f>35*0.1</f>
        <v>3.5</v>
      </c>
      <c r="H100" s="1058">
        <f>IF($F100="","",VLOOKUP($F100,'BÁO CÁO NXT 152'!$A$10:$L$25,8,0))</f>
        <v>250000</v>
      </c>
      <c r="I100" s="1058">
        <f t="shared" si="8"/>
        <v>875000</v>
      </c>
      <c r="J100" s="1174">
        <f>IF(F100="","",VLOOKUP($F100,'DANH MỤC VẬT TƯ'!$B$10:$G$55,4,0))</f>
        <v>152</v>
      </c>
      <c r="K100" s="1075" t="s">
        <v>2128</v>
      </c>
      <c r="L100" s="1058" t="str">
        <f t="shared" si="9"/>
        <v>152LTC</v>
      </c>
      <c r="M100" s="1076"/>
      <c r="N100" s="1076"/>
    </row>
    <row r="101" spans="1:14" s="1009" customFormat="1" ht="15.95" customHeight="1">
      <c r="A101" s="1001"/>
      <c r="B101" s="1028">
        <v>44570</v>
      </c>
      <c r="C101" s="1003">
        <v>21</v>
      </c>
      <c r="D101" s="1174" t="str">
        <f>IF(F101="","",VLOOKUP($F101,'DANH MỤC VẬT TƯ'!$B$10:$G$55,2,0))</f>
        <v>Ghẹ</v>
      </c>
      <c r="E101" s="1174" t="str">
        <f>IF(G101="","",VLOOKUP($F101,'DANH MỤC VẬT TƯ'!$B$10:$G$55,3,0))</f>
        <v>kg</v>
      </c>
      <c r="F101" s="1006" t="s">
        <v>2091</v>
      </c>
      <c r="G101" s="1057">
        <f>35*0.3</f>
        <v>10.5</v>
      </c>
      <c r="H101" s="1058">
        <f>IF($F101="","",VLOOKUP($F101,'BÁO CÁO NXT 152'!$A$10:$L$25,8,0))</f>
        <v>270000</v>
      </c>
      <c r="I101" s="1058">
        <f t="shared" si="8"/>
        <v>2835000</v>
      </c>
      <c r="J101" s="1174">
        <f>IF(F101="","",VLOOKUP($F101,'DANH MỤC VẬT TƯ'!$B$10:$G$55,4,0))</f>
        <v>152</v>
      </c>
      <c r="K101" s="1075" t="s">
        <v>2128</v>
      </c>
      <c r="L101" s="1058" t="str">
        <f t="shared" si="9"/>
        <v>152LTC</v>
      </c>
      <c r="M101" s="1076"/>
      <c r="N101" s="1076"/>
    </row>
    <row r="102" spans="1:14" s="1009" customFormat="1" ht="15.95" customHeight="1">
      <c r="A102" s="1001"/>
      <c r="B102" s="1028">
        <v>44570</v>
      </c>
      <c r="C102" s="1003">
        <v>21</v>
      </c>
      <c r="D102" s="1174" t="str">
        <f>IF(F102="","",VLOOKUP($F102,'DANH MỤC VẬT TƯ'!$B$10:$G$55,2,0))</f>
        <v>Rau các loại</v>
      </c>
      <c r="E102" s="1174" t="str">
        <f>IF(G102="","",VLOOKUP($F102,'DANH MỤC VẬT TƯ'!$B$10:$G$55,3,0))</f>
        <v>kg</v>
      </c>
      <c r="F102" s="1006" t="s">
        <v>2085</v>
      </c>
      <c r="G102" s="1057">
        <f>35*1</f>
        <v>35</v>
      </c>
      <c r="H102" s="1058">
        <f>IF($F102="","",VLOOKUP($F102,'BÁO CÁO NXT 152'!$A$10:$L$25,8,0))</f>
        <v>30000</v>
      </c>
      <c r="I102" s="1058">
        <f t="shared" si="8"/>
        <v>1050000</v>
      </c>
      <c r="J102" s="1174">
        <f>IF(F102="","",VLOOKUP($F102,'DANH MỤC VẬT TƯ'!$B$10:$G$55,4,0))</f>
        <v>152</v>
      </c>
      <c r="K102" s="1075" t="s">
        <v>2128</v>
      </c>
      <c r="L102" s="1058" t="str">
        <f t="shared" si="9"/>
        <v>152LTC</v>
      </c>
      <c r="M102" s="1076"/>
      <c r="N102" s="1076"/>
    </row>
    <row r="103" spans="1:14" s="1009" customFormat="1" ht="15.95" customHeight="1">
      <c r="A103" s="1001"/>
      <c r="B103" s="1028"/>
      <c r="C103" s="1003"/>
      <c r="D103" s="1174" t="str">
        <f>IF(F103="","",VLOOKUP($F103,'DANH MỤC VẬT TƯ'!$B$10:$G$55,2,0))</f>
        <v/>
      </c>
      <c r="E103" s="1174" t="str">
        <f>IF(G103="","",VLOOKUP($F103,'DANH MỤC VẬT TƯ'!$B$10:$G$55,3,0))</f>
        <v/>
      </c>
      <c r="F103" s="1006"/>
      <c r="G103" s="1057"/>
      <c r="H103" s="1058" t="str">
        <f>IF($F103="","",VLOOKUP($F103,'BÁO CÁO NXT 152'!$A$10:$L$25,8,0))</f>
        <v/>
      </c>
      <c r="I103" s="1058"/>
      <c r="J103" s="1174" t="str">
        <f>IF(F103="","",VLOOKUP($F103,'DANH MỤC VẬT TƯ'!$B$10:$G$55,4,0))</f>
        <v/>
      </c>
      <c r="K103" s="1075"/>
      <c r="L103" s="1058"/>
      <c r="M103" s="1076"/>
      <c r="N103" s="1076"/>
    </row>
    <row r="104" spans="1:14" s="1009" customFormat="1" ht="15.95" customHeight="1">
      <c r="A104" s="1001"/>
      <c r="B104" s="1028">
        <v>44570</v>
      </c>
      <c r="C104" s="1003">
        <v>22</v>
      </c>
      <c r="D104" s="1174" t="str">
        <f>IF(F104="","",VLOOKUP($F104,'DANH MỤC VẬT TƯ'!$B$10:$G$55,2,0))</f>
        <v xml:space="preserve">Khoai </v>
      </c>
      <c r="E104" s="1174" t="str">
        <f>IF(G104="","",VLOOKUP($F104,'DANH MỤC VẬT TƯ'!$B$10:$G$55,3,0))</f>
        <v>kg</v>
      </c>
      <c r="F104" s="1006" t="s">
        <v>2093</v>
      </c>
      <c r="G104" s="1057">
        <f>20*0.07</f>
        <v>1.4000000000000001</v>
      </c>
      <c r="H104" s="1058">
        <f>IF($F104="","",VLOOKUP($F104,'BÁO CÁO NXT 152'!$A$10:$L$25,8,0))</f>
        <v>30000</v>
      </c>
      <c r="I104" s="1058">
        <f>IF(G104=0,0,G104*H104)</f>
        <v>42000.000000000007</v>
      </c>
      <c r="J104" s="1174">
        <f>IF(F104="","",VLOOKUP($F104,'DANH MỤC VẬT TƯ'!$B$10:$G$55,4,0))</f>
        <v>152</v>
      </c>
      <c r="K104" s="1075" t="s">
        <v>2129</v>
      </c>
      <c r="L104" s="1058" t="str">
        <f>J104&amp;K104</f>
        <v>152KTC</v>
      </c>
      <c r="M104" s="1076"/>
      <c r="N104" s="1076"/>
    </row>
    <row r="105" spans="1:14" s="1009" customFormat="1" ht="15.95" customHeight="1">
      <c r="A105" s="1001"/>
      <c r="B105" s="1028">
        <v>44570</v>
      </c>
      <c r="C105" s="1003">
        <v>22</v>
      </c>
      <c r="D105" s="1174" t="str">
        <f>IF(F105="","",VLOOKUP($F105,'DANH MỤC VẬT TƯ'!$B$10:$G$55,2,0))</f>
        <v>Bột chiên giòn</v>
      </c>
      <c r="E105" s="1174" t="str">
        <f>IF(G105="","",VLOOKUP($F105,'DANH MỤC VẬT TƯ'!$B$10:$G$55,3,0))</f>
        <v>kg</v>
      </c>
      <c r="F105" s="1006" t="s">
        <v>2095</v>
      </c>
      <c r="G105" s="1057">
        <f>20*0.05</f>
        <v>1</v>
      </c>
      <c r="H105" s="1058">
        <f>IF($F105="","",VLOOKUP($F105,'BÁO CÁO NXT 152'!$A$10:$L$25,8,0))</f>
        <v>150000</v>
      </c>
      <c r="I105" s="1058">
        <f>IF(G105=0,0,G105*H105)</f>
        <v>150000</v>
      </c>
      <c r="J105" s="1174">
        <f>IF(F105="","",VLOOKUP($F105,'DANH MỤC VẬT TƯ'!$B$10:$G$55,4,0))</f>
        <v>152</v>
      </c>
      <c r="K105" s="1075" t="s">
        <v>2129</v>
      </c>
      <c r="L105" s="1058" t="str">
        <f>J105&amp;K105</f>
        <v>152KTC</v>
      </c>
      <c r="M105" s="1076"/>
      <c r="N105" s="1076"/>
    </row>
    <row r="106" spans="1:14" s="1009" customFormat="1" ht="15.95" customHeight="1">
      <c r="A106" s="1001"/>
      <c r="B106" s="1028"/>
      <c r="C106" s="1003"/>
      <c r="D106" s="1174" t="str">
        <f>IF(F106="","",VLOOKUP($F106,'DANH MỤC VẬT TƯ'!$B$10:$G$55,2,0))</f>
        <v/>
      </c>
      <c r="E106" s="1174" t="str">
        <f>IF(G106="","",VLOOKUP($F106,'DANH MỤC VẬT TƯ'!$B$10:$G$55,3,0))</f>
        <v/>
      </c>
      <c r="F106" s="1006"/>
      <c r="G106" s="1057"/>
      <c r="H106" s="1058" t="str">
        <f>IF($F106="","",VLOOKUP($F106,'BÁO CÁO NXT 152'!$A$10:$L$25,8,0))</f>
        <v/>
      </c>
      <c r="I106" s="1058">
        <f>IF(G106=0,0,G106*H106)</f>
        <v>0</v>
      </c>
      <c r="J106" s="1174" t="str">
        <f>IF(F106="","",VLOOKUP($F106,'DANH MỤC VẬT TƯ'!$B$10:$G$55,4,0))</f>
        <v/>
      </c>
      <c r="K106" s="1075"/>
      <c r="L106" s="1058"/>
      <c r="M106" s="1076"/>
      <c r="N106" s="1076"/>
    </row>
    <row r="107" spans="1:14" s="1009" customFormat="1" ht="15.95" customHeight="1">
      <c r="A107" s="1001"/>
      <c r="B107" s="1028">
        <v>44570</v>
      </c>
      <c r="C107" s="1003">
        <v>23</v>
      </c>
      <c r="D107" s="1174" t="str">
        <f>IF(F107="","",VLOOKUP($F107,'DANH MỤC VẬT TƯ'!$B$10:$G$55,2,0))</f>
        <v>Ngô mỹ</v>
      </c>
      <c r="E107" s="1174" t="str">
        <f>IF(G107="","",VLOOKUP($F107,'DANH MỤC VẬT TƯ'!$B$10:$G$55,3,0))</f>
        <v>kg</v>
      </c>
      <c r="F107" s="1006" t="s">
        <v>2096</v>
      </c>
      <c r="G107" s="1057">
        <f>20*0.08</f>
        <v>1.6</v>
      </c>
      <c r="H107" s="1058">
        <f>IF($F107="","",VLOOKUP($F107,'BÁO CÁO NXT 152'!$A$10:$L$25,8,0))</f>
        <v>30000</v>
      </c>
      <c r="I107" s="1058">
        <f t="shared" ref="I107:I143" si="10">IF(G107=0,0,G107*H107)</f>
        <v>48000</v>
      </c>
      <c r="J107" s="1174">
        <f>IF(F107="","",VLOOKUP($F107,'DANH MỤC VẬT TƯ'!$B$10:$G$55,4,0))</f>
        <v>152</v>
      </c>
      <c r="K107" s="1075" t="s">
        <v>1971</v>
      </c>
      <c r="L107" s="1058" t="str">
        <f>J107&amp;K107</f>
        <v>152NC</v>
      </c>
      <c r="M107" s="1076"/>
      <c r="N107" s="1076"/>
    </row>
    <row r="108" spans="1:14" s="1009" customFormat="1" ht="15.95" customHeight="1">
      <c r="A108" s="1001"/>
      <c r="B108" s="1028">
        <v>44570</v>
      </c>
      <c r="C108" s="1003">
        <v>23</v>
      </c>
      <c r="D108" s="1174" t="str">
        <f>IF(F108="","",VLOOKUP($F108,'DANH MỤC VẬT TƯ'!$B$10:$G$55,2,0))</f>
        <v>Bột chiên giòn</v>
      </c>
      <c r="E108" s="1174" t="str">
        <f>IF(G108="","",VLOOKUP($F108,'DANH MỤC VẬT TƯ'!$B$10:$G$55,3,0))</f>
        <v>kg</v>
      </c>
      <c r="F108" s="1006" t="s">
        <v>2095</v>
      </c>
      <c r="G108" s="1057">
        <f>20*0.05</f>
        <v>1</v>
      </c>
      <c r="H108" s="1058">
        <f>IF($F108="","",VLOOKUP($F108,'BÁO CÁO NXT 152'!$A$10:$L$25,8,0))</f>
        <v>150000</v>
      </c>
      <c r="I108" s="1058">
        <f t="shared" si="10"/>
        <v>150000</v>
      </c>
      <c r="J108" s="1174">
        <f>IF(F108="","",VLOOKUP($F108,'DANH MỤC VẬT TƯ'!$B$10:$G$55,4,0))</f>
        <v>152</v>
      </c>
      <c r="K108" s="1075" t="s">
        <v>1971</v>
      </c>
      <c r="L108" s="1058" t="str">
        <f>J108&amp;K108</f>
        <v>152NC</v>
      </c>
      <c r="M108" s="1076"/>
      <c r="N108" s="1076"/>
    </row>
    <row r="109" spans="1:14" s="1009" customFormat="1" ht="15.95" customHeight="1">
      <c r="A109" s="1001"/>
      <c r="B109" s="1028"/>
      <c r="C109" s="1003"/>
      <c r="D109" s="1174" t="str">
        <f>IF(F109="","",VLOOKUP($F109,'DANH MỤC VẬT TƯ'!$B$10:$G$55,2,0))</f>
        <v/>
      </c>
      <c r="E109" s="1174" t="str">
        <f>IF(G109="","",VLOOKUP($F109,'DANH MỤC VẬT TƯ'!$B$10:$G$55,3,0))</f>
        <v/>
      </c>
      <c r="F109" s="1006"/>
      <c r="G109" s="1057"/>
      <c r="H109" s="1058" t="str">
        <f>IF($F109="","",VLOOKUP($F109,'BÁO CÁO NXT 152'!$A$10:$L$25,8,0))</f>
        <v/>
      </c>
      <c r="I109" s="1058"/>
      <c r="J109" s="1174" t="str">
        <f>IF(F109="","",VLOOKUP($F109,'DANH MỤC VẬT TƯ'!$B$10:$G$55,4,0))</f>
        <v/>
      </c>
      <c r="K109" s="1071"/>
      <c r="L109" s="1058"/>
      <c r="M109" s="1076"/>
      <c r="N109" s="1076"/>
    </row>
    <row r="110" spans="1:14" s="1009" customFormat="1" ht="15.95" customHeight="1">
      <c r="A110" s="1001"/>
      <c r="B110" s="1028">
        <v>44570</v>
      </c>
      <c r="C110" s="1003">
        <v>24</v>
      </c>
      <c r="D110" s="1174" t="str">
        <f>IF(F110="","",VLOOKUP($F110,'DANH MỤC VẬT TƯ'!$B$10:$G$55,2,0))</f>
        <v xml:space="preserve"> Gạo</v>
      </c>
      <c r="E110" s="1174" t="str">
        <f>IF(G110="","",VLOOKUP($F110,'DANH MỤC VẬT TƯ'!$B$10:$G$55,3,0))</f>
        <v>kg</v>
      </c>
      <c r="F110" s="1006" t="s">
        <v>2097</v>
      </c>
      <c r="G110" s="1057">
        <f>30*0.15</f>
        <v>4.5</v>
      </c>
      <c r="H110" s="1058">
        <f>IF($F110="","",VLOOKUP($F110,'BÁO CÁO NXT 152'!$A$10:$L$25,8,0))</f>
        <v>25000</v>
      </c>
      <c r="I110" s="1058">
        <f t="shared" si="10"/>
        <v>112500</v>
      </c>
      <c r="J110" s="1174">
        <f>IF(F110="","",VLOOKUP($F110,'DANH MỤC VẬT TƯ'!$B$10:$G$55,4,0))</f>
        <v>152</v>
      </c>
      <c r="K110" s="1075" t="s">
        <v>2133</v>
      </c>
      <c r="L110" s="1058" t="str">
        <f>J110&amp;K110</f>
        <v>152CTC</v>
      </c>
      <c r="M110" s="1076"/>
      <c r="N110" s="1076"/>
    </row>
    <row r="111" spans="1:14" s="1009" customFormat="1" ht="15.95" customHeight="1">
      <c r="A111" s="1001"/>
      <c r="B111" s="1028">
        <v>44570</v>
      </c>
      <c r="C111" s="1003">
        <v>24</v>
      </c>
      <c r="D111" s="1174" t="str">
        <f>IF(F111="","",VLOOKUP($F111,'DANH MỤC VẬT TƯ'!$B$10:$G$55,2,0))</f>
        <v>Rau các loại</v>
      </c>
      <c r="E111" s="1174" t="str">
        <f>IF(G111="","",VLOOKUP($F111,'DANH MỤC VẬT TƯ'!$B$10:$G$55,3,0))</f>
        <v>kg</v>
      </c>
      <c r="F111" s="1006" t="s">
        <v>2085</v>
      </c>
      <c r="G111" s="1057">
        <f>0.1*30</f>
        <v>3</v>
      </c>
      <c r="H111" s="1058">
        <f>IF($F111="","",VLOOKUP($F111,'BÁO CÁO NXT 152'!$A$10:$L$25,8,0))</f>
        <v>30000</v>
      </c>
      <c r="I111" s="1058">
        <f t="shared" si="10"/>
        <v>90000</v>
      </c>
      <c r="J111" s="1174">
        <f>IF(F111="","",VLOOKUP($F111,'DANH MỤC VẬT TƯ'!$B$10:$G$55,4,0))</f>
        <v>152</v>
      </c>
      <c r="K111" s="1075" t="s">
        <v>2133</v>
      </c>
      <c r="L111" s="1058" t="str">
        <f>J111&amp;K111</f>
        <v>152CTC</v>
      </c>
      <c r="M111" s="1076"/>
      <c r="N111" s="1076"/>
    </row>
    <row r="112" spans="1:14" s="1009" customFormat="1" ht="15.95" customHeight="1">
      <c r="A112" s="1001"/>
      <c r="B112" s="1028">
        <v>44570</v>
      </c>
      <c r="C112" s="1003">
        <v>24</v>
      </c>
      <c r="D112" s="1174" t="str">
        <f>IF(F112="","",VLOOKUP($F112,'DANH MỤC VẬT TƯ'!$B$10:$G$55,2,0))</f>
        <v>Trứng gà, vịt</v>
      </c>
      <c r="E112" s="1174" t="str">
        <f>IF(G112="","",VLOOKUP($F112,'DANH MỤC VẬT TƯ'!$B$10:$G$55,3,0))</f>
        <v>kg</v>
      </c>
      <c r="F112" s="1006" t="s">
        <v>2099</v>
      </c>
      <c r="G112" s="1057">
        <f>1*30</f>
        <v>30</v>
      </c>
      <c r="H112" s="1058">
        <f>IF($F112="","",VLOOKUP($F112,'BÁO CÁO NXT 152'!$A$10:$L$25,8,0))</f>
        <v>4000</v>
      </c>
      <c r="I112" s="1058">
        <f>IF(G112=0,0,G112*H112)</f>
        <v>120000</v>
      </c>
      <c r="J112" s="1174">
        <f>IF(F112="","",VLOOKUP($F112,'DANH MỤC VẬT TƯ'!$B$10:$G$55,4,0))</f>
        <v>152</v>
      </c>
      <c r="K112" s="1075" t="s">
        <v>2133</v>
      </c>
      <c r="L112" s="1058" t="str">
        <f>J112&amp;K112</f>
        <v>152CTC</v>
      </c>
      <c r="M112" s="1076"/>
      <c r="N112" s="1076"/>
    </row>
    <row r="113" spans="1:14" s="1009" customFormat="1" ht="15.95" customHeight="1">
      <c r="A113" s="1001"/>
      <c r="B113" s="1028"/>
      <c r="C113" s="1003"/>
      <c r="D113" s="1174" t="str">
        <f>IF(F113="","",VLOOKUP($F113,'DANH MỤC VẬT TƯ'!$B$10:$G$55,2,0))</f>
        <v/>
      </c>
      <c r="E113" s="1174" t="str">
        <f>IF(G113="","",VLOOKUP($F113,'DANH MỤC VẬT TƯ'!$B$10:$G$55,3,0))</f>
        <v/>
      </c>
      <c r="F113" s="1006"/>
      <c r="G113" s="1057"/>
      <c r="H113" s="1058" t="str">
        <f>IF($F113="","",VLOOKUP($F113,'BÁO CÁO NXT 152'!$A$10:$L$25,8,0))</f>
        <v/>
      </c>
      <c r="I113" s="1058"/>
      <c r="J113" s="1174" t="str">
        <f>IF(F113="","",VLOOKUP($F113,'DANH MỤC VẬT TƯ'!$B$10:$G$55,4,0))</f>
        <v/>
      </c>
      <c r="K113" s="1075"/>
      <c r="L113" s="1058"/>
      <c r="M113" s="1076"/>
      <c r="N113" s="1076"/>
    </row>
    <row r="114" spans="1:14" s="1009" customFormat="1" ht="15.95" customHeight="1">
      <c r="A114" s="1001"/>
      <c r="B114" s="1028">
        <v>44570</v>
      </c>
      <c r="C114" s="1003">
        <v>25</v>
      </c>
      <c r="D114" s="1174" t="str">
        <f>IF(F114="","",VLOOKUP($F114,'DANH MỤC VẬT TƯ'!$B$10:$G$55,2,0))</f>
        <v xml:space="preserve"> Gạo</v>
      </c>
      <c r="E114" s="1174" t="str">
        <f>IF(G114="","",VLOOKUP($F114,'DANH MỤC VẬT TƯ'!$B$10:$G$55,3,0))</f>
        <v>kg</v>
      </c>
      <c r="F114" s="1006" t="s">
        <v>2097</v>
      </c>
      <c r="G114" s="1057">
        <f>30*0.15</f>
        <v>4.5</v>
      </c>
      <c r="H114" s="1058">
        <f>IF($F114="","",VLOOKUP($F114,'BÁO CÁO NXT 152'!$A$10:$L$25,8,0))</f>
        <v>25000</v>
      </c>
      <c r="I114" s="1058">
        <f t="shared" si="10"/>
        <v>112500</v>
      </c>
      <c r="J114" s="1174">
        <f>IF(F114="","",VLOOKUP($F114,'DANH MỤC VẬT TƯ'!$B$10:$G$55,4,0))</f>
        <v>152</v>
      </c>
      <c r="K114" s="1075" t="s">
        <v>2134</v>
      </c>
      <c r="L114" s="1058" t="str">
        <f>J114&amp;K114</f>
        <v>152CGSK</v>
      </c>
      <c r="M114" s="1076"/>
      <c r="N114" s="1076"/>
    </row>
    <row r="115" spans="1:14" s="1009" customFormat="1" ht="15.95" customHeight="1">
      <c r="A115" s="1001"/>
      <c r="B115" s="1028">
        <v>44570</v>
      </c>
      <c r="C115" s="1003">
        <v>25</v>
      </c>
      <c r="D115" s="1174" t="str">
        <f>IF(F115="","",VLOOKUP($F115,'DANH MỤC VẬT TƯ'!$B$10:$G$55,2,0))</f>
        <v>Thịt gà</v>
      </c>
      <c r="E115" s="1174" t="str">
        <f>IF(G115="","",VLOOKUP($F115,'DANH MỤC VẬT TƯ'!$B$10:$G$55,3,0))</f>
        <v>kg</v>
      </c>
      <c r="F115" s="1006" t="s">
        <v>2101</v>
      </c>
      <c r="G115" s="1057">
        <f>0.15*30</f>
        <v>4.5</v>
      </c>
      <c r="H115" s="1058">
        <f>IF($F115="","",VLOOKUP($F115,'BÁO CÁO NXT 152'!$A$10:$L$25,8,0))</f>
        <v>150000</v>
      </c>
      <c r="I115" s="1058">
        <f t="shared" si="10"/>
        <v>675000</v>
      </c>
      <c r="J115" s="1174">
        <f>IF(F115="","",VLOOKUP($F115,'DANH MỤC VẬT TƯ'!$B$10:$G$55,4,0))</f>
        <v>152</v>
      </c>
      <c r="K115" s="1075" t="s">
        <v>2134</v>
      </c>
      <c r="L115" s="1058" t="str">
        <f>J115&amp;K115</f>
        <v>152CGSK</v>
      </c>
      <c r="M115" s="1076"/>
      <c r="N115" s="1076"/>
    </row>
    <row r="116" spans="1:14" s="1009" customFormat="1" ht="15.95" customHeight="1">
      <c r="A116" s="1001"/>
      <c r="B116" s="1028">
        <v>44570</v>
      </c>
      <c r="C116" s="1003">
        <v>25</v>
      </c>
      <c r="D116" s="1174" t="str">
        <f>IF(F116="","",VLOOKUP($F116,'DANH MỤC VẬT TƯ'!$B$10:$G$55,2,0))</f>
        <v>Rau các loại</v>
      </c>
      <c r="E116" s="1174" t="str">
        <f>IF(G116="","",VLOOKUP($F116,'DANH MỤC VẬT TƯ'!$B$10:$G$55,3,0))</f>
        <v>kg</v>
      </c>
      <c r="F116" s="1006" t="s">
        <v>2085</v>
      </c>
      <c r="G116" s="1057">
        <f>30*0.1</f>
        <v>3</v>
      </c>
      <c r="H116" s="1058">
        <f>IF($F116="","",VLOOKUP($F116,'BÁO CÁO NXT 152'!$A$10:$L$25,8,0))</f>
        <v>30000</v>
      </c>
      <c r="I116" s="1058">
        <f t="shared" si="10"/>
        <v>90000</v>
      </c>
      <c r="J116" s="1174">
        <f>IF(F116="","",VLOOKUP($F116,'DANH MỤC VẬT TƯ'!$B$10:$G$55,4,0))</f>
        <v>152</v>
      </c>
      <c r="K116" s="1075" t="s">
        <v>2134</v>
      </c>
      <c r="L116" s="1058" t="str">
        <f>J116&amp;K116</f>
        <v>152CGSK</v>
      </c>
      <c r="M116" s="1076"/>
      <c r="N116" s="1076"/>
    </row>
    <row r="117" spans="1:14" s="1009" customFormat="1" ht="15.95" customHeight="1">
      <c r="A117" s="1001"/>
      <c r="B117" s="1028"/>
      <c r="C117" s="1003"/>
      <c r="D117" s="1174" t="str">
        <f>IF(F117="","",VLOOKUP($F117,'DANH MỤC VẬT TƯ'!$B$10:$G$55,2,0))</f>
        <v/>
      </c>
      <c r="E117" s="1174" t="str">
        <f>IF(G117="","",VLOOKUP($F117,'DANH MỤC VẬT TƯ'!$B$10:$G$55,3,0))</f>
        <v/>
      </c>
      <c r="F117" s="1006"/>
      <c r="G117" s="1057"/>
      <c r="H117" s="1058" t="str">
        <f>IF($F117="","",VLOOKUP($F117,'BÁO CÁO NXT 152'!$A$10:$L$25,8,0))</f>
        <v/>
      </c>
      <c r="I117" s="1058"/>
      <c r="J117" s="1174" t="str">
        <f>IF(F117="","",VLOOKUP($F117,'DANH MỤC VẬT TƯ'!$B$10:$G$55,4,0))</f>
        <v/>
      </c>
      <c r="K117" s="1075"/>
      <c r="L117" s="1058"/>
      <c r="M117" s="1076"/>
      <c r="N117" s="1076"/>
    </row>
    <row r="118" spans="1:14" s="1009" customFormat="1" ht="15.95" customHeight="1">
      <c r="A118" s="1001"/>
      <c r="B118" s="1028">
        <v>44571</v>
      </c>
      <c r="C118" s="1003">
        <v>26</v>
      </c>
      <c r="D118" s="1174" t="str">
        <f>IF(F118="","",VLOOKUP($F118,'DANH MỤC VẬT TƯ'!$B$10:$G$55,2,0))</f>
        <v xml:space="preserve"> Gạo</v>
      </c>
      <c r="E118" s="1174" t="str">
        <f>IF(G118="","",VLOOKUP($F118,'DANH MỤC VẬT TƯ'!$B$10:$G$55,3,0))</f>
        <v>kg</v>
      </c>
      <c r="F118" s="1006" t="s">
        <v>2097</v>
      </c>
      <c r="G118" s="1057">
        <f>30*0.15</f>
        <v>4.5</v>
      </c>
      <c r="H118" s="1058">
        <f>IF($F118="","",VLOOKUP($F118,'BÁO CÁO NXT 152'!$A$10:$L$25,8,0))</f>
        <v>25000</v>
      </c>
      <c r="I118" s="1058">
        <f t="shared" si="10"/>
        <v>112500</v>
      </c>
      <c r="J118" s="1174">
        <f>IF(F118="","",VLOOKUP($F118,'DANH MỤC VẬT TƯ'!$B$10:$G$55,4,0))</f>
        <v>152</v>
      </c>
      <c r="K118" s="1075" t="s">
        <v>2134</v>
      </c>
      <c r="L118" s="1058" t="str">
        <f>J118&amp;K118</f>
        <v>152CGSK</v>
      </c>
      <c r="M118" s="1076"/>
      <c r="N118" s="1076"/>
    </row>
    <row r="119" spans="1:14" s="1009" customFormat="1" ht="15.95" customHeight="1">
      <c r="A119" s="1001"/>
      <c r="B119" s="1028">
        <v>44571</v>
      </c>
      <c r="C119" s="1003">
        <v>26</v>
      </c>
      <c r="D119" s="1174" t="str">
        <f>IF(F119="","",VLOOKUP($F119,'DANH MỤC VẬT TƯ'!$B$10:$G$55,2,0))</f>
        <v>Thịt gà</v>
      </c>
      <c r="E119" s="1174" t="str">
        <f>IF(G119="","",VLOOKUP($F119,'DANH MỤC VẬT TƯ'!$B$10:$G$55,3,0))</f>
        <v>kg</v>
      </c>
      <c r="F119" s="1006" t="s">
        <v>2101</v>
      </c>
      <c r="G119" s="1057">
        <f>0.15*30</f>
        <v>4.5</v>
      </c>
      <c r="H119" s="1058">
        <f>IF($F119="","",VLOOKUP($F119,'BÁO CÁO NXT 152'!$A$10:$L$25,8,0))</f>
        <v>150000</v>
      </c>
      <c r="I119" s="1058">
        <f t="shared" si="10"/>
        <v>675000</v>
      </c>
      <c r="J119" s="1174">
        <f>IF(F119="","",VLOOKUP($F119,'DANH MỤC VẬT TƯ'!$B$10:$G$55,4,0))</f>
        <v>152</v>
      </c>
      <c r="K119" s="1075" t="s">
        <v>2134</v>
      </c>
      <c r="L119" s="1058" t="str">
        <f>J119&amp;K119</f>
        <v>152CGSK</v>
      </c>
      <c r="M119" s="1076"/>
      <c r="N119" s="1076"/>
    </row>
    <row r="120" spans="1:14" s="1009" customFormat="1" ht="15.95" customHeight="1">
      <c r="A120" s="1001"/>
      <c r="B120" s="1028">
        <v>44571</v>
      </c>
      <c r="C120" s="1003">
        <v>26</v>
      </c>
      <c r="D120" s="1174" t="str">
        <f>IF(F120="","",VLOOKUP($F120,'DANH MỤC VẬT TƯ'!$B$10:$G$55,2,0))</f>
        <v>Rau các loại</v>
      </c>
      <c r="E120" s="1174" t="str">
        <f>IF(G120="","",VLOOKUP($F120,'DANH MỤC VẬT TƯ'!$B$10:$G$55,3,0))</f>
        <v>kg</v>
      </c>
      <c r="F120" s="1006" t="s">
        <v>2085</v>
      </c>
      <c r="G120" s="1057">
        <f>30*0.1</f>
        <v>3</v>
      </c>
      <c r="H120" s="1058">
        <f>IF($F120="","",VLOOKUP($F120,'BÁO CÁO NXT 152'!$A$10:$L$25,8,0))</f>
        <v>30000</v>
      </c>
      <c r="I120" s="1058">
        <f t="shared" si="10"/>
        <v>90000</v>
      </c>
      <c r="J120" s="1174">
        <f>IF(F120="","",VLOOKUP($F120,'DANH MỤC VẬT TƯ'!$B$10:$G$55,4,0))</f>
        <v>152</v>
      </c>
      <c r="K120" s="1075" t="s">
        <v>2134</v>
      </c>
      <c r="L120" s="1058" t="str">
        <f>J120&amp;K120</f>
        <v>152CGSK</v>
      </c>
      <c r="M120" s="1076"/>
      <c r="N120" s="1076"/>
    </row>
    <row r="121" spans="1:14" s="1009" customFormat="1" ht="15.95" customHeight="1">
      <c r="A121" s="1001"/>
      <c r="B121" s="1028"/>
      <c r="C121" s="1003"/>
      <c r="D121" s="1174" t="str">
        <f>IF(F121="","",VLOOKUP($F121,'DANH MỤC VẬT TƯ'!$B$10:$G$55,2,0))</f>
        <v/>
      </c>
      <c r="E121" s="1174" t="str">
        <f>IF(G121="","",VLOOKUP($F121,'DANH MỤC VẬT TƯ'!$B$10:$G$55,3,0))</f>
        <v/>
      </c>
      <c r="F121" s="1006"/>
      <c r="G121" s="1057"/>
      <c r="H121" s="1058" t="str">
        <f>IF($F121="","",VLOOKUP($F121,'BÁO CÁO NXT 152'!$A$10:$L$25,8,0))</f>
        <v/>
      </c>
      <c r="I121" s="1058"/>
      <c r="J121" s="1174" t="str">
        <f>IF(F121="","",VLOOKUP($F121,'DANH MỤC VẬT TƯ'!$B$10:$G$55,4,0))</f>
        <v/>
      </c>
      <c r="K121" s="1075"/>
      <c r="L121" s="1058"/>
      <c r="M121" s="1076"/>
      <c r="N121" s="1076"/>
    </row>
    <row r="122" spans="1:14" s="1009" customFormat="1" ht="15.95" customHeight="1">
      <c r="A122" s="1001"/>
      <c r="B122" s="1028">
        <v>44571</v>
      </c>
      <c r="C122" s="1003">
        <v>27</v>
      </c>
      <c r="D122" s="1174" t="str">
        <f>IF(F122="","",VLOOKUP($F122,'DANH MỤC VẬT TƯ'!$B$10:$G$55,2,0))</f>
        <v>Cá diêu hồng</v>
      </c>
      <c r="E122" s="1174" t="str">
        <f>IF(G122="","",VLOOKUP($F122,'DANH MỤC VẬT TƯ'!$B$10:$G$55,3,0))</f>
        <v>kg</v>
      </c>
      <c r="F122" s="1074" t="s">
        <v>2081</v>
      </c>
      <c r="G122" s="1057">
        <f>0.7*30</f>
        <v>21</v>
      </c>
      <c r="H122" s="1058">
        <f>IF($F122="","",VLOOKUP($F122,'BÁO CÁO NXT 152'!$A$10:$L$25,8,0))</f>
        <v>60000</v>
      </c>
      <c r="I122" s="1058">
        <f t="shared" si="10"/>
        <v>1260000</v>
      </c>
      <c r="J122" s="1174">
        <f>IF(F122="","",VLOOKUP($F122,'DANH MỤC VẬT TƯ'!$B$10:$G$55,4,0))</f>
        <v>152</v>
      </c>
      <c r="K122" s="1075" t="s">
        <v>2121</v>
      </c>
      <c r="L122" s="1058" t="str">
        <f>J122&amp;K122</f>
        <v>152LCDH</v>
      </c>
      <c r="M122" s="1076"/>
      <c r="N122" s="1076"/>
    </row>
    <row r="123" spans="1:14" s="1009" customFormat="1" ht="15.95" customHeight="1">
      <c r="A123" s="1001"/>
      <c r="B123" s="1028">
        <v>44571</v>
      </c>
      <c r="C123" s="1003">
        <v>27</v>
      </c>
      <c r="D123" s="1174" t="str">
        <f>IF(F123="","",VLOOKUP($F123,'DANH MỤC VẬT TƯ'!$B$10:$G$55,2,0))</f>
        <v>Bún</v>
      </c>
      <c r="E123" s="1174" t="str">
        <f>IF(G123="","",VLOOKUP($F123,'DANH MỤC VẬT TƯ'!$B$10:$G$55,3,0))</f>
        <v>kg</v>
      </c>
      <c r="F123" s="1006" t="s">
        <v>2083</v>
      </c>
      <c r="G123" s="1057">
        <f>30*0.5</f>
        <v>15</v>
      </c>
      <c r="H123" s="1058">
        <f>IF($F123="","",VLOOKUP($F123,'BÁO CÁO NXT 152'!$A$10:$L$25,8,0))</f>
        <v>12000</v>
      </c>
      <c r="I123" s="1058">
        <f t="shared" si="10"/>
        <v>180000</v>
      </c>
      <c r="J123" s="1174">
        <f>IF(F123="","",VLOOKUP($F123,'DANH MỤC VẬT TƯ'!$B$10:$G$55,4,0))</f>
        <v>152</v>
      </c>
      <c r="K123" s="1075" t="s">
        <v>2121</v>
      </c>
      <c r="L123" s="1058" t="str">
        <f>J123&amp;K123</f>
        <v>152LCDH</v>
      </c>
      <c r="M123" s="1076"/>
      <c r="N123" s="1076"/>
    </row>
    <row r="124" spans="1:14" s="1009" customFormat="1" ht="15.95" customHeight="1">
      <c r="A124" s="1001"/>
      <c r="B124" s="1028">
        <v>44571</v>
      </c>
      <c r="C124" s="1003">
        <v>27</v>
      </c>
      <c r="D124" s="1174" t="str">
        <f>IF(F124="","",VLOOKUP($F124,'DANH MỤC VẬT TƯ'!$B$10:$G$55,2,0))</f>
        <v>Rau các loại</v>
      </c>
      <c r="E124" s="1174" t="str">
        <f>IF(G124="","",VLOOKUP($F124,'DANH MỤC VẬT TƯ'!$B$10:$G$55,3,0))</f>
        <v>kg</v>
      </c>
      <c r="F124" s="1006" t="s">
        <v>2085</v>
      </c>
      <c r="G124" s="1057">
        <f>1*30</f>
        <v>30</v>
      </c>
      <c r="H124" s="1058">
        <f>IF($F124="","",VLOOKUP($F124,'BÁO CÁO NXT 152'!$A$10:$L$25,8,0))</f>
        <v>30000</v>
      </c>
      <c r="I124" s="1058">
        <f t="shared" si="10"/>
        <v>900000</v>
      </c>
      <c r="J124" s="1174">
        <f>IF(F124="","",VLOOKUP($F124,'DANH MỤC VẬT TƯ'!$B$10:$G$55,4,0))</f>
        <v>152</v>
      </c>
      <c r="K124" s="1075" t="s">
        <v>2121</v>
      </c>
      <c r="L124" s="1058" t="str">
        <f>J124&amp;K124</f>
        <v>152LCDH</v>
      </c>
      <c r="M124" s="1076"/>
      <c r="N124" s="1076"/>
    </row>
    <row r="125" spans="1:14" s="1009" customFormat="1" ht="15.95" customHeight="1">
      <c r="A125" s="1001"/>
      <c r="B125" s="1028"/>
      <c r="C125" s="1003"/>
      <c r="D125" s="1174" t="str">
        <f>IF(F125="","",VLOOKUP($F125,'DANH MỤC VẬT TƯ'!$B$10:$G$55,2,0))</f>
        <v/>
      </c>
      <c r="E125" s="1174" t="str">
        <f>IF(G125="","",VLOOKUP($F125,'DANH MỤC VẬT TƯ'!$B$10:$G$55,3,0))</f>
        <v/>
      </c>
      <c r="F125" s="1006"/>
      <c r="G125" s="1057"/>
      <c r="H125" s="1058" t="str">
        <f>IF($F125="","",VLOOKUP($F125,'BÁO CÁO NXT 152'!$A$10:$L$25,8,0))</f>
        <v/>
      </c>
      <c r="I125" s="1058"/>
      <c r="J125" s="1174" t="str">
        <f>IF(F125="","",VLOOKUP($F125,'DANH MỤC VẬT TƯ'!$B$10:$G$55,4,0))</f>
        <v/>
      </c>
      <c r="K125" s="1075"/>
      <c r="L125" s="1058"/>
      <c r="M125" s="1076"/>
      <c r="N125" s="1076"/>
    </row>
    <row r="126" spans="1:14" s="1009" customFormat="1" ht="15.95" customHeight="1">
      <c r="A126" s="1001"/>
      <c r="B126" s="1028">
        <v>44571</v>
      </c>
      <c r="C126" s="1003">
        <v>28</v>
      </c>
      <c r="D126" s="1174" t="str">
        <f>IF(F126="","",VLOOKUP($F126,'DANH MỤC VẬT TƯ'!$B$10:$G$55,2,0))</f>
        <v>Mực tươi</v>
      </c>
      <c r="E126" s="1174" t="str">
        <f>IF(G126="","",VLOOKUP($F126,'DANH MỤC VẬT TƯ'!$B$10:$G$55,3,0))</f>
        <v>kg</v>
      </c>
      <c r="F126" s="1006" t="s">
        <v>2086</v>
      </c>
      <c r="G126" s="1057">
        <f>35*0.3</f>
        <v>10.5</v>
      </c>
      <c r="H126" s="1058">
        <f>IF($F126="","",VLOOKUP($F126,'BÁO CÁO NXT 152'!$A$10:$L$25,8,0))</f>
        <v>250000</v>
      </c>
      <c r="I126" s="1058">
        <f t="shared" si="10"/>
        <v>2625000</v>
      </c>
      <c r="J126" s="1174">
        <f>IF(F126="","",VLOOKUP($F126,'DANH MỤC VẬT TƯ'!$B$10:$G$55,4,0))</f>
        <v>152</v>
      </c>
      <c r="K126" s="1075" t="s">
        <v>2124</v>
      </c>
      <c r="L126" s="1058" t="str">
        <f>J126&amp;K126</f>
        <v>152MNMO</v>
      </c>
      <c r="M126" s="1076"/>
      <c r="N126" s="1076"/>
    </row>
    <row r="127" spans="1:14" s="1009" customFormat="1" ht="15.95" customHeight="1">
      <c r="A127" s="1001"/>
      <c r="B127" s="1028">
        <v>44571</v>
      </c>
      <c r="C127" s="1003">
        <v>28</v>
      </c>
      <c r="D127" s="1174" t="str">
        <f>IF(F127="","",VLOOKUP($F127,'DANH MỤC VẬT TƯ'!$B$10:$G$55,2,0))</f>
        <v>Rau các loại</v>
      </c>
      <c r="E127" s="1174" t="str">
        <f>IF(G127="","",VLOOKUP($F127,'DANH MỤC VẬT TƯ'!$B$10:$G$55,3,0))</f>
        <v>kg</v>
      </c>
      <c r="F127" s="1006" t="s">
        <v>2085</v>
      </c>
      <c r="G127" s="1057">
        <f>35*0.2</f>
        <v>7</v>
      </c>
      <c r="H127" s="1058">
        <f>IF($F127="","",VLOOKUP($F127,'BÁO CÁO NXT 152'!$A$10:$L$25,8,0))</f>
        <v>30000</v>
      </c>
      <c r="I127" s="1058">
        <f t="shared" si="10"/>
        <v>210000</v>
      </c>
      <c r="J127" s="1174">
        <f>IF(F127="","",VLOOKUP($F127,'DANH MỤC VẬT TƯ'!$B$10:$G$55,4,0))</f>
        <v>152</v>
      </c>
      <c r="K127" s="1075" t="s">
        <v>2124</v>
      </c>
      <c r="L127" s="1058" t="str">
        <f>J127&amp;K127</f>
        <v>152MNMO</v>
      </c>
      <c r="M127" s="1076"/>
      <c r="N127" s="1076"/>
    </row>
    <row r="128" spans="1:14" s="1009" customFormat="1" ht="15.95" customHeight="1">
      <c r="A128" s="1001"/>
      <c r="B128" s="1028"/>
      <c r="C128" s="1003"/>
      <c r="D128" s="1174" t="str">
        <f>IF(F128="","",VLOOKUP($F128,'DANH MỤC VẬT TƯ'!$B$10:$G$55,2,0))</f>
        <v/>
      </c>
      <c r="E128" s="1174" t="str">
        <f>IF(G128="","",VLOOKUP($F128,'DANH MỤC VẬT TƯ'!$B$10:$G$55,3,0))</f>
        <v/>
      </c>
      <c r="F128" s="1006"/>
      <c r="G128" s="1057"/>
      <c r="H128" s="1058" t="str">
        <f>IF($F128="","",VLOOKUP($F128,'BÁO CÁO NXT 152'!$A$10:$L$25,8,0))</f>
        <v/>
      </c>
      <c r="I128" s="1058"/>
      <c r="J128" s="1174" t="str">
        <f>IF(F128="","",VLOOKUP($F128,'DANH MỤC VẬT TƯ'!$B$10:$G$55,4,0))</f>
        <v/>
      </c>
      <c r="K128" s="1075"/>
      <c r="L128" s="1058"/>
      <c r="M128" s="1076"/>
      <c r="N128" s="1076"/>
    </row>
    <row r="129" spans="1:14" s="1009" customFormat="1" ht="15.95" customHeight="1">
      <c r="A129" s="1001"/>
      <c r="B129" s="1028">
        <v>44571</v>
      </c>
      <c r="C129" s="1003">
        <v>29</v>
      </c>
      <c r="D129" s="1174" t="str">
        <f>IF(F129="","",VLOOKUP($F129,'DANH MỤC VẬT TƯ'!$B$10:$G$55,2,0))</f>
        <v>Bắp bò</v>
      </c>
      <c r="E129" s="1174" t="str">
        <f>IF(G129="","",VLOOKUP($F129,'DANH MỤC VẬT TƯ'!$B$10:$G$55,3,0))</f>
        <v>kg</v>
      </c>
      <c r="F129" s="1006" t="s">
        <v>2045</v>
      </c>
      <c r="G129" s="1057">
        <f>30*0.2</f>
        <v>6</v>
      </c>
      <c r="H129" s="1058">
        <f>IF($F129="","",VLOOKUP($F129,'BÁO CÁO NXT 152'!$A$10:$L$25,8,0))</f>
        <v>270000</v>
      </c>
      <c r="I129" s="1058">
        <f t="shared" si="10"/>
        <v>1620000</v>
      </c>
      <c r="J129" s="1174">
        <f>IF(F129="","",VLOOKUP($F129,'DANH MỤC VẬT TƯ'!$B$10:$G$55,4,0))</f>
        <v>152</v>
      </c>
      <c r="K129" s="1075" t="s">
        <v>2127</v>
      </c>
      <c r="L129" s="1058" t="str">
        <f>J129&amp;K129</f>
        <v>152BXTC</v>
      </c>
      <c r="M129" s="1076"/>
      <c r="N129" s="1076"/>
    </row>
    <row r="130" spans="1:14" s="1009" customFormat="1" ht="15.95" customHeight="1">
      <c r="A130" s="1001"/>
      <c r="B130" s="1028">
        <v>44571</v>
      </c>
      <c r="C130" s="1003">
        <v>29</v>
      </c>
      <c r="D130" s="1174" t="str">
        <f>IF(F130="","",VLOOKUP($F130,'DANH MỤC VẬT TƯ'!$B$10:$G$55,2,0))</f>
        <v>Rau các loại</v>
      </c>
      <c r="E130" s="1174" t="str">
        <f>IF(G130="","",VLOOKUP($F130,'DANH MỤC VẬT TƯ'!$B$10:$G$55,3,0))</f>
        <v>kg</v>
      </c>
      <c r="F130" s="1006" t="s">
        <v>2085</v>
      </c>
      <c r="G130" s="1057">
        <f>30*0.2</f>
        <v>6</v>
      </c>
      <c r="H130" s="1058">
        <f>IF($F130="","",VLOOKUP($F130,'BÁO CÁO NXT 152'!$A$10:$L$25,8,0))</f>
        <v>30000</v>
      </c>
      <c r="I130" s="1058">
        <f t="shared" si="10"/>
        <v>180000</v>
      </c>
      <c r="J130" s="1174">
        <f>IF(F130="","",VLOOKUP($F130,'DANH MỤC VẬT TƯ'!$B$10:$G$55,4,0))</f>
        <v>152</v>
      </c>
      <c r="K130" s="1075" t="s">
        <v>2127</v>
      </c>
      <c r="L130" s="1058" t="str">
        <f>J130&amp;K130</f>
        <v>152BXTC</v>
      </c>
      <c r="M130" s="1076"/>
      <c r="N130" s="1076"/>
    </row>
    <row r="131" spans="1:14" s="1009" customFormat="1" ht="15.95" customHeight="1">
      <c r="A131" s="1001"/>
      <c r="B131" s="1028"/>
      <c r="C131" s="1003"/>
      <c r="D131" s="1174" t="str">
        <f>IF(F131="","",VLOOKUP($F131,'DANH MỤC VẬT TƯ'!$B$10:$G$55,2,0))</f>
        <v/>
      </c>
      <c r="E131" s="1174" t="str">
        <f>IF(G131="","",VLOOKUP($F131,'DANH MỤC VẬT TƯ'!$B$10:$G$55,3,0))</f>
        <v/>
      </c>
      <c r="F131" s="1006"/>
      <c r="G131" s="1057"/>
      <c r="H131" s="1058" t="str">
        <f>IF($F131="","",VLOOKUP($F131,'BÁO CÁO NXT 152'!$A$10:$L$25,8,0))</f>
        <v/>
      </c>
      <c r="I131" s="1058"/>
      <c r="J131" s="1174" t="str">
        <f>IF(F131="","",VLOOKUP($F131,'DANH MỤC VẬT TƯ'!$B$10:$G$55,4,0))</f>
        <v/>
      </c>
      <c r="K131" s="1075"/>
      <c r="L131" s="1058"/>
      <c r="M131" s="1076"/>
      <c r="N131" s="1076"/>
    </row>
    <row r="132" spans="1:14" s="1009" customFormat="1" ht="15.95" customHeight="1">
      <c r="A132" s="1001"/>
      <c r="B132" s="1028">
        <v>44573</v>
      </c>
      <c r="C132" s="1003">
        <v>30</v>
      </c>
      <c r="D132" s="1174" t="str">
        <f>IF(F132="","",VLOOKUP($F132,'DANH MỤC VẬT TƯ'!$B$10:$G$55,2,0))</f>
        <v>Bắp bò</v>
      </c>
      <c r="E132" s="1174" t="str">
        <f>IF(G132="","",VLOOKUP($F132,'DANH MỤC VẬT TƯ'!$B$10:$G$55,3,0))</f>
        <v>kg</v>
      </c>
      <c r="F132" s="1006" t="s">
        <v>2045</v>
      </c>
      <c r="G132" s="1057">
        <f>30*0.1</f>
        <v>3</v>
      </c>
      <c r="H132" s="1058">
        <f>IF($F132="","",VLOOKUP($F132,'BÁO CÁO NXT 152'!$A$10:$L$25,8,0))</f>
        <v>270000</v>
      </c>
      <c r="I132" s="1058">
        <f t="shared" si="10"/>
        <v>810000</v>
      </c>
      <c r="J132" s="1174">
        <f>IF(F132="","",VLOOKUP($F132,'DANH MỤC VẬT TƯ'!$B$10:$G$55,4,0))</f>
        <v>152</v>
      </c>
      <c r="K132" s="1075" t="s">
        <v>2056</v>
      </c>
      <c r="L132" s="1058" t="str">
        <f t="shared" ref="L132:L137" si="11">J132&amp;K132</f>
        <v>152LT</v>
      </c>
      <c r="M132" s="1076"/>
      <c r="N132" s="1076"/>
    </row>
    <row r="133" spans="1:14" s="1009" customFormat="1" ht="15.95" customHeight="1">
      <c r="A133" s="1001"/>
      <c r="B133" s="1028">
        <v>44573</v>
      </c>
      <c r="C133" s="1003">
        <v>30</v>
      </c>
      <c r="D133" s="1174" t="str">
        <f>IF(F133="","",VLOOKUP($F133,'DANH MỤC VẬT TƯ'!$B$10:$G$55,2,0))</f>
        <v>Bún</v>
      </c>
      <c r="E133" s="1174" t="str">
        <f>IF(G133="","",VLOOKUP($F133,'DANH MỤC VẬT TƯ'!$B$10:$G$55,3,0))</f>
        <v>kg</v>
      </c>
      <c r="F133" s="1006" t="s">
        <v>2083</v>
      </c>
      <c r="G133" s="1057">
        <f>30*0.5</f>
        <v>15</v>
      </c>
      <c r="H133" s="1058">
        <f>IF($F133="","",VLOOKUP($F133,'BÁO CÁO NXT 152'!$A$10:$L$25,8,0))</f>
        <v>12000</v>
      </c>
      <c r="I133" s="1058">
        <f t="shared" si="10"/>
        <v>180000</v>
      </c>
      <c r="J133" s="1174">
        <f>IF(F133="","",VLOOKUP($F133,'DANH MỤC VẬT TƯ'!$B$10:$G$55,4,0))</f>
        <v>152</v>
      </c>
      <c r="K133" s="1075" t="s">
        <v>2056</v>
      </c>
      <c r="L133" s="1058" t="str">
        <f t="shared" si="11"/>
        <v>152LT</v>
      </c>
      <c r="M133" s="1076"/>
      <c r="N133" s="1076"/>
    </row>
    <row r="134" spans="1:14" s="1009" customFormat="1" ht="15.95" customHeight="1">
      <c r="A134" s="1001"/>
      <c r="B134" s="1028">
        <v>44573</v>
      </c>
      <c r="C134" s="1003">
        <v>30</v>
      </c>
      <c r="D134" s="1174" t="str">
        <f>IF(F134="","",VLOOKUP($F134,'DANH MỤC VẬT TƯ'!$B$10:$G$55,2,0))</f>
        <v>Thịt heo</v>
      </c>
      <c r="E134" s="1174" t="str">
        <f>IF(G134="","",VLOOKUP($F134,'DANH MỤC VẬT TƯ'!$B$10:$G$55,3,0))</f>
        <v>kg</v>
      </c>
      <c r="F134" s="1006" t="s">
        <v>2088</v>
      </c>
      <c r="G134" s="1057">
        <f>30*0.2</f>
        <v>6</v>
      </c>
      <c r="H134" s="1058">
        <f>IF($F134="","",VLOOKUP($F134,'BÁO CÁO NXT 152'!$A$10:$L$25,8,0))</f>
        <v>130000</v>
      </c>
      <c r="I134" s="1058">
        <f t="shared" si="10"/>
        <v>780000</v>
      </c>
      <c r="J134" s="1174">
        <f>IF(F134="","",VLOOKUP($F134,'DANH MỤC VẬT TƯ'!$B$10:$G$55,4,0))</f>
        <v>152</v>
      </c>
      <c r="K134" s="1075" t="s">
        <v>2056</v>
      </c>
      <c r="L134" s="1058" t="str">
        <f t="shared" si="11"/>
        <v>152LT</v>
      </c>
      <c r="M134" s="1076"/>
      <c r="N134" s="1076"/>
    </row>
    <row r="135" spans="1:14" s="1009" customFormat="1" ht="15.95" customHeight="1">
      <c r="A135" s="1001"/>
      <c r="B135" s="1028">
        <v>44573</v>
      </c>
      <c r="C135" s="1003">
        <v>30</v>
      </c>
      <c r="D135" s="1174" t="str">
        <f>IF(F135="","",VLOOKUP($F135,'DANH MỤC VẬT TƯ'!$B$10:$G$55,2,0))</f>
        <v>Mực tươi</v>
      </c>
      <c r="E135" s="1174" t="str">
        <f>IF(G135="","",VLOOKUP($F135,'DANH MỤC VẬT TƯ'!$B$10:$G$55,3,0))</f>
        <v>kg</v>
      </c>
      <c r="F135" s="1006" t="s">
        <v>2086</v>
      </c>
      <c r="G135" s="1057">
        <f>30*0.1</f>
        <v>3</v>
      </c>
      <c r="H135" s="1058">
        <f>IF($F135="","",VLOOKUP($F135,'BÁO CÁO NXT 152'!$A$10:$L$25,8,0))</f>
        <v>250000</v>
      </c>
      <c r="I135" s="1058">
        <f t="shared" si="10"/>
        <v>750000</v>
      </c>
      <c r="J135" s="1174">
        <f>IF(F135="","",VLOOKUP($F135,'DANH MỤC VẬT TƯ'!$B$10:$G$55,4,0))</f>
        <v>152</v>
      </c>
      <c r="K135" s="1075" t="s">
        <v>2056</v>
      </c>
      <c r="L135" s="1058" t="str">
        <f t="shared" si="11"/>
        <v>152LT</v>
      </c>
      <c r="M135" s="1076"/>
      <c r="N135" s="1076"/>
    </row>
    <row r="136" spans="1:14" s="1009" customFormat="1" ht="15.95" customHeight="1">
      <c r="A136" s="1001"/>
      <c r="B136" s="1028">
        <v>44573</v>
      </c>
      <c r="C136" s="1003">
        <v>30</v>
      </c>
      <c r="D136" s="1174" t="str">
        <f>IF(F136="","",VLOOKUP($F136,'DANH MỤC VẬT TƯ'!$B$10:$G$55,2,0))</f>
        <v>Tôm</v>
      </c>
      <c r="E136" s="1174" t="str">
        <f>IF(G136="","",VLOOKUP($F136,'DANH MỤC VẬT TƯ'!$B$10:$G$55,3,0))</f>
        <v>kg</v>
      </c>
      <c r="F136" s="1006" t="s">
        <v>2089</v>
      </c>
      <c r="G136" s="1057">
        <f>30*0.1</f>
        <v>3</v>
      </c>
      <c r="H136" s="1058">
        <f>IF($F136="","",VLOOKUP($F136,'BÁO CÁO NXT 152'!$A$10:$L$25,8,0))</f>
        <v>250000</v>
      </c>
      <c r="I136" s="1058">
        <f t="shared" si="10"/>
        <v>750000</v>
      </c>
      <c r="J136" s="1174">
        <f>IF(F136="","",VLOOKUP($F136,'DANH MỤC VẬT TƯ'!$B$10:$G$55,4,0))</f>
        <v>152</v>
      </c>
      <c r="K136" s="1075" t="s">
        <v>2056</v>
      </c>
      <c r="L136" s="1058" t="str">
        <f t="shared" si="11"/>
        <v>152LT</v>
      </c>
      <c r="M136" s="1076"/>
      <c r="N136" s="1076"/>
    </row>
    <row r="137" spans="1:14" s="1009" customFormat="1" ht="15.95" customHeight="1">
      <c r="A137" s="1001"/>
      <c r="B137" s="1028">
        <v>44573</v>
      </c>
      <c r="C137" s="1003">
        <v>30</v>
      </c>
      <c r="D137" s="1174" t="str">
        <f>IF(F137="","",VLOOKUP($F137,'DANH MỤC VẬT TƯ'!$B$10:$G$55,2,0))</f>
        <v>Rau các loại</v>
      </c>
      <c r="E137" s="1174" t="str">
        <f>IF(G137="","",VLOOKUP($F137,'DANH MỤC VẬT TƯ'!$B$10:$G$55,3,0))</f>
        <v>kg</v>
      </c>
      <c r="F137" s="1006" t="s">
        <v>2085</v>
      </c>
      <c r="G137" s="1057">
        <f>30*1</f>
        <v>30</v>
      </c>
      <c r="H137" s="1058">
        <f>IF($F137="","",VLOOKUP($F137,'BÁO CÁO NXT 152'!$A$10:$L$25,8,0))</f>
        <v>30000</v>
      </c>
      <c r="I137" s="1058">
        <f t="shared" si="10"/>
        <v>900000</v>
      </c>
      <c r="J137" s="1174">
        <f>IF(F137="","",VLOOKUP($F137,'DANH MỤC VẬT TƯ'!$B$10:$G$55,4,0))</f>
        <v>152</v>
      </c>
      <c r="K137" s="1075" t="s">
        <v>2056</v>
      </c>
      <c r="L137" s="1058" t="str">
        <f t="shared" si="11"/>
        <v>152LT</v>
      </c>
      <c r="M137" s="1076"/>
      <c r="N137" s="1076"/>
    </row>
    <row r="138" spans="1:14" s="1009" customFormat="1" ht="15.95" customHeight="1">
      <c r="A138" s="1001"/>
      <c r="B138" s="1028"/>
      <c r="C138" s="1003"/>
      <c r="D138" s="1174" t="str">
        <f>IF(F138="","",VLOOKUP($F138,'DANH MỤC VẬT TƯ'!$B$10:$G$55,2,0))</f>
        <v/>
      </c>
      <c r="E138" s="1174" t="str">
        <f>IF(G138="","",VLOOKUP($F138,'DANH MỤC VẬT TƯ'!$B$10:$G$55,3,0))</f>
        <v/>
      </c>
      <c r="F138" s="1006"/>
      <c r="G138" s="1057"/>
      <c r="H138" s="1058" t="str">
        <f>IF($F138="","",VLOOKUP($F138,'BÁO CÁO NXT 152'!$A$10:$L$25,8,0))</f>
        <v/>
      </c>
      <c r="I138" s="1058"/>
      <c r="J138" s="1174" t="str">
        <f>IF(F138="","",VLOOKUP($F138,'DANH MỤC VẬT TƯ'!$B$10:$G$55,4,0))</f>
        <v/>
      </c>
      <c r="K138" s="1075"/>
      <c r="L138" s="1058"/>
      <c r="M138" s="1076"/>
      <c r="N138" s="1076"/>
    </row>
    <row r="139" spans="1:14" s="1009" customFormat="1" ht="15.95" customHeight="1">
      <c r="A139" s="1001"/>
      <c r="B139" s="1028">
        <v>44573</v>
      </c>
      <c r="C139" s="1003">
        <v>31</v>
      </c>
      <c r="D139" s="1174" t="str">
        <f>IF(F139="","",VLOOKUP($F139,'DANH MỤC VẬT TƯ'!$B$10:$G$55,2,0))</f>
        <v>Bắp bò</v>
      </c>
      <c r="E139" s="1174" t="str">
        <f>IF(G139="","",VLOOKUP($F139,'DANH MỤC VẬT TƯ'!$B$10:$G$55,3,0))</f>
        <v>kg</v>
      </c>
      <c r="F139" s="1006" t="s">
        <v>2045</v>
      </c>
      <c r="G139" s="1057">
        <f>10*0.1</f>
        <v>1</v>
      </c>
      <c r="H139" s="1058">
        <f>IF($F139="","",VLOOKUP($F139,'BÁO CÁO NXT 152'!$A$10:$L$25,8,0))</f>
        <v>270000</v>
      </c>
      <c r="I139" s="1058">
        <f t="shared" si="10"/>
        <v>270000</v>
      </c>
      <c r="J139" s="1174">
        <f>IF(F139="","",VLOOKUP($F139,'DANH MỤC VẬT TƯ'!$B$10:$G$55,4,0))</f>
        <v>152</v>
      </c>
      <c r="K139" s="1075" t="s">
        <v>2128</v>
      </c>
      <c r="L139" s="1058" t="str">
        <f t="shared" ref="L139:L145" si="12">J139&amp;K139</f>
        <v>152LTC</v>
      </c>
      <c r="M139" s="1076"/>
      <c r="N139" s="1076"/>
    </row>
    <row r="140" spans="1:14" s="1009" customFormat="1" ht="15.95" customHeight="1">
      <c r="A140" s="1001"/>
      <c r="B140" s="1028">
        <v>44573</v>
      </c>
      <c r="C140" s="1003">
        <v>31</v>
      </c>
      <c r="D140" s="1174" t="str">
        <f>IF(F140="","",VLOOKUP($F140,'DANH MỤC VẬT TƯ'!$B$10:$G$55,2,0))</f>
        <v>Bún</v>
      </c>
      <c r="E140" s="1174" t="str">
        <f>IF(G140="","",VLOOKUP($F140,'DANH MỤC VẬT TƯ'!$B$10:$G$55,3,0))</f>
        <v>kg</v>
      </c>
      <c r="F140" s="1006" t="s">
        <v>2083</v>
      </c>
      <c r="G140" s="1057">
        <f>10*0.5</f>
        <v>5</v>
      </c>
      <c r="H140" s="1058">
        <f>IF($F140="","",VLOOKUP($F140,'BÁO CÁO NXT 152'!$A$10:$L$25,8,0))</f>
        <v>12000</v>
      </c>
      <c r="I140" s="1058">
        <f t="shared" si="10"/>
        <v>60000</v>
      </c>
      <c r="J140" s="1174">
        <f>IF(F140="","",VLOOKUP($F140,'DANH MỤC VẬT TƯ'!$B$10:$G$55,4,0))</f>
        <v>152</v>
      </c>
      <c r="K140" s="1075" t="s">
        <v>2128</v>
      </c>
      <c r="L140" s="1058" t="str">
        <f t="shared" si="12"/>
        <v>152LTC</v>
      </c>
      <c r="M140" s="1076"/>
      <c r="N140" s="1076"/>
    </row>
    <row r="141" spans="1:14" s="1009" customFormat="1" ht="15.95" customHeight="1">
      <c r="A141" s="1001"/>
      <c r="B141" s="1028">
        <v>44573</v>
      </c>
      <c r="C141" s="1003">
        <v>31</v>
      </c>
      <c r="D141" s="1174" t="str">
        <f>IF(F141="","",VLOOKUP($F141,'DANH MỤC VẬT TƯ'!$B$10:$G$55,2,0))</f>
        <v>Thịt heo</v>
      </c>
      <c r="E141" s="1174" t="str">
        <f>IF(G141="","",VLOOKUP($F141,'DANH MỤC VẬT TƯ'!$B$10:$G$55,3,0))</f>
        <v>kg</v>
      </c>
      <c r="F141" s="1006" t="s">
        <v>2088</v>
      </c>
      <c r="G141" s="1057">
        <f>10*0.2</f>
        <v>2</v>
      </c>
      <c r="H141" s="1058">
        <f>IF($F141="","",VLOOKUP($F141,'BÁO CÁO NXT 152'!$A$10:$L$25,8,0))</f>
        <v>130000</v>
      </c>
      <c r="I141" s="1058">
        <f t="shared" si="10"/>
        <v>260000</v>
      </c>
      <c r="J141" s="1174">
        <f>IF(F141="","",VLOOKUP($F141,'DANH MỤC VẬT TƯ'!$B$10:$G$55,4,0))</f>
        <v>152</v>
      </c>
      <c r="K141" s="1075" t="s">
        <v>2128</v>
      </c>
      <c r="L141" s="1058" t="str">
        <f t="shared" si="12"/>
        <v>152LTC</v>
      </c>
      <c r="M141" s="1076"/>
      <c r="N141" s="1076"/>
    </row>
    <row r="142" spans="1:14" s="1009" customFormat="1" ht="15.95" customHeight="1">
      <c r="A142" s="1001"/>
      <c r="B142" s="1028">
        <v>44573</v>
      </c>
      <c r="C142" s="1003">
        <v>31</v>
      </c>
      <c r="D142" s="1174" t="str">
        <f>IF(F142="","",VLOOKUP($F142,'DANH MỤC VẬT TƯ'!$B$10:$G$55,2,0))</f>
        <v>Mực tươi</v>
      </c>
      <c r="E142" s="1174" t="str">
        <f>IF(G142="","",VLOOKUP($F142,'DANH MỤC VẬT TƯ'!$B$10:$G$55,3,0))</f>
        <v>kg</v>
      </c>
      <c r="F142" s="1006" t="s">
        <v>2086</v>
      </c>
      <c r="G142" s="1057">
        <f>10*0.1</f>
        <v>1</v>
      </c>
      <c r="H142" s="1058">
        <f>IF($F142="","",VLOOKUP($F142,'BÁO CÁO NXT 152'!$A$10:$L$25,8,0))</f>
        <v>250000</v>
      </c>
      <c r="I142" s="1058">
        <f t="shared" si="10"/>
        <v>250000</v>
      </c>
      <c r="J142" s="1174">
        <f>IF(F142="","",VLOOKUP($F142,'DANH MỤC VẬT TƯ'!$B$10:$G$55,4,0))</f>
        <v>152</v>
      </c>
      <c r="K142" s="1075" t="s">
        <v>2128</v>
      </c>
      <c r="L142" s="1058" t="str">
        <f t="shared" si="12"/>
        <v>152LTC</v>
      </c>
      <c r="M142" s="1076"/>
      <c r="N142" s="1076"/>
    </row>
    <row r="143" spans="1:14" s="1009" customFormat="1" ht="15.95" customHeight="1">
      <c r="A143" s="1001"/>
      <c r="B143" s="1028">
        <v>44573</v>
      </c>
      <c r="C143" s="1003">
        <v>31</v>
      </c>
      <c r="D143" s="1174" t="str">
        <f>IF(F143="","",VLOOKUP($F143,'DANH MỤC VẬT TƯ'!$B$10:$G$55,2,0))</f>
        <v>Tôm</v>
      </c>
      <c r="E143" s="1174" t="str">
        <f>IF(G143="","",VLOOKUP($F143,'DANH MỤC VẬT TƯ'!$B$10:$G$55,3,0))</f>
        <v>kg</v>
      </c>
      <c r="F143" s="1006" t="s">
        <v>2089</v>
      </c>
      <c r="G143" s="1057">
        <f>10*0.1</f>
        <v>1</v>
      </c>
      <c r="H143" s="1058">
        <f>IF($F143="","",VLOOKUP($F143,'BÁO CÁO NXT 152'!$A$10:$L$25,8,0))</f>
        <v>250000</v>
      </c>
      <c r="I143" s="1058">
        <f t="shared" si="10"/>
        <v>250000</v>
      </c>
      <c r="J143" s="1174">
        <f>IF(F143="","",VLOOKUP($F143,'DANH MỤC VẬT TƯ'!$B$10:$G$55,4,0))</f>
        <v>152</v>
      </c>
      <c r="K143" s="1075" t="s">
        <v>2128</v>
      </c>
      <c r="L143" s="1058" t="str">
        <f t="shared" si="12"/>
        <v>152LTC</v>
      </c>
      <c r="M143" s="1076"/>
      <c r="N143" s="1076"/>
    </row>
    <row r="144" spans="1:14" s="1009" customFormat="1" ht="15.95" customHeight="1">
      <c r="A144" s="1001"/>
      <c r="B144" s="1028">
        <v>44573</v>
      </c>
      <c r="C144" s="1003">
        <v>31</v>
      </c>
      <c r="D144" s="1174" t="str">
        <f>IF(F144="","",VLOOKUP($F144,'DANH MỤC VẬT TƯ'!$B$10:$G$55,2,0))</f>
        <v>Ghẹ</v>
      </c>
      <c r="E144" s="1174" t="str">
        <f>IF(G144="","",VLOOKUP($F144,'DANH MỤC VẬT TƯ'!$B$10:$G$55,3,0))</f>
        <v>kg</v>
      </c>
      <c r="F144" s="1006" t="s">
        <v>2091</v>
      </c>
      <c r="G144" s="1057">
        <f>10*0.3</f>
        <v>3</v>
      </c>
      <c r="H144" s="1058">
        <f>IF($F144="","",VLOOKUP($F144,'BÁO CÁO NXT 152'!$A$10:$L$25,8,0))</f>
        <v>270000</v>
      </c>
      <c r="I144" s="1058">
        <f>IF(G144=0,0,G144*H144)</f>
        <v>810000</v>
      </c>
      <c r="J144" s="1174">
        <f>IF(F144="","",VLOOKUP($F144,'DANH MỤC VẬT TƯ'!$B$10:$G$55,4,0))</f>
        <v>152</v>
      </c>
      <c r="K144" s="1075" t="s">
        <v>2128</v>
      </c>
      <c r="L144" s="1058" t="str">
        <f t="shared" si="12"/>
        <v>152LTC</v>
      </c>
      <c r="M144" s="1076"/>
      <c r="N144" s="1076"/>
    </row>
    <row r="145" spans="1:14" s="1009" customFormat="1" ht="15.95" customHeight="1">
      <c r="A145" s="1001"/>
      <c r="B145" s="1028">
        <v>44573</v>
      </c>
      <c r="C145" s="1003">
        <v>31</v>
      </c>
      <c r="D145" s="1174" t="str">
        <f>IF(F145="","",VLOOKUP($F145,'DANH MỤC VẬT TƯ'!$B$10:$G$55,2,0))</f>
        <v>Rau các loại</v>
      </c>
      <c r="E145" s="1174" t="str">
        <f>IF(G145="","",VLOOKUP($F145,'DANH MỤC VẬT TƯ'!$B$10:$G$55,3,0))</f>
        <v>kg</v>
      </c>
      <c r="F145" s="1006" t="s">
        <v>2085</v>
      </c>
      <c r="G145" s="1057">
        <f>10*1</f>
        <v>10</v>
      </c>
      <c r="H145" s="1058">
        <f>IF($F145="","",VLOOKUP($F145,'BÁO CÁO NXT 152'!$A$10:$L$25,8,0))</f>
        <v>30000</v>
      </c>
      <c r="I145" s="1058">
        <f>IF(G145=0,0,G145*H145)</f>
        <v>300000</v>
      </c>
      <c r="J145" s="1174">
        <f>IF(F145="","",VLOOKUP($F145,'DANH MỤC VẬT TƯ'!$B$10:$G$55,4,0))</f>
        <v>152</v>
      </c>
      <c r="K145" s="1075" t="s">
        <v>2128</v>
      </c>
      <c r="L145" s="1058" t="str">
        <f t="shared" si="12"/>
        <v>152LTC</v>
      </c>
      <c r="M145" s="1076"/>
      <c r="N145" s="1076"/>
    </row>
    <row r="146" spans="1:14" s="1009" customFormat="1" ht="15.95" customHeight="1">
      <c r="A146" s="1001"/>
      <c r="B146" s="1028"/>
      <c r="C146" s="1003"/>
      <c r="D146" s="1174" t="str">
        <f>IF(F146="","",VLOOKUP($F146,'DANH MỤC VẬT TƯ'!$B$10:$G$55,2,0))</f>
        <v/>
      </c>
      <c r="E146" s="1174" t="str">
        <f>IF(G146="","",VLOOKUP($F146,'DANH MỤC VẬT TƯ'!$B$10:$G$55,3,0))</f>
        <v/>
      </c>
      <c r="F146" s="1006"/>
      <c r="G146" s="1057"/>
      <c r="H146" s="1058" t="str">
        <f>IF($F146="","",VLOOKUP($F146,'BÁO CÁO NXT 152'!$A$10:$L$25,8,0))</f>
        <v/>
      </c>
      <c r="I146" s="1058"/>
      <c r="J146" s="1174" t="str">
        <f>IF(F146="","",VLOOKUP($F146,'DANH MỤC VẬT TƯ'!$B$10:$G$55,4,0))</f>
        <v/>
      </c>
      <c r="K146" s="1075"/>
      <c r="L146" s="1058"/>
      <c r="M146" s="1076"/>
      <c r="N146" s="1076"/>
    </row>
    <row r="147" spans="1:14" s="1009" customFormat="1" ht="15.95" customHeight="1">
      <c r="A147" s="1001"/>
      <c r="B147" s="1028">
        <v>44573</v>
      </c>
      <c r="C147" s="1003">
        <v>32</v>
      </c>
      <c r="D147" s="1174" t="str">
        <f>IF(F147="","",VLOOKUP($F147,'DANH MỤC VẬT TƯ'!$B$10:$G$55,2,0))</f>
        <v xml:space="preserve">Khoai </v>
      </c>
      <c r="E147" s="1174" t="str">
        <f>IF(G147="","",VLOOKUP($F147,'DANH MỤC VẬT TƯ'!$B$10:$G$55,3,0))</f>
        <v>kg</v>
      </c>
      <c r="F147" s="1006" t="s">
        <v>2093</v>
      </c>
      <c r="G147" s="1057">
        <f>30*0.07</f>
        <v>2.1</v>
      </c>
      <c r="H147" s="1058">
        <f>IF($F147="","",VLOOKUP($F147,'BÁO CÁO NXT 152'!$A$10:$L$25,8,0))</f>
        <v>30000</v>
      </c>
      <c r="I147" s="1058">
        <f t="shared" ref="I147:I161" si="13">IF(G147=0,0,G147*H147)</f>
        <v>63000</v>
      </c>
      <c r="J147" s="1174">
        <f>IF(F147="","",VLOOKUP($F147,'DANH MỤC VẬT TƯ'!$B$10:$G$55,4,0))</f>
        <v>152</v>
      </c>
      <c r="K147" s="1075" t="s">
        <v>2129</v>
      </c>
      <c r="L147" s="1058" t="str">
        <f>J147&amp;K147</f>
        <v>152KTC</v>
      </c>
      <c r="M147" s="1076"/>
      <c r="N147" s="1076"/>
    </row>
    <row r="148" spans="1:14" s="1009" customFormat="1" ht="15.95" customHeight="1">
      <c r="A148" s="1001"/>
      <c r="B148" s="1028">
        <v>44573</v>
      </c>
      <c r="C148" s="1003">
        <v>32</v>
      </c>
      <c r="D148" s="1174" t="str">
        <f>IF(F148="","",VLOOKUP($F148,'DANH MỤC VẬT TƯ'!$B$10:$G$55,2,0))</f>
        <v>Bột chiên giòn</v>
      </c>
      <c r="E148" s="1174" t="str">
        <f>IF(G148="","",VLOOKUP($F148,'DANH MỤC VẬT TƯ'!$B$10:$G$55,3,0))</f>
        <v>kg</v>
      </c>
      <c r="F148" s="1006" t="s">
        <v>2095</v>
      </c>
      <c r="G148" s="1057">
        <f>30*0.05</f>
        <v>1.5</v>
      </c>
      <c r="H148" s="1058">
        <f>IF($F148="","",VLOOKUP($F148,'BÁO CÁO NXT 152'!$A$10:$L$25,8,0))</f>
        <v>150000</v>
      </c>
      <c r="I148" s="1058">
        <f t="shared" si="13"/>
        <v>225000</v>
      </c>
      <c r="J148" s="1174">
        <f>IF(F148="","",VLOOKUP($F148,'DANH MỤC VẬT TƯ'!$B$10:$G$55,4,0))</f>
        <v>152</v>
      </c>
      <c r="K148" s="1075" t="s">
        <v>2129</v>
      </c>
      <c r="L148" s="1058" t="str">
        <f>J148&amp;K148</f>
        <v>152KTC</v>
      </c>
      <c r="M148" s="1076"/>
      <c r="N148" s="1076"/>
    </row>
    <row r="149" spans="1:14" s="1009" customFormat="1" ht="15.95" customHeight="1">
      <c r="A149" s="1001"/>
      <c r="B149" s="1028"/>
      <c r="C149" s="1003"/>
      <c r="D149" s="1174" t="str">
        <f>IF(F149="","",VLOOKUP($F149,'DANH MỤC VẬT TƯ'!$B$10:$G$55,2,0))</f>
        <v/>
      </c>
      <c r="E149" s="1174" t="str">
        <f>IF(G149="","",VLOOKUP($F149,'DANH MỤC VẬT TƯ'!$B$10:$G$55,3,0))</f>
        <v/>
      </c>
      <c r="F149" s="1006"/>
      <c r="G149" s="1057"/>
      <c r="H149" s="1058" t="str">
        <f>IF($F149="","",VLOOKUP($F149,'BÁO CÁO NXT 152'!$A$10:$L$25,8,0))</f>
        <v/>
      </c>
      <c r="I149" s="1058"/>
      <c r="J149" s="1174" t="str">
        <f>IF(F149="","",VLOOKUP($F149,'DANH MỤC VẬT TƯ'!$B$10:$G$55,4,0))</f>
        <v/>
      </c>
      <c r="K149" s="1075"/>
      <c r="L149" s="1058"/>
      <c r="M149" s="1076"/>
      <c r="N149" s="1076"/>
    </row>
    <row r="150" spans="1:14" s="1009" customFormat="1" ht="15.95" customHeight="1">
      <c r="A150" s="1001"/>
      <c r="B150" s="1028">
        <v>44573</v>
      </c>
      <c r="C150" s="1003">
        <v>33</v>
      </c>
      <c r="D150" s="1174" t="str">
        <f>IF(F150="","",VLOOKUP($F150,'DANH MỤC VẬT TƯ'!$B$10:$G$55,2,0))</f>
        <v>Ngô mỹ</v>
      </c>
      <c r="E150" s="1174" t="str">
        <f>IF(G150="","",VLOOKUP($F150,'DANH MỤC VẬT TƯ'!$B$10:$G$55,3,0))</f>
        <v>kg</v>
      </c>
      <c r="F150" s="1006" t="s">
        <v>2096</v>
      </c>
      <c r="G150" s="1057">
        <f>25*0.08</f>
        <v>2</v>
      </c>
      <c r="H150" s="1058">
        <f>IF($F150="","",VLOOKUP($F150,'BÁO CÁO NXT 152'!$A$10:$L$25,8,0))</f>
        <v>30000</v>
      </c>
      <c r="I150" s="1058">
        <f t="shared" si="13"/>
        <v>60000</v>
      </c>
      <c r="J150" s="1174">
        <f>IF(F150="","",VLOOKUP($F150,'DANH MỤC VẬT TƯ'!$B$10:$G$55,4,0))</f>
        <v>152</v>
      </c>
      <c r="K150" s="1075" t="s">
        <v>1971</v>
      </c>
      <c r="L150" s="1058" t="str">
        <f>J150&amp;K150</f>
        <v>152NC</v>
      </c>
      <c r="M150" s="1076"/>
      <c r="N150" s="1076"/>
    </row>
    <row r="151" spans="1:14" s="1009" customFormat="1" ht="15.95" customHeight="1">
      <c r="A151" s="1001"/>
      <c r="B151" s="1028">
        <v>44573</v>
      </c>
      <c r="C151" s="1003">
        <v>33</v>
      </c>
      <c r="D151" s="1174" t="str">
        <f>IF(F151="","",VLOOKUP($F151,'DANH MỤC VẬT TƯ'!$B$10:$G$55,2,0))</f>
        <v>Bột chiên giòn</v>
      </c>
      <c r="E151" s="1174" t="str">
        <f>IF(G151="","",VLOOKUP($F151,'DANH MỤC VẬT TƯ'!$B$10:$G$55,3,0))</f>
        <v>kg</v>
      </c>
      <c r="F151" s="1006" t="s">
        <v>2095</v>
      </c>
      <c r="G151" s="1057">
        <f>25*0.05</f>
        <v>1.25</v>
      </c>
      <c r="H151" s="1058">
        <f>IF($F151="","",VLOOKUP($F151,'BÁO CÁO NXT 152'!$A$10:$L$25,8,0))</f>
        <v>150000</v>
      </c>
      <c r="I151" s="1058">
        <f t="shared" si="13"/>
        <v>187500</v>
      </c>
      <c r="J151" s="1174">
        <f>IF(F151="","",VLOOKUP($F151,'DANH MỤC VẬT TƯ'!$B$10:$G$55,4,0))</f>
        <v>152</v>
      </c>
      <c r="K151" s="1075" t="s">
        <v>1971</v>
      </c>
      <c r="L151" s="1058" t="str">
        <f>J151&amp;K151</f>
        <v>152NC</v>
      </c>
      <c r="M151" s="1076"/>
      <c r="N151" s="1076"/>
    </row>
    <row r="152" spans="1:14" s="1009" customFormat="1" ht="15.95" customHeight="1">
      <c r="A152" s="1001"/>
      <c r="B152" s="1028"/>
      <c r="C152" s="1003"/>
      <c r="D152" s="1174" t="str">
        <f>IF(F152="","",VLOOKUP($F152,'DANH MỤC VẬT TƯ'!$B$10:$G$55,2,0))</f>
        <v/>
      </c>
      <c r="E152" s="1174" t="str">
        <f>IF(G152="","",VLOOKUP($F152,'DANH MỤC VẬT TƯ'!$B$10:$G$55,3,0))</f>
        <v/>
      </c>
      <c r="F152" s="1006"/>
      <c r="G152" s="1057"/>
      <c r="H152" s="1058" t="str">
        <f>IF($F152="","",VLOOKUP($F152,'BÁO CÁO NXT 152'!$A$10:$L$25,8,0))</f>
        <v/>
      </c>
      <c r="I152" s="1058"/>
      <c r="J152" s="1174" t="str">
        <f>IF(F152="","",VLOOKUP($F152,'DANH MỤC VẬT TƯ'!$B$10:$G$55,4,0))</f>
        <v/>
      </c>
      <c r="K152" s="1075"/>
      <c r="L152" s="1058"/>
      <c r="M152" s="1076"/>
      <c r="N152" s="1076"/>
    </row>
    <row r="153" spans="1:14" s="1009" customFormat="1" ht="15.95" customHeight="1">
      <c r="A153" s="1001"/>
      <c r="B153" s="1028">
        <v>44576</v>
      </c>
      <c r="C153" s="1003">
        <v>34</v>
      </c>
      <c r="D153" s="1174" t="str">
        <f>IF(F153="","",VLOOKUP($F153,'DANH MỤC VẬT TƯ'!$B$10:$G$55,2,0))</f>
        <v>Cá diêu hồng</v>
      </c>
      <c r="E153" s="1174" t="str">
        <f>IF(G153="","",VLOOKUP($F153,'DANH MỤC VẬT TƯ'!$B$10:$G$55,3,0))</f>
        <v>kg</v>
      </c>
      <c r="F153" s="1074" t="s">
        <v>2081</v>
      </c>
      <c r="G153" s="1057">
        <f>0.7*30</f>
        <v>21</v>
      </c>
      <c r="H153" s="1058">
        <f>IF($F153="","",VLOOKUP($F153,'BÁO CÁO NXT 152'!$A$10:$L$25,8,0))</f>
        <v>60000</v>
      </c>
      <c r="I153" s="1058">
        <f t="shared" si="13"/>
        <v>1260000</v>
      </c>
      <c r="J153" s="1174">
        <f>IF(F153="","",VLOOKUP($F153,'DANH MỤC VẬT TƯ'!$B$10:$G$55,4,0))</f>
        <v>152</v>
      </c>
      <c r="K153" s="1075" t="s">
        <v>2121</v>
      </c>
      <c r="L153" s="1058" t="str">
        <f>J153&amp;K153</f>
        <v>152LCDH</v>
      </c>
      <c r="M153" s="1076"/>
      <c r="N153" s="1076"/>
    </row>
    <row r="154" spans="1:14" s="1009" customFormat="1" ht="15.95" customHeight="1">
      <c r="A154" s="1001"/>
      <c r="B154" s="1028">
        <v>44576</v>
      </c>
      <c r="C154" s="1003">
        <v>34</v>
      </c>
      <c r="D154" s="1174" t="str">
        <f>IF(F154="","",VLOOKUP($F154,'DANH MỤC VẬT TƯ'!$B$10:$G$55,2,0))</f>
        <v>Bún</v>
      </c>
      <c r="E154" s="1174" t="str">
        <f>IF(G154="","",VLOOKUP($F154,'DANH MỤC VẬT TƯ'!$B$10:$G$55,3,0))</f>
        <v>kg</v>
      </c>
      <c r="F154" s="1006" t="s">
        <v>2083</v>
      </c>
      <c r="G154" s="1057">
        <f>30*0.5</f>
        <v>15</v>
      </c>
      <c r="H154" s="1058">
        <f>IF($F154="","",VLOOKUP($F154,'BÁO CÁO NXT 152'!$A$10:$L$25,8,0))</f>
        <v>12000</v>
      </c>
      <c r="I154" s="1058">
        <f t="shared" si="13"/>
        <v>180000</v>
      </c>
      <c r="J154" s="1174">
        <f>IF(F154="","",VLOOKUP($F154,'DANH MỤC VẬT TƯ'!$B$10:$G$55,4,0))</f>
        <v>152</v>
      </c>
      <c r="K154" s="1075" t="s">
        <v>2121</v>
      </c>
      <c r="L154" s="1058" t="str">
        <f>J154&amp;K154</f>
        <v>152LCDH</v>
      </c>
      <c r="M154" s="1076"/>
      <c r="N154" s="1076"/>
    </row>
    <row r="155" spans="1:14" s="1009" customFormat="1" ht="15.95" customHeight="1">
      <c r="A155" s="1001"/>
      <c r="B155" s="1028">
        <v>44576</v>
      </c>
      <c r="C155" s="1003">
        <v>34</v>
      </c>
      <c r="D155" s="1174" t="str">
        <f>IF(F155="","",VLOOKUP($F155,'DANH MỤC VẬT TƯ'!$B$10:$G$55,2,0))</f>
        <v>Rau các loại</v>
      </c>
      <c r="E155" s="1174" t="str">
        <f>IF(G155="","",VLOOKUP($F155,'DANH MỤC VẬT TƯ'!$B$10:$G$55,3,0))</f>
        <v>kg</v>
      </c>
      <c r="F155" s="1006" t="s">
        <v>2085</v>
      </c>
      <c r="G155" s="1057">
        <f>1*30</f>
        <v>30</v>
      </c>
      <c r="H155" s="1058">
        <f>IF($F155="","",VLOOKUP($F155,'BÁO CÁO NXT 152'!$A$10:$L$25,8,0))</f>
        <v>30000</v>
      </c>
      <c r="I155" s="1058">
        <f t="shared" si="13"/>
        <v>900000</v>
      </c>
      <c r="J155" s="1174">
        <f>IF(F155="","",VLOOKUP($F155,'DANH MỤC VẬT TƯ'!$B$10:$G$55,4,0))</f>
        <v>152</v>
      </c>
      <c r="K155" s="1075" t="s">
        <v>2121</v>
      </c>
      <c r="L155" s="1058" t="str">
        <f>J155&amp;K155</f>
        <v>152LCDH</v>
      </c>
      <c r="M155" s="1076"/>
      <c r="N155" s="1076"/>
    </row>
    <row r="156" spans="1:14" s="1009" customFormat="1" ht="15.95" customHeight="1">
      <c r="A156" s="1001"/>
      <c r="B156" s="1028"/>
      <c r="C156" s="1003"/>
      <c r="D156" s="1174" t="str">
        <f>IF(F156="","",VLOOKUP($F156,'DANH MỤC VẬT TƯ'!$B$10:$G$55,2,0))</f>
        <v/>
      </c>
      <c r="E156" s="1174" t="str">
        <f>IF(G156="","",VLOOKUP($F156,'DANH MỤC VẬT TƯ'!$B$10:$G$55,3,0))</f>
        <v/>
      </c>
      <c r="F156" s="1006"/>
      <c r="G156" s="1057"/>
      <c r="H156" s="1058" t="str">
        <f>IF($F156="","",VLOOKUP($F156,'BÁO CÁO NXT 152'!$A$10:$L$25,8,0))</f>
        <v/>
      </c>
      <c r="I156" s="1058"/>
      <c r="J156" s="1174" t="str">
        <f>IF(F156="","",VLOOKUP($F156,'DANH MỤC VẬT TƯ'!$B$10:$G$55,4,0))</f>
        <v/>
      </c>
      <c r="K156" s="1075"/>
      <c r="L156" s="1058"/>
      <c r="M156" s="1076"/>
      <c r="N156" s="1076"/>
    </row>
    <row r="157" spans="1:14" s="1009" customFormat="1" ht="15.95" customHeight="1">
      <c r="A157" s="1001"/>
      <c r="B157" s="1028">
        <v>44576</v>
      </c>
      <c r="C157" s="1003">
        <v>35</v>
      </c>
      <c r="D157" s="1174" t="str">
        <f>IF(F157="","",VLOOKUP($F157,'DANH MỤC VẬT TƯ'!$B$10:$G$55,2,0))</f>
        <v>Mực tươi</v>
      </c>
      <c r="E157" s="1174" t="str">
        <f>IF(G157="","",VLOOKUP($F157,'DANH MỤC VẬT TƯ'!$B$10:$G$55,3,0))</f>
        <v>kg</v>
      </c>
      <c r="F157" s="1006" t="s">
        <v>2086</v>
      </c>
      <c r="G157" s="1057">
        <f>20*0.3</f>
        <v>6</v>
      </c>
      <c r="H157" s="1058">
        <f>IF($F157="","",VLOOKUP($F157,'BÁO CÁO NXT 152'!$A$10:$L$25,8,0))</f>
        <v>250000</v>
      </c>
      <c r="I157" s="1058">
        <f t="shared" si="13"/>
        <v>1500000</v>
      </c>
      <c r="J157" s="1174">
        <f>IF(F157="","",VLOOKUP($F157,'DANH MỤC VẬT TƯ'!$B$10:$G$55,4,0))</f>
        <v>152</v>
      </c>
      <c r="K157" s="1075" t="s">
        <v>2124</v>
      </c>
      <c r="L157" s="1058" t="str">
        <f>J157&amp;K157</f>
        <v>152MNMO</v>
      </c>
      <c r="M157" s="1076"/>
      <c r="N157" s="1076"/>
    </row>
    <row r="158" spans="1:14" s="1009" customFormat="1" ht="15.95" customHeight="1">
      <c r="A158" s="1001"/>
      <c r="B158" s="1028">
        <v>44576</v>
      </c>
      <c r="C158" s="1003">
        <v>35</v>
      </c>
      <c r="D158" s="1174" t="str">
        <f>IF(F158="","",VLOOKUP($F158,'DANH MỤC VẬT TƯ'!$B$10:$G$55,2,0))</f>
        <v>Rau các loại</v>
      </c>
      <c r="E158" s="1174" t="str">
        <f>IF(G158="","",VLOOKUP($F158,'DANH MỤC VẬT TƯ'!$B$10:$G$55,3,0))</f>
        <v>kg</v>
      </c>
      <c r="F158" s="1006" t="s">
        <v>2085</v>
      </c>
      <c r="G158" s="1057">
        <f>20*0.2</f>
        <v>4</v>
      </c>
      <c r="H158" s="1058">
        <f>IF($F158="","",VLOOKUP($F158,'BÁO CÁO NXT 152'!$A$10:$L$25,8,0))</f>
        <v>30000</v>
      </c>
      <c r="I158" s="1058">
        <f t="shared" si="13"/>
        <v>120000</v>
      </c>
      <c r="J158" s="1174">
        <f>IF(F158="","",VLOOKUP($F158,'DANH MỤC VẬT TƯ'!$B$10:$G$55,4,0))</f>
        <v>152</v>
      </c>
      <c r="K158" s="1075" t="s">
        <v>2124</v>
      </c>
      <c r="L158" s="1058" t="str">
        <f>J158&amp;K158</f>
        <v>152MNMO</v>
      </c>
      <c r="M158" s="1076"/>
      <c r="N158" s="1076"/>
    </row>
    <row r="159" spans="1:14" s="1009" customFormat="1" ht="15.95" customHeight="1">
      <c r="A159" s="1001"/>
      <c r="B159" s="1028"/>
      <c r="C159" s="1003"/>
      <c r="D159" s="1174" t="str">
        <f>IF(F159="","",VLOOKUP($F159,'DANH MỤC VẬT TƯ'!$B$10:$G$55,2,0))</f>
        <v/>
      </c>
      <c r="E159" s="1174" t="str">
        <f>IF(G159="","",VLOOKUP($F159,'DANH MỤC VẬT TƯ'!$B$10:$G$55,3,0))</f>
        <v/>
      </c>
      <c r="F159" s="1006"/>
      <c r="G159" s="1057"/>
      <c r="H159" s="1058" t="str">
        <f>IF($F159="","",VLOOKUP($F159,'BÁO CÁO NXT 152'!$A$10:$L$25,8,0))</f>
        <v/>
      </c>
      <c r="I159" s="1058"/>
      <c r="J159" s="1174" t="str">
        <f>IF(F159="","",VLOOKUP($F159,'DANH MỤC VẬT TƯ'!$B$10:$G$55,4,0))</f>
        <v/>
      </c>
      <c r="K159" s="1075"/>
      <c r="L159" s="1058"/>
      <c r="M159" s="1076"/>
      <c r="N159" s="1076"/>
    </row>
    <row r="160" spans="1:14" s="1009" customFormat="1" ht="15.95" customHeight="1">
      <c r="A160" s="1001"/>
      <c r="B160" s="1028">
        <v>44576</v>
      </c>
      <c r="C160" s="1003">
        <v>36</v>
      </c>
      <c r="D160" s="1174" t="str">
        <f>IF(F160="","",VLOOKUP($F160,'DANH MỤC VẬT TƯ'!$B$10:$G$55,2,0))</f>
        <v>Bắp bò</v>
      </c>
      <c r="E160" s="1174" t="str">
        <f>IF(G160="","",VLOOKUP($F160,'DANH MỤC VẬT TƯ'!$B$10:$G$55,3,0))</f>
        <v>kg</v>
      </c>
      <c r="F160" s="1006" t="s">
        <v>2045</v>
      </c>
      <c r="G160" s="1057">
        <f>20*0.2</f>
        <v>4</v>
      </c>
      <c r="H160" s="1058">
        <f>IF($F160="","",VLOOKUP($F160,'BÁO CÁO NXT 152'!$A$10:$L$25,8,0))</f>
        <v>270000</v>
      </c>
      <c r="I160" s="1058">
        <f t="shared" si="13"/>
        <v>1080000</v>
      </c>
      <c r="J160" s="1174">
        <f>IF(F160="","",VLOOKUP($F160,'DANH MỤC VẬT TƯ'!$B$10:$G$55,4,0))</f>
        <v>152</v>
      </c>
      <c r="K160" s="1075" t="s">
        <v>2127</v>
      </c>
      <c r="L160" s="1058" t="str">
        <f>J160&amp;K160</f>
        <v>152BXTC</v>
      </c>
      <c r="M160" s="1076"/>
      <c r="N160" s="1076"/>
    </row>
    <row r="161" spans="1:14" s="1009" customFormat="1" ht="15.95" customHeight="1">
      <c r="A161" s="1001"/>
      <c r="B161" s="1028">
        <v>44576</v>
      </c>
      <c r="C161" s="1003">
        <v>36</v>
      </c>
      <c r="D161" s="1174" t="str">
        <f>IF(F161="","",VLOOKUP($F161,'DANH MỤC VẬT TƯ'!$B$10:$G$55,2,0))</f>
        <v>Rau các loại</v>
      </c>
      <c r="E161" s="1174" t="str">
        <f>IF(G161="","",VLOOKUP($F161,'DANH MỤC VẬT TƯ'!$B$10:$G$55,3,0))</f>
        <v>kg</v>
      </c>
      <c r="F161" s="1006" t="s">
        <v>2085</v>
      </c>
      <c r="G161" s="1057">
        <f>20*0.2</f>
        <v>4</v>
      </c>
      <c r="H161" s="1058">
        <f>IF($F161="","",VLOOKUP($F161,'BÁO CÁO NXT 152'!$A$10:$L$25,8,0))</f>
        <v>30000</v>
      </c>
      <c r="I161" s="1058">
        <f t="shared" si="13"/>
        <v>120000</v>
      </c>
      <c r="J161" s="1174">
        <f>IF(F161="","",VLOOKUP($F161,'DANH MỤC VẬT TƯ'!$B$10:$G$55,4,0))</f>
        <v>152</v>
      </c>
      <c r="K161" s="1075" t="s">
        <v>2127</v>
      </c>
      <c r="L161" s="1058" t="str">
        <f>J161&amp;K161</f>
        <v>152BXTC</v>
      </c>
      <c r="M161" s="1076"/>
      <c r="N161" s="1076"/>
    </row>
    <row r="162" spans="1:14" s="1009" customFormat="1" ht="15.95" customHeight="1">
      <c r="A162" s="1001"/>
      <c r="B162" s="1028"/>
      <c r="C162" s="1003"/>
      <c r="D162" s="1174" t="str">
        <f>IF(F162="","",VLOOKUP($F162,'DANH MỤC VẬT TƯ'!$B$10:$G$55,2,0))</f>
        <v/>
      </c>
      <c r="E162" s="1174" t="str">
        <f>IF(G162="","",VLOOKUP($F162,'DANH MỤC VẬT TƯ'!$B$10:$G$55,3,0))</f>
        <v/>
      </c>
      <c r="F162" s="1006"/>
      <c r="G162" s="1057"/>
      <c r="H162" s="1058" t="str">
        <f>IF($F162="","",VLOOKUP($F162,'BÁO CÁO NXT 152'!$A$10:$L$25,8,0))</f>
        <v/>
      </c>
      <c r="I162" s="1058"/>
      <c r="J162" s="1174" t="str">
        <f>IF(F162="","",VLOOKUP($F162,'DANH MỤC VẬT TƯ'!$B$10:$G$55,4,0))</f>
        <v/>
      </c>
      <c r="K162" s="1075"/>
      <c r="L162" s="1058"/>
      <c r="M162" s="1076"/>
      <c r="N162" s="1076"/>
    </row>
    <row r="163" spans="1:14" s="1009" customFormat="1" ht="15.95" customHeight="1">
      <c r="A163" s="1001"/>
      <c r="B163" s="1028">
        <v>44577</v>
      </c>
      <c r="C163" s="1003">
        <v>37</v>
      </c>
      <c r="D163" s="1174" t="str">
        <f>IF(F163="","",VLOOKUP($F163,'DANH MỤC VẬT TƯ'!$B$10:$G$55,2,0))</f>
        <v>Cá diêu hồng</v>
      </c>
      <c r="E163" s="1174" t="str">
        <f>IF(G163="","",VLOOKUP($F163,'DANH MỤC VẬT TƯ'!$B$10:$G$55,3,0))</f>
        <v>kg</v>
      </c>
      <c r="F163" s="1074" t="s">
        <v>2081</v>
      </c>
      <c r="G163" s="1057">
        <f>0.7*30</f>
        <v>21</v>
      </c>
      <c r="H163" s="1058">
        <f>IF($F163="","",VLOOKUP($F163,'BÁO CÁO NXT 152'!$A$10:$L$25,8,0))</f>
        <v>60000</v>
      </c>
      <c r="I163" s="1058">
        <f>IF(G163=0,0,G163*H163)</f>
        <v>1260000</v>
      </c>
      <c r="J163" s="1174">
        <f>IF(F163="","",VLOOKUP($F163,'DANH MỤC VẬT TƯ'!$B$10:$G$55,4,0))</f>
        <v>152</v>
      </c>
      <c r="K163" s="1075" t="s">
        <v>2121</v>
      </c>
      <c r="L163" s="1058" t="str">
        <f>J163&amp;K163</f>
        <v>152LCDH</v>
      </c>
      <c r="M163" s="1076"/>
      <c r="N163" s="1076"/>
    </row>
    <row r="164" spans="1:14" s="1009" customFormat="1" ht="15.95" customHeight="1">
      <c r="A164" s="1001"/>
      <c r="B164" s="1028">
        <v>44577</v>
      </c>
      <c r="C164" s="1003">
        <v>37</v>
      </c>
      <c r="D164" s="1174" t="str">
        <f>IF(F164="","",VLOOKUP($F164,'DANH MỤC VẬT TƯ'!$B$10:$G$55,2,0))</f>
        <v>Bún</v>
      </c>
      <c r="E164" s="1174" t="str">
        <f>IF(G164="","",VLOOKUP($F164,'DANH MỤC VẬT TƯ'!$B$10:$G$55,3,0))</f>
        <v>kg</v>
      </c>
      <c r="F164" s="1006" t="s">
        <v>2083</v>
      </c>
      <c r="G164" s="1057">
        <f>30*0.5</f>
        <v>15</v>
      </c>
      <c r="H164" s="1058">
        <f>IF($F164="","",VLOOKUP($F164,'BÁO CÁO NXT 152'!$A$10:$L$25,8,0))</f>
        <v>12000</v>
      </c>
      <c r="I164" s="1058">
        <f>IF(G164=0,0,G164*H164)</f>
        <v>180000</v>
      </c>
      <c r="J164" s="1174">
        <f>IF(F164="","",VLOOKUP($F164,'DANH MỤC VẬT TƯ'!$B$10:$G$55,4,0))</f>
        <v>152</v>
      </c>
      <c r="K164" s="1075" t="s">
        <v>2121</v>
      </c>
      <c r="L164" s="1058" t="str">
        <f>J164&amp;K164</f>
        <v>152LCDH</v>
      </c>
      <c r="M164" s="1076"/>
      <c r="N164" s="1076"/>
    </row>
    <row r="165" spans="1:14" s="1009" customFormat="1" ht="15.95" customHeight="1">
      <c r="A165" s="1001"/>
      <c r="B165" s="1028">
        <v>44577</v>
      </c>
      <c r="C165" s="1003">
        <v>37</v>
      </c>
      <c r="D165" s="1174" t="str">
        <f>IF(F165="","",VLOOKUP($F165,'DANH MỤC VẬT TƯ'!$B$10:$G$55,2,0))</f>
        <v>Rau các loại</v>
      </c>
      <c r="E165" s="1174" t="str">
        <f>IF(G165="","",VLOOKUP($F165,'DANH MỤC VẬT TƯ'!$B$10:$G$55,3,0))</f>
        <v>kg</v>
      </c>
      <c r="F165" s="1006" t="s">
        <v>2085</v>
      </c>
      <c r="G165" s="1057">
        <f>1*30</f>
        <v>30</v>
      </c>
      <c r="H165" s="1058">
        <f>IF($F165="","",VLOOKUP($F165,'BÁO CÁO NXT 152'!$A$10:$L$25,8,0))</f>
        <v>30000</v>
      </c>
      <c r="I165" s="1058">
        <f>IF(G165=0,0,G165*H165)</f>
        <v>900000</v>
      </c>
      <c r="J165" s="1174">
        <f>IF(F165="","",VLOOKUP($F165,'DANH MỤC VẬT TƯ'!$B$10:$G$55,4,0))</f>
        <v>152</v>
      </c>
      <c r="K165" s="1075" t="s">
        <v>2121</v>
      </c>
      <c r="L165" s="1058" t="str">
        <f>J165&amp;K165</f>
        <v>152LCDH</v>
      </c>
      <c r="M165" s="1076"/>
      <c r="N165" s="1076"/>
    </row>
    <row r="166" spans="1:14" s="1009" customFormat="1" ht="15.95" customHeight="1">
      <c r="A166" s="1001"/>
      <c r="B166" s="1028"/>
      <c r="C166" s="1003"/>
      <c r="D166" s="1174" t="str">
        <f>IF(F166="","",VLOOKUP($F166,'DANH MỤC VẬT TƯ'!$B$10:$G$55,2,0))</f>
        <v/>
      </c>
      <c r="E166" s="1174" t="str">
        <f>IF(G166="","",VLOOKUP($F166,'DANH MỤC VẬT TƯ'!$B$10:$G$55,3,0))</f>
        <v/>
      </c>
      <c r="F166" s="1006"/>
      <c r="G166" s="1057"/>
      <c r="H166" s="1058" t="str">
        <f>IF($F166="","",VLOOKUP($F166,'BÁO CÁO NXT 152'!$A$10:$L$25,8,0))</f>
        <v/>
      </c>
      <c r="I166" s="1058"/>
      <c r="J166" s="1174" t="str">
        <f>IF(F166="","",VLOOKUP($F166,'DANH MỤC VẬT TƯ'!$B$10:$G$55,4,0))</f>
        <v/>
      </c>
      <c r="K166" s="1075"/>
      <c r="L166" s="1058"/>
      <c r="M166" s="1076"/>
      <c r="N166" s="1076"/>
    </row>
    <row r="167" spans="1:14" s="1009" customFormat="1" ht="15.95" customHeight="1">
      <c r="A167" s="1001"/>
      <c r="B167" s="1028">
        <v>44577</v>
      </c>
      <c r="C167" s="1003">
        <v>38</v>
      </c>
      <c r="D167" s="1174" t="str">
        <f>IF(F167="","",VLOOKUP($F167,'DANH MỤC VẬT TƯ'!$B$10:$G$55,2,0))</f>
        <v>Mực tươi</v>
      </c>
      <c r="E167" s="1174" t="str">
        <f>IF(G167="","",VLOOKUP($F167,'DANH MỤC VẬT TƯ'!$B$10:$G$55,3,0))</f>
        <v>kg</v>
      </c>
      <c r="F167" s="1006" t="s">
        <v>2086</v>
      </c>
      <c r="G167" s="1057">
        <f>35*0.3</f>
        <v>10.5</v>
      </c>
      <c r="H167" s="1058">
        <f>IF($F167="","",VLOOKUP($F167,'BÁO CÁO NXT 152'!$A$10:$L$25,8,0))</f>
        <v>250000</v>
      </c>
      <c r="I167" s="1058">
        <f>IF(G167=0,0,G167*H167)</f>
        <v>2625000</v>
      </c>
      <c r="J167" s="1174">
        <f>IF(F167="","",VLOOKUP($F167,'DANH MỤC VẬT TƯ'!$B$10:$G$55,4,0))</f>
        <v>152</v>
      </c>
      <c r="K167" s="1075" t="s">
        <v>2124</v>
      </c>
      <c r="L167" s="1058" t="str">
        <f>J167&amp;K167</f>
        <v>152MNMO</v>
      </c>
      <c r="M167" s="1076"/>
      <c r="N167" s="1076"/>
    </row>
    <row r="168" spans="1:14" s="1009" customFormat="1" ht="15.95" customHeight="1">
      <c r="A168" s="1001"/>
      <c r="B168" s="1028">
        <v>44577</v>
      </c>
      <c r="C168" s="1003">
        <v>38</v>
      </c>
      <c r="D168" s="1174" t="str">
        <f>IF(F168="","",VLOOKUP($F168,'DANH MỤC VẬT TƯ'!$B$10:$G$55,2,0))</f>
        <v>Rau các loại</v>
      </c>
      <c r="E168" s="1174" t="str">
        <f>IF(G168="","",VLOOKUP($F168,'DANH MỤC VẬT TƯ'!$B$10:$G$55,3,0))</f>
        <v>kg</v>
      </c>
      <c r="F168" s="1006" t="s">
        <v>2085</v>
      </c>
      <c r="G168" s="1057">
        <f>35*0.2</f>
        <v>7</v>
      </c>
      <c r="H168" s="1058">
        <f>IF($F168="","",VLOOKUP($F168,'BÁO CÁO NXT 152'!$A$10:$L$25,8,0))</f>
        <v>30000</v>
      </c>
      <c r="I168" s="1058">
        <f>IF(G168=0,0,G168*H168)</f>
        <v>210000</v>
      </c>
      <c r="J168" s="1174">
        <f>IF(F168="","",VLOOKUP($F168,'DANH MỤC VẬT TƯ'!$B$10:$G$55,4,0))</f>
        <v>152</v>
      </c>
      <c r="K168" s="1075" t="s">
        <v>2124</v>
      </c>
      <c r="L168" s="1058" t="str">
        <f>J168&amp;K168</f>
        <v>152MNMO</v>
      </c>
      <c r="M168" s="1076"/>
      <c r="N168" s="1076"/>
    </row>
    <row r="169" spans="1:14" s="1009" customFormat="1" ht="15.95" customHeight="1">
      <c r="A169" s="1001"/>
      <c r="B169" s="1028"/>
      <c r="C169" s="1003"/>
      <c r="D169" s="1174" t="str">
        <f>IF(F169="","",VLOOKUP($F169,'DANH MỤC VẬT TƯ'!$B$10:$G$55,2,0))</f>
        <v/>
      </c>
      <c r="E169" s="1174" t="str">
        <f>IF(G169="","",VLOOKUP($F169,'DANH MỤC VẬT TƯ'!$B$10:$G$55,3,0))</f>
        <v/>
      </c>
      <c r="F169" s="1006"/>
      <c r="G169" s="1057"/>
      <c r="H169" s="1058" t="str">
        <f>IF($F169="","",VLOOKUP($F169,'BÁO CÁO NXT 152'!$A$10:$L$25,8,0))</f>
        <v/>
      </c>
      <c r="I169" s="1058"/>
      <c r="J169" s="1174" t="str">
        <f>IF(F169="","",VLOOKUP($F169,'DANH MỤC VẬT TƯ'!$B$10:$G$55,4,0))</f>
        <v/>
      </c>
      <c r="K169" s="1075"/>
      <c r="L169" s="1058"/>
      <c r="M169" s="1076"/>
      <c r="N169" s="1076"/>
    </row>
    <row r="170" spans="1:14" s="1009" customFormat="1" ht="15.95" customHeight="1">
      <c r="A170" s="1001"/>
      <c r="B170" s="1028">
        <v>44577</v>
      </c>
      <c r="C170" s="1003">
        <v>39</v>
      </c>
      <c r="D170" s="1174" t="str">
        <f>IF(F170="","",VLOOKUP($F170,'DANH MỤC VẬT TƯ'!$B$10:$G$55,2,0))</f>
        <v>Bắp bò</v>
      </c>
      <c r="E170" s="1174" t="str">
        <f>IF(G170="","",VLOOKUP($F170,'DANH MỤC VẬT TƯ'!$B$10:$G$55,3,0))</f>
        <v>kg</v>
      </c>
      <c r="F170" s="1006" t="s">
        <v>2045</v>
      </c>
      <c r="G170" s="1057">
        <f>30*0.2</f>
        <v>6</v>
      </c>
      <c r="H170" s="1058">
        <f>IF($F170="","",VLOOKUP($F170,'BÁO CÁO NXT 152'!$A$10:$L$25,8,0))</f>
        <v>270000</v>
      </c>
      <c r="I170" s="1058">
        <f>IF(G170=0,0,G170*H170)</f>
        <v>1620000</v>
      </c>
      <c r="J170" s="1174">
        <f>IF(F170="","",VLOOKUP($F170,'DANH MỤC VẬT TƯ'!$B$10:$G$55,4,0))</f>
        <v>152</v>
      </c>
      <c r="K170" s="1075" t="s">
        <v>2127</v>
      </c>
      <c r="L170" s="1058" t="str">
        <f>J170&amp;K170</f>
        <v>152BXTC</v>
      </c>
      <c r="M170" s="1076"/>
      <c r="N170" s="1076"/>
    </row>
    <row r="171" spans="1:14" s="1009" customFormat="1" ht="15.95" customHeight="1">
      <c r="A171" s="1001"/>
      <c r="B171" s="1028">
        <v>44577</v>
      </c>
      <c r="C171" s="1003">
        <v>39</v>
      </c>
      <c r="D171" s="1174" t="str">
        <f>IF(F171="","",VLOOKUP($F171,'DANH MỤC VẬT TƯ'!$B$10:$G$55,2,0))</f>
        <v>Rau các loại</v>
      </c>
      <c r="E171" s="1174" t="str">
        <f>IF(G171="","",VLOOKUP($F171,'DANH MỤC VẬT TƯ'!$B$10:$G$55,3,0))</f>
        <v>kg</v>
      </c>
      <c r="F171" s="1006" t="s">
        <v>2085</v>
      </c>
      <c r="G171" s="1057">
        <f>30*0.2</f>
        <v>6</v>
      </c>
      <c r="H171" s="1058">
        <f>IF($F171="","",VLOOKUP($F171,'BÁO CÁO NXT 152'!$A$10:$L$25,8,0))</f>
        <v>30000</v>
      </c>
      <c r="I171" s="1058">
        <f>IF(G171=0,0,G171*H171)</f>
        <v>180000</v>
      </c>
      <c r="J171" s="1174">
        <f>IF(F171="","",VLOOKUP($F171,'DANH MỤC VẬT TƯ'!$B$10:$G$55,4,0))</f>
        <v>152</v>
      </c>
      <c r="K171" s="1075" t="s">
        <v>2127</v>
      </c>
      <c r="L171" s="1058" t="str">
        <f>J171&amp;K171</f>
        <v>152BXTC</v>
      </c>
      <c r="M171" s="1076"/>
      <c r="N171" s="1076"/>
    </row>
    <row r="172" spans="1:14" s="1009" customFormat="1" ht="15.95" customHeight="1">
      <c r="A172" s="1001"/>
      <c r="B172" s="1028"/>
      <c r="C172" s="1003"/>
      <c r="D172" s="1174" t="str">
        <f>IF(F172="","",VLOOKUP($F172,'DANH MỤC VẬT TƯ'!$B$10:$G$55,2,0))</f>
        <v/>
      </c>
      <c r="E172" s="1174" t="str">
        <f>IF(G172="","",VLOOKUP($F172,'DANH MỤC VẬT TƯ'!$B$10:$G$55,3,0))</f>
        <v/>
      </c>
      <c r="F172" s="1006"/>
      <c r="G172" s="1057"/>
      <c r="H172" s="1058" t="str">
        <f>IF($F172="","",VLOOKUP($F172,'BÁO CÁO NXT 152'!$A$10:$L$25,8,0))</f>
        <v/>
      </c>
      <c r="I172" s="1058"/>
      <c r="J172" s="1174" t="str">
        <f>IF(F172="","",VLOOKUP($F172,'DANH MỤC VẬT TƯ'!$B$10:$G$55,4,0))</f>
        <v/>
      </c>
      <c r="K172" s="1075"/>
      <c r="L172" s="1058"/>
      <c r="M172" s="1076"/>
      <c r="N172" s="1076"/>
    </row>
    <row r="173" spans="1:14" s="1009" customFormat="1" ht="15.95" customHeight="1">
      <c r="A173" s="1001"/>
      <c r="B173" s="1028">
        <v>44578</v>
      </c>
      <c r="C173" s="1003">
        <v>40</v>
      </c>
      <c r="D173" s="1174" t="str">
        <f>IF(F173="","",VLOOKUP($F173,'DANH MỤC VẬT TƯ'!$B$10:$G$55,2,0))</f>
        <v>Bắp bò</v>
      </c>
      <c r="E173" s="1174" t="str">
        <f>IF(G173="","",VLOOKUP($F173,'DANH MỤC VẬT TƯ'!$B$10:$G$55,3,0))</f>
        <v>kg</v>
      </c>
      <c r="F173" s="1006" t="s">
        <v>2045</v>
      </c>
      <c r="G173" s="1057">
        <f>5*0.1</f>
        <v>0.5</v>
      </c>
      <c r="H173" s="1058">
        <f>IF($F173="","",VLOOKUP($F173,'BÁO CÁO NXT 152'!$A$10:$L$25,8,0))</f>
        <v>270000</v>
      </c>
      <c r="I173" s="1058">
        <f t="shared" ref="I173:I178" si="14">IF(G173=0,0,G173*H173)</f>
        <v>135000</v>
      </c>
      <c r="J173" s="1174">
        <f>IF(F173="","",VLOOKUP($F173,'DANH MỤC VẬT TƯ'!$B$10:$G$55,4,0))</f>
        <v>152</v>
      </c>
      <c r="K173" s="1075" t="s">
        <v>2056</v>
      </c>
      <c r="L173" s="1058" t="str">
        <f t="shared" ref="L173:L178" si="15">J173&amp;K173</f>
        <v>152LT</v>
      </c>
      <c r="M173" s="1076"/>
      <c r="N173" s="1076"/>
    </row>
    <row r="174" spans="1:14" s="1009" customFormat="1" ht="15.95" customHeight="1">
      <c r="A174" s="1001"/>
      <c r="B174" s="1028">
        <v>44578</v>
      </c>
      <c r="C174" s="1003">
        <v>40</v>
      </c>
      <c r="D174" s="1174" t="str">
        <f>IF(F174="","",VLOOKUP($F174,'DANH MỤC VẬT TƯ'!$B$10:$G$55,2,0))</f>
        <v>Bún</v>
      </c>
      <c r="E174" s="1174" t="str">
        <f>IF(G174="","",VLOOKUP($F174,'DANH MỤC VẬT TƯ'!$B$10:$G$55,3,0))</f>
        <v>kg</v>
      </c>
      <c r="F174" s="1006" t="s">
        <v>2083</v>
      </c>
      <c r="G174" s="1057">
        <f>5*0.5</f>
        <v>2.5</v>
      </c>
      <c r="H174" s="1058">
        <f>IF($F174="","",VLOOKUP($F174,'BÁO CÁO NXT 152'!$A$10:$L$25,8,0))</f>
        <v>12000</v>
      </c>
      <c r="I174" s="1058">
        <f t="shared" si="14"/>
        <v>30000</v>
      </c>
      <c r="J174" s="1174">
        <f>IF(F174="","",VLOOKUP($F174,'DANH MỤC VẬT TƯ'!$B$10:$G$55,4,0))</f>
        <v>152</v>
      </c>
      <c r="K174" s="1075" t="s">
        <v>2056</v>
      </c>
      <c r="L174" s="1058" t="str">
        <f t="shared" si="15"/>
        <v>152LT</v>
      </c>
      <c r="M174" s="1076"/>
      <c r="N174" s="1076"/>
    </row>
    <row r="175" spans="1:14" s="1009" customFormat="1" ht="15.95" customHeight="1">
      <c r="A175" s="1001"/>
      <c r="B175" s="1028">
        <v>44578</v>
      </c>
      <c r="C175" s="1003">
        <v>40</v>
      </c>
      <c r="D175" s="1174" t="str">
        <f>IF(F175="","",VLOOKUP($F175,'DANH MỤC VẬT TƯ'!$B$10:$G$55,2,0))</f>
        <v>Thịt heo</v>
      </c>
      <c r="E175" s="1174" t="str">
        <f>IF(G175="","",VLOOKUP($F175,'DANH MỤC VẬT TƯ'!$B$10:$G$55,3,0))</f>
        <v>kg</v>
      </c>
      <c r="F175" s="1006" t="s">
        <v>2088</v>
      </c>
      <c r="G175" s="1057">
        <f>5*0.2</f>
        <v>1</v>
      </c>
      <c r="H175" s="1058">
        <f>IF($F175="","",VLOOKUP($F175,'BÁO CÁO NXT 152'!$A$10:$L$25,8,0))</f>
        <v>130000</v>
      </c>
      <c r="I175" s="1058">
        <f t="shared" si="14"/>
        <v>130000</v>
      </c>
      <c r="J175" s="1174">
        <f>IF(F175="","",VLOOKUP($F175,'DANH MỤC VẬT TƯ'!$B$10:$G$55,4,0))</f>
        <v>152</v>
      </c>
      <c r="K175" s="1075" t="s">
        <v>2056</v>
      </c>
      <c r="L175" s="1058" t="str">
        <f t="shared" si="15"/>
        <v>152LT</v>
      </c>
      <c r="M175" s="1076"/>
      <c r="N175" s="1076"/>
    </row>
    <row r="176" spans="1:14" s="1009" customFormat="1" ht="15.95" customHeight="1">
      <c r="A176" s="1001"/>
      <c r="B176" s="1028">
        <v>44578</v>
      </c>
      <c r="C176" s="1003">
        <v>40</v>
      </c>
      <c r="D176" s="1174" t="str">
        <f>IF(F176="","",VLOOKUP($F176,'DANH MỤC VẬT TƯ'!$B$10:$G$55,2,0))</f>
        <v>Mực tươi</v>
      </c>
      <c r="E176" s="1174" t="str">
        <f>IF(G176="","",VLOOKUP($F176,'DANH MỤC VẬT TƯ'!$B$10:$G$55,3,0))</f>
        <v>kg</v>
      </c>
      <c r="F176" s="1006" t="s">
        <v>2086</v>
      </c>
      <c r="G176" s="1057">
        <f>5*0.1</f>
        <v>0.5</v>
      </c>
      <c r="H176" s="1058">
        <f>IF($F176="","",VLOOKUP($F176,'BÁO CÁO NXT 152'!$A$10:$L$25,8,0))</f>
        <v>250000</v>
      </c>
      <c r="I176" s="1058">
        <f t="shared" si="14"/>
        <v>125000</v>
      </c>
      <c r="J176" s="1174">
        <f>IF(F176="","",VLOOKUP($F176,'DANH MỤC VẬT TƯ'!$B$10:$G$55,4,0))</f>
        <v>152</v>
      </c>
      <c r="K176" s="1075" t="s">
        <v>2056</v>
      </c>
      <c r="L176" s="1058" t="str">
        <f t="shared" si="15"/>
        <v>152LT</v>
      </c>
      <c r="M176" s="1076"/>
      <c r="N176" s="1076"/>
    </row>
    <row r="177" spans="1:14" s="1009" customFormat="1" ht="15.95" customHeight="1">
      <c r="A177" s="1001"/>
      <c r="B177" s="1028">
        <v>44578</v>
      </c>
      <c r="C177" s="1003">
        <v>40</v>
      </c>
      <c r="D177" s="1174" t="str">
        <f>IF(F177="","",VLOOKUP($F177,'DANH MỤC VẬT TƯ'!$B$10:$G$55,2,0))</f>
        <v>Tôm</v>
      </c>
      <c r="E177" s="1174" t="str">
        <f>IF(G177="","",VLOOKUP($F177,'DANH MỤC VẬT TƯ'!$B$10:$G$55,3,0))</f>
        <v>kg</v>
      </c>
      <c r="F177" s="1006" t="s">
        <v>2089</v>
      </c>
      <c r="G177" s="1057">
        <f>5*0.1</f>
        <v>0.5</v>
      </c>
      <c r="H177" s="1058">
        <f>IF($F177="","",VLOOKUP($F177,'BÁO CÁO NXT 152'!$A$10:$L$25,8,0))</f>
        <v>250000</v>
      </c>
      <c r="I177" s="1058">
        <f t="shared" si="14"/>
        <v>125000</v>
      </c>
      <c r="J177" s="1174">
        <f>IF(F177="","",VLOOKUP($F177,'DANH MỤC VẬT TƯ'!$B$10:$G$55,4,0))</f>
        <v>152</v>
      </c>
      <c r="K177" s="1075" t="s">
        <v>2056</v>
      </c>
      <c r="L177" s="1058" t="str">
        <f t="shared" si="15"/>
        <v>152LT</v>
      </c>
      <c r="M177" s="1076"/>
      <c r="N177" s="1076"/>
    </row>
    <row r="178" spans="1:14" s="1009" customFormat="1" ht="15.95" customHeight="1">
      <c r="A178" s="1001"/>
      <c r="B178" s="1028">
        <v>44578</v>
      </c>
      <c r="C178" s="1003">
        <v>40</v>
      </c>
      <c r="D178" s="1174" t="str">
        <f>IF(F178="","",VLOOKUP($F178,'DANH MỤC VẬT TƯ'!$B$10:$G$55,2,0))</f>
        <v>Rau các loại</v>
      </c>
      <c r="E178" s="1174" t="str">
        <f>IF(G178="","",VLOOKUP($F178,'DANH MỤC VẬT TƯ'!$B$10:$G$55,3,0))</f>
        <v>kg</v>
      </c>
      <c r="F178" s="1006" t="s">
        <v>2085</v>
      </c>
      <c r="G178" s="1057">
        <f>5*1</f>
        <v>5</v>
      </c>
      <c r="H178" s="1058">
        <f>IF($F178="","",VLOOKUP($F178,'BÁO CÁO NXT 152'!$A$10:$L$25,8,0))</f>
        <v>30000</v>
      </c>
      <c r="I178" s="1058">
        <f t="shared" si="14"/>
        <v>150000</v>
      </c>
      <c r="J178" s="1174">
        <f>IF(F178="","",VLOOKUP($F178,'DANH MỤC VẬT TƯ'!$B$10:$G$55,4,0))</f>
        <v>152</v>
      </c>
      <c r="K178" s="1075" t="s">
        <v>2056</v>
      </c>
      <c r="L178" s="1058" t="str">
        <f t="shared" si="15"/>
        <v>152LT</v>
      </c>
      <c r="M178" s="1076"/>
      <c r="N178" s="1076"/>
    </row>
    <row r="179" spans="1:14" s="1009" customFormat="1" ht="15.95" customHeight="1">
      <c r="A179" s="1001"/>
      <c r="B179" s="1028"/>
      <c r="C179" s="1003"/>
      <c r="D179" s="1174" t="str">
        <f>IF(F179="","",VLOOKUP($F179,'DANH MỤC VẬT TƯ'!$B$10:$G$55,2,0))</f>
        <v/>
      </c>
      <c r="E179" s="1174" t="str">
        <f>IF(G179="","",VLOOKUP($F179,'DANH MỤC VẬT TƯ'!$B$10:$G$55,3,0))</f>
        <v/>
      </c>
      <c r="F179" s="1006"/>
      <c r="G179" s="1057"/>
      <c r="H179" s="1058" t="str">
        <f>IF($F179="","",VLOOKUP($F179,'BÁO CÁO NXT 152'!$A$10:$L$25,8,0))</f>
        <v/>
      </c>
      <c r="I179" s="1058"/>
      <c r="J179" s="1174" t="str">
        <f>IF(F179="","",VLOOKUP($F179,'DANH MỤC VẬT TƯ'!$B$10:$G$55,4,0))</f>
        <v/>
      </c>
      <c r="K179" s="1075"/>
      <c r="L179" s="1058"/>
      <c r="M179" s="1076"/>
      <c r="N179" s="1076"/>
    </row>
    <row r="180" spans="1:14" s="1009" customFormat="1" ht="15.95" customHeight="1">
      <c r="A180" s="1001"/>
      <c r="B180" s="1028">
        <v>44578</v>
      </c>
      <c r="C180" s="1003">
        <v>41</v>
      </c>
      <c r="D180" s="1174" t="str">
        <f>IF(F180="","",VLOOKUP($F180,'DANH MỤC VẬT TƯ'!$B$10:$G$55,2,0))</f>
        <v>Cá diêu hồng</v>
      </c>
      <c r="E180" s="1174" t="str">
        <f>IF(G180="","",VLOOKUP($F180,'DANH MỤC VẬT TƯ'!$B$10:$G$55,3,0))</f>
        <v>kg</v>
      </c>
      <c r="F180" s="1074" t="s">
        <v>2081</v>
      </c>
      <c r="G180" s="1057">
        <f>0.7*30</f>
        <v>21</v>
      </c>
      <c r="H180" s="1058">
        <f>IF($F180="","",VLOOKUP($F180,'BÁO CÁO NXT 152'!$A$10:$L$25,8,0))</f>
        <v>60000</v>
      </c>
      <c r="I180" s="1058">
        <f>IF(G180=0,0,G180*H180)</f>
        <v>1260000</v>
      </c>
      <c r="J180" s="1174">
        <f>IF(F180="","",VLOOKUP($F180,'DANH MỤC VẬT TƯ'!$B$10:$G$55,4,0))</f>
        <v>152</v>
      </c>
      <c r="K180" s="1075" t="s">
        <v>2121</v>
      </c>
      <c r="L180" s="1058" t="str">
        <f>J180&amp;K180</f>
        <v>152LCDH</v>
      </c>
      <c r="M180" s="1076"/>
      <c r="N180" s="1076"/>
    </row>
    <row r="181" spans="1:14" s="1009" customFormat="1" ht="15.95" customHeight="1">
      <c r="A181" s="1001"/>
      <c r="B181" s="1028">
        <v>44578</v>
      </c>
      <c r="C181" s="1003">
        <v>41</v>
      </c>
      <c r="D181" s="1174" t="str">
        <f>IF(F181="","",VLOOKUP($F181,'DANH MỤC VẬT TƯ'!$B$10:$G$55,2,0))</f>
        <v>Bún</v>
      </c>
      <c r="E181" s="1174" t="str">
        <f>IF(G181="","",VLOOKUP($F181,'DANH MỤC VẬT TƯ'!$B$10:$G$55,3,0))</f>
        <v>kg</v>
      </c>
      <c r="F181" s="1006" t="s">
        <v>2083</v>
      </c>
      <c r="G181" s="1057">
        <f>30*0.5</f>
        <v>15</v>
      </c>
      <c r="H181" s="1058">
        <f>IF($F181="","",VLOOKUP($F181,'BÁO CÁO NXT 152'!$A$10:$L$25,8,0))</f>
        <v>12000</v>
      </c>
      <c r="I181" s="1058">
        <f>IF(G181=0,0,G181*H181)</f>
        <v>180000</v>
      </c>
      <c r="J181" s="1174">
        <f>IF(F181="","",VLOOKUP($F181,'DANH MỤC VẬT TƯ'!$B$10:$G$55,4,0))</f>
        <v>152</v>
      </c>
      <c r="K181" s="1075" t="s">
        <v>2121</v>
      </c>
      <c r="L181" s="1058" t="str">
        <f>J181&amp;K181</f>
        <v>152LCDH</v>
      </c>
      <c r="M181" s="1076"/>
      <c r="N181" s="1076"/>
    </row>
    <row r="182" spans="1:14" s="1009" customFormat="1" ht="15.95" customHeight="1">
      <c r="A182" s="1001"/>
      <c r="B182" s="1028">
        <v>44578</v>
      </c>
      <c r="C182" s="1003">
        <v>41</v>
      </c>
      <c r="D182" s="1174" t="str">
        <f>IF(F182="","",VLOOKUP($F182,'DANH MỤC VẬT TƯ'!$B$10:$G$55,2,0))</f>
        <v>Rau các loại</v>
      </c>
      <c r="E182" s="1174" t="str">
        <f>IF(G182="","",VLOOKUP($F182,'DANH MỤC VẬT TƯ'!$B$10:$G$55,3,0))</f>
        <v>kg</v>
      </c>
      <c r="F182" s="1006" t="s">
        <v>2085</v>
      </c>
      <c r="G182" s="1057">
        <f>1*30</f>
        <v>30</v>
      </c>
      <c r="H182" s="1058">
        <f>IF($F182="","",VLOOKUP($F182,'BÁO CÁO NXT 152'!$A$10:$L$25,8,0))</f>
        <v>30000</v>
      </c>
      <c r="I182" s="1058">
        <f>IF(G182=0,0,G182*H182)</f>
        <v>900000</v>
      </c>
      <c r="J182" s="1174">
        <f>IF(F182="","",VLOOKUP($F182,'DANH MỤC VẬT TƯ'!$B$10:$G$55,4,0))</f>
        <v>152</v>
      </c>
      <c r="K182" s="1075" t="s">
        <v>2121</v>
      </c>
      <c r="L182" s="1058" t="str">
        <f>J182&amp;K182</f>
        <v>152LCDH</v>
      </c>
      <c r="M182" s="1076"/>
      <c r="N182" s="1076"/>
    </row>
    <row r="183" spans="1:14" s="1009" customFormat="1" ht="15.95" customHeight="1">
      <c r="A183" s="1001"/>
      <c r="B183" s="1028"/>
      <c r="C183" s="1003"/>
      <c r="D183" s="1174" t="str">
        <f>IF(F183="","",VLOOKUP($F183,'DANH MỤC VẬT TƯ'!$B$10:$G$55,2,0))</f>
        <v/>
      </c>
      <c r="E183" s="1174" t="str">
        <f>IF(G183="","",VLOOKUP($F183,'DANH MỤC VẬT TƯ'!$B$10:$G$55,3,0))</f>
        <v/>
      </c>
      <c r="F183" s="1006"/>
      <c r="G183" s="1057"/>
      <c r="H183" s="1058" t="str">
        <f>IF($F183="","",VLOOKUP($F183,'BÁO CÁO NXT 152'!$A$10:$L$25,8,0))</f>
        <v/>
      </c>
      <c r="I183" s="1058"/>
      <c r="J183" s="1174" t="str">
        <f>IF(F183="","",VLOOKUP($F183,'DANH MỤC VẬT TƯ'!$B$10:$G$55,4,0))</f>
        <v/>
      </c>
      <c r="K183" s="1075"/>
      <c r="L183" s="1058"/>
      <c r="M183" s="1076"/>
      <c r="N183" s="1076"/>
    </row>
    <row r="184" spans="1:14" s="1009" customFormat="1" ht="15.95" customHeight="1">
      <c r="A184" s="1001"/>
      <c r="B184" s="1028">
        <v>44578</v>
      </c>
      <c r="C184" s="1003">
        <v>42</v>
      </c>
      <c r="D184" s="1174" t="str">
        <f>IF(F184="","",VLOOKUP($F184,'DANH MỤC VẬT TƯ'!$B$10:$G$55,2,0))</f>
        <v>Mực tươi</v>
      </c>
      <c r="E184" s="1174" t="str">
        <f>IF(G184="","",VLOOKUP($F184,'DANH MỤC VẬT TƯ'!$B$10:$G$55,3,0))</f>
        <v>kg</v>
      </c>
      <c r="F184" s="1006" t="s">
        <v>2086</v>
      </c>
      <c r="G184" s="1057">
        <f>20*0.3</f>
        <v>6</v>
      </c>
      <c r="H184" s="1058">
        <f>IF($F184="","",VLOOKUP($F184,'BÁO CÁO NXT 152'!$A$10:$L$25,8,0))</f>
        <v>250000</v>
      </c>
      <c r="I184" s="1058">
        <f>IF(G184=0,0,G184*H184)</f>
        <v>1500000</v>
      </c>
      <c r="J184" s="1174">
        <f>IF(F184="","",VLOOKUP($F184,'DANH MỤC VẬT TƯ'!$B$10:$G$55,4,0))</f>
        <v>152</v>
      </c>
      <c r="K184" s="1075" t="s">
        <v>2124</v>
      </c>
      <c r="L184" s="1058" t="str">
        <f>J184&amp;K184</f>
        <v>152MNMO</v>
      </c>
      <c r="M184" s="1076"/>
      <c r="N184" s="1076"/>
    </row>
    <row r="185" spans="1:14" s="1009" customFormat="1" ht="15.95" customHeight="1">
      <c r="A185" s="1001"/>
      <c r="B185" s="1028">
        <v>44578</v>
      </c>
      <c r="C185" s="1003">
        <v>42</v>
      </c>
      <c r="D185" s="1174" t="str">
        <f>IF(F185="","",VLOOKUP($F185,'DANH MỤC VẬT TƯ'!$B$10:$G$55,2,0))</f>
        <v>Rau các loại</v>
      </c>
      <c r="E185" s="1174" t="str">
        <f>IF(G185="","",VLOOKUP($F185,'DANH MỤC VẬT TƯ'!$B$10:$G$55,3,0))</f>
        <v>kg</v>
      </c>
      <c r="F185" s="1006" t="s">
        <v>2085</v>
      </c>
      <c r="G185" s="1057">
        <f>20*0.2</f>
        <v>4</v>
      </c>
      <c r="H185" s="1058">
        <f>IF($F185="","",VLOOKUP($F185,'BÁO CÁO NXT 152'!$A$10:$L$25,8,0))</f>
        <v>30000</v>
      </c>
      <c r="I185" s="1058">
        <f>IF(G185=0,0,G185*H185)</f>
        <v>120000</v>
      </c>
      <c r="J185" s="1174">
        <f>IF(F185="","",VLOOKUP($F185,'DANH MỤC VẬT TƯ'!$B$10:$G$55,4,0))</f>
        <v>152</v>
      </c>
      <c r="K185" s="1075" t="s">
        <v>2124</v>
      </c>
      <c r="L185" s="1058" t="str">
        <f>J185&amp;K185</f>
        <v>152MNMO</v>
      </c>
      <c r="M185" s="1076"/>
      <c r="N185" s="1076"/>
    </row>
    <row r="186" spans="1:14" s="1009" customFormat="1" ht="15.95" customHeight="1">
      <c r="A186" s="1001"/>
      <c r="B186" s="1028"/>
      <c r="C186" s="1003"/>
      <c r="D186" s="1174" t="str">
        <f>IF(F186="","",VLOOKUP($F186,'DANH MỤC VẬT TƯ'!$B$10:$G$55,2,0))</f>
        <v/>
      </c>
      <c r="E186" s="1174" t="str">
        <f>IF(G186="","",VLOOKUP($F186,'DANH MỤC VẬT TƯ'!$B$10:$G$55,3,0))</f>
        <v/>
      </c>
      <c r="F186" s="1006"/>
      <c r="G186" s="1057"/>
      <c r="H186" s="1058" t="str">
        <f>IF($F186="","",VLOOKUP($F186,'BÁO CÁO NXT 152'!$A$10:$L$25,8,0))</f>
        <v/>
      </c>
      <c r="I186" s="1058"/>
      <c r="J186" s="1174" t="str">
        <f>IF(F186="","",VLOOKUP($F186,'DANH MỤC VẬT TƯ'!$B$10:$G$55,4,0))</f>
        <v/>
      </c>
      <c r="K186" s="1075"/>
      <c r="L186" s="1058"/>
      <c r="M186" s="1076"/>
      <c r="N186" s="1076"/>
    </row>
    <row r="187" spans="1:14" s="1009" customFormat="1" ht="15.95" customHeight="1">
      <c r="A187" s="1001"/>
      <c r="B187" s="1028">
        <v>44579</v>
      </c>
      <c r="C187" s="1003">
        <v>43</v>
      </c>
      <c r="D187" s="1174" t="str">
        <f>IF(F187="","",VLOOKUP($F187,'DANH MỤC VẬT TƯ'!$B$10:$G$55,2,0))</f>
        <v>Bắp bò</v>
      </c>
      <c r="E187" s="1174" t="str">
        <f>IF(G187="","",VLOOKUP($F187,'DANH MỤC VẬT TƯ'!$B$10:$G$55,3,0))</f>
        <v>kg</v>
      </c>
      <c r="F187" s="1006" t="s">
        <v>2045</v>
      </c>
      <c r="G187" s="1057">
        <f>20*0.2</f>
        <v>4</v>
      </c>
      <c r="H187" s="1058">
        <f>IF($F187="","",VLOOKUP($F187,'BÁO CÁO NXT 152'!$A$10:$L$25,8,0))</f>
        <v>270000</v>
      </c>
      <c r="I187" s="1058">
        <f>IF(G187=0,0,G187*H187)</f>
        <v>1080000</v>
      </c>
      <c r="J187" s="1174">
        <f>IF(F187="","",VLOOKUP($F187,'DANH MỤC VẬT TƯ'!$B$10:$G$55,4,0))</f>
        <v>152</v>
      </c>
      <c r="K187" s="1075" t="s">
        <v>2127</v>
      </c>
      <c r="L187" s="1058" t="str">
        <f>J187&amp;K187</f>
        <v>152BXTC</v>
      </c>
      <c r="M187" s="1076"/>
      <c r="N187" s="1076"/>
    </row>
    <row r="188" spans="1:14" s="1009" customFormat="1" ht="15.95" customHeight="1">
      <c r="A188" s="1001"/>
      <c r="B188" s="1028">
        <v>44579</v>
      </c>
      <c r="C188" s="1003">
        <v>43</v>
      </c>
      <c r="D188" s="1174" t="str">
        <f>IF(F188="","",VLOOKUP($F188,'DANH MỤC VẬT TƯ'!$B$10:$G$55,2,0))</f>
        <v>Rau các loại</v>
      </c>
      <c r="E188" s="1174" t="str">
        <f>IF(G188="","",VLOOKUP($F188,'DANH MỤC VẬT TƯ'!$B$10:$G$55,3,0))</f>
        <v>kg</v>
      </c>
      <c r="F188" s="1006" t="s">
        <v>2085</v>
      </c>
      <c r="G188" s="1057">
        <f>20*0.2</f>
        <v>4</v>
      </c>
      <c r="H188" s="1058">
        <f>IF($F188="","",VLOOKUP($F188,'BÁO CÁO NXT 152'!$A$10:$L$25,8,0))</f>
        <v>30000</v>
      </c>
      <c r="I188" s="1058">
        <f>IF(G188=0,0,G188*H188)</f>
        <v>120000</v>
      </c>
      <c r="J188" s="1174">
        <f>IF(F188="","",VLOOKUP($F188,'DANH MỤC VẬT TƯ'!$B$10:$G$55,4,0))</f>
        <v>152</v>
      </c>
      <c r="K188" s="1075" t="s">
        <v>2127</v>
      </c>
      <c r="L188" s="1058" t="str">
        <f>J188&amp;K188</f>
        <v>152BXTC</v>
      </c>
      <c r="M188" s="1076"/>
      <c r="N188" s="1076"/>
    </row>
    <row r="189" spans="1:14" s="1009" customFormat="1" ht="15.95" customHeight="1">
      <c r="A189" s="1001"/>
      <c r="B189" s="1028"/>
      <c r="C189" s="1003"/>
      <c r="D189" s="1174" t="str">
        <f>IF(F189="","",VLOOKUP($F189,'DANH MỤC VẬT TƯ'!$B$10:$G$55,2,0))</f>
        <v/>
      </c>
      <c r="E189" s="1174" t="str">
        <f>IF(G189="","",VLOOKUP($F189,'DANH MỤC VẬT TƯ'!$B$10:$G$55,3,0))</f>
        <v/>
      </c>
      <c r="F189" s="1006"/>
      <c r="G189" s="1057"/>
      <c r="H189" s="1058" t="str">
        <f>IF($F189="","",VLOOKUP($F189,'BÁO CÁO NXT 152'!$A$10:$L$25,8,0))</f>
        <v/>
      </c>
      <c r="I189" s="1058"/>
      <c r="J189" s="1174" t="str">
        <f>IF(F189="","",VLOOKUP($F189,'DANH MỤC VẬT TƯ'!$B$10:$G$55,4,0))</f>
        <v/>
      </c>
      <c r="K189" s="1075"/>
      <c r="L189" s="1058"/>
      <c r="M189" s="1076"/>
      <c r="N189" s="1076"/>
    </row>
    <row r="190" spans="1:14" s="1009" customFormat="1" ht="15.95" customHeight="1">
      <c r="A190" s="1001"/>
      <c r="B190" s="1028">
        <v>44579</v>
      </c>
      <c r="C190" s="1003">
        <v>44</v>
      </c>
      <c r="D190" s="1174" t="str">
        <f>IF(F190="","",VLOOKUP($F190,'DANH MỤC VẬT TƯ'!$B$10:$G$55,2,0))</f>
        <v>Cá diêu hồng</v>
      </c>
      <c r="E190" s="1174" t="str">
        <f>IF(G190="","",VLOOKUP($F190,'DANH MỤC VẬT TƯ'!$B$10:$G$55,3,0))</f>
        <v>kg</v>
      </c>
      <c r="F190" s="1074" t="s">
        <v>2081</v>
      </c>
      <c r="G190" s="1057">
        <f>0.7*30</f>
        <v>21</v>
      </c>
      <c r="H190" s="1058">
        <f>IF($F190="","",VLOOKUP($F190,'BÁO CÁO NXT 152'!$A$10:$L$25,8,0))</f>
        <v>60000</v>
      </c>
      <c r="I190" s="1058">
        <f>IF(G190=0,0,G190*H190)</f>
        <v>1260000</v>
      </c>
      <c r="J190" s="1174">
        <f>IF(F190="","",VLOOKUP($F190,'DANH MỤC VẬT TƯ'!$B$10:$G$55,4,0))</f>
        <v>152</v>
      </c>
      <c r="K190" s="1075" t="s">
        <v>2121</v>
      </c>
      <c r="L190" s="1058" t="str">
        <f>J190&amp;K190</f>
        <v>152LCDH</v>
      </c>
      <c r="M190" s="1076"/>
      <c r="N190" s="1076"/>
    </row>
    <row r="191" spans="1:14" s="1009" customFormat="1" ht="15.95" customHeight="1">
      <c r="A191" s="1001"/>
      <c r="B191" s="1028">
        <v>44579</v>
      </c>
      <c r="C191" s="1003">
        <v>44</v>
      </c>
      <c r="D191" s="1174" t="str">
        <f>IF(F191="","",VLOOKUP($F191,'DANH MỤC VẬT TƯ'!$B$10:$G$55,2,0))</f>
        <v>Bún</v>
      </c>
      <c r="E191" s="1174" t="str">
        <f>IF(G191="","",VLOOKUP($F191,'DANH MỤC VẬT TƯ'!$B$10:$G$55,3,0))</f>
        <v>kg</v>
      </c>
      <c r="F191" s="1006" t="s">
        <v>2083</v>
      </c>
      <c r="G191" s="1057">
        <f>30*0.5</f>
        <v>15</v>
      </c>
      <c r="H191" s="1058">
        <f>IF($F191="","",VLOOKUP($F191,'BÁO CÁO NXT 152'!$A$10:$L$25,8,0))</f>
        <v>12000</v>
      </c>
      <c r="I191" s="1058">
        <f>IF(G191=0,0,G191*H191)</f>
        <v>180000</v>
      </c>
      <c r="J191" s="1174">
        <f>IF(F191="","",VLOOKUP($F191,'DANH MỤC VẬT TƯ'!$B$10:$G$55,4,0))</f>
        <v>152</v>
      </c>
      <c r="K191" s="1075" t="s">
        <v>2121</v>
      </c>
      <c r="L191" s="1058" t="str">
        <f>J191&amp;K191</f>
        <v>152LCDH</v>
      </c>
      <c r="M191" s="1076"/>
      <c r="N191" s="1076"/>
    </row>
    <row r="192" spans="1:14" s="1009" customFormat="1" ht="15.95" customHeight="1">
      <c r="A192" s="1001"/>
      <c r="B192" s="1028">
        <v>44579</v>
      </c>
      <c r="C192" s="1003">
        <v>44</v>
      </c>
      <c r="D192" s="1174" t="str">
        <f>IF(F192="","",VLOOKUP($F192,'DANH MỤC VẬT TƯ'!$B$10:$G$55,2,0))</f>
        <v>Rau các loại</v>
      </c>
      <c r="E192" s="1174" t="str">
        <f>IF(G192="","",VLOOKUP($F192,'DANH MỤC VẬT TƯ'!$B$10:$G$55,3,0))</f>
        <v>kg</v>
      </c>
      <c r="F192" s="1006" t="s">
        <v>2085</v>
      </c>
      <c r="G192" s="1057">
        <f>1*30</f>
        <v>30</v>
      </c>
      <c r="H192" s="1058">
        <f>IF($F192="","",VLOOKUP($F192,'BÁO CÁO NXT 152'!$A$10:$L$25,8,0))</f>
        <v>30000</v>
      </c>
      <c r="I192" s="1058">
        <f>IF(G192=0,0,G192*H192)</f>
        <v>900000</v>
      </c>
      <c r="J192" s="1174">
        <f>IF(F192="","",VLOOKUP($F192,'DANH MỤC VẬT TƯ'!$B$10:$G$55,4,0))</f>
        <v>152</v>
      </c>
      <c r="K192" s="1075" t="s">
        <v>2121</v>
      </c>
      <c r="L192" s="1058" t="str">
        <f>J192&amp;K192</f>
        <v>152LCDH</v>
      </c>
      <c r="M192" s="1076"/>
      <c r="N192" s="1076"/>
    </row>
    <row r="193" spans="1:14" s="1009" customFormat="1" ht="15.95" customHeight="1">
      <c r="A193" s="1001"/>
      <c r="B193" s="1028"/>
      <c r="C193" s="1003"/>
      <c r="D193" s="1174" t="str">
        <f>IF(F193="","",VLOOKUP($F193,'DANH MỤC VẬT TƯ'!$B$10:$G$55,2,0))</f>
        <v/>
      </c>
      <c r="E193" s="1174" t="str">
        <f>IF(G193="","",VLOOKUP($F193,'DANH MỤC VẬT TƯ'!$B$10:$G$55,3,0))</f>
        <v/>
      </c>
      <c r="F193" s="1006"/>
      <c r="G193" s="1057"/>
      <c r="H193" s="1058" t="str">
        <f>IF($F193="","",VLOOKUP($F193,'BÁO CÁO NXT 152'!$A$10:$L$25,8,0))</f>
        <v/>
      </c>
      <c r="I193" s="1058"/>
      <c r="J193" s="1174" t="str">
        <f>IF(F193="","",VLOOKUP($F193,'DANH MỤC VẬT TƯ'!$B$10:$G$55,4,0))</f>
        <v/>
      </c>
      <c r="K193" s="1075"/>
      <c r="L193" s="1058"/>
      <c r="M193" s="1076"/>
      <c r="N193" s="1076"/>
    </row>
    <row r="194" spans="1:14" s="1009" customFormat="1" ht="15.95" customHeight="1">
      <c r="A194" s="1001"/>
      <c r="B194" s="1028">
        <v>44580</v>
      </c>
      <c r="C194" s="1003">
        <v>45</v>
      </c>
      <c r="D194" s="1174" t="str">
        <f>IF(F194="","",VLOOKUP($F194,'DANH MỤC VẬT TƯ'!$B$10:$G$55,2,0))</f>
        <v>Mực tươi</v>
      </c>
      <c r="E194" s="1174" t="str">
        <f>IF(G194="","",VLOOKUP($F194,'DANH MỤC VẬT TƯ'!$B$10:$G$55,3,0))</f>
        <v>kg</v>
      </c>
      <c r="F194" s="1006" t="s">
        <v>2086</v>
      </c>
      <c r="G194" s="1057">
        <f>35*0.3</f>
        <v>10.5</v>
      </c>
      <c r="H194" s="1058">
        <f>IF($F194="","",VLOOKUP($F194,'BÁO CÁO NXT 152'!$A$10:$L$25,8,0))</f>
        <v>250000</v>
      </c>
      <c r="I194" s="1058">
        <f>IF(G194=0,0,G194*H194)</f>
        <v>2625000</v>
      </c>
      <c r="J194" s="1174">
        <f>IF(F194="","",VLOOKUP($F194,'DANH MỤC VẬT TƯ'!$B$10:$G$55,4,0))</f>
        <v>152</v>
      </c>
      <c r="K194" s="1075" t="s">
        <v>2124</v>
      </c>
      <c r="L194" s="1058" t="str">
        <f>J194&amp;K194</f>
        <v>152MNMO</v>
      </c>
      <c r="M194" s="1076"/>
      <c r="N194" s="1076"/>
    </row>
    <row r="195" spans="1:14" s="1009" customFormat="1" ht="15.95" customHeight="1">
      <c r="A195" s="1001"/>
      <c r="B195" s="1028">
        <v>44580</v>
      </c>
      <c r="C195" s="1003">
        <v>45</v>
      </c>
      <c r="D195" s="1174" t="str">
        <f>IF(F195="","",VLOOKUP($F195,'DANH MỤC VẬT TƯ'!$B$10:$G$55,2,0))</f>
        <v>Rau các loại</v>
      </c>
      <c r="E195" s="1174" t="str">
        <f>IF(G195="","",VLOOKUP($F195,'DANH MỤC VẬT TƯ'!$B$10:$G$55,3,0))</f>
        <v>kg</v>
      </c>
      <c r="F195" s="1006" t="s">
        <v>2085</v>
      </c>
      <c r="G195" s="1057">
        <f>35*0.2</f>
        <v>7</v>
      </c>
      <c r="H195" s="1058">
        <f>IF($F195="","",VLOOKUP($F195,'BÁO CÁO NXT 152'!$A$10:$L$25,8,0))</f>
        <v>30000</v>
      </c>
      <c r="I195" s="1058">
        <f>IF(G195=0,0,G195*H195)</f>
        <v>210000</v>
      </c>
      <c r="J195" s="1174">
        <f>IF(F195="","",VLOOKUP($F195,'DANH MỤC VẬT TƯ'!$B$10:$G$55,4,0))</f>
        <v>152</v>
      </c>
      <c r="K195" s="1075" t="s">
        <v>2124</v>
      </c>
      <c r="L195" s="1058" t="str">
        <f>J195&amp;K195</f>
        <v>152MNMO</v>
      </c>
      <c r="M195" s="1076"/>
      <c r="N195" s="1076"/>
    </row>
    <row r="196" spans="1:14" s="1009" customFormat="1" ht="15.95" customHeight="1">
      <c r="A196" s="1001"/>
      <c r="B196" s="1028"/>
      <c r="C196" s="1003"/>
      <c r="D196" s="1174" t="str">
        <f>IF(F196="","",VLOOKUP($F196,'DANH MỤC VẬT TƯ'!$B$10:$G$55,2,0))</f>
        <v/>
      </c>
      <c r="E196" s="1174" t="str">
        <f>IF(G196="","",VLOOKUP($F196,'DANH MỤC VẬT TƯ'!$B$10:$G$55,3,0))</f>
        <v/>
      </c>
      <c r="F196" s="1006"/>
      <c r="G196" s="1057"/>
      <c r="H196" s="1058" t="str">
        <f>IF($F196="","",VLOOKUP($F196,'BÁO CÁO NXT 152'!$A$10:$L$25,8,0))</f>
        <v/>
      </c>
      <c r="I196" s="1058"/>
      <c r="J196" s="1174" t="str">
        <f>IF(F196="","",VLOOKUP($F196,'DANH MỤC VẬT TƯ'!$B$10:$G$55,4,0))</f>
        <v/>
      </c>
      <c r="K196" s="1075"/>
      <c r="L196" s="1058"/>
      <c r="M196" s="1076"/>
      <c r="N196" s="1076"/>
    </row>
    <row r="197" spans="1:14" s="1009" customFormat="1" ht="15.95" customHeight="1">
      <c r="A197" s="1001"/>
      <c r="B197" s="1028">
        <v>44580</v>
      </c>
      <c r="C197" s="1003">
        <v>46</v>
      </c>
      <c r="D197" s="1174" t="str">
        <f>IF(F197="","",VLOOKUP($F197,'DANH MỤC VẬT TƯ'!$B$10:$G$55,2,0))</f>
        <v>Bắp bò</v>
      </c>
      <c r="E197" s="1174" t="str">
        <f>IF(G197="","",VLOOKUP($F197,'DANH MỤC VẬT TƯ'!$B$10:$G$55,3,0))</f>
        <v>kg</v>
      </c>
      <c r="F197" s="1006" t="s">
        <v>2045</v>
      </c>
      <c r="G197" s="1057">
        <f>30*0.2</f>
        <v>6</v>
      </c>
      <c r="H197" s="1058">
        <f>IF($F197="","",VLOOKUP($F197,'BÁO CÁO NXT 152'!$A$10:$L$25,8,0))</f>
        <v>270000</v>
      </c>
      <c r="I197" s="1058">
        <f>IF(G197=0,0,G197*H197)</f>
        <v>1620000</v>
      </c>
      <c r="J197" s="1174">
        <f>IF(F197="","",VLOOKUP($F197,'DANH MỤC VẬT TƯ'!$B$10:$G$55,4,0))</f>
        <v>152</v>
      </c>
      <c r="K197" s="1075" t="s">
        <v>2127</v>
      </c>
      <c r="L197" s="1058" t="str">
        <f>J197&amp;K197</f>
        <v>152BXTC</v>
      </c>
      <c r="M197" s="1076"/>
      <c r="N197" s="1076"/>
    </row>
    <row r="198" spans="1:14" s="1009" customFormat="1" ht="15.95" customHeight="1">
      <c r="A198" s="1001"/>
      <c r="B198" s="1028">
        <v>44580</v>
      </c>
      <c r="C198" s="1003">
        <v>46</v>
      </c>
      <c r="D198" s="1174" t="str">
        <f>IF(F198="","",VLOOKUP($F198,'DANH MỤC VẬT TƯ'!$B$10:$G$55,2,0))</f>
        <v>Rau các loại</v>
      </c>
      <c r="E198" s="1174" t="str">
        <f>IF(G198="","",VLOOKUP($F198,'DANH MỤC VẬT TƯ'!$B$10:$G$55,3,0))</f>
        <v>kg</v>
      </c>
      <c r="F198" s="1006" t="s">
        <v>2085</v>
      </c>
      <c r="G198" s="1057">
        <f>30*0.2</f>
        <v>6</v>
      </c>
      <c r="H198" s="1058">
        <f>IF($F198="","",VLOOKUP($F198,'BÁO CÁO NXT 152'!$A$10:$L$25,8,0))</f>
        <v>30000</v>
      </c>
      <c r="I198" s="1058">
        <f>IF(G198=0,0,G198*H198)</f>
        <v>180000</v>
      </c>
      <c r="J198" s="1174">
        <f>IF(F198="","",VLOOKUP($F198,'DANH MỤC VẬT TƯ'!$B$10:$G$55,4,0))</f>
        <v>152</v>
      </c>
      <c r="K198" s="1075" t="s">
        <v>2127</v>
      </c>
      <c r="L198" s="1058" t="str">
        <f>J198&amp;K198</f>
        <v>152BXTC</v>
      </c>
      <c r="M198" s="1076"/>
      <c r="N198" s="1076"/>
    </row>
    <row r="199" spans="1:14" s="1009" customFormat="1" ht="15.95" customHeight="1">
      <c r="A199" s="1001"/>
      <c r="B199" s="1028"/>
      <c r="C199" s="1003"/>
      <c r="D199" s="1174" t="str">
        <f>IF(F199="","",VLOOKUP($F199,'DANH MỤC VẬT TƯ'!$B$10:$G$55,2,0))</f>
        <v/>
      </c>
      <c r="E199" s="1174" t="str">
        <f>IF(G199="","",VLOOKUP($F199,'DANH MỤC VẬT TƯ'!$B$10:$G$55,3,0))</f>
        <v/>
      </c>
      <c r="F199" s="1006"/>
      <c r="G199" s="1057"/>
      <c r="H199" s="1058" t="str">
        <f>IF($F199="","",VLOOKUP($F199,'BÁO CÁO NXT 152'!$A$10:$L$25,8,0))</f>
        <v/>
      </c>
      <c r="I199" s="1058"/>
      <c r="J199" s="1174" t="str">
        <f>IF(F199="","",VLOOKUP($F199,'DANH MỤC VẬT TƯ'!$B$10:$G$55,4,0))</f>
        <v/>
      </c>
      <c r="K199" s="1075"/>
      <c r="L199" s="1058"/>
      <c r="M199" s="1076"/>
      <c r="N199" s="1076"/>
    </row>
    <row r="200" spans="1:14" s="1009" customFormat="1" ht="15.95" customHeight="1">
      <c r="A200" s="1001"/>
      <c r="B200" s="1028">
        <v>44580</v>
      </c>
      <c r="C200" s="1003">
        <v>47</v>
      </c>
      <c r="D200" s="1174" t="str">
        <f>IF(F200="","",VLOOKUP($F200,'DANH MỤC VẬT TƯ'!$B$10:$G$55,2,0))</f>
        <v xml:space="preserve"> Gạo</v>
      </c>
      <c r="E200" s="1174" t="str">
        <f>IF(G200="","",VLOOKUP($F200,'DANH MỤC VẬT TƯ'!$B$10:$G$55,3,0))</f>
        <v>kg</v>
      </c>
      <c r="F200" s="1006" t="s">
        <v>2097</v>
      </c>
      <c r="G200" s="1057">
        <f>30*0.15</f>
        <v>4.5</v>
      </c>
      <c r="H200" s="1058">
        <f>IF($F200="","",VLOOKUP($F200,'BÁO CÁO NXT 152'!$A$10:$L$25,8,0))</f>
        <v>25000</v>
      </c>
      <c r="I200" s="1058">
        <f>IF(G200=0,0,G200*H200)</f>
        <v>112500</v>
      </c>
      <c r="J200" s="1174">
        <f>IF(F200="","",VLOOKUP($F200,'DANH MỤC VẬT TƯ'!$B$10:$G$55,4,0))</f>
        <v>152</v>
      </c>
      <c r="K200" s="1075" t="s">
        <v>2131</v>
      </c>
      <c r="L200" s="1058" t="str">
        <f>J200&amp;K200</f>
        <v>152CDC</v>
      </c>
      <c r="M200" s="1076"/>
      <c r="N200" s="1076"/>
    </row>
    <row r="201" spans="1:14" s="1009" customFormat="1" ht="15.95" customHeight="1">
      <c r="A201" s="1001"/>
      <c r="B201" s="1028">
        <v>44580</v>
      </c>
      <c r="C201" s="1003">
        <v>47</v>
      </c>
      <c r="D201" s="1174" t="str">
        <f>IF(F201="","",VLOOKUP($F201,'DANH MỤC VẬT TƯ'!$B$10:$G$55,2,0))</f>
        <v>Trứng gà, vịt</v>
      </c>
      <c r="E201" s="1174" t="str">
        <f>IF(G201="","",VLOOKUP($F201,'DANH MỤC VẬT TƯ'!$B$10:$G$55,3,0))</f>
        <v>kg</v>
      </c>
      <c r="F201" s="1006" t="s">
        <v>2099</v>
      </c>
      <c r="G201" s="1057">
        <f>30*1</f>
        <v>30</v>
      </c>
      <c r="H201" s="1058">
        <f>IF($F201="","",VLOOKUP($F201,'BÁO CÁO NXT 152'!$A$10:$L$25,8,0))</f>
        <v>4000</v>
      </c>
      <c r="I201" s="1058">
        <f>IF(G201=0,0,G201*H201)</f>
        <v>120000</v>
      </c>
      <c r="J201" s="1174">
        <f>IF(F201="","",VLOOKUP($F201,'DANH MỤC VẬT TƯ'!$B$10:$G$55,4,0))</f>
        <v>152</v>
      </c>
      <c r="K201" s="1075" t="s">
        <v>2131</v>
      </c>
      <c r="L201" s="1058" t="str">
        <f>J201&amp;K201</f>
        <v>152CDC</v>
      </c>
      <c r="M201" s="1076"/>
      <c r="N201" s="1076"/>
    </row>
    <row r="202" spans="1:14" s="1009" customFormat="1" ht="15.95" customHeight="1">
      <c r="A202" s="1001"/>
      <c r="B202" s="1028">
        <v>44580</v>
      </c>
      <c r="C202" s="1003">
        <v>47</v>
      </c>
      <c r="D202" s="1174" t="str">
        <f>IF(F202="","",VLOOKUP($F202,'DANH MỤC VẬT TƯ'!$B$10:$G$55,2,0))</f>
        <v xml:space="preserve"> Lạp xường</v>
      </c>
      <c r="E202" s="1174" t="str">
        <f>IF(G202="","",VLOOKUP($F202,'DANH MỤC VẬT TƯ'!$B$10:$G$55,3,0))</f>
        <v>kg</v>
      </c>
      <c r="F202" s="1006" t="s">
        <v>2105</v>
      </c>
      <c r="G202" s="1057">
        <f>30*0.02</f>
        <v>0.6</v>
      </c>
      <c r="H202" s="1058">
        <f>IF($F202="","",VLOOKUP($F202,'BÁO CÁO NXT 152'!$A$10:$L$25,8,0))</f>
        <v>200000</v>
      </c>
      <c r="I202" s="1058">
        <f>IF(G202=0,0,G202*H202)</f>
        <v>120000</v>
      </c>
      <c r="J202" s="1174">
        <f>IF(F202="","",VLOOKUP($F202,'DANH MỤC VẬT TƯ'!$B$10:$G$55,4,0))</f>
        <v>152</v>
      </c>
      <c r="K202" s="1075" t="s">
        <v>2131</v>
      </c>
      <c r="L202" s="1058" t="str">
        <f>J202&amp;K202</f>
        <v>152CDC</v>
      </c>
      <c r="M202" s="1076"/>
      <c r="N202" s="1076"/>
    </row>
    <row r="203" spans="1:14" s="1009" customFormat="1" ht="15.95" customHeight="1">
      <c r="A203" s="1001"/>
      <c r="B203" s="1028">
        <v>44580</v>
      </c>
      <c r="C203" s="1003">
        <v>47</v>
      </c>
      <c r="D203" s="1174" t="str">
        <f>IF(F203="","",VLOOKUP($F203,'DANH MỤC VẬT TƯ'!$B$10:$G$55,2,0))</f>
        <v>Rau các loại</v>
      </c>
      <c r="E203" s="1174" t="str">
        <f>IF(G203="","",VLOOKUP($F203,'DANH MỤC VẬT TƯ'!$B$10:$G$55,3,0))</f>
        <v>kg</v>
      </c>
      <c r="F203" s="1006" t="s">
        <v>2085</v>
      </c>
      <c r="G203" s="1057">
        <f>30*0.1</f>
        <v>3</v>
      </c>
      <c r="H203" s="1058">
        <f>IF($F203="","",VLOOKUP($F203,'BÁO CÁO NXT 152'!$A$10:$L$25,8,0))</f>
        <v>30000</v>
      </c>
      <c r="I203" s="1058">
        <f>IF(G203=0,0,G203*H203)</f>
        <v>90000</v>
      </c>
      <c r="J203" s="1174">
        <f>IF(F203="","",VLOOKUP($F203,'DANH MỤC VẬT TƯ'!$B$10:$G$55,4,0))</f>
        <v>152</v>
      </c>
      <c r="K203" s="1075" t="s">
        <v>2131</v>
      </c>
      <c r="L203" s="1058" t="str">
        <f>J203&amp;K203</f>
        <v>152CDC</v>
      </c>
      <c r="M203" s="1076"/>
      <c r="N203" s="1076"/>
    </row>
    <row r="204" spans="1:14" s="1009" customFormat="1" ht="15.95" customHeight="1">
      <c r="A204" s="1001"/>
      <c r="B204" s="1028"/>
      <c r="C204" s="1003"/>
      <c r="D204" s="1174" t="str">
        <f>IF(F204="","",VLOOKUP($F204,'DANH MỤC VẬT TƯ'!$B$10:$G$55,2,0))</f>
        <v/>
      </c>
      <c r="E204" s="1174" t="str">
        <f>IF(G204="","",VLOOKUP($F204,'DANH MỤC VẬT TƯ'!$B$10:$G$55,3,0))</f>
        <v/>
      </c>
      <c r="F204" s="1006"/>
      <c r="G204" s="1057"/>
      <c r="H204" s="1058" t="str">
        <f>IF($F204="","",VLOOKUP($F204,'BÁO CÁO NXT 152'!$A$10:$L$25,8,0))</f>
        <v/>
      </c>
      <c r="I204" s="1058"/>
      <c r="J204" s="1174" t="str">
        <f>IF(F204="","",VLOOKUP($F204,'DANH MỤC VẬT TƯ'!$B$10:$G$55,4,0))</f>
        <v/>
      </c>
      <c r="K204" s="1075"/>
      <c r="L204" s="1058"/>
      <c r="M204" s="1076"/>
      <c r="N204" s="1076"/>
    </row>
    <row r="205" spans="1:14" s="1009" customFormat="1" ht="15.95" customHeight="1">
      <c r="A205" s="1001"/>
      <c r="B205" s="1028">
        <v>44581</v>
      </c>
      <c r="C205" s="1003">
        <v>48</v>
      </c>
      <c r="D205" s="1174" t="str">
        <f>IF(F205="","",VLOOKUP($F205,'DANH MỤC VẬT TƯ'!$B$10:$G$55,2,0))</f>
        <v>Bắp bò</v>
      </c>
      <c r="E205" s="1174" t="str">
        <f>IF(G205="","",VLOOKUP($F205,'DANH MỤC VẬT TƯ'!$B$10:$G$55,3,0))</f>
        <v>kg</v>
      </c>
      <c r="F205" s="1006" t="s">
        <v>2045</v>
      </c>
      <c r="G205" s="1057">
        <f>20*0.1</f>
        <v>2</v>
      </c>
      <c r="H205" s="1058">
        <f>IF($F205="","",VLOOKUP($F205,'BÁO CÁO NXT 152'!$A$10:$L$25,8,0))</f>
        <v>270000</v>
      </c>
      <c r="I205" s="1058">
        <f t="shared" ref="I205:I211" si="16">IF(G205=0,0,G205*H205)</f>
        <v>540000</v>
      </c>
      <c r="J205" s="1174">
        <f>IF(F205="","",VLOOKUP($F205,'DANH MỤC VẬT TƯ'!$B$10:$G$55,4,0))</f>
        <v>152</v>
      </c>
      <c r="K205" s="1075" t="s">
        <v>2128</v>
      </c>
      <c r="L205" s="1058" t="str">
        <f>J205&amp;K205</f>
        <v>152LTC</v>
      </c>
      <c r="M205" s="1076"/>
      <c r="N205" s="1076"/>
    </row>
    <row r="206" spans="1:14" s="1009" customFormat="1" ht="15.95" customHeight="1">
      <c r="A206" s="1001"/>
      <c r="B206" s="1028">
        <v>44581</v>
      </c>
      <c r="C206" s="1003">
        <v>48</v>
      </c>
      <c r="D206" s="1174" t="str">
        <f>IF(F206="","",VLOOKUP($F206,'DANH MỤC VẬT TƯ'!$B$10:$G$55,2,0))</f>
        <v>Bún</v>
      </c>
      <c r="E206" s="1174" t="str">
        <f>IF(G206="","",VLOOKUP($F206,'DANH MỤC VẬT TƯ'!$B$10:$G$55,3,0))</f>
        <v>kg</v>
      </c>
      <c r="F206" s="1006" t="s">
        <v>2083</v>
      </c>
      <c r="G206" s="1057">
        <f>20*0.5</f>
        <v>10</v>
      </c>
      <c r="H206" s="1058">
        <f>IF($F206="","",VLOOKUP($F206,'BÁO CÁO NXT 152'!$A$10:$L$25,8,0))</f>
        <v>12000</v>
      </c>
      <c r="I206" s="1058">
        <f t="shared" si="16"/>
        <v>120000</v>
      </c>
      <c r="J206" s="1174">
        <f>IF(F206="","",VLOOKUP($F206,'DANH MỤC VẬT TƯ'!$B$10:$G$55,4,0))</f>
        <v>152</v>
      </c>
      <c r="K206" s="1075" t="s">
        <v>2128</v>
      </c>
      <c r="L206" s="1058" t="str">
        <f t="shared" ref="L206:L211" si="17">J206&amp;K206</f>
        <v>152LTC</v>
      </c>
      <c r="M206" s="1076"/>
      <c r="N206" s="1076"/>
    </row>
    <row r="207" spans="1:14" s="1009" customFormat="1" ht="15.95" customHeight="1">
      <c r="A207" s="1001"/>
      <c r="B207" s="1028">
        <v>44581</v>
      </c>
      <c r="C207" s="1003">
        <v>48</v>
      </c>
      <c r="D207" s="1174" t="str">
        <f>IF(F207="","",VLOOKUP($F207,'DANH MỤC VẬT TƯ'!$B$10:$G$55,2,0))</f>
        <v>Thịt heo</v>
      </c>
      <c r="E207" s="1174" t="str">
        <f>IF(G207="","",VLOOKUP($F207,'DANH MỤC VẬT TƯ'!$B$10:$G$55,3,0))</f>
        <v>kg</v>
      </c>
      <c r="F207" s="1006" t="s">
        <v>2088</v>
      </c>
      <c r="G207" s="1057">
        <f>20*0.2</f>
        <v>4</v>
      </c>
      <c r="H207" s="1058">
        <f>IF($F207="","",VLOOKUP($F207,'BÁO CÁO NXT 152'!$A$10:$L$25,8,0))</f>
        <v>130000</v>
      </c>
      <c r="I207" s="1058">
        <f t="shared" si="16"/>
        <v>520000</v>
      </c>
      <c r="J207" s="1174">
        <f>IF(F207="","",VLOOKUP($F207,'DANH MỤC VẬT TƯ'!$B$10:$G$55,4,0))</f>
        <v>152</v>
      </c>
      <c r="K207" s="1075" t="s">
        <v>2128</v>
      </c>
      <c r="L207" s="1058" t="str">
        <f t="shared" si="17"/>
        <v>152LTC</v>
      </c>
      <c r="M207" s="1076"/>
      <c r="N207" s="1076"/>
    </row>
    <row r="208" spans="1:14" s="1009" customFormat="1" ht="15.95" customHeight="1">
      <c r="A208" s="1001"/>
      <c r="B208" s="1028">
        <v>44581</v>
      </c>
      <c r="C208" s="1003">
        <v>48</v>
      </c>
      <c r="D208" s="1174" t="str">
        <f>IF(F208="","",VLOOKUP($F208,'DANH MỤC VẬT TƯ'!$B$10:$G$55,2,0))</f>
        <v>Mực tươi</v>
      </c>
      <c r="E208" s="1174" t="str">
        <f>IF(G208="","",VLOOKUP($F208,'DANH MỤC VẬT TƯ'!$B$10:$G$55,3,0))</f>
        <v>kg</v>
      </c>
      <c r="F208" s="1006" t="s">
        <v>2086</v>
      </c>
      <c r="G208" s="1057">
        <f>20*0.1</f>
        <v>2</v>
      </c>
      <c r="H208" s="1058">
        <f>IF($F208="","",VLOOKUP($F208,'BÁO CÁO NXT 152'!$A$10:$L$25,8,0))</f>
        <v>250000</v>
      </c>
      <c r="I208" s="1058">
        <f t="shared" si="16"/>
        <v>500000</v>
      </c>
      <c r="J208" s="1174">
        <f>IF(F208="","",VLOOKUP($F208,'DANH MỤC VẬT TƯ'!$B$10:$G$55,4,0))</f>
        <v>152</v>
      </c>
      <c r="K208" s="1075" t="s">
        <v>2128</v>
      </c>
      <c r="L208" s="1058" t="str">
        <f t="shared" si="17"/>
        <v>152LTC</v>
      </c>
      <c r="M208" s="1076"/>
      <c r="N208" s="1076"/>
    </row>
    <row r="209" spans="1:14" s="1009" customFormat="1" ht="15.95" customHeight="1">
      <c r="A209" s="1001"/>
      <c r="B209" s="1028">
        <v>44581</v>
      </c>
      <c r="C209" s="1003">
        <v>48</v>
      </c>
      <c r="D209" s="1174" t="str">
        <f>IF(F209="","",VLOOKUP($F209,'DANH MỤC VẬT TƯ'!$B$10:$G$55,2,0))</f>
        <v>Tôm</v>
      </c>
      <c r="E209" s="1174" t="str">
        <f>IF(G209="","",VLOOKUP($F209,'DANH MỤC VẬT TƯ'!$B$10:$G$55,3,0))</f>
        <v>kg</v>
      </c>
      <c r="F209" s="1006" t="s">
        <v>2089</v>
      </c>
      <c r="G209" s="1057">
        <f>20*0.1</f>
        <v>2</v>
      </c>
      <c r="H209" s="1058">
        <f>IF($F209="","",VLOOKUP($F209,'BÁO CÁO NXT 152'!$A$10:$L$25,8,0))</f>
        <v>250000</v>
      </c>
      <c r="I209" s="1058">
        <f t="shared" si="16"/>
        <v>500000</v>
      </c>
      <c r="J209" s="1174">
        <f>IF(F209="","",VLOOKUP($F209,'DANH MỤC VẬT TƯ'!$B$10:$G$55,4,0))</f>
        <v>152</v>
      </c>
      <c r="K209" s="1075" t="s">
        <v>2128</v>
      </c>
      <c r="L209" s="1058" t="str">
        <f t="shared" si="17"/>
        <v>152LTC</v>
      </c>
      <c r="M209" s="1076"/>
      <c r="N209" s="1076"/>
    </row>
    <row r="210" spans="1:14" s="1009" customFormat="1" ht="15.95" customHeight="1">
      <c r="A210" s="1001"/>
      <c r="B210" s="1028">
        <v>44581</v>
      </c>
      <c r="C210" s="1003">
        <v>48</v>
      </c>
      <c r="D210" s="1174" t="str">
        <f>IF(F210="","",VLOOKUP($F210,'DANH MỤC VẬT TƯ'!$B$10:$G$55,2,0))</f>
        <v>Ghẹ</v>
      </c>
      <c r="E210" s="1174" t="str">
        <f>IF(G210="","",VLOOKUP($F210,'DANH MỤC VẬT TƯ'!$B$10:$G$55,3,0))</f>
        <v>kg</v>
      </c>
      <c r="F210" s="1006" t="s">
        <v>2091</v>
      </c>
      <c r="G210" s="1057">
        <f>20*0.3</f>
        <v>6</v>
      </c>
      <c r="H210" s="1058">
        <f>IF($F210="","",VLOOKUP($F210,'BÁO CÁO NXT 152'!$A$10:$L$25,8,0))</f>
        <v>270000</v>
      </c>
      <c r="I210" s="1058">
        <f t="shared" si="16"/>
        <v>1620000</v>
      </c>
      <c r="J210" s="1174">
        <f>IF(F210="","",VLOOKUP($F210,'DANH MỤC VẬT TƯ'!$B$10:$G$55,4,0))</f>
        <v>152</v>
      </c>
      <c r="K210" s="1075" t="s">
        <v>2128</v>
      </c>
      <c r="L210" s="1058" t="str">
        <f t="shared" si="17"/>
        <v>152LTC</v>
      </c>
      <c r="M210" s="1076"/>
      <c r="N210" s="1076"/>
    </row>
    <row r="211" spans="1:14" s="1009" customFormat="1" ht="15.95" customHeight="1">
      <c r="A211" s="1001"/>
      <c r="B211" s="1028">
        <v>44581</v>
      </c>
      <c r="C211" s="1003">
        <v>48</v>
      </c>
      <c r="D211" s="1174" t="str">
        <f>IF(F211="","",VLOOKUP($F211,'DANH MỤC VẬT TƯ'!$B$10:$G$55,2,0))</f>
        <v>Rau các loại</v>
      </c>
      <c r="E211" s="1174" t="str">
        <f>IF(G211="","",VLOOKUP($F211,'DANH MỤC VẬT TƯ'!$B$10:$G$55,3,0))</f>
        <v>kg</v>
      </c>
      <c r="F211" s="1006" t="s">
        <v>2085</v>
      </c>
      <c r="G211" s="1057">
        <f>20*1</f>
        <v>20</v>
      </c>
      <c r="H211" s="1058">
        <f>IF($F211="","",VLOOKUP($F211,'BÁO CÁO NXT 152'!$A$10:$L$25,8,0))</f>
        <v>30000</v>
      </c>
      <c r="I211" s="1058">
        <f t="shared" si="16"/>
        <v>600000</v>
      </c>
      <c r="J211" s="1174">
        <f>IF(F211="","",VLOOKUP($F211,'DANH MỤC VẬT TƯ'!$B$10:$G$55,4,0))</f>
        <v>152</v>
      </c>
      <c r="K211" s="1075" t="s">
        <v>2128</v>
      </c>
      <c r="L211" s="1058" t="str">
        <f t="shared" si="17"/>
        <v>152LTC</v>
      </c>
      <c r="M211" s="1076"/>
      <c r="N211" s="1076"/>
    </row>
    <row r="212" spans="1:14" s="1009" customFormat="1" ht="15.95" customHeight="1">
      <c r="A212" s="1001"/>
      <c r="B212" s="1028"/>
      <c r="C212" s="1003"/>
      <c r="D212" s="1174" t="str">
        <f>IF(F212="","",VLOOKUP($F212,'DANH MỤC VẬT TƯ'!$B$10:$G$55,2,0))</f>
        <v/>
      </c>
      <c r="E212" s="1174" t="str">
        <f>IF(G212="","",VLOOKUP($F212,'DANH MỤC VẬT TƯ'!$B$10:$G$55,3,0))</f>
        <v/>
      </c>
      <c r="F212" s="1006"/>
      <c r="G212" s="1057"/>
      <c r="H212" s="1058" t="str">
        <f>IF($F212="","",VLOOKUP($F212,'BÁO CÁO NXT 152'!$A$10:$L$25,8,0))</f>
        <v/>
      </c>
      <c r="I212" s="1058"/>
      <c r="J212" s="1174" t="str">
        <f>IF(F212="","",VLOOKUP($F212,'DANH MỤC VẬT TƯ'!$B$10:$G$55,4,0))</f>
        <v/>
      </c>
      <c r="K212" s="1075"/>
      <c r="L212" s="1058"/>
      <c r="M212" s="1076"/>
      <c r="N212" s="1076"/>
    </row>
    <row r="213" spans="1:14" s="1009" customFormat="1" ht="15.95" customHeight="1">
      <c r="A213" s="1001"/>
      <c r="B213" s="1028">
        <v>44581</v>
      </c>
      <c r="C213" s="1003">
        <v>49</v>
      </c>
      <c r="D213" s="1174" t="str">
        <f>IF(F213="","",VLOOKUP($F213,'DANH MỤC VẬT TƯ'!$B$10:$G$55,2,0))</f>
        <v>Ngô mỹ</v>
      </c>
      <c r="E213" s="1174" t="str">
        <f>IF(G213="","",VLOOKUP($F213,'DANH MỤC VẬT TƯ'!$B$10:$G$55,3,0))</f>
        <v>kg</v>
      </c>
      <c r="F213" s="1006" t="s">
        <v>2096</v>
      </c>
      <c r="G213" s="1057">
        <f>20*0.08</f>
        <v>1.6</v>
      </c>
      <c r="H213" s="1058">
        <f>IF($F213="","",VLOOKUP($F213,'BÁO CÁO NXT 152'!$A$10:$L$25,8,0))</f>
        <v>30000</v>
      </c>
      <c r="I213" s="1058">
        <f>IF(G213=0,0,G213*H213)</f>
        <v>48000</v>
      </c>
      <c r="J213" s="1174">
        <f>IF(F213="","",VLOOKUP($F213,'DANH MỤC VẬT TƯ'!$B$10:$G$55,4,0))</f>
        <v>152</v>
      </c>
      <c r="K213" s="1075" t="s">
        <v>1971</v>
      </c>
      <c r="L213" s="1058" t="str">
        <f>J213&amp;K213</f>
        <v>152NC</v>
      </c>
      <c r="M213" s="1076"/>
      <c r="N213" s="1076"/>
    </row>
    <row r="214" spans="1:14" s="1009" customFormat="1" ht="15.95" customHeight="1">
      <c r="A214" s="1001"/>
      <c r="B214" s="1028">
        <v>44581</v>
      </c>
      <c r="C214" s="1003">
        <v>49</v>
      </c>
      <c r="D214" s="1174" t="str">
        <f>IF(F214="","",VLOOKUP($F214,'DANH MỤC VẬT TƯ'!$B$10:$G$55,2,0))</f>
        <v>Bột chiên giòn</v>
      </c>
      <c r="E214" s="1174" t="str">
        <f>IF(G214="","",VLOOKUP($F214,'DANH MỤC VẬT TƯ'!$B$10:$G$55,3,0))</f>
        <v>kg</v>
      </c>
      <c r="F214" s="1006" t="s">
        <v>2095</v>
      </c>
      <c r="G214" s="1057">
        <f>20*0.05</f>
        <v>1</v>
      </c>
      <c r="H214" s="1058">
        <f>IF($F214="","",VLOOKUP($F214,'BÁO CÁO NXT 152'!$A$10:$L$25,8,0))</f>
        <v>150000</v>
      </c>
      <c r="I214" s="1058">
        <f>IF(G214=0,0,G214*H214)</f>
        <v>150000</v>
      </c>
      <c r="J214" s="1174">
        <f>IF(F214="","",VLOOKUP($F214,'DANH MỤC VẬT TƯ'!$B$10:$G$55,4,0))</f>
        <v>152</v>
      </c>
      <c r="K214" s="1075" t="s">
        <v>1971</v>
      </c>
      <c r="L214" s="1058" t="str">
        <f>J214&amp;K214</f>
        <v>152NC</v>
      </c>
      <c r="M214" s="1076"/>
      <c r="N214" s="1076"/>
    </row>
    <row r="215" spans="1:14" s="1009" customFormat="1" ht="15.95" customHeight="1">
      <c r="A215" s="1001"/>
      <c r="B215" s="1028"/>
      <c r="C215" s="1003"/>
      <c r="D215" s="1174" t="str">
        <f>IF(F215="","",VLOOKUP($F215,'DANH MỤC VẬT TƯ'!$B$10:$G$55,2,0))</f>
        <v/>
      </c>
      <c r="E215" s="1174" t="str">
        <f>IF(G215="","",VLOOKUP($F215,'DANH MỤC VẬT TƯ'!$B$10:$G$55,3,0))</f>
        <v/>
      </c>
      <c r="F215" s="1006"/>
      <c r="G215" s="1057"/>
      <c r="H215" s="1058" t="str">
        <f>IF($F215="","",VLOOKUP($F215,'BÁO CÁO NXT 152'!$A$10:$L$25,8,0))</f>
        <v/>
      </c>
      <c r="I215" s="1058"/>
      <c r="J215" s="1174" t="str">
        <f>IF(F215="","",VLOOKUP($F215,'DANH MỤC VẬT TƯ'!$B$10:$G$55,4,0))</f>
        <v/>
      </c>
      <c r="K215" s="1075"/>
      <c r="L215" s="1058"/>
      <c r="M215" s="1076"/>
      <c r="N215" s="1076"/>
    </row>
    <row r="216" spans="1:14" s="1009" customFormat="1" ht="15.95" customHeight="1">
      <c r="A216" s="1001"/>
      <c r="B216" s="1028">
        <v>44581</v>
      </c>
      <c r="C216" s="1003">
        <v>50</v>
      </c>
      <c r="D216" s="1174" t="str">
        <f>IF(F216="","",VLOOKUP($F216,'DANH MỤC VẬT TƯ'!$B$10:$G$55,2,0))</f>
        <v>Ngô mỹ</v>
      </c>
      <c r="E216" s="1174" t="str">
        <f>IF(G216="","",VLOOKUP($F216,'DANH MỤC VẬT TƯ'!$B$10:$G$55,3,0))</f>
        <v>kg</v>
      </c>
      <c r="F216" s="1006" t="s">
        <v>2096</v>
      </c>
      <c r="G216" s="1057">
        <f>20*0.08</f>
        <v>1.6</v>
      </c>
      <c r="H216" s="1058">
        <f>IF($F216="","",VLOOKUP($F216,'BÁO CÁO NXT 152'!$A$10:$L$25,8,0))</f>
        <v>30000</v>
      </c>
      <c r="I216" s="1058">
        <f>IF(G216=0,0,G216*H216)</f>
        <v>48000</v>
      </c>
      <c r="J216" s="1174">
        <f>IF(F216="","",VLOOKUP($F216,'DANH MỤC VẬT TƯ'!$B$10:$G$55,4,0))</f>
        <v>152</v>
      </c>
      <c r="K216" s="1075" t="s">
        <v>1971</v>
      </c>
      <c r="L216" s="1058" t="str">
        <f>J216&amp;K216</f>
        <v>152NC</v>
      </c>
      <c r="M216" s="1076"/>
      <c r="N216" s="1076"/>
    </row>
    <row r="217" spans="1:14" s="1009" customFormat="1" ht="15.95" customHeight="1">
      <c r="A217" s="1001"/>
      <c r="B217" s="1028">
        <v>44581</v>
      </c>
      <c r="C217" s="1003">
        <v>50</v>
      </c>
      <c r="D217" s="1174" t="str">
        <f>IF(F217="","",VLOOKUP($F217,'DANH MỤC VẬT TƯ'!$B$10:$G$55,2,0))</f>
        <v>Bột chiên giòn</v>
      </c>
      <c r="E217" s="1174" t="str">
        <f>IF(G217="","",VLOOKUP($F217,'DANH MỤC VẬT TƯ'!$B$10:$G$55,3,0))</f>
        <v>kg</v>
      </c>
      <c r="F217" s="1006" t="s">
        <v>2095</v>
      </c>
      <c r="G217" s="1057">
        <f>20*0.05</f>
        <v>1</v>
      </c>
      <c r="H217" s="1058">
        <f>IF($F217="","",VLOOKUP($F217,'BÁO CÁO NXT 152'!$A$10:$L$25,8,0))</f>
        <v>150000</v>
      </c>
      <c r="I217" s="1058">
        <f>IF(G217=0,0,G217*H217)</f>
        <v>150000</v>
      </c>
      <c r="J217" s="1174">
        <f>IF(F217="","",VLOOKUP($F217,'DANH MỤC VẬT TƯ'!$B$10:$G$55,4,0))</f>
        <v>152</v>
      </c>
      <c r="K217" s="1075" t="s">
        <v>1971</v>
      </c>
      <c r="L217" s="1058" t="str">
        <f>J217&amp;K217</f>
        <v>152NC</v>
      </c>
      <c r="M217" s="1076"/>
      <c r="N217" s="1076"/>
    </row>
    <row r="218" spans="1:14" s="1009" customFormat="1" ht="15.95" customHeight="1">
      <c r="A218" s="1001"/>
      <c r="B218" s="1028"/>
      <c r="C218" s="1003"/>
      <c r="D218" s="1174" t="str">
        <f>IF(F218="","",VLOOKUP($F218,'DANH MỤC VẬT TƯ'!$B$10:$G$55,2,0))</f>
        <v/>
      </c>
      <c r="E218" s="1174" t="str">
        <f>IF(G218="","",VLOOKUP($F218,'DANH MỤC VẬT TƯ'!$B$10:$G$55,3,0))</f>
        <v/>
      </c>
      <c r="F218" s="1006"/>
      <c r="G218" s="1057"/>
      <c r="H218" s="1058" t="str">
        <f>IF($F218="","",VLOOKUP($F218,'BÁO CÁO NXT 152'!$A$10:$L$25,8,0))</f>
        <v/>
      </c>
      <c r="I218" s="1058"/>
      <c r="J218" s="1174" t="str">
        <f>IF(F218="","",VLOOKUP($F218,'DANH MỤC VẬT TƯ'!$B$10:$G$55,4,0))</f>
        <v/>
      </c>
      <c r="K218" s="1075"/>
      <c r="L218" s="1058"/>
      <c r="M218" s="1076"/>
      <c r="N218" s="1076"/>
    </row>
    <row r="219" spans="1:14" s="1009" customFormat="1" ht="15.95" customHeight="1">
      <c r="A219" s="1001"/>
      <c r="B219" s="1028">
        <v>44582</v>
      </c>
      <c r="C219" s="1003">
        <v>51</v>
      </c>
      <c r="D219" s="1174" t="str">
        <f>IF(F219="","",VLOOKUP($F219,'DANH MỤC VẬT TƯ'!$B$10:$G$55,2,0))</f>
        <v>Ngô mỹ</v>
      </c>
      <c r="E219" s="1174" t="str">
        <f>IF(G219="","",VLOOKUP($F219,'DANH MỤC VẬT TƯ'!$B$10:$G$55,3,0))</f>
        <v>kg</v>
      </c>
      <c r="F219" s="1006" t="s">
        <v>2096</v>
      </c>
      <c r="G219" s="1057">
        <f>20*0.08</f>
        <v>1.6</v>
      </c>
      <c r="H219" s="1058">
        <f>IF($F219="","",VLOOKUP($F219,'BÁO CÁO NXT 152'!$A$10:$L$25,8,0))</f>
        <v>30000</v>
      </c>
      <c r="I219" s="1058">
        <f>IF(G219=0,0,G219*H219)</f>
        <v>48000</v>
      </c>
      <c r="J219" s="1174">
        <f>IF(F219="","",VLOOKUP($F219,'DANH MỤC VẬT TƯ'!$B$10:$G$55,4,0))</f>
        <v>152</v>
      </c>
      <c r="K219" s="1075" t="s">
        <v>1971</v>
      </c>
      <c r="L219" s="1058" t="str">
        <f>J219&amp;K219</f>
        <v>152NC</v>
      </c>
      <c r="M219" s="1076"/>
      <c r="N219" s="1076"/>
    </row>
    <row r="220" spans="1:14" s="1009" customFormat="1" ht="15.95" customHeight="1">
      <c r="A220" s="1001"/>
      <c r="B220" s="1028">
        <v>44582</v>
      </c>
      <c r="C220" s="1003">
        <v>51</v>
      </c>
      <c r="D220" s="1174" t="str">
        <f>IF(F220="","",VLOOKUP($F220,'DANH MỤC VẬT TƯ'!$B$10:$G$55,2,0))</f>
        <v>Bột chiên giòn</v>
      </c>
      <c r="E220" s="1174" t="str">
        <f>IF(G220="","",VLOOKUP($F220,'DANH MỤC VẬT TƯ'!$B$10:$G$55,3,0))</f>
        <v>kg</v>
      </c>
      <c r="F220" s="1006" t="s">
        <v>2095</v>
      </c>
      <c r="G220" s="1057">
        <f>20*0.05</f>
        <v>1</v>
      </c>
      <c r="H220" s="1058">
        <f>IF($F220="","",VLOOKUP($F220,'BÁO CÁO NXT 152'!$A$10:$L$25,8,0))</f>
        <v>150000</v>
      </c>
      <c r="I220" s="1058">
        <f>IF(G220=0,0,G220*H220)</f>
        <v>150000</v>
      </c>
      <c r="J220" s="1174">
        <f>IF(F220="","",VLOOKUP($F220,'DANH MỤC VẬT TƯ'!$B$10:$G$55,4,0))</f>
        <v>152</v>
      </c>
      <c r="K220" s="1075" t="s">
        <v>1971</v>
      </c>
      <c r="L220" s="1058" t="str">
        <f>J220&amp;K220</f>
        <v>152NC</v>
      </c>
      <c r="M220" s="1076"/>
      <c r="N220" s="1076"/>
    </row>
    <row r="221" spans="1:14" s="1009" customFormat="1" ht="15.95" customHeight="1">
      <c r="A221" s="1001"/>
      <c r="B221" s="1028"/>
      <c r="C221" s="1003"/>
      <c r="D221" s="1174" t="str">
        <f>IF(F221="","",VLOOKUP($F221,'DANH MỤC VẬT TƯ'!$B$10:$G$55,2,0))</f>
        <v/>
      </c>
      <c r="E221" s="1174" t="str">
        <f>IF(G221="","",VLOOKUP($F221,'DANH MỤC VẬT TƯ'!$B$10:$G$55,3,0))</f>
        <v/>
      </c>
      <c r="F221" s="1006"/>
      <c r="G221" s="1057"/>
      <c r="H221" s="1058" t="str">
        <f>IF($F221="","",VLOOKUP($F221,'BÁO CÁO NXT 152'!$A$10:$L$25,8,0))</f>
        <v/>
      </c>
      <c r="I221" s="1058"/>
      <c r="J221" s="1174" t="str">
        <f>IF(F221="","",VLOOKUP($F221,'DANH MỤC VẬT TƯ'!$B$10:$G$55,4,0))</f>
        <v/>
      </c>
      <c r="K221" s="1075"/>
      <c r="L221" s="1058"/>
      <c r="M221" s="1076"/>
      <c r="N221" s="1076"/>
    </row>
    <row r="222" spans="1:14" s="1009" customFormat="1" ht="15.95" customHeight="1">
      <c r="A222" s="1001"/>
      <c r="B222" s="1028">
        <v>44582</v>
      </c>
      <c r="C222" s="1003">
        <v>52</v>
      </c>
      <c r="D222" s="1174" t="str">
        <f>IF(F222="","",VLOOKUP($F222,'DANH MỤC VẬT TƯ'!$B$10:$G$55,2,0))</f>
        <v>Cá diêu hồng</v>
      </c>
      <c r="E222" s="1174" t="str">
        <f>IF(G222="","",VLOOKUP($F222,'DANH MỤC VẬT TƯ'!$B$10:$G$55,3,0))</f>
        <v>kg</v>
      </c>
      <c r="F222" s="1074" t="s">
        <v>2081</v>
      </c>
      <c r="G222" s="1057">
        <f>0.7*15</f>
        <v>10.5</v>
      </c>
      <c r="H222" s="1058">
        <f>IF($F222="","",VLOOKUP($F222,'BÁO CÁO NXT 152'!$A$10:$L$25,8,0))</f>
        <v>60000</v>
      </c>
      <c r="I222" s="1058">
        <f>IF(G222=0,0,G222*H222)</f>
        <v>630000</v>
      </c>
      <c r="J222" s="1174">
        <f>IF(F222="","",VLOOKUP($F222,'DANH MỤC VẬT TƯ'!$B$10:$G$55,4,0))</f>
        <v>152</v>
      </c>
      <c r="K222" s="1075" t="s">
        <v>2121</v>
      </c>
      <c r="L222" s="1058" t="str">
        <f>J222&amp;K222</f>
        <v>152LCDH</v>
      </c>
      <c r="M222" s="1076"/>
      <c r="N222" s="1076"/>
    </row>
    <row r="223" spans="1:14" s="1009" customFormat="1" ht="15.95" customHeight="1">
      <c r="A223" s="1001"/>
      <c r="B223" s="1028">
        <v>44582</v>
      </c>
      <c r="C223" s="1003">
        <v>52</v>
      </c>
      <c r="D223" s="1174" t="str">
        <f>IF(F223="","",VLOOKUP($F223,'DANH MỤC VẬT TƯ'!$B$10:$G$55,2,0))</f>
        <v>Bún</v>
      </c>
      <c r="E223" s="1174" t="str">
        <f>IF(G223="","",VLOOKUP($F223,'DANH MỤC VẬT TƯ'!$B$10:$G$55,3,0))</f>
        <v>kg</v>
      </c>
      <c r="F223" s="1006" t="s">
        <v>2083</v>
      </c>
      <c r="G223" s="1057">
        <f>15*0.5</f>
        <v>7.5</v>
      </c>
      <c r="H223" s="1058">
        <f>IF($F223="","",VLOOKUP($F223,'BÁO CÁO NXT 152'!$A$10:$L$25,8,0))</f>
        <v>12000</v>
      </c>
      <c r="I223" s="1058">
        <f>IF(G223=0,0,G223*H223)</f>
        <v>90000</v>
      </c>
      <c r="J223" s="1174">
        <f>IF(F223="","",VLOOKUP($F223,'DANH MỤC VẬT TƯ'!$B$10:$G$55,4,0))</f>
        <v>152</v>
      </c>
      <c r="K223" s="1075" t="s">
        <v>2121</v>
      </c>
      <c r="L223" s="1058" t="str">
        <f>J223&amp;K223</f>
        <v>152LCDH</v>
      </c>
      <c r="M223" s="1076"/>
      <c r="N223" s="1076"/>
    </row>
    <row r="224" spans="1:14" s="1009" customFormat="1" ht="15.95" customHeight="1">
      <c r="A224" s="1001"/>
      <c r="B224" s="1028">
        <v>44582</v>
      </c>
      <c r="C224" s="1003">
        <v>52</v>
      </c>
      <c r="D224" s="1174" t="str">
        <f>IF(F224="","",VLOOKUP($F224,'DANH MỤC VẬT TƯ'!$B$10:$G$55,2,0))</f>
        <v>Rau các loại</v>
      </c>
      <c r="E224" s="1174" t="str">
        <f>IF(G224="","",VLOOKUP($F224,'DANH MỤC VẬT TƯ'!$B$10:$G$55,3,0))</f>
        <v>kg</v>
      </c>
      <c r="F224" s="1006" t="s">
        <v>2085</v>
      </c>
      <c r="G224" s="1057">
        <f>1*15</f>
        <v>15</v>
      </c>
      <c r="H224" s="1058">
        <f>IF($F224="","",VLOOKUP($F224,'BÁO CÁO NXT 152'!$A$10:$L$25,8,0))</f>
        <v>30000</v>
      </c>
      <c r="I224" s="1058">
        <f>IF(G224=0,0,G224*H224)</f>
        <v>450000</v>
      </c>
      <c r="J224" s="1174">
        <f>IF(F224="","",VLOOKUP($F224,'DANH MỤC VẬT TƯ'!$B$10:$G$55,4,0))</f>
        <v>152</v>
      </c>
      <c r="K224" s="1075" t="s">
        <v>2121</v>
      </c>
      <c r="L224" s="1058" t="str">
        <f>J224&amp;K224</f>
        <v>152LCDH</v>
      </c>
      <c r="M224" s="1076"/>
      <c r="N224" s="1076"/>
    </row>
    <row r="225" spans="1:14" s="1009" customFormat="1" ht="15.95" customHeight="1">
      <c r="A225" s="1001"/>
      <c r="B225" s="1028"/>
      <c r="C225" s="1003"/>
      <c r="D225" s="1174" t="str">
        <f>IF(F225="","",VLOOKUP($F225,'DANH MỤC VẬT TƯ'!$B$10:$G$55,2,0))</f>
        <v/>
      </c>
      <c r="E225" s="1174" t="str">
        <f>IF(G225="","",VLOOKUP($F225,'DANH MỤC VẬT TƯ'!$B$10:$G$55,3,0))</f>
        <v/>
      </c>
      <c r="F225" s="1006"/>
      <c r="G225" s="1057"/>
      <c r="H225" s="1058" t="str">
        <f>IF($F225="","",VLOOKUP($F225,'BÁO CÁO NXT 152'!$A$10:$L$25,8,0))</f>
        <v/>
      </c>
      <c r="I225" s="1058"/>
      <c r="J225" s="1174" t="str">
        <f>IF(F225="","",VLOOKUP($F225,'DANH MỤC VẬT TƯ'!$B$10:$G$55,4,0))</f>
        <v/>
      </c>
      <c r="K225" s="1075"/>
      <c r="L225" s="1058"/>
      <c r="M225" s="1076"/>
      <c r="N225" s="1076"/>
    </row>
    <row r="226" spans="1:14" s="1009" customFormat="1" ht="15.95" customHeight="1">
      <c r="A226" s="1001"/>
      <c r="B226" s="1028">
        <v>44583</v>
      </c>
      <c r="C226" s="1003">
        <v>53</v>
      </c>
      <c r="D226" s="1174" t="str">
        <f>IF(F226="","",VLOOKUP($F226,'DANH MỤC VẬT TƯ'!$B$10:$G$55,2,0))</f>
        <v>Ngô mỹ</v>
      </c>
      <c r="E226" s="1174" t="str">
        <f>IF(G226="","",VLOOKUP($F226,'DANH MỤC VẬT TƯ'!$B$10:$G$55,3,0))</f>
        <v>kg</v>
      </c>
      <c r="F226" s="1006" t="s">
        <v>2096</v>
      </c>
      <c r="G226" s="1057">
        <f>20*0.08</f>
        <v>1.6</v>
      </c>
      <c r="H226" s="1058">
        <f>IF($F226="","",VLOOKUP($F226,'BÁO CÁO NXT 152'!$A$10:$L$25,8,0))</f>
        <v>30000</v>
      </c>
      <c r="I226" s="1058">
        <f>IF(G226=0,0,G226*H226)</f>
        <v>48000</v>
      </c>
      <c r="J226" s="1174">
        <f>IF(F226="","",VLOOKUP($F226,'DANH MỤC VẬT TƯ'!$B$10:$G$55,4,0))</f>
        <v>152</v>
      </c>
      <c r="K226" s="1075" t="s">
        <v>1971</v>
      </c>
      <c r="L226" s="1058" t="str">
        <f>J226&amp;K226</f>
        <v>152NC</v>
      </c>
      <c r="M226" s="1076"/>
      <c r="N226" s="1076"/>
    </row>
    <row r="227" spans="1:14" s="1009" customFormat="1" ht="15.95" customHeight="1">
      <c r="A227" s="1001"/>
      <c r="B227" s="1028">
        <v>44583</v>
      </c>
      <c r="C227" s="1003">
        <v>53</v>
      </c>
      <c r="D227" s="1174" t="str">
        <f>IF(F227="","",VLOOKUP($F227,'DANH MỤC VẬT TƯ'!$B$10:$G$55,2,0))</f>
        <v>Bột chiên giòn</v>
      </c>
      <c r="E227" s="1174" t="str">
        <f>IF(G227="","",VLOOKUP($F227,'DANH MỤC VẬT TƯ'!$B$10:$G$55,3,0))</f>
        <v>kg</v>
      </c>
      <c r="F227" s="1006" t="s">
        <v>2095</v>
      </c>
      <c r="G227" s="1057">
        <f>20*0.05</f>
        <v>1</v>
      </c>
      <c r="H227" s="1058">
        <f>IF($F227="","",VLOOKUP($F227,'BÁO CÁO NXT 152'!$A$10:$L$25,8,0))</f>
        <v>150000</v>
      </c>
      <c r="I227" s="1058">
        <f>IF(G227=0,0,G227*H227)</f>
        <v>150000</v>
      </c>
      <c r="J227" s="1174">
        <f>IF(F227="","",VLOOKUP($F227,'DANH MỤC VẬT TƯ'!$B$10:$G$55,4,0))</f>
        <v>152</v>
      </c>
      <c r="K227" s="1075" t="s">
        <v>1971</v>
      </c>
      <c r="L227" s="1058" t="str">
        <f>J227&amp;K227</f>
        <v>152NC</v>
      </c>
      <c r="M227" s="1076"/>
      <c r="N227" s="1076"/>
    </row>
    <row r="228" spans="1:14" s="1009" customFormat="1" ht="15.95" customHeight="1">
      <c r="A228" s="1001"/>
      <c r="B228" s="1028"/>
      <c r="C228" s="1003"/>
      <c r="D228" s="1174" t="str">
        <f>IF(F228="","",VLOOKUP($F228,'DANH MỤC VẬT TƯ'!$B$10:$G$55,2,0))</f>
        <v/>
      </c>
      <c r="E228" s="1174" t="str">
        <f>IF(G228="","",VLOOKUP($F228,'DANH MỤC VẬT TƯ'!$B$10:$G$55,3,0))</f>
        <v/>
      </c>
      <c r="F228" s="1006"/>
      <c r="G228" s="1057"/>
      <c r="H228" s="1058" t="str">
        <f>IF($F228="","",VLOOKUP($F228,'BÁO CÁO NXT 152'!$A$10:$L$25,8,0))</f>
        <v/>
      </c>
      <c r="I228" s="1058"/>
      <c r="J228" s="1174" t="str">
        <f>IF(F228="","",VLOOKUP($F228,'DANH MỤC VẬT TƯ'!$B$10:$G$55,4,0))</f>
        <v/>
      </c>
      <c r="K228" s="1075"/>
      <c r="L228" s="1058"/>
      <c r="M228" s="1076"/>
      <c r="N228" s="1076"/>
    </row>
    <row r="229" spans="1:14" s="1009" customFormat="1" ht="15.95" customHeight="1">
      <c r="A229" s="1001"/>
      <c r="B229" s="1028">
        <v>44583</v>
      </c>
      <c r="C229" s="1003">
        <v>54</v>
      </c>
      <c r="D229" s="1174" t="str">
        <f>IF(F229="","",VLOOKUP($F229,'DANH MỤC VẬT TƯ'!$B$10:$G$55,2,0))</f>
        <v>Mực tươi</v>
      </c>
      <c r="E229" s="1174" t="str">
        <f>IF(G229="","",VLOOKUP($F229,'DANH MỤC VẬT TƯ'!$B$10:$G$55,3,0))</f>
        <v>kg</v>
      </c>
      <c r="F229" s="1006" t="s">
        <v>2086</v>
      </c>
      <c r="G229" s="1057">
        <f>30*0.3</f>
        <v>9</v>
      </c>
      <c r="H229" s="1058">
        <f>IF($F229="","",VLOOKUP($F229,'BÁO CÁO NXT 152'!$A$10:$L$25,8,0))</f>
        <v>250000</v>
      </c>
      <c r="I229" s="1058">
        <f>IF(G229=0,0,G229*H229)</f>
        <v>2250000</v>
      </c>
      <c r="J229" s="1174">
        <f>IF(F229="","",VLOOKUP($F229,'DANH MỤC VẬT TƯ'!$B$10:$G$55,4,0))</f>
        <v>152</v>
      </c>
      <c r="K229" s="1075" t="s">
        <v>2124</v>
      </c>
      <c r="L229" s="1058" t="str">
        <f>J229&amp;K229</f>
        <v>152MNMO</v>
      </c>
      <c r="M229" s="1076"/>
      <c r="N229" s="1076"/>
    </row>
    <row r="230" spans="1:14" s="1009" customFormat="1" ht="15.95" customHeight="1">
      <c r="A230" s="1001"/>
      <c r="B230" s="1028">
        <v>44583</v>
      </c>
      <c r="C230" s="1003">
        <v>54</v>
      </c>
      <c r="D230" s="1174" t="str">
        <f>IF(F230="","",VLOOKUP($F230,'DANH MỤC VẬT TƯ'!$B$10:$G$55,2,0))</f>
        <v>Rau các loại</v>
      </c>
      <c r="E230" s="1174" t="str">
        <f>IF(G230="","",VLOOKUP($F230,'DANH MỤC VẬT TƯ'!$B$10:$G$55,3,0))</f>
        <v>kg</v>
      </c>
      <c r="F230" s="1006" t="s">
        <v>2085</v>
      </c>
      <c r="G230" s="1057">
        <f>30*0.2</f>
        <v>6</v>
      </c>
      <c r="H230" s="1058">
        <f>IF($F230="","",VLOOKUP($F230,'BÁO CÁO NXT 152'!$A$10:$L$25,8,0))</f>
        <v>30000</v>
      </c>
      <c r="I230" s="1058">
        <f>IF(G230=0,0,G230*H230)</f>
        <v>180000</v>
      </c>
      <c r="J230" s="1174">
        <f>IF(F230="","",VLOOKUP($F230,'DANH MỤC VẬT TƯ'!$B$10:$G$55,4,0))</f>
        <v>152</v>
      </c>
      <c r="K230" s="1075" t="s">
        <v>2124</v>
      </c>
      <c r="L230" s="1058" t="str">
        <f>J230&amp;K230</f>
        <v>152MNMO</v>
      </c>
      <c r="M230" s="1076"/>
      <c r="N230" s="1076"/>
    </row>
    <row r="231" spans="1:14" s="1009" customFormat="1" ht="15.95" customHeight="1">
      <c r="A231" s="1001"/>
      <c r="B231" s="1028"/>
      <c r="C231" s="1003"/>
      <c r="D231" s="1174" t="str">
        <f>IF(F231="","",VLOOKUP($F231,'DANH MỤC VẬT TƯ'!$B$10:$G$55,2,0))</f>
        <v/>
      </c>
      <c r="E231" s="1174" t="str">
        <f>IF(G231="","",VLOOKUP($F231,'DANH MỤC VẬT TƯ'!$B$10:$G$55,3,0))</f>
        <v/>
      </c>
      <c r="F231" s="1006"/>
      <c r="G231" s="1057"/>
      <c r="H231" s="1058" t="str">
        <f>IF($F231="","",VLOOKUP($F231,'BÁO CÁO NXT 152'!$A$10:$L$25,8,0))</f>
        <v/>
      </c>
      <c r="I231" s="1058"/>
      <c r="J231" s="1174" t="str">
        <f>IF(F231="","",VLOOKUP($F231,'DANH MỤC VẬT TƯ'!$B$10:$G$55,4,0))</f>
        <v/>
      </c>
      <c r="K231" s="1075"/>
      <c r="L231" s="1058"/>
      <c r="M231" s="1076"/>
      <c r="N231" s="1076"/>
    </row>
    <row r="232" spans="1:14" s="1009" customFormat="1" ht="15.95" customHeight="1">
      <c r="A232" s="1001"/>
      <c r="B232" s="1028">
        <v>44583</v>
      </c>
      <c r="C232" s="1003">
        <v>55</v>
      </c>
      <c r="D232" s="1174" t="str">
        <f>IF(F232="","",VLOOKUP($F232,'DANH MỤC VẬT TƯ'!$B$10:$G$55,2,0))</f>
        <v xml:space="preserve">Khoai </v>
      </c>
      <c r="E232" s="1174" t="str">
        <f>IF(G232="","",VLOOKUP($F232,'DANH MỤC VẬT TƯ'!$B$10:$G$55,3,0))</f>
        <v>kg</v>
      </c>
      <c r="F232" s="1006" t="s">
        <v>2093</v>
      </c>
      <c r="G232" s="1057">
        <f>20*0.07</f>
        <v>1.4000000000000001</v>
      </c>
      <c r="H232" s="1058">
        <f>IF($F232="","",VLOOKUP($F232,'BÁO CÁO NXT 152'!$A$10:$L$25,8,0))</f>
        <v>30000</v>
      </c>
      <c r="I232" s="1058">
        <f>IF(G232=0,0,G232*H232)</f>
        <v>42000.000000000007</v>
      </c>
      <c r="J232" s="1174">
        <f>IF(F232="","",VLOOKUP($F232,'DANH MỤC VẬT TƯ'!$B$10:$G$55,4,0))</f>
        <v>152</v>
      </c>
      <c r="K232" s="1075" t="s">
        <v>2129</v>
      </c>
      <c r="L232" s="1058" t="str">
        <f>J232&amp;K232</f>
        <v>152KTC</v>
      </c>
      <c r="M232" s="1076"/>
      <c r="N232" s="1076"/>
    </row>
    <row r="233" spans="1:14" s="1009" customFormat="1" ht="15.95" customHeight="1">
      <c r="A233" s="1001"/>
      <c r="B233" s="1028">
        <v>44583</v>
      </c>
      <c r="C233" s="1003">
        <v>55</v>
      </c>
      <c r="D233" s="1174" t="str">
        <f>IF(F233="","",VLOOKUP($F233,'DANH MỤC VẬT TƯ'!$B$10:$G$55,2,0))</f>
        <v>Bột chiên giòn</v>
      </c>
      <c r="E233" s="1174" t="str">
        <f>IF(G233="","",VLOOKUP($F233,'DANH MỤC VẬT TƯ'!$B$10:$G$55,3,0))</f>
        <v>kg</v>
      </c>
      <c r="F233" s="1006" t="s">
        <v>2095</v>
      </c>
      <c r="G233" s="1057">
        <f>20*0.05</f>
        <v>1</v>
      </c>
      <c r="H233" s="1058">
        <f>IF($F233="","",VLOOKUP($F233,'BÁO CÁO NXT 152'!$A$10:$L$25,8,0))</f>
        <v>150000</v>
      </c>
      <c r="I233" s="1058">
        <f>IF(G233=0,0,G233*H233)</f>
        <v>150000</v>
      </c>
      <c r="J233" s="1174">
        <f>IF(F233="","",VLOOKUP($F233,'DANH MỤC VẬT TƯ'!$B$10:$G$55,4,0))</f>
        <v>152</v>
      </c>
      <c r="K233" s="1075" t="s">
        <v>2129</v>
      </c>
      <c r="L233" s="1058" t="str">
        <f>J233&amp;K233</f>
        <v>152KTC</v>
      </c>
      <c r="M233" s="1076"/>
      <c r="N233" s="1076"/>
    </row>
    <row r="234" spans="1:14" s="1009" customFormat="1" ht="15.95" customHeight="1">
      <c r="A234" s="1001"/>
      <c r="B234" s="1028"/>
      <c r="C234" s="1003"/>
      <c r="D234" s="1174" t="str">
        <f>IF(F234="","",VLOOKUP($F234,'DANH MỤC VẬT TƯ'!$B$10:$G$55,2,0))</f>
        <v/>
      </c>
      <c r="E234" s="1174" t="str">
        <f>IF(G234="","",VLOOKUP($F234,'DANH MỤC VẬT TƯ'!$B$10:$G$55,3,0))</f>
        <v/>
      </c>
      <c r="F234" s="1006"/>
      <c r="G234" s="1057"/>
      <c r="H234" s="1058" t="str">
        <f>IF($F234="","",VLOOKUP($F234,'BÁO CÁO NXT 152'!$A$10:$L$25,8,0))</f>
        <v/>
      </c>
      <c r="I234" s="1058"/>
      <c r="J234" s="1174" t="str">
        <f>IF(F234="","",VLOOKUP($F234,'DANH MỤC VẬT TƯ'!$B$10:$G$55,4,0))</f>
        <v/>
      </c>
      <c r="K234" s="1075"/>
      <c r="L234" s="1058"/>
      <c r="M234" s="1076"/>
      <c r="N234" s="1076"/>
    </row>
    <row r="235" spans="1:14" s="1009" customFormat="1" ht="15.95" customHeight="1">
      <c r="A235" s="1001"/>
      <c r="B235" s="1028">
        <v>44583</v>
      </c>
      <c r="C235" s="1003">
        <v>56</v>
      </c>
      <c r="D235" s="1174" t="str">
        <f>IF(F235="","",VLOOKUP($F235,'DANH MỤC VẬT TƯ'!$B$10:$G$55,2,0))</f>
        <v>Ngô mỹ</v>
      </c>
      <c r="E235" s="1174" t="str">
        <f>IF(G235="","",VLOOKUP($F235,'DANH MỤC VẬT TƯ'!$B$10:$G$55,3,0))</f>
        <v>kg</v>
      </c>
      <c r="F235" s="1006" t="s">
        <v>2096</v>
      </c>
      <c r="G235" s="1057">
        <f>20*0.08</f>
        <v>1.6</v>
      </c>
      <c r="H235" s="1058">
        <f>IF($F235="","",VLOOKUP($F235,'BÁO CÁO NXT 152'!$A$10:$L$25,8,0))</f>
        <v>30000</v>
      </c>
      <c r="I235" s="1058">
        <f>IF(G235=0,0,G235*H235)</f>
        <v>48000</v>
      </c>
      <c r="J235" s="1174">
        <f>IF(F235="","",VLOOKUP($F235,'DANH MỤC VẬT TƯ'!$B$10:$G$55,4,0))</f>
        <v>152</v>
      </c>
      <c r="K235" s="1075" t="s">
        <v>1971</v>
      </c>
      <c r="L235" s="1058" t="str">
        <f>J235&amp;K235</f>
        <v>152NC</v>
      </c>
      <c r="M235" s="1076"/>
      <c r="N235" s="1076"/>
    </row>
    <row r="236" spans="1:14" s="1009" customFormat="1" ht="15.95" customHeight="1">
      <c r="A236" s="1001"/>
      <c r="B236" s="1028">
        <v>44583</v>
      </c>
      <c r="C236" s="1003">
        <v>56</v>
      </c>
      <c r="D236" s="1174" t="str">
        <f>IF(F236="","",VLOOKUP($F236,'DANH MỤC VẬT TƯ'!$B$10:$G$55,2,0))</f>
        <v>Bột chiên giòn</v>
      </c>
      <c r="E236" s="1174" t="str">
        <f>IF(G236="","",VLOOKUP($F236,'DANH MỤC VẬT TƯ'!$B$10:$G$55,3,0))</f>
        <v>kg</v>
      </c>
      <c r="F236" s="1006" t="s">
        <v>2095</v>
      </c>
      <c r="G236" s="1057">
        <f>20*0.05</f>
        <v>1</v>
      </c>
      <c r="H236" s="1058">
        <f>IF($F236="","",VLOOKUP($F236,'BÁO CÁO NXT 152'!$A$10:$L$25,8,0))</f>
        <v>150000</v>
      </c>
      <c r="I236" s="1058">
        <f>IF(G236=0,0,G236*H236)</f>
        <v>150000</v>
      </c>
      <c r="J236" s="1174">
        <f>IF(F236="","",VLOOKUP($F236,'DANH MỤC VẬT TƯ'!$B$10:$G$55,4,0))</f>
        <v>152</v>
      </c>
      <c r="K236" s="1075" t="s">
        <v>1971</v>
      </c>
      <c r="L236" s="1058" t="str">
        <f>J236&amp;K236</f>
        <v>152NC</v>
      </c>
      <c r="M236" s="1076"/>
      <c r="N236" s="1076"/>
    </row>
    <row r="237" spans="1:14" s="1009" customFormat="1" ht="15.95" customHeight="1">
      <c r="A237" s="1001"/>
      <c r="B237" s="1028"/>
      <c r="C237" s="1003"/>
      <c r="D237" s="1174" t="str">
        <f>IF(F237="","",VLOOKUP($F237,'DANH MỤC VẬT TƯ'!$B$10:$G$55,2,0))</f>
        <v/>
      </c>
      <c r="E237" s="1174" t="str">
        <f>IF(G237="","",VLOOKUP($F237,'DANH MỤC VẬT TƯ'!$B$10:$G$55,3,0))</f>
        <v/>
      </c>
      <c r="F237" s="1006"/>
      <c r="G237" s="1057"/>
      <c r="H237" s="1058" t="str">
        <f>IF($F237="","",VLOOKUP($F237,'BÁO CÁO NXT 152'!$A$10:$L$25,8,0))</f>
        <v/>
      </c>
      <c r="I237" s="1058"/>
      <c r="J237" s="1174" t="str">
        <f>IF(F237="","",VLOOKUP($F237,'DANH MỤC VẬT TƯ'!$B$10:$G$55,4,0))</f>
        <v/>
      </c>
      <c r="K237" s="1075"/>
      <c r="L237" s="1058"/>
      <c r="M237" s="1076"/>
      <c r="N237" s="1076"/>
    </row>
    <row r="238" spans="1:14" s="1009" customFormat="1" ht="15.95" customHeight="1">
      <c r="A238" s="1001"/>
      <c r="B238" s="1028">
        <v>44583</v>
      </c>
      <c r="C238" s="1003">
        <v>57</v>
      </c>
      <c r="D238" s="1174" t="str">
        <f>IF(F238="","",VLOOKUP($F238,'DANH MỤC VẬT TƯ'!$B$10:$G$55,2,0))</f>
        <v>Bắp bò</v>
      </c>
      <c r="E238" s="1174" t="str">
        <f>IF(G238="","",VLOOKUP($F238,'DANH MỤC VẬT TƯ'!$B$10:$G$55,3,0))</f>
        <v>kg</v>
      </c>
      <c r="F238" s="1006" t="s">
        <v>2045</v>
      </c>
      <c r="G238" s="1057">
        <f>15*0.2</f>
        <v>3</v>
      </c>
      <c r="H238" s="1058">
        <f>IF($F238="","",VLOOKUP($F238,'BÁO CÁO NXT 152'!$A$10:$L$25,8,0))</f>
        <v>270000</v>
      </c>
      <c r="I238" s="1058">
        <f>IF(G238=0,0,G238*H238)</f>
        <v>810000</v>
      </c>
      <c r="J238" s="1174">
        <f>IF(F238="","",VLOOKUP($F238,'DANH MỤC VẬT TƯ'!$B$10:$G$55,4,0))</f>
        <v>152</v>
      </c>
      <c r="K238" s="1075" t="s">
        <v>2127</v>
      </c>
      <c r="L238" s="1058" t="str">
        <f>J238&amp;K238</f>
        <v>152BXTC</v>
      </c>
      <c r="M238" s="1076"/>
      <c r="N238" s="1076"/>
    </row>
    <row r="239" spans="1:14" s="1009" customFormat="1" ht="15.95" customHeight="1">
      <c r="A239" s="1001"/>
      <c r="B239" s="1028">
        <v>44583</v>
      </c>
      <c r="C239" s="1003">
        <v>57</v>
      </c>
      <c r="D239" s="1174" t="str">
        <f>IF(F239="","",VLOOKUP($F239,'DANH MỤC VẬT TƯ'!$B$10:$G$55,2,0))</f>
        <v>Rau các loại</v>
      </c>
      <c r="E239" s="1174" t="str">
        <f>IF(G239="","",VLOOKUP($F239,'DANH MỤC VẬT TƯ'!$B$10:$G$55,3,0))</f>
        <v>kg</v>
      </c>
      <c r="F239" s="1006" t="s">
        <v>2085</v>
      </c>
      <c r="G239" s="1057">
        <f>15*0.2</f>
        <v>3</v>
      </c>
      <c r="H239" s="1058">
        <f>IF($F239="","",VLOOKUP($F239,'BÁO CÁO NXT 152'!$A$10:$L$25,8,0))</f>
        <v>30000</v>
      </c>
      <c r="I239" s="1058">
        <f>IF(G239=0,0,G239*H239)</f>
        <v>90000</v>
      </c>
      <c r="J239" s="1174">
        <f>IF(F239="","",VLOOKUP($F239,'DANH MỤC VẬT TƯ'!$B$10:$G$55,4,0))</f>
        <v>152</v>
      </c>
      <c r="K239" s="1075" t="s">
        <v>2127</v>
      </c>
      <c r="L239" s="1058" t="str">
        <f>J239&amp;K239</f>
        <v>152BXTC</v>
      </c>
      <c r="M239" s="1076"/>
      <c r="N239" s="1076"/>
    </row>
    <row r="240" spans="1:14" s="1009" customFormat="1" ht="15.95" customHeight="1">
      <c r="A240" s="1001"/>
      <c r="B240" s="1028"/>
      <c r="C240" s="1003"/>
      <c r="D240" s="1174" t="str">
        <f>IF(F240="","",VLOOKUP($F240,'DANH MỤC VẬT TƯ'!$B$10:$G$55,2,0))</f>
        <v/>
      </c>
      <c r="E240" s="1174" t="str">
        <f>IF(G240="","",VLOOKUP($F240,'DANH MỤC VẬT TƯ'!$B$10:$G$55,3,0))</f>
        <v/>
      </c>
      <c r="F240" s="1006"/>
      <c r="G240" s="1057"/>
      <c r="H240" s="1058" t="str">
        <f>IF($F240="","",VLOOKUP($F240,'BÁO CÁO NXT 152'!$A$10:$L$25,8,0))</f>
        <v/>
      </c>
      <c r="I240" s="1058"/>
      <c r="J240" s="1174" t="str">
        <f>IF(F240="","",VLOOKUP($F240,'DANH MỤC VẬT TƯ'!$B$10:$G$55,4,0))</f>
        <v/>
      </c>
      <c r="K240" s="1075"/>
      <c r="L240" s="1058"/>
      <c r="M240" s="1076"/>
      <c r="N240" s="1076"/>
    </row>
    <row r="241" spans="1:14" s="1009" customFormat="1" ht="15.95" customHeight="1">
      <c r="A241" s="1001"/>
      <c r="B241" s="1028">
        <v>44584</v>
      </c>
      <c r="C241" s="1003">
        <v>58</v>
      </c>
      <c r="D241" s="1174" t="str">
        <f>IF(F241="","",VLOOKUP($F241,'DANH MỤC VẬT TƯ'!$B$10:$G$55,2,0))</f>
        <v xml:space="preserve">Khoai </v>
      </c>
      <c r="E241" s="1174" t="str">
        <f>IF(G241="","",VLOOKUP($F241,'DANH MỤC VẬT TƯ'!$B$10:$G$55,3,0))</f>
        <v>kg</v>
      </c>
      <c r="F241" s="1006" t="s">
        <v>2093</v>
      </c>
      <c r="G241" s="1057">
        <f>20*0.07</f>
        <v>1.4000000000000001</v>
      </c>
      <c r="H241" s="1058">
        <f>IF($F241="","",VLOOKUP($F241,'BÁO CÁO NXT 152'!$A$10:$L$25,8,0))</f>
        <v>30000</v>
      </c>
      <c r="I241" s="1058">
        <f>IF(G241=0,0,G241*H241)</f>
        <v>42000.000000000007</v>
      </c>
      <c r="J241" s="1174">
        <f>IF(F241="","",VLOOKUP($F241,'DANH MỤC VẬT TƯ'!$B$10:$G$55,4,0))</f>
        <v>152</v>
      </c>
      <c r="K241" s="1075" t="s">
        <v>2129</v>
      </c>
      <c r="L241" s="1058" t="str">
        <f>J241&amp;K241</f>
        <v>152KTC</v>
      </c>
      <c r="M241" s="1076"/>
      <c r="N241" s="1076"/>
    </row>
    <row r="242" spans="1:14" s="1009" customFormat="1" ht="15.95" customHeight="1">
      <c r="A242" s="1001"/>
      <c r="B242" s="1028">
        <v>44584</v>
      </c>
      <c r="C242" s="1003">
        <v>58</v>
      </c>
      <c r="D242" s="1174" t="str">
        <f>IF(F242="","",VLOOKUP($F242,'DANH MỤC VẬT TƯ'!$B$10:$G$55,2,0))</f>
        <v>Bột chiên giòn</v>
      </c>
      <c r="E242" s="1174" t="str">
        <f>IF(G242="","",VLOOKUP($F242,'DANH MỤC VẬT TƯ'!$B$10:$G$55,3,0))</f>
        <v>kg</v>
      </c>
      <c r="F242" s="1006" t="s">
        <v>2095</v>
      </c>
      <c r="G242" s="1057">
        <f>20*0.05</f>
        <v>1</v>
      </c>
      <c r="H242" s="1058">
        <f>IF($F242="","",VLOOKUP($F242,'BÁO CÁO NXT 152'!$A$10:$L$25,8,0))</f>
        <v>150000</v>
      </c>
      <c r="I242" s="1058">
        <f>IF(G242=0,0,G242*H242)</f>
        <v>150000</v>
      </c>
      <c r="J242" s="1174">
        <f>IF(F242="","",VLOOKUP($F242,'DANH MỤC VẬT TƯ'!$B$10:$G$55,4,0))</f>
        <v>152</v>
      </c>
      <c r="K242" s="1075" t="s">
        <v>2129</v>
      </c>
      <c r="L242" s="1058" t="str">
        <f>J242&amp;K242</f>
        <v>152KTC</v>
      </c>
      <c r="M242" s="1076"/>
      <c r="N242" s="1076"/>
    </row>
    <row r="243" spans="1:14" s="1009" customFormat="1" ht="15.95" customHeight="1">
      <c r="A243" s="1001"/>
      <c r="B243" s="1028"/>
      <c r="C243" s="1003"/>
      <c r="D243" s="1174" t="str">
        <f>IF(F243="","",VLOOKUP($F243,'DANH MỤC VẬT TƯ'!$B$10:$G$55,2,0))</f>
        <v/>
      </c>
      <c r="E243" s="1174" t="str">
        <f>IF(G243="","",VLOOKUP($F243,'DANH MỤC VẬT TƯ'!$B$10:$G$55,3,0))</f>
        <v/>
      </c>
      <c r="F243" s="1006"/>
      <c r="G243" s="1057"/>
      <c r="H243" s="1058" t="str">
        <f>IF($F243="","",VLOOKUP($F243,'BÁO CÁO NXT 152'!$A$10:$L$25,8,0))</f>
        <v/>
      </c>
      <c r="I243" s="1058"/>
      <c r="J243" s="1174" t="str">
        <f>IF(F243="","",VLOOKUP($F243,'DANH MỤC VẬT TƯ'!$B$10:$G$55,4,0))</f>
        <v/>
      </c>
      <c r="K243" s="1075"/>
      <c r="L243" s="1058"/>
      <c r="M243" s="1076"/>
      <c r="N243" s="1076"/>
    </row>
    <row r="244" spans="1:14" s="1009" customFormat="1" ht="15.95" customHeight="1">
      <c r="A244" s="1001"/>
      <c r="B244" s="1028">
        <v>44584</v>
      </c>
      <c r="C244" s="1003">
        <v>59</v>
      </c>
      <c r="D244" s="1174" t="str">
        <f>IF(F244="","",VLOOKUP($F244,'DANH MỤC VẬT TƯ'!$B$10:$G$55,2,0))</f>
        <v>Mực tươi</v>
      </c>
      <c r="E244" s="1174" t="str">
        <f>IF(G244="","",VLOOKUP($F244,'DANH MỤC VẬT TƯ'!$B$10:$G$55,3,0))</f>
        <v>kg</v>
      </c>
      <c r="F244" s="1006" t="s">
        <v>2086</v>
      </c>
      <c r="G244" s="1057">
        <f>30*0.3</f>
        <v>9</v>
      </c>
      <c r="H244" s="1058">
        <f>IF($F244="","",VLOOKUP($F244,'BÁO CÁO NXT 152'!$A$10:$L$25,8,0))</f>
        <v>250000</v>
      </c>
      <c r="I244" s="1058">
        <f>IF(G244=0,0,G244*H244)</f>
        <v>2250000</v>
      </c>
      <c r="J244" s="1174">
        <f>IF(F244="","",VLOOKUP($F244,'DANH MỤC VẬT TƯ'!$B$10:$G$55,4,0))</f>
        <v>152</v>
      </c>
      <c r="K244" s="1075" t="s">
        <v>2124</v>
      </c>
      <c r="L244" s="1058" t="str">
        <f>J244&amp;K244</f>
        <v>152MNMO</v>
      </c>
      <c r="M244" s="1076"/>
      <c r="N244" s="1076"/>
    </row>
    <row r="245" spans="1:14" s="1009" customFormat="1" ht="15.95" customHeight="1">
      <c r="A245" s="1001"/>
      <c r="B245" s="1028">
        <v>44584</v>
      </c>
      <c r="C245" s="1003">
        <v>59</v>
      </c>
      <c r="D245" s="1174" t="str">
        <f>IF(F245="","",VLOOKUP($F245,'DANH MỤC VẬT TƯ'!$B$10:$G$55,2,0))</f>
        <v>Rau các loại</v>
      </c>
      <c r="E245" s="1174" t="str">
        <f>IF(G245="","",VLOOKUP($F245,'DANH MỤC VẬT TƯ'!$B$10:$G$55,3,0))</f>
        <v>kg</v>
      </c>
      <c r="F245" s="1006" t="s">
        <v>2085</v>
      </c>
      <c r="G245" s="1057">
        <f>30*0.2</f>
        <v>6</v>
      </c>
      <c r="H245" s="1058">
        <f>IF($F245="","",VLOOKUP($F245,'BÁO CÁO NXT 152'!$A$10:$L$25,8,0))</f>
        <v>30000</v>
      </c>
      <c r="I245" s="1058">
        <f>IF(G245=0,0,G245*H245)</f>
        <v>180000</v>
      </c>
      <c r="J245" s="1174">
        <f>IF(F245="","",VLOOKUP($F245,'DANH MỤC VẬT TƯ'!$B$10:$G$55,4,0))</f>
        <v>152</v>
      </c>
      <c r="K245" s="1075" t="s">
        <v>2124</v>
      </c>
      <c r="L245" s="1058" t="str">
        <f>J245&amp;K245</f>
        <v>152MNMO</v>
      </c>
      <c r="M245" s="1076"/>
      <c r="N245" s="1076"/>
    </row>
    <row r="246" spans="1:14" s="1009" customFormat="1" ht="15.95" customHeight="1">
      <c r="A246" s="1001"/>
      <c r="B246" s="1028"/>
      <c r="C246" s="1003"/>
      <c r="D246" s="1174" t="str">
        <f>IF(F246="","",VLOOKUP($F246,'DANH MỤC VẬT TƯ'!$B$10:$G$55,2,0))</f>
        <v/>
      </c>
      <c r="E246" s="1174" t="str">
        <f>IF(G246="","",VLOOKUP($F246,'DANH MỤC VẬT TƯ'!$B$10:$G$55,3,0))</f>
        <v/>
      </c>
      <c r="F246" s="1006"/>
      <c r="G246" s="1057"/>
      <c r="H246" s="1058" t="str">
        <f>IF($F246="","",VLOOKUP($F246,'BÁO CÁO NXT 152'!$A$10:$L$25,8,0))</f>
        <v/>
      </c>
      <c r="I246" s="1058"/>
      <c r="J246" s="1174" t="str">
        <f>IF(F246="","",VLOOKUP($F246,'DANH MỤC VẬT TƯ'!$B$10:$G$55,4,0))</f>
        <v/>
      </c>
      <c r="K246" s="1075"/>
      <c r="L246" s="1058"/>
      <c r="M246" s="1076"/>
      <c r="N246" s="1076"/>
    </row>
    <row r="247" spans="1:14" s="1009" customFormat="1" ht="15.95" customHeight="1">
      <c r="A247" s="1001"/>
      <c r="B247" s="1028">
        <v>44584</v>
      </c>
      <c r="C247" s="1003">
        <v>60</v>
      </c>
      <c r="D247" s="1174" t="str">
        <f>IF(F247="","",VLOOKUP($F247,'DANH MỤC VẬT TƯ'!$B$10:$G$55,2,0))</f>
        <v>Bắp bò</v>
      </c>
      <c r="E247" s="1174" t="str">
        <f>IF(G247="","",VLOOKUP($F247,'DANH MỤC VẬT TƯ'!$B$10:$G$55,3,0))</f>
        <v>kg</v>
      </c>
      <c r="F247" s="1006" t="s">
        <v>2045</v>
      </c>
      <c r="G247" s="1057">
        <f>30*0.2</f>
        <v>6</v>
      </c>
      <c r="H247" s="1058">
        <f>IF($F247="","",VLOOKUP($F247,'BÁO CÁO NXT 152'!$A$10:$L$25,8,0))</f>
        <v>270000</v>
      </c>
      <c r="I247" s="1058">
        <f>IF(G247=0,0,G247*H247)</f>
        <v>1620000</v>
      </c>
      <c r="J247" s="1174">
        <f>IF(F247="","",VLOOKUP($F247,'DANH MỤC VẬT TƯ'!$B$10:$G$55,4,0))</f>
        <v>152</v>
      </c>
      <c r="K247" s="1075" t="s">
        <v>2127</v>
      </c>
      <c r="L247" s="1058" t="str">
        <f>J247&amp;K247</f>
        <v>152BXTC</v>
      </c>
      <c r="M247" s="1076"/>
      <c r="N247" s="1076"/>
    </row>
    <row r="248" spans="1:14" s="1009" customFormat="1" ht="15.95" customHeight="1">
      <c r="A248" s="1001"/>
      <c r="B248" s="1028">
        <v>44584</v>
      </c>
      <c r="C248" s="1003">
        <v>60</v>
      </c>
      <c r="D248" s="1174" t="str">
        <f>IF(F248="","",VLOOKUP($F248,'DANH MỤC VẬT TƯ'!$B$10:$G$55,2,0))</f>
        <v>Rau các loại</v>
      </c>
      <c r="E248" s="1174" t="str">
        <f>IF(G248="","",VLOOKUP($F248,'DANH MỤC VẬT TƯ'!$B$10:$G$55,3,0))</f>
        <v>kg</v>
      </c>
      <c r="F248" s="1006" t="s">
        <v>2085</v>
      </c>
      <c r="G248" s="1057">
        <f>30*0.2</f>
        <v>6</v>
      </c>
      <c r="H248" s="1058">
        <f>IF($F248="","",VLOOKUP($F248,'BÁO CÁO NXT 152'!$A$10:$L$25,8,0))</f>
        <v>30000</v>
      </c>
      <c r="I248" s="1058">
        <f>IF(G248=0,0,G248*H248)</f>
        <v>180000</v>
      </c>
      <c r="J248" s="1174">
        <f>IF(F248="","",VLOOKUP($F248,'DANH MỤC VẬT TƯ'!$B$10:$G$55,4,0))</f>
        <v>152</v>
      </c>
      <c r="K248" s="1075" t="s">
        <v>2127</v>
      </c>
      <c r="L248" s="1058" t="str">
        <f>J248&amp;K248</f>
        <v>152BXTC</v>
      </c>
      <c r="M248" s="1076"/>
      <c r="N248" s="1076"/>
    </row>
    <row r="249" spans="1:14" s="1009" customFormat="1" ht="15.95" customHeight="1">
      <c r="A249" s="1001"/>
      <c r="B249" s="1028"/>
      <c r="C249" s="1003"/>
      <c r="D249" s="1174" t="str">
        <f>IF(F249="","",VLOOKUP($F249,'DANH MỤC VẬT TƯ'!$B$10:$G$55,2,0))</f>
        <v/>
      </c>
      <c r="E249" s="1174" t="str">
        <f>IF(G249="","",VLOOKUP($F249,'DANH MỤC VẬT TƯ'!$B$10:$G$55,3,0))</f>
        <v/>
      </c>
      <c r="F249" s="1006"/>
      <c r="G249" s="1057"/>
      <c r="H249" s="1058" t="str">
        <f>IF($F249="","",VLOOKUP($F249,'BÁO CÁO NXT 152'!$A$10:$L$25,8,0))</f>
        <v/>
      </c>
      <c r="I249" s="1058"/>
      <c r="J249" s="1174" t="str">
        <f>IF(F249="","",VLOOKUP($F249,'DANH MỤC VẬT TƯ'!$B$10:$G$55,4,0))</f>
        <v/>
      </c>
      <c r="K249" s="1075"/>
      <c r="L249" s="1058"/>
      <c r="M249" s="1076"/>
      <c r="N249" s="1076"/>
    </row>
    <row r="250" spans="1:14" s="1009" customFormat="1" ht="15.95" customHeight="1">
      <c r="A250" s="1001"/>
      <c r="B250" s="1028">
        <v>44585</v>
      </c>
      <c r="C250" s="1003">
        <v>61</v>
      </c>
      <c r="D250" s="1174" t="str">
        <f>IF(F250="","",VLOOKUP($F250,'DANH MỤC VẬT TƯ'!$B$10:$G$55,2,0))</f>
        <v xml:space="preserve">Khoai </v>
      </c>
      <c r="E250" s="1174" t="str">
        <f>IF(G250="","",VLOOKUP($F250,'DANH MỤC VẬT TƯ'!$B$10:$G$55,3,0))</f>
        <v>kg</v>
      </c>
      <c r="F250" s="1006" t="s">
        <v>2093</v>
      </c>
      <c r="G250" s="1057">
        <f>20*0.07</f>
        <v>1.4000000000000001</v>
      </c>
      <c r="H250" s="1058">
        <f>IF($F250="","",VLOOKUP($F250,'BÁO CÁO NXT 152'!$A$10:$L$25,8,0))</f>
        <v>30000</v>
      </c>
      <c r="I250" s="1058">
        <f>IF(G250=0,0,G250*H250)</f>
        <v>42000.000000000007</v>
      </c>
      <c r="J250" s="1174">
        <f>IF(F250="","",VLOOKUP($F250,'DANH MỤC VẬT TƯ'!$B$10:$G$55,4,0))</f>
        <v>152</v>
      </c>
      <c r="K250" s="1075" t="s">
        <v>2129</v>
      </c>
      <c r="L250" s="1058" t="str">
        <f>J250&amp;K250</f>
        <v>152KTC</v>
      </c>
      <c r="M250" s="1076"/>
      <c r="N250" s="1076"/>
    </row>
    <row r="251" spans="1:14" s="1009" customFormat="1" ht="15.95" customHeight="1">
      <c r="A251" s="1001"/>
      <c r="B251" s="1028">
        <v>44585</v>
      </c>
      <c r="C251" s="1003">
        <v>61</v>
      </c>
      <c r="D251" s="1174" t="str">
        <f>IF(F251="","",VLOOKUP($F251,'DANH MỤC VẬT TƯ'!$B$10:$G$55,2,0))</f>
        <v>Bột chiên giòn</v>
      </c>
      <c r="E251" s="1174" t="str">
        <f>IF(G251="","",VLOOKUP($F251,'DANH MỤC VẬT TƯ'!$B$10:$G$55,3,0))</f>
        <v>kg</v>
      </c>
      <c r="F251" s="1006" t="s">
        <v>2095</v>
      </c>
      <c r="G251" s="1057">
        <f>20*0.05</f>
        <v>1</v>
      </c>
      <c r="H251" s="1058">
        <f>IF($F251="","",VLOOKUP($F251,'BÁO CÁO NXT 152'!$A$10:$L$25,8,0))</f>
        <v>150000</v>
      </c>
      <c r="I251" s="1058">
        <f>IF(G251=0,0,G251*H251)</f>
        <v>150000</v>
      </c>
      <c r="J251" s="1174">
        <f>IF(F251="","",VLOOKUP($F251,'DANH MỤC VẬT TƯ'!$B$10:$G$55,4,0))</f>
        <v>152</v>
      </c>
      <c r="K251" s="1075" t="s">
        <v>2129</v>
      </c>
      <c r="L251" s="1058" t="str">
        <f>J251&amp;K251</f>
        <v>152KTC</v>
      </c>
      <c r="M251" s="1076"/>
      <c r="N251" s="1076"/>
    </row>
    <row r="252" spans="1:14" s="1009" customFormat="1" ht="15.95" customHeight="1">
      <c r="A252" s="1001"/>
      <c r="B252" s="1028"/>
      <c r="C252" s="1003"/>
      <c r="D252" s="1174" t="str">
        <f>IF(F252="","",VLOOKUP($F252,'DANH MỤC VẬT TƯ'!$B$10:$G$55,2,0))</f>
        <v/>
      </c>
      <c r="E252" s="1174" t="str">
        <f>IF(G252="","",VLOOKUP($F252,'DANH MỤC VẬT TƯ'!$B$10:$G$55,3,0))</f>
        <v/>
      </c>
      <c r="F252" s="1006"/>
      <c r="G252" s="1057"/>
      <c r="H252" s="1058" t="str">
        <f>IF($F252="","",VLOOKUP($F252,'BÁO CÁO NXT 152'!$A$10:$L$25,8,0))</f>
        <v/>
      </c>
      <c r="I252" s="1058"/>
      <c r="J252" s="1174" t="str">
        <f>IF(F252="","",VLOOKUP($F252,'DANH MỤC VẬT TƯ'!$B$10:$G$55,4,0))</f>
        <v/>
      </c>
      <c r="K252" s="1075"/>
      <c r="L252" s="1058"/>
      <c r="M252" s="1076"/>
      <c r="N252" s="1076"/>
    </row>
    <row r="253" spans="1:14" s="1009" customFormat="1" ht="15.95" customHeight="1">
      <c r="A253" s="1001"/>
      <c r="B253" s="1028">
        <v>44585</v>
      </c>
      <c r="C253" s="1003">
        <v>62</v>
      </c>
      <c r="D253" s="1174" t="str">
        <f>IF(F253="","",VLOOKUP($F253,'DANH MỤC VẬT TƯ'!$B$10:$G$55,2,0))</f>
        <v>Mực tươi</v>
      </c>
      <c r="E253" s="1174" t="str">
        <f>IF(G253="","",VLOOKUP($F253,'DANH MỤC VẬT TƯ'!$B$10:$G$55,3,0))</f>
        <v>kg</v>
      </c>
      <c r="F253" s="1006" t="s">
        <v>2086</v>
      </c>
      <c r="G253" s="1057">
        <f>30*0.3</f>
        <v>9</v>
      </c>
      <c r="H253" s="1058">
        <f>IF($F253="","",VLOOKUP($F253,'BÁO CÁO NXT 152'!$A$10:$L$25,8,0))</f>
        <v>250000</v>
      </c>
      <c r="I253" s="1058">
        <f>IF(G253=0,0,G253*H253)</f>
        <v>2250000</v>
      </c>
      <c r="J253" s="1174">
        <f>IF(F253="","",VLOOKUP($F253,'DANH MỤC VẬT TƯ'!$B$10:$G$55,4,0))</f>
        <v>152</v>
      </c>
      <c r="K253" s="1075" t="s">
        <v>2124</v>
      </c>
      <c r="L253" s="1058" t="str">
        <f>J253&amp;K253</f>
        <v>152MNMO</v>
      </c>
      <c r="M253" s="1076"/>
      <c r="N253" s="1076"/>
    </row>
    <row r="254" spans="1:14" s="1009" customFormat="1" ht="15.95" customHeight="1">
      <c r="A254" s="1001"/>
      <c r="B254" s="1028">
        <v>44585</v>
      </c>
      <c r="C254" s="1003">
        <v>62</v>
      </c>
      <c r="D254" s="1174" t="str">
        <f>IF(F254="","",VLOOKUP($F254,'DANH MỤC VẬT TƯ'!$B$10:$G$55,2,0))</f>
        <v>Rau các loại</v>
      </c>
      <c r="E254" s="1174" t="str">
        <f>IF(G254="","",VLOOKUP($F254,'DANH MỤC VẬT TƯ'!$B$10:$G$55,3,0))</f>
        <v>kg</v>
      </c>
      <c r="F254" s="1006" t="s">
        <v>2085</v>
      </c>
      <c r="G254" s="1057">
        <f>30*0.2</f>
        <v>6</v>
      </c>
      <c r="H254" s="1058">
        <f>IF($F254="","",VLOOKUP($F254,'BÁO CÁO NXT 152'!$A$10:$L$25,8,0))</f>
        <v>30000</v>
      </c>
      <c r="I254" s="1058">
        <f>IF(G254=0,0,G254*H254)</f>
        <v>180000</v>
      </c>
      <c r="J254" s="1174">
        <f>IF(F254="","",VLOOKUP($F254,'DANH MỤC VẬT TƯ'!$B$10:$G$55,4,0))</f>
        <v>152</v>
      </c>
      <c r="K254" s="1075" t="s">
        <v>2124</v>
      </c>
      <c r="L254" s="1058" t="str">
        <f>J254&amp;K254</f>
        <v>152MNMO</v>
      </c>
      <c r="M254" s="1076"/>
      <c r="N254" s="1076"/>
    </row>
    <row r="255" spans="1:14" s="1009" customFormat="1" ht="15.95" customHeight="1">
      <c r="A255" s="1001"/>
      <c r="B255" s="1028"/>
      <c r="C255" s="1003"/>
      <c r="D255" s="1174" t="str">
        <f>IF(F255="","",VLOOKUP($F255,'DANH MỤC VẬT TƯ'!$B$10:$G$55,2,0))</f>
        <v/>
      </c>
      <c r="E255" s="1174" t="str">
        <f>IF(G255="","",VLOOKUP($F255,'DANH MỤC VẬT TƯ'!$B$10:$G$55,3,0))</f>
        <v/>
      </c>
      <c r="F255" s="1006"/>
      <c r="G255" s="1057"/>
      <c r="H255" s="1058" t="str">
        <f>IF($F255="","",VLOOKUP($F255,'BÁO CÁO NXT 152'!$A$10:$L$25,8,0))</f>
        <v/>
      </c>
      <c r="I255" s="1058"/>
      <c r="J255" s="1174" t="str">
        <f>IF(F255="","",VLOOKUP($F255,'DANH MỤC VẬT TƯ'!$B$10:$G$55,4,0))</f>
        <v/>
      </c>
      <c r="K255" s="1075"/>
      <c r="L255" s="1058"/>
      <c r="M255" s="1076"/>
      <c r="N255" s="1076"/>
    </row>
    <row r="256" spans="1:14" s="1009" customFormat="1" ht="15.95" customHeight="1">
      <c r="A256" s="1001"/>
      <c r="B256" s="1028">
        <v>44585</v>
      </c>
      <c r="C256" s="1003">
        <v>63</v>
      </c>
      <c r="D256" s="1174" t="str">
        <f>IF(F256="","",VLOOKUP($F256,'DANH MỤC VẬT TƯ'!$B$10:$G$55,2,0))</f>
        <v xml:space="preserve">Khoai </v>
      </c>
      <c r="E256" s="1174" t="str">
        <f>IF(G256="","",VLOOKUP($F256,'DANH MỤC VẬT TƯ'!$B$10:$G$55,3,0))</f>
        <v>kg</v>
      </c>
      <c r="F256" s="1006" t="s">
        <v>2093</v>
      </c>
      <c r="G256" s="1057">
        <f>15*0.07</f>
        <v>1.05</v>
      </c>
      <c r="H256" s="1058">
        <f>IF($F256="","",VLOOKUP($F256,'BÁO CÁO NXT 152'!$A$10:$L$25,8,0))</f>
        <v>30000</v>
      </c>
      <c r="I256" s="1058">
        <f>IF(G256=0,0,G256*H256)</f>
        <v>31500</v>
      </c>
      <c r="J256" s="1174">
        <f>IF(F256="","",VLOOKUP($F256,'DANH MỤC VẬT TƯ'!$B$10:$G$55,4,0))</f>
        <v>152</v>
      </c>
      <c r="K256" s="1075" t="s">
        <v>2129</v>
      </c>
      <c r="L256" s="1058" t="str">
        <f>J256&amp;K256</f>
        <v>152KTC</v>
      </c>
      <c r="M256" s="1076"/>
      <c r="N256" s="1076"/>
    </row>
    <row r="257" spans="1:14" s="1009" customFormat="1" ht="15.95" customHeight="1">
      <c r="A257" s="1001"/>
      <c r="B257" s="1028">
        <v>44585</v>
      </c>
      <c r="C257" s="1003">
        <v>63</v>
      </c>
      <c r="D257" s="1174" t="str">
        <f>IF(F257="","",VLOOKUP($F257,'DANH MỤC VẬT TƯ'!$B$10:$G$55,2,0))</f>
        <v>Bột chiên giòn</v>
      </c>
      <c r="E257" s="1174" t="str">
        <f>IF(G257="","",VLOOKUP($F257,'DANH MỤC VẬT TƯ'!$B$10:$G$55,3,0))</f>
        <v>kg</v>
      </c>
      <c r="F257" s="1006" t="s">
        <v>2095</v>
      </c>
      <c r="G257" s="1057">
        <f>15*0.05</f>
        <v>0.75</v>
      </c>
      <c r="H257" s="1058">
        <f>IF($F257="","",VLOOKUP($F257,'BÁO CÁO NXT 152'!$A$10:$L$25,8,0))</f>
        <v>150000</v>
      </c>
      <c r="I257" s="1058">
        <f>IF(G257=0,0,G257*H257)</f>
        <v>112500</v>
      </c>
      <c r="J257" s="1174">
        <f>IF(F257="","",VLOOKUP($F257,'DANH MỤC VẬT TƯ'!$B$10:$G$55,4,0))</f>
        <v>152</v>
      </c>
      <c r="K257" s="1075" t="s">
        <v>2129</v>
      </c>
      <c r="L257" s="1058" t="str">
        <f>J257&amp;K257</f>
        <v>152KTC</v>
      </c>
      <c r="M257" s="1076"/>
      <c r="N257" s="1076"/>
    </row>
    <row r="258" spans="1:14" s="1009" customFormat="1" ht="15.95" customHeight="1">
      <c r="A258" s="1001"/>
      <c r="B258" s="1028"/>
      <c r="C258" s="1003"/>
      <c r="D258" s="1174" t="str">
        <f>IF(F258="","",VLOOKUP($F258,'DANH MỤC VẬT TƯ'!$B$10:$G$55,2,0))</f>
        <v/>
      </c>
      <c r="E258" s="1174" t="str">
        <f>IF(G258="","",VLOOKUP($F258,'DANH MỤC VẬT TƯ'!$B$10:$G$55,3,0))</f>
        <v/>
      </c>
      <c r="F258" s="1006"/>
      <c r="G258" s="1057"/>
      <c r="H258" s="1058" t="str">
        <f>IF($F258="","",VLOOKUP($F258,'BÁO CÁO NXT 152'!$A$10:$L$25,8,0))</f>
        <v/>
      </c>
      <c r="I258" s="1058"/>
      <c r="J258" s="1174" t="str">
        <f>IF(F258="","",VLOOKUP($F258,'DANH MỤC VẬT TƯ'!$B$10:$G$55,4,0))</f>
        <v/>
      </c>
      <c r="K258" s="1075"/>
      <c r="L258" s="1058"/>
      <c r="M258" s="1076"/>
      <c r="N258" s="1076"/>
    </row>
    <row r="259" spans="1:14" s="1009" customFormat="1" ht="15.95" customHeight="1">
      <c r="A259" s="1001"/>
      <c r="B259" s="1028">
        <v>44585</v>
      </c>
      <c r="C259" s="1003">
        <v>64</v>
      </c>
      <c r="D259" s="1174" t="str">
        <f>IF(F259="","",VLOOKUP($F259,'DANH MỤC VẬT TƯ'!$B$10:$G$55,2,0))</f>
        <v>Bắp bò</v>
      </c>
      <c r="E259" s="1174" t="str">
        <f>IF(G259="","",VLOOKUP($F259,'DANH MỤC VẬT TƯ'!$B$10:$G$55,3,0))</f>
        <v>kg</v>
      </c>
      <c r="F259" s="1006" t="s">
        <v>2045</v>
      </c>
      <c r="G259" s="1057">
        <f>15*0.2</f>
        <v>3</v>
      </c>
      <c r="H259" s="1058">
        <f>IF($F259="","",VLOOKUP($F259,'BÁO CÁO NXT 152'!$A$10:$L$25,8,0))</f>
        <v>270000</v>
      </c>
      <c r="I259" s="1058">
        <f>IF(G259=0,0,G259*H259)</f>
        <v>810000</v>
      </c>
      <c r="J259" s="1174">
        <f>IF(F259="","",VLOOKUP($F259,'DANH MỤC VẬT TƯ'!$B$10:$G$55,4,0))</f>
        <v>152</v>
      </c>
      <c r="K259" s="1075" t="s">
        <v>2127</v>
      </c>
      <c r="L259" s="1058" t="str">
        <f>J259&amp;K259</f>
        <v>152BXTC</v>
      </c>
      <c r="M259" s="1076"/>
      <c r="N259" s="1076"/>
    </row>
    <row r="260" spans="1:14" s="1009" customFormat="1" ht="15.95" customHeight="1">
      <c r="A260" s="1001"/>
      <c r="B260" s="1028">
        <v>44585</v>
      </c>
      <c r="C260" s="1003">
        <v>64</v>
      </c>
      <c r="D260" s="1174" t="str">
        <f>IF(F260="","",VLOOKUP($F260,'DANH MỤC VẬT TƯ'!$B$10:$G$55,2,0))</f>
        <v>Rau các loại</v>
      </c>
      <c r="E260" s="1174" t="str">
        <f>IF(G260="","",VLOOKUP($F260,'DANH MỤC VẬT TƯ'!$B$10:$G$55,3,0))</f>
        <v>kg</v>
      </c>
      <c r="F260" s="1006" t="s">
        <v>2085</v>
      </c>
      <c r="G260" s="1057">
        <f>15*0.2</f>
        <v>3</v>
      </c>
      <c r="H260" s="1058">
        <f>IF($F260="","",VLOOKUP($F260,'BÁO CÁO NXT 152'!$A$10:$L$25,8,0))</f>
        <v>30000</v>
      </c>
      <c r="I260" s="1058">
        <f>IF(G260=0,0,G260*H260)</f>
        <v>90000</v>
      </c>
      <c r="J260" s="1174">
        <f>IF(F260="","",VLOOKUP($F260,'DANH MỤC VẬT TƯ'!$B$10:$G$55,4,0))</f>
        <v>152</v>
      </c>
      <c r="K260" s="1075" t="s">
        <v>2127</v>
      </c>
      <c r="L260" s="1058" t="str">
        <f>J260&amp;K260</f>
        <v>152BXTC</v>
      </c>
      <c r="M260" s="1076"/>
      <c r="N260" s="1076"/>
    </row>
    <row r="261" spans="1:14" s="1009" customFormat="1" ht="15.95" customHeight="1">
      <c r="A261" s="1001"/>
      <c r="B261" s="1028"/>
      <c r="C261" s="1003"/>
      <c r="D261" s="1174" t="str">
        <f>IF(F261="","",VLOOKUP($F261,'DANH MỤC VẬT TƯ'!$B$10:$G$55,2,0))</f>
        <v/>
      </c>
      <c r="E261" s="1174" t="str">
        <f>IF(G261="","",VLOOKUP($F261,'DANH MỤC VẬT TƯ'!$B$10:$G$55,3,0))</f>
        <v/>
      </c>
      <c r="F261" s="1006"/>
      <c r="G261" s="1057"/>
      <c r="H261" s="1058" t="str">
        <f>IF($F261="","",VLOOKUP($F261,'BÁO CÁO NXT 152'!$A$10:$L$25,8,0))</f>
        <v/>
      </c>
      <c r="I261" s="1058"/>
      <c r="J261" s="1174" t="str">
        <f>IF(F261="","",VLOOKUP($F261,'DANH MỤC VẬT TƯ'!$B$10:$G$55,4,0))</f>
        <v/>
      </c>
      <c r="K261" s="1075"/>
      <c r="L261" s="1058"/>
      <c r="M261" s="1076"/>
      <c r="N261" s="1076"/>
    </row>
    <row r="262" spans="1:14" s="1009" customFormat="1" ht="15.95" customHeight="1">
      <c r="A262" s="1001"/>
      <c r="B262" s="1028">
        <v>44586</v>
      </c>
      <c r="C262" s="1003">
        <v>65</v>
      </c>
      <c r="D262" s="1174" t="str">
        <f>IF(F262="","",VLOOKUP($F262,'DANH MỤC VẬT TƯ'!$B$10:$G$55,2,0))</f>
        <v xml:space="preserve">Khoai </v>
      </c>
      <c r="E262" s="1174" t="str">
        <f>IF(G262="","",VLOOKUP($F262,'DANH MỤC VẬT TƯ'!$B$10:$G$55,3,0))</f>
        <v>kg</v>
      </c>
      <c r="F262" s="1006" t="s">
        <v>2093</v>
      </c>
      <c r="G262" s="1057">
        <f>15*0.07</f>
        <v>1.05</v>
      </c>
      <c r="H262" s="1058">
        <f>IF($F262="","",VLOOKUP($F262,'BÁO CÁO NXT 152'!$A$10:$L$25,8,0))</f>
        <v>30000</v>
      </c>
      <c r="I262" s="1058">
        <f>IF(G262=0,0,G262*H262)</f>
        <v>31500</v>
      </c>
      <c r="J262" s="1174">
        <f>IF(F262="","",VLOOKUP($F262,'DANH MỤC VẬT TƯ'!$B$10:$G$55,4,0))</f>
        <v>152</v>
      </c>
      <c r="K262" s="1075" t="s">
        <v>2129</v>
      </c>
      <c r="L262" s="1058" t="str">
        <f>J262&amp;K262</f>
        <v>152KTC</v>
      </c>
      <c r="M262" s="1076"/>
      <c r="N262" s="1076"/>
    </row>
    <row r="263" spans="1:14" s="1009" customFormat="1" ht="15.95" customHeight="1">
      <c r="A263" s="1001"/>
      <c r="B263" s="1028">
        <v>44586</v>
      </c>
      <c r="C263" s="1003">
        <v>65</v>
      </c>
      <c r="D263" s="1174" t="str">
        <f>IF(F263="","",VLOOKUP($F263,'DANH MỤC VẬT TƯ'!$B$10:$G$55,2,0))</f>
        <v>Bột chiên giòn</v>
      </c>
      <c r="E263" s="1174" t="str">
        <f>IF(G263="","",VLOOKUP($F263,'DANH MỤC VẬT TƯ'!$B$10:$G$55,3,0))</f>
        <v>kg</v>
      </c>
      <c r="F263" s="1006" t="s">
        <v>2095</v>
      </c>
      <c r="G263" s="1057">
        <f>15*0.05</f>
        <v>0.75</v>
      </c>
      <c r="H263" s="1058">
        <f>IF($F263="","",VLOOKUP($F263,'BÁO CÁO NXT 152'!$A$10:$L$25,8,0))</f>
        <v>150000</v>
      </c>
      <c r="I263" s="1058">
        <f>IF(G263=0,0,G263*H263)</f>
        <v>112500</v>
      </c>
      <c r="J263" s="1174">
        <f>IF(F263="","",VLOOKUP($F263,'DANH MỤC VẬT TƯ'!$B$10:$G$55,4,0))</f>
        <v>152</v>
      </c>
      <c r="K263" s="1075" t="s">
        <v>2129</v>
      </c>
      <c r="L263" s="1058" t="str">
        <f>J263&amp;K263</f>
        <v>152KTC</v>
      </c>
      <c r="M263" s="1076"/>
      <c r="N263" s="1076"/>
    </row>
    <row r="264" spans="1:14" s="1009" customFormat="1" ht="15.95" customHeight="1">
      <c r="A264" s="1001"/>
      <c r="B264" s="1028"/>
      <c r="C264" s="1003"/>
      <c r="D264" s="1174" t="str">
        <f>IF(F264="","",VLOOKUP($F264,'DANH MỤC VẬT TƯ'!$B$10:$G$55,2,0))</f>
        <v/>
      </c>
      <c r="E264" s="1174" t="str">
        <f>IF(G264="","",VLOOKUP($F264,'DANH MỤC VẬT TƯ'!$B$10:$G$55,3,0))</f>
        <v/>
      </c>
      <c r="F264" s="1006"/>
      <c r="G264" s="1057"/>
      <c r="H264" s="1058" t="str">
        <f>IF($F264="","",VLOOKUP($F264,'BÁO CÁO NXT 152'!$A$10:$L$25,8,0))</f>
        <v/>
      </c>
      <c r="I264" s="1058"/>
      <c r="J264" s="1174" t="str">
        <f>IF(F264="","",VLOOKUP($F264,'DANH MỤC VẬT TƯ'!$B$10:$G$55,4,0))</f>
        <v/>
      </c>
      <c r="K264" s="1075"/>
      <c r="L264" s="1058"/>
      <c r="M264" s="1076"/>
      <c r="N264" s="1076"/>
    </row>
    <row r="265" spans="1:14" s="1009" customFormat="1" ht="15.95" customHeight="1">
      <c r="A265" s="1001"/>
      <c r="B265" s="1028">
        <v>44586</v>
      </c>
      <c r="C265" s="1003">
        <v>66</v>
      </c>
      <c r="D265" s="1174" t="str">
        <f>IF(F265="","",VLOOKUP($F265,'DANH MỤC VẬT TƯ'!$B$10:$G$55,2,0))</f>
        <v>Bắp bò</v>
      </c>
      <c r="E265" s="1174" t="str">
        <f>IF(G265="","",VLOOKUP($F265,'DANH MỤC VẬT TƯ'!$B$10:$G$55,3,0))</f>
        <v>kg</v>
      </c>
      <c r="F265" s="1006" t="s">
        <v>2045</v>
      </c>
      <c r="G265" s="1057">
        <f>25*0.2</f>
        <v>5</v>
      </c>
      <c r="H265" s="1058">
        <f>IF($F265="","",VLOOKUP($F265,'BÁO CÁO NXT 152'!$A$10:$L$25,8,0))</f>
        <v>270000</v>
      </c>
      <c r="I265" s="1058">
        <f>IF(G265=0,0,G265*H265)</f>
        <v>1350000</v>
      </c>
      <c r="J265" s="1174">
        <f>IF(F265="","",VLOOKUP($F265,'DANH MỤC VẬT TƯ'!$B$10:$G$55,4,0))</f>
        <v>152</v>
      </c>
      <c r="K265" s="1075" t="s">
        <v>2127</v>
      </c>
      <c r="L265" s="1058" t="str">
        <f>J265&amp;K265</f>
        <v>152BXTC</v>
      </c>
      <c r="M265" s="1076"/>
      <c r="N265" s="1076"/>
    </row>
    <row r="266" spans="1:14" s="1009" customFormat="1" ht="15.95" customHeight="1">
      <c r="A266" s="1001"/>
      <c r="B266" s="1028">
        <v>44586</v>
      </c>
      <c r="C266" s="1003">
        <v>66</v>
      </c>
      <c r="D266" s="1174" t="str">
        <f>IF(F266="","",VLOOKUP($F266,'DANH MỤC VẬT TƯ'!$B$10:$G$55,2,0))</f>
        <v>Rau các loại</v>
      </c>
      <c r="E266" s="1174" t="str">
        <f>IF(G266="","",VLOOKUP($F266,'DANH MỤC VẬT TƯ'!$B$10:$G$55,3,0))</f>
        <v>kg</v>
      </c>
      <c r="F266" s="1006" t="s">
        <v>2085</v>
      </c>
      <c r="G266" s="1057">
        <f>25*0.2</f>
        <v>5</v>
      </c>
      <c r="H266" s="1058">
        <f>IF($F266="","",VLOOKUP($F266,'BÁO CÁO NXT 152'!$A$10:$L$25,8,0))</f>
        <v>30000</v>
      </c>
      <c r="I266" s="1058">
        <f>IF(G266=0,0,G266*H266)</f>
        <v>150000</v>
      </c>
      <c r="J266" s="1174">
        <f>IF(F266="","",VLOOKUP($F266,'DANH MỤC VẬT TƯ'!$B$10:$G$55,4,0))</f>
        <v>152</v>
      </c>
      <c r="K266" s="1075" t="s">
        <v>2127</v>
      </c>
      <c r="L266" s="1058" t="str">
        <f>J266&amp;K266</f>
        <v>152BXTC</v>
      </c>
      <c r="M266" s="1076"/>
      <c r="N266" s="1076"/>
    </row>
    <row r="267" spans="1:14" s="1009" customFormat="1" ht="15.95" customHeight="1">
      <c r="A267" s="1001"/>
      <c r="B267" s="1028"/>
      <c r="C267" s="1003"/>
      <c r="D267" s="1174" t="str">
        <f>IF(F267="","",VLOOKUP($F267,'DANH MỤC VẬT TƯ'!$B$10:$G$55,2,0))</f>
        <v/>
      </c>
      <c r="E267" s="1174" t="str">
        <f>IF(G267="","",VLOOKUP($F267,'DANH MỤC VẬT TƯ'!$B$10:$G$55,3,0))</f>
        <v/>
      </c>
      <c r="F267" s="1006"/>
      <c r="G267" s="1057"/>
      <c r="H267" s="1058" t="str">
        <f>IF($F267="","",VLOOKUP($F267,'BÁO CÁO NXT 152'!$A$10:$L$25,8,0))</f>
        <v/>
      </c>
      <c r="I267" s="1058"/>
      <c r="J267" s="1174" t="str">
        <f>IF(F267="","",VLOOKUP($F267,'DANH MỤC VẬT TƯ'!$B$10:$G$55,4,0))</f>
        <v/>
      </c>
      <c r="K267" s="1075"/>
      <c r="L267" s="1058"/>
      <c r="M267" s="1076"/>
      <c r="N267" s="1076"/>
    </row>
    <row r="268" spans="1:14" s="1009" customFormat="1" ht="15.95" customHeight="1">
      <c r="A268" s="1001"/>
      <c r="B268" s="1028">
        <v>44587</v>
      </c>
      <c r="C268" s="1003">
        <v>67</v>
      </c>
      <c r="D268" s="1174" t="str">
        <f>IF(F268="","",VLOOKUP($F268,'DANH MỤC VẬT TƯ'!$B$10:$G$55,2,0))</f>
        <v>Bắp bò</v>
      </c>
      <c r="E268" s="1174" t="str">
        <f>IF(G268="","",VLOOKUP($F268,'DANH MỤC VẬT TƯ'!$B$10:$G$55,3,0))</f>
        <v>kg</v>
      </c>
      <c r="F268" s="1006" t="s">
        <v>2045</v>
      </c>
      <c r="G268" s="1057">
        <f>20*0.2</f>
        <v>4</v>
      </c>
      <c r="H268" s="1058">
        <f>IF($F268="","",VLOOKUP($F268,'BÁO CÁO NXT 152'!$A$10:$L$25,8,0))</f>
        <v>270000</v>
      </c>
      <c r="I268" s="1058">
        <f>IF(G268=0,0,G268*H268)</f>
        <v>1080000</v>
      </c>
      <c r="J268" s="1174">
        <f>IF(F268="","",VLOOKUP($F268,'DANH MỤC VẬT TƯ'!$B$10:$G$55,4,0))</f>
        <v>152</v>
      </c>
      <c r="K268" s="1075" t="s">
        <v>2127</v>
      </c>
      <c r="L268" s="1058" t="str">
        <f>J268&amp;K268</f>
        <v>152BXTC</v>
      </c>
      <c r="M268" s="1076"/>
      <c r="N268" s="1076"/>
    </row>
    <row r="269" spans="1:14" s="1009" customFormat="1" ht="15.95" customHeight="1">
      <c r="A269" s="1001"/>
      <c r="B269" s="1028">
        <v>44587</v>
      </c>
      <c r="C269" s="1003">
        <v>67</v>
      </c>
      <c r="D269" s="1174" t="str">
        <f>IF(F269="","",VLOOKUP($F269,'DANH MỤC VẬT TƯ'!$B$10:$G$55,2,0))</f>
        <v>Rau các loại</v>
      </c>
      <c r="E269" s="1174" t="str">
        <f>IF(G269="","",VLOOKUP($F269,'DANH MỤC VẬT TƯ'!$B$10:$G$55,3,0))</f>
        <v>kg</v>
      </c>
      <c r="F269" s="1006" t="s">
        <v>2085</v>
      </c>
      <c r="G269" s="1057">
        <f>20*0.2</f>
        <v>4</v>
      </c>
      <c r="H269" s="1058">
        <f>IF($F269="","",VLOOKUP($F269,'BÁO CÁO NXT 152'!$A$10:$L$25,8,0))</f>
        <v>30000</v>
      </c>
      <c r="I269" s="1058">
        <f>IF(G269=0,0,G269*H269)</f>
        <v>120000</v>
      </c>
      <c r="J269" s="1174">
        <f>IF(F269="","",VLOOKUP($F269,'DANH MỤC VẬT TƯ'!$B$10:$G$55,4,0))</f>
        <v>152</v>
      </c>
      <c r="K269" s="1075" t="s">
        <v>2127</v>
      </c>
      <c r="L269" s="1058" t="str">
        <f>J269&amp;K269</f>
        <v>152BXTC</v>
      </c>
      <c r="M269" s="1076"/>
      <c r="N269" s="1076"/>
    </row>
    <row r="270" spans="1:14" s="1009" customFormat="1" ht="15.95" customHeight="1">
      <c r="A270" s="1001"/>
      <c r="B270" s="1028"/>
      <c r="C270" s="1003"/>
      <c r="D270" s="1174"/>
      <c r="E270" s="1174"/>
      <c r="F270" s="1006"/>
      <c r="G270" s="1057"/>
      <c r="H270" s="1058"/>
      <c r="I270" s="1058"/>
      <c r="J270" s="1073"/>
      <c r="K270" s="1075"/>
      <c r="L270" s="1058"/>
      <c r="M270" s="1076"/>
      <c r="N270" s="1076"/>
    </row>
    <row r="271" spans="1:14" s="1009" customFormat="1" ht="15.95" customHeight="1">
      <c r="A271" s="1001"/>
      <c r="B271" s="1028"/>
      <c r="C271" s="1003"/>
      <c r="D271" s="1174"/>
      <c r="E271" s="1174"/>
      <c r="F271" s="1006"/>
      <c r="G271" s="1057"/>
      <c r="H271" s="1058"/>
      <c r="I271" s="1058"/>
      <c r="J271" s="1073"/>
      <c r="K271" s="1071"/>
      <c r="L271" s="1058"/>
      <c r="M271" s="1076"/>
      <c r="N271" s="1076"/>
    </row>
    <row r="272" spans="1:14" s="1009" customFormat="1" ht="15.95" customHeight="1">
      <c r="A272" s="1001"/>
      <c r="B272" s="1028"/>
      <c r="C272" s="1003"/>
      <c r="D272" s="1174"/>
      <c r="E272" s="1174"/>
      <c r="F272" s="813"/>
      <c r="G272" s="1077"/>
      <c r="H272" s="828"/>
      <c r="I272" s="828"/>
      <c r="J272" s="828"/>
      <c r="K272" s="1071"/>
      <c r="L272" s="828"/>
      <c r="M272" s="1076"/>
      <c r="N272" s="1076"/>
    </row>
    <row r="273" spans="1:14" s="1039" customFormat="1" ht="15.95" customHeight="1">
      <c r="A273" s="1001"/>
      <c r="B273" s="1373"/>
      <c r="C273" s="1409"/>
      <c r="D273" s="1375" t="s">
        <v>125</v>
      </c>
      <c r="E273" s="1375" t="s">
        <v>242</v>
      </c>
      <c r="F273" s="1375" t="s">
        <v>242</v>
      </c>
      <c r="G273" s="1376">
        <f>SUM(G11:G272)</f>
        <v>1518.5999999999997</v>
      </c>
      <c r="H273" s="1377" t="s">
        <v>242</v>
      </c>
      <c r="I273" s="1377">
        <f>SUM(I11:I272)</f>
        <v>104927500</v>
      </c>
      <c r="J273" s="1377" t="s">
        <v>242</v>
      </c>
      <c r="K273" s="1377" t="s">
        <v>242</v>
      </c>
      <c r="L273" s="1377" t="s">
        <v>242</v>
      </c>
    </row>
    <row r="274" spans="1:14" s="1039" customFormat="1" ht="15.95" customHeight="1">
      <c r="A274" s="1001"/>
      <c r="B274" s="1046"/>
      <c r="C274" s="1366"/>
      <c r="G274" s="1080">
        <f>'BÁO CÁO NXT 152'!I27</f>
        <v>1518.6</v>
      </c>
      <c r="H274" s="1050"/>
      <c r="I274" s="1050">
        <f>'BÁO CÁO NXT 152'!J27</f>
        <v>104927500</v>
      </c>
      <c r="J274" s="1050"/>
      <c r="K274" s="1050"/>
      <c r="L274" s="1050"/>
    </row>
    <row r="275" spans="1:14" s="1009" customFormat="1" ht="15.95" customHeight="1">
      <c r="A275" s="1001"/>
      <c r="B275" s="1045"/>
      <c r="C275" s="1040"/>
      <c r="E275" s="1042"/>
      <c r="F275" s="1043"/>
      <c r="G275" s="1078"/>
      <c r="H275" s="1044"/>
      <c r="I275" s="1044"/>
      <c r="K275" s="1039"/>
    </row>
    <row r="276" spans="1:14" s="1039" customFormat="1" ht="15.95" customHeight="1">
      <c r="A276" s="1001"/>
      <c r="B276" s="1046"/>
      <c r="C276" s="1366" t="s">
        <v>244</v>
      </c>
      <c r="D276" s="1048"/>
      <c r="F276" s="1039" t="s">
        <v>475</v>
      </c>
      <c r="G276" s="1080"/>
      <c r="H276" s="1049"/>
      <c r="I276" s="1050"/>
      <c r="J276" s="1050"/>
      <c r="K276" s="1050" t="s">
        <v>246</v>
      </c>
    </row>
    <row r="277" spans="1:14" s="1042" customFormat="1" ht="15.95" customHeight="1">
      <c r="A277" s="1001"/>
      <c r="B277" s="1045"/>
      <c r="C277" s="1051" t="s">
        <v>247</v>
      </c>
      <c r="D277" s="1052"/>
      <c r="E277" s="1053"/>
      <c r="F277" s="1053" t="s">
        <v>247</v>
      </c>
      <c r="G277" s="1080"/>
      <c r="H277" s="1044"/>
      <c r="I277" s="1081"/>
      <c r="J277" s="1052"/>
      <c r="K277" s="1082" t="s">
        <v>247</v>
      </c>
    </row>
    <row r="278" spans="1:14" s="1009" customFormat="1" ht="15.95" customHeight="1">
      <c r="A278" s="1001"/>
      <c r="B278" s="1045"/>
      <c r="C278" s="1040"/>
      <c r="D278" s="1083"/>
      <c r="E278" s="1041"/>
      <c r="F278" s="1043"/>
      <c r="G278" s="1078"/>
      <c r="H278" s="1084"/>
      <c r="I278" s="1084"/>
      <c r="J278" s="1085"/>
      <c r="K278" s="1086"/>
      <c r="L278" s="1076"/>
      <c r="M278" s="1076"/>
      <c r="N278" s="1076"/>
    </row>
    <row r="279" spans="1:14" s="1009" customFormat="1" ht="15.95" customHeight="1">
      <c r="A279" s="1001"/>
      <c r="B279" s="1045"/>
      <c r="C279" s="1040"/>
      <c r="D279" s="1083"/>
      <c r="E279" s="1041"/>
      <c r="F279" s="1043"/>
      <c r="G279" s="1078"/>
      <c r="H279" s="1084"/>
      <c r="I279" s="1084"/>
      <c r="J279" s="1085"/>
      <c r="K279" s="1086"/>
      <c r="L279" s="1076"/>
      <c r="M279" s="1076"/>
      <c r="N279" s="1076"/>
    </row>
    <row r="280" spans="1:14" s="1009" customFormat="1" ht="15.95" customHeight="1">
      <c r="A280" s="1001"/>
      <c r="B280" s="1045"/>
      <c r="C280" s="1040"/>
      <c r="D280" s="1083"/>
      <c r="E280" s="1041"/>
      <c r="F280" s="1043"/>
      <c r="G280" s="1078"/>
      <c r="H280" s="1084"/>
      <c r="I280" s="1084"/>
      <c r="J280" s="1085"/>
      <c r="K280" s="1086"/>
      <c r="L280" s="1076"/>
      <c r="M280" s="1076"/>
      <c r="N280" s="1076"/>
    </row>
    <row r="281" spans="1:14" s="1009" customFormat="1" ht="15.95" customHeight="1">
      <c r="A281" s="1001"/>
      <c r="B281" s="1045"/>
      <c r="C281" s="1040"/>
      <c r="D281" s="1083"/>
      <c r="E281" s="1041"/>
      <c r="F281" s="1043"/>
      <c r="G281" s="1078"/>
      <c r="H281" s="1084"/>
      <c r="I281" s="1084"/>
      <c r="J281" s="1085"/>
      <c r="K281" s="1086"/>
      <c r="L281" s="1076"/>
      <c r="M281" s="1076"/>
      <c r="N281" s="1076"/>
    </row>
    <row r="282" spans="1:14" s="1009" customFormat="1" ht="15.95" customHeight="1">
      <c r="A282" s="1001"/>
      <c r="B282" s="1045"/>
      <c r="C282" s="1040"/>
      <c r="D282" s="1083"/>
      <c r="E282" s="1041"/>
      <c r="F282" s="1043"/>
      <c r="G282" s="1078"/>
      <c r="H282" s="1084"/>
      <c r="I282" s="1084"/>
      <c r="J282" s="1085"/>
      <c r="K282" s="1086"/>
      <c r="L282" s="1076"/>
      <c r="M282" s="1076"/>
      <c r="N282" s="1076"/>
    </row>
    <row r="283" spans="1:14" s="1009" customFormat="1" ht="15.95" customHeight="1">
      <c r="A283" s="1001"/>
      <c r="B283" s="1045"/>
      <c r="C283" s="1040"/>
      <c r="D283" s="1083"/>
      <c r="E283" s="1041"/>
      <c r="F283" s="1043"/>
      <c r="G283" s="1078"/>
      <c r="H283" s="1084"/>
      <c r="I283" s="1084"/>
      <c r="J283" s="1085"/>
      <c r="K283" s="1086"/>
      <c r="L283" s="1076"/>
      <c r="M283" s="1076"/>
      <c r="N283" s="1076"/>
    </row>
    <row r="284" spans="1:14" s="1009" customFormat="1" ht="15.95" customHeight="1">
      <c r="A284" s="1365" t="s">
        <v>1634</v>
      </c>
      <c r="B284" s="1045"/>
      <c r="C284" s="1040"/>
      <c r="D284" s="1083"/>
      <c r="E284" s="1041"/>
      <c r="F284" s="1043"/>
      <c r="G284" s="1078"/>
      <c r="H284" s="1084"/>
      <c r="I284" s="1084"/>
      <c r="J284" s="1085"/>
      <c r="K284" s="1086"/>
      <c r="L284" s="1076"/>
      <c r="M284" s="1076"/>
      <c r="N284" s="1076"/>
    </row>
    <row r="285" spans="1:14" s="1009" customFormat="1" ht="15.95" customHeight="1">
      <c r="A285" s="1056" t="s">
        <v>129</v>
      </c>
      <c r="B285" s="1045"/>
      <c r="C285" s="1040"/>
      <c r="D285" s="1083"/>
      <c r="E285" s="1041"/>
      <c r="F285" s="1043"/>
      <c r="G285" s="1078"/>
      <c r="H285" s="1084"/>
      <c r="I285" s="1084"/>
      <c r="J285" s="1085"/>
      <c r="K285" s="1086"/>
      <c r="L285" s="1076"/>
      <c r="M285" s="1076"/>
      <c r="N285" s="1076"/>
    </row>
    <row r="286" spans="1:14" s="1009" customFormat="1" ht="15.95" customHeight="1">
      <c r="A286" s="1010" t="s">
        <v>2163</v>
      </c>
      <c r="B286" s="1045"/>
      <c r="C286" s="1040"/>
      <c r="D286" s="1083"/>
      <c r="E286" s="1041"/>
      <c r="F286" s="1043"/>
      <c r="G286" s="1078"/>
      <c r="H286" s="1084"/>
      <c r="I286" s="1084"/>
      <c r="J286" s="1085"/>
      <c r="K286" s="1086"/>
      <c r="L286" s="1042"/>
      <c r="M286" s="1042"/>
      <c r="N286" s="1042"/>
    </row>
    <row r="287" spans="1:14" s="1009" customFormat="1" ht="15.95" customHeight="1">
      <c r="A287" s="1001"/>
      <c r="B287" s="1045"/>
      <c r="C287" s="1040"/>
      <c r="D287" s="1083"/>
      <c r="E287" s="1041"/>
      <c r="F287" s="1043"/>
      <c r="G287" s="1078"/>
      <c r="H287" s="1084"/>
      <c r="I287" s="1084"/>
      <c r="J287" s="1085"/>
      <c r="K287" s="1086"/>
      <c r="L287" s="1042"/>
      <c r="M287" s="1042"/>
      <c r="N287" s="1042"/>
    </row>
    <row r="288" spans="1:14" s="1013" customFormat="1" ht="20.25">
      <c r="A288" s="1001"/>
      <c r="B288" s="1014"/>
      <c r="C288" s="1015"/>
      <c r="E288" s="1014"/>
      <c r="F288" s="1061" t="s">
        <v>253</v>
      </c>
      <c r="G288" s="1062"/>
      <c r="H288" s="1016"/>
      <c r="I288" s="820"/>
      <c r="J288" s="1001"/>
      <c r="K288" s="1060"/>
      <c r="L288" s="1042"/>
      <c r="M288" s="1042"/>
      <c r="N288" s="1042"/>
    </row>
    <row r="289" spans="1:15" s="1017" customFormat="1" ht="15.95" customHeight="1">
      <c r="A289" s="1001"/>
      <c r="C289" s="1018"/>
      <c r="E289" s="1063"/>
      <c r="F289" s="1064" t="s">
        <v>1975</v>
      </c>
      <c r="G289" s="1065"/>
      <c r="H289" s="1012"/>
      <c r="I289" s="1012"/>
      <c r="K289" s="1039"/>
      <c r="L289" s="1042"/>
      <c r="M289" s="1042"/>
      <c r="N289" s="1042"/>
      <c r="O289" s="1042"/>
    </row>
    <row r="290" spans="1:15" s="1019" customFormat="1" ht="19.5" customHeight="1">
      <c r="A290" s="1001"/>
      <c r="B290" s="1997" t="s">
        <v>240</v>
      </c>
      <c r="C290" s="1999" t="s">
        <v>248</v>
      </c>
      <c r="D290" s="2001" t="s">
        <v>1600</v>
      </c>
      <c r="E290" s="2002" t="s">
        <v>132</v>
      </c>
      <c r="F290" s="1977" t="s">
        <v>1601</v>
      </c>
      <c r="G290" s="2003" t="s">
        <v>72</v>
      </c>
      <c r="H290" s="1995" t="s">
        <v>260</v>
      </c>
      <c r="I290" s="1995" t="s">
        <v>239</v>
      </c>
      <c r="J290" s="1983" t="s">
        <v>1602</v>
      </c>
      <c r="K290" s="1983" t="s">
        <v>1603</v>
      </c>
      <c r="L290" s="1983" t="s">
        <v>1604</v>
      </c>
      <c r="M290" s="1042"/>
      <c r="N290" s="1042"/>
      <c r="O290" s="1042"/>
    </row>
    <row r="291" spans="1:15" s="1019" customFormat="1" ht="27.75" customHeight="1">
      <c r="A291" s="1001"/>
      <c r="B291" s="1998"/>
      <c r="C291" s="2000"/>
      <c r="D291" s="2001"/>
      <c r="E291" s="2002"/>
      <c r="F291" s="1978"/>
      <c r="G291" s="2004"/>
      <c r="H291" s="1996"/>
      <c r="I291" s="1996"/>
      <c r="J291" s="1984"/>
      <c r="K291" s="1984"/>
      <c r="L291" s="1984"/>
      <c r="M291" s="1042"/>
      <c r="N291" s="1042"/>
      <c r="O291" s="1042"/>
    </row>
    <row r="292" spans="1:15" s="1021" customFormat="1" ht="15.95" customHeight="1">
      <c r="A292" s="1001"/>
      <c r="B292" s="1378" t="s">
        <v>83</v>
      </c>
      <c r="C292" s="1457" t="s">
        <v>1</v>
      </c>
      <c r="D292" s="1380" t="s">
        <v>84</v>
      </c>
      <c r="E292" s="1380" t="s">
        <v>85</v>
      </c>
      <c r="F292" s="1379" t="s">
        <v>86</v>
      </c>
      <c r="G292" s="1381" t="s">
        <v>241</v>
      </c>
      <c r="H292" s="1382" t="s">
        <v>145</v>
      </c>
      <c r="I292" s="1382" t="s">
        <v>146</v>
      </c>
      <c r="J292" s="1383" t="s">
        <v>87</v>
      </c>
      <c r="K292" s="1384" t="s">
        <v>1605</v>
      </c>
      <c r="L292" s="1385" t="s">
        <v>1606</v>
      </c>
      <c r="M292" s="1042"/>
      <c r="N292" s="1042"/>
      <c r="O292" s="1042"/>
    </row>
    <row r="293" spans="1:15" s="1021" customFormat="1" ht="15.95" customHeight="1">
      <c r="A293" s="1001"/>
      <c r="B293" s="1087"/>
      <c r="C293" s="1458"/>
      <c r="D293" s="1089"/>
      <c r="E293" s="1089"/>
      <c r="F293" s="1088"/>
      <c r="G293" s="1090"/>
      <c r="H293" s="1091"/>
      <c r="I293" s="1091"/>
      <c r="J293" s="1092"/>
      <c r="K293" s="1093"/>
      <c r="L293" s="1094"/>
      <c r="M293" s="1042"/>
      <c r="N293" s="1042"/>
      <c r="O293" s="1042"/>
    </row>
    <row r="294" spans="1:15" s="1009" customFormat="1" ht="15.95" customHeight="1">
      <c r="A294" s="1001"/>
      <c r="B294" s="1002">
        <v>44598</v>
      </c>
      <c r="C294" s="1026">
        <v>68</v>
      </c>
      <c r="D294" s="1174" t="str">
        <f>IF(F294="","",VLOOKUP($F294,'DANH MỤC VẬT TƯ'!$B$10:$G$55,2,0))</f>
        <v>Bắp bò</v>
      </c>
      <c r="E294" s="1174" t="str">
        <f>IF(G294="","",VLOOKUP($F294,'DANH MỤC VẬT TƯ'!$B$10:$G$55,3,0))</f>
        <v>kg</v>
      </c>
      <c r="F294" s="1095" t="s">
        <v>2045</v>
      </c>
      <c r="G294" s="1057">
        <f>20*0.2</f>
        <v>4</v>
      </c>
      <c r="H294" s="1058">
        <f>IF($F294="","",VLOOKUP($F294,'BÁO CÁO NXT 152'!$A$48:$L$64,8,0))</f>
        <v>270000</v>
      </c>
      <c r="I294" s="1058">
        <f>IF(G294=0,0,G294*H294)</f>
        <v>1080000</v>
      </c>
      <c r="J294" s="1174">
        <f>IF(F294="","",VLOOKUP($F294,'DANH MỤC VẬT TƯ'!$B$10:$G$55,4,0))</f>
        <v>152</v>
      </c>
      <c r="K294" s="1096" t="s">
        <v>2136</v>
      </c>
      <c r="L294" s="1058" t="str">
        <f>J294&amp;K294</f>
        <v>152BXSO</v>
      </c>
      <c r="M294" s="1042"/>
      <c r="N294" s="1042"/>
      <c r="O294" s="1042"/>
    </row>
    <row r="295" spans="1:15" s="1009" customFormat="1" ht="15.95" customHeight="1">
      <c r="A295" s="1001"/>
      <c r="B295" s="1002">
        <v>44598</v>
      </c>
      <c r="C295" s="1026">
        <v>68</v>
      </c>
      <c r="D295" s="1174" t="str">
        <f>IF(F295="","",VLOOKUP($F295,'DANH MỤC VẬT TƯ'!$B$10:$G$55,2,0))</f>
        <v>Rau các loại</v>
      </c>
      <c r="E295" s="1174" t="str">
        <f>IF(G295="","",VLOOKUP($F295,'DANH MỤC VẬT TƯ'!$B$10:$G$55,3,0))</f>
        <v>kg</v>
      </c>
      <c r="F295" s="1006" t="s">
        <v>2085</v>
      </c>
      <c r="G295" s="1057">
        <f>0.1*20</f>
        <v>2</v>
      </c>
      <c r="H295" s="1058">
        <f>IF($F295="","",VLOOKUP($F295,'BÁO CÁO NXT 152'!$A$48:$L$64,8,0))</f>
        <v>30000</v>
      </c>
      <c r="I295" s="1058">
        <f t="shared" ref="I295:I358" si="18">IF(G295=0,0,G295*H295)</f>
        <v>60000</v>
      </c>
      <c r="J295" s="1174">
        <f>IF(F295="","",VLOOKUP($F295,'DANH MỤC VẬT TƯ'!$B$10:$G$55,4,0))</f>
        <v>152</v>
      </c>
      <c r="K295" s="1071" t="s">
        <v>2136</v>
      </c>
      <c r="L295" s="1058" t="str">
        <f t="shared" ref="L295:L324" si="19">J295&amp;K295</f>
        <v>152BXSO</v>
      </c>
      <c r="M295" s="1042"/>
      <c r="N295" s="1042"/>
      <c r="O295" s="1042"/>
    </row>
    <row r="296" spans="1:15" s="1009" customFormat="1" ht="15.95" customHeight="1">
      <c r="A296" s="1001"/>
      <c r="B296" s="1002">
        <v>44598</v>
      </c>
      <c r="C296" s="1026">
        <v>68</v>
      </c>
      <c r="D296" s="1174" t="str">
        <f>IF(F296="","",VLOOKUP($F296,'DANH MỤC VẬT TƯ'!$B$10:$G$55,2,0))</f>
        <v>Ngô mỹ</v>
      </c>
      <c r="E296" s="1174" t="str">
        <f>IF(G296="","",VLOOKUP($F296,'DANH MỤC VẬT TƯ'!$B$10:$G$55,3,0))</f>
        <v>kg</v>
      </c>
      <c r="F296" s="1006" t="s">
        <v>2096</v>
      </c>
      <c r="G296" s="1057">
        <f>0.08*5</f>
        <v>0.4</v>
      </c>
      <c r="H296" s="1058">
        <f>IF($F296="","",VLOOKUP($F296,'BÁO CÁO NXT 152'!$A$48:$L$64,8,0))</f>
        <v>30000</v>
      </c>
      <c r="I296" s="1058">
        <f t="shared" si="18"/>
        <v>12000</v>
      </c>
      <c r="J296" s="1174">
        <f>IF(F296="","",VLOOKUP($F296,'DANH MỤC VẬT TƯ'!$B$10:$G$55,4,0))</f>
        <v>152</v>
      </c>
      <c r="K296" s="1071" t="s">
        <v>1971</v>
      </c>
      <c r="L296" s="1058" t="str">
        <f t="shared" si="19"/>
        <v>152NC</v>
      </c>
      <c r="M296" s="1042"/>
      <c r="N296" s="1042"/>
      <c r="O296" s="1042"/>
    </row>
    <row r="297" spans="1:15" s="1009" customFormat="1" ht="15.95" customHeight="1">
      <c r="A297" s="1001"/>
      <c r="B297" s="1002">
        <v>44598</v>
      </c>
      <c r="C297" s="1026">
        <v>68</v>
      </c>
      <c r="D297" s="1174" t="str">
        <f>IF(F297="","",VLOOKUP($F297,'DANH MỤC VẬT TƯ'!$B$10:$G$55,2,0))</f>
        <v>Bột chiên giòn</v>
      </c>
      <c r="E297" s="1174" t="str">
        <f>IF(G297="","",VLOOKUP($F297,'DANH MỤC VẬT TƯ'!$B$10:$G$55,3,0))</f>
        <v>kg</v>
      </c>
      <c r="F297" s="1006" t="s">
        <v>2095</v>
      </c>
      <c r="G297" s="1057">
        <f>5*0.05</f>
        <v>0.25</v>
      </c>
      <c r="H297" s="1058">
        <f>IF($F297="","",VLOOKUP($F297,'BÁO CÁO NXT 152'!$A$48:$L$64,8,0))</f>
        <v>150000</v>
      </c>
      <c r="I297" s="1058">
        <f>IF(G297=0,0,G297*H297)</f>
        <v>37500</v>
      </c>
      <c r="J297" s="1174">
        <f>IF(F297="","",VLOOKUP($F297,'DANH MỤC VẬT TƯ'!$B$10:$G$55,4,0))</f>
        <v>152</v>
      </c>
      <c r="K297" s="1071" t="s">
        <v>1971</v>
      </c>
      <c r="L297" s="1058" t="str">
        <f>J297&amp;K297</f>
        <v>152NC</v>
      </c>
      <c r="M297" s="1042"/>
      <c r="N297" s="1042"/>
      <c r="O297" s="1042"/>
    </row>
    <row r="298" spans="1:15" s="1009" customFormat="1" ht="15.95" customHeight="1">
      <c r="A298" s="1001"/>
      <c r="B298" s="1002"/>
      <c r="C298" s="1026"/>
      <c r="D298" s="1174" t="str">
        <f>IF(F298="","",VLOOKUP($F298,'DANH MỤC VẬT TƯ'!$B$10:$G$55,2,0))</f>
        <v/>
      </c>
      <c r="E298" s="1174" t="str">
        <f>IF(G298="","",VLOOKUP($F298,'DANH MỤC VẬT TƯ'!$B$10:$G$55,3,0))</f>
        <v/>
      </c>
      <c r="F298" s="1006"/>
      <c r="G298" s="1057"/>
      <c r="H298" s="1058" t="str">
        <f>IF($F298="","",VLOOKUP($F298,'BÁO CÁO NXT 152'!$A$48:$L$64,8,0))</f>
        <v/>
      </c>
      <c r="I298" s="1058"/>
      <c r="J298" s="1174" t="str">
        <f>IF(F298="","",VLOOKUP($F298,'DANH MỤC VẬT TƯ'!$B$10:$G$55,4,0))</f>
        <v/>
      </c>
      <c r="K298" s="1071"/>
      <c r="L298" s="1058"/>
      <c r="M298" s="1042"/>
      <c r="N298" s="1042"/>
      <c r="O298" s="1042"/>
    </row>
    <row r="299" spans="1:15" s="1009" customFormat="1" ht="15.95" customHeight="1">
      <c r="A299" s="1001"/>
      <c r="B299" s="1002">
        <v>44598</v>
      </c>
      <c r="C299" s="1026">
        <v>69</v>
      </c>
      <c r="D299" s="1174" t="str">
        <f>IF(F299="","",VLOOKUP($F299,'DANH MỤC VẬT TƯ'!$B$10:$G$55,2,0))</f>
        <v>Bắp bò</v>
      </c>
      <c r="E299" s="1174" t="str">
        <f>IF(G299="","",VLOOKUP($F299,'DANH MỤC VẬT TƯ'!$B$10:$G$55,3,0))</f>
        <v>kg</v>
      </c>
      <c r="F299" s="1006" t="s">
        <v>2045</v>
      </c>
      <c r="G299" s="1057">
        <f>0.4*30</f>
        <v>12</v>
      </c>
      <c r="H299" s="1058">
        <f>IF($F299="","",VLOOKUP($F299,'BÁO CÁO NXT 152'!$A$48:$L$64,8,0))</f>
        <v>270000</v>
      </c>
      <c r="I299" s="1058">
        <f t="shared" si="18"/>
        <v>3240000</v>
      </c>
      <c r="J299" s="1174">
        <f>IF(F299="","",VLOOKUP($F299,'DANH MỤC VẬT TƯ'!$B$10:$G$55,4,0))</f>
        <v>152</v>
      </c>
      <c r="K299" s="1071" t="s">
        <v>2138</v>
      </c>
      <c r="L299" s="1058" t="str">
        <f t="shared" si="19"/>
        <v>152BNS</v>
      </c>
      <c r="M299" s="1042"/>
      <c r="N299" s="1042"/>
      <c r="O299" s="1042"/>
    </row>
    <row r="300" spans="1:15" s="1009" customFormat="1" ht="15.95" customHeight="1">
      <c r="A300" s="1001"/>
      <c r="B300" s="1002">
        <v>44598</v>
      </c>
      <c r="C300" s="1026">
        <v>69</v>
      </c>
      <c r="D300" s="1174" t="str">
        <f>IF(F300="","",VLOOKUP($F300,'DANH MỤC VẬT TƯ'!$B$10:$G$55,2,0))</f>
        <v>Rau các loại</v>
      </c>
      <c r="E300" s="1174" t="str">
        <f>IF(G300="","",VLOOKUP($F300,'DANH MỤC VẬT TƯ'!$B$10:$G$55,3,0))</f>
        <v>kg</v>
      </c>
      <c r="F300" s="1006" t="s">
        <v>2085</v>
      </c>
      <c r="G300" s="1057">
        <f>0.1*30</f>
        <v>3</v>
      </c>
      <c r="H300" s="1058">
        <f>IF($F300="","",VLOOKUP($F300,'BÁO CÁO NXT 152'!$A$48:$L$64,8,0))</f>
        <v>30000</v>
      </c>
      <c r="I300" s="1058">
        <f t="shared" si="18"/>
        <v>90000</v>
      </c>
      <c r="J300" s="1174">
        <f>IF(F300="","",VLOOKUP($F300,'DANH MỤC VẬT TƯ'!$B$10:$G$55,4,0))</f>
        <v>152</v>
      </c>
      <c r="K300" s="1071" t="s">
        <v>2138</v>
      </c>
      <c r="L300" s="1058" t="str">
        <f t="shared" si="19"/>
        <v>152BNS</v>
      </c>
      <c r="M300" s="1042"/>
      <c r="N300" s="1042"/>
      <c r="O300" s="1042"/>
    </row>
    <row r="301" spans="1:15" s="1009" customFormat="1" ht="15.95" customHeight="1">
      <c r="A301" s="1001"/>
      <c r="B301" s="1002">
        <v>44598</v>
      </c>
      <c r="C301" s="1026">
        <v>69</v>
      </c>
      <c r="D301" s="1174" t="str">
        <f>IF(F301="","",VLOOKUP($F301,'DANH MỤC VẬT TƯ'!$B$10:$G$55,2,0))</f>
        <v xml:space="preserve">Khoai </v>
      </c>
      <c r="E301" s="1174" t="str">
        <f>IF(G301="","",VLOOKUP($F301,'DANH MỤC VẬT TƯ'!$B$10:$G$55,3,0))</f>
        <v>kg</v>
      </c>
      <c r="F301" s="1006" t="s">
        <v>2093</v>
      </c>
      <c r="G301" s="1057">
        <f>0.07*5</f>
        <v>0.35000000000000003</v>
      </c>
      <c r="H301" s="1058">
        <f>IF($F301="","",VLOOKUP($F301,'BÁO CÁO NXT 152'!$A$48:$L$64,8,0))</f>
        <v>30000</v>
      </c>
      <c r="I301" s="1058">
        <f t="shared" si="18"/>
        <v>10500.000000000002</v>
      </c>
      <c r="J301" s="1174">
        <f>IF(F301="","",VLOOKUP($F301,'DANH MỤC VẬT TƯ'!$B$10:$G$55,4,0))</f>
        <v>152</v>
      </c>
      <c r="K301" s="1071" t="s">
        <v>2129</v>
      </c>
      <c r="L301" s="1058" t="str">
        <f t="shared" si="19"/>
        <v>152KTC</v>
      </c>
      <c r="M301" s="1042"/>
      <c r="N301" s="1042"/>
      <c r="O301" s="1042"/>
    </row>
    <row r="302" spans="1:15" s="1009" customFormat="1" ht="15.95" customHeight="1">
      <c r="A302" s="1001"/>
      <c r="B302" s="1002">
        <v>44598</v>
      </c>
      <c r="C302" s="1026">
        <v>69</v>
      </c>
      <c r="D302" s="1174" t="str">
        <f>IF(F302="","",VLOOKUP($F302,'DANH MỤC VẬT TƯ'!$B$10:$G$55,2,0))</f>
        <v>Bột chiên giòn</v>
      </c>
      <c r="E302" s="1174" t="str">
        <f>IF(G302="","",VLOOKUP($F302,'DANH MỤC VẬT TƯ'!$B$10:$G$55,3,0))</f>
        <v>kg</v>
      </c>
      <c r="F302" s="1006" t="s">
        <v>2095</v>
      </c>
      <c r="G302" s="1057">
        <f>0.05*5</f>
        <v>0.25</v>
      </c>
      <c r="H302" s="1058">
        <f>IF($F302="","",VLOOKUP($F302,'BÁO CÁO NXT 152'!$A$48:$L$64,8,0))</f>
        <v>150000</v>
      </c>
      <c r="I302" s="1058">
        <f t="shared" si="18"/>
        <v>37500</v>
      </c>
      <c r="J302" s="1174">
        <f>IF(F302="","",VLOOKUP($F302,'DANH MỤC VẬT TƯ'!$B$10:$G$55,4,0))</f>
        <v>152</v>
      </c>
      <c r="K302" s="1071" t="s">
        <v>2129</v>
      </c>
      <c r="L302" s="1058" t="str">
        <f t="shared" si="19"/>
        <v>152KTC</v>
      </c>
      <c r="M302" s="1042"/>
      <c r="N302" s="1042"/>
      <c r="O302" s="1042"/>
    </row>
    <row r="303" spans="1:15" s="1009" customFormat="1" ht="15.95" customHeight="1">
      <c r="A303" s="1001"/>
      <c r="B303" s="1028"/>
      <c r="C303" s="1026"/>
      <c r="D303" s="1174" t="str">
        <f>IF(F303="","",VLOOKUP($F303,'DANH MỤC VẬT TƯ'!$B$10:$G$55,2,0))</f>
        <v/>
      </c>
      <c r="E303" s="1174" t="str">
        <f>IF(G303="","",VLOOKUP($F303,'DANH MỤC VẬT TƯ'!$B$10:$G$55,3,0))</f>
        <v/>
      </c>
      <c r="F303" s="1006"/>
      <c r="G303" s="1077"/>
      <c r="H303" s="1058" t="str">
        <f>IF($F303="","",VLOOKUP($F303,'BÁO CÁO NXT 152'!$A$48:$L$64,8,0))</f>
        <v/>
      </c>
      <c r="I303" s="1058"/>
      <c r="J303" s="1174" t="str">
        <f>IF(F303="","",VLOOKUP($F303,'DANH MỤC VẬT TƯ'!$B$10:$G$55,4,0))</f>
        <v/>
      </c>
      <c r="K303" s="1071"/>
      <c r="L303" s="1058"/>
      <c r="M303" s="1042"/>
      <c r="N303" s="1042"/>
      <c r="O303" s="1042"/>
    </row>
    <row r="304" spans="1:15" s="1009" customFormat="1" ht="15.95" customHeight="1">
      <c r="A304" s="1001"/>
      <c r="B304" s="1002">
        <v>44599</v>
      </c>
      <c r="C304" s="1003">
        <v>70</v>
      </c>
      <c r="D304" s="1174" t="str">
        <f>IF(F304="","",VLOOKUP($F304,'DANH MỤC VẬT TƯ'!$B$10:$G$55,2,0))</f>
        <v>Bắp bò</v>
      </c>
      <c r="E304" s="1174" t="str">
        <f>IF(G304="","",VLOOKUP($F304,'DANH MỤC VẬT TƯ'!$B$10:$G$55,3,0))</f>
        <v>kg</v>
      </c>
      <c r="F304" s="1006" t="s">
        <v>2045</v>
      </c>
      <c r="G304" s="1057">
        <f>0.2*20</f>
        <v>4</v>
      </c>
      <c r="H304" s="1058">
        <f>IF($F304="","",VLOOKUP($F304,'BÁO CÁO NXT 152'!$A$48:$L$64,8,0))</f>
        <v>270000</v>
      </c>
      <c r="I304" s="1058">
        <f t="shared" si="18"/>
        <v>1080000</v>
      </c>
      <c r="J304" s="1174">
        <f>IF(F304="","",VLOOKUP($F304,'DANH MỤC VẬT TƯ'!$B$10:$G$55,4,0))</f>
        <v>152</v>
      </c>
      <c r="K304" s="1071" t="s">
        <v>2140</v>
      </c>
      <c r="L304" s="1058" t="str">
        <f t="shared" si="19"/>
        <v>152BXH</v>
      </c>
      <c r="M304" s="1042"/>
      <c r="N304" s="1042"/>
      <c r="O304" s="1042"/>
    </row>
    <row r="305" spans="1:15" s="1009" customFormat="1" ht="15.95" customHeight="1">
      <c r="A305" s="1001"/>
      <c r="B305" s="1002">
        <v>44599</v>
      </c>
      <c r="C305" s="1003">
        <v>70</v>
      </c>
      <c r="D305" s="1174" t="str">
        <f>IF(F305="","",VLOOKUP($F305,'DANH MỤC VẬT TƯ'!$B$10:$G$55,2,0))</f>
        <v>Rau các loại</v>
      </c>
      <c r="E305" s="1174" t="str">
        <f>IF(G305="","",VLOOKUP($F305,'DANH MỤC VẬT TƯ'!$B$10:$G$55,3,0))</f>
        <v>kg</v>
      </c>
      <c r="F305" s="1006" t="s">
        <v>2085</v>
      </c>
      <c r="G305" s="1057">
        <f>0.1*20</f>
        <v>2</v>
      </c>
      <c r="H305" s="1058">
        <f>IF($F305="","",VLOOKUP($F305,'BÁO CÁO NXT 152'!$A$48:$L$64,8,0))</f>
        <v>30000</v>
      </c>
      <c r="I305" s="1058">
        <f t="shared" si="18"/>
        <v>60000</v>
      </c>
      <c r="J305" s="1174">
        <f>IF(F305="","",VLOOKUP($F305,'DANH MỤC VẬT TƯ'!$B$10:$G$55,4,0))</f>
        <v>152</v>
      </c>
      <c r="K305" s="1071" t="s">
        <v>2140</v>
      </c>
      <c r="L305" s="1058" t="str">
        <f t="shared" si="19"/>
        <v>152BXH</v>
      </c>
      <c r="M305" s="1042"/>
      <c r="N305" s="1042"/>
      <c r="O305" s="1042"/>
    </row>
    <row r="306" spans="1:15" s="1009" customFormat="1" ht="15.95" customHeight="1">
      <c r="A306" s="1001"/>
      <c r="B306" s="1002">
        <v>44599</v>
      </c>
      <c r="C306" s="1003">
        <v>70</v>
      </c>
      <c r="D306" s="1174" t="str">
        <f>IF(F306="","",VLOOKUP($F306,'DANH MỤC VẬT TƯ'!$B$10:$G$55,2,0))</f>
        <v xml:space="preserve">Khoai </v>
      </c>
      <c r="E306" s="1174" t="str">
        <f>IF(G306="","",VLOOKUP($F306,'DANH MỤC VẬT TƯ'!$B$10:$G$55,3,0))</f>
        <v>kg</v>
      </c>
      <c r="F306" s="1006" t="s">
        <v>2093</v>
      </c>
      <c r="G306" s="1057">
        <f>3*0.07</f>
        <v>0.21000000000000002</v>
      </c>
      <c r="H306" s="1058">
        <f>IF($F306="","",VLOOKUP($F306,'BÁO CÁO NXT 152'!$A$48:$L$64,8,0))</f>
        <v>30000</v>
      </c>
      <c r="I306" s="1058">
        <f t="shared" si="18"/>
        <v>6300.0000000000009</v>
      </c>
      <c r="J306" s="1174">
        <f>IF(F306="","",VLOOKUP($F306,'DANH MỤC VẬT TƯ'!$B$10:$G$55,4,0))</f>
        <v>152</v>
      </c>
      <c r="K306" s="1071" t="s">
        <v>2129</v>
      </c>
      <c r="L306" s="1058" t="str">
        <f t="shared" si="19"/>
        <v>152KTC</v>
      </c>
      <c r="M306" s="1042"/>
      <c r="N306" s="1042"/>
      <c r="O306" s="1042"/>
    </row>
    <row r="307" spans="1:15" s="1009" customFormat="1" ht="15.95" customHeight="1">
      <c r="A307" s="1001"/>
      <c r="B307" s="1002">
        <v>44599</v>
      </c>
      <c r="C307" s="1003">
        <v>70</v>
      </c>
      <c r="D307" s="1174" t="str">
        <f>IF(F307="","",VLOOKUP($F307,'DANH MỤC VẬT TƯ'!$B$10:$G$55,2,0))</f>
        <v>Bột chiên giòn</v>
      </c>
      <c r="E307" s="1174" t="str">
        <f>IF(G307="","",VLOOKUP($F307,'DANH MỤC VẬT TƯ'!$B$10:$G$55,3,0))</f>
        <v>kg</v>
      </c>
      <c r="F307" s="1006" t="s">
        <v>2095</v>
      </c>
      <c r="G307" s="1057">
        <f>3*0.05</f>
        <v>0.15000000000000002</v>
      </c>
      <c r="H307" s="1058">
        <f>IF($F307="","",VLOOKUP($F307,'BÁO CÁO NXT 152'!$A$48:$L$64,8,0))</f>
        <v>150000</v>
      </c>
      <c r="I307" s="1058">
        <f>IF(G307=0,0,G307*H307)</f>
        <v>22500.000000000004</v>
      </c>
      <c r="J307" s="1174">
        <f>IF(F307="","",VLOOKUP($F307,'DANH MỤC VẬT TƯ'!$B$10:$G$55,4,0))</f>
        <v>152</v>
      </c>
      <c r="K307" s="1071" t="s">
        <v>2129</v>
      </c>
      <c r="L307" s="1058" t="str">
        <f>J307&amp;K307</f>
        <v>152KTC</v>
      </c>
      <c r="M307" s="1042"/>
      <c r="N307" s="1042"/>
      <c r="O307" s="1042"/>
    </row>
    <row r="308" spans="1:15" s="1009" customFormat="1" ht="15.95" customHeight="1">
      <c r="A308" s="1001"/>
      <c r="B308" s="1002"/>
      <c r="C308" s="1003"/>
      <c r="D308" s="1174" t="str">
        <f>IF(F308="","",VLOOKUP($F308,'DANH MỤC VẬT TƯ'!$B$10:$G$55,2,0))</f>
        <v/>
      </c>
      <c r="E308" s="1174" t="str">
        <f>IF(G308="","",VLOOKUP($F308,'DANH MỤC VẬT TƯ'!$B$10:$G$55,3,0))</f>
        <v/>
      </c>
      <c r="F308" s="1006"/>
      <c r="G308" s="1057"/>
      <c r="H308" s="1058" t="str">
        <f>IF($F308="","",VLOOKUP($F308,'BÁO CÁO NXT 152'!$A$48:$L$64,8,0))</f>
        <v/>
      </c>
      <c r="I308" s="1058"/>
      <c r="J308" s="1174" t="str">
        <f>IF(F308="","",VLOOKUP($F308,'DANH MỤC VẬT TƯ'!$B$10:$G$55,4,0))</f>
        <v/>
      </c>
      <c r="K308" s="1071"/>
      <c r="L308" s="1058"/>
      <c r="M308" s="1042"/>
      <c r="N308" s="1042"/>
      <c r="O308" s="1042"/>
    </row>
    <row r="309" spans="1:15" s="1009" customFormat="1" ht="15.95" customHeight="1">
      <c r="A309" s="1001"/>
      <c r="B309" s="1002">
        <v>44599</v>
      </c>
      <c r="C309" s="1003">
        <v>71</v>
      </c>
      <c r="D309" s="1174" t="str">
        <f>IF(F309="","",VLOOKUP($F309,'DANH MỤC VẬT TƯ'!$B$10:$G$55,2,0))</f>
        <v xml:space="preserve"> Giò heo</v>
      </c>
      <c r="E309" s="1174" t="str">
        <f>IF(G309="","",VLOOKUP($F309,'DANH MỤC VẬT TƯ'!$B$10:$G$55,3,0))</f>
        <v>kg</v>
      </c>
      <c r="F309" s="1006" t="s">
        <v>2103</v>
      </c>
      <c r="G309" s="1057">
        <f>0.4*10</f>
        <v>4</v>
      </c>
      <c r="H309" s="1058">
        <f>IF($F309="","",VLOOKUP($F309,'BÁO CÁO NXT 152'!$A$48:$L$64,8,0))</f>
        <v>170000</v>
      </c>
      <c r="I309" s="1058">
        <f t="shared" si="18"/>
        <v>680000</v>
      </c>
      <c r="J309" s="1174">
        <f>IF(F309="","",VLOOKUP($F309,'DANH MỤC VẬT TƯ'!$B$10:$G$55,4,0))</f>
        <v>152</v>
      </c>
      <c r="K309" s="1097" t="s">
        <v>2141</v>
      </c>
      <c r="L309" s="1058" t="str">
        <f t="shared" si="19"/>
        <v>152GHMC</v>
      </c>
      <c r="N309" s="1042"/>
      <c r="O309" s="1042"/>
    </row>
    <row r="310" spans="1:15" s="1009" customFormat="1" ht="15.95" customHeight="1">
      <c r="A310" s="1001"/>
      <c r="B310" s="1002">
        <v>44599</v>
      </c>
      <c r="C310" s="1003">
        <v>71</v>
      </c>
      <c r="D310" s="1174" t="str">
        <f>IF(F310="","",VLOOKUP($F310,'DANH MỤC VẬT TƯ'!$B$10:$G$55,2,0))</f>
        <v>Rau các loại</v>
      </c>
      <c r="E310" s="1174" t="str">
        <f>IF(G310="","",VLOOKUP($F310,'DANH MỤC VẬT TƯ'!$B$10:$G$55,3,0))</f>
        <v>kg</v>
      </c>
      <c r="F310" s="1006" t="s">
        <v>2085</v>
      </c>
      <c r="G310" s="1057">
        <f>0.1*10</f>
        <v>1</v>
      </c>
      <c r="H310" s="1058">
        <f>IF($F310="","",VLOOKUP($F310,'BÁO CÁO NXT 152'!$A$48:$L$64,8,0))</f>
        <v>30000</v>
      </c>
      <c r="I310" s="1058">
        <f t="shared" si="18"/>
        <v>30000</v>
      </c>
      <c r="J310" s="1174">
        <f>IF(F310="","",VLOOKUP($F310,'DANH MỤC VẬT TƯ'!$B$10:$G$55,4,0))</f>
        <v>152</v>
      </c>
      <c r="K310" s="1097" t="s">
        <v>2141</v>
      </c>
      <c r="L310" s="1058" t="str">
        <f t="shared" si="19"/>
        <v>152GHMC</v>
      </c>
      <c r="N310" s="1042"/>
      <c r="O310" s="1042"/>
    </row>
    <row r="311" spans="1:15" s="1009" customFormat="1" ht="15.95" customHeight="1">
      <c r="A311" s="1001"/>
      <c r="B311" s="1002">
        <v>44599</v>
      </c>
      <c r="C311" s="1003">
        <v>71</v>
      </c>
      <c r="D311" s="1174" t="str">
        <f>IF(F311="","",VLOOKUP($F311,'DANH MỤC VẬT TƯ'!$B$10:$G$55,2,0))</f>
        <v>Muối chiên</v>
      </c>
      <c r="E311" s="1174" t="str">
        <f>IF(G311="","",VLOOKUP($F311,'DANH MỤC VẬT TƯ'!$B$10:$G$55,3,0))</f>
        <v>kg</v>
      </c>
      <c r="F311" s="1006" t="s">
        <v>2107</v>
      </c>
      <c r="G311" s="1077">
        <f>0.2*10</f>
        <v>2</v>
      </c>
      <c r="H311" s="1058">
        <f>IF($F311="","",VLOOKUP($F311,'BÁO CÁO NXT 152'!$A$48:$L$64,8,0))</f>
        <v>130000</v>
      </c>
      <c r="I311" s="1058">
        <f t="shared" si="18"/>
        <v>260000</v>
      </c>
      <c r="J311" s="1174">
        <f>IF(F311="","",VLOOKUP($F311,'DANH MỤC VẬT TƯ'!$B$10:$G$55,4,0))</f>
        <v>152</v>
      </c>
      <c r="K311" s="1097" t="s">
        <v>2141</v>
      </c>
      <c r="L311" s="1058" t="str">
        <f t="shared" si="19"/>
        <v>152GHMC</v>
      </c>
      <c r="N311" s="1042"/>
      <c r="O311" s="1042"/>
    </row>
    <row r="312" spans="1:15" s="1009" customFormat="1" ht="15.95" customHeight="1">
      <c r="A312" s="1001"/>
      <c r="B312" s="1002"/>
      <c r="C312" s="1003"/>
      <c r="D312" s="1174" t="str">
        <f>IF(F312="","",VLOOKUP($F312,'DANH MỤC VẬT TƯ'!$B$10:$G$55,2,0))</f>
        <v/>
      </c>
      <c r="E312" s="1174" t="str">
        <f>IF(G312="","",VLOOKUP($F312,'DANH MỤC VẬT TƯ'!$B$10:$G$55,3,0))</f>
        <v/>
      </c>
      <c r="F312" s="1006"/>
      <c r="G312" s="1057"/>
      <c r="H312" s="1058" t="str">
        <f>IF($F312="","",VLOOKUP($F312,'BÁO CÁO NXT 152'!$A$48:$L$64,8,0))</f>
        <v/>
      </c>
      <c r="I312" s="1058"/>
      <c r="J312" s="1174" t="str">
        <f>IF(F312="","",VLOOKUP($F312,'DANH MỤC VẬT TƯ'!$B$10:$G$55,4,0))</f>
        <v/>
      </c>
      <c r="K312" s="1097"/>
      <c r="L312" s="1058"/>
      <c r="M312" s="1042"/>
      <c r="N312" s="1042"/>
      <c r="O312" s="1042"/>
    </row>
    <row r="313" spans="1:15" s="1009" customFormat="1" ht="15.95" customHeight="1">
      <c r="A313" s="1001"/>
      <c r="B313" s="1002">
        <v>44600</v>
      </c>
      <c r="C313" s="1003">
        <v>72</v>
      </c>
      <c r="D313" s="1174" t="str">
        <f>IF(F313="","",VLOOKUP($F313,'DANH MỤC VẬT TƯ'!$B$10:$G$55,2,0))</f>
        <v>Cá diêu hồng</v>
      </c>
      <c r="E313" s="1174" t="str">
        <f>IF(G313="","",VLOOKUP($F313,'DANH MỤC VẬT TƯ'!$B$10:$G$55,3,0))</f>
        <v>kg</v>
      </c>
      <c r="F313" s="1006" t="s">
        <v>2081</v>
      </c>
      <c r="G313" s="1057">
        <f>0.7*15</f>
        <v>10.5</v>
      </c>
      <c r="H313" s="1058">
        <f>IF($F313="","",VLOOKUP($F313,'BÁO CÁO NXT 152'!$A$48:$L$64,8,0))</f>
        <v>60000</v>
      </c>
      <c r="I313" s="1058">
        <f t="shared" si="18"/>
        <v>630000</v>
      </c>
      <c r="J313" s="1174">
        <f>IF(F313="","",VLOOKUP($F313,'DANH MỤC VẬT TƯ'!$B$10:$G$55,4,0))</f>
        <v>152</v>
      </c>
      <c r="K313" s="1097" t="s">
        <v>2121</v>
      </c>
      <c r="L313" s="1058" t="str">
        <f t="shared" si="19"/>
        <v>152LCDH</v>
      </c>
      <c r="M313" s="1076"/>
      <c r="N313" s="1076"/>
    </row>
    <row r="314" spans="1:15" s="1009" customFormat="1" ht="15.95" customHeight="1">
      <c r="A314" s="1001"/>
      <c r="B314" s="1002">
        <v>44600</v>
      </c>
      <c r="C314" s="1003">
        <v>72</v>
      </c>
      <c r="D314" s="1174" t="str">
        <f>IF(F314="","",VLOOKUP($F314,'DANH MỤC VẬT TƯ'!$B$10:$G$55,2,0))</f>
        <v>Bún</v>
      </c>
      <c r="E314" s="1174" t="str">
        <f>IF(G314="","",VLOOKUP($F314,'DANH MỤC VẬT TƯ'!$B$10:$G$55,3,0))</f>
        <v>kg</v>
      </c>
      <c r="F314" s="1006" t="s">
        <v>2083</v>
      </c>
      <c r="G314" s="1057">
        <f>0.5*15</f>
        <v>7.5</v>
      </c>
      <c r="H314" s="1058">
        <f>IF($F314="","",VLOOKUP($F314,'BÁO CÁO NXT 152'!$A$48:$L$64,8,0))</f>
        <v>12000</v>
      </c>
      <c r="I314" s="1058">
        <f t="shared" si="18"/>
        <v>90000</v>
      </c>
      <c r="J314" s="1174">
        <f>IF(F314="","",VLOOKUP($F314,'DANH MỤC VẬT TƯ'!$B$10:$G$55,4,0))</f>
        <v>152</v>
      </c>
      <c r="K314" s="1097" t="s">
        <v>2121</v>
      </c>
      <c r="L314" s="1058" t="str">
        <f t="shared" si="19"/>
        <v>152LCDH</v>
      </c>
      <c r="M314" s="1076"/>
      <c r="N314" s="1076"/>
    </row>
    <row r="315" spans="1:15" s="1009" customFormat="1" ht="15.95" customHeight="1">
      <c r="A315" s="1001"/>
      <c r="B315" s="1002">
        <v>44600</v>
      </c>
      <c r="C315" s="1003">
        <v>72</v>
      </c>
      <c r="D315" s="1174" t="str">
        <f>IF(F315="","",VLOOKUP($F315,'DANH MỤC VẬT TƯ'!$B$10:$G$55,2,0))</f>
        <v>Rau các loại</v>
      </c>
      <c r="E315" s="1174" t="str">
        <f>IF(G315="","",VLOOKUP($F315,'DANH MỤC VẬT TƯ'!$B$10:$G$55,3,0))</f>
        <v>kg</v>
      </c>
      <c r="F315" s="1006" t="s">
        <v>2085</v>
      </c>
      <c r="G315" s="1057">
        <f>1*15</f>
        <v>15</v>
      </c>
      <c r="H315" s="1058">
        <f>IF($F315="","",VLOOKUP($F315,'BÁO CÁO NXT 152'!$A$48:$L$64,8,0))</f>
        <v>30000</v>
      </c>
      <c r="I315" s="1058">
        <f t="shared" si="18"/>
        <v>450000</v>
      </c>
      <c r="J315" s="1174">
        <f>IF(F315="","",VLOOKUP($F315,'DANH MỤC VẬT TƯ'!$B$10:$G$55,4,0))</f>
        <v>152</v>
      </c>
      <c r="K315" s="1097" t="s">
        <v>2121</v>
      </c>
      <c r="L315" s="1058" t="str">
        <f t="shared" si="19"/>
        <v>152LCDH</v>
      </c>
      <c r="M315" s="1076"/>
      <c r="N315" s="1076"/>
    </row>
    <row r="316" spans="1:15" s="1009" customFormat="1" ht="15.95" customHeight="1">
      <c r="A316" s="1001"/>
      <c r="B316" s="1002"/>
      <c r="C316" s="1003"/>
      <c r="D316" s="1174" t="str">
        <f>IF(F316="","",VLOOKUP($F316,'DANH MỤC VẬT TƯ'!$B$10:$G$55,2,0))</f>
        <v/>
      </c>
      <c r="E316" s="1174" t="str">
        <f>IF(G316="","",VLOOKUP($F316,'DANH MỤC VẬT TƯ'!$B$10:$G$55,3,0))</f>
        <v/>
      </c>
      <c r="F316" s="1006"/>
      <c r="G316" s="1057"/>
      <c r="H316" s="1058" t="str">
        <f>IF($F316="","",VLOOKUP($F316,'BÁO CÁO NXT 152'!$A$48:$L$64,8,0))</f>
        <v/>
      </c>
      <c r="I316" s="1058"/>
      <c r="J316" s="1174" t="str">
        <f>IF(F316="","",VLOOKUP($F316,'DANH MỤC VẬT TƯ'!$B$10:$G$55,4,0))</f>
        <v/>
      </c>
      <c r="K316" s="1097"/>
      <c r="L316" s="1058"/>
      <c r="M316" s="1076"/>
      <c r="N316" s="1076"/>
    </row>
    <row r="317" spans="1:15" s="1009" customFormat="1" ht="15.95" customHeight="1">
      <c r="A317" s="1001"/>
      <c r="B317" s="1002">
        <v>44600</v>
      </c>
      <c r="C317" s="1003">
        <v>73</v>
      </c>
      <c r="D317" s="1174" t="str">
        <f>IF(F317="","",VLOOKUP($F317,'DANH MỤC VẬT TƯ'!$B$10:$G$55,2,0))</f>
        <v>Mực tươi</v>
      </c>
      <c r="E317" s="1174" t="str">
        <f>IF(G317="","",VLOOKUP($F317,'DANH MỤC VẬT TƯ'!$B$10:$G$55,3,0))</f>
        <v>kg</v>
      </c>
      <c r="F317" s="1006" t="s">
        <v>2086</v>
      </c>
      <c r="G317" s="1057">
        <f>0.3*30</f>
        <v>9</v>
      </c>
      <c r="H317" s="1058">
        <f>IF($F317="","",VLOOKUP($F317,'BÁO CÁO NXT 152'!$A$48:$L$64,8,0))</f>
        <v>250000</v>
      </c>
      <c r="I317" s="1058">
        <f t="shared" si="18"/>
        <v>2250000</v>
      </c>
      <c r="J317" s="1174">
        <f>IF(F317="","",VLOOKUP($F317,'DANH MỤC VẬT TƯ'!$B$10:$G$55,4,0))</f>
        <v>152</v>
      </c>
      <c r="K317" s="1097" t="s">
        <v>2124</v>
      </c>
      <c r="L317" s="1058" t="str">
        <f t="shared" si="19"/>
        <v>152MNMO</v>
      </c>
      <c r="M317" s="1076"/>
      <c r="N317" s="1076"/>
    </row>
    <row r="318" spans="1:15" s="1009" customFormat="1" ht="15.95" customHeight="1">
      <c r="A318" s="1001"/>
      <c r="B318" s="1002">
        <v>44600</v>
      </c>
      <c r="C318" s="1003">
        <v>73</v>
      </c>
      <c r="D318" s="1174" t="str">
        <f>IF(F318="","",VLOOKUP($F318,'DANH MỤC VẬT TƯ'!$B$10:$G$55,2,0))</f>
        <v>Rau các loại</v>
      </c>
      <c r="E318" s="1174" t="str">
        <f>IF(G318="","",VLOOKUP($F318,'DANH MỤC VẬT TƯ'!$B$10:$G$55,3,0))</f>
        <v>kg</v>
      </c>
      <c r="F318" s="1006" t="s">
        <v>2085</v>
      </c>
      <c r="G318" s="1077">
        <f>0.2*30</f>
        <v>6</v>
      </c>
      <c r="H318" s="1058">
        <f>IF($F318="","",VLOOKUP($F318,'BÁO CÁO NXT 152'!$A$48:$L$64,8,0))</f>
        <v>30000</v>
      </c>
      <c r="I318" s="1058">
        <f t="shared" si="18"/>
        <v>180000</v>
      </c>
      <c r="J318" s="1174">
        <f>IF(F318="","",VLOOKUP($F318,'DANH MỤC VẬT TƯ'!$B$10:$G$55,4,0))</f>
        <v>152</v>
      </c>
      <c r="K318" s="1097" t="s">
        <v>2124</v>
      </c>
      <c r="L318" s="1058" t="str">
        <f t="shared" si="19"/>
        <v>152MNMO</v>
      </c>
      <c r="M318" s="1076"/>
      <c r="N318" s="1076"/>
    </row>
    <row r="319" spans="1:15" s="1009" customFormat="1" ht="15.95" customHeight="1">
      <c r="A319" s="1001"/>
      <c r="B319" s="1002"/>
      <c r="C319" s="1003"/>
      <c r="D319" s="1174" t="str">
        <f>IF(F319="","",VLOOKUP($F319,'DANH MỤC VẬT TƯ'!$B$10:$G$55,2,0))</f>
        <v/>
      </c>
      <c r="E319" s="1174" t="str">
        <f>IF(G319="","",VLOOKUP($F319,'DANH MỤC VẬT TƯ'!$B$10:$G$55,3,0))</f>
        <v/>
      </c>
      <c r="F319" s="1006"/>
      <c r="G319" s="1057"/>
      <c r="H319" s="1058" t="str">
        <f>IF($F319="","",VLOOKUP($F319,'BÁO CÁO NXT 152'!$A$48:$L$64,8,0))</f>
        <v/>
      </c>
      <c r="I319" s="1058"/>
      <c r="J319" s="1174" t="str">
        <f>IF(F319="","",VLOOKUP($F319,'DANH MỤC VẬT TƯ'!$B$10:$G$55,4,0))</f>
        <v/>
      </c>
      <c r="K319" s="1097"/>
      <c r="L319" s="1058"/>
      <c r="M319" s="1076"/>
      <c r="N319" s="1076"/>
    </row>
    <row r="320" spans="1:15" s="1009" customFormat="1" ht="15.95" customHeight="1">
      <c r="A320" s="1001"/>
      <c r="B320" s="1002">
        <v>44602</v>
      </c>
      <c r="C320" s="1003">
        <v>74</v>
      </c>
      <c r="D320" s="1174" t="str">
        <f>IF(F320="","",VLOOKUP($F320,'DANH MỤC VẬT TƯ'!$B$10:$G$55,2,0))</f>
        <v xml:space="preserve"> Giò heo</v>
      </c>
      <c r="E320" s="1174" t="str">
        <f>IF(G320="","",VLOOKUP($F320,'DANH MỤC VẬT TƯ'!$B$10:$G$55,3,0))</f>
        <v>kg</v>
      </c>
      <c r="F320" s="1006" t="s">
        <v>2103</v>
      </c>
      <c r="G320" s="1057">
        <f>0.4*20</f>
        <v>8</v>
      </c>
      <c r="H320" s="1058">
        <f>IF($F320="","",VLOOKUP($F320,'BÁO CÁO NXT 152'!$A$48:$L$64,8,0))</f>
        <v>170000</v>
      </c>
      <c r="I320" s="1058">
        <f t="shared" si="18"/>
        <v>1360000</v>
      </c>
      <c r="J320" s="1174">
        <f>IF(F320="","",VLOOKUP($F320,'DANH MỤC VẬT TƯ'!$B$10:$G$55,4,0))</f>
        <v>152</v>
      </c>
      <c r="K320" s="1097" t="s">
        <v>2141</v>
      </c>
      <c r="L320" s="1058" t="str">
        <f t="shared" si="19"/>
        <v>152GHMC</v>
      </c>
      <c r="M320" s="1076"/>
      <c r="N320" s="1076"/>
    </row>
    <row r="321" spans="1:14" s="1009" customFormat="1" ht="15.95" customHeight="1">
      <c r="A321" s="1001"/>
      <c r="B321" s="1002">
        <v>44602</v>
      </c>
      <c r="C321" s="1003">
        <v>74</v>
      </c>
      <c r="D321" s="1174" t="str">
        <f>IF(F321="","",VLOOKUP($F321,'DANH MỤC VẬT TƯ'!$B$10:$G$55,2,0))</f>
        <v>Rau các loại</v>
      </c>
      <c r="E321" s="1174" t="str">
        <f>IF(G321="","",VLOOKUP($F321,'DANH MỤC VẬT TƯ'!$B$10:$G$55,3,0))</f>
        <v>kg</v>
      </c>
      <c r="F321" s="1006" t="s">
        <v>2085</v>
      </c>
      <c r="G321" s="1057">
        <f>0.1*20</f>
        <v>2</v>
      </c>
      <c r="H321" s="1058">
        <f>IF($F321="","",VLOOKUP($F321,'BÁO CÁO NXT 152'!$A$48:$L$64,8,0))</f>
        <v>30000</v>
      </c>
      <c r="I321" s="1058">
        <f t="shared" si="18"/>
        <v>60000</v>
      </c>
      <c r="J321" s="1174">
        <f>IF(F321="","",VLOOKUP($F321,'DANH MỤC VẬT TƯ'!$B$10:$G$55,4,0))</f>
        <v>152</v>
      </c>
      <c r="K321" s="1097" t="s">
        <v>2141</v>
      </c>
      <c r="L321" s="1058" t="str">
        <f t="shared" si="19"/>
        <v>152GHMC</v>
      </c>
      <c r="M321" s="1076"/>
      <c r="N321" s="1076"/>
    </row>
    <row r="322" spans="1:14" s="1009" customFormat="1" ht="15.95" customHeight="1">
      <c r="A322" s="1001"/>
      <c r="B322" s="1002">
        <v>44602</v>
      </c>
      <c r="C322" s="1003">
        <v>74</v>
      </c>
      <c r="D322" s="1174" t="str">
        <f>IF(F322="","",VLOOKUP($F322,'DANH MỤC VẬT TƯ'!$B$10:$G$55,2,0))</f>
        <v>Muối chiên</v>
      </c>
      <c r="E322" s="1174" t="str">
        <f>IF(G322="","",VLOOKUP($F322,'DANH MỤC VẬT TƯ'!$B$10:$G$55,3,0))</f>
        <v>kg</v>
      </c>
      <c r="F322" s="1006" t="s">
        <v>2107</v>
      </c>
      <c r="G322" s="1077">
        <f>0.2*20</f>
        <v>4</v>
      </c>
      <c r="H322" s="1058">
        <f>IF($F322="","",VLOOKUP($F322,'BÁO CÁO NXT 152'!$A$48:$L$64,8,0))</f>
        <v>130000</v>
      </c>
      <c r="I322" s="1058">
        <f t="shared" si="18"/>
        <v>520000</v>
      </c>
      <c r="J322" s="1174">
        <f>IF(F322="","",VLOOKUP($F322,'DANH MỤC VẬT TƯ'!$B$10:$G$55,4,0))</f>
        <v>152</v>
      </c>
      <c r="K322" s="1097" t="s">
        <v>2141</v>
      </c>
      <c r="L322" s="1058" t="str">
        <f t="shared" si="19"/>
        <v>152GHMC</v>
      </c>
      <c r="M322" s="1076"/>
      <c r="N322" s="1076"/>
    </row>
    <row r="323" spans="1:14" s="1009" customFormat="1" ht="15.95" customHeight="1">
      <c r="A323" s="1001"/>
      <c r="B323" s="1002"/>
      <c r="C323" s="1003"/>
      <c r="D323" s="1174" t="str">
        <f>IF(F323="","",VLOOKUP($F323,'DANH MỤC VẬT TƯ'!$B$10:$G$55,2,0))</f>
        <v/>
      </c>
      <c r="E323" s="1174" t="str">
        <f>IF(G323="","",VLOOKUP($F323,'DANH MỤC VẬT TƯ'!$B$10:$G$55,3,0))</f>
        <v/>
      </c>
      <c r="F323" s="1006"/>
      <c r="G323" s="1057"/>
      <c r="H323" s="1058" t="str">
        <f>IF($F323="","",VLOOKUP($F323,'BÁO CÁO NXT 152'!$A$48:$L$64,8,0))</f>
        <v/>
      </c>
      <c r="I323" s="1058"/>
      <c r="J323" s="1174" t="str">
        <f>IF(F323="","",VLOOKUP($F323,'DANH MỤC VẬT TƯ'!$B$10:$G$55,4,0))</f>
        <v/>
      </c>
      <c r="K323" s="1097"/>
      <c r="L323" s="1058"/>
      <c r="M323" s="1076"/>
      <c r="N323" s="1076"/>
    </row>
    <row r="324" spans="1:14" s="1009" customFormat="1" ht="15.95" customHeight="1">
      <c r="A324" s="1001"/>
      <c r="B324" s="1002">
        <v>44602</v>
      </c>
      <c r="C324" s="1003">
        <v>75</v>
      </c>
      <c r="D324" s="1174" t="str">
        <f>IF(F324="","",VLOOKUP($F324,'DANH MỤC VẬT TƯ'!$B$10:$G$55,2,0))</f>
        <v>Bắp bò</v>
      </c>
      <c r="E324" s="1174" t="str">
        <f>IF(G324="","",VLOOKUP($F324,'DANH MỤC VẬT TƯ'!$B$10:$G$55,3,0))</f>
        <v>kg</v>
      </c>
      <c r="F324" s="1006" t="s">
        <v>2045</v>
      </c>
      <c r="G324" s="1057">
        <f>0.1*30</f>
        <v>3</v>
      </c>
      <c r="H324" s="1058">
        <f>IF($F324="","",VLOOKUP($F324,'BÁO CÁO NXT 152'!$A$48:$L$64,8,0))</f>
        <v>270000</v>
      </c>
      <c r="I324" s="1058">
        <f t="shared" si="18"/>
        <v>810000</v>
      </c>
      <c r="J324" s="1174">
        <f>IF(F324="","",VLOOKUP($F324,'DANH MỤC VẬT TƯ'!$B$10:$G$55,4,0))</f>
        <v>152</v>
      </c>
      <c r="K324" s="1097" t="s">
        <v>2056</v>
      </c>
      <c r="L324" s="1058" t="str">
        <f t="shared" si="19"/>
        <v>152LT</v>
      </c>
      <c r="M324" s="1076"/>
      <c r="N324" s="1076"/>
    </row>
    <row r="325" spans="1:14" s="1009" customFormat="1" ht="15.95" customHeight="1">
      <c r="A325" s="1001"/>
      <c r="B325" s="1002">
        <v>44602</v>
      </c>
      <c r="C325" s="1003">
        <v>75</v>
      </c>
      <c r="D325" s="1174" t="str">
        <f>IF(F325="","",VLOOKUP($F325,'DANH MỤC VẬT TƯ'!$B$10:$G$55,2,0))</f>
        <v>Bún</v>
      </c>
      <c r="E325" s="1174" t="str">
        <f>IF(G325="","",VLOOKUP($F325,'DANH MỤC VẬT TƯ'!$B$10:$G$55,3,0))</f>
        <v>kg</v>
      </c>
      <c r="F325" s="1006" t="s">
        <v>2083</v>
      </c>
      <c r="G325" s="1057">
        <f>0.5*30</f>
        <v>15</v>
      </c>
      <c r="H325" s="1058">
        <f>IF($F325="","",VLOOKUP($F325,'BÁO CÁO NXT 152'!$A$48:$L$64,8,0))</f>
        <v>12000</v>
      </c>
      <c r="I325" s="1058">
        <f t="shared" si="18"/>
        <v>180000</v>
      </c>
      <c r="J325" s="1174">
        <f>IF(F325="","",VLOOKUP($F325,'DANH MỤC VẬT TƯ'!$B$10:$G$55,4,0))</f>
        <v>152</v>
      </c>
      <c r="K325" s="1097" t="s">
        <v>2056</v>
      </c>
      <c r="L325" s="1058" t="str">
        <f>J325&amp;K325</f>
        <v>152LT</v>
      </c>
      <c r="M325" s="1076"/>
      <c r="N325" s="1076"/>
    </row>
    <row r="326" spans="1:14" s="1009" customFormat="1" ht="15.95" customHeight="1">
      <c r="A326" s="1001"/>
      <c r="B326" s="1002">
        <v>44602</v>
      </c>
      <c r="C326" s="1003">
        <v>75</v>
      </c>
      <c r="D326" s="1174" t="str">
        <f>IF(F326="","",VLOOKUP($F326,'DANH MỤC VẬT TƯ'!$B$10:$G$55,2,0))</f>
        <v>Thịt heo</v>
      </c>
      <c r="E326" s="1174" t="str">
        <f>IF(G326="","",VLOOKUP($F326,'DANH MỤC VẬT TƯ'!$B$10:$G$55,3,0))</f>
        <v>kg</v>
      </c>
      <c r="F326" s="1006" t="s">
        <v>2088</v>
      </c>
      <c r="G326" s="1057">
        <f>0.2*30</f>
        <v>6</v>
      </c>
      <c r="H326" s="1058">
        <f>IF($F326="","",VLOOKUP($F326,'BÁO CÁO NXT 152'!$A$48:$L$64,8,0))</f>
        <v>130000</v>
      </c>
      <c r="I326" s="1058">
        <f t="shared" si="18"/>
        <v>780000</v>
      </c>
      <c r="J326" s="1174">
        <f>IF(F326="","",VLOOKUP($F326,'DANH MỤC VẬT TƯ'!$B$10:$G$55,4,0))</f>
        <v>152</v>
      </c>
      <c r="K326" s="1097" t="s">
        <v>2056</v>
      </c>
      <c r="L326" s="1058" t="str">
        <f t="shared" ref="L326:L362" si="20">J326&amp;K326</f>
        <v>152LT</v>
      </c>
      <c r="M326" s="1076"/>
      <c r="N326" s="1076"/>
    </row>
    <row r="327" spans="1:14" s="1009" customFormat="1" ht="15.95" customHeight="1">
      <c r="A327" s="1001"/>
      <c r="B327" s="1002">
        <v>44602</v>
      </c>
      <c r="C327" s="1003">
        <v>75</v>
      </c>
      <c r="D327" s="1174" t="str">
        <f>IF(F327="","",VLOOKUP($F327,'DANH MỤC VẬT TƯ'!$B$10:$G$55,2,0))</f>
        <v>Mực tươi</v>
      </c>
      <c r="E327" s="1174" t="str">
        <f>IF(G327="","",VLOOKUP($F327,'DANH MỤC VẬT TƯ'!$B$10:$G$55,3,0))</f>
        <v>kg</v>
      </c>
      <c r="F327" s="1006" t="s">
        <v>2086</v>
      </c>
      <c r="G327" s="1057">
        <f>0.1*30</f>
        <v>3</v>
      </c>
      <c r="H327" s="1058">
        <f>IF($F327="","",VLOOKUP($F327,'BÁO CÁO NXT 152'!$A$48:$L$64,8,0))</f>
        <v>250000</v>
      </c>
      <c r="I327" s="1058">
        <f t="shared" si="18"/>
        <v>750000</v>
      </c>
      <c r="J327" s="1174">
        <f>IF(F327="","",VLOOKUP($F327,'DANH MỤC VẬT TƯ'!$B$10:$G$55,4,0))</f>
        <v>152</v>
      </c>
      <c r="K327" s="1097" t="s">
        <v>2056</v>
      </c>
      <c r="L327" s="1058" t="str">
        <f t="shared" si="20"/>
        <v>152LT</v>
      </c>
      <c r="M327" s="1076"/>
      <c r="N327" s="1076"/>
    </row>
    <row r="328" spans="1:14" s="1009" customFormat="1" ht="15.95" customHeight="1">
      <c r="A328" s="1001"/>
      <c r="B328" s="1002">
        <v>44602</v>
      </c>
      <c r="C328" s="1003">
        <v>75</v>
      </c>
      <c r="D328" s="1174" t="str">
        <f>IF(F328="","",VLOOKUP($F328,'DANH MỤC VẬT TƯ'!$B$10:$G$55,2,0))</f>
        <v>Tôm</v>
      </c>
      <c r="E328" s="1174" t="str">
        <f>IF(G328="","",VLOOKUP($F328,'DANH MỤC VẬT TƯ'!$B$10:$G$55,3,0))</f>
        <v>kg</v>
      </c>
      <c r="F328" s="1006" t="s">
        <v>2089</v>
      </c>
      <c r="G328" s="1057">
        <f>0.1*30</f>
        <v>3</v>
      </c>
      <c r="H328" s="1058">
        <f>IF($F328="","",VLOOKUP($F328,'BÁO CÁO NXT 152'!$A$48:$L$64,8,0))</f>
        <v>250000</v>
      </c>
      <c r="I328" s="1058">
        <f t="shared" si="18"/>
        <v>750000</v>
      </c>
      <c r="J328" s="1174">
        <f>IF(F328="","",VLOOKUP($F328,'DANH MỤC VẬT TƯ'!$B$10:$G$55,4,0))</f>
        <v>152</v>
      </c>
      <c r="K328" s="1097" t="s">
        <v>2056</v>
      </c>
      <c r="L328" s="1058" t="str">
        <f t="shared" si="20"/>
        <v>152LT</v>
      </c>
      <c r="M328" s="1076"/>
      <c r="N328" s="1076"/>
    </row>
    <row r="329" spans="1:14" s="1009" customFormat="1" ht="15.95" customHeight="1">
      <c r="A329" s="1001"/>
      <c r="B329" s="1002">
        <v>44602</v>
      </c>
      <c r="C329" s="1003">
        <v>75</v>
      </c>
      <c r="D329" s="1174" t="str">
        <f>IF(F329="","",VLOOKUP($F329,'DANH MỤC VẬT TƯ'!$B$10:$G$55,2,0))</f>
        <v>Rau các loại</v>
      </c>
      <c r="E329" s="1174" t="str">
        <f>IF(G329="","",VLOOKUP($F329,'DANH MỤC VẬT TƯ'!$B$10:$G$55,3,0))</f>
        <v>kg</v>
      </c>
      <c r="F329" s="1006" t="s">
        <v>2085</v>
      </c>
      <c r="G329" s="1057">
        <f>1*30</f>
        <v>30</v>
      </c>
      <c r="H329" s="1058">
        <f>IF($F329="","",VLOOKUP($F329,'BÁO CÁO NXT 152'!$A$48:$L$64,8,0))</f>
        <v>30000</v>
      </c>
      <c r="I329" s="1058">
        <f t="shared" si="18"/>
        <v>900000</v>
      </c>
      <c r="J329" s="1174">
        <f>IF(F329="","",VLOOKUP($F329,'DANH MỤC VẬT TƯ'!$B$10:$G$55,4,0))</f>
        <v>152</v>
      </c>
      <c r="K329" s="1097" t="s">
        <v>2056</v>
      </c>
      <c r="L329" s="1058" t="str">
        <f t="shared" si="20"/>
        <v>152LT</v>
      </c>
      <c r="M329" s="1076"/>
      <c r="N329" s="1076"/>
    </row>
    <row r="330" spans="1:14" s="1009" customFormat="1" ht="15.95" customHeight="1">
      <c r="A330" s="1001"/>
      <c r="B330" s="1002"/>
      <c r="C330" s="1003"/>
      <c r="D330" s="1174" t="str">
        <f>IF(F330="","",VLOOKUP($F330,'DANH MỤC VẬT TƯ'!$B$10:$G$55,2,0))</f>
        <v/>
      </c>
      <c r="E330" s="1174" t="str">
        <f>IF(G330="","",VLOOKUP($F330,'DANH MỤC VẬT TƯ'!$B$10:$G$55,3,0))</f>
        <v/>
      </c>
      <c r="F330" s="1006"/>
      <c r="G330" s="1057"/>
      <c r="H330" s="1058" t="str">
        <f>IF($F330="","",VLOOKUP($F330,'BÁO CÁO NXT 152'!$A$48:$L$64,8,0))</f>
        <v/>
      </c>
      <c r="I330" s="1058"/>
      <c r="J330" s="1174" t="str">
        <f>IF(F330="","",VLOOKUP($F330,'DANH MỤC VẬT TƯ'!$B$10:$G$55,4,0))</f>
        <v/>
      </c>
      <c r="K330" s="1097"/>
      <c r="L330" s="1058"/>
      <c r="M330" s="1076"/>
      <c r="N330" s="1076"/>
    </row>
    <row r="331" spans="1:14" s="1009" customFormat="1" ht="15.95" customHeight="1">
      <c r="A331" s="1001"/>
      <c r="B331" s="1002">
        <v>44604</v>
      </c>
      <c r="C331" s="1003">
        <v>76</v>
      </c>
      <c r="D331" s="1174" t="str">
        <f>IF(F331="","",VLOOKUP($F331,'DANH MỤC VẬT TƯ'!$B$10:$G$55,2,0))</f>
        <v>Bắp bò</v>
      </c>
      <c r="E331" s="1174" t="str">
        <f>IF(G331="","",VLOOKUP($F331,'DANH MỤC VẬT TƯ'!$B$10:$G$55,3,0))</f>
        <v>kg</v>
      </c>
      <c r="F331" s="1006" t="s">
        <v>2045</v>
      </c>
      <c r="G331" s="1057">
        <f>0.1*30</f>
        <v>3</v>
      </c>
      <c r="H331" s="1058">
        <f>IF($F331="","",VLOOKUP($F331,'BÁO CÁO NXT 152'!$A$48:$L$64,8,0))</f>
        <v>270000</v>
      </c>
      <c r="I331" s="1058">
        <f>IF(G331=0,0,G331*H331)</f>
        <v>810000</v>
      </c>
      <c r="J331" s="1174">
        <f>IF(F331="","",VLOOKUP($F331,'DANH MỤC VẬT TƯ'!$B$10:$G$55,4,0))</f>
        <v>152</v>
      </c>
      <c r="K331" s="1097" t="s">
        <v>2128</v>
      </c>
      <c r="L331" s="1058" t="str">
        <f t="shared" si="20"/>
        <v>152LTC</v>
      </c>
      <c r="M331" s="1076"/>
      <c r="N331" s="1076"/>
    </row>
    <row r="332" spans="1:14" s="1009" customFormat="1" ht="15.95" customHeight="1">
      <c r="A332" s="1001"/>
      <c r="B332" s="1002">
        <v>44604</v>
      </c>
      <c r="C332" s="1003">
        <v>76</v>
      </c>
      <c r="D332" s="1174" t="str">
        <f>IF(F332="","",VLOOKUP($F332,'DANH MỤC VẬT TƯ'!$B$10:$G$55,2,0))</f>
        <v>Bún</v>
      </c>
      <c r="E332" s="1174" t="str">
        <f>IF(G332="","",VLOOKUP($F332,'DANH MỤC VẬT TƯ'!$B$10:$G$55,3,0))</f>
        <v>kg</v>
      </c>
      <c r="F332" s="1006" t="s">
        <v>2083</v>
      </c>
      <c r="G332" s="1057">
        <f>0.5*30</f>
        <v>15</v>
      </c>
      <c r="H332" s="1058">
        <f>IF($F332="","",VLOOKUP($F332,'BÁO CÁO NXT 152'!$A$48:$L$64,8,0))</f>
        <v>12000</v>
      </c>
      <c r="I332" s="1058">
        <f t="shared" si="18"/>
        <v>180000</v>
      </c>
      <c r="J332" s="1174">
        <f>IF(F332="","",VLOOKUP($F332,'DANH MỤC VẬT TƯ'!$B$10:$G$55,4,0))</f>
        <v>152</v>
      </c>
      <c r="K332" s="1097" t="s">
        <v>2128</v>
      </c>
      <c r="L332" s="1058" t="str">
        <f t="shared" si="20"/>
        <v>152LTC</v>
      </c>
      <c r="M332" s="1076"/>
      <c r="N332" s="1076"/>
    </row>
    <row r="333" spans="1:14" s="1009" customFormat="1" ht="15.95" customHeight="1">
      <c r="A333" s="1001"/>
      <c r="B333" s="1002">
        <v>44604</v>
      </c>
      <c r="C333" s="1003">
        <v>76</v>
      </c>
      <c r="D333" s="1174" t="str">
        <f>IF(F333="","",VLOOKUP($F333,'DANH MỤC VẬT TƯ'!$B$10:$G$55,2,0))</f>
        <v>Thịt heo</v>
      </c>
      <c r="E333" s="1174" t="str">
        <f>IF(G333="","",VLOOKUP($F333,'DANH MỤC VẬT TƯ'!$B$10:$G$55,3,0))</f>
        <v>kg</v>
      </c>
      <c r="F333" s="1006" t="s">
        <v>2088</v>
      </c>
      <c r="G333" s="1057">
        <f>0.2*30</f>
        <v>6</v>
      </c>
      <c r="H333" s="1058">
        <f>IF($F333="","",VLOOKUP($F333,'BÁO CÁO NXT 152'!$A$48:$L$64,8,0))</f>
        <v>130000</v>
      </c>
      <c r="I333" s="1058">
        <f t="shared" si="18"/>
        <v>780000</v>
      </c>
      <c r="J333" s="1174">
        <f>IF(F333="","",VLOOKUP($F333,'DANH MỤC VẬT TƯ'!$B$10:$G$55,4,0))</f>
        <v>152</v>
      </c>
      <c r="K333" s="1097" t="s">
        <v>2128</v>
      </c>
      <c r="L333" s="1058" t="str">
        <f t="shared" si="20"/>
        <v>152LTC</v>
      </c>
      <c r="M333" s="1076"/>
      <c r="N333" s="1076"/>
    </row>
    <row r="334" spans="1:14" s="1009" customFormat="1" ht="15.95" customHeight="1">
      <c r="A334" s="1001"/>
      <c r="B334" s="1002">
        <v>44604</v>
      </c>
      <c r="C334" s="1003">
        <v>76</v>
      </c>
      <c r="D334" s="1174" t="str">
        <f>IF(F334="","",VLOOKUP($F334,'DANH MỤC VẬT TƯ'!$B$10:$G$55,2,0))</f>
        <v>Mực tươi</v>
      </c>
      <c r="E334" s="1174" t="str">
        <f>IF(G334="","",VLOOKUP($F334,'DANH MỤC VẬT TƯ'!$B$10:$G$55,3,0))</f>
        <v>kg</v>
      </c>
      <c r="F334" s="1006" t="s">
        <v>2086</v>
      </c>
      <c r="G334" s="1057">
        <f>0.1*30</f>
        <v>3</v>
      </c>
      <c r="H334" s="1058">
        <f>IF($F334="","",VLOOKUP($F334,'BÁO CÁO NXT 152'!$A$48:$L$64,8,0))</f>
        <v>250000</v>
      </c>
      <c r="I334" s="1058">
        <f t="shared" si="18"/>
        <v>750000</v>
      </c>
      <c r="J334" s="1174">
        <f>IF(F334="","",VLOOKUP($F334,'DANH MỤC VẬT TƯ'!$B$10:$G$55,4,0))</f>
        <v>152</v>
      </c>
      <c r="K334" s="1097" t="s">
        <v>2128</v>
      </c>
      <c r="L334" s="1058" t="str">
        <f t="shared" si="20"/>
        <v>152LTC</v>
      </c>
      <c r="M334" s="1076"/>
      <c r="N334" s="1076"/>
    </row>
    <row r="335" spans="1:14" s="1009" customFormat="1" ht="15.95" customHeight="1">
      <c r="A335" s="1001"/>
      <c r="B335" s="1002">
        <v>44604</v>
      </c>
      <c r="C335" s="1003">
        <v>76</v>
      </c>
      <c r="D335" s="1174" t="str">
        <f>IF(F335="","",VLOOKUP($F335,'DANH MỤC VẬT TƯ'!$B$10:$G$55,2,0))</f>
        <v>Tôm</v>
      </c>
      <c r="E335" s="1174" t="str">
        <f>IF(G335="","",VLOOKUP($F335,'DANH MỤC VẬT TƯ'!$B$10:$G$55,3,0))</f>
        <v>kg</v>
      </c>
      <c r="F335" s="1006" t="s">
        <v>2089</v>
      </c>
      <c r="G335" s="1057">
        <f>0.1*30</f>
        <v>3</v>
      </c>
      <c r="H335" s="1058">
        <f>IF($F335="","",VLOOKUP($F335,'BÁO CÁO NXT 152'!$A$48:$L$64,8,0))</f>
        <v>250000</v>
      </c>
      <c r="I335" s="1058">
        <f t="shared" si="18"/>
        <v>750000</v>
      </c>
      <c r="J335" s="1174">
        <f>IF(F335="","",VLOOKUP($F335,'DANH MỤC VẬT TƯ'!$B$10:$G$55,4,0))</f>
        <v>152</v>
      </c>
      <c r="K335" s="1097" t="s">
        <v>2128</v>
      </c>
      <c r="L335" s="1058" t="str">
        <f t="shared" si="20"/>
        <v>152LTC</v>
      </c>
      <c r="M335" s="1076"/>
      <c r="N335" s="1076"/>
    </row>
    <row r="336" spans="1:14" s="1009" customFormat="1" ht="15.95" customHeight="1">
      <c r="A336" s="1001"/>
      <c r="B336" s="1002">
        <v>44604</v>
      </c>
      <c r="C336" s="1003">
        <v>76</v>
      </c>
      <c r="D336" s="1174" t="str">
        <f>IF(F336="","",VLOOKUP($F336,'DANH MỤC VẬT TƯ'!$B$10:$G$55,2,0))</f>
        <v>Rau các loại</v>
      </c>
      <c r="E336" s="1174" t="str">
        <f>IF(G336="","",VLOOKUP($F336,'DANH MỤC VẬT TƯ'!$B$10:$G$55,3,0))</f>
        <v>kg</v>
      </c>
      <c r="F336" s="1006" t="s">
        <v>2085</v>
      </c>
      <c r="G336" s="1057">
        <f>1*30</f>
        <v>30</v>
      </c>
      <c r="H336" s="1058">
        <f>IF($F336="","",VLOOKUP($F336,'BÁO CÁO NXT 152'!$A$48:$L$64,8,0))</f>
        <v>30000</v>
      </c>
      <c r="I336" s="1058">
        <f t="shared" si="18"/>
        <v>900000</v>
      </c>
      <c r="J336" s="1174">
        <f>IF(F336="","",VLOOKUP($F336,'DANH MỤC VẬT TƯ'!$B$10:$G$55,4,0))</f>
        <v>152</v>
      </c>
      <c r="K336" s="1097" t="s">
        <v>2128</v>
      </c>
      <c r="L336" s="1058" t="str">
        <f t="shared" si="20"/>
        <v>152LTC</v>
      </c>
      <c r="M336" s="1076"/>
      <c r="N336" s="1076"/>
    </row>
    <row r="337" spans="1:14" s="1009" customFormat="1" ht="15.95" customHeight="1">
      <c r="A337" s="1001"/>
      <c r="B337" s="1002">
        <v>44604</v>
      </c>
      <c r="C337" s="1003">
        <v>76</v>
      </c>
      <c r="D337" s="1174" t="str">
        <f>IF(F337="","",VLOOKUP($F337,'DANH MỤC VẬT TƯ'!$B$10:$G$55,2,0))</f>
        <v>Ghẹ</v>
      </c>
      <c r="E337" s="1174" t="str">
        <f>IF(G337="","",VLOOKUP($F337,'DANH MỤC VẬT TƯ'!$B$10:$G$55,3,0))</f>
        <v>kg</v>
      </c>
      <c r="F337" s="1006" t="s">
        <v>2091</v>
      </c>
      <c r="G337" s="1057">
        <f>0.3*30</f>
        <v>9</v>
      </c>
      <c r="H337" s="1058">
        <f>IF($F337="","",VLOOKUP($F337,'BÁO CÁO NXT 152'!$A$48:$L$64,8,0))</f>
        <v>270000</v>
      </c>
      <c r="I337" s="1058">
        <f t="shared" si="18"/>
        <v>2430000</v>
      </c>
      <c r="J337" s="1174">
        <f>IF(F337="","",VLOOKUP($F337,'DANH MỤC VẬT TƯ'!$B$10:$G$55,4,0))</f>
        <v>152</v>
      </c>
      <c r="K337" s="1097" t="s">
        <v>2128</v>
      </c>
      <c r="L337" s="1058" t="str">
        <f t="shared" si="20"/>
        <v>152LTC</v>
      </c>
      <c r="M337" s="1076"/>
      <c r="N337" s="1076"/>
    </row>
    <row r="338" spans="1:14" s="1009" customFormat="1" ht="15.95" customHeight="1">
      <c r="A338" s="1001"/>
      <c r="B338" s="1002"/>
      <c r="C338" s="1003"/>
      <c r="D338" s="1174" t="str">
        <f>IF(F338="","",VLOOKUP($F338,'DANH MỤC VẬT TƯ'!$B$10:$G$55,2,0))</f>
        <v/>
      </c>
      <c r="E338" s="1174" t="str">
        <f>IF(G338="","",VLOOKUP($F338,'DANH MỤC VẬT TƯ'!$B$10:$G$55,3,0))</f>
        <v/>
      </c>
      <c r="F338" s="1006"/>
      <c r="G338" s="1057"/>
      <c r="H338" s="1058" t="str">
        <f>IF($F338="","",VLOOKUP($F338,'BÁO CÁO NXT 152'!$A$48:$L$64,8,0))</f>
        <v/>
      </c>
      <c r="I338" s="1058">
        <f t="shared" si="18"/>
        <v>0</v>
      </c>
      <c r="J338" s="1174" t="str">
        <f>IF(F338="","",VLOOKUP($F338,'DANH MỤC VẬT TƯ'!$B$10:$G$55,4,0))</f>
        <v/>
      </c>
      <c r="K338" s="1097"/>
      <c r="L338" s="1058" t="str">
        <f t="shared" si="20"/>
        <v/>
      </c>
      <c r="M338" s="1076"/>
      <c r="N338" s="1076"/>
    </row>
    <row r="339" spans="1:14" s="1009" customFormat="1" ht="15.95" customHeight="1">
      <c r="A339" s="1001"/>
      <c r="B339" s="1002">
        <v>44604</v>
      </c>
      <c r="C339" s="1003">
        <v>77</v>
      </c>
      <c r="D339" s="1174" t="str">
        <f>IF(F339="","",VLOOKUP($F339,'DANH MỤC VẬT TƯ'!$B$10:$G$55,2,0))</f>
        <v>Bắp bò</v>
      </c>
      <c r="E339" s="1174" t="str">
        <f>IF(G339="","",VLOOKUP($F339,'DANH MỤC VẬT TƯ'!$B$10:$G$55,3,0))</f>
        <v>kg</v>
      </c>
      <c r="F339" s="1095" t="s">
        <v>2045</v>
      </c>
      <c r="G339" s="1057">
        <f>20*0.2</f>
        <v>4</v>
      </c>
      <c r="H339" s="1058">
        <f>IF($F339="","",VLOOKUP($F339,'BÁO CÁO NXT 152'!$A$48:$L$64,8,0))</f>
        <v>270000</v>
      </c>
      <c r="I339" s="1058">
        <f>IF(G339=0,0,G339*H339)</f>
        <v>1080000</v>
      </c>
      <c r="J339" s="1174">
        <f>IF(F339="","",VLOOKUP($F339,'DANH MỤC VẬT TƯ'!$B$10:$G$55,4,0))</f>
        <v>152</v>
      </c>
      <c r="K339" s="1096" t="s">
        <v>2136</v>
      </c>
      <c r="L339" s="1058" t="str">
        <f>J339&amp;K339</f>
        <v>152BXSO</v>
      </c>
      <c r="M339" s="1042"/>
      <c r="N339" s="1076"/>
    </row>
    <row r="340" spans="1:14" s="1009" customFormat="1" ht="15.95" customHeight="1">
      <c r="A340" s="1001"/>
      <c r="B340" s="1002">
        <v>44604</v>
      </c>
      <c r="C340" s="1003">
        <v>77</v>
      </c>
      <c r="D340" s="1174" t="str">
        <f>IF(F340="","",VLOOKUP($F340,'DANH MỤC VẬT TƯ'!$B$10:$G$55,2,0))</f>
        <v>Rau các loại</v>
      </c>
      <c r="E340" s="1174" t="str">
        <f>IF(G340="","",VLOOKUP($F340,'DANH MỤC VẬT TƯ'!$B$10:$G$55,3,0))</f>
        <v>kg</v>
      </c>
      <c r="F340" s="1006" t="s">
        <v>2085</v>
      </c>
      <c r="G340" s="1057">
        <f>0.1*20</f>
        <v>2</v>
      </c>
      <c r="H340" s="1058">
        <f>IF($F340="","",VLOOKUP($F340,'BÁO CÁO NXT 152'!$A$48:$L$64,8,0))</f>
        <v>30000</v>
      </c>
      <c r="I340" s="1058">
        <f>IF(G340=0,0,G340*H340)</f>
        <v>60000</v>
      </c>
      <c r="J340" s="1174">
        <f>IF(F340="","",VLOOKUP($F340,'DANH MỤC VẬT TƯ'!$B$10:$G$55,4,0))</f>
        <v>152</v>
      </c>
      <c r="K340" s="1071" t="s">
        <v>2136</v>
      </c>
      <c r="L340" s="1058" t="str">
        <f>J340&amp;K340</f>
        <v>152BXSO</v>
      </c>
      <c r="M340" s="1042"/>
      <c r="N340" s="1076"/>
    </row>
    <row r="341" spans="1:14" s="1009" customFormat="1" ht="15.95" customHeight="1">
      <c r="A341" s="1001"/>
      <c r="B341" s="1002">
        <v>44604</v>
      </c>
      <c r="C341" s="1003">
        <v>77</v>
      </c>
      <c r="D341" s="1174" t="str">
        <f>IF(F341="","",VLOOKUP($F341,'DANH MỤC VẬT TƯ'!$B$10:$G$55,2,0))</f>
        <v>Ngô mỹ</v>
      </c>
      <c r="E341" s="1174" t="str">
        <f>IF(G341="","",VLOOKUP($F341,'DANH MỤC VẬT TƯ'!$B$10:$G$55,3,0))</f>
        <v>kg</v>
      </c>
      <c r="F341" s="1006" t="s">
        <v>2096</v>
      </c>
      <c r="G341" s="1057">
        <f>0.08*5</f>
        <v>0.4</v>
      </c>
      <c r="H341" s="1058">
        <f>IF($F341="","",VLOOKUP($F341,'BÁO CÁO NXT 152'!$A$48:$L$64,8,0))</f>
        <v>30000</v>
      </c>
      <c r="I341" s="1058">
        <f>IF(G341=0,0,G341*H341)</f>
        <v>12000</v>
      </c>
      <c r="J341" s="1174">
        <f>IF(F341="","",VLOOKUP($F341,'DANH MỤC VẬT TƯ'!$B$10:$G$55,4,0))</f>
        <v>152</v>
      </c>
      <c r="K341" s="1071" t="s">
        <v>1971</v>
      </c>
      <c r="L341" s="1058" t="str">
        <f>J341&amp;K341</f>
        <v>152NC</v>
      </c>
      <c r="M341" s="1042"/>
      <c r="N341" s="1076"/>
    </row>
    <row r="342" spans="1:14" s="1009" customFormat="1" ht="15.95" customHeight="1">
      <c r="A342" s="1001"/>
      <c r="B342" s="1002">
        <v>44604</v>
      </c>
      <c r="C342" s="1003">
        <v>77</v>
      </c>
      <c r="D342" s="1174" t="str">
        <f>IF(F342="","",VLOOKUP($F342,'DANH MỤC VẬT TƯ'!$B$10:$G$55,2,0))</f>
        <v>Bột chiên giòn</v>
      </c>
      <c r="E342" s="1174" t="str">
        <f>IF(G342="","",VLOOKUP($F342,'DANH MỤC VẬT TƯ'!$B$10:$G$55,3,0))</f>
        <v>kg</v>
      </c>
      <c r="F342" s="1006" t="s">
        <v>2095</v>
      </c>
      <c r="G342" s="1057">
        <f>0.05*5</f>
        <v>0.25</v>
      </c>
      <c r="H342" s="1058">
        <f>IF($F342="","",VLOOKUP($F342,'BÁO CÁO NXT 152'!$A$48:$L$64,8,0))</f>
        <v>150000</v>
      </c>
      <c r="I342" s="1058">
        <f>IF(G342=0,0,G342*H342)</f>
        <v>37500</v>
      </c>
      <c r="J342" s="1174">
        <f>IF(F342="","",VLOOKUP($F342,'DANH MỤC VẬT TƯ'!$B$10:$G$55,4,0))</f>
        <v>152</v>
      </c>
      <c r="K342" s="1071" t="s">
        <v>1971</v>
      </c>
      <c r="L342" s="1058" t="str">
        <f>J342&amp;K342</f>
        <v>152NC</v>
      </c>
      <c r="M342" s="1042"/>
      <c r="N342" s="1076"/>
    </row>
    <row r="343" spans="1:14" s="1009" customFormat="1" ht="15.95" customHeight="1">
      <c r="A343" s="1001"/>
      <c r="B343" s="1002"/>
      <c r="C343" s="1003"/>
      <c r="D343" s="1174" t="str">
        <f>IF(F343="","",VLOOKUP($F343,'DANH MỤC VẬT TƯ'!$B$10:$G$55,2,0))</f>
        <v/>
      </c>
      <c r="E343" s="1174" t="str">
        <f>IF(G343="","",VLOOKUP($F343,'DANH MỤC VẬT TƯ'!$B$10:$G$55,3,0))</f>
        <v/>
      </c>
      <c r="F343" s="1006"/>
      <c r="G343" s="1057"/>
      <c r="H343" s="1058" t="str">
        <f>IF($F343="","",VLOOKUP($F343,'BÁO CÁO NXT 152'!$A$48:$L$64,8,0))</f>
        <v/>
      </c>
      <c r="I343" s="1058"/>
      <c r="J343" s="1174" t="str">
        <f>IF(F343="","",VLOOKUP($F343,'DANH MỤC VẬT TƯ'!$B$10:$G$55,4,0))</f>
        <v/>
      </c>
      <c r="K343" s="1096"/>
      <c r="L343" s="1058"/>
      <c r="M343" s="1042"/>
      <c r="N343" s="1076"/>
    </row>
    <row r="344" spans="1:14" s="1009" customFormat="1" ht="15.95" customHeight="1">
      <c r="A344" s="1001"/>
      <c r="B344" s="1002">
        <v>44605</v>
      </c>
      <c r="C344" s="1026">
        <v>78</v>
      </c>
      <c r="D344" s="1174" t="str">
        <f>IF(F344="","",VLOOKUP($F344,'DANH MỤC VẬT TƯ'!$B$10:$G$55,2,0))</f>
        <v>Bắp bò</v>
      </c>
      <c r="E344" s="1174" t="str">
        <f>IF(G344="","",VLOOKUP($F344,'DANH MỤC VẬT TƯ'!$B$10:$G$55,3,0))</f>
        <v>kg</v>
      </c>
      <c r="F344" s="1006" t="s">
        <v>2045</v>
      </c>
      <c r="G344" s="1057">
        <f>0.4*30</f>
        <v>12</v>
      </c>
      <c r="H344" s="1058">
        <f>IF($F344="","",VLOOKUP($F344,'BÁO CÁO NXT 152'!$A$48:$L$64,8,0))</f>
        <v>270000</v>
      </c>
      <c r="I344" s="1058">
        <f>IF(G344=0,0,G344*H344)</f>
        <v>3240000</v>
      </c>
      <c r="J344" s="1174">
        <f>IF(F344="","",VLOOKUP($F344,'DANH MỤC VẬT TƯ'!$B$10:$G$55,4,0))</f>
        <v>152</v>
      </c>
      <c r="K344" s="1071" t="s">
        <v>2138</v>
      </c>
      <c r="L344" s="1058" t="str">
        <f t="shared" si="20"/>
        <v>152BNS</v>
      </c>
      <c r="M344" s="1042"/>
      <c r="N344" s="1076"/>
    </row>
    <row r="345" spans="1:14" s="1009" customFormat="1" ht="15.95" customHeight="1">
      <c r="A345" s="1001"/>
      <c r="B345" s="1002">
        <v>44605</v>
      </c>
      <c r="C345" s="1026">
        <v>78</v>
      </c>
      <c r="D345" s="1174" t="str">
        <f>IF(F345="","",VLOOKUP($F345,'DANH MỤC VẬT TƯ'!$B$10:$G$55,2,0))</f>
        <v>Rau các loại</v>
      </c>
      <c r="E345" s="1174" t="str">
        <f>IF(G345="","",VLOOKUP($F345,'DANH MỤC VẬT TƯ'!$B$10:$G$55,3,0))</f>
        <v>kg</v>
      </c>
      <c r="F345" s="1006" t="s">
        <v>2085</v>
      </c>
      <c r="G345" s="1057">
        <f>0.1*30</f>
        <v>3</v>
      </c>
      <c r="H345" s="1058">
        <f>IF($F345="","",VLOOKUP($F345,'BÁO CÁO NXT 152'!$A$48:$L$64,8,0))</f>
        <v>30000</v>
      </c>
      <c r="I345" s="1058">
        <f>IF(G345=0,0,G345*H345)</f>
        <v>90000</v>
      </c>
      <c r="J345" s="1174">
        <f>IF(F345="","",VLOOKUP($F345,'DANH MỤC VẬT TƯ'!$B$10:$G$55,4,0))</f>
        <v>152</v>
      </c>
      <c r="K345" s="1071" t="s">
        <v>2138</v>
      </c>
      <c r="L345" s="1058" t="str">
        <f t="shared" si="20"/>
        <v>152BNS</v>
      </c>
      <c r="M345" s="1042"/>
      <c r="N345" s="1076"/>
    </row>
    <row r="346" spans="1:14" s="1009" customFormat="1" ht="15.95" customHeight="1">
      <c r="A346" s="1001"/>
      <c r="B346" s="1002">
        <v>44605</v>
      </c>
      <c r="C346" s="1026">
        <v>78</v>
      </c>
      <c r="D346" s="1174" t="str">
        <f>IF(F346="","",VLOOKUP($F346,'DANH MỤC VẬT TƯ'!$B$10:$G$55,2,0))</f>
        <v xml:space="preserve">Khoai </v>
      </c>
      <c r="E346" s="1174" t="str">
        <f>IF(G346="","",VLOOKUP($F346,'DANH MỤC VẬT TƯ'!$B$10:$G$55,3,0))</f>
        <v>kg</v>
      </c>
      <c r="F346" s="1006" t="s">
        <v>2093</v>
      </c>
      <c r="G346" s="1057">
        <f>0.07*5</f>
        <v>0.35000000000000003</v>
      </c>
      <c r="H346" s="1058">
        <f>IF($F346="","",VLOOKUP($F346,'BÁO CÁO NXT 152'!$A$48:$L$64,8,0))</f>
        <v>30000</v>
      </c>
      <c r="I346" s="1058">
        <f>IF(G346=0,0,G346*H346)</f>
        <v>10500.000000000002</v>
      </c>
      <c r="J346" s="1174">
        <f>IF(F346="","",VLOOKUP($F346,'DANH MỤC VẬT TƯ'!$B$10:$G$55,4,0))</f>
        <v>152</v>
      </c>
      <c r="K346" s="1071" t="s">
        <v>2129</v>
      </c>
      <c r="L346" s="1058" t="str">
        <f t="shared" si="20"/>
        <v>152KTC</v>
      </c>
      <c r="M346" s="1042"/>
      <c r="N346" s="1076"/>
    </row>
    <row r="347" spans="1:14" s="1009" customFormat="1" ht="15.95" customHeight="1">
      <c r="A347" s="1001"/>
      <c r="B347" s="1002">
        <v>44605</v>
      </c>
      <c r="C347" s="1026">
        <v>78</v>
      </c>
      <c r="D347" s="1174" t="str">
        <f>IF(F347="","",VLOOKUP($F347,'DANH MỤC VẬT TƯ'!$B$10:$G$55,2,0))</f>
        <v>Bột chiên giòn</v>
      </c>
      <c r="E347" s="1174" t="str">
        <f>IF(G347="","",VLOOKUP($F347,'DANH MỤC VẬT TƯ'!$B$10:$G$55,3,0))</f>
        <v>kg</v>
      </c>
      <c r="F347" s="1006" t="s">
        <v>2095</v>
      </c>
      <c r="G347" s="1057">
        <f>0.05*5</f>
        <v>0.25</v>
      </c>
      <c r="H347" s="1058">
        <f>IF($F347="","",VLOOKUP($F347,'BÁO CÁO NXT 152'!$A$48:$L$64,8,0))</f>
        <v>150000</v>
      </c>
      <c r="I347" s="1058">
        <f>IF(G347=0,0,G347*H347)</f>
        <v>37500</v>
      </c>
      <c r="J347" s="1174">
        <f>IF(F347="","",VLOOKUP($F347,'DANH MỤC VẬT TƯ'!$B$10:$G$55,4,0))</f>
        <v>152</v>
      </c>
      <c r="K347" s="1071" t="s">
        <v>2129</v>
      </c>
      <c r="L347" s="1058" t="str">
        <f t="shared" si="20"/>
        <v>152KTC</v>
      </c>
      <c r="M347" s="1042"/>
      <c r="N347" s="1076"/>
    </row>
    <row r="348" spans="1:14" s="1009" customFormat="1" ht="15.95" customHeight="1">
      <c r="A348" s="1001"/>
      <c r="B348" s="1002"/>
      <c r="C348" s="1003"/>
      <c r="D348" s="1174" t="str">
        <f>IF(F348="","",VLOOKUP($F348,'DANH MỤC VẬT TƯ'!$B$10:$G$55,2,0))</f>
        <v/>
      </c>
      <c r="E348" s="1174" t="str">
        <f>IF(G348="","",VLOOKUP($F348,'DANH MỤC VẬT TƯ'!$B$10:$G$55,3,0))</f>
        <v/>
      </c>
      <c r="F348" s="1006"/>
      <c r="G348" s="1057"/>
      <c r="H348" s="1058" t="str">
        <f>IF($F348="","",VLOOKUP($F348,'BÁO CÁO NXT 152'!$A$48:$L$64,8,0))</f>
        <v/>
      </c>
      <c r="I348" s="1058">
        <f t="shared" si="18"/>
        <v>0</v>
      </c>
      <c r="J348" s="1174" t="str">
        <f>IF(F348="","",VLOOKUP($F348,'DANH MỤC VẬT TƯ'!$B$10:$G$55,4,0))</f>
        <v/>
      </c>
      <c r="K348" s="1071"/>
      <c r="L348" s="1058" t="str">
        <f t="shared" si="20"/>
        <v/>
      </c>
      <c r="M348" s="1076"/>
      <c r="N348" s="1076"/>
    </row>
    <row r="349" spans="1:14" s="1009" customFormat="1" ht="15.95" customHeight="1">
      <c r="A349" s="1001"/>
      <c r="B349" s="1002">
        <v>44605</v>
      </c>
      <c r="C349" s="1003">
        <v>79</v>
      </c>
      <c r="D349" s="1174" t="str">
        <f>IF(F349="","",VLOOKUP($F349,'DANH MỤC VẬT TƯ'!$B$10:$G$55,2,0))</f>
        <v>Cá diêu hồng</v>
      </c>
      <c r="E349" s="1174" t="str">
        <f>IF(G349="","",VLOOKUP($F349,'DANH MỤC VẬT TƯ'!$B$10:$G$55,3,0))</f>
        <v>kg</v>
      </c>
      <c r="F349" s="1006" t="s">
        <v>2081</v>
      </c>
      <c r="G349" s="1057">
        <f>0.7*15</f>
        <v>10.5</v>
      </c>
      <c r="H349" s="1058">
        <f>IF($F349="","",VLOOKUP($F349,'BÁO CÁO NXT 152'!$A$48:$L$64,8,0))</f>
        <v>60000</v>
      </c>
      <c r="I349" s="1058">
        <f>IF(G349=0,0,G349*H349)</f>
        <v>630000</v>
      </c>
      <c r="J349" s="1174">
        <f>IF(F349="","",VLOOKUP($F349,'DANH MỤC VẬT TƯ'!$B$10:$G$55,4,0))</f>
        <v>152</v>
      </c>
      <c r="K349" s="1097" t="s">
        <v>2121</v>
      </c>
      <c r="L349" s="1058" t="str">
        <f t="shared" si="20"/>
        <v>152LCDH</v>
      </c>
      <c r="M349" s="1076"/>
      <c r="N349" s="1076"/>
    </row>
    <row r="350" spans="1:14" s="1009" customFormat="1" ht="15.95" customHeight="1">
      <c r="A350" s="1001"/>
      <c r="B350" s="1002">
        <v>44605</v>
      </c>
      <c r="C350" s="1003">
        <v>79</v>
      </c>
      <c r="D350" s="1174" t="str">
        <f>IF(F350="","",VLOOKUP($F350,'DANH MỤC VẬT TƯ'!$B$10:$G$55,2,0))</f>
        <v>Bún</v>
      </c>
      <c r="E350" s="1174" t="str">
        <f>IF(G350="","",VLOOKUP($F350,'DANH MỤC VẬT TƯ'!$B$10:$G$55,3,0))</f>
        <v>kg</v>
      </c>
      <c r="F350" s="1006" t="s">
        <v>2083</v>
      </c>
      <c r="G350" s="1057">
        <f>0.5*15</f>
        <v>7.5</v>
      </c>
      <c r="H350" s="1058">
        <f>IF($F350="","",VLOOKUP($F350,'BÁO CÁO NXT 152'!$A$48:$L$64,8,0))</f>
        <v>12000</v>
      </c>
      <c r="I350" s="1058">
        <f>IF(G350=0,0,G350*H350)</f>
        <v>90000</v>
      </c>
      <c r="J350" s="1174">
        <f>IF(F350="","",VLOOKUP($F350,'DANH MỤC VẬT TƯ'!$B$10:$G$55,4,0))</f>
        <v>152</v>
      </c>
      <c r="K350" s="1097" t="s">
        <v>2121</v>
      </c>
      <c r="L350" s="1058" t="str">
        <f t="shared" si="20"/>
        <v>152LCDH</v>
      </c>
      <c r="M350" s="1076"/>
      <c r="N350" s="1076"/>
    </row>
    <row r="351" spans="1:14" s="1009" customFormat="1" ht="15.95" customHeight="1">
      <c r="A351" s="1001"/>
      <c r="B351" s="1002">
        <v>44605</v>
      </c>
      <c r="C351" s="1003">
        <v>79</v>
      </c>
      <c r="D351" s="1174" t="str">
        <f>IF(F351="","",VLOOKUP($F351,'DANH MỤC VẬT TƯ'!$B$10:$G$55,2,0))</f>
        <v>Rau các loại</v>
      </c>
      <c r="E351" s="1174" t="str">
        <f>IF(G351="","",VLOOKUP($F351,'DANH MỤC VẬT TƯ'!$B$10:$G$55,3,0))</f>
        <v>kg</v>
      </c>
      <c r="F351" s="1006" t="s">
        <v>2085</v>
      </c>
      <c r="G351" s="1057">
        <f>1*15</f>
        <v>15</v>
      </c>
      <c r="H351" s="1058">
        <f>IF($F351="","",VLOOKUP($F351,'BÁO CÁO NXT 152'!$A$48:$L$64,8,0))</f>
        <v>30000</v>
      </c>
      <c r="I351" s="1058">
        <f>IF(G351=0,0,G351*H351)</f>
        <v>450000</v>
      </c>
      <c r="J351" s="1174">
        <f>IF(F351="","",VLOOKUP($F351,'DANH MỤC VẬT TƯ'!$B$10:$G$55,4,0))</f>
        <v>152</v>
      </c>
      <c r="K351" s="1097" t="s">
        <v>2121</v>
      </c>
      <c r="L351" s="1058" t="str">
        <f t="shared" si="20"/>
        <v>152LCDH</v>
      </c>
      <c r="M351" s="1076"/>
      <c r="N351" s="1076"/>
    </row>
    <row r="352" spans="1:14" s="1009" customFormat="1" ht="15.95" customHeight="1">
      <c r="A352" s="1001"/>
      <c r="B352" s="1002"/>
      <c r="C352" s="1003"/>
      <c r="D352" s="1174" t="str">
        <f>IF(F352="","",VLOOKUP($F352,'DANH MỤC VẬT TƯ'!$B$10:$G$55,2,0))</f>
        <v/>
      </c>
      <c r="E352" s="1174" t="str">
        <f>IF(G352="","",VLOOKUP($F352,'DANH MỤC VẬT TƯ'!$B$10:$G$55,3,0))</f>
        <v/>
      </c>
      <c r="F352" s="1006"/>
      <c r="G352" s="1057"/>
      <c r="H352" s="1058" t="str">
        <f>IF($F352="","",VLOOKUP($F352,'BÁO CÁO NXT 152'!$A$48:$L$64,8,0))</f>
        <v/>
      </c>
      <c r="I352" s="1058">
        <f t="shared" si="18"/>
        <v>0</v>
      </c>
      <c r="J352" s="1174" t="str">
        <f>IF(F352="","",VLOOKUP($F352,'DANH MỤC VẬT TƯ'!$B$10:$G$55,4,0))</f>
        <v/>
      </c>
      <c r="K352" s="1071"/>
      <c r="L352" s="1058" t="str">
        <f t="shared" si="20"/>
        <v/>
      </c>
      <c r="M352" s="1076"/>
      <c r="N352" s="1076"/>
    </row>
    <row r="353" spans="1:14" s="1009" customFormat="1" ht="15.95" customHeight="1">
      <c r="A353" s="1001"/>
      <c r="B353" s="1002">
        <v>44606</v>
      </c>
      <c r="C353" s="1003">
        <v>80</v>
      </c>
      <c r="D353" s="1174" t="str">
        <f>IF(F353="","",VLOOKUP($F353,'DANH MỤC VẬT TƯ'!$B$10:$G$55,2,0))</f>
        <v>Mực tươi</v>
      </c>
      <c r="E353" s="1174" t="str">
        <f>IF(G353="","",VLOOKUP($F353,'DANH MỤC VẬT TƯ'!$B$10:$G$55,3,0))</f>
        <v>kg</v>
      </c>
      <c r="F353" s="1006" t="s">
        <v>2086</v>
      </c>
      <c r="G353" s="1057">
        <f>0.3*30</f>
        <v>9</v>
      </c>
      <c r="H353" s="1058">
        <f>IF($F353="","",VLOOKUP($F353,'BÁO CÁO NXT 152'!$A$48:$L$64,8,0))</f>
        <v>250000</v>
      </c>
      <c r="I353" s="1058">
        <f>IF(G353=0,0,G353*H353)</f>
        <v>2250000</v>
      </c>
      <c r="J353" s="1174">
        <f>IF(F353="","",VLOOKUP($F353,'DANH MỤC VẬT TƯ'!$B$10:$G$55,4,0))</f>
        <v>152</v>
      </c>
      <c r="K353" s="1097" t="s">
        <v>2124</v>
      </c>
      <c r="L353" s="1058" t="str">
        <f t="shared" si="20"/>
        <v>152MNMO</v>
      </c>
      <c r="M353" s="1076"/>
      <c r="N353" s="1076"/>
    </row>
    <row r="354" spans="1:14" s="1009" customFormat="1" ht="15.95" customHeight="1">
      <c r="A354" s="1001"/>
      <c r="B354" s="1002">
        <v>44606</v>
      </c>
      <c r="C354" s="1003">
        <v>80</v>
      </c>
      <c r="D354" s="1174" t="str">
        <f>IF(F354="","",VLOOKUP($F354,'DANH MỤC VẬT TƯ'!$B$10:$G$55,2,0))</f>
        <v>Rau các loại</v>
      </c>
      <c r="E354" s="1174" t="str">
        <f>IF(G354="","",VLOOKUP($F354,'DANH MỤC VẬT TƯ'!$B$10:$G$55,3,0))</f>
        <v>kg</v>
      </c>
      <c r="F354" s="1006" t="s">
        <v>2085</v>
      </c>
      <c r="G354" s="1077">
        <f>0.2*30</f>
        <v>6</v>
      </c>
      <c r="H354" s="1058">
        <f>IF($F354="","",VLOOKUP($F354,'BÁO CÁO NXT 152'!$A$48:$L$64,8,0))</f>
        <v>30000</v>
      </c>
      <c r="I354" s="1058">
        <f>IF(G354=0,0,G354*H354)</f>
        <v>180000</v>
      </c>
      <c r="J354" s="1174">
        <f>IF(F354="","",VLOOKUP($F354,'DANH MỤC VẬT TƯ'!$B$10:$G$55,4,0))</f>
        <v>152</v>
      </c>
      <c r="K354" s="1097" t="s">
        <v>2124</v>
      </c>
      <c r="L354" s="1058" t="str">
        <f t="shared" si="20"/>
        <v>152MNMO</v>
      </c>
      <c r="M354" s="1076"/>
      <c r="N354" s="1076"/>
    </row>
    <row r="355" spans="1:14" s="1009" customFormat="1" ht="15.95" customHeight="1">
      <c r="A355" s="1001"/>
      <c r="B355" s="1002"/>
      <c r="C355" s="1003"/>
      <c r="D355" s="1174" t="str">
        <f>IF(F355="","",VLOOKUP($F355,'DANH MỤC VẬT TƯ'!$B$10:$G$55,2,0))</f>
        <v/>
      </c>
      <c r="E355" s="1174" t="str">
        <f>IF(G355="","",VLOOKUP($F355,'DANH MỤC VẬT TƯ'!$B$10:$G$55,3,0))</f>
        <v/>
      </c>
      <c r="F355" s="1006"/>
      <c r="G355" s="1057"/>
      <c r="H355" s="1058" t="str">
        <f>IF($F355="","",VLOOKUP($F355,'BÁO CÁO NXT 152'!$A$48:$L$64,8,0))</f>
        <v/>
      </c>
      <c r="I355" s="1058">
        <f t="shared" si="18"/>
        <v>0</v>
      </c>
      <c r="J355" s="1174" t="str">
        <f>IF(F355="","",VLOOKUP($F355,'DANH MỤC VẬT TƯ'!$B$10:$G$55,4,0))</f>
        <v/>
      </c>
      <c r="K355" s="1071"/>
      <c r="L355" s="1058" t="str">
        <f t="shared" si="20"/>
        <v/>
      </c>
      <c r="M355" s="1076"/>
      <c r="N355" s="1076"/>
    </row>
    <row r="356" spans="1:14" s="1009" customFormat="1" ht="15.95" customHeight="1">
      <c r="A356" s="1001"/>
      <c r="B356" s="1002">
        <v>44606</v>
      </c>
      <c r="C356" s="1003">
        <v>81</v>
      </c>
      <c r="D356" s="1174" t="str">
        <f>IF(F356="","",VLOOKUP($F356,'DANH MỤC VẬT TƯ'!$B$10:$G$55,2,0))</f>
        <v>Bắp bò</v>
      </c>
      <c r="E356" s="1174" t="str">
        <f>IF(G356="","",VLOOKUP($F356,'DANH MỤC VẬT TƯ'!$B$10:$G$55,3,0))</f>
        <v>kg</v>
      </c>
      <c r="F356" s="1006" t="s">
        <v>2045</v>
      </c>
      <c r="G356" s="1057">
        <f>0.1*20</f>
        <v>2</v>
      </c>
      <c r="H356" s="1058">
        <f>IF($F356="","",VLOOKUP($F356,'BÁO CÁO NXT 152'!$A$48:$L$64,8,0))</f>
        <v>270000</v>
      </c>
      <c r="I356" s="1058">
        <f t="shared" si="18"/>
        <v>540000</v>
      </c>
      <c r="J356" s="1174">
        <f>IF(F356="","",VLOOKUP($F356,'DANH MỤC VẬT TƯ'!$B$10:$G$55,4,0))</f>
        <v>152</v>
      </c>
      <c r="K356" s="1097" t="s">
        <v>2128</v>
      </c>
      <c r="L356" s="1058" t="str">
        <f t="shared" si="20"/>
        <v>152LTC</v>
      </c>
      <c r="M356" s="1076"/>
      <c r="N356" s="1076"/>
    </row>
    <row r="357" spans="1:14" s="1009" customFormat="1" ht="15.95" customHeight="1">
      <c r="A357" s="1001"/>
      <c r="B357" s="1002">
        <v>44606</v>
      </c>
      <c r="C357" s="1003">
        <v>81</v>
      </c>
      <c r="D357" s="1174" t="str">
        <f>IF(F357="","",VLOOKUP($F357,'DANH MỤC VẬT TƯ'!$B$10:$G$55,2,0))</f>
        <v>Bún</v>
      </c>
      <c r="E357" s="1174" t="str">
        <f>IF(G357="","",VLOOKUP($F357,'DANH MỤC VẬT TƯ'!$B$10:$G$55,3,0))</f>
        <v>kg</v>
      </c>
      <c r="F357" s="1006" t="s">
        <v>2083</v>
      </c>
      <c r="G357" s="1057">
        <f>0.5*20</f>
        <v>10</v>
      </c>
      <c r="H357" s="1058">
        <f>IF($F357="","",VLOOKUP($F357,'BÁO CÁO NXT 152'!$A$48:$L$64,8,0))</f>
        <v>12000</v>
      </c>
      <c r="I357" s="1058">
        <f t="shared" si="18"/>
        <v>120000</v>
      </c>
      <c r="J357" s="1174">
        <f>IF(F357="","",VLOOKUP($F357,'DANH MỤC VẬT TƯ'!$B$10:$G$55,4,0))</f>
        <v>152</v>
      </c>
      <c r="K357" s="1097" t="s">
        <v>2128</v>
      </c>
      <c r="L357" s="1058" t="str">
        <f t="shared" si="20"/>
        <v>152LTC</v>
      </c>
      <c r="M357" s="1076"/>
      <c r="N357" s="1076"/>
    </row>
    <row r="358" spans="1:14" s="1009" customFormat="1" ht="15.95" customHeight="1">
      <c r="A358" s="1001"/>
      <c r="B358" s="1002">
        <v>44606</v>
      </c>
      <c r="C358" s="1003">
        <v>81</v>
      </c>
      <c r="D358" s="1174" t="str">
        <f>IF(F358="","",VLOOKUP($F358,'DANH MỤC VẬT TƯ'!$B$10:$G$55,2,0))</f>
        <v>Thịt heo</v>
      </c>
      <c r="E358" s="1174" t="str">
        <f>IF(G358="","",VLOOKUP($F358,'DANH MỤC VẬT TƯ'!$B$10:$G$55,3,0))</f>
        <v>kg</v>
      </c>
      <c r="F358" s="1006" t="s">
        <v>2088</v>
      </c>
      <c r="G358" s="1057">
        <f>0.2*20</f>
        <v>4</v>
      </c>
      <c r="H358" s="1058">
        <f>IF($F358="","",VLOOKUP($F358,'BÁO CÁO NXT 152'!$A$48:$L$64,8,0))</f>
        <v>130000</v>
      </c>
      <c r="I358" s="1058">
        <f t="shared" si="18"/>
        <v>520000</v>
      </c>
      <c r="J358" s="1174">
        <f>IF(F358="","",VLOOKUP($F358,'DANH MỤC VẬT TƯ'!$B$10:$G$55,4,0))</f>
        <v>152</v>
      </c>
      <c r="K358" s="1097" t="s">
        <v>2128</v>
      </c>
      <c r="L358" s="1058" t="str">
        <f t="shared" si="20"/>
        <v>152LTC</v>
      </c>
      <c r="M358" s="1076"/>
      <c r="N358" s="1076"/>
    </row>
    <row r="359" spans="1:14" s="1009" customFormat="1" ht="15.95" customHeight="1">
      <c r="A359" s="1001"/>
      <c r="B359" s="1002">
        <v>44606</v>
      </c>
      <c r="C359" s="1003">
        <v>81</v>
      </c>
      <c r="D359" s="1174" t="str">
        <f>IF(F359="","",VLOOKUP($F359,'DANH MỤC VẬT TƯ'!$B$10:$G$55,2,0))</f>
        <v>Mực tươi</v>
      </c>
      <c r="E359" s="1174" t="str">
        <f>IF(G359="","",VLOOKUP($F359,'DANH MỤC VẬT TƯ'!$B$10:$G$55,3,0))</f>
        <v>kg</v>
      </c>
      <c r="F359" s="1006" t="s">
        <v>2086</v>
      </c>
      <c r="G359" s="1057">
        <f>0.1*20</f>
        <v>2</v>
      </c>
      <c r="H359" s="1058">
        <f>IF($F359="","",VLOOKUP($F359,'BÁO CÁO NXT 152'!$A$48:$L$64,8,0))</f>
        <v>250000</v>
      </c>
      <c r="I359" s="1058">
        <f t="shared" ref="I359:I362" si="21">IF(G359=0,0,G359*H359)</f>
        <v>500000</v>
      </c>
      <c r="J359" s="1174">
        <f>IF(F359="","",VLOOKUP($F359,'DANH MỤC VẬT TƯ'!$B$10:$G$55,4,0))</f>
        <v>152</v>
      </c>
      <c r="K359" s="1097" t="s">
        <v>2128</v>
      </c>
      <c r="L359" s="1058" t="str">
        <f t="shared" si="20"/>
        <v>152LTC</v>
      </c>
      <c r="M359" s="1076"/>
      <c r="N359" s="1076"/>
    </row>
    <row r="360" spans="1:14" s="1009" customFormat="1" ht="15.95" customHeight="1">
      <c r="A360" s="1001"/>
      <c r="B360" s="1002">
        <v>44606</v>
      </c>
      <c r="C360" s="1003">
        <v>81</v>
      </c>
      <c r="D360" s="1174" t="str">
        <f>IF(F360="","",VLOOKUP($F360,'DANH MỤC VẬT TƯ'!$B$10:$G$55,2,0))</f>
        <v>Tôm</v>
      </c>
      <c r="E360" s="1174" t="str">
        <f>IF(G360="","",VLOOKUP($F360,'DANH MỤC VẬT TƯ'!$B$10:$G$55,3,0))</f>
        <v>kg</v>
      </c>
      <c r="F360" s="1006" t="s">
        <v>2089</v>
      </c>
      <c r="G360" s="1057">
        <f>0.1*20</f>
        <v>2</v>
      </c>
      <c r="H360" s="1058">
        <f>IF($F360="","",VLOOKUP($F360,'BÁO CÁO NXT 152'!$A$48:$L$64,8,0))</f>
        <v>250000</v>
      </c>
      <c r="I360" s="1058">
        <f t="shared" si="21"/>
        <v>500000</v>
      </c>
      <c r="J360" s="1174">
        <f>IF(F360="","",VLOOKUP($F360,'DANH MỤC VẬT TƯ'!$B$10:$G$55,4,0))</f>
        <v>152</v>
      </c>
      <c r="K360" s="1097" t="s">
        <v>2128</v>
      </c>
      <c r="L360" s="1058" t="str">
        <f t="shared" si="20"/>
        <v>152LTC</v>
      </c>
      <c r="M360" s="1076"/>
      <c r="N360" s="1076"/>
    </row>
    <row r="361" spans="1:14" s="1009" customFormat="1" ht="15.95" customHeight="1">
      <c r="A361" s="1001"/>
      <c r="B361" s="1002">
        <v>44606</v>
      </c>
      <c r="C361" s="1003">
        <v>81</v>
      </c>
      <c r="D361" s="1174" t="str">
        <f>IF(F361="","",VLOOKUP($F361,'DANH MỤC VẬT TƯ'!$B$10:$G$55,2,0))</f>
        <v>Rau các loại</v>
      </c>
      <c r="E361" s="1174" t="str">
        <f>IF(G361="","",VLOOKUP($F361,'DANH MỤC VẬT TƯ'!$B$10:$G$55,3,0))</f>
        <v>kg</v>
      </c>
      <c r="F361" s="1006" t="s">
        <v>2085</v>
      </c>
      <c r="G361" s="1057">
        <f>1*20</f>
        <v>20</v>
      </c>
      <c r="H361" s="1058">
        <f>IF($F361="","",VLOOKUP($F361,'BÁO CÁO NXT 152'!$A$48:$L$64,8,0))</f>
        <v>30000</v>
      </c>
      <c r="I361" s="1058">
        <f t="shared" si="21"/>
        <v>600000</v>
      </c>
      <c r="J361" s="1174">
        <f>IF(F361="","",VLOOKUP($F361,'DANH MỤC VẬT TƯ'!$B$10:$G$55,4,0))</f>
        <v>152</v>
      </c>
      <c r="K361" s="1097" t="s">
        <v>2128</v>
      </c>
      <c r="L361" s="1058" t="str">
        <f t="shared" si="20"/>
        <v>152LTC</v>
      </c>
      <c r="M361" s="1076"/>
      <c r="N361" s="1076"/>
    </row>
    <row r="362" spans="1:14" s="1009" customFormat="1" ht="15.95" customHeight="1">
      <c r="A362" s="1001"/>
      <c r="B362" s="1002">
        <v>44606</v>
      </c>
      <c r="C362" s="1003">
        <v>81</v>
      </c>
      <c r="D362" s="1174" t="str">
        <f>IF(F362="","",VLOOKUP($F362,'DANH MỤC VẬT TƯ'!$B$10:$G$55,2,0))</f>
        <v>Ghẹ</v>
      </c>
      <c r="E362" s="1174" t="str">
        <f>IF(G362="","",VLOOKUP($F362,'DANH MỤC VẬT TƯ'!$B$10:$G$55,3,0))</f>
        <v>kg</v>
      </c>
      <c r="F362" s="1006" t="s">
        <v>2091</v>
      </c>
      <c r="G362" s="1057">
        <f>0.3*20</f>
        <v>6</v>
      </c>
      <c r="H362" s="1058">
        <f>IF($F362="","",VLOOKUP($F362,'BÁO CÁO NXT 152'!$A$48:$L$64,8,0))</f>
        <v>270000</v>
      </c>
      <c r="I362" s="1058">
        <f t="shared" si="21"/>
        <v>1620000</v>
      </c>
      <c r="J362" s="1174">
        <f>IF(F362="","",VLOOKUP($F362,'DANH MỤC VẬT TƯ'!$B$10:$G$55,4,0))</f>
        <v>152</v>
      </c>
      <c r="K362" s="1097" t="s">
        <v>2128</v>
      </c>
      <c r="L362" s="1058" t="str">
        <f t="shared" si="20"/>
        <v>152LTC</v>
      </c>
      <c r="M362" s="1076"/>
      <c r="N362" s="1076"/>
    </row>
    <row r="363" spans="1:14" s="1009" customFormat="1" ht="15.95" customHeight="1">
      <c r="A363" s="1001"/>
      <c r="B363" s="1028"/>
      <c r="C363" s="1003"/>
      <c r="D363" s="1174" t="str">
        <f>IF(F363="","",VLOOKUP($F363,'DANH MỤC VẬT TƯ'!$B$10:$G$55,2,0))</f>
        <v/>
      </c>
      <c r="E363" s="1174" t="str">
        <f>IF(G363="","",VLOOKUP($F363,'DANH MỤC VẬT TƯ'!$B$10:$G$55,3,0))</f>
        <v/>
      </c>
      <c r="F363" s="1006"/>
      <c r="G363" s="1057"/>
      <c r="H363" s="1058" t="str">
        <f>IF($F363="","",VLOOKUP($F363,'BÁO CÁO NXT 152'!$A$48:$L$64,8,0))</f>
        <v/>
      </c>
      <c r="I363" s="1058"/>
      <c r="J363" s="1174" t="str">
        <f>IF(F363="","",VLOOKUP($F363,'DANH MỤC VẬT TƯ'!$B$10:$G$55,4,0))</f>
        <v/>
      </c>
      <c r="K363" s="1071"/>
      <c r="L363" s="1058"/>
      <c r="M363" s="1076"/>
      <c r="N363" s="1076"/>
    </row>
    <row r="364" spans="1:14" s="1009" customFormat="1" ht="15.95" customHeight="1">
      <c r="A364" s="1001"/>
      <c r="B364" s="1028">
        <v>44607</v>
      </c>
      <c r="C364" s="1003">
        <v>82</v>
      </c>
      <c r="D364" s="1174" t="str">
        <f>IF(F364="","",VLOOKUP($F364,'DANH MỤC VẬT TƯ'!$B$10:$G$55,2,0))</f>
        <v>Bắp bò</v>
      </c>
      <c r="E364" s="1174" t="str">
        <f>IF(G364="","",VLOOKUP($F364,'DANH MỤC VẬT TƯ'!$B$10:$G$55,3,0))</f>
        <v>kg</v>
      </c>
      <c r="F364" s="1006" t="s">
        <v>2045</v>
      </c>
      <c r="G364" s="1057">
        <f>0.4*30</f>
        <v>12</v>
      </c>
      <c r="H364" s="1058">
        <f>IF($F364="","",VLOOKUP($F364,'BÁO CÁO NXT 152'!$A$48:$L$64,8,0))</f>
        <v>270000</v>
      </c>
      <c r="I364" s="1058">
        <f>IF(G364=0,0,G364*H364)</f>
        <v>3240000</v>
      </c>
      <c r="J364" s="1174">
        <f>IF(F364="","",VLOOKUP($F364,'DANH MỤC VẬT TƯ'!$B$10:$G$55,4,0))</f>
        <v>152</v>
      </c>
      <c r="K364" s="1071" t="s">
        <v>2138</v>
      </c>
      <c r="L364" s="1058" t="str">
        <f>J364&amp;K364</f>
        <v>152BNS</v>
      </c>
      <c r="M364" s="1042"/>
      <c r="N364" s="1076"/>
    </row>
    <row r="365" spans="1:14" s="1009" customFormat="1" ht="15.95" customHeight="1">
      <c r="A365" s="1001"/>
      <c r="B365" s="1028">
        <v>44607</v>
      </c>
      <c r="C365" s="1003">
        <v>82</v>
      </c>
      <c r="D365" s="1174" t="str">
        <f>IF(F365="","",VLOOKUP($F365,'DANH MỤC VẬT TƯ'!$B$10:$G$55,2,0))</f>
        <v>Rau các loại</v>
      </c>
      <c r="E365" s="1174" t="str">
        <f>IF(G365="","",VLOOKUP($F365,'DANH MỤC VẬT TƯ'!$B$10:$G$55,3,0))</f>
        <v>kg</v>
      </c>
      <c r="F365" s="1006" t="s">
        <v>2085</v>
      </c>
      <c r="G365" s="1057">
        <f>0.1*30</f>
        <v>3</v>
      </c>
      <c r="H365" s="1058">
        <f>IF($F365="","",VLOOKUP($F365,'BÁO CÁO NXT 152'!$A$48:$L$64,8,0))</f>
        <v>30000</v>
      </c>
      <c r="I365" s="1058">
        <f>IF(G365=0,0,G365*H365)</f>
        <v>90000</v>
      </c>
      <c r="J365" s="1174">
        <f>IF(F365="","",VLOOKUP($F365,'DANH MỤC VẬT TƯ'!$B$10:$G$55,4,0))</f>
        <v>152</v>
      </c>
      <c r="K365" s="1071" t="s">
        <v>2138</v>
      </c>
      <c r="L365" s="1058" t="str">
        <f>J365&amp;K365</f>
        <v>152BNS</v>
      </c>
      <c r="M365" s="1042"/>
      <c r="N365" s="1076"/>
    </row>
    <row r="366" spans="1:14" s="1009" customFormat="1" ht="15.95" customHeight="1">
      <c r="A366" s="1001"/>
      <c r="B366" s="1028">
        <v>44607</v>
      </c>
      <c r="C366" s="1003">
        <v>82</v>
      </c>
      <c r="D366" s="1174" t="str">
        <f>IF(F366="","",VLOOKUP($F366,'DANH MỤC VẬT TƯ'!$B$10:$G$55,2,0))</f>
        <v xml:space="preserve">Khoai </v>
      </c>
      <c r="E366" s="1174" t="str">
        <f>IF(G366="","",VLOOKUP($F366,'DANH MỤC VẬT TƯ'!$B$10:$G$55,3,0))</f>
        <v>kg</v>
      </c>
      <c r="F366" s="1006" t="s">
        <v>2093</v>
      </c>
      <c r="G366" s="1057">
        <f>0.07*5</f>
        <v>0.35000000000000003</v>
      </c>
      <c r="H366" s="1058">
        <f>IF($F366="","",VLOOKUP($F366,'BÁO CÁO NXT 152'!$A$48:$L$64,8,0))</f>
        <v>30000</v>
      </c>
      <c r="I366" s="1058">
        <f>IF(G366=0,0,G366*H366)</f>
        <v>10500.000000000002</v>
      </c>
      <c r="J366" s="1174">
        <f>IF(F366="","",VLOOKUP($F366,'DANH MỤC VẬT TƯ'!$B$10:$G$55,4,0))</f>
        <v>152</v>
      </c>
      <c r="K366" s="1071" t="s">
        <v>2129</v>
      </c>
      <c r="L366" s="1058" t="str">
        <f>J366&amp;K366</f>
        <v>152KTC</v>
      </c>
      <c r="M366" s="1042"/>
      <c r="N366" s="1076"/>
    </row>
    <row r="367" spans="1:14" s="1009" customFormat="1" ht="15.95" customHeight="1">
      <c r="A367" s="1001"/>
      <c r="B367" s="1028">
        <v>44607</v>
      </c>
      <c r="C367" s="1003">
        <v>82</v>
      </c>
      <c r="D367" s="1174" t="str">
        <f>IF(F367="","",VLOOKUP($F367,'DANH MỤC VẬT TƯ'!$B$10:$G$55,2,0))</f>
        <v>Bột chiên giòn</v>
      </c>
      <c r="E367" s="1174" t="str">
        <f>IF(G367="","",VLOOKUP($F367,'DANH MỤC VẬT TƯ'!$B$10:$G$55,3,0))</f>
        <v>kg</v>
      </c>
      <c r="F367" s="1006" t="s">
        <v>2095</v>
      </c>
      <c r="G367" s="1057">
        <f>0.05*5</f>
        <v>0.25</v>
      </c>
      <c r="H367" s="1058">
        <f>IF($F367="","",VLOOKUP($F367,'BÁO CÁO NXT 152'!$A$48:$L$64,8,0))</f>
        <v>150000</v>
      </c>
      <c r="I367" s="1058">
        <f>IF(G367=0,0,G367*H367)</f>
        <v>37500</v>
      </c>
      <c r="J367" s="1174">
        <f>IF(F367="","",VLOOKUP($F367,'DANH MỤC VẬT TƯ'!$B$10:$G$55,4,0))</f>
        <v>152</v>
      </c>
      <c r="K367" s="1071" t="s">
        <v>2129</v>
      </c>
      <c r="L367" s="1058" t="str">
        <f>J367&amp;K367</f>
        <v>152KTC</v>
      </c>
      <c r="M367" s="1042"/>
      <c r="N367" s="1076"/>
    </row>
    <row r="368" spans="1:14" s="1009" customFormat="1" ht="15.95" customHeight="1">
      <c r="A368" s="1001"/>
      <c r="B368" s="1028"/>
      <c r="C368" s="1003"/>
      <c r="D368" s="1174" t="str">
        <f>IF(F368="","",VLOOKUP($F368,'DANH MỤC VẬT TƯ'!$B$10:$G$55,2,0))</f>
        <v/>
      </c>
      <c r="E368" s="1174" t="str">
        <f>IF(G368="","",VLOOKUP($F368,'DANH MỤC VẬT TƯ'!$B$10:$G$55,3,0))</f>
        <v/>
      </c>
      <c r="F368" s="1006"/>
      <c r="G368" s="1057"/>
      <c r="H368" s="1058" t="str">
        <f>IF($F368="","",VLOOKUP($F368,'BÁO CÁO NXT 152'!$A$48:$L$64,8,0))</f>
        <v/>
      </c>
      <c r="I368" s="1058"/>
      <c r="J368" s="1174" t="str">
        <f>IF(F368="","",VLOOKUP($F368,'DANH MỤC VẬT TƯ'!$B$10:$G$55,4,0))</f>
        <v/>
      </c>
      <c r="K368" s="1071"/>
      <c r="L368" s="1058"/>
      <c r="M368" s="1042"/>
      <c r="N368" s="1076"/>
    </row>
    <row r="369" spans="1:14" s="1009" customFormat="1" ht="15.95" customHeight="1">
      <c r="A369" s="1001"/>
      <c r="B369" s="1028">
        <v>44607</v>
      </c>
      <c r="C369" s="1003">
        <v>83</v>
      </c>
      <c r="D369" s="1174" t="str">
        <f>IF(F369="","",VLOOKUP($F369,'DANH MỤC VẬT TƯ'!$B$10:$G$55,2,0))</f>
        <v>Cá diêu hồng</v>
      </c>
      <c r="E369" s="1174" t="str">
        <f>IF(G369="","",VLOOKUP($F369,'DANH MỤC VẬT TƯ'!$B$10:$G$55,3,0))</f>
        <v>kg</v>
      </c>
      <c r="F369" s="1006" t="s">
        <v>2081</v>
      </c>
      <c r="G369" s="1057">
        <f>0.7*15</f>
        <v>10.5</v>
      </c>
      <c r="H369" s="1058">
        <f>IF($F369="","",VLOOKUP($F369,'BÁO CÁO NXT 152'!$A$48:$L$64,8,0))</f>
        <v>60000</v>
      </c>
      <c r="I369" s="1058">
        <f t="shared" ref="I369:I375" si="22">IF(G369=0,0,G369*H369)</f>
        <v>630000</v>
      </c>
      <c r="J369" s="1174">
        <f>IF(F369="","",VLOOKUP($F369,'DANH MỤC VẬT TƯ'!$B$10:$G$55,4,0))</f>
        <v>152</v>
      </c>
      <c r="K369" s="1097" t="s">
        <v>2121</v>
      </c>
      <c r="L369" s="1058" t="str">
        <f t="shared" ref="L369:L437" si="23">J369&amp;K369</f>
        <v>152LCDH</v>
      </c>
      <c r="M369" s="1076"/>
      <c r="N369" s="1076"/>
    </row>
    <row r="370" spans="1:14" s="1009" customFormat="1" ht="15.95" customHeight="1">
      <c r="A370" s="1001"/>
      <c r="B370" s="1028">
        <v>44607</v>
      </c>
      <c r="C370" s="1003">
        <v>83</v>
      </c>
      <c r="D370" s="1174" t="str">
        <f>IF(F370="","",VLOOKUP($F370,'DANH MỤC VẬT TƯ'!$B$10:$G$55,2,0))</f>
        <v>Bún</v>
      </c>
      <c r="E370" s="1174" t="str">
        <f>IF(G370="","",VLOOKUP($F370,'DANH MỤC VẬT TƯ'!$B$10:$G$55,3,0))</f>
        <v>kg</v>
      </c>
      <c r="F370" s="1006" t="s">
        <v>2083</v>
      </c>
      <c r="G370" s="1057">
        <f>0.5*15</f>
        <v>7.5</v>
      </c>
      <c r="H370" s="1058">
        <f>IF($F370="","",VLOOKUP($F370,'BÁO CÁO NXT 152'!$A$48:$L$64,8,0))</f>
        <v>12000</v>
      </c>
      <c r="I370" s="1058">
        <f t="shared" si="22"/>
        <v>90000</v>
      </c>
      <c r="J370" s="1174">
        <f>IF(F370="","",VLOOKUP($F370,'DANH MỤC VẬT TƯ'!$B$10:$G$55,4,0))</f>
        <v>152</v>
      </c>
      <c r="K370" s="1097" t="s">
        <v>2121</v>
      </c>
      <c r="L370" s="1058" t="str">
        <f t="shared" si="23"/>
        <v>152LCDH</v>
      </c>
      <c r="M370" s="1076"/>
      <c r="N370" s="1076"/>
    </row>
    <row r="371" spans="1:14" s="1009" customFormat="1" ht="15.95" customHeight="1">
      <c r="A371" s="1001"/>
      <c r="B371" s="1028">
        <v>44607</v>
      </c>
      <c r="C371" s="1003">
        <v>83</v>
      </c>
      <c r="D371" s="1174" t="str">
        <f>IF(F371="","",VLOOKUP($F371,'DANH MỤC VẬT TƯ'!$B$10:$G$55,2,0))</f>
        <v>Rau các loại</v>
      </c>
      <c r="E371" s="1174" t="str">
        <f>IF(G371="","",VLOOKUP($F371,'DANH MỤC VẬT TƯ'!$B$10:$G$55,3,0))</f>
        <v>kg</v>
      </c>
      <c r="F371" s="1006" t="s">
        <v>2085</v>
      </c>
      <c r="G371" s="1057">
        <f>1*15</f>
        <v>15</v>
      </c>
      <c r="H371" s="1058">
        <f>IF($F371="","",VLOOKUP($F371,'BÁO CÁO NXT 152'!$A$48:$L$64,8,0))</f>
        <v>30000</v>
      </c>
      <c r="I371" s="1058">
        <f t="shared" si="22"/>
        <v>450000</v>
      </c>
      <c r="J371" s="1174">
        <f>IF(F371="","",VLOOKUP($F371,'DANH MỤC VẬT TƯ'!$B$10:$G$55,4,0))</f>
        <v>152</v>
      </c>
      <c r="K371" s="1097" t="s">
        <v>2121</v>
      </c>
      <c r="L371" s="1058" t="str">
        <f t="shared" si="23"/>
        <v>152LCDH</v>
      </c>
      <c r="M371" s="1076"/>
      <c r="N371" s="1076"/>
    </row>
    <row r="372" spans="1:14" s="1009" customFormat="1" ht="15.95" customHeight="1">
      <c r="A372" s="1001"/>
      <c r="B372" s="1028"/>
      <c r="C372" s="1003"/>
      <c r="D372" s="1174" t="str">
        <f>IF(F372="","",VLOOKUP($F372,'DANH MỤC VẬT TƯ'!$B$10:$G$55,2,0))</f>
        <v/>
      </c>
      <c r="E372" s="1174" t="str">
        <f>IF(G372="","",VLOOKUP($F372,'DANH MỤC VẬT TƯ'!$B$10:$G$55,3,0))</f>
        <v/>
      </c>
      <c r="F372" s="1006"/>
      <c r="G372" s="1057"/>
      <c r="H372" s="1058" t="str">
        <f>IF($F372="","",VLOOKUP($F372,'BÁO CÁO NXT 152'!$A$48:$L$64,8,0))</f>
        <v/>
      </c>
      <c r="I372" s="1058">
        <f t="shared" si="22"/>
        <v>0</v>
      </c>
      <c r="J372" s="1174" t="str">
        <f>IF(F372="","",VLOOKUP($F372,'DANH MỤC VẬT TƯ'!$B$10:$G$55,4,0))</f>
        <v/>
      </c>
      <c r="K372" s="1071"/>
      <c r="L372" s="1058" t="str">
        <f t="shared" si="23"/>
        <v/>
      </c>
      <c r="M372" s="1076"/>
      <c r="N372" s="1076"/>
    </row>
    <row r="373" spans="1:14" s="1009" customFormat="1" ht="15.95" customHeight="1">
      <c r="A373" s="1001"/>
      <c r="B373" s="1028">
        <v>44609</v>
      </c>
      <c r="C373" s="1003">
        <v>84</v>
      </c>
      <c r="D373" s="1174" t="str">
        <f>IF(F373="","",VLOOKUP($F373,'DANH MỤC VẬT TƯ'!$B$10:$G$55,2,0))</f>
        <v xml:space="preserve"> Giò heo</v>
      </c>
      <c r="E373" s="1174" t="str">
        <f>IF(G373="","",VLOOKUP($F373,'DANH MỤC VẬT TƯ'!$B$10:$G$55,3,0))</f>
        <v>kg</v>
      </c>
      <c r="F373" s="1006" t="s">
        <v>2103</v>
      </c>
      <c r="G373" s="1057">
        <f>0.4*10</f>
        <v>4</v>
      </c>
      <c r="H373" s="1058">
        <f>IF($F373="","",VLOOKUP($F373,'BÁO CÁO NXT 152'!$A$48:$L$64,8,0))</f>
        <v>170000</v>
      </c>
      <c r="I373" s="1058">
        <f t="shared" si="22"/>
        <v>680000</v>
      </c>
      <c r="J373" s="1174">
        <f>IF(F373="","",VLOOKUP($F373,'DANH MỤC VẬT TƯ'!$B$10:$G$55,4,0))</f>
        <v>152</v>
      </c>
      <c r="K373" s="1097" t="s">
        <v>2141</v>
      </c>
      <c r="L373" s="1058" t="str">
        <f t="shared" si="23"/>
        <v>152GHMC</v>
      </c>
      <c r="N373" s="1076"/>
    </row>
    <row r="374" spans="1:14" s="1009" customFormat="1" ht="15.95" customHeight="1">
      <c r="A374" s="1001"/>
      <c r="B374" s="1028">
        <v>44609</v>
      </c>
      <c r="C374" s="1003">
        <v>84</v>
      </c>
      <c r="D374" s="1174" t="str">
        <f>IF(F374="","",VLOOKUP($F374,'DANH MỤC VẬT TƯ'!$B$10:$G$55,2,0))</f>
        <v>Rau các loại</v>
      </c>
      <c r="E374" s="1174" t="str">
        <f>IF(G374="","",VLOOKUP($F374,'DANH MỤC VẬT TƯ'!$B$10:$G$55,3,0))</f>
        <v>kg</v>
      </c>
      <c r="F374" s="1006" t="s">
        <v>2085</v>
      </c>
      <c r="G374" s="1057">
        <f>0.1*10</f>
        <v>1</v>
      </c>
      <c r="H374" s="1058">
        <f>IF($F374="","",VLOOKUP($F374,'BÁO CÁO NXT 152'!$A$48:$L$64,8,0))</f>
        <v>30000</v>
      </c>
      <c r="I374" s="1058">
        <f t="shared" si="22"/>
        <v>30000</v>
      </c>
      <c r="J374" s="1174">
        <f>IF(F374="","",VLOOKUP($F374,'DANH MỤC VẬT TƯ'!$B$10:$G$55,4,0))</f>
        <v>152</v>
      </c>
      <c r="K374" s="1097" t="s">
        <v>2141</v>
      </c>
      <c r="L374" s="1058" t="str">
        <f t="shared" si="23"/>
        <v>152GHMC</v>
      </c>
      <c r="N374" s="1076"/>
    </row>
    <row r="375" spans="1:14" s="1009" customFormat="1" ht="15.95" customHeight="1">
      <c r="A375" s="1001"/>
      <c r="B375" s="1028">
        <v>44609</v>
      </c>
      <c r="C375" s="1003">
        <v>84</v>
      </c>
      <c r="D375" s="1174" t="str">
        <f>IF(F375="","",VLOOKUP($F375,'DANH MỤC VẬT TƯ'!$B$10:$G$55,2,0))</f>
        <v>Muối chiên</v>
      </c>
      <c r="E375" s="1174" t="str">
        <f>IF(G375="","",VLOOKUP($F375,'DANH MỤC VẬT TƯ'!$B$10:$G$55,3,0))</f>
        <v>kg</v>
      </c>
      <c r="F375" s="1006" t="s">
        <v>2107</v>
      </c>
      <c r="G375" s="1077">
        <f>0.2*10</f>
        <v>2</v>
      </c>
      <c r="H375" s="1058">
        <f>IF($F375="","",VLOOKUP($F375,'BÁO CÁO NXT 152'!$A$48:$L$64,8,0))</f>
        <v>130000</v>
      </c>
      <c r="I375" s="1058">
        <f t="shared" si="22"/>
        <v>260000</v>
      </c>
      <c r="J375" s="1174">
        <f>IF(F375="","",VLOOKUP($F375,'DANH MỤC VẬT TƯ'!$B$10:$G$55,4,0))</f>
        <v>152</v>
      </c>
      <c r="K375" s="1097" t="s">
        <v>2141</v>
      </c>
      <c r="L375" s="1058" t="str">
        <f t="shared" si="23"/>
        <v>152GHMC</v>
      </c>
      <c r="N375" s="1076"/>
    </row>
    <row r="376" spans="1:14" s="1009" customFormat="1" ht="15.95" customHeight="1">
      <c r="A376" s="1001"/>
      <c r="B376" s="1028"/>
      <c r="C376" s="1003"/>
      <c r="D376" s="1174" t="str">
        <f>IF(F376="","",VLOOKUP($F376,'DANH MỤC VẬT TƯ'!$B$10:$G$55,2,0))</f>
        <v/>
      </c>
      <c r="E376" s="1174" t="str">
        <f>IF(G376="","",VLOOKUP($F376,'DANH MỤC VẬT TƯ'!$B$10:$G$55,3,0))</f>
        <v/>
      </c>
      <c r="F376" s="1006"/>
      <c r="G376" s="1057"/>
      <c r="H376" s="1058" t="str">
        <f>IF($F376="","",VLOOKUP($F376,'BÁO CÁO NXT 152'!$A$48:$L$64,8,0))</f>
        <v/>
      </c>
      <c r="I376" s="1058"/>
      <c r="J376" s="1174" t="str">
        <f>IF(F376="","",VLOOKUP($F376,'DANH MỤC VẬT TƯ'!$B$10:$G$55,4,0))</f>
        <v/>
      </c>
      <c r="K376" s="1071"/>
      <c r="L376" s="1058" t="str">
        <f t="shared" si="23"/>
        <v/>
      </c>
      <c r="M376" s="1076"/>
      <c r="N376" s="1076"/>
    </row>
    <row r="377" spans="1:14" s="1009" customFormat="1" ht="15.95" customHeight="1">
      <c r="A377" s="1001"/>
      <c r="B377" s="1028">
        <v>44609</v>
      </c>
      <c r="C377" s="1003">
        <v>85</v>
      </c>
      <c r="D377" s="1174" t="str">
        <f>IF(F377="","",VLOOKUP($F377,'DANH MỤC VẬT TƯ'!$B$10:$G$55,2,0))</f>
        <v>Bắp bò</v>
      </c>
      <c r="E377" s="1174" t="str">
        <f>IF(G377="","",VLOOKUP($F377,'DANH MỤC VẬT TƯ'!$B$10:$G$55,3,0))</f>
        <v>kg</v>
      </c>
      <c r="F377" s="1006" t="s">
        <v>2045</v>
      </c>
      <c r="G377" s="1057">
        <f>0.2*20</f>
        <v>4</v>
      </c>
      <c r="H377" s="1058">
        <f>IF($F377="","",VLOOKUP($F377,'BÁO CÁO NXT 152'!$A$48:$L$64,8,0))</f>
        <v>270000</v>
      </c>
      <c r="I377" s="1058">
        <f t="shared" ref="I377:I383" si="24">IF(G377=0,0,G377*H377)</f>
        <v>1080000</v>
      </c>
      <c r="J377" s="1174">
        <f>IF(F377="","",VLOOKUP($F377,'DANH MỤC VẬT TƯ'!$B$10:$G$55,4,0))</f>
        <v>152</v>
      </c>
      <c r="K377" s="1071" t="s">
        <v>2140</v>
      </c>
      <c r="L377" s="1058" t="str">
        <f t="shared" si="23"/>
        <v>152BXH</v>
      </c>
      <c r="M377" s="1042"/>
      <c r="N377" s="1076"/>
    </row>
    <row r="378" spans="1:14" s="1009" customFormat="1" ht="15.95" customHeight="1">
      <c r="A378" s="1001"/>
      <c r="B378" s="1028">
        <v>44609</v>
      </c>
      <c r="C378" s="1003">
        <v>85</v>
      </c>
      <c r="D378" s="1174" t="str">
        <f>IF(F378="","",VLOOKUP($F378,'DANH MỤC VẬT TƯ'!$B$10:$G$55,2,0))</f>
        <v>Rau các loại</v>
      </c>
      <c r="E378" s="1174" t="str">
        <f>IF(G378="","",VLOOKUP($F378,'DANH MỤC VẬT TƯ'!$B$10:$G$55,3,0))</f>
        <v>kg</v>
      </c>
      <c r="F378" s="1006" t="s">
        <v>2085</v>
      </c>
      <c r="G378" s="1057">
        <f>0.1*20</f>
        <v>2</v>
      </c>
      <c r="H378" s="1058">
        <f>IF($F378="","",VLOOKUP($F378,'BÁO CÁO NXT 152'!$A$48:$L$64,8,0))</f>
        <v>30000</v>
      </c>
      <c r="I378" s="1058">
        <f t="shared" si="24"/>
        <v>60000</v>
      </c>
      <c r="J378" s="1174">
        <f>IF(F378="","",VLOOKUP($F378,'DANH MỤC VẬT TƯ'!$B$10:$G$55,4,0))</f>
        <v>152</v>
      </c>
      <c r="K378" s="1071" t="s">
        <v>2140</v>
      </c>
      <c r="L378" s="1058" t="str">
        <f t="shared" si="23"/>
        <v>152BXH</v>
      </c>
      <c r="M378" s="1042"/>
      <c r="N378" s="1076"/>
    </row>
    <row r="379" spans="1:14" s="1009" customFormat="1" ht="15.95" customHeight="1">
      <c r="A379" s="1001"/>
      <c r="B379" s="1028">
        <v>44609</v>
      </c>
      <c r="C379" s="1003">
        <v>85</v>
      </c>
      <c r="D379" s="1174" t="str">
        <f>IF(F379="","",VLOOKUP($F379,'DANH MỤC VẬT TƯ'!$B$10:$G$55,2,0))</f>
        <v xml:space="preserve">Khoai </v>
      </c>
      <c r="E379" s="1174" t="str">
        <f>IF(G379="","",VLOOKUP($F379,'DANH MỤC VẬT TƯ'!$B$10:$G$55,3,0))</f>
        <v>kg</v>
      </c>
      <c r="F379" s="1006" t="s">
        <v>2093</v>
      </c>
      <c r="G379" s="1057">
        <f>3*0.07</f>
        <v>0.21000000000000002</v>
      </c>
      <c r="H379" s="1058">
        <f>IF($F379="","",VLOOKUP($F379,'BÁO CÁO NXT 152'!$A$48:$L$64,8,0))</f>
        <v>30000</v>
      </c>
      <c r="I379" s="1058">
        <f t="shared" si="24"/>
        <v>6300.0000000000009</v>
      </c>
      <c r="J379" s="1174">
        <f>IF(F379="","",VLOOKUP($F379,'DANH MỤC VẬT TƯ'!$B$10:$G$55,4,0))</f>
        <v>152</v>
      </c>
      <c r="K379" s="1071" t="s">
        <v>2129</v>
      </c>
      <c r="L379" s="1058" t="str">
        <f t="shared" si="23"/>
        <v>152KTC</v>
      </c>
      <c r="M379" s="1042"/>
      <c r="N379" s="1076"/>
    </row>
    <row r="380" spans="1:14" s="1009" customFormat="1" ht="15.95" customHeight="1">
      <c r="A380" s="1001"/>
      <c r="B380" s="1028">
        <v>44609</v>
      </c>
      <c r="C380" s="1003">
        <v>85</v>
      </c>
      <c r="D380" s="1174" t="str">
        <f>IF(F380="","",VLOOKUP($F380,'DANH MỤC VẬT TƯ'!$B$10:$G$55,2,0))</f>
        <v>Bột chiên giòn</v>
      </c>
      <c r="E380" s="1174" t="str">
        <f>IF(G380="","",VLOOKUP($F380,'DANH MỤC VẬT TƯ'!$B$10:$G$55,3,0))</f>
        <v>kg</v>
      </c>
      <c r="F380" s="1006" t="s">
        <v>2095</v>
      </c>
      <c r="G380" s="1057">
        <f>3*0.05</f>
        <v>0.15000000000000002</v>
      </c>
      <c r="H380" s="1058">
        <f>IF($F380="","",VLOOKUP($F380,'BÁO CÁO NXT 152'!$A$48:$L$64,8,0))</f>
        <v>150000</v>
      </c>
      <c r="I380" s="1058">
        <f t="shared" si="24"/>
        <v>22500.000000000004</v>
      </c>
      <c r="J380" s="1174">
        <f>IF(F380="","",VLOOKUP($F380,'DANH MỤC VẬT TƯ'!$B$10:$G$55,4,0))</f>
        <v>152</v>
      </c>
      <c r="K380" s="1071" t="s">
        <v>2129</v>
      </c>
      <c r="L380" s="1058" t="str">
        <f>J380&amp;K380</f>
        <v>152KTC</v>
      </c>
      <c r="M380" s="1042"/>
      <c r="N380" s="1076"/>
    </row>
    <row r="381" spans="1:14" s="1009" customFormat="1" ht="15.95" customHeight="1">
      <c r="A381" s="1001"/>
      <c r="B381" s="1028"/>
      <c r="C381" s="1003"/>
      <c r="D381" s="1174" t="str">
        <f>IF(F381="","",VLOOKUP($F381,'DANH MỤC VẬT TƯ'!$B$10:$G$55,2,0))</f>
        <v/>
      </c>
      <c r="E381" s="1174" t="str">
        <f>IF(G381="","",VLOOKUP($F381,'DANH MỤC VẬT TƯ'!$B$10:$G$55,3,0))</f>
        <v/>
      </c>
      <c r="F381" s="1006"/>
      <c r="G381" s="1057"/>
      <c r="H381" s="1058" t="str">
        <f>IF($F381="","",VLOOKUP($F381,'BÁO CÁO NXT 152'!$A$48:$L$64,8,0))</f>
        <v/>
      </c>
      <c r="I381" s="1058">
        <f t="shared" si="24"/>
        <v>0</v>
      </c>
      <c r="J381" s="1174" t="str">
        <f>IF(F381="","",VLOOKUP($F381,'DANH MỤC VẬT TƯ'!$B$10:$G$55,4,0))</f>
        <v/>
      </c>
      <c r="K381" s="1071"/>
      <c r="L381" s="1058" t="str">
        <f t="shared" si="23"/>
        <v/>
      </c>
      <c r="M381" s="1076"/>
      <c r="N381" s="1076"/>
    </row>
    <row r="382" spans="1:14" s="1009" customFormat="1" ht="15.95" customHeight="1">
      <c r="A382" s="1001"/>
      <c r="B382" s="1028">
        <v>44611</v>
      </c>
      <c r="C382" s="1003">
        <v>86</v>
      </c>
      <c r="D382" s="1174" t="str">
        <f>IF(F382="","",VLOOKUP($F382,'DANH MỤC VẬT TƯ'!$B$10:$G$55,2,0))</f>
        <v>Bắp bò</v>
      </c>
      <c r="E382" s="1174" t="str">
        <f>IF(G382="","",VLOOKUP($F382,'DANH MỤC VẬT TƯ'!$B$10:$G$55,3,0))</f>
        <v>kg</v>
      </c>
      <c r="F382" s="1006" t="s">
        <v>2045</v>
      </c>
      <c r="G382" s="1057">
        <f>0.2*30</f>
        <v>6</v>
      </c>
      <c r="H382" s="1058">
        <f>IF($F382="","",VLOOKUP($F382,'BÁO CÁO NXT 152'!$A$48:$L$64,8,0))</f>
        <v>270000</v>
      </c>
      <c r="I382" s="1058">
        <f t="shared" si="24"/>
        <v>1620000</v>
      </c>
      <c r="J382" s="1174">
        <f>IF(F382="","",VLOOKUP($F382,'DANH MỤC VẬT TƯ'!$B$10:$G$55,4,0))</f>
        <v>152</v>
      </c>
      <c r="K382" s="1071" t="s">
        <v>2127</v>
      </c>
      <c r="L382" s="1058" t="str">
        <f t="shared" si="23"/>
        <v>152BXTC</v>
      </c>
      <c r="M382" s="1076"/>
      <c r="N382" s="1076"/>
    </row>
    <row r="383" spans="1:14" s="1009" customFormat="1" ht="15.95" customHeight="1">
      <c r="A383" s="1001"/>
      <c r="B383" s="1028">
        <v>44611</v>
      </c>
      <c r="C383" s="1003">
        <v>86</v>
      </c>
      <c r="D383" s="1174" t="str">
        <f>IF(F383="","",VLOOKUP($F383,'DANH MỤC VẬT TƯ'!$B$10:$G$55,2,0))</f>
        <v>Rau các loại</v>
      </c>
      <c r="E383" s="1174" t="str">
        <f>IF(G383="","",VLOOKUP($F383,'DANH MỤC VẬT TƯ'!$B$10:$G$55,3,0))</f>
        <v>kg</v>
      </c>
      <c r="F383" s="1006" t="s">
        <v>2085</v>
      </c>
      <c r="G383" s="1057">
        <f>0.2*30</f>
        <v>6</v>
      </c>
      <c r="H383" s="1058">
        <f>IF($F383="","",VLOOKUP($F383,'BÁO CÁO NXT 152'!$A$48:$L$64,8,0))</f>
        <v>30000</v>
      </c>
      <c r="I383" s="1058">
        <f t="shared" si="24"/>
        <v>180000</v>
      </c>
      <c r="J383" s="1174">
        <f>IF(F383="","",VLOOKUP($F383,'DANH MỤC VẬT TƯ'!$B$10:$G$55,4,0))</f>
        <v>152</v>
      </c>
      <c r="K383" s="1071" t="s">
        <v>2127</v>
      </c>
      <c r="L383" s="1058" t="str">
        <f t="shared" si="23"/>
        <v>152BXTC</v>
      </c>
      <c r="M383" s="1076"/>
      <c r="N383" s="1076"/>
    </row>
    <row r="384" spans="1:14" s="1009" customFormat="1" ht="15.95" customHeight="1">
      <c r="A384" s="1001"/>
      <c r="B384" s="1028"/>
      <c r="C384" s="1003"/>
      <c r="D384" s="1174" t="str">
        <f>IF(F384="","",VLOOKUP($F384,'DANH MỤC VẬT TƯ'!$B$10:$G$55,2,0))</f>
        <v/>
      </c>
      <c r="E384" s="1174" t="str">
        <f>IF(G384="","",VLOOKUP($F384,'DANH MỤC VẬT TƯ'!$B$10:$G$55,3,0))</f>
        <v/>
      </c>
      <c r="F384" s="1006"/>
      <c r="G384" s="1057"/>
      <c r="H384" s="1058" t="str">
        <f>IF($F384="","",VLOOKUP($F384,'BÁO CÁO NXT 152'!$A$48:$L$64,8,0))</f>
        <v/>
      </c>
      <c r="I384" s="1058"/>
      <c r="J384" s="1174" t="str">
        <f>IF(F384="","",VLOOKUP($F384,'DANH MỤC VẬT TƯ'!$B$10:$G$55,4,0))</f>
        <v/>
      </c>
      <c r="K384" s="1071"/>
      <c r="L384" s="1058"/>
      <c r="M384" s="1076"/>
      <c r="N384" s="1076"/>
    </row>
    <row r="385" spans="1:14" s="1009" customFormat="1" ht="15.95" customHeight="1">
      <c r="A385" s="1001"/>
      <c r="B385" s="1028">
        <v>44611</v>
      </c>
      <c r="C385" s="1003">
        <v>87</v>
      </c>
      <c r="D385" s="1174" t="str">
        <f>IF(F385="","",VLOOKUP($F385,'DANH MỤC VẬT TƯ'!$B$10:$G$55,2,0))</f>
        <v>Cá diêu hồng</v>
      </c>
      <c r="E385" s="1174" t="str">
        <f>IF(G385="","",VLOOKUP($F385,'DANH MỤC VẬT TƯ'!$B$10:$G$55,3,0))</f>
        <v>kg</v>
      </c>
      <c r="F385" s="1006" t="s">
        <v>2081</v>
      </c>
      <c r="G385" s="1057">
        <f>0.7*15</f>
        <v>10.5</v>
      </c>
      <c r="H385" s="1058">
        <f>IF($F385="","",VLOOKUP($F385,'BÁO CÁO NXT 152'!$A$48:$L$64,8,0))</f>
        <v>60000</v>
      </c>
      <c r="I385" s="1058">
        <f>IF(G385=0,0,G385*H385)</f>
        <v>630000</v>
      </c>
      <c r="J385" s="1174">
        <f>IF(F385="","",VLOOKUP($F385,'DANH MỤC VẬT TƯ'!$B$10:$G$55,4,0))</f>
        <v>152</v>
      </c>
      <c r="K385" s="1097" t="s">
        <v>2121</v>
      </c>
      <c r="L385" s="1058" t="str">
        <f>J385&amp;K385</f>
        <v>152LCDH</v>
      </c>
      <c r="M385" s="1076"/>
      <c r="N385" s="1076"/>
    </row>
    <row r="386" spans="1:14" s="1009" customFormat="1" ht="15.95" customHeight="1">
      <c r="A386" s="1001"/>
      <c r="B386" s="1028">
        <v>44611</v>
      </c>
      <c r="C386" s="1003">
        <v>87</v>
      </c>
      <c r="D386" s="1174" t="str">
        <f>IF(F386="","",VLOOKUP($F386,'DANH MỤC VẬT TƯ'!$B$10:$G$55,2,0))</f>
        <v>Bún</v>
      </c>
      <c r="E386" s="1174" t="str">
        <f>IF(G386="","",VLOOKUP($F386,'DANH MỤC VẬT TƯ'!$B$10:$G$55,3,0))</f>
        <v>kg</v>
      </c>
      <c r="F386" s="1006" t="s">
        <v>2083</v>
      </c>
      <c r="G386" s="1057">
        <f>0.5*15</f>
        <v>7.5</v>
      </c>
      <c r="H386" s="1058">
        <f>IF($F386="","",VLOOKUP($F386,'BÁO CÁO NXT 152'!$A$48:$L$64,8,0))</f>
        <v>12000</v>
      </c>
      <c r="I386" s="1058">
        <f>IF(G386=0,0,G386*H386)</f>
        <v>90000</v>
      </c>
      <c r="J386" s="1174">
        <f>IF(F386="","",VLOOKUP($F386,'DANH MỤC VẬT TƯ'!$B$10:$G$55,4,0))</f>
        <v>152</v>
      </c>
      <c r="K386" s="1097" t="s">
        <v>2121</v>
      </c>
      <c r="L386" s="1058" t="str">
        <f>J386&amp;K386</f>
        <v>152LCDH</v>
      </c>
      <c r="M386" s="1076"/>
      <c r="N386" s="1076"/>
    </row>
    <row r="387" spans="1:14" s="1009" customFormat="1" ht="15.95" customHeight="1">
      <c r="A387" s="1001"/>
      <c r="B387" s="1028">
        <v>44611</v>
      </c>
      <c r="C387" s="1003">
        <v>87</v>
      </c>
      <c r="D387" s="1174" t="str">
        <f>IF(F387="","",VLOOKUP($F387,'DANH MỤC VẬT TƯ'!$B$10:$G$55,2,0))</f>
        <v>Rau các loại</v>
      </c>
      <c r="E387" s="1174" t="str">
        <f>IF(G387="","",VLOOKUP($F387,'DANH MỤC VẬT TƯ'!$B$10:$G$55,3,0))</f>
        <v>kg</v>
      </c>
      <c r="F387" s="1006" t="s">
        <v>2085</v>
      </c>
      <c r="G387" s="1057">
        <f>1*15</f>
        <v>15</v>
      </c>
      <c r="H387" s="1058">
        <f>IF($F387="","",VLOOKUP($F387,'BÁO CÁO NXT 152'!$A$48:$L$64,8,0))</f>
        <v>30000</v>
      </c>
      <c r="I387" s="1058">
        <f>IF(G387=0,0,G387*H387)</f>
        <v>450000</v>
      </c>
      <c r="J387" s="1174">
        <f>IF(F387="","",VLOOKUP($F387,'DANH MỤC VẬT TƯ'!$B$10:$G$55,4,0))</f>
        <v>152</v>
      </c>
      <c r="K387" s="1097" t="s">
        <v>2121</v>
      </c>
      <c r="L387" s="1058" t="str">
        <f>J387&amp;K387</f>
        <v>152LCDH</v>
      </c>
      <c r="M387" s="1076"/>
      <c r="N387" s="1076"/>
    </row>
    <row r="388" spans="1:14" s="1009" customFormat="1" ht="15.95" customHeight="1">
      <c r="A388" s="1001"/>
      <c r="B388" s="1028">
        <v>44611</v>
      </c>
      <c r="C388" s="1003">
        <v>87</v>
      </c>
      <c r="D388" s="1174" t="str">
        <f>IF(F388="","",VLOOKUP($F388,'DANH MỤC VẬT TƯ'!$B$10:$G$55,2,0))</f>
        <v>Ngô mỹ</v>
      </c>
      <c r="E388" s="1174" t="str">
        <f>IF(G388="","",VLOOKUP($F388,'DANH MỤC VẬT TƯ'!$B$10:$G$55,3,0))</f>
        <v>kg</v>
      </c>
      <c r="F388" s="1006" t="s">
        <v>2096</v>
      </c>
      <c r="G388" s="1057">
        <f>0.08*5</f>
        <v>0.4</v>
      </c>
      <c r="H388" s="1058">
        <f>IF($F388="","",VLOOKUP($F388,'BÁO CÁO NXT 152'!$A$48:$L$64,8,0))</f>
        <v>30000</v>
      </c>
      <c r="I388" s="1058">
        <f>IF(G388=0,0,G388*H388)</f>
        <v>12000</v>
      </c>
      <c r="J388" s="1174">
        <f>IF(F388="","",VLOOKUP($F388,'DANH MỤC VẬT TƯ'!$B$10:$G$55,4,0))</f>
        <v>152</v>
      </c>
      <c r="K388" s="1075" t="s">
        <v>1971</v>
      </c>
      <c r="L388" s="1058" t="str">
        <f>J388&amp;K388</f>
        <v>152NC</v>
      </c>
      <c r="M388" s="1042"/>
      <c r="N388" s="1076"/>
    </row>
    <row r="389" spans="1:14" s="1009" customFormat="1" ht="15.95" customHeight="1">
      <c r="A389" s="1001"/>
      <c r="B389" s="1028">
        <v>44611</v>
      </c>
      <c r="C389" s="1003">
        <v>87</v>
      </c>
      <c r="D389" s="1174" t="str">
        <f>IF(F389="","",VLOOKUP($F389,'DANH MỤC VẬT TƯ'!$B$10:$G$55,2,0))</f>
        <v>Bột chiên giòn</v>
      </c>
      <c r="E389" s="1174" t="str">
        <f>IF(G389="","",VLOOKUP($F389,'DANH MỤC VẬT TƯ'!$B$10:$G$55,3,0))</f>
        <v>kg</v>
      </c>
      <c r="F389" s="1006" t="s">
        <v>2095</v>
      </c>
      <c r="G389" s="1057">
        <f>0.05*5</f>
        <v>0.25</v>
      </c>
      <c r="H389" s="1058">
        <f>IF($F389="","",VLOOKUP($F389,'BÁO CÁO NXT 152'!$A$48:$L$64,8,0))</f>
        <v>150000</v>
      </c>
      <c r="I389" s="1058">
        <f>IF(G389=0,0,G389*H389)</f>
        <v>37500</v>
      </c>
      <c r="J389" s="1174">
        <f>IF(F389="","",VLOOKUP($F389,'DANH MỤC VẬT TƯ'!$B$10:$G$55,4,0))</f>
        <v>152</v>
      </c>
      <c r="K389" s="1075" t="s">
        <v>1971</v>
      </c>
      <c r="L389" s="1058" t="str">
        <f>J389&amp;K389</f>
        <v>152NC</v>
      </c>
      <c r="M389" s="1042"/>
      <c r="N389" s="1076"/>
    </row>
    <row r="390" spans="1:14" s="1009" customFormat="1" ht="15.95" customHeight="1">
      <c r="A390" s="1001"/>
      <c r="B390" s="1028"/>
      <c r="C390" s="1003"/>
      <c r="D390" s="1174" t="str">
        <f>IF(F390="","",VLOOKUP($F390,'DANH MỤC VẬT TƯ'!$B$10:$G$55,2,0))</f>
        <v/>
      </c>
      <c r="E390" s="1174" t="str">
        <f>IF(G390="","",VLOOKUP($F390,'DANH MỤC VẬT TƯ'!$B$10:$G$55,3,0))</f>
        <v/>
      </c>
      <c r="F390" s="1006"/>
      <c r="G390" s="1057"/>
      <c r="H390" s="1058" t="str">
        <f>IF($F390="","",VLOOKUP($F390,'BÁO CÁO NXT 152'!$A$48:$L$64,8,0))</f>
        <v/>
      </c>
      <c r="I390" s="1058"/>
      <c r="J390" s="1174" t="str">
        <f>IF(F390="","",VLOOKUP($F390,'DANH MỤC VẬT TƯ'!$B$10:$G$55,4,0))</f>
        <v/>
      </c>
      <c r="K390" s="1071"/>
      <c r="L390" s="1058" t="str">
        <f t="shared" si="23"/>
        <v/>
      </c>
      <c r="M390" s="1076"/>
      <c r="N390" s="1076"/>
    </row>
    <row r="391" spans="1:14" s="1009" customFormat="1" ht="15.95" customHeight="1">
      <c r="A391" s="1001"/>
      <c r="B391" s="1028">
        <v>44611</v>
      </c>
      <c r="C391" s="1003">
        <v>88</v>
      </c>
      <c r="D391" s="1174" t="str">
        <f>IF(F391="","",VLOOKUP($F391,'DANH MỤC VẬT TƯ'!$B$10:$G$55,2,0))</f>
        <v>Bắp bò</v>
      </c>
      <c r="E391" s="1174" t="str">
        <f>IF(G391="","",VLOOKUP($F391,'DANH MỤC VẬT TƯ'!$B$10:$G$55,3,0))</f>
        <v>kg</v>
      </c>
      <c r="F391" s="1095" t="s">
        <v>2045</v>
      </c>
      <c r="G391" s="1057">
        <f>30*0.2</f>
        <v>6</v>
      </c>
      <c r="H391" s="1058">
        <f>IF($F391="","",VLOOKUP($F391,'BÁO CÁO NXT 152'!$A$48:$L$64,8,0))</f>
        <v>270000</v>
      </c>
      <c r="I391" s="1058">
        <f>IF(G391=0,0,G391*H391)</f>
        <v>1620000</v>
      </c>
      <c r="J391" s="1174">
        <f>IF(F391="","",VLOOKUP($F391,'DANH MỤC VẬT TƯ'!$B$10:$G$55,4,0))</f>
        <v>152</v>
      </c>
      <c r="K391" s="1096" t="s">
        <v>2136</v>
      </c>
      <c r="L391" s="1058" t="str">
        <f t="shared" si="23"/>
        <v>152BXSO</v>
      </c>
      <c r="M391" s="1098"/>
      <c r="N391" s="1076"/>
    </row>
    <row r="392" spans="1:14" s="1009" customFormat="1" ht="15.95" customHeight="1">
      <c r="A392" s="1001"/>
      <c r="B392" s="1028">
        <v>44611</v>
      </c>
      <c r="C392" s="1003">
        <v>88</v>
      </c>
      <c r="D392" s="1174" t="str">
        <f>IF(F392="","",VLOOKUP($F392,'DANH MỤC VẬT TƯ'!$B$10:$G$55,2,0))</f>
        <v>Rau các loại</v>
      </c>
      <c r="E392" s="1174" t="str">
        <f>IF(G392="","",VLOOKUP($F392,'DANH MỤC VẬT TƯ'!$B$10:$G$55,3,0))</f>
        <v>kg</v>
      </c>
      <c r="F392" s="1006" t="s">
        <v>2085</v>
      </c>
      <c r="G392" s="1057">
        <f>0.1*30</f>
        <v>3</v>
      </c>
      <c r="H392" s="1058">
        <f>IF($F392="","",VLOOKUP($F392,'BÁO CÁO NXT 152'!$A$48:$L$64,8,0))</f>
        <v>30000</v>
      </c>
      <c r="I392" s="1058">
        <f>IF(G392=0,0,G392*H392)</f>
        <v>90000</v>
      </c>
      <c r="J392" s="1174">
        <f>IF(F392="","",VLOOKUP($F392,'DANH MỤC VẬT TƯ'!$B$10:$G$55,4,0))</f>
        <v>152</v>
      </c>
      <c r="K392" s="1071" t="s">
        <v>2136</v>
      </c>
      <c r="L392" s="1058" t="str">
        <f t="shared" si="23"/>
        <v>152BXSO</v>
      </c>
      <c r="M392" s="1098"/>
      <c r="N392" s="1076"/>
    </row>
    <row r="393" spans="1:14" s="1009" customFormat="1" ht="15.95" customHeight="1">
      <c r="A393" s="1001"/>
      <c r="B393" s="1028">
        <v>44611</v>
      </c>
      <c r="C393" s="1003">
        <v>88</v>
      </c>
      <c r="D393" s="1174" t="str">
        <f>IF(F393="","",VLOOKUP($F393,'DANH MỤC VẬT TƯ'!$B$10:$G$55,2,0))</f>
        <v>Ngô mỹ</v>
      </c>
      <c r="E393" s="1174" t="str">
        <f>IF(G393="","",VLOOKUP($F393,'DANH MỤC VẬT TƯ'!$B$10:$G$55,3,0))</f>
        <v>kg</v>
      </c>
      <c r="F393" s="1006" t="s">
        <v>2096</v>
      </c>
      <c r="G393" s="1057">
        <f>0.08*5</f>
        <v>0.4</v>
      </c>
      <c r="H393" s="1058">
        <f>IF($F393="","",VLOOKUP($F393,'BÁO CÁO NXT 152'!$A$48:$L$64,8,0))</f>
        <v>30000</v>
      </c>
      <c r="I393" s="1058">
        <f>IF(G393=0,0,G393*H393)</f>
        <v>12000</v>
      </c>
      <c r="J393" s="1174">
        <f>IF(F393="","",VLOOKUP($F393,'DANH MỤC VẬT TƯ'!$B$10:$G$55,4,0))</f>
        <v>152</v>
      </c>
      <c r="K393" s="1071" t="s">
        <v>1971</v>
      </c>
      <c r="L393" s="1058" t="str">
        <f t="shared" si="23"/>
        <v>152NC</v>
      </c>
      <c r="M393" s="1076"/>
      <c r="N393" s="1076"/>
    </row>
    <row r="394" spans="1:14" s="1009" customFormat="1" ht="15.95" customHeight="1">
      <c r="A394" s="1001"/>
      <c r="B394" s="1028">
        <v>44611</v>
      </c>
      <c r="C394" s="1003">
        <v>88</v>
      </c>
      <c r="D394" s="1174" t="str">
        <f>IF(F394="","",VLOOKUP($F394,'DANH MỤC VẬT TƯ'!$B$10:$G$55,2,0))</f>
        <v>Bột chiên giòn</v>
      </c>
      <c r="E394" s="1174" t="str">
        <f>IF(G394="","",VLOOKUP($F394,'DANH MỤC VẬT TƯ'!$B$10:$G$55,3,0))</f>
        <v>kg</v>
      </c>
      <c r="F394" s="1006" t="s">
        <v>2095</v>
      </c>
      <c r="G394" s="1057">
        <f>0.05*5</f>
        <v>0.25</v>
      </c>
      <c r="H394" s="1058">
        <f>IF($F394="","",VLOOKUP($F394,'BÁO CÁO NXT 152'!$A$48:$L$64,8,0))</f>
        <v>150000</v>
      </c>
      <c r="I394" s="1058">
        <f>IF(G394=0,0,G394*H394)</f>
        <v>37500</v>
      </c>
      <c r="J394" s="1174">
        <f>IF(F394="","",VLOOKUP($F394,'DANH MỤC VẬT TƯ'!$B$10:$G$55,4,0))</f>
        <v>152</v>
      </c>
      <c r="K394" s="1071" t="s">
        <v>1971</v>
      </c>
      <c r="L394" s="1058" t="str">
        <f>J394&amp;K394</f>
        <v>152NC</v>
      </c>
      <c r="M394" s="1076"/>
      <c r="N394" s="1076"/>
    </row>
    <row r="395" spans="1:14" s="1009" customFormat="1" ht="15.95" customHeight="1">
      <c r="A395" s="1001"/>
      <c r="B395" s="1028"/>
      <c r="C395" s="1003"/>
      <c r="D395" s="1174" t="str">
        <f>IF(F395="","",VLOOKUP($F395,'DANH MỤC VẬT TƯ'!$B$10:$G$55,2,0))</f>
        <v/>
      </c>
      <c r="E395" s="1174" t="str">
        <f>IF(G395="","",VLOOKUP($F395,'DANH MỤC VẬT TƯ'!$B$10:$G$55,3,0))</f>
        <v/>
      </c>
      <c r="F395" s="1006"/>
      <c r="G395" s="1057"/>
      <c r="H395" s="1058" t="str">
        <f>IF($F395="","",VLOOKUP($F395,'BÁO CÁO NXT 152'!$A$48:$L$64,8,0))</f>
        <v/>
      </c>
      <c r="I395" s="1058"/>
      <c r="J395" s="1174" t="str">
        <f>IF(F395="","",VLOOKUP($F395,'DANH MỤC VẬT TƯ'!$B$10:$G$55,4,0))</f>
        <v/>
      </c>
      <c r="K395" s="1096"/>
      <c r="L395" s="1058"/>
      <c r="M395" s="1076"/>
      <c r="N395" s="1076"/>
    </row>
    <row r="396" spans="1:14" s="1009" customFormat="1" ht="15.95" customHeight="1">
      <c r="A396" s="1001"/>
      <c r="B396" s="1028">
        <v>44612</v>
      </c>
      <c r="C396" s="1003">
        <v>89</v>
      </c>
      <c r="D396" s="1174" t="str">
        <f>IF(F396="","",VLOOKUP($F396,'DANH MỤC VẬT TƯ'!$B$10:$G$55,2,0))</f>
        <v>Bắp bò</v>
      </c>
      <c r="E396" s="1174" t="str">
        <f>IF(G396="","",VLOOKUP($F396,'DANH MỤC VẬT TƯ'!$B$10:$G$55,3,0))</f>
        <v>kg</v>
      </c>
      <c r="F396" s="1006" t="s">
        <v>2045</v>
      </c>
      <c r="G396" s="1057">
        <f>0.1*20</f>
        <v>2</v>
      </c>
      <c r="H396" s="1058">
        <f>IF($F396="","",VLOOKUP($F396,'BÁO CÁO NXT 152'!$A$48:$L$64,8,0))</f>
        <v>270000</v>
      </c>
      <c r="I396" s="1058">
        <f t="shared" ref="I396:I402" si="25">IF(G396=0,0,G396*H396)</f>
        <v>540000</v>
      </c>
      <c r="J396" s="1174">
        <f>IF(F396="","",VLOOKUP($F396,'DANH MỤC VẬT TƯ'!$B$10:$G$55,4,0))</f>
        <v>152</v>
      </c>
      <c r="K396" s="1097" t="s">
        <v>2128</v>
      </c>
      <c r="L396" s="1058" t="str">
        <f t="shared" si="23"/>
        <v>152LTC</v>
      </c>
      <c r="M396" s="1076"/>
      <c r="N396" s="1076"/>
    </row>
    <row r="397" spans="1:14" s="1009" customFormat="1" ht="15.95" customHeight="1">
      <c r="A397" s="1001"/>
      <c r="B397" s="1028">
        <v>44612</v>
      </c>
      <c r="C397" s="1003">
        <v>89</v>
      </c>
      <c r="D397" s="1174" t="str">
        <f>IF(F397="","",VLOOKUP($F397,'DANH MỤC VẬT TƯ'!$B$10:$G$55,2,0))</f>
        <v>Bún</v>
      </c>
      <c r="E397" s="1174" t="str">
        <f>IF(G397="","",VLOOKUP($F397,'DANH MỤC VẬT TƯ'!$B$10:$G$55,3,0))</f>
        <v>kg</v>
      </c>
      <c r="F397" s="1006" t="s">
        <v>2083</v>
      </c>
      <c r="G397" s="1057">
        <f>0.5*20</f>
        <v>10</v>
      </c>
      <c r="H397" s="1058">
        <f>IF($F397="","",VLOOKUP($F397,'BÁO CÁO NXT 152'!$A$48:$L$64,8,0))</f>
        <v>12000</v>
      </c>
      <c r="I397" s="1058">
        <f t="shared" si="25"/>
        <v>120000</v>
      </c>
      <c r="J397" s="1174">
        <f>IF(F397="","",VLOOKUP($F397,'DANH MỤC VẬT TƯ'!$B$10:$G$55,4,0))</f>
        <v>152</v>
      </c>
      <c r="K397" s="1097" t="s">
        <v>2128</v>
      </c>
      <c r="L397" s="1058" t="str">
        <f t="shared" si="23"/>
        <v>152LTC</v>
      </c>
      <c r="M397" s="1076"/>
      <c r="N397" s="1076"/>
    </row>
    <row r="398" spans="1:14" s="1009" customFormat="1" ht="15.95" customHeight="1">
      <c r="A398" s="1001"/>
      <c r="B398" s="1028">
        <v>44612</v>
      </c>
      <c r="C398" s="1003">
        <v>89</v>
      </c>
      <c r="D398" s="1174" t="str">
        <f>IF(F398="","",VLOOKUP($F398,'DANH MỤC VẬT TƯ'!$B$10:$G$55,2,0))</f>
        <v>Thịt heo</v>
      </c>
      <c r="E398" s="1174" t="str">
        <f>IF(G398="","",VLOOKUP($F398,'DANH MỤC VẬT TƯ'!$B$10:$G$55,3,0))</f>
        <v>kg</v>
      </c>
      <c r="F398" s="1006" t="s">
        <v>2088</v>
      </c>
      <c r="G398" s="1057">
        <f>0.2*20</f>
        <v>4</v>
      </c>
      <c r="H398" s="1058">
        <f>IF($F398="","",VLOOKUP($F398,'BÁO CÁO NXT 152'!$A$48:$L$64,8,0))</f>
        <v>130000</v>
      </c>
      <c r="I398" s="1058">
        <f t="shared" si="25"/>
        <v>520000</v>
      </c>
      <c r="J398" s="1174">
        <f>IF(F398="","",VLOOKUP($F398,'DANH MỤC VẬT TƯ'!$B$10:$G$55,4,0))</f>
        <v>152</v>
      </c>
      <c r="K398" s="1097" t="s">
        <v>2128</v>
      </c>
      <c r="L398" s="1058" t="str">
        <f t="shared" si="23"/>
        <v>152LTC</v>
      </c>
      <c r="M398" s="1076"/>
      <c r="N398" s="1076"/>
    </row>
    <row r="399" spans="1:14" s="1009" customFormat="1" ht="15.95" customHeight="1">
      <c r="A399" s="1001"/>
      <c r="B399" s="1028">
        <v>44612</v>
      </c>
      <c r="C399" s="1003">
        <v>89</v>
      </c>
      <c r="D399" s="1174" t="str">
        <f>IF(F399="","",VLOOKUP($F399,'DANH MỤC VẬT TƯ'!$B$10:$G$55,2,0))</f>
        <v>Mực tươi</v>
      </c>
      <c r="E399" s="1174" t="str">
        <f>IF(G399="","",VLOOKUP($F399,'DANH MỤC VẬT TƯ'!$B$10:$G$55,3,0))</f>
        <v>kg</v>
      </c>
      <c r="F399" s="1006" t="s">
        <v>2086</v>
      </c>
      <c r="G399" s="1057">
        <f>0.1*20</f>
        <v>2</v>
      </c>
      <c r="H399" s="1058">
        <f>IF($F399="","",VLOOKUP($F399,'BÁO CÁO NXT 152'!$A$48:$L$64,8,0))</f>
        <v>250000</v>
      </c>
      <c r="I399" s="1058">
        <f t="shared" si="25"/>
        <v>500000</v>
      </c>
      <c r="J399" s="1174">
        <f>IF(F399="","",VLOOKUP($F399,'DANH MỤC VẬT TƯ'!$B$10:$G$55,4,0))</f>
        <v>152</v>
      </c>
      <c r="K399" s="1097" t="s">
        <v>2128</v>
      </c>
      <c r="L399" s="1058" t="str">
        <f t="shared" si="23"/>
        <v>152LTC</v>
      </c>
      <c r="M399" s="1076"/>
      <c r="N399" s="1076"/>
    </row>
    <row r="400" spans="1:14" s="1009" customFormat="1" ht="15.95" customHeight="1">
      <c r="A400" s="1001"/>
      <c r="B400" s="1028">
        <v>44612</v>
      </c>
      <c r="C400" s="1003">
        <v>89</v>
      </c>
      <c r="D400" s="1174" t="str">
        <f>IF(F400="","",VLOOKUP($F400,'DANH MỤC VẬT TƯ'!$B$10:$G$55,2,0))</f>
        <v>Tôm</v>
      </c>
      <c r="E400" s="1174" t="str">
        <f>IF(G400="","",VLOOKUP($F400,'DANH MỤC VẬT TƯ'!$B$10:$G$55,3,0))</f>
        <v>kg</v>
      </c>
      <c r="F400" s="1006" t="s">
        <v>2089</v>
      </c>
      <c r="G400" s="1057">
        <f>0.1*20</f>
        <v>2</v>
      </c>
      <c r="H400" s="1058">
        <f>IF($F400="","",VLOOKUP($F400,'BÁO CÁO NXT 152'!$A$48:$L$64,8,0))</f>
        <v>250000</v>
      </c>
      <c r="I400" s="1058">
        <f t="shared" si="25"/>
        <v>500000</v>
      </c>
      <c r="J400" s="1174">
        <f>IF(F400="","",VLOOKUP($F400,'DANH MỤC VẬT TƯ'!$B$10:$G$55,4,0))</f>
        <v>152</v>
      </c>
      <c r="K400" s="1097" t="s">
        <v>2128</v>
      </c>
      <c r="L400" s="1058" t="str">
        <f t="shared" si="23"/>
        <v>152LTC</v>
      </c>
      <c r="M400" s="1076"/>
      <c r="N400" s="1076"/>
    </row>
    <row r="401" spans="1:14" s="1009" customFormat="1" ht="15.95" customHeight="1">
      <c r="A401" s="1001"/>
      <c r="B401" s="1028">
        <v>44612</v>
      </c>
      <c r="C401" s="1003">
        <v>89</v>
      </c>
      <c r="D401" s="1174" t="str">
        <f>IF(F401="","",VLOOKUP($F401,'DANH MỤC VẬT TƯ'!$B$10:$G$55,2,0))</f>
        <v>Rau các loại</v>
      </c>
      <c r="E401" s="1174" t="str">
        <f>IF(G401="","",VLOOKUP($F401,'DANH MỤC VẬT TƯ'!$B$10:$G$55,3,0))</f>
        <v>kg</v>
      </c>
      <c r="F401" s="1006" t="s">
        <v>2085</v>
      </c>
      <c r="G401" s="1057">
        <f>1*20</f>
        <v>20</v>
      </c>
      <c r="H401" s="1058">
        <f>IF($F401="","",VLOOKUP($F401,'BÁO CÁO NXT 152'!$A$48:$L$64,8,0))</f>
        <v>30000</v>
      </c>
      <c r="I401" s="1058">
        <f t="shared" si="25"/>
        <v>600000</v>
      </c>
      <c r="J401" s="1174">
        <f>IF(F401="","",VLOOKUP($F401,'DANH MỤC VẬT TƯ'!$B$10:$G$55,4,0))</f>
        <v>152</v>
      </c>
      <c r="K401" s="1097" t="s">
        <v>2128</v>
      </c>
      <c r="L401" s="1058" t="str">
        <f t="shared" si="23"/>
        <v>152LTC</v>
      </c>
      <c r="M401" s="1076"/>
      <c r="N401" s="1076"/>
    </row>
    <row r="402" spans="1:14" s="1009" customFormat="1" ht="15.95" customHeight="1">
      <c r="A402" s="1001"/>
      <c r="B402" s="1028">
        <v>44612</v>
      </c>
      <c r="C402" s="1003">
        <v>89</v>
      </c>
      <c r="D402" s="1174" t="str">
        <f>IF(F402="","",VLOOKUP($F402,'DANH MỤC VẬT TƯ'!$B$10:$G$55,2,0))</f>
        <v>Ghẹ</v>
      </c>
      <c r="E402" s="1174" t="str">
        <f>IF(G402="","",VLOOKUP($F402,'DANH MỤC VẬT TƯ'!$B$10:$G$55,3,0))</f>
        <v>kg</v>
      </c>
      <c r="F402" s="1006" t="s">
        <v>2091</v>
      </c>
      <c r="G402" s="1057">
        <f>0.3*20</f>
        <v>6</v>
      </c>
      <c r="H402" s="1058">
        <f>IF($F402="","",VLOOKUP($F402,'BÁO CÁO NXT 152'!$A$48:$L$64,8,0))</f>
        <v>270000</v>
      </c>
      <c r="I402" s="1058">
        <f t="shared" si="25"/>
        <v>1620000</v>
      </c>
      <c r="J402" s="1174">
        <f>IF(F402="","",VLOOKUP($F402,'DANH MỤC VẬT TƯ'!$B$10:$G$55,4,0))</f>
        <v>152</v>
      </c>
      <c r="K402" s="1097" t="s">
        <v>2128</v>
      </c>
      <c r="L402" s="1058" t="str">
        <f t="shared" si="23"/>
        <v>152LTC</v>
      </c>
      <c r="M402" s="1076"/>
      <c r="N402" s="1076"/>
    </row>
    <row r="403" spans="1:14" s="1009" customFormat="1" ht="15.95" customHeight="1">
      <c r="A403" s="1001"/>
      <c r="B403" s="1028">
        <v>44612</v>
      </c>
      <c r="C403" s="1003">
        <v>89</v>
      </c>
      <c r="D403" s="1174" t="str">
        <f>IF(F403="","",VLOOKUP($F403,'DANH MỤC VẬT TƯ'!$B$10:$G$55,2,0))</f>
        <v xml:space="preserve">Khoai </v>
      </c>
      <c r="E403" s="1174" t="str">
        <f>IF(G403="","",VLOOKUP($F403,'DANH MỤC VẬT TƯ'!$B$10:$G$55,3,0))</f>
        <v>kg</v>
      </c>
      <c r="F403" s="1006" t="s">
        <v>2093</v>
      </c>
      <c r="G403" s="1057">
        <f>0.07*10</f>
        <v>0.70000000000000007</v>
      </c>
      <c r="H403" s="1058">
        <f>IF($F403="","",VLOOKUP($F403,'BÁO CÁO NXT 152'!$A$48:$L$64,8,0))</f>
        <v>30000</v>
      </c>
      <c r="I403" s="1058">
        <f>IF(G403=0,0,G403*H403)</f>
        <v>21000.000000000004</v>
      </c>
      <c r="J403" s="1174">
        <f>IF(F403="","",VLOOKUP($F403,'DANH MỤC VẬT TƯ'!$B$10:$G$55,4,0))</f>
        <v>152</v>
      </c>
      <c r="K403" s="1097" t="s">
        <v>2129</v>
      </c>
      <c r="L403" s="1058" t="str">
        <f t="shared" si="23"/>
        <v>152KTC</v>
      </c>
      <c r="M403" s="1076"/>
      <c r="N403" s="1076"/>
    </row>
    <row r="404" spans="1:14" s="1009" customFormat="1" ht="15.95" customHeight="1">
      <c r="A404" s="1001"/>
      <c r="B404" s="1028">
        <v>44612</v>
      </c>
      <c r="C404" s="1003">
        <v>89</v>
      </c>
      <c r="D404" s="1174" t="str">
        <f>IF(F404="","",VLOOKUP($F404,'DANH MỤC VẬT TƯ'!$B$10:$G$55,2,0))</f>
        <v>Bột chiên giòn</v>
      </c>
      <c r="E404" s="1174" t="str">
        <f>IF(G404="","",VLOOKUP($F404,'DANH MỤC VẬT TƯ'!$B$10:$G$55,3,0))</f>
        <v>kg</v>
      </c>
      <c r="F404" s="1006" t="s">
        <v>2095</v>
      </c>
      <c r="G404" s="1057">
        <f>0.05*10</f>
        <v>0.5</v>
      </c>
      <c r="H404" s="1058">
        <f>IF($F404="","",VLOOKUP($F404,'BÁO CÁO NXT 152'!$A$48:$L$64,8,0))</f>
        <v>150000</v>
      </c>
      <c r="I404" s="1058">
        <f>IF(G404=0,0,G404*H404)</f>
        <v>75000</v>
      </c>
      <c r="J404" s="1174">
        <f>IF(F404="","",VLOOKUP($F404,'DANH MỤC VẬT TƯ'!$B$10:$G$55,4,0))</f>
        <v>152</v>
      </c>
      <c r="K404" s="1097" t="s">
        <v>2129</v>
      </c>
      <c r="L404" s="1058" t="str">
        <f t="shared" si="23"/>
        <v>152KTC</v>
      </c>
      <c r="M404" s="1076"/>
      <c r="N404" s="1076"/>
    </row>
    <row r="405" spans="1:14" s="1009" customFormat="1" ht="15.95" customHeight="1">
      <c r="A405" s="1001"/>
      <c r="B405" s="1028"/>
      <c r="C405" s="1003"/>
      <c r="D405" s="1174" t="str">
        <f>IF(F405="","",VLOOKUP($F405,'DANH MỤC VẬT TƯ'!$B$10:$G$55,2,0))</f>
        <v/>
      </c>
      <c r="E405" s="1174" t="str">
        <f>IF(G405="","",VLOOKUP($F405,'DANH MỤC VẬT TƯ'!$B$10:$G$55,3,0))</f>
        <v/>
      </c>
      <c r="F405" s="1006"/>
      <c r="G405" s="1057"/>
      <c r="H405" s="1058" t="str">
        <f>IF($F405="","",VLOOKUP($F405,'BÁO CÁO NXT 152'!$A$48:$L$64,8,0))</f>
        <v/>
      </c>
      <c r="I405" s="1058"/>
      <c r="J405" s="1174" t="str">
        <f>IF(F405="","",VLOOKUP($F405,'DANH MỤC VẬT TƯ'!$B$10:$G$55,4,0))</f>
        <v/>
      </c>
      <c r="K405" s="1097"/>
      <c r="L405" s="1058"/>
      <c r="M405" s="1076"/>
      <c r="N405" s="1076"/>
    </row>
    <row r="406" spans="1:14" s="1009" customFormat="1" ht="15.95" customHeight="1">
      <c r="A406" s="1001"/>
      <c r="B406" s="1028">
        <v>44612</v>
      </c>
      <c r="C406" s="1003">
        <v>90</v>
      </c>
      <c r="D406" s="1174" t="str">
        <f>IF(F406="","",VLOOKUP($F406,'DANH MỤC VẬT TƯ'!$B$10:$G$55,2,0))</f>
        <v>Bắp bò</v>
      </c>
      <c r="E406" s="1174" t="str">
        <f>IF(G406="","",VLOOKUP($F406,'DANH MỤC VẬT TƯ'!$B$10:$G$55,3,0))</f>
        <v>kg</v>
      </c>
      <c r="F406" s="1006" t="s">
        <v>2045</v>
      </c>
      <c r="G406" s="1057">
        <f>0.1*30</f>
        <v>3</v>
      </c>
      <c r="H406" s="1058">
        <f>IF($F406="","",VLOOKUP($F406,'BÁO CÁO NXT 152'!$A$48:$L$64,8,0))</f>
        <v>270000</v>
      </c>
      <c r="I406" s="1058">
        <f t="shared" ref="I406:I411" si="26">IF(G406=0,0,G406*H406)</f>
        <v>810000</v>
      </c>
      <c r="J406" s="1174">
        <f>IF(F406="","",VLOOKUP($F406,'DANH MỤC VẬT TƯ'!$B$10:$G$55,4,0))</f>
        <v>152</v>
      </c>
      <c r="K406" s="1097" t="s">
        <v>2056</v>
      </c>
      <c r="L406" s="1058" t="str">
        <f t="shared" si="23"/>
        <v>152LT</v>
      </c>
      <c r="M406" s="1076"/>
      <c r="N406" s="1076"/>
    </row>
    <row r="407" spans="1:14" s="1009" customFormat="1" ht="15.95" customHeight="1">
      <c r="A407" s="1001"/>
      <c r="B407" s="1028">
        <v>44612</v>
      </c>
      <c r="C407" s="1003">
        <v>90</v>
      </c>
      <c r="D407" s="1174" t="str">
        <f>IF(F407="","",VLOOKUP($F407,'DANH MỤC VẬT TƯ'!$B$10:$G$55,2,0))</f>
        <v>Bún</v>
      </c>
      <c r="E407" s="1174" t="str">
        <f>IF(G407="","",VLOOKUP($F407,'DANH MỤC VẬT TƯ'!$B$10:$G$55,3,0))</f>
        <v>kg</v>
      </c>
      <c r="F407" s="1006" t="s">
        <v>2083</v>
      </c>
      <c r="G407" s="1057">
        <f>0.5*30</f>
        <v>15</v>
      </c>
      <c r="H407" s="1058">
        <f>IF($F407="","",VLOOKUP($F407,'BÁO CÁO NXT 152'!$A$48:$L$64,8,0))</f>
        <v>12000</v>
      </c>
      <c r="I407" s="1058">
        <f t="shared" si="26"/>
        <v>180000</v>
      </c>
      <c r="J407" s="1174">
        <f>IF(F407="","",VLOOKUP($F407,'DANH MỤC VẬT TƯ'!$B$10:$G$55,4,0))</f>
        <v>152</v>
      </c>
      <c r="K407" s="1097" t="s">
        <v>2056</v>
      </c>
      <c r="L407" s="1058" t="str">
        <f t="shared" si="23"/>
        <v>152LT</v>
      </c>
      <c r="M407" s="1076"/>
      <c r="N407" s="1076"/>
    </row>
    <row r="408" spans="1:14" s="1009" customFormat="1" ht="15.95" customHeight="1">
      <c r="A408" s="1001"/>
      <c r="B408" s="1028">
        <v>44612</v>
      </c>
      <c r="C408" s="1003">
        <v>90</v>
      </c>
      <c r="D408" s="1174" t="str">
        <f>IF(F408="","",VLOOKUP($F408,'DANH MỤC VẬT TƯ'!$B$10:$G$55,2,0))</f>
        <v>Thịt heo</v>
      </c>
      <c r="E408" s="1174" t="str">
        <f>IF(G408="","",VLOOKUP($F408,'DANH MỤC VẬT TƯ'!$B$10:$G$55,3,0))</f>
        <v>kg</v>
      </c>
      <c r="F408" s="1006" t="s">
        <v>2088</v>
      </c>
      <c r="G408" s="1057">
        <f>0.2*30</f>
        <v>6</v>
      </c>
      <c r="H408" s="1058">
        <f>IF($F408="","",VLOOKUP($F408,'BÁO CÁO NXT 152'!$A$48:$L$64,8,0))</f>
        <v>130000</v>
      </c>
      <c r="I408" s="1058">
        <f t="shared" si="26"/>
        <v>780000</v>
      </c>
      <c r="J408" s="1174">
        <f>IF(F408="","",VLOOKUP($F408,'DANH MỤC VẬT TƯ'!$B$10:$G$55,4,0))</f>
        <v>152</v>
      </c>
      <c r="K408" s="1097" t="s">
        <v>2056</v>
      </c>
      <c r="L408" s="1058" t="str">
        <f t="shared" si="23"/>
        <v>152LT</v>
      </c>
      <c r="M408" s="1076"/>
      <c r="N408" s="1076"/>
    </row>
    <row r="409" spans="1:14" s="1009" customFormat="1" ht="15.95" customHeight="1">
      <c r="A409" s="1001"/>
      <c r="B409" s="1028">
        <v>44612</v>
      </c>
      <c r="C409" s="1003">
        <v>90</v>
      </c>
      <c r="D409" s="1174" t="str">
        <f>IF(F409="","",VLOOKUP($F409,'DANH MỤC VẬT TƯ'!$B$10:$G$55,2,0))</f>
        <v>Mực tươi</v>
      </c>
      <c r="E409" s="1174" t="str">
        <f>IF(G409="","",VLOOKUP($F409,'DANH MỤC VẬT TƯ'!$B$10:$G$55,3,0))</f>
        <v>kg</v>
      </c>
      <c r="F409" s="1006" t="s">
        <v>2086</v>
      </c>
      <c r="G409" s="1057">
        <f>0.1*30</f>
        <v>3</v>
      </c>
      <c r="H409" s="1058">
        <f>IF($F409="","",VLOOKUP($F409,'BÁO CÁO NXT 152'!$A$48:$L$64,8,0))</f>
        <v>250000</v>
      </c>
      <c r="I409" s="1058">
        <f t="shared" si="26"/>
        <v>750000</v>
      </c>
      <c r="J409" s="1174">
        <f>IF(F409="","",VLOOKUP($F409,'DANH MỤC VẬT TƯ'!$B$10:$G$55,4,0))</f>
        <v>152</v>
      </c>
      <c r="K409" s="1097" t="s">
        <v>2056</v>
      </c>
      <c r="L409" s="1058" t="str">
        <f t="shared" si="23"/>
        <v>152LT</v>
      </c>
      <c r="M409" s="1076"/>
      <c r="N409" s="1076"/>
    </row>
    <row r="410" spans="1:14" s="1009" customFormat="1" ht="15.95" customHeight="1">
      <c r="A410" s="1001"/>
      <c r="B410" s="1028">
        <v>44612</v>
      </c>
      <c r="C410" s="1003">
        <v>90</v>
      </c>
      <c r="D410" s="1174" t="str">
        <f>IF(F410="","",VLOOKUP($F410,'DANH MỤC VẬT TƯ'!$B$10:$G$55,2,0))</f>
        <v>Tôm</v>
      </c>
      <c r="E410" s="1174" t="str">
        <f>IF(G410="","",VLOOKUP($F410,'DANH MỤC VẬT TƯ'!$B$10:$G$55,3,0))</f>
        <v>kg</v>
      </c>
      <c r="F410" s="1006" t="s">
        <v>2089</v>
      </c>
      <c r="G410" s="1057">
        <f>0.1*30</f>
        <v>3</v>
      </c>
      <c r="H410" s="1058">
        <f>IF($F410="","",VLOOKUP($F410,'BÁO CÁO NXT 152'!$A$48:$L$64,8,0))</f>
        <v>250000</v>
      </c>
      <c r="I410" s="1058">
        <f t="shared" si="26"/>
        <v>750000</v>
      </c>
      <c r="J410" s="1174">
        <f>IF(F410="","",VLOOKUP($F410,'DANH MỤC VẬT TƯ'!$B$10:$G$55,4,0))</f>
        <v>152</v>
      </c>
      <c r="K410" s="1097" t="s">
        <v>2056</v>
      </c>
      <c r="L410" s="1058" t="str">
        <f t="shared" si="23"/>
        <v>152LT</v>
      </c>
      <c r="M410" s="1076"/>
      <c r="N410" s="1076"/>
    </row>
    <row r="411" spans="1:14" s="1009" customFormat="1" ht="15.95" customHeight="1">
      <c r="A411" s="1001"/>
      <c r="B411" s="1028">
        <v>44612</v>
      </c>
      <c r="C411" s="1003">
        <v>90</v>
      </c>
      <c r="D411" s="1174" t="str">
        <f>IF(F411="","",VLOOKUP($F411,'DANH MỤC VẬT TƯ'!$B$10:$G$55,2,0))</f>
        <v>Rau các loại</v>
      </c>
      <c r="E411" s="1174" t="str">
        <f>IF(G411="","",VLOOKUP($F411,'DANH MỤC VẬT TƯ'!$B$10:$G$55,3,0))</f>
        <v>kg</v>
      </c>
      <c r="F411" s="1006" t="s">
        <v>2085</v>
      </c>
      <c r="G411" s="1057">
        <f>1*30</f>
        <v>30</v>
      </c>
      <c r="H411" s="1058">
        <f>IF($F411="","",VLOOKUP($F411,'BÁO CÁO NXT 152'!$A$48:$L$64,8,0))</f>
        <v>30000</v>
      </c>
      <c r="I411" s="1058">
        <f t="shared" si="26"/>
        <v>900000</v>
      </c>
      <c r="J411" s="1174">
        <f>IF(F411="","",VLOOKUP($F411,'DANH MỤC VẬT TƯ'!$B$10:$G$55,4,0))</f>
        <v>152</v>
      </c>
      <c r="K411" s="1097" t="s">
        <v>2056</v>
      </c>
      <c r="L411" s="1058" t="str">
        <f t="shared" si="23"/>
        <v>152LT</v>
      </c>
      <c r="M411" s="1076"/>
      <c r="N411" s="1076"/>
    </row>
    <row r="412" spans="1:14" s="1009" customFormat="1" ht="15.95" customHeight="1">
      <c r="A412" s="1001"/>
      <c r="B412" s="1028">
        <v>44612</v>
      </c>
      <c r="C412" s="1003">
        <v>90</v>
      </c>
      <c r="D412" s="1174" t="str">
        <f>IF(F412="","",VLOOKUP($F412,'DANH MỤC VẬT TƯ'!$B$10:$G$55,2,0))</f>
        <v>Ngô mỹ</v>
      </c>
      <c r="E412" s="1174" t="str">
        <f>IF(G412="","",VLOOKUP($F412,'DANH MỤC VẬT TƯ'!$B$10:$G$55,3,0))</f>
        <v>kg</v>
      </c>
      <c r="F412" s="1006" t="s">
        <v>2096</v>
      </c>
      <c r="G412" s="1057">
        <f>0.08*20</f>
        <v>1.6</v>
      </c>
      <c r="H412" s="1058">
        <f>IF($F412="","",VLOOKUP($F412,'BÁO CÁO NXT 152'!$A$48:$L$64,8,0))</f>
        <v>30000</v>
      </c>
      <c r="I412" s="1058">
        <f>IF(G412=0,0,G412*H412)</f>
        <v>48000</v>
      </c>
      <c r="J412" s="1174">
        <f>IF(F412="","",VLOOKUP($F412,'DANH MỤC VẬT TƯ'!$B$10:$G$55,4,0))</f>
        <v>152</v>
      </c>
      <c r="K412" s="1097" t="s">
        <v>1971</v>
      </c>
      <c r="L412" s="1058" t="str">
        <f t="shared" si="23"/>
        <v>152NC</v>
      </c>
      <c r="M412" s="1076"/>
      <c r="N412" s="1076"/>
    </row>
    <row r="413" spans="1:14" s="1009" customFormat="1" ht="15.95" customHeight="1">
      <c r="A413" s="1001"/>
      <c r="B413" s="1028">
        <v>44612</v>
      </c>
      <c r="C413" s="1003">
        <v>90</v>
      </c>
      <c r="D413" s="1174" t="str">
        <f>IF(F413="","",VLOOKUP($F413,'DANH MỤC VẬT TƯ'!$B$10:$G$55,2,0))</f>
        <v>Bột chiên giòn</v>
      </c>
      <c r="E413" s="1174" t="str">
        <f>IF(G413="","",VLOOKUP($F413,'DANH MỤC VẬT TƯ'!$B$10:$G$55,3,0))</f>
        <v>kg</v>
      </c>
      <c r="F413" s="1006" t="s">
        <v>2095</v>
      </c>
      <c r="G413" s="1057">
        <f>0.05*20</f>
        <v>1</v>
      </c>
      <c r="H413" s="1058">
        <f>IF($F413="","",VLOOKUP($F413,'BÁO CÁO NXT 152'!$A$48:$L$64,8,0))</f>
        <v>150000</v>
      </c>
      <c r="I413" s="1058">
        <f>IF(G413=0,0,G413*H413)</f>
        <v>150000</v>
      </c>
      <c r="J413" s="1174">
        <f>IF(F413="","",VLOOKUP($F413,'DANH MỤC VẬT TƯ'!$B$10:$G$55,4,0))</f>
        <v>152</v>
      </c>
      <c r="K413" s="1097" t="s">
        <v>1971</v>
      </c>
      <c r="L413" s="1058" t="str">
        <f>J413&amp;K413</f>
        <v>152NC</v>
      </c>
      <c r="M413" s="1076"/>
      <c r="N413" s="1076"/>
    </row>
    <row r="414" spans="1:14" s="1009" customFormat="1" ht="15.95" customHeight="1">
      <c r="A414" s="1001"/>
      <c r="B414" s="1028"/>
      <c r="C414" s="1003"/>
      <c r="D414" s="1174" t="str">
        <f>IF(F414="","",VLOOKUP($F414,'DANH MỤC VẬT TƯ'!$B$10:$G$55,2,0))</f>
        <v/>
      </c>
      <c r="E414" s="1174" t="str">
        <f>IF(G414="","",VLOOKUP($F414,'DANH MỤC VẬT TƯ'!$B$10:$G$55,3,0))</f>
        <v/>
      </c>
      <c r="F414" s="1006"/>
      <c r="G414" s="1057"/>
      <c r="H414" s="1058" t="str">
        <f>IF($F414="","",VLOOKUP($F414,'BÁO CÁO NXT 152'!$A$48:$L$64,8,0))</f>
        <v/>
      </c>
      <c r="I414" s="1058"/>
      <c r="J414" s="1174" t="str">
        <f>IF(F414="","",VLOOKUP($F414,'DANH MỤC VẬT TƯ'!$B$10:$G$55,4,0))</f>
        <v/>
      </c>
      <c r="K414" s="1097"/>
      <c r="L414" s="1058"/>
      <c r="M414" s="1076"/>
      <c r="N414" s="1076"/>
    </row>
    <row r="415" spans="1:14" s="1009" customFormat="1" ht="15.95" customHeight="1">
      <c r="A415" s="1001"/>
      <c r="B415" s="1028">
        <v>44612</v>
      </c>
      <c r="C415" s="1003">
        <v>91</v>
      </c>
      <c r="D415" s="1174" t="str">
        <f>IF(F415="","",VLOOKUP($F415,'DANH MỤC VẬT TƯ'!$B$10:$G$55,2,0))</f>
        <v>Mực tươi</v>
      </c>
      <c r="E415" s="1174" t="str">
        <f>IF(G415="","",VLOOKUP($F415,'DANH MỤC VẬT TƯ'!$B$10:$G$55,3,0))</f>
        <v>kg</v>
      </c>
      <c r="F415" s="1006" t="s">
        <v>2086</v>
      </c>
      <c r="G415" s="1057">
        <f>0.3*30</f>
        <v>9</v>
      </c>
      <c r="H415" s="1058">
        <f>IF($F415="","",VLOOKUP($F415,'BÁO CÁO NXT 152'!$A$48:$L$64,8,0))</f>
        <v>250000</v>
      </c>
      <c r="I415" s="1058">
        <f>IF(G415=0,0,G415*H415)</f>
        <v>2250000</v>
      </c>
      <c r="J415" s="1174">
        <f>IF(F415="","",VLOOKUP($F415,'DANH MỤC VẬT TƯ'!$B$10:$G$55,4,0))</f>
        <v>152</v>
      </c>
      <c r="K415" s="1097" t="s">
        <v>2124</v>
      </c>
      <c r="L415" s="1058" t="str">
        <f t="shared" si="23"/>
        <v>152MNMO</v>
      </c>
      <c r="M415" s="1076"/>
      <c r="N415" s="1076"/>
    </row>
    <row r="416" spans="1:14" s="1009" customFormat="1" ht="15.95" customHeight="1">
      <c r="A416" s="1001"/>
      <c r="B416" s="1028">
        <v>44612</v>
      </c>
      <c r="C416" s="1003">
        <v>91</v>
      </c>
      <c r="D416" s="1174" t="str">
        <f>IF(F416="","",VLOOKUP($F416,'DANH MỤC VẬT TƯ'!$B$10:$G$55,2,0))</f>
        <v>Rau các loại</v>
      </c>
      <c r="E416" s="1174" t="str">
        <f>IF(G416="","",VLOOKUP($F416,'DANH MỤC VẬT TƯ'!$B$10:$G$55,3,0))</f>
        <v>kg</v>
      </c>
      <c r="F416" s="1006" t="s">
        <v>2085</v>
      </c>
      <c r="G416" s="1077">
        <f>0.2*30</f>
        <v>6</v>
      </c>
      <c r="H416" s="1058">
        <f>IF($F416="","",VLOOKUP($F416,'BÁO CÁO NXT 152'!$A$48:$L$64,8,0))</f>
        <v>30000</v>
      </c>
      <c r="I416" s="1058">
        <f>IF(G416=0,0,G416*H416)</f>
        <v>180000</v>
      </c>
      <c r="J416" s="1174">
        <f>IF(F416="","",VLOOKUP($F416,'DANH MỤC VẬT TƯ'!$B$10:$G$55,4,0))</f>
        <v>152</v>
      </c>
      <c r="K416" s="1097" t="s">
        <v>2124</v>
      </c>
      <c r="L416" s="1058" t="str">
        <f t="shared" si="23"/>
        <v>152MNMO</v>
      </c>
      <c r="M416" s="1076"/>
      <c r="N416" s="1076"/>
    </row>
    <row r="417" spans="1:14" s="1009" customFormat="1" ht="15.95" customHeight="1">
      <c r="A417" s="1001"/>
      <c r="B417" s="1028"/>
      <c r="C417" s="1003"/>
      <c r="D417" s="1174" t="str">
        <f>IF(F417="","",VLOOKUP($F417,'DANH MỤC VẬT TƯ'!$B$10:$G$55,2,0))</f>
        <v/>
      </c>
      <c r="E417" s="1174" t="str">
        <f>IF(G417="","",VLOOKUP($F417,'DANH MỤC VẬT TƯ'!$B$10:$G$55,3,0))</f>
        <v/>
      </c>
      <c r="F417" s="1006"/>
      <c r="G417" s="1057"/>
      <c r="H417" s="1058" t="str">
        <f>IF($F417="","",VLOOKUP($F417,'BÁO CÁO NXT 152'!$A$48:$L$64,8,0))</f>
        <v/>
      </c>
      <c r="I417" s="1058"/>
      <c r="J417" s="1174" t="str">
        <f>IF(F417="","",VLOOKUP($F417,'DANH MỤC VẬT TƯ'!$B$10:$G$55,4,0))</f>
        <v/>
      </c>
      <c r="K417" s="1071"/>
      <c r="L417" s="1058" t="str">
        <f t="shared" si="23"/>
        <v/>
      </c>
      <c r="M417" s="1076"/>
      <c r="N417" s="1076"/>
    </row>
    <row r="418" spans="1:14" s="1009" customFormat="1" ht="15.95" customHeight="1">
      <c r="A418" s="1001"/>
      <c r="B418" s="1028">
        <v>44613</v>
      </c>
      <c r="C418" s="1003">
        <v>92</v>
      </c>
      <c r="D418" s="1174" t="str">
        <f>IF(F418="","",VLOOKUP($F418,'DANH MỤC VẬT TƯ'!$B$10:$G$55,2,0))</f>
        <v>Cá diêu hồng</v>
      </c>
      <c r="E418" s="1174" t="str">
        <f>IF(G418="","",VLOOKUP($F418,'DANH MỤC VẬT TƯ'!$B$10:$G$55,3,0))</f>
        <v>kg</v>
      </c>
      <c r="F418" s="1006" t="s">
        <v>2081</v>
      </c>
      <c r="G418" s="1057">
        <f>0.7*15</f>
        <v>10.5</v>
      </c>
      <c r="H418" s="1058">
        <f>IF($F418="","",VLOOKUP($F418,'BÁO CÁO NXT 152'!$A$48:$L$64,8,0))</f>
        <v>60000</v>
      </c>
      <c r="I418" s="1058">
        <f>IF(G418=0,0,G418*H418)</f>
        <v>630000</v>
      </c>
      <c r="J418" s="1174">
        <f>IF(F418="","",VLOOKUP($F418,'DANH MỤC VẬT TƯ'!$B$10:$G$55,4,0))</f>
        <v>152</v>
      </c>
      <c r="K418" s="1097" t="s">
        <v>2121</v>
      </c>
      <c r="L418" s="1058" t="str">
        <f t="shared" si="23"/>
        <v>152LCDH</v>
      </c>
      <c r="M418" s="1076"/>
      <c r="N418" s="1076"/>
    </row>
    <row r="419" spans="1:14" s="1009" customFormat="1" ht="15.95" customHeight="1">
      <c r="A419" s="1001"/>
      <c r="B419" s="1028">
        <v>44613</v>
      </c>
      <c r="C419" s="1003">
        <v>92</v>
      </c>
      <c r="D419" s="1174" t="str">
        <f>IF(F419="","",VLOOKUP($F419,'DANH MỤC VẬT TƯ'!$B$10:$G$55,2,0))</f>
        <v>Bún</v>
      </c>
      <c r="E419" s="1174" t="str">
        <f>IF(G419="","",VLOOKUP($F419,'DANH MỤC VẬT TƯ'!$B$10:$G$55,3,0))</f>
        <v>kg</v>
      </c>
      <c r="F419" s="1006" t="s">
        <v>2083</v>
      </c>
      <c r="G419" s="1057">
        <f>0.5*15</f>
        <v>7.5</v>
      </c>
      <c r="H419" s="1058">
        <f>IF($F419="","",VLOOKUP($F419,'BÁO CÁO NXT 152'!$A$48:$L$64,8,0))</f>
        <v>12000</v>
      </c>
      <c r="I419" s="1058">
        <f>IF(G419=0,0,G419*H419)</f>
        <v>90000</v>
      </c>
      <c r="J419" s="1174">
        <f>IF(F419="","",VLOOKUP($F419,'DANH MỤC VẬT TƯ'!$B$10:$G$55,4,0))</f>
        <v>152</v>
      </c>
      <c r="K419" s="1097" t="s">
        <v>2121</v>
      </c>
      <c r="L419" s="1058" t="str">
        <f t="shared" si="23"/>
        <v>152LCDH</v>
      </c>
      <c r="M419" s="1076"/>
      <c r="N419" s="1076"/>
    </row>
    <row r="420" spans="1:14" s="1009" customFormat="1" ht="15.95" customHeight="1">
      <c r="A420" s="1001"/>
      <c r="B420" s="1028">
        <v>44613</v>
      </c>
      <c r="C420" s="1003">
        <v>92</v>
      </c>
      <c r="D420" s="1174" t="str">
        <f>IF(F420="","",VLOOKUP($F420,'DANH MỤC VẬT TƯ'!$B$10:$G$55,2,0))</f>
        <v>Rau các loại</v>
      </c>
      <c r="E420" s="1174" t="str">
        <f>IF(G420="","",VLOOKUP($F420,'DANH MỤC VẬT TƯ'!$B$10:$G$55,3,0))</f>
        <v>kg</v>
      </c>
      <c r="F420" s="1006" t="s">
        <v>2085</v>
      </c>
      <c r="G420" s="1057">
        <f>1*15</f>
        <v>15</v>
      </c>
      <c r="H420" s="1058">
        <f>IF($F420="","",VLOOKUP($F420,'BÁO CÁO NXT 152'!$A$48:$L$64,8,0))</f>
        <v>30000</v>
      </c>
      <c r="I420" s="1058">
        <f>IF(G420=0,0,G420*H420)</f>
        <v>450000</v>
      </c>
      <c r="J420" s="1174">
        <f>IF(F420="","",VLOOKUP($F420,'DANH MỤC VẬT TƯ'!$B$10:$G$55,4,0))</f>
        <v>152</v>
      </c>
      <c r="K420" s="1097" t="s">
        <v>2121</v>
      </c>
      <c r="L420" s="1058" t="str">
        <f t="shared" si="23"/>
        <v>152LCDH</v>
      </c>
      <c r="M420" s="1076"/>
      <c r="N420" s="1076"/>
    </row>
    <row r="421" spans="1:14" s="1009" customFormat="1" ht="15.95" customHeight="1">
      <c r="A421" s="1001"/>
      <c r="B421" s="1028">
        <v>44613</v>
      </c>
      <c r="C421" s="1003">
        <v>92</v>
      </c>
      <c r="D421" s="1174" t="str">
        <f>IF(F421="","",VLOOKUP($F421,'DANH MỤC VẬT TƯ'!$B$10:$G$55,2,0))</f>
        <v>Ngô mỹ</v>
      </c>
      <c r="E421" s="1174" t="str">
        <f>IF(G421="","",VLOOKUP($F421,'DANH MỤC VẬT TƯ'!$B$10:$G$55,3,0))</f>
        <v>kg</v>
      </c>
      <c r="F421" s="1006" t="s">
        <v>2096</v>
      </c>
      <c r="G421" s="1057">
        <f>0.08*10</f>
        <v>0.8</v>
      </c>
      <c r="H421" s="1058">
        <f>IF($F421="","",VLOOKUP($F421,'BÁO CÁO NXT 152'!$A$48:$L$64,8,0))</f>
        <v>30000</v>
      </c>
      <c r="I421" s="1058">
        <f>IF(G421=0,0,G421*H421)</f>
        <v>24000</v>
      </c>
      <c r="J421" s="1174">
        <f>IF(F421="","",VLOOKUP($F421,'DANH MỤC VẬT TƯ'!$B$10:$G$55,4,0))</f>
        <v>152</v>
      </c>
      <c r="K421" s="1075" t="s">
        <v>1971</v>
      </c>
      <c r="L421" s="1058" t="str">
        <f t="shared" si="23"/>
        <v>152NC</v>
      </c>
      <c r="M421" s="1042"/>
      <c r="N421" s="1076"/>
    </row>
    <row r="422" spans="1:14" s="1009" customFormat="1" ht="15.95" customHeight="1">
      <c r="A422" s="1001"/>
      <c r="B422" s="1028">
        <v>44613</v>
      </c>
      <c r="C422" s="1003">
        <v>92</v>
      </c>
      <c r="D422" s="1174" t="str">
        <f>IF(F422="","",VLOOKUP($F422,'DANH MỤC VẬT TƯ'!$B$10:$G$55,2,0))</f>
        <v>Bột chiên giòn</v>
      </c>
      <c r="E422" s="1174" t="str">
        <f>IF(G422="","",VLOOKUP($F422,'DANH MỤC VẬT TƯ'!$B$10:$G$55,3,0))</f>
        <v>kg</v>
      </c>
      <c r="F422" s="1006" t="s">
        <v>2095</v>
      </c>
      <c r="G422" s="1057">
        <f>0.05*10</f>
        <v>0.5</v>
      </c>
      <c r="H422" s="1058">
        <f>IF($F422="","",VLOOKUP($F422,'BÁO CÁO NXT 152'!$A$48:$L$64,8,0))</f>
        <v>150000</v>
      </c>
      <c r="I422" s="1058">
        <f>IF(G422=0,0,G422*H422)</f>
        <v>75000</v>
      </c>
      <c r="J422" s="1174">
        <f>IF(F422="","",VLOOKUP($F422,'DANH MỤC VẬT TƯ'!$B$10:$G$55,4,0))</f>
        <v>152</v>
      </c>
      <c r="K422" s="1075" t="s">
        <v>1971</v>
      </c>
      <c r="L422" s="1058" t="str">
        <f>J422&amp;K422</f>
        <v>152NC</v>
      </c>
      <c r="M422" s="1042"/>
      <c r="N422" s="1076"/>
    </row>
    <row r="423" spans="1:14" s="1009" customFormat="1" ht="15.95" customHeight="1">
      <c r="A423" s="1001"/>
      <c r="B423" s="1028"/>
      <c r="C423" s="1003"/>
      <c r="D423" s="1174" t="str">
        <f>IF(F423="","",VLOOKUP($F423,'DANH MỤC VẬT TƯ'!$B$10:$G$55,2,0))</f>
        <v/>
      </c>
      <c r="E423" s="1174" t="str">
        <f>IF(G423="","",VLOOKUP($F423,'DANH MỤC VẬT TƯ'!$B$10:$G$55,3,0))</f>
        <v/>
      </c>
      <c r="F423" s="1006"/>
      <c r="G423" s="1057"/>
      <c r="H423" s="1058" t="str">
        <f>IF($F423="","",VLOOKUP($F423,'BÁO CÁO NXT 152'!$A$48:$L$64,8,0))</f>
        <v/>
      </c>
      <c r="I423" s="1058"/>
      <c r="J423" s="1174" t="str">
        <f>IF(F423="","",VLOOKUP($F423,'DANH MỤC VẬT TƯ'!$B$10:$G$55,4,0))</f>
        <v/>
      </c>
      <c r="K423" s="1075"/>
      <c r="L423" s="1058"/>
      <c r="M423" s="1042"/>
      <c r="N423" s="1076"/>
    </row>
    <row r="424" spans="1:14" s="1009" customFormat="1" ht="15.95" customHeight="1">
      <c r="A424" s="1001"/>
      <c r="B424" s="1028">
        <v>44613</v>
      </c>
      <c r="C424" s="1003">
        <v>93</v>
      </c>
      <c r="D424" s="1174" t="str">
        <f>IF(F424="","",VLOOKUP($F424,'DANH MỤC VẬT TƯ'!$B$10:$G$55,2,0))</f>
        <v>Bắp bò</v>
      </c>
      <c r="E424" s="1174" t="str">
        <f>IF(G424="","",VLOOKUP($F424,'DANH MỤC VẬT TƯ'!$B$10:$G$55,3,0))</f>
        <v>kg</v>
      </c>
      <c r="F424" s="1006" t="s">
        <v>2045</v>
      </c>
      <c r="G424" s="1057">
        <f>0.1*10</f>
        <v>1</v>
      </c>
      <c r="H424" s="1058">
        <f>IF($F424="","",VLOOKUP($F424,'BÁO CÁO NXT 152'!$A$48:$L$64,8,0))</f>
        <v>270000</v>
      </c>
      <c r="I424" s="1058">
        <f t="shared" ref="I424:I430" si="27">IF(G424=0,0,G424*H424)</f>
        <v>270000</v>
      </c>
      <c r="J424" s="1174">
        <f>IF(F424="","",VLOOKUP($F424,'DANH MỤC VẬT TƯ'!$B$10:$G$55,4,0))</f>
        <v>152</v>
      </c>
      <c r="K424" s="1097" t="s">
        <v>2056</v>
      </c>
      <c r="L424" s="1058" t="str">
        <f t="shared" ref="L424:L430" si="28">J424&amp;K424</f>
        <v>152LT</v>
      </c>
      <c r="M424" s="1076"/>
      <c r="N424" s="1076"/>
    </row>
    <row r="425" spans="1:14" s="1009" customFormat="1" ht="15.95" customHeight="1">
      <c r="A425" s="1001"/>
      <c r="B425" s="1028">
        <v>44613</v>
      </c>
      <c r="C425" s="1003">
        <v>93</v>
      </c>
      <c r="D425" s="1174" t="str">
        <f>IF(F425="","",VLOOKUP($F425,'DANH MỤC VẬT TƯ'!$B$10:$G$55,2,0))</f>
        <v>Bún</v>
      </c>
      <c r="E425" s="1174" t="str">
        <f>IF(G425="","",VLOOKUP($F425,'DANH MỤC VẬT TƯ'!$B$10:$G$55,3,0))</f>
        <v>kg</v>
      </c>
      <c r="F425" s="1006" t="s">
        <v>2083</v>
      </c>
      <c r="G425" s="1057">
        <f>0.5*10</f>
        <v>5</v>
      </c>
      <c r="H425" s="1058">
        <f>IF($F425="","",VLOOKUP($F425,'BÁO CÁO NXT 152'!$A$48:$L$64,8,0))</f>
        <v>12000</v>
      </c>
      <c r="I425" s="1058">
        <f t="shared" si="27"/>
        <v>60000</v>
      </c>
      <c r="J425" s="1174">
        <f>IF(F425="","",VLOOKUP($F425,'DANH MỤC VẬT TƯ'!$B$10:$G$55,4,0))</f>
        <v>152</v>
      </c>
      <c r="K425" s="1097" t="s">
        <v>2056</v>
      </c>
      <c r="L425" s="1058" t="str">
        <f t="shared" si="28"/>
        <v>152LT</v>
      </c>
      <c r="M425" s="1076"/>
      <c r="N425" s="1076"/>
    </row>
    <row r="426" spans="1:14" s="1009" customFormat="1" ht="15.95" customHeight="1">
      <c r="A426" s="1001"/>
      <c r="B426" s="1028">
        <v>44613</v>
      </c>
      <c r="C426" s="1003">
        <v>93</v>
      </c>
      <c r="D426" s="1174" t="str">
        <f>IF(F426="","",VLOOKUP($F426,'DANH MỤC VẬT TƯ'!$B$10:$G$55,2,0))</f>
        <v>Thịt heo</v>
      </c>
      <c r="E426" s="1174" t="str">
        <f>IF(G426="","",VLOOKUP($F426,'DANH MỤC VẬT TƯ'!$B$10:$G$55,3,0))</f>
        <v>kg</v>
      </c>
      <c r="F426" s="1006" t="s">
        <v>2088</v>
      </c>
      <c r="G426" s="1057">
        <f>0.2*10</f>
        <v>2</v>
      </c>
      <c r="H426" s="1058">
        <f>IF($F426="","",VLOOKUP($F426,'BÁO CÁO NXT 152'!$A$48:$L$64,8,0))</f>
        <v>130000</v>
      </c>
      <c r="I426" s="1058">
        <f t="shared" si="27"/>
        <v>260000</v>
      </c>
      <c r="J426" s="1174">
        <f>IF(F426="","",VLOOKUP($F426,'DANH MỤC VẬT TƯ'!$B$10:$G$55,4,0))</f>
        <v>152</v>
      </c>
      <c r="K426" s="1097" t="s">
        <v>2056</v>
      </c>
      <c r="L426" s="1058" t="str">
        <f t="shared" si="28"/>
        <v>152LT</v>
      </c>
      <c r="M426" s="1076"/>
      <c r="N426" s="1076"/>
    </row>
    <row r="427" spans="1:14" s="1009" customFormat="1" ht="15.95" customHeight="1">
      <c r="A427" s="1001"/>
      <c r="B427" s="1028">
        <v>44613</v>
      </c>
      <c r="C427" s="1003">
        <v>93</v>
      </c>
      <c r="D427" s="1174" t="str">
        <f>IF(F427="","",VLOOKUP($F427,'DANH MỤC VẬT TƯ'!$B$10:$G$55,2,0))</f>
        <v>Mực tươi</v>
      </c>
      <c r="E427" s="1174" t="str">
        <f>IF(G427="","",VLOOKUP($F427,'DANH MỤC VẬT TƯ'!$B$10:$G$55,3,0))</f>
        <v>kg</v>
      </c>
      <c r="F427" s="1006" t="s">
        <v>2086</v>
      </c>
      <c r="G427" s="1057">
        <f>0.1*10</f>
        <v>1</v>
      </c>
      <c r="H427" s="1058">
        <f>IF($F427="","",VLOOKUP($F427,'BÁO CÁO NXT 152'!$A$48:$L$64,8,0))</f>
        <v>250000</v>
      </c>
      <c r="I427" s="1058">
        <f t="shared" si="27"/>
        <v>250000</v>
      </c>
      <c r="J427" s="1174">
        <f>IF(F427="","",VLOOKUP($F427,'DANH MỤC VẬT TƯ'!$B$10:$G$55,4,0))</f>
        <v>152</v>
      </c>
      <c r="K427" s="1097" t="s">
        <v>2056</v>
      </c>
      <c r="L427" s="1058" t="str">
        <f t="shared" si="28"/>
        <v>152LT</v>
      </c>
      <c r="M427" s="1076"/>
      <c r="N427" s="1076"/>
    </row>
    <row r="428" spans="1:14" s="1009" customFormat="1" ht="15.95" customHeight="1">
      <c r="A428" s="1001"/>
      <c r="B428" s="1028">
        <v>44613</v>
      </c>
      <c r="C428" s="1003">
        <v>93</v>
      </c>
      <c r="D428" s="1174" t="str">
        <f>IF(F428="","",VLOOKUP($F428,'DANH MỤC VẬT TƯ'!$B$10:$G$55,2,0))</f>
        <v>Tôm</v>
      </c>
      <c r="E428" s="1174" t="str">
        <f>IF(G428="","",VLOOKUP($F428,'DANH MỤC VẬT TƯ'!$B$10:$G$55,3,0))</f>
        <v>kg</v>
      </c>
      <c r="F428" s="1006" t="s">
        <v>2089</v>
      </c>
      <c r="G428" s="1057">
        <f>0.1*10</f>
        <v>1</v>
      </c>
      <c r="H428" s="1058">
        <f>IF($F428="","",VLOOKUP($F428,'BÁO CÁO NXT 152'!$A$48:$L$64,8,0))</f>
        <v>250000</v>
      </c>
      <c r="I428" s="1058">
        <f t="shared" si="27"/>
        <v>250000</v>
      </c>
      <c r="J428" s="1174">
        <f>IF(F428="","",VLOOKUP($F428,'DANH MỤC VẬT TƯ'!$B$10:$G$55,4,0))</f>
        <v>152</v>
      </c>
      <c r="K428" s="1097" t="s">
        <v>2056</v>
      </c>
      <c r="L428" s="1058" t="str">
        <f t="shared" si="28"/>
        <v>152LT</v>
      </c>
      <c r="M428" s="1076"/>
      <c r="N428" s="1076"/>
    </row>
    <row r="429" spans="1:14" s="1009" customFormat="1" ht="15.95" customHeight="1">
      <c r="A429" s="1001"/>
      <c r="B429" s="1028">
        <v>44613</v>
      </c>
      <c r="C429" s="1003">
        <v>93</v>
      </c>
      <c r="D429" s="1174" t="str">
        <f>IF(F429="","",VLOOKUP($F429,'DANH MỤC VẬT TƯ'!$B$10:$G$55,2,0))</f>
        <v>Rau các loại</v>
      </c>
      <c r="E429" s="1174" t="str">
        <f>IF(G429="","",VLOOKUP($F429,'DANH MỤC VẬT TƯ'!$B$10:$G$55,3,0))</f>
        <v>kg</v>
      </c>
      <c r="F429" s="1006" t="s">
        <v>2085</v>
      </c>
      <c r="G429" s="1057">
        <f>1*10</f>
        <v>10</v>
      </c>
      <c r="H429" s="1058">
        <f>IF($F429="","",VLOOKUP($F429,'BÁO CÁO NXT 152'!$A$48:$L$64,8,0))</f>
        <v>30000</v>
      </c>
      <c r="I429" s="1058">
        <f t="shared" si="27"/>
        <v>300000</v>
      </c>
      <c r="J429" s="1174">
        <f>IF(F429="","",VLOOKUP($F429,'DANH MỤC VẬT TƯ'!$B$10:$G$55,4,0))</f>
        <v>152</v>
      </c>
      <c r="K429" s="1097" t="s">
        <v>2056</v>
      </c>
      <c r="L429" s="1058" t="str">
        <f t="shared" si="28"/>
        <v>152LT</v>
      </c>
      <c r="M429" s="1076"/>
      <c r="N429" s="1076"/>
    </row>
    <row r="430" spans="1:14" s="1009" customFormat="1" ht="15.95" customHeight="1">
      <c r="A430" s="1001"/>
      <c r="B430" s="1028">
        <v>44613</v>
      </c>
      <c r="C430" s="1003">
        <v>93</v>
      </c>
      <c r="D430" s="1174" t="str">
        <f>IF(F430="","",VLOOKUP($F430,'DANH MỤC VẬT TƯ'!$B$10:$G$55,2,0))</f>
        <v>Ngô mỹ</v>
      </c>
      <c r="E430" s="1174" t="str">
        <f>IF(G430="","",VLOOKUP($F430,'DANH MỤC VẬT TƯ'!$B$10:$G$55,3,0))</f>
        <v>kg</v>
      </c>
      <c r="F430" s="1006" t="s">
        <v>2096</v>
      </c>
      <c r="G430" s="1057">
        <f>0.08*10</f>
        <v>0.8</v>
      </c>
      <c r="H430" s="1058">
        <f>IF($F430="","",VLOOKUP($F430,'BÁO CÁO NXT 152'!$A$48:$L$64,8,0))</f>
        <v>30000</v>
      </c>
      <c r="I430" s="1058">
        <f t="shared" si="27"/>
        <v>24000</v>
      </c>
      <c r="J430" s="1174">
        <f>IF(F430="","",VLOOKUP($F430,'DANH MỤC VẬT TƯ'!$B$10:$G$55,4,0))</f>
        <v>152</v>
      </c>
      <c r="K430" s="1097" t="s">
        <v>1971</v>
      </c>
      <c r="L430" s="1058" t="str">
        <f t="shared" si="28"/>
        <v>152NC</v>
      </c>
      <c r="M430" s="1076"/>
      <c r="N430" s="1076"/>
    </row>
    <row r="431" spans="1:14" s="1009" customFormat="1" ht="15.95" customHeight="1">
      <c r="A431" s="1001"/>
      <c r="B431" s="1028">
        <v>44613</v>
      </c>
      <c r="C431" s="1003">
        <v>93</v>
      </c>
      <c r="D431" s="1174" t="str">
        <f>IF(F431="","",VLOOKUP($F431,'DANH MỤC VẬT TƯ'!$B$10:$G$55,2,0))</f>
        <v>Bột chiên giòn</v>
      </c>
      <c r="E431" s="1174" t="str">
        <f>IF(G431="","",VLOOKUP($F431,'DANH MỤC VẬT TƯ'!$B$10:$G$55,3,0))</f>
        <v>kg</v>
      </c>
      <c r="F431" s="1006" t="s">
        <v>2095</v>
      </c>
      <c r="G431" s="1057">
        <f>0.05*10</f>
        <v>0.5</v>
      </c>
      <c r="H431" s="1058">
        <f>IF($F431="","",VLOOKUP($F431,'BÁO CÁO NXT 152'!$A$48:$L$64,8,0))</f>
        <v>150000</v>
      </c>
      <c r="I431" s="1058">
        <f>IF(G431=0,0,G431*H431)</f>
        <v>75000</v>
      </c>
      <c r="J431" s="1174">
        <f>IF(F431="","",VLOOKUP($F431,'DANH MỤC VẬT TƯ'!$B$10:$G$55,4,0))</f>
        <v>152</v>
      </c>
      <c r="K431" s="1097" t="s">
        <v>1971</v>
      </c>
      <c r="L431" s="1058" t="str">
        <f>J431&amp;K431</f>
        <v>152NC</v>
      </c>
      <c r="M431" s="1076"/>
      <c r="N431" s="1076"/>
    </row>
    <row r="432" spans="1:14" s="1009" customFormat="1" ht="15.95" customHeight="1">
      <c r="A432" s="1001"/>
      <c r="B432" s="1028"/>
      <c r="C432" s="1003"/>
      <c r="D432" s="1174" t="str">
        <f>IF(F432="","",VLOOKUP($F432,'DANH MỤC VẬT TƯ'!$B$10:$G$55,2,0))</f>
        <v/>
      </c>
      <c r="E432" s="1174" t="str">
        <f>IF(G432="","",VLOOKUP($F432,'DANH MỤC VẬT TƯ'!$B$10:$G$55,3,0))</f>
        <v/>
      </c>
      <c r="F432" s="1006"/>
      <c r="G432" s="1057"/>
      <c r="H432" s="1058" t="str">
        <f>IF($F432="","",VLOOKUP($F432,'BÁO CÁO NXT 152'!$A$48:$L$64,8,0))</f>
        <v/>
      </c>
      <c r="I432" s="1058"/>
      <c r="J432" s="1174" t="str">
        <f>IF(F432="","",VLOOKUP($F432,'DANH MỤC VẬT TƯ'!$B$10:$G$55,4,0))</f>
        <v/>
      </c>
      <c r="K432" s="1071"/>
      <c r="L432" s="1058" t="str">
        <f t="shared" si="23"/>
        <v/>
      </c>
      <c r="M432" s="1076"/>
      <c r="N432" s="1076"/>
    </row>
    <row r="433" spans="1:14" s="1009" customFormat="1" ht="15.95" customHeight="1">
      <c r="A433" s="1001"/>
      <c r="B433" s="1028">
        <v>44614</v>
      </c>
      <c r="C433" s="1003">
        <v>94</v>
      </c>
      <c r="D433" s="1174" t="str">
        <f>IF(F433="","",VLOOKUP($F433,'DANH MỤC VẬT TƯ'!$B$10:$G$55,2,0))</f>
        <v>Bắp bò</v>
      </c>
      <c r="E433" s="1174" t="str">
        <f>IF(G433="","",VLOOKUP($F433,'DANH MỤC VẬT TƯ'!$B$10:$G$55,3,0))</f>
        <v>kg</v>
      </c>
      <c r="F433" s="1095" t="s">
        <v>2045</v>
      </c>
      <c r="G433" s="1057">
        <f>30*0.2</f>
        <v>6</v>
      </c>
      <c r="H433" s="1058">
        <f>IF($F433="","",VLOOKUP($F433,'BÁO CÁO NXT 152'!$A$48:$L$64,8,0))</f>
        <v>270000</v>
      </c>
      <c r="I433" s="1058">
        <f>IF(G433=0,0,G433*H433)</f>
        <v>1620000</v>
      </c>
      <c r="J433" s="1174">
        <f>IF(F433="","",VLOOKUP($F433,'DANH MỤC VẬT TƯ'!$B$10:$G$55,4,0))</f>
        <v>152</v>
      </c>
      <c r="K433" s="1096" t="s">
        <v>2136</v>
      </c>
      <c r="L433" s="1058" t="str">
        <f>J433&amp;K433</f>
        <v>152BXSO</v>
      </c>
      <c r="M433" s="1042"/>
      <c r="N433" s="1076"/>
    </row>
    <row r="434" spans="1:14" s="1009" customFormat="1" ht="15.95" customHeight="1">
      <c r="A434" s="1001"/>
      <c r="B434" s="1028">
        <v>44614</v>
      </c>
      <c r="C434" s="1003">
        <v>94</v>
      </c>
      <c r="D434" s="1174" t="str">
        <f>IF(F434="","",VLOOKUP($F434,'DANH MỤC VẬT TƯ'!$B$10:$G$55,2,0))</f>
        <v>Rau các loại</v>
      </c>
      <c r="E434" s="1174" t="str">
        <f>IF(G434="","",VLOOKUP($F434,'DANH MỤC VẬT TƯ'!$B$10:$G$55,3,0))</f>
        <v>kg</v>
      </c>
      <c r="F434" s="1006" t="s">
        <v>2085</v>
      </c>
      <c r="G434" s="1057">
        <f>0.1*30</f>
        <v>3</v>
      </c>
      <c r="H434" s="1058">
        <f>IF($F434="","",VLOOKUP($F434,'BÁO CÁO NXT 152'!$A$48:$L$64,8,0))</f>
        <v>30000</v>
      </c>
      <c r="I434" s="1058">
        <f>IF(G434=0,0,G434*H434)</f>
        <v>90000</v>
      </c>
      <c r="J434" s="1174">
        <f>IF(F434="","",VLOOKUP($F434,'DANH MỤC VẬT TƯ'!$B$10:$G$55,4,0))</f>
        <v>152</v>
      </c>
      <c r="K434" s="1071" t="s">
        <v>2136</v>
      </c>
      <c r="L434" s="1058" t="str">
        <f>J434&amp;K434</f>
        <v>152BXSO</v>
      </c>
      <c r="M434" s="1042"/>
      <c r="N434" s="1076"/>
    </row>
    <row r="435" spans="1:14" s="1009" customFormat="1" ht="15.95" customHeight="1">
      <c r="A435" s="1001"/>
      <c r="B435" s="1028">
        <v>44614</v>
      </c>
      <c r="C435" s="1003">
        <v>94</v>
      </c>
      <c r="D435" s="1174" t="str">
        <f>IF(F435="","",VLOOKUP($F435,'DANH MỤC VẬT TƯ'!$B$10:$G$55,2,0))</f>
        <v>Ngô mỹ</v>
      </c>
      <c r="E435" s="1174" t="str">
        <f>IF(G435="","",VLOOKUP($F435,'DANH MỤC VẬT TƯ'!$B$10:$G$55,3,0))</f>
        <v>kg</v>
      </c>
      <c r="F435" s="1006" t="s">
        <v>2096</v>
      </c>
      <c r="G435" s="1057">
        <f>0.08*5</f>
        <v>0.4</v>
      </c>
      <c r="H435" s="1058">
        <f>IF($F435="","",VLOOKUP($F435,'BÁO CÁO NXT 152'!$A$48:$L$64,8,0))</f>
        <v>30000</v>
      </c>
      <c r="I435" s="1058">
        <f>IF(G435=0,0,G435*H435)</f>
        <v>12000</v>
      </c>
      <c r="J435" s="1174">
        <f>IF(F435="","",VLOOKUP($F435,'DANH MỤC VẬT TƯ'!$B$10:$G$55,4,0))</f>
        <v>152</v>
      </c>
      <c r="K435" s="1071" t="s">
        <v>1971</v>
      </c>
      <c r="L435" s="1058" t="str">
        <f>J435&amp;K435</f>
        <v>152NC</v>
      </c>
      <c r="M435" s="1042"/>
      <c r="N435" s="1076"/>
    </row>
    <row r="436" spans="1:14" s="1009" customFormat="1" ht="15.95" customHeight="1">
      <c r="A436" s="1001"/>
      <c r="B436" s="1028">
        <v>44614</v>
      </c>
      <c r="C436" s="1003">
        <v>94</v>
      </c>
      <c r="D436" s="1174" t="str">
        <f>IF(F436="","",VLOOKUP($F436,'DANH MỤC VẬT TƯ'!$B$10:$G$55,2,0))</f>
        <v>Bột chiên giòn</v>
      </c>
      <c r="E436" s="1174" t="str">
        <f>IF(G436="","",VLOOKUP($F436,'DANH MỤC VẬT TƯ'!$B$10:$G$55,3,0))</f>
        <v>kg</v>
      </c>
      <c r="F436" s="1006" t="s">
        <v>2095</v>
      </c>
      <c r="G436" s="1057">
        <f>0.05*5</f>
        <v>0.25</v>
      </c>
      <c r="H436" s="1058">
        <f>IF($F436="","",VLOOKUP($F436,'BÁO CÁO NXT 152'!$A$48:$L$64,8,0))</f>
        <v>150000</v>
      </c>
      <c r="I436" s="1058">
        <f>IF(G436=0,0,G436*H436)</f>
        <v>37500</v>
      </c>
      <c r="J436" s="1174">
        <f>IF(F436="","",VLOOKUP($F436,'DANH MỤC VẬT TƯ'!$B$10:$G$55,4,0))</f>
        <v>152</v>
      </c>
      <c r="K436" s="1071" t="s">
        <v>1971</v>
      </c>
      <c r="L436" s="1058" t="str">
        <f>J436&amp;K436</f>
        <v>152NC</v>
      </c>
      <c r="M436" s="1042"/>
      <c r="N436" s="1076"/>
    </row>
    <row r="437" spans="1:14" s="1009" customFormat="1" ht="15.95" customHeight="1">
      <c r="A437" s="1001"/>
      <c r="B437" s="1028"/>
      <c r="C437" s="1003"/>
      <c r="D437" s="1174" t="str">
        <f>IF(F437="","",VLOOKUP($F437,'DANH MỤC VẬT TƯ'!$B$10:$G$55,2,0))</f>
        <v/>
      </c>
      <c r="E437" s="1174" t="str">
        <f>IF(G437="","",VLOOKUP($F437,'DANH MỤC VẬT TƯ'!$B$10:$G$55,3,0))</f>
        <v/>
      </c>
      <c r="F437" s="1006"/>
      <c r="G437" s="1057"/>
      <c r="H437" s="1058" t="str">
        <f>IF($F437="","",VLOOKUP($F437,'BÁO CÁO NXT 152'!$A$48:$L$64,8,0))</f>
        <v/>
      </c>
      <c r="I437" s="1058"/>
      <c r="J437" s="1174" t="str">
        <f>IF(F437="","",VLOOKUP($F437,'DANH MỤC VẬT TƯ'!$B$10:$G$55,4,0))</f>
        <v/>
      </c>
      <c r="K437" s="1071"/>
      <c r="L437" s="1058" t="str">
        <f t="shared" si="23"/>
        <v/>
      </c>
      <c r="M437" s="1076"/>
      <c r="N437" s="1076"/>
    </row>
    <row r="438" spans="1:14" s="1009" customFormat="1" ht="15.95" customHeight="1">
      <c r="A438" s="1001"/>
      <c r="B438" s="1028">
        <v>44614</v>
      </c>
      <c r="C438" s="1003">
        <v>95</v>
      </c>
      <c r="D438" s="1174" t="str">
        <f>IF(F438="","",VLOOKUP($F438,'DANH MỤC VẬT TƯ'!$B$10:$G$55,2,0))</f>
        <v>Bắp bò</v>
      </c>
      <c r="E438" s="1174" t="str">
        <f>IF(G438="","",VLOOKUP($F438,'DANH MỤC VẬT TƯ'!$B$10:$G$55,3,0))</f>
        <v>kg</v>
      </c>
      <c r="F438" s="1006" t="s">
        <v>2045</v>
      </c>
      <c r="G438" s="1057">
        <f>0.2*10</f>
        <v>2</v>
      </c>
      <c r="H438" s="1058">
        <f>IF($F438="","",VLOOKUP($F438,'BÁO CÁO NXT 152'!$A$48:$L$64,8,0))</f>
        <v>270000</v>
      </c>
      <c r="I438" s="1058">
        <f>IF(G438=0,0,G438*H438)</f>
        <v>540000</v>
      </c>
      <c r="J438" s="1174">
        <f>IF(F438="","",VLOOKUP($F438,'DANH MỤC VẬT TƯ'!$B$10:$G$55,4,0))</f>
        <v>152</v>
      </c>
      <c r="K438" s="1071" t="s">
        <v>2140</v>
      </c>
      <c r="L438" s="1058" t="str">
        <f>J438&amp;K438</f>
        <v>152BXH</v>
      </c>
      <c r="M438" s="1042"/>
      <c r="N438" s="1076"/>
    </row>
    <row r="439" spans="1:14" s="1009" customFormat="1" ht="15.95" customHeight="1">
      <c r="A439" s="1001"/>
      <c r="B439" s="1028">
        <v>44614</v>
      </c>
      <c r="C439" s="1003">
        <v>95</v>
      </c>
      <c r="D439" s="1174" t="str">
        <f>IF(F439="","",VLOOKUP($F439,'DANH MỤC VẬT TƯ'!$B$10:$G$55,2,0))</f>
        <v>Rau các loại</v>
      </c>
      <c r="E439" s="1174" t="str">
        <f>IF(G439="","",VLOOKUP($F439,'DANH MỤC VẬT TƯ'!$B$10:$G$55,3,0))</f>
        <v>kg</v>
      </c>
      <c r="F439" s="1006" t="s">
        <v>2085</v>
      </c>
      <c r="G439" s="1057">
        <f>0.1*10</f>
        <v>1</v>
      </c>
      <c r="H439" s="1058">
        <f>IF($F439="","",VLOOKUP($F439,'BÁO CÁO NXT 152'!$A$48:$L$64,8,0))</f>
        <v>30000</v>
      </c>
      <c r="I439" s="1058">
        <f>IF(G439=0,0,G439*H439)</f>
        <v>30000</v>
      </c>
      <c r="J439" s="1174">
        <f>IF(F439="","",VLOOKUP($F439,'DANH MỤC VẬT TƯ'!$B$10:$G$55,4,0))</f>
        <v>152</v>
      </c>
      <c r="K439" s="1071" t="s">
        <v>2140</v>
      </c>
      <c r="L439" s="1058" t="str">
        <f>J439&amp;K439</f>
        <v>152BXH</v>
      </c>
      <c r="M439" s="1042"/>
      <c r="N439" s="1076"/>
    </row>
    <row r="440" spans="1:14" s="1009" customFormat="1" ht="15.95" customHeight="1">
      <c r="A440" s="1001"/>
      <c r="B440" s="1028">
        <v>44614</v>
      </c>
      <c r="C440" s="1003">
        <v>95</v>
      </c>
      <c r="D440" s="1174" t="str">
        <f>IF(F440="","",VLOOKUP($F440,'DANH MỤC VẬT TƯ'!$B$10:$G$55,2,0))</f>
        <v xml:space="preserve">Khoai </v>
      </c>
      <c r="E440" s="1174" t="str">
        <f>IF(G440="","",VLOOKUP($F440,'DANH MỤC VẬT TƯ'!$B$10:$G$55,3,0))</f>
        <v>kg</v>
      </c>
      <c r="F440" s="1006" t="s">
        <v>2093</v>
      </c>
      <c r="G440" s="1057">
        <f>3*0.07</f>
        <v>0.21000000000000002</v>
      </c>
      <c r="H440" s="1058">
        <f>IF($F440="","",VLOOKUP($F440,'BÁO CÁO NXT 152'!$A$48:$L$64,8,0))</f>
        <v>30000</v>
      </c>
      <c r="I440" s="1058">
        <f>IF(G440=0,0,G440*H440)</f>
        <v>6300.0000000000009</v>
      </c>
      <c r="J440" s="1174">
        <f>IF(F440="","",VLOOKUP($F440,'DANH MỤC VẬT TƯ'!$B$10:$G$55,4,0))</f>
        <v>152</v>
      </c>
      <c r="K440" s="1071" t="s">
        <v>2129</v>
      </c>
      <c r="L440" s="1058" t="str">
        <f>J440&amp;K440</f>
        <v>152KTC</v>
      </c>
      <c r="M440" s="1042"/>
      <c r="N440" s="1076"/>
    </row>
    <row r="441" spans="1:14" s="1009" customFormat="1" ht="15.95" customHeight="1">
      <c r="A441" s="1001"/>
      <c r="B441" s="1028">
        <v>44614</v>
      </c>
      <c r="C441" s="1003">
        <v>95</v>
      </c>
      <c r="D441" s="1174" t="str">
        <f>IF(F441="","",VLOOKUP($F441,'DANH MỤC VẬT TƯ'!$B$10:$G$55,2,0))</f>
        <v>Bột chiên giòn</v>
      </c>
      <c r="E441" s="1174" t="str">
        <f>IF(G441="","",VLOOKUP($F441,'DANH MỤC VẬT TƯ'!$B$10:$G$55,3,0))</f>
        <v>kg</v>
      </c>
      <c r="F441" s="1006" t="s">
        <v>2095</v>
      </c>
      <c r="G441" s="1057">
        <f>3*0.05</f>
        <v>0.15000000000000002</v>
      </c>
      <c r="H441" s="1058">
        <f>IF($F441="","",VLOOKUP($F441,'BÁO CÁO NXT 152'!$A$48:$L$64,8,0))</f>
        <v>150000</v>
      </c>
      <c r="I441" s="1058">
        <f>IF(G441=0,0,G441*H441)</f>
        <v>22500.000000000004</v>
      </c>
      <c r="J441" s="1174">
        <f>IF(F441="","",VLOOKUP($F441,'DANH MỤC VẬT TƯ'!$B$10:$G$55,4,0))</f>
        <v>152</v>
      </c>
      <c r="K441" s="1071" t="s">
        <v>2129</v>
      </c>
      <c r="L441" s="1058" t="str">
        <f>J441&amp;K441</f>
        <v>152KTC</v>
      </c>
      <c r="M441" s="1042"/>
      <c r="N441" s="1076"/>
    </row>
    <row r="442" spans="1:14" s="1009" customFormat="1" ht="15.95" customHeight="1">
      <c r="A442" s="1001"/>
      <c r="B442" s="1028"/>
      <c r="C442" s="1003"/>
      <c r="D442" s="1174" t="str">
        <f>IF(F442="","",VLOOKUP($F442,'DANH MỤC VẬT TƯ'!$B$10:$G$55,2,0))</f>
        <v/>
      </c>
      <c r="E442" s="1174" t="str">
        <f>IF(G442="","",VLOOKUP($F442,'DANH MỤC VẬT TƯ'!$B$10:$G$55,3,0))</f>
        <v/>
      </c>
      <c r="F442" s="1006"/>
      <c r="G442" s="1057"/>
      <c r="H442" s="1058" t="str">
        <f>IF($F442="","",VLOOKUP($F442,'BÁO CÁO NXT 152'!$A$48:$L$64,8,0))</f>
        <v/>
      </c>
      <c r="I442" s="1058"/>
      <c r="J442" s="1174" t="str">
        <f>IF(F442="","",VLOOKUP($F442,'DANH MỤC VẬT TƯ'!$B$10:$G$55,4,0))</f>
        <v/>
      </c>
      <c r="K442" s="1071"/>
      <c r="L442" s="1058"/>
      <c r="M442" s="1042"/>
      <c r="N442" s="1076"/>
    </row>
    <row r="443" spans="1:14" s="1009" customFormat="1" ht="15.95" customHeight="1">
      <c r="A443" s="1001"/>
      <c r="B443" s="1002">
        <v>44615</v>
      </c>
      <c r="C443" s="1003">
        <v>96</v>
      </c>
      <c r="D443" s="1174" t="str">
        <f>IF(F443="","",VLOOKUP($F443,'DANH MỤC VẬT TƯ'!$B$10:$G$55,2,0))</f>
        <v>Cá diêu hồng</v>
      </c>
      <c r="E443" s="1174" t="str">
        <f>IF(G443="","",VLOOKUP($F443,'DANH MỤC VẬT TƯ'!$B$10:$G$55,3,0))</f>
        <v>kg</v>
      </c>
      <c r="F443" s="1006" t="s">
        <v>2081</v>
      </c>
      <c r="G443" s="1057">
        <f>0.7*30</f>
        <v>21</v>
      </c>
      <c r="H443" s="1058">
        <f>IF($F443="","",VLOOKUP($F443,'BÁO CÁO NXT 152'!$A$48:$L$64,8,0))</f>
        <v>60000</v>
      </c>
      <c r="I443" s="1058">
        <f>IF(G443=0,0,G443*H443)</f>
        <v>1260000</v>
      </c>
      <c r="J443" s="1174">
        <f>IF(F443="","",VLOOKUP($F443,'DANH MỤC VẬT TƯ'!$B$10:$G$55,4,0))</f>
        <v>152</v>
      </c>
      <c r="K443" s="1097" t="s">
        <v>2121</v>
      </c>
      <c r="L443" s="1058" t="str">
        <f t="shared" ref="L443:L463" si="29">J443&amp;K443</f>
        <v>152LCDH</v>
      </c>
      <c r="M443" s="1076"/>
      <c r="N443" s="1076"/>
    </row>
    <row r="444" spans="1:14" s="1009" customFormat="1" ht="15.95" customHeight="1">
      <c r="A444" s="1001"/>
      <c r="B444" s="1002">
        <v>44615</v>
      </c>
      <c r="C444" s="1003">
        <v>96</v>
      </c>
      <c r="D444" s="1174" t="str">
        <f>IF(F444="","",VLOOKUP($F444,'DANH MỤC VẬT TƯ'!$B$10:$G$55,2,0))</f>
        <v>Bún</v>
      </c>
      <c r="E444" s="1174" t="str">
        <f>IF(G444="","",VLOOKUP($F444,'DANH MỤC VẬT TƯ'!$B$10:$G$55,3,0))</f>
        <v>kg</v>
      </c>
      <c r="F444" s="1006" t="s">
        <v>2083</v>
      </c>
      <c r="G444" s="1057">
        <f>0.5*30</f>
        <v>15</v>
      </c>
      <c r="H444" s="1058">
        <f>IF($F444="","",VLOOKUP($F444,'BÁO CÁO NXT 152'!$A$48:$L$64,8,0))</f>
        <v>12000</v>
      </c>
      <c r="I444" s="1058">
        <f>IF(G444=0,0,G444*H444)</f>
        <v>180000</v>
      </c>
      <c r="J444" s="1174">
        <f>IF(F444="","",VLOOKUP($F444,'DANH MỤC VẬT TƯ'!$B$10:$G$55,4,0))</f>
        <v>152</v>
      </c>
      <c r="K444" s="1097" t="s">
        <v>2121</v>
      </c>
      <c r="L444" s="1058" t="str">
        <f t="shared" si="29"/>
        <v>152LCDH</v>
      </c>
      <c r="M444" s="1076"/>
      <c r="N444" s="1076"/>
    </row>
    <row r="445" spans="1:14" s="1009" customFormat="1" ht="15.95" customHeight="1">
      <c r="A445" s="1001"/>
      <c r="B445" s="1002">
        <v>44615</v>
      </c>
      <c r="C445" s="1003">
        <v>96</v>
      </c>
      <c r="D445" s="1174" t="str">
        <f>IF(F445="","",VLOOKUP($F445,'DANH MỤC VẬT TƯ'!$B$10:$G$55,2,0))</f>
        <v>Rau các loại</v>
      </c>
      <c r="E445" s="1174" t="str">
        <f>IF(G445="","",VLOOKUP($F445,'DANH MỤC VẬT TƯ'!$B$10:$G$55,3,0))</f>
        <v>kg</v>
      </c>
      <c r="F445" s="1006" t="s">
        <v>2085</v>
      </c>
      <c r="G445" s="1057">
        <f>1*30</f>
        <v>30</v>
      </c>
      <c r="H445" s="1058">
        <f>IF($F445="","",VLOOKUP($F445,'BÁO CÁO NXT 152'!$A$48:$L$64,8,0))</f>
        <v>30000</v>
      </c>
      <c r="I445" s="1058">
        <f>IF(G445=0,0,G445*H445)</f>
        <v>900000</v>
      </c>
      <c r="J445" s="1174">
        <f>IF(F445="","",VLOOKUP($F445,'DANH MỤC VẬT TƯ'!$B$10:$G$55,4,0))</f>
        <v>152</v>
      </c>
      <c r="K445" s="1097" t="s">
        <v>2121</v>
      </c>
      <c r="L445" s="1058" t="str">
        <f t="shared" si="29"/>
        <v>152LCDH</v>
      </c>
      <c r="M445" s="1076"/>
      <c r="N445" s="1076"/>
    </row>
    <row r="446" spans="1:14" s="1009" customFormat="1" ht="15.95" customHeight="1">
      <c r="A446" s="1001"/>
      <c r="B446" s="1002">
        <v>44615</v>
      </c>
      <c r="C446" s="1003">
        <v>96</v>
      </c>
      <c r="D446" s="1174" t="str">
        <f>IF(F446="","",VLOOKUP($F446,'DANH MỤC VẬT TƯ'!$B$10:$G$55,2,0))</f>
        <v xml:space="preserve">Khoai </v>
      </c>
      <c r="E446" s="1174" t="str">
        <f>IF(G446="","",VLOOKUP($F446,'DANH MỤC VẬT TƯ'!$B$10:$G$55,3,0))</f>
        <v>kg</v>
      </c>
      <c r="F446" s="1099" t="s">
        <v>2093</v>
      </c>
      <c r="G446" s="1057">
        <f>0.07*17</f>
        <v>1.1900000000000002</v>
      </c>
      <c r="H446" s="1058">
        <f>IF($F446="","",VLOOKUP($F446,'BÁO CÁO NXT 152'!$A$48:$L$64,8,0))</f>
        <v>30000</v>
      </c>
      <c r="I446" s="1058">
        <f>IF(G446=0,0,G446*H446)</f>
        <v>35700.000000000007</v>
      </c>
      <c r="J446" s="1174">
        <f>IF(F446="","",VLOOKUP($F446,'DANH MỤC VẬT TƯ'!$B$10:$G$55,4,0))</f>
        <v>152</v>
      </c>
      <c r="K446" s="1097" t="s">
        <v>2129</v>
      </c>
      <c r="L446" s="1058" t="str">
        <f t="shared" si="29"/>
        <v>152KTC</v>
      </c>
      <c r="M446" s="1076"/>
      <c r="N446" s="1076"/>
    </row>
    <row r="447" spans="1:14" s="1009" customFormat="1" ht="15.95" customHeight="1">
      <c r="A447" s="1001"/>
      <c r="B447" s="1002">
        <v>44615</v>
      </c>
      <c r="C447" s="1003">
        <v>96</v>
      </c>
      <c r="D447" s="1174" t="str">
        <f>IF(F447="","",VLOOKUP($F447,'DANH MỤC VẬT TƯ'!$B$10:$G$55,2,0))</f>
        <v>Bột chiên giòn</v>
      </c>
      <c r="E447" s="1174" t="str">
        <f>IF(G447="","",VLOOKUP($F447,'DANH MỤC VẬT TƯ'!$B$10:$G$55,3,0))</f>
        <v>kg</v>
      </c>
      <c r="F447" s="1099" t="s">
        <v>2095</v>
      </c>
      <c r="G447" s="1057">
        <f>0.05*17</f>
        <v>0.85000000000000009</v>
      </c>
      <c r="H447" s="1058">
        <f>IF($F447="","",VLOOKUP($F447,'BÁO CÁO NXT 152'!$A$48:$L$64,8,0))</f>
        <v>150000</v>
      </c>
      <c r="I447" s="1058">
        <f>IF(G447=0,0,G447*H447)</f>
        <v>127500.00000000001</v>
      </c>
      <c r="J447" s="1174">
        <f>IF(F447="","",VLOOKUP($F447,'DANH MỤC VẬT TƯ'!$B$10:$G$55,4,0))</f>
        <v>152</v>
      </c>
      <c r="K447" s="1097" t="s">
        <v>2129</v>
      </c>
      <c r="L447" s="1058" t="str">
        <f>J447&amp;K447</f>
        <v>152KTC</v>
      </c>
      <c r="M447" s="1076"/>
      <c r="N447" s="1076"/>
    </row>
    <row r="448" spans="1:14" s="1009" customFormat="1" ht="15.95" customHeight="1">
      <c r="A448" s="1001"/>
      <c r="B448" s="1028"/>
      <c r="C448" s="1003"/>
      <c r="D448" s="1174" t="str">
        <f>IF(F448="","",VLOOKUP($F448,'DANH MỤC VẬT TƯ'!$B$10:$G$55,2,0))</f>
        <v/>
      </c>
      <c r="E448" s="1174" t="str">
        <f>IF(G448="","",VLOOKUP($F448,'DANH MỤC VẬT TƯ'!$B$10:$G$55,3,0))</f>
        <v/>
      </c>
      <c r="F448" s="1006"/>
      <c r="G448" s="1057"/>
      <c r="H448" s="1058" t="str">
        <f>IF($F448="","",VLOOKUP($F448,'BÁO CÁO NXT 152'!$A$48:$L$64,8,0))</f>
        <v/>
      </c>
      <c r="I448" s="1058"/>
      <c r="J448" s="1174" t="str">
        <f>IF(F448="","",VLOOKUP($F448,'DANH MỤC VẬT TƯ'!$B$10:$G$55,4,0))</f>
        <v/>
      </c>
      <c r="K448" s="1097"/>
      <c r="L448" s="1058" t="str">
        <f t="shared" si="29"/>
        <v/>
      </c>
      <c r="M448" s="1076"/>
      <c r="N448" s="1076"/>
    </row>
    <row r="449" spans="1:14" s="1009" customFormat="1" ht="15.95" customHeight="1">
      <c r="A449" s="1001"/>
      <c r="B449" s="1002">
        <v>44615</v>
      </c>
      <c r="C449" s="1003">
        <v>97</v>
      </c>
      <c r="D449" s="1174" t="str">
        <f>IF(F449="","",VLOOKUP($F449,'DANH MỤC VẬT TƯ'!$B$10:$G$55,2,0))</f>
        <v>Bắp bò</v>
      </c>
      <c r="E449" s="1174" t="str">
        <f>IF(G449="","",VLOOKUP($F449,'DANH MỤC VẬT TƯ'!$B$10:$G$55,3,0))</f>
        <v>kg</v>
      </c>
      <c r="F449" s="1006" t="s">
        <v>2045</v>
      </c>
      <c r="G449" s="1057">
        <f>0.2*30</f>
        <v>6</v>
      </c>
      <c r="H449" s="1058">
        <f>IF($F449="","",VLOOKUP($F449,'BÁO CÁO NXT 152'!$A$48:$L$64,8,0))</f>
        <v>270000</v>
      </c>
      <c r="I449" s="1058">
        <f>IF(G449=0,0,G449*H449)</f>
        <v>1620000</v>
      </c>
      <c r="J449" s="1174">
        <f>IF(F449="","",VLOOKUP($F449,'DANH MỤC VẬT TƯ'!$B$10:$G$55,4,0))</f>
        <v>152</v>
      </c>
      <c r="K449" s="1097" t="s">
        <v>2127</v>
      </c>
      <c r="L449" s="1058" t="str">
        <f t="shared" si="29"/>
        <v>152BXTC</v>
      </c>
      <c r="M449" s="1076"/>
      <c r="N449" s="1076"/>
    </row>
    <row r="450" spans="1:14" s="1009" customFormat="1" ht="15.95" customHeight="1">
      <c r="A450" s="1001"/>
      <c r="B450" s="1002">
        <v>44615</v>
      </c>
      <c r="C450" s="1003">
        <v>97</v>
      </c>
      <c r="D450" s="1174" t="str">
        <f>IF(F450="","",VLOOKUP($F450,'DANH MỤC VẬT TƯ'!$B$10:$G$55,2,0))</f>
        <v>Rau các loại</v>
      </c>
      <c r="E450" s="1174" t="str">
        <f>IF(G450="","",VLOOKUP($F450,'DANH MỤC VẬT TƯ'!$B$10:$G$55,3,0))</f>
        <v>kg</v>
      </c>
      <c r="F450" s="1006" t="s">
        <v>2085</v>
      </c>
      <c r="G450" s="1057">
        <f>0.2*30</f>
        <v>6</v>
      </c>
      <c r="H450" s="1058">
        <f>IF($F450="","",VLOOKUP($F450,'BÁO CÁO NXT 152'!$A$48:$L$64,8,0))</f>
        <v>30000</v>
      </c>
      <c r="I450" s="1058">
        <f>IF(G450=0,0,G450*H450)</f>
        <v>180000</v>
      </c>
      <c r="J450" s="1174">
        <f>IF(F450="","",VLOOKUP($F450,'DANH MỤC VẬT TƯ'!$B$10:$G$55,4,0))</f>
        <v>152</v>
      </c>
      <c r="K450" s="1071" t="s">
        <v>2127</v>
      </c>
      <c r="L450" s="1058" t="str">
        <f t="shared" si="29"/>
        <v>152BXTC</v>
      </c>
      <c r="M450" s="1076"/>
      <c r="N450" s="1076"/>
    </row>
    <row r="451" spans="1:14" s="1009" customFormat="1" ht="15.95" customHeight="1">
      <c r="A451" s="1001"/>
      <c r="B451" s="1028"/>
      <c r="C451" s="1003"/>
      <c r="D451" s="1174" t="str">
        <f>IF(F451="","",VLOOKUP($F451,'DANH MỤC VẬT TƯ'!$B$10:$G$55,2,0))</f>
        <v/>
      </c>
      <c r="E451" s="1174" t="str">
        <f>IF(G451="","",VLOOKUP($F451,'DANH MỤC VẬT TƯ'!$B$10:$G$55,3,0))</f>
        <v/>
      </c>
      <c r="F451" s="1006"/>
      <c r="G451" s="1057"/>
      <c r="H451" s="1058" t="str">
        <f>IF($F451="","",VLOOKUP($F451,'BÁO CÁO NXT 152'!$A$48:$L$64,8,0))</f>
        <v/>
      </c>
      <c r="I451" s="1058"/>
      <c r="J451" s="1174" t="str">
        <f>IF(F451="","",VLOOKUP($F451,'DANH MỤC VẬT TƯ'!$B$10:$G$55,4,0))</f>
        <v/>
      </c>
      <c r="K451" s="1071"/>
      <c r="L451" s="1058" t="str">
        <f t="shared" si="29"/>
        <v/>
      </c>
      <c r="M451" s="1076"/>
      <c r="N451" s="1076"/>
    </row>
    <row r="452" spans="1:14" s="1009" customFormat="1" ht="15.95" customHeight="1">
      <c r="A452" s="1001"/>
      <c r="B452" s="1002">
        <v>44615</v>
      </c>
      <c r="C452" s="1003">
        <v>98</v>
      </c>
      <c r="D452" s="1174" t="str">
        <f>IF(F452="","",VLOOKUP($F452,'DANH MỤC VẬT TƯ'!$B$10:$G$55,2,0))</f>
        <v xml:space="preserve"> Giò heo</v>
      </c>
      <c r="E452" s="1174" t="str">
        <f>IF(G452="","",VLOOKUP($F452,'DANH MỤC VẬT TƯ'!$B$10:$G$55,3,0))</f>
        <v>kg</v>
      </c>
      <c r="F452" s="1006" t="s">
        <v>2103</v>
      </c>
      <c r="G452" s="1057">
        <f>0.4*10</f>
        <v>4</v>
      </c>
      <c r="H452" s="1058">
        <f>IF($F452="","",VLOOKUP($F452,'BÁO CÁO NXT 152'!$A$48:$L$64,8,0))</f>
        <v>170000</v>
      </c>
      <c r="I452" s="1058">
        <f>IF(G452=0,0,G452*H452)</f>
        <v>680000</v>
      </c>
      <c r="J452" s="1174">
        <f>IF(F452="","",VLOOKUP($F452,'DANH MỤC VẬT TƯ'!$B$10:$G$55,4,0))</f>
        <v>152</v>
      </c>
      <c r="K452" s="1097" t="s">
        <v>2141</v>
      </c>
      <c r="L452" s="1058" t="str">
        <f t="shared" si="29"/>
        <v>152GHMC</v>
      </c>
      <c r="M452" s="1076"/>
      <c r="N452" s="1076"/>
    </row>
    <row r="453" spans="1:14" s="1009" customFormat="1" ht="15.95" customHeight="1">
      <c r="A453" s="1001"/>
      <c r="B453" s="1002">
        <v>44615</v>
      </c>
      <c r="C453" s="1003">
        <v>98</v>
      </c>
      <c r="D453" s="1174" t="str">
        <f>IF(F453="","",VLOOKUP($F453,'DANH MỤC VẬT TƯ'!$B$10:$G$55,2,0))</f>
        <v>Rau các loại</v>
      </c>
      <c r="E453" s="1174" t="str">
        <f>IF(G453="","",VLOOKUP($F453,'DANH MỤC VẬT TƯ'!$B$10:$G$55,3,0))</f>
        <v>kg</v>
      </c>
      <c r="F453" s="1006" t="s">
        <v>2085</v>
      </c>
      <c r="G453" s="1057">
        <f>0.1*10</f>
        <v>1</v>
      </c>
      <c r="H453" s="1058">
        <f>IF($F453="","",VLOOKUP($F453,'BÁO CÁO NXT 152'!$A$48:$L$64,8,0))</f>
        <v>30000</v>
      </c>
      <c r="I453" s="1058">
        <f>IF(G453=0,0,G453*H453)</f>
        <v>30000</v>
      </c>
      <c r="J453" s="1174">
        <f>IF(F453="","",VLOOKUP($F453,'DANH MỤC VẬT TƯ'!$B$10:$G$55,4,0))</f>
        <v>152</v>
      </c>
      <c r="K453" s="1097" t="s">
        <v>2141</v>
      </c>
      <c r="L453" s="1058" t="str">
        <f t="shared" si="29"/>
        <v>152GHMC</v>
      </c>
      <c r="M453" s="1076"/>
      <c r="N453" s="1076"/>
    </row>
    <row r="454" spans="1:14" s="1009" customFormat="1" ht="15.95" customHeight="1">
      <c r="A454" s="1001"/>
      <c r="B454" s="1002">
        <v>44615</v>
      </c>
      <c r="C454" s="1003">
        <v>98</v>
      </c>
      <c r="D454" s="1174" t="str">
        <f>IF(F454="","",VLOOKUP($F454,'DANH MỤC VẬT TƯ'!$B$10:$G$55,2,0))</f>
        <v>Muối chiên</v>
      </c>
      <c r="E454" s="1174" t="str">
        <f>IF(G454="","",VLOOKUP($F454,'DANH MỤC VẬT TƯ'!$B$10:$G$55,3,0))</f>
        <v>kg</v>
      </c>
      <c r="F454" s="1006" t="s">
        <v>2107</v>
      </c>
      <c r="G454" s="1077">
        <f>0.2*10</f>
        <v>2</v>
      </c>
      <c r="H454" s="1058">
        <f>IF($F454="","",VLOOKUP($F454,'BÁO CÁO NXT 152'!$A$48:$L$64,8,0))</f>
        <v>130000</v>
      </c>
      <c r="I454" s="1058">
        <f>IF(G454=0,0,G454*H454)</f>
        <v>260000</v>
      </c>
      <c r="J454" s="1174">
        <f>IF(F454="","",VLOOKUP($F454,'DANH MỤC VẬT TƯ'!$B$10:$G$55,4,0))</f>
        <v>152</v>
      </c>
      <c r="K454" s="1097" t="s">
        <v>2141</v>
      </c>
      <c r="L454" s="1058" t="str">
        <f t="shared" si="29"/>
        <v>152GHMC</v>
      </c>
      <c r="M454" s="1076"/>
      <c r="N454" s="1076"/>
    </row>
    <row r="455" spans="1:14" s="1009" customFormat="1" ht="15.95" customHeight="1">
      <c r="A455" s="1001"/>
      <c r="B455" s="1028"/>
      <c r="C455" s="1003"/>
      <c r="D455" s="1174" t="str">
        <f>IF(F455="","",VLOOKUP($F455,'DANH MỤC VẬT TƯ'!$B$10:$G$55,2,0))</f>
        <v/>
      </c>
      <c r="E455" s="1174" t="str">
        <f>IF(G455="","",VLOOKUP($F455,'DANH MỤC VẬT TƯ'!$B$10:$G$55,3,0))</f>
        <v/>
      </c>
      <c r="F455" s="1006"/>
      <c r="G455" s="1057"/>
      <c r="H455" s="1058" t="str">
        <f>IF($F455="","",VLOOKUP($F455,'BÁO CÁO NXT 152'!$A$48:$L$64,8,0))</f>
        <v/>
      </c>
      <c r="I455" s="1058"/>
      <c r="J455" s="1174" t="str">
        <f>IF(F455="","",VLOOKUP($F455,'DANH MỤC VẬT TƯ'!$B$10:$G$55,4,0))</f>
        <v/>
      </c>
      <c r="K455" s="1071"/>
      <c r="L455" s="1058" t="str">
        <f t="shared" si="29"/>
        <v/>
      </c>
      <c r="M455" s="1076"/>
      <c r="N455" s="1076"/>
    </row>
    <row r="456" spans="1:14" s="1009" customFormat="1" ht="15.95" customHeight="1">
      <c r="A456" s="1001"/>
      <c r="B456" s="1028">
        <v>44616</v>
      </c>
      <c r="C456" s="1003">
        <v>99</v>
      </c>
      <c r="D456" s="1174" t="str">
        <f>IF(F456="","",VLOOKUP($F456,'DANH MỤC VẬT TƯ'!$B$10:$G$55,2,0))</f>
        <v>Bắp bò</v>
      </c>
      <c r="E456" s="1174" t="str">
        <f>IF(G456="","",VLOOKUP($F456,'DANH MỤC VẬT TƯ'!$B$10:$G$55,3,0))</f>
        <v>kg</v>
      </c>
      <c r="F456" s="1006" t="s">
        <v>2045</v>
      </c>
      <c r="G456" s="1057">
        <f>0.1*30</f>
        <v>3</v>
      </c>
      <c r="H456" s="1058">
        <f>IF($F456="","",VLOOKUP($F456,'BÁO CÁO NXT 152'!$A$48:$L$64,8,0))</f>
        <v>270000</v>
      </c>
      <c r="I456" s="1058">
        <f t="shared" ref="I456:I463" si="30">IF(G456=0,0,G456*H456)</f>
        <v>810000</v>
      </c>
      <c r="J456" s="1174">
        <f>IF(F456="","",VLOOKUP($F456,'DANH MỤC VẬT TƯ'!$B$10:$G$55,4,0))</f>
        <v>152</v>
      </c>
      <c r="K456" s="1097" t="s">
        <v>2056</v>
      </c>
      <c r="L456" s="1058" t="str">
        <f t="shared" si="29"/>
        <v>152LT</v>
      </c>
      <c r="M456" s="1076"/>
      <c r="N456" s="1076"/>
    </row>
    <row r="457" spans="1:14" s="1009" customFormat="1" ht="15.95" customHeight="1">
      <c r="A457" s="1001"/>
      <c r="B457" s="1028">
        <v>44616</v>
      </c>
      <c r="C457" s="1003">
        <v>99</v>
      </c>
      <c r="D457" s="1174" t="str">
        <f>IF(F457="","",VLOOKUP($F457,'DANH MỤC VẬT TƯ'!$B$10:$G$55,2,0))</f>
        <v>Bún</v>
      </c>
      <c r="E457" s="1174" t="str">
        <f>IF(G457="","",VLOOKUP($F457,'DANH MỤC VẬT TƯ'!$B$10:$G$55,3,0))</f>
        <v>kg</v>
      </c>
      <c r="F457" s="1006" t="s">
        <v>2083</v>
      </c>
      <c r="G457" s="1057">
        <f>0.5*30</f>
        <v>15</v>
      </c>
      <c r="H457" s="1058">
        <f>IF($F457="","",VLOOKUP($F457,'BÁO CÁO NXT 152'!$A$48:$L$64,8,0))</f>
        <v>12000</v>
      </c>
      <c r="I457" s="1058">
        <f t="shared" si="30"/>
        <v>180000</v>
      </c>
      <c r="J457" s="1174">
        <f>IF(F457="","",VLOOKUP($F457,'DANH MỤC VẬT TƯ'!$B$10:$G$55,4,0))</f>
        <v>152</v>
      </c>
      <c r="K457" s="1097" t="s">
        <v>2056</v>
      </c>
      <c r="L457" s="1058" t="str">
        <f t="shared" si="29"/>
        <v>152LT</v>
      </c>
      <c r="M457" s="1076"/>
      <c r="N457" s="1076"/>
    </row>
    <row r="458" spans="1:14" s="1009" customFormat="1" ht="15.95" customHeight="1">
      <c r="A458" s="1001"/>
      <c r="B458" s="1028">
        <v>44616</v>
      </c>
      <c r="C458" s="1003">
        <v>99</v>
      </c>
      <c r="D458" s="1174" t="str">
        <f>IF(F458="","",VLOOKUP($F458,'DANH MỤC VẬT TƯ'!$B$10:$G$55,2,0))</f>
        <v>Thịt heo</v>
      </c>
      <c r="E458" s="1174" t="str">
        <f>IF(G458="","",VLOOKUP($F458,'DANH MỤC VẬT TƯ'!$B$10:$G$55,3,0))</f>
        <v>kg</v>
      </c>
      <c r="F458" s="1006" t="s">
        <v>2088</v>
      </c>
      <c r="G458" s="1057">
        <f>0.2*30</f>
        <v>6</v>
      </c>
      <c r="H458" s="1058">
        <f>IF($F458="","",VLOOKUP($F458,'BÁO CÁO NXT 152'!$A$48:$L$64,8,0))</f>
        <v>130000</v>
      </c>
      <c r="I458" s="1058">
        <f t="shared" si="30"/>
        <v>780000</v>
      </c>
      <c r="J458" s="1174">
        <f>IF(F458="","",VLOOKUP($F458,'DANH MỤC VẬT TƯ'!$B$10:$G$55,4,0))</f>
        <v>152</v>
      </c>
      <c r="K458" s="1097" t="s">
        <v>2056</v>
      </c>
      <c r="L458" s="1058" t="str">
        <f t="shared" si="29"/>
        <v>152LT</v>
      </c>
      <c r="M458" s="1076"/>
      <c r="N458" s="1076"/>
    </row>
    <row r="459" spans="1:14" s="1009" customFormat="1" ht="15.95" customHeight="1">
      <c r="A459" s="1001"/>
      <c r="B459" s="1028">
        <v>44616</v>
      </c>
      <c r="C459" s="1003">
        <v>99</v>
      </c>
      <c r="D459" s="1174" t="str">
        <f>IF(F459="","",VLOOKUP($F459,'DANH MỤC VẬT TƯ'!$B$10:$G$55,2,0))</f>
        <v>Mực tươi</v>
      </c>
      <c r="E459" s="1174" t="str">
        <f>IF(G459="","",VLOOKUP($F459,'DANH MỤC VẬT TƯ'!$B$10:$G$55,3,0))</f>
        <v>kg</v>
      </c>
      <c r="F459" s="1006" t="s">
        <v>2086</v>
      </c>
      <c r="G459" s="1057">
        <f>0.1*30</f>
        <v>3</v>
      </c>
      <c r="H459" s="1058">
        <f>IF($F459="","",VLOOKUP($F459,'BÁO CÁO NXT 152'!$A$48:$L$64,8,0))</f>
        <v>250000</v>
      </c>
      <c r="I459" s="1058">
        <f t="shared" si="30"/>
        <v>750000</v>
      </c>
      <c r="J459" s="1174">
        <f>IF(F459="","",VLOOKUP($F459,'DANH MỤC VẬT TƯ'!$B$10:$G$55,4,0))</f>
        <v>152</v>
      </c>
      <c r="K459" s="1097" t="s">
        <v>2056</v>
      </c>
      <c r="L459" s="1058" t="str">
        <f t="shared" si="29"/>
        <v>152LT</v>
      </c>
      <c r="M459" s="1076"/>
      <c r="N459" s="1076"/>
    </row>
    <row r="460" spans="1:14" s="1009" customFormat="1" ht="15.95" customHeight="1">
      <c r="A460" s="1001"/>
      <c r="B460" s="1028">
        <v>44616</v>
      </c>
      <c r="C460" s="1003">
        <v>99</v>
      </c>
      <c r="D460" s="1174" t="str">
        <f>IF(F460="","",VLOOKUP($F460,'DANH MỤC VẬT TƯ'!$B$10:$G$55,2,0))</f>
        <v>Tôm</v>
      </c>
      <c r="E460" s="1174" t="str">
        <f>IF(G460="","",VLOOKUP($F460,'DANH MỤC VẬT TƯ'!$B$10:$G$55,3,0))</f>
        <v>kg</v>
      </c>
      <c r="F460" s="1006" t="s">
        <v>2089</v>
      </c>
      <c r="G460" s="1057">
        <f>0.1*30</f>
        <v>3</v>
      </c>
      <c r="H460" s="1058">
        <f>IF($F460="","",VLOOKUP($F460,'BÁO CÁO NXT 152'!$A$48:$L$64,8,0))</f>
        <v>250000</v>
      </c>
      <c r="I460" s="1058">
        <f t="shared" si="30"/>
        <v>750000</v>
      </c>
      <c r="J460" s="1174">
        <f>IF(F460="","",VLOOKUP($F460,'DANH MỤC VẬT TƯ'!$B$10:$G$55,4,0))</f>
        <v>152</v>
      </c>
      <c r="K460" s="1097" t="s">
        <v>2056</v>
      </c>
      <c r="L460" s="1058" t="str">
        <f t="shared" si="29"/>
        <v>152LT</v>
      </c>
      <c r="M460" s="1076"/>
      <c r="N460" s="1076"/>
    </row>
    <row r="461" spans="1:14" s="1009" customFormat="1" ht="15.95" customHeight="1">
      <c r="A461" s="1001"/>
      <c r="B461" s="1028">
        <v>44616</v>
      </c>
      <c r="C461" s="1003">
        <v>99</v>
      </c>
      <c r="D461" s="1174" t="str">
        <f>IF(F461="","",VLOOKUP($F461,'DANH MỤC VẬT TƯ'!$B$10:$G$55,2,0))</f>
        <v>Rau các loại</v>
      </c>
      <c r="E461" s="1174" t="str">
        <f>IF(G461="","",VLOOKUP($F461,'DANH MỤC VẬT TƯ'!$B$10:$G$55,3,0))</f>
        <v>kg</v>
      </c>
      <c r="F461" s="1006" t="s">
        <v>2085</v>
      </c>
      <c r="G461" s="1057">
        <f>1*30</f>
        <v>30</v>
      </c>
      <c r="H461" s="1058">
        <f>IF($F461="","",VLOOKUP($F461,'BÁO CÁO NXT 152'!$A$48:$L$64,8,0))</f>
        <v>30000</v>
      </c>
      <c r="I461" s="1058">
        <f t="shared" si="30"/>
        <v>900000</v>
      </c>
      <c r="J461" s="1174">
        <f>IF(F461="","",VLOOKUP($F461,'DANH MỤC VẬT TƯ'!$B$10:$G$55,4,0))</f>
        <v>152</v>
      </c>
      <c r="K461" s="1097" t="s">
        <v>2056</v>
      </c>
      <c r="L461" s="1058" t="str">
        <f t="shared" si="29"/>
        <v>152LT</v>
      </c>
      <c r="M461" s="1076"/>
      <c r="N461" s="1076"/>
    </row>
    <row r="462" spans="1:14" s="1009" customFormat="1" ht="15.95" customHeight="1">
      <c r="A462" s="1001"/>
      <c r="B462" s="1028">
        <v>44616</v>
      </c>
      <c r="C462" s="1003">
        <v>99</v>
      </c>
      <c r="D462" s="1174" t="str">
        <f>IF(F462="","",VLOOKUP($F462,'DANH MỤC VẬT TƯ'!$B$10:$G$55,2,0))</f>
        <v>Ngô mỹ</v>
      </c>
      <c r="E462" s="1174" t="str">
        <f>IF(G462="","",VLOOKUP($F462,'DANH MỤC VẬT TƯ'!$B$10:$G$55,3,0))</f>
        <v>kg</v>
      </c>
      <c r="F462" s="1006" t="s">
        <v>2096</v>
      </c>
      <c r="G462" s="1057">
        <f>0.08*25</f>
        <v>2</v>
      </c>
      <c r="H462" s="1058">
        <f>IF($F462="","",VLOOKUP($F462,'BÁO CÁO NXT 152'!$A$48:$L$64,8,0))</f>
        <v>30000</v>
      </c>
      <c r="I462" s="1058">
        <f t="shared" si="30"/>
        <v>60000</v>
      </c>
      <c r="J462" s="1174">
        <f>IF(F462="","",VLOOKUP($F462,'DANH MỤC VẬT TƯ'!$B$10:$G$55,4,0))</f>
        <v>152</v>
      </c>
      <c r="K462" s="1097" t="s">
        <v>1971</v>
      </c>
      <c r="L462" s="1058" t="str">
        <f t="shared" si="29"/>
        <v>152NC</v>
      </c>
      <c r="M462" s="1076"/>
      <c r="N462" s="1076"/>
    </row>
    <row r="463" spans="1:14" s="1009" customFormat="1" ht="15.95" customHeight="1">
      <c r="A463" s="1001"/>
      <c r="B463" s="1028">
        <v>44616</v>
      </c>
      <c r="C463" s="1003">
        <v>99</v>
      </c>
      <c r="D463" s="1174" t="str">
        <f>IF(F463="","",VLOOKUP($F463,'DANH MỤC VẬT TƯ'!$B$10:$G$55,2,0))</f>
        <v>Bột chiên giòn</v>
      </c>
      <c r="E463" s="1174" t="str">
        <f>IF(G463="","",VLOOKUP($F463,'DANH MỤC VẬT TƯ'!$B$10:$G$55,3,0))</f>
        <v>kg</v>
      </c>
      <c r="F463" s="1006" t="s">
        <v>2095</v>
      </c>
      <c r="G463" s="1057">
        <f>0.05*25</f>
        <v>1.25</v>
      </c>
      <c r="H463" s="1058">
        <f>IF($F463="","",VLOOKUP($F463,'BÁO CÁO NXT 152'!$A$48:$L$64,8,0))</f>
        <v>150000</v>
      </c>
      <c r="I463" s="1058">
        <f t="shared" si="30"/>
        <v>187500</v>
      </c>
      <c r="J463" s="1174">
        <f>IF(F463="","",VLOOKUP($F463,'DANH MỤC VẬT TƯ'!$B$10:$G$55,4,0))</f>
        <v>152</v>
      </c>
      <c r="K463" s="1097" t="s">
        <v>1971</v>
      </c>
      <c r="L463" s="1058" t="str">
        <f t="shared" si="29"/>
        <v>152NC</v>
      </c>
      <c r="M463" s="1076"/>
      <c r="N463" s="1076"/>
    </row>
    <row r="464" spans="1:14" s="1009" customFormat="1" ht="15.95" customHeight="1">
      <c r="A464" s="1001"/>
      <c r="B464" s="1028"/>
      <c r="C464" s="1003"/>
      <c r="D464" s="1174" t="str">
        <f>IF(F464="","",VLOOKUP($F464,'DANH MỤC VẬT TƯ'!$B$10:$G$55,2,0))</f>
        <v/>
      </c>
      <c r="E464" s="1174" t="str">
        <f>IF(G464="","",VLOOKUP($F464,'DANH MỤC VẬT TƯ'!$B$10:$G$55,3,0))</f>
        <v/>
      </c>
      <c r="F464" s="1006"/>
      <c r="G464" s="1057"/>
      <c r="H464" s="1058" t="str">
        <f>IF($F464="","",VLOOKUP($F464,'BÁO CÁO NXT 152'!$A$48:$L$64,8,0))</f>
        <v/>
      </c>
      <c r="I464" s="1058"/>
      <c r="J464" s="1174" t="str">
        <f>IF(F464="","",VLOOKUP($F464,'DANH MỤC VẬT TƯ'!$B$10:$G$55,4,0))</f>
        <v/>
      </c>
      <c r="K464" s="1071"/>
      <c r="L464" s="1058"/>
      <c r="M464" s="1076"/>
      <c r="N464" s="1076"/>
    </row>
    <row r="465" spans="1:14" s="1107" customFormat="1" ht="15.95" customHeight="1">
      <c r="A465" s="1100"/>
      <c r="B465" s="1101">
        <v>44617</v>
      </c>
      <c r="C465" s="1131">
        <v>101</v>
      </c>
      <c r="D465" s="1174" t="str">
        <f>IF(F465="","",VLOOKUP($F465,'DANH MỤC VẬT TƯ'!$B$10:$G$55,2,0))</f>
        <v>Cá diêu hồng</v>
      </c>
      <c r="E465" s="1174" t="str">
        <f>IF(G465="","",VLOOKUP($F465,'DANH MỤC VẬT TƯ'!$B$10:$G$55,3,0))</f>
        <v>kg</v>
      </c>
      <c r="F465" s="1103" t="s">
        <v>2081</v>
      </c>
      <c r="G465" s="1104">
        <f>0.7*35</f>
        <v>24.5</v>
      </c>
      <c r="H465" s="1058">
        <f>IF($F465="","",VLOOKUP($F465,'BÁO CÁO NXT 152'!$A$48:$L$64,8,0))</f>
        <v>60000</v>
      </c>
      <c r="I465" s="1105">
        <f>IF(G465=0,0,G465*H465)</f>
        <v>1470000</v>
      </c>
      <c r="J465" s="1174">
        <f>IF(F465="","",VLOOKUP($F465,'DANH MỤC VẬT TƯ'!$B$10:$G$55,4,0))</f>
        <v>152</v>
      </c>
      <c r="K465" s="1106" t="s">
        <v>2121</v>
      </c>
      <c r="L465" s="1105" t="str">
        <f>J465&amp;K465</f>
        <v>152LCDH</v>
      </c>
    </row>
    <row r="466" spans="1:14" s="1009" customFormat="1" ht="15.95" customHeight="1">
      <c r="A466" s="1001"/>
      <c r="B466" s="1002">
        <v>44617</v>
      </c>
      <c r="C466" s="1003">
        <v>101</v>
      </c>
      <c r="D466" s="1174" t="str">
        <f>IF(F466="","",VLOOKUP($F466,'DANH MỤC VẬT TƯ'!$B$10:$G$55,2,0))</f>
        <v>Bún</v>
      </c>
      <c r="E466" s="1174" t="str">
        <f>IF(G466="","",VLOOKUP($F466,'DANH MỤC VẬT TƯ'!$B$10:$G$55,3,0))</f>
        <v>kg</v>
      </c>
      <c r="F466" s="1006" t="s">
        <v>2083</v>
      </c>
      <c r="G466" s="1057">
        <f>0.5*35</f>
        <v>17.5</v>
      </c>
      <c r="H466" s="1058">
        <f>IF($F466="","",VLOOKUP($F466,'BÁO CÁO NXT 152'!$A$48:$L$64,8,0))</f>
        <v>12000</v>
      </c>
      <c r="I466" s="1058">
        <f>IF(G466=0,0,G466*H466)</f>
        <v>210000</v>
      </c>
      <c r="J466" s="1174">
        <f>IF(F466="","",VLOOKUP($F466,'DANH MỤC VẬT TƯ'!$B$10:$G$55,4,0))</f>
        <v>152</v>
      </c>
      <c r="K466" s="1097" t="s">
        <v>2121</v>
      </c>
      <c r="L466" s="1058" t="str">
        <f>J466&amp;K466</f>
        <v>152LCDH</v>
      </c>
      <c r="M466" s="1076"/>
      <c r="N466" s="1076"/>
    </row>
    <row r="467" spans="1:14" s="1009" customFormat="1" ht="15.95" customHeight="1">
      <c r="A467" s="1001"/>
      <c r="B467" s="1002">
        <v>44617</v>
      </c>
      <c r="C467" s="1003">
        <v>101</v>
      </c>
      <c r="D467" s="1174" t="str">
        <f>IF(F467="","",VLOOKUP($F467,'DANH MỤC VẬT TƯ'!$B$10:$G$55,2,0))</f>
        <v>Rau các loại</v>
      </c>
      <c r="E467" s="1174" t="str">
        <f>IF(G467="","",VLOOKUP($F467,'DANH MỤC VẬT TƯ'!$B$10:$G$55,3,0))</f>
        <v>kg</v>
      </c>
      <c r="F467" s="1006" t="s">
        <v>2085</v>
      </c>
      <c r="G467" s="1057">
        <f>1*35</f>
        <v>35</v>
      </c>
      <c r="H467" s="1058">
        <f>IF($F467="","",VLOOKUP($F467,'BÁO CÁO NXT 152'!$A$48:$L$64,8,0))</f>
        <v>30000</v>
      </c>
      <c r="I467" s="1058">
        <f>IF(G467=0,0,G467*H467)</f>
        <v>1050000</v>
      </c>
      <c r="J467" s="1174">
        <f>IF(F467="","",VLOOKUP($F467,'DANH MỤC VẬT TƯ'!$B$10:$G$55,4,0))</f>
        <v>152</v>
      </c>
      <c r="K467" s="1097" t="s">
        <v>2121</v>
      </c>
      <c r="L467" s="1058" t="str">
        <f>J467&amp;K467</f>
        <v>152LCDH</v>
      </c>
      <c r="M467" s="1076"/>
      <c r="N467" s="1076"/>
    </row>
    <row r="468" spans="1:14" s="1009" customFormat="1" ht="15.95" customHeight="1">
      <c r="A468" s="1001"/>
      <c r="B468" s="1002">
        <v>44617</v>
      </c>
      <c r="C468" s="1003">
        <v>101</v>
      </c>
      <c r="D468" s="1174" t="str">
        <f>IF(F468="","",VLOOKUP($F468,'DANH MỤC VẬT TƯ'!$B$10:$G$55,2,0))</f>
        <v xml:space="preserve">Khoai </v>
      </c>
      <c r="E468" s="1174" t="str">
        <f>IF(G468="","",VLOOKUP($F468,'DANH MỤC VẬT TƯ'!$B$10:$G$55,3,0))</f>
        <v>kg</v>
      </c>
      <c r="F468" s="1099" t="s">
        <v>2093</v>
      </c>
      <c r="G468" s="1057">
        <f>0.07*39</f>
        <v>2.7300000000000004</v>
      </c>
      <c r="H468" s="1058">
        <f>IF($F468="","",VLOOKUP($F468,'BÁO CÁO NXT 152'!$A$48:$L$64,8,0))</f>
        <v>30000</v>
      </c>
      <c r="I468" s="1058">
        <f>IF(G468=0,0,G468*H468)</f>
        <v>81900.000000000015</v>
      </c>
      <c r="J468" s="1174">
        <f>IF(F468="","",VLOOKUP($F468,'DANH MỤC VẬT TƯ'!$B$10:$G$55,4,0))</f>
        <v>152</v>
      </c>
      <c r="K468" s="1097" t="s">
        <v>2129</v>
      </c>
      <c r="L468" s="1058" t="str">
        <f>J468&amp;K468</f>
        <v>152KTC</v>
      </c>
      <c r="M468" s="1076"/>
      <c r="N468" s="1076"/>
    </row>
    <row r="469" spans="1:14" s="1009" customFormat="1" ht="15.95" customHeight="1">
      <c r="A469" s="1001"/>
      <c r="B469" s="1002">
        <v>44617</v>
      </c>
      <c r="C469" s="1003">
        <v>101</v>
      </c>
      <c r="D469" s="1174" t="str">
        <f>IF(F469="","",VLOOKUP($F469,'DANH MỤC VẬT TƯ'!$B$10:$G$55,2,0))</f>
        <v>Bột chiên giòn</v>
      </c>
      <c r="E469" s="1174" t="str">
        <f>IF(G469="","",VLOOKUP($F469,'DANH MỤC VẬT TƯ'!$B$10:$G$55,3,0))</f>
        <v>kg</v>
      </c>
      <c r="F469" s="1099" t="s">
        <v>2095</v>
      </c>
      <c r="G469" s="1057">
        <f>0.05*39</f>
        <v>1.9500000000000002</v>
      </c>
      <c r="H469" s="1058">
        <f>IF($F469="","",VLOOKUP($F469,'BÁO CÁO NXT 152'!$A$48:$L$64,8,0))</f>
        <v>150000</v>
      </c>
      <c r="I469" s="1058">
        <f>IF(G469=0,0,G469*H469)</f>
        <v>292500</v>
      </c>
      <c r="J469" s="1174">
        <f>IF(F469="","",VLOOKUP($F469,'DANH MỤC VẬT TƯ'!$B$10:$G$55,4,0))</f>
        <v>152</v>
      </c>
      <c r="K469" s="1097" t="s">
        <v>2129</v>
      </c>
      <c r="L469" s="1058" t="str">
        <f>J469&amp;K469</f>
        <v>152KTC</v>
      </c>
      <c r="M469" s="1076"/>
      <c r="N469" s="1076"/>
    </row>
    <row r="470" spans="1:14" s="1009" customFormat="1" ht="15.95" customHeight="1">
      <c r="A470" s="1001"/>
      <c r="B470" s="1028"/>
      <c r="C470" s="1003"/>
      <c r="D470" s="1174" t="str">
        <f>IF(F470="","",VLOOKUP($F470,'DANH MỤC VẬT TƯ'!$B$10:$G$55,2,0))</f>
        <v/>
      </c>
      <c r="E470" s="1174" t="str">
        <f>IF(G470="","",VLOOKUP($F470,'DANH MỤC VẬT TƯ'!$B$10:$G$55,3,0))</f>
        <v/>
      </c>
      <c r="F470" s="1006"/>
      <c r="G470" s="1057"/>
      <c r="H470" s="1058" t="str">
        <f>IF($F470="","",VLOOKUP($F470,'BÁO CÁO NXT 152'!$A$48:$L$64,8,0))</f>
        <v/>
      </c>
      <c r="I470" s="1058"/>
      <c r="J470" s="1174" t="str">
        <f>IF(F470="","",VLOOKUP($F470,'DANH MỤC VẬT TƯ'!$B$10:$G$55,4,0))</f>
        <v/>
      </c>
      <c r="K470" s="1097"/>
      <c r="L470" s="1058"/>
      <c r="M470" s="1076"/>
      <c r="N470" s="1076"/>
    </row>
    <row r="471" spans="1:14" s="1009" customFormat="1" ht="15.95" customHeight="1">
      <c r="A471" s="1001"/>
      <c r="B471" s="1002">
        <v>44617</v>
      </c>
      <c r="C471" s="1026">
        <v>102</v>
      </c>
      <c r="D471" s="1174" t="str">
        <f>IF(F471="","",VLOOKUP($F471,'DANH MỤC VẬT TƯ'!$B$10:$G$55,2,0))</f>
        <v>Bắp bò</v>
      </c>
      <c r="E471" s="1174" t="str">
        <f>IF(G471="","",VLOOKUP($F471,'DANH MỤC VẬT TƯ'!$B$10:$G$55,3,0))</f>
        <v>kg</v>
      </c>
      <c r="F471" s="1006" t="s">
        <v>2045</v>
      </c>
      <c r="G471" s="1057">
        <f>20*0.2</f>
        <v>4</v>
      </c>
      <c r="H471" s="1058">
        <f>IF($F471="","",VLOOKUP($F471,'BÁO CÁO NXT 152'!$A$48:$L$64,8,0))</f>
        <v>270000</v>
      </c>
      <c r="I471" s="1058">
        <f>IF(G471=0,0,G471*H471)</f>
        <v>1080000</v>
      </c>
      <c r="J471" s="1174">
        <f>IF(F471="","",VLOOKUP($F471,'DANH MỤC VẬT TƯ'!$B$10:$G$55,4,0))</f>
        <v>152</v>
      </c>
      <c r="K471" s="1075" t="s">
        <v>2127</v>
      </c>
      <c r="L471" s="1058" t="str">
        <f>J471&amp;K471</f>
        <v>152BXTC</v>
      </c>
      <c r="M471" s="1076"/>
      <c r="N471" s="1076"/>
    </row>
    <row r="472" spans="1:14" s="1009" customFormat="1" ht="15.95" customHeight="1">
      <c r="A472" s="1001"/>
      <c r="B472" s="1002">
        <v>44617</v>
      </c>
      <c r="C472" s="1026">
        <v>102</v>
      </c>
      <c r="D472" s="1174" t="str">
        <f>IF(F472="","",VLOOKUP($F472,'DANH MỤC VẬT TƯ'!$B$10:$G$55,2,0))</f>
        <v>Rau các loại</v>
      </c>
      <c r="E472" s="1174" t="str">
        <f>IF(G472="","",VLOOKUP($F472,'DANH MỤC VẬT TƯ'!$B$10:$G$55,3,0))</f>
        <v>kg</v>
      </c>
      <c r="F472" s="1006" t="s">
        <v>2085</v>
      </c>
      <c r="G472" s="1057">
        <f>20*0.2</f>
        <v>4</v>
      </c>
      <c r="H472" s="1058">
        <f>IF($F472="","",VLOOKUP($F472,'BÁO CÁO NXT 152'!$A$48:$L$64,8,0))</f>
        <v>30000</v>
      </c>
      <c r="I472" s="1058">
        <f>IF(G472=0,0,G472*H472)</f>
        <v>120000</v>
      </c>
      <c r="J472" s="1174">
        <f>IF(F472="","",VLOOKUP($F472,'DANH MỤC VẬT TƯ'!$B$10:$G$55,4,0))</f>
        <v>152</v>
      </c>
      <c r="K472" s="1075" t="s">
        <v>2127</v>
      </c>
      <c r="L472" s="1058" t="str">
        <f>J472&amp;K472</f>
        <v>152BXTC</v>
      </c>
      <c r="M472" s="1076"/>
      <c r="N472" s="1076"/>
    </row>
    <row r="473" spans="1:14" s="1009" customFormat="1" ht="15.95" customHeight="1">
      <c r="A473" s="1001"/>
      <c r="B473" s="1028"/>
      <c r="C473" s="1003"/>
      <c r="D473" s="1174" t="str">
        <f>IF(F473="","",VLOOKUP($F473,'DANH MỤC VẬT TƯ'!$B$10:$G$55,2,0))</f>
        <v/>
      </c>
      <c r="E473" s="1174" t="str">
        <f>IF(G473="","",VLOOKUP($F473,'DANH MỤC VẬT TƯ'!$B$10:$G$55,3,0))</f>
        <v/>
      </c>
      <c r="F473" s="1006"/>
      <c r="G473" s="1057"/>
      <c r="H473" s="1058" t="str">
        <f>IF($F473="","",VLOOKUP($F473,'BÁO CÁO NXT 152'!$A$48:$L$64,8,0))</f>
        <v/>
      </c>
      <c r="I473" s="1058"/>
      <c r="J473" s="1174" t="str">
        <f>IF(F473="","",VLOOKUP($F473,'DANH MỤC VẬT TƯ'!$B$10:$G$55,4,0))</f>
        <v/>
      </c>
      <c r="K473" s="1071"/>
      <c r="L473" s="1058"/>
      <c r="M473" s="1076"/>
      <c r="N473" s="1076"/>
    </row>
    <row r="474" spans="1:14" s="1009" customFormat="1" ht="15.95" customHeight="1">
      <c r="A474" s="1001"/>
      <c r="B474" s="1028">
        <v>44618</v>
      </c>
      <c r="C474" s="1003">
        <v>103</v>
      </c>
      <c r="D474" s="1174" t="str">
        <f>IF(F474="","",VLOOKUP($F474,'DANH MỤC VẬT TƯ'!$B$10:$G$55,2,0))</f>
        <v>Mực tươi</v>
      </c>
      <c r="E474" s="1174" t="str">
        <f>IF(G474="","",VLOOKUP($F474,'DANH MỤC VẬT TƯ'!$B$10:$G$55,3,0))</f>
        <v>kg</v>
      </c>
      <c r="F474" s="1006" t="s">
        <v>2086</v>
      </c>
      <c r="G474" s="1057">
        <f>0.3*45</f>
        <v>13.5</v>
      </c>
      <c r="H474" s="1058">
        <f>IF($F474="","",VLOOKUP($F474,'BÁO CÁO NXT 152'!$A$48:$L$64,8,0))</f>
        <v>250000</v>
      </c>
      <c r="I474" s="1058">
        <f>IF(G474=0,0,G474*H474)</f>
        <v>3375000</v>
      </c>
      <c r="J474" s="1174">
        <f>IF(F474="","",VLOOKUP($F474,'DANH MỤC VẬT TƯ'!$B$10:$G$55,4,0))</f>
        <v>152</v>
      </c>
      <c r="K474" s="1097" t="s">
        <v>2124</v>
      </c>
      <c r="L474" s="1058" t="str">
        <f>J474&amp;K474</f>
        <v>152MNMO</v>
      </c>
      <c r="M474" s="1076"/>
      <c r="N474" s="1076"/>
    </row>
    <row r="475" spans="1:14" s="1009" customFormat="1" ht="15.95" customHeight="1">
      <c r="A475" s="1001"/>
      <c r="B475" s="1028">
        <v>44618</v>
      </c>
      <c r="C475" s="1003">
        <v>103</v>
      </c>
      <c r="D475" s="1174" t="str">
        <f>IF(F475="","",VLOOKUP($F475,'DANH MỤC VẬT TƯ'!$B$10:$G$55,2,0))</f>
        <v>Rau các loại</v>
      </c>
      <c r="E475" s="1174" t="str">
        <f>IF(G475="","",VLOOKUP($F475,'DANH MỤC VẬT TƯ'!$B$10:$G$55,3,0))</f>
        <v>kg</v>
      </c>
      <c r="F475" s="1006" t="s">
        <v>2085</v>
      </c>
      <c r="G475" s="1077">
        <f>0.2*45</f>
        <v>9</v>
      </c>
      <c r="H475" s="1058">
        <f>IF($F475="","",VLOOKUP($F475,'BÁO CÁO NXT 152'!$A$48:$L$64,8,0))</f>
        <v>30000</v>
      </c>
      <c r="I475" s="1058">
        <f>IF(G475=0,0,G475*H475)</f>
        <v>270000</v>
      </c>
      <c r="J475" s="1174">
        <f>IF(F475="","",VLOOKUP($F475,'DANH MỤC VẬT TƯ'!$B$10:$G$55,4,0))</f>
        <v>152</v>
      </c>
      <c r="K475" s="1097" t="s">
        <v>2124</v>
      </c>
      <c r="L475" s="1058" t="str">
        <f>J475&amp;K475</f>
        <v>152MNMO</v>
      </c>
      <c r="M475" s="1076"/>
      <c r="N475" s="1076"/>
    </row>
    <row r="476" spans="1:14" s="1009" customFormat="1" ht="15.95" customHeight="1">
      <c r="A476" s="1001"/>
      <c r="B476" s="1028"/>
      <c r="C476" s="1003"/>
      <c r="D476" s="1174" t="str">
        <f>IF(F476="","",VLOOKUP($F476,'DANH MỤC VẬT TƯ'!$B$10:$G$55,2,0))</f>
        <v/>
      </c>
      <c r="E476" s="1174" t="str">
        <f>IF(G476="","",VLOOKUP($F476,'DANH MỤC VẬT TƯ'!$B$10:$G$55,3,0))</f>
        <v/>
      </c>
      <c r="F476" s="1006"/>
      <c r="G476" s="1057"/>
      <c r="H476" s="1058" t="str">
        <f>IF($F476="","",VLOOKUP($F476,'BÁO CÁO NXT 152'!$A$48:$L$64,8,0))</f>
        <v/>
      </c>
      <c r="I476" s="1058"/>
      <c r="J476" s="1174" t="str">
        <f>IF(F476="","",VLOOKUP($F476,'DANH MỤC VẬT TƯ'!$B$10:$G$55,4,0))</f>
        <v/>
      </c>
      <c r="K476" s="1097"/>
      <c r="L476" s="1058"/>
      <c r="M476" s="1076"/>
      <c r="N476" s="1076"/>
    </row>
    <row r="477" spans="1:14" s="1009" customFormat="1" ht="15.95" customHeight="1">
      <c r="A477" s="1001"/>
      <c r="B477" s="1028">
        <v>44618</v>
      </c>
      <c r="C477" s="1026">
        <v>104</v>
      </c>
      <c r="D477" s="1174" t="str">
        <f>IF(F477="","",VLOOKUP($F477,'DANH MỤC VẬT TƯ'!$B$10:$G$55,2,0))</f>
        <v>Bắp bò</v>
      </c>
      <c r="E477" s="1174" t="str">
        <f>IF(G477="","",VLOOKUP($F477,'DANH MỤC VẬT TƯ'!$B$10:$G$55,3,0))</f>
        <v>kg</v>
      </c>
      <c r="F477" s="1006" t="s">
        <v>2045</v>
      </c>
      <c r="G477" s="1057">
        <f>20*0.2</f>
        <v>4</v>
      </c>
      <c r="H477" s="1058">
        <f>IF($F477="","",VLOOKUP($F477,'BÁO CÁO NXT 152'!$A$48:$L$64,8,0))</f>
        <v>270000</v>
      </c>
      <c r="I477" s="1058">
        <f>IF(G477=0,0,G477*H477)</f>
        <v>1080000</v>
      </c>
      <c r="J477" s="1174">
        <f>IF(F477="","",VLOOKUP($F477,'DANH MỤC VẬT TƯ'!$B$10:$G$55,4,0))</f>
        <v>152</v>
      </c>
      <c r="K477" s="1097" t="s">
        <v>2140</v>
      </c>
      <c r="L477" s="1058" t="str">
        <f>J477&amp;K477</f>
        <v>152BXH</v>
      </c>
      <c r="M477" s="1098"/>
      <c r="N477" s="1076"/>
    </row>
    <row r="478" spans="1:14" s="1009" customFormat="1" ht="15.95" customHeight="1">
      <c r="A478" s="1001"/>
      <c r="B478" s="1028">
        <v>44618</v>
      </c>
      <c r="C478" s="1026">
        <v>104</v>
      </c>
      <c r="D478" s="1174" t="str">
        <f>IF(F478="","",VLOOKUP($F478,'DANH MỤC VẬT TƯ'!$B$10:$G$55,2,0))</f>
        <v>Rau các loại</v>
      </c>
      <c r="E478" s="1174" t="str">
        <f>IF(G478="","",VLOOKUP($F478,'DANH MỤC VẬT TƯ'!$B$10:$G$55,3,0))</f>
        <v>kg</v>
      </c>
      <c r="F478" s="1006" t="s">
        <v>2085</v>
      </c>
      <c r="G478" s="1057">
        <f>20*0.1</f>
        <v>2</v>
      </c>
      <c r="H478" s="1058">
        <f>IF($F478="","",VLOOKUP($F478,'BÁO CÁO NXT 152'!$A$48:$L$64,8,0))</f>
        <v>30000</v>
      </c>
      <c r="I478" s="1058">
        <f>IF(G478=0,0,G478*H478)</f>
        <v>60000</v>
      </c>
      <c r="J478" s="1174">
        <f>IF(F478="","",VLOOKUP($F478,'DANH MỤC VẬT TƯ'!$B$10:$G$55,4,0))</f>
        <v>152</v>
      </c>
      <c r="K478" s="1097" t="s">
        <v>2140</v>
      </c>
      <c r="L478" s="1058" t="str">
        <f>J478&amp;K478</f>
        <v>152BXH</v>
      </c>
      <c r="M478" s="1098"/>
      <c r="N478" s="1076"/>
    </row>
    <row r="479" spans="1:14" s="1009" customFormat="1" ht="15.95" customHeight="1">
      <c r="A479" s="1001"/>
      <c r="B479" s="1028"/>
      <c r="C479" s="1026"/>
      <c r="D479" s="1174" t="str">
        <f>IF(F479="","",VLOOKUP($F479,'DANH MỤC VẬT TƯ'!$B$10:$G$55,2,0))</f>
        <v/>
      </c>
      <c r="E479" s="1174" t="str">
        <f>IF(G479="","",VLOOKUP($F479,'DANH MỤC VẬT TƯ'!$B$10:$G$55,3,0))</f>
        <v/>
      </c>
      <c r="F479" s="1006"/>
      <c r="G479" s="1057"/>
      <c r="H479" s="1058" t="str">
        <f>IF($F479="","",VLOOKUP($F479,'BÁO CÁO NXT 152'!$A$48:$L$64,8,0))</f>
        <v/>
      </c>
      <c r="I479" s="1058"/>
      <c r="J479" s="1174" t="str">
        <f>IF(F479="","",VLOOKUP($F479,'DANH MỤC VẬT TƯ'!$B$10:$G$55,4,0))</f>
        <v/>
      </c>
      <c r="K479" s="1097"/>
      <c r="L479" s="1058"/>
      <c r="M479" s="1076"/>
      <c r="N479" s="1076"/>
    </row>
    <row r="480" spans="1:14" s="1009" customFormat="1" ht="15.95" customHeight="1">
      <c r="A480" s="1001"/>
      <c r="B480" s="1028">
        <v>44618</v>
      </c>
      <c r="C480" s="1003">
        <v>105</v>
      </c>
      <c r="D480" s="1174" t="str">
        <f>IF(F480="","",VLOOKUP($F480,'DANH MỤC VẬT TƯ'!$B$10:$G$55,2,0))</f>
        <v>Bắp bò</v>
      </c>
      <c r="E480" s="1174" t="str">
        <f>IF(G480="","",VLOOKUP($F480,'DANH MỤC VẬT TƯ'!$B$10:$G$55,3,0))</f>
        <v>kg</v>
      </c>
      <c r="F480" s="1006" t="s">
        <v>2045</v>
      </c>
      <c r="G480" s="1057">
        <f>0.1*20</f>
        <v>2</v>
      </c>
      <c r="H480" s="1058">
        <f>IF($F480="","",VLOOKUP($F480,'BÁO CÁO NXT 152'!$A$48:$L$64,8,0))</f>
        <v>270000</v>
      </c>
      <c r="I480" s="1058">
        <f t="shared" ref="I480:I486" si="31">IF(G480=0,0,G480*H480)</f>
        <v>540000</v>
      </c>
      <c r="J480" s="1174">
        <f>IF(F480="","",VLOOKUP($F480,'DANH MỤC VẬT TƯ'!$B$10:$G$55,4,0))</f>
        <v>152</v>
      </c>
      <c r="K480" s="1097" t="s">
        <v>2128</v>
      </c>
      <c r="L480" s="1058" t="str">
        <f t="shared" ref="L480:L486" si="32">J480&amp;K480</f>
        <v>152LTC</v>
      </c>
      <c r="M480" s="1076"/>
      <c r="N480" s="1076"/>
    </row>
    <row r="481" spans="1:15" s="1009" customFormat="1" ht="15.95" customHeight="1">
      <c r="A481" s="1001"/>
      <c r="B481" s="1028">
        <v>44618</v>
      </c>
      <c r="C481" s="1003">
        <v>105</v>
      </c>
      <c r="D481" s="1174" t="str">
        <f>IF(F481="","",VLOOKUP($F481,'DANH MỤC VẬT TƯ'!$B$10:$G$55,2,0))</f>
        <v>Bún</v>
      </c>
      <c r="E481" s="1174" t="str">
        <f>IF(G481="","",VLOOKUP($F481,'DANH MỤC VẬT TƯ'!$B$10:$G$55,3,0))</f>
        <v>kg</v>
      </c>
      <c r="F481" s="1006" t="s">
        <v>2083</v>
      </c>
      <c r="G481" s="1057">
        <f>0.5*20</f>
        <v>10</v>
      </c>
      <c r="H481" s="1058">
        <f>IF($F481="","",VLOOKUP($F481,'BÁO CÁO NXT 152'!$A$48:$L$64,8,0))</f>
        <v>12000</v>
      </c>
      <c r="I481" s="1058">
        <f t="shared" si="31"/>
        <v>120000</v>
      </c>
      <c r="J481" s="1174">
        <f>IF(F481="","",VLOOKUP($F481,'DANH MỤC VẬT TƯ'!$B$10:$G$55,4,0))</f>
        <v>152</v>
      </c>
      <c r="K481" s="1097" t="s">
        <v>2128</v>
      </c>
      <c r="L481" s="1058" t="str">
        <f t="shared" si="32"/>
        <v>152LTC</v>
      </c>
      <c r="M481" s="1076"/>
      <c r="N481" s="1076"/>
    </row>
    <row r="482" spans="1:15" s="1009" customFormat="1" ht="15.95" customHeight="1">
      <c r="A482" s="1001"/>
      <c r="B482" s="1028">
        <v>44618</v>
      </c>
      <c r="C482" s="1003">
        <v>105</v>
      </c>
      <c r="D482" s="1174" t="str">
        <f>IF(F482="","",VLOOKUP($F482,'DANH MỤC VẬT TƯ'!$B$10:$G$55,2,0))</f>
        <v>Thịt heo</v>
      </c>
      <c r="E482" s="1174" t="str">
        <f>IF(G482="","",VLOOKUP($F482,'DANH MỤC VẬT TƯ'!$B$10:$G$55,3,0))</f>
        <v>kg</v>
      </c>
      <c r="F482" s="1006" t="s">
        <v>2088</v>
      </c>
      <c r="G482" s="1057">
        <f>0.2*20</f>
        <v>4</v>
      </c>
      <c r="H482" s="1058">
        <f>IF($F482="","",VLOOKUP($F482,'BÁO CÁO NXT 152'!$A$48:$L$64,8,0))</f>
        <v>130000</v>
      </c>
      <c r="I482" s="1058">
        <f t="shared" si="31"/>
        <v>520000</v>
      </c>
      <c r="J482" s="1174">
        <f>IF(F482="","",VLOOKUP($F482,'DANH MỤC VẬT TƯ'!$B$10:$G$55,4,0))</f>
        <v>152</v>
      </c>
      <c r="K482" s="1097" t="s">
        <v>2128</v>
      </c>
      <c r="L482" s="1058" t="str">
        <f t="shared" si="32"/>
        <v>152LTC</v>
      </c>
      <c r="M482" s="1076"/>
      <c r="N482" s="1076"/>
    </row>
    <row r="483" spans="1:15" s="1009" customFormat="1" ht="15.95" customHeight="1">
      <c r="A483" s="1001"/>
      <c r="B483" s="1028">
        <v>44618</v>
      </c>
      <c r="C483" s="1003">
        <v>105</v>
      </c>
      <c r="D483" s="1174" t="str">
        <f>IF(F483="","",VLOOKUP($F483,'DANH MỤC VẬT TƯ'!$B$10:$G$55,2,0))</f>
        <v>Mực tươi</v>
      </c>
      <c r="E483" s="1174" t="str">
        <f>IF(G483="","",VLOOKUP($F483,'DANH MỤC VẬT TƯ'!$B$10:$G$55,3,0))</f>
        <v>kg</v>
      </c>
      <c r="F483" s="1006" t="s">
        <v>2086</v>
      </c>
      <c r="G483" s="1057">
        <f>0.1*20</f>
        <v>2</v>
      </c>
      <c r="H483" s="1058">
        <f>IF($F483="","",VLOOKUP($F483,'BÁO CÁO NXT 152'!$A$48:$L$64,8,0))</f>
        <v>250000</v>
      </c>
      <c r="I483" s="1058">
        <f t="shared" si="31"/>
        <v>500000</v>
      </c>
      <c r="J483" s="1174">
        <f>IF(F483="","",VLOOKUP($F483,'DANH MỤC VẬT TƯ'!$B$10:$G$55,4,0))</f>
        <v>152</v>
      </c>
      <c r="K483" s="1097" t="s">
        <v>2128</v>
      </c>
      <c r="L483" s="1058" t="str">
        <f t="shared" si="32"/>
        <v>152LTC</v>
      </c>
      <c r="M483" s="1076"/>
      <c r="N483" s="1076"/>
    </row>
    <row r="484" spans="1:15" s="1009" customFormat="1" ht="15.95" customHeight="1">
      <c r="A484" s="1001"/>
      <c r="B484" s="1028">
        <v>44618</v>
      </c>
      <c r="C484" s="1003">
        <v>105</v>
      </c>
      <c r="D484" s="1174" t="str">
        <f>IF(F484="","",VLOOKUP($F484,'DANH MỤC VẬT TƯ'!$B$10:$G$55,2,0))</f>
        <v>Tôm</v>
      </c>
      <c r="E484" s="1174" t="str">
        <f>IF(G484="","",VLOOKUP($F484,'DANH MỤC VẬT TƯ'!$B$10:$G$55,3,0))</f>
        <v>kg</v>
      </c>
      <c r="F484" s="1006" t="s">
        <v>2089</v>
      </c>
      <c r="G484" s="1057">
        <f>0.1*20</f>
        <v>2</v>
      </c>
      <c r="H484" s="1058">
        <f>IF($F484="","",VLOOKUP($F484,'BÁO CÁO NXT 152'!$A$48:$L$64,8,0))</f>
        <v>250000</v>
      </c>
      <c r="I484" s="1058">
        <f t="shared" si="31"/>
        <v>500000</v>
      </c>
      <c r="J484" s="1174">
        <f>IF(F484="","",VLOOKUP($F484,'DANH MỤC VẬT TƯ'!$B$10:$G$55,4,0))</f>
        <v>152</v>
      </c>
      <c r="K484" s="1097" t="s">
        <v>2128</v>
      </c>
      <c r="L484" s="1058" t="str">
        <f t="shared" si="32"/>
        <v>152LTC</v>
      </c>
      <c r="M484" s="1076"/>
      <c r="N484" s="1076"/>
    </row>
    <row r="485" spans="1:15" s="1009" customFormat="1" ht="15.95" customHeight="1">
      <c r="A485" s="1001"/>
      <c r="B485" s="1028">
        <v>44618</v>
      </c>
      <c r="C485" s="1003">
        <v>105</v>
      </c>
      <c r="D485" s="1174" t="str">
        <f>IF(F485="","",VLOOKUP($F485,'DANH MỤC VẬT TƯ'!$B$10:$G$55,2,0))</f>
        <v>Rau các loại</v>
      </c>
      <c r="E485" s="1174" t="str">
        <f>IF(G485="","",VLOOKUP($F485,'DANH MỤC VẬT TƯ'!$B$10:$G$55,3,0))</f>
        <v>kg</v>
      </c>
      <c r="F485" s="1006" t="s">
        <v>2085</v>
      </c>
      <c r="G485" s="1057">
        <f>1*20</f>
        <v>20</v>
      </c>
      <c r="H485" s="1058">
        <f>IF($F485="","",VLOOKUP($F485,'BÁO CÁO NXT 152'!$A$48:$L$64,8,0))</f>
        <v>30000</v>
      </c>
      <c r="I485" s="1058">
        <f t="shared" si="31"/>
        <v>600000</v>
      </c>
      <c r="J485" s="1174">
        <f>IF(F485="","",VLOOKUP($F485,'DANH MỤC VẬT TƯ'!$B$10:$G$55,4,0))</f>
        <v>152</v>
      </c>
      <c r="K485" s="1097" t="s">
        <v>2128</v>
      </c>
      <c r="L485" s="1058" t="str">
        <f t="shared" si="32"/>
        <v>152LTC</v>
      </c>
      <c r="M485" s="1076"/>
      <c r="N485" s="1076"/>
    </row>
    <row r="486" spans="1:15" s="1009" customFormat="1" ht="15.95" customHeight="1">
      <c r="A486" s="1001"/>
      <c r="B486" s="1028">
        <v>44618</v>
      </c>
      <c r="C486" s="1003">
        <v>105</v>
      </c>
      <c r="D486" s="1174" t="str">
        <f>IF(F486="","",VLOOKUP($F486,'DANH MỤC VẬT TƯ'!$B$10:$G$55,2,0))</f>
        <v>Ghẹ</v>
      </c>
      <c r="E486" s="1174" t="str">
        <f>IF(G486="","",VLOOKUP($F486,'DANH MỤC VẬT TƯ'!$B$10:$G$55,3,0))</f>
        <v>kg</v>
      </c>
      <c r="F486" s="1006" t="s">
        <v>2091</v>
      </c>
      <c r="G486" s="1057">
        <f>0.3*20</f>
        <v>6</v>
      </c>
      <c r="H486" s="1058">
        <f>IF($F486="","",VLOOKUP($F486,'BÁO CÁO NXT 152'!$A$48:$L$64,8,0))</f>
        <v>270000</v>
      </c>
      <c r="I486" s="1058">
        <f t="shared" si="31"/>
        <v>1620000</v>
      </c>
      <c r="J486" s="1174">
        <f>IF(F486="","",VLOOKUP($F486,'DANH MỤC VẬT TƯ'!$B$10:$G$55,4,0))</f>
        <v>152</v>
      </c>
      <c r="K486" s="1097" t="s">
        <v>2128</v>
      </c>
      <c r="L486" s="1058" t="str">
        <f t="shared" si="32"/>
        <v>152LTC</v>
      </c>
      <c r="M486" s="1076"/>
      <c r="N486" s="1076"/>
    </row>
    <row r="487" spans="1:15" s="1009" customFormat="1" ht="15" customHeight="1">
      <c r="A487" s="1001"/>
      <c r="B487" s="1028"/>
      <c r="C487" s="1003"/>
      <c r="D487" s="1073"/>
      <c r="E487" s="1073"/>
      <c r="F487" s="813"/>
      <c r="G487" s="1077"/>
      <c r="H487" s="1058"/>
      <c r="I487" s="1058"/>
      <c r="J487" s="828"/>
      <c r="K487" s="1071"/>
      <c r="L487" s="828"/>
      <c r="M487" s="1076"/>
      <c r="N487" s="1076"/>
    </row>
    <row r="488" spans="1:15" s="1039" customFormat="1" ht="15.95" customHeight="1">
      <c r="A488" s="1001"/>
      <c r="B488" s="1373"/>
      <c r="C488" s="1409"/>
      <c r="D488" s="1375" t="s">
        <v>125</v>
      </c>
      <c r="E488" s="1375" t="s">
        <v>242</v>
      </c>
      <c r="F488" s="1375" t="s">
        <v>242</v>
      </c>
      <c r="G488" s="1377">
        <f>SUM(G294:G487)</f>
        <v>968</v>
      </c>
      <c r="H488" s="1377" t="s">
        <v>242</v>
      </c>
      <c r="I488" s="1377">
        <f>SUM(I294:I487)</f>
        <v>86640000</v>
      </c>
      <c r="J488" s="1377" t="s">
        <v>242</v>
      </c>
      <c r="K488" s="1377" t="s">
        <v>242</v>
      </c>
      <c r="L488" s="1377" t="s">
        <v>242</v>
      </c>
    </row>
    <row r="489" spans="1:15" s="1039" customFormat="1" ht="15.95" customHeight="1">
      <c r="A489" s="1001"/>
      <c r="B489" s="1046"/>
      <c r="C489" s="1366"/>
      <c r="G489" s="1050"/>
      <c r="H489" s="1050"/>
      <c r="I489" s="1050"/>
      <c r="J489" s="1050"/>
      <c r="K489" s="1050"/>
      <c r="L489" s="1050"/>
    </row>
    <row r="490" spans="1:15" s="1009" customFormat="1" ht="15.95" customHeight="1">
      <c r="A490" s="1001"/>
      <c r="B490" s="1045"/>
      <c r="C490" s="1040"/>
      <c r="E490" s="1042"/>
      <c r="F490" s="1043"/>
      <c r="G490" s="1078"/>
      <c r="H490" s="1044"/>
      <c r="I490" s="1044"/>
      <c r="K490" s="1039"/>
    </row>
    <row r="491" spans="1:15" s="1039" customFormat="1" ht="15.95" customHeight="1">
      <c r="A491" s="1001"/>
      <c r="B491" s="1046"/>
      <c r="C491" s="1366" t="s">
        <v>244</v>
      </c>
      <c r="D491" s="1048"/>
      <c r="F491" s="1039" t="s">
        <v>475</v>
      </c>
      <c r="G491" s="1080"/>
      <c r="H491" s="1049"/>
      <c r="I491" s="1050"/>
      <c r="J491" s="1050"/>
      <c r="K491" s="1050" t="s">
        <v>246</v>
      </c>
      <c r="O491" s="1108"/>
    </row>
    <row r="492" spans="1:15" s="1042" customFormat="1" ht="15.95" customHeight="1">
      <c r="A492" s="1001"/>
      <c r="B492" s="1045"/>
      <c r="C492" s="1051" t="s">
        <v>247</v>
      </c>
      <c r="D492" s="1052"/>
      <c r="E492" s="1053"/>
      <c r="F492" s="1053" t="s">
        <v>247</v>
      </c>
      <c r="G492" s="1080"/>
      <c r="H492" s="1044"/>
      <c r="I492" s="1052"/>
      <c r="J492" s="1052"/>
      <c r="K492" s="1082" t="s">
        <v>247</v>
      </c>
    </row>
    <row r="493" spans="1:15" s="1042" customFormat="1" ht="15.95" customHeight="1">
      <c r="A493" s="1001"/>
      <c r="B493" s="1045"/>
      <c r="C493" s="1051"/>
      <c r="D493" s="1052"/>
      <c r="E493" s="1053"/>
      <c r="F493" s="1053"/>
      <c r="G493" s="1080"/>
      <c r="H493" s="1044"/>
      <c r="I493" s="1052"/>
      <c r="J493" s="1052"/>
      <c r="K493" s="1082"/>
    </row>
    <row r="494" spans="1:15" s="1042" customFormat="1" ht="15.95" customHeight="1">
      <c r="A494" s="1001"/>
      <c r="B494" s="1045"/>
      <c r="C494" s="1051"/>
      <c r="D494" s="1052"/>
      <c r="E494" s="1053"/>
      <c r="F494" s="1053"/>
      <c r="G494" s="1080"/>
      <c r="H494" s="1044"/>
      <c r="I494" s="1052"/>
      <c r="J494" s="1052"/>
      <c r="K494" s="1082"/>
    </row>
    <row r="495" spans="1:15" s="1042" customFormat="1" ht="15.95" customHeight="1">
      <c r="A495" s="1001"/>
      <c r="B495" s="1045"/>
      <c r="C495" s="1051"/>
      <c r="D495" s="1052"/>
      <c r="E495" s="1053"/>
      <c r="F495" s="1053"/>
      <c r="G495" s="1080"/>
      <c r="H495" s="1044"/>
      <c r="I495" s="1052"/>
      <c r="J495" s="1052"/>
      <c r="K495" s="1082"/>
    </row>
    <row r="496" spans="1:15" s="1042" customFormat="1" ht="15.95" customHeight="1">
      <c r="A496" s="1001"/>
      <c r="B496" s="1045"/>
      <c r="C496" s="1051"/>
      <c r="D496" s="1052"/>
      <c r="E496" s="1053"/>
      <c r="F496" s="1053"/>
      <c r="G496" s="1080"/>
      <c r="H496" s="1044"/>
      <c r="I496" s="1052"/>
      <c r="J496" s="1052"/>
      <c r="K496" s="1082"/>
    </row>
    <row r="497" spans="1:19" s="1009" customFormat="1" ht="19.5" customHeight="1">
      <c r="A497" s="1365" t="s">
        <v>1634</v>
      </c>
      <c r="B497" s="1045"/>
      <c r="C497" s="1040"/>
      <c r="D497" s="1083"/>
      <c r="E497" s="1041"/>
      <c r="F497" s="1043"/>
      <c r="G497" s="1078"/>
      <c r="H497" s="1084"/>
      <c r="I497" s="1084"/>
      <c r="J497" s="1085"/>
      <c r="K497" s="1086"/>
      <c r="L497" s="1076"/>
      <c r="M497" s="1076"/>
      <c r="N497" s="1076"/>
    </row>
    <row r="498" spans="1:19" s="1009" customFormat="1" ht="19.5" customHeight="1">
      <c r="A498" s="1056" t="s">
        <v>129</v>
      </c>
      <c r="B498" s="1045"/>
      <c r="C498" s="1040"/>
      <c r="D498" s="1083"/>
      <c r="E498" s="1041"/>
      <c r="F498" s="1043"/>
      <c r="G498" s="1078"/>
      <c r="H498" s="1084"/>
      <c r="I498" s="1084"/>
      <c r="J498" s="1085"/>
      <c r="K498" s="1086"/>
      <c r="L498" s="1076"/>
      <c r="M498" s="1076"/>
      <c r="N498" s="1076"/>
    </row>
    <row r="499" spans="1:19" s="1009" customFormat="1" ht="15.95" customHeight="1">
      <c r="A499" s="1010" t="s">
        <v>2163</v>
      </c>
      <c r="B499" s="1045"/>
      <c r="C499" s="1040"/>
      <c r="D499" s="1083"/>
      <c r="E499" s="1041"/>
      <c r="F499" s="1043"/>
      <c r="G499" s="1078"/>
      <c r="H499" s="1084"/>
      <c r="I499" s="1084"/>
      <c r="J499" s="1085"/>
      <c r="K499" s="1086"/>
      <c r="L499" s="1076"/>
      <c r="M499" s="1076"/>
      <c r="N499" s="1076"/>
    </row>
    <row r="500" spans="1:19" s="1009" customFormat="1" ht="15.95" customHeight="1">
      <c r="A500" s="1010"/>
      <c r="B500" s="1045"/>
      <c r="C500" s="1040"/>
      <c r="D500" s="1083"/>
      <c r="E500" s="1041"/>
      <c r="F500" s="1043"/>
      <c r="G500" s="1078"/>
      <c r="H500" s="1084"/>
      <c r="I500" s="1084"/>
      <c r="J500" s="1085"/>
      <c r="K500" s="1086"/>
      <c r="L500" s="1076"/>
      <c r="M500" s="1076"/>
      <c r="N500" s="1076"/>
    </row>
    <row r="501" spans="1:19" s="1009" customFormat="1" ht="15.95" customHeight="1">
      <c r="A501" s="1010"/>
      <c r="B501" s="1045"/>
      <c r="C501" s="1040"/>
      <c r="D501" s="1083"/>
      <c r="E501" s="1041"/>
      <c r="F501" s="1043"/>
      <c r="G501" s="1078"/>
      <c r="H501" s="1084"/>
      <c r="I501" s="1084"/>
      <c r="J501" s="1085"/>
      <c r="K501" s="1086"/>
      <c r="L501" s="1076"/>
      <c r="M501" s="1076"/>
      <c r="N501" s="1076"/>
    </row>
    <row r="502" spans="1:19" s="1013" customFormat="1" ht="20.25">
      <c r="A502" s="1001"/>
      <c r="B502" s="1014"/>
      <c r="C502" s="1015"/>
      <c r="E502" s="1014"/>
      <c r="F502" s="1061" t="s">
        <v>253</v>
      </c>
      <c r="G502" s="1062"/>
      <c r="H502" s="1016"/>
      <c r="I502" s="820"/>
      <c r="J502" s="1001"/>
      <c r="K502" s="1060"/>
      <c r="L502" s="1001"/>
    </row>
    <row r="503" spans="1:19" s="1017" customFormat="1" ht="15.95" customHeight="1">
      <c r="A503" s="1001"/>
      <c r="C503" s="1018"/>
      <c r="E503" s="1063"/>
      <c r="F503" s="1064" t="s">
        <v>1976</v>
      </c>
      <c r="G503" s="1065"/>
      <c r="H503" s="1012"/>
      <c r="I503" s="1012"/>
      <c r="K503" s="1039"/>
    </row>
    <row r="504" spans="1:19" s="1019" customFormat="1" ht="19.5" customHeight="1">
      <c r="A504" s="1001"/>
      <c r="B504" s="1997" t="s">
        <v>240</v>
      </c>
      <c r="C504" s="1999" t="s">
        <v>248</v>
      </c>
      <c r="D504" s="2001" t="s">
        <v>1600</v>
      </c>
      <c r="E504" s="2002" t="s">
        <v>132</v>
      </c>
      <c r="F504" s="1977" t="s">
        <v>1601</v>
      </c>
      <c r="G504" s="2003" t="s">
        <v>72</v>
      </c>
      <c r="H504" s="1995" t="s">
        <v>260</v>
      </c>
      <c r="I504" s="1995" t="s">
        <v>239</v>
      </c>
      <c r="J504" s="1983" t="s">
        <v>1602</v>
      </c>
      <c r="K504" s="1983" t="s">
        <v>1603</v>
      </c>
      <c r="L504" s="1983" t="s">
        <v>1604</v>
      </c>
    </row>
    <row r="505" spans="1:19" s="1019" customFormat="1" ht="38.25" customHeight="1">
      <c r="A505" s="1001"/>
      <c r="B505" s="1998"/>
      <c r="C505" s="2000"/>
      <c r="D505" s="2001"/>
      <c r="E505" s="2002"/>
      <c r="F505" s="1978"/>
      <c r="G505" s="2004"/>
      <c r="H505" s="1996"/>
      <c r="I505" s="1996"/>
      <c r="J505" s="1984"/>
      <c r="K505" s="1984"/>
      <c r="L505" s="1984"/>
    </row>
    <row r="506" spans="1:19" s="1021" customFormat="1" ht="15.95" customHeight="1">
      <c r="A506" s="1001"/>
      <c r="B506" s="1369" t="s">
        <v>83</v>
      </c>
      <c r="C506" s="1354" t="s">
        <v>1</v>
      </c>
      <c r="D506" s="1356" t="s">
        <v>84</v>
      </c>
      <c r="E506" s="1356" t="s">
        <v>85</v>
      </c>
      <c r="F506" s="1355" t="s">
        <v>86</v>
      </c>
      <c r="G506" s="1370" t="s">
        <v>241</v>
      </c>
      <c r="H506" s="1358" t="s">
        <v>145</v>
      </c>
      <c r="I506" s="1358" t="s">
        <v>146</v>
      </c>
      <c r="J506" s="1371" t="s">
        <v>87</v>
      </c>
      <c r="K506" s="1371" t="s">
        <v>1605</v>
      </c>
      <c r="L506" s="1372" t="s">
        <v>1606</v>
      </c>
    </row>
    <row r="507" spans="1:19" s="1021" customFormat="1" ht="15.95" customHeight="1">
      <c r="A507" s="1001"/>
      <c r="B507" s="1066"/>
      <c r="C507" s="1456"/>
      <c r="D507" s="1068"/>
      <c r="E507" s="1068"/>
      <c r="F507" s="1067"/>
      <c r="G507" s="1109"/>
      <c r="H507" s="1069"/>
      <c r="I507" s="1069"/>
      <c r="J507" s="1070"/>
      <c r="K507" s="1070"/>
      <c r="L507" s="1072"/>
    </row>
    <row r="508" spans="1:19" s="1009" customFormat="1" ht="15.95" customHeight="1">
      <c r="A508" s="1001"/>
      <c r="B508" s="1002">
        <v>44626</v>
      </c>
      <c r="C508" s="1026">
        <v>106</v>
      </c>
      <c r="D508" s="1174" t="str">
        <f>IF($F508="","",VLOOKUP($F508,'DANH MỤC VẬT TƯ'!$B$10:$G$55,2,0))</f>
        <v>Cá diêu hồng</v>
      </c>
      <c r="E508" s="1174" t="str">
        <f>IF($F508="","",VLOOKUP($F508,'DANH MỤC VẬT TƯ'!$B$10:$G$55,3,0))</f>
        <v>kg</v>
      </c>
      <c r="F508" s="1006" t="s">
        <v>2081</v>
      </c>
      <c r="G508" s="1057">
        <f>0.7*30</f>
        <v>21</v>
      </c>
      <c r="H508" s="1058">
        <f>IF($F508="","",VLOOKUP($F508,'BÁO CÁO NXT 152'!$A$83:$L$100,8,0))</f>
        <v>60000</v>
      </c>
      <c r="I508" s="1058">
        <f>IF(G508=0,0,G508*H508)</f>
        <v>1260000</v>
      </c>
      <c r="J508" s="1174">
        <f>IF($F508="","",VLOOKUP($F508,'DANH MỤC VẬT TƯ'!$B$10:$G$55,4,0))</f>
        <v>152</v>
      </c>
      <c r="K508" s="1097" t="s">
        <v>2121</v>
      </c>
      <c r="L508" s="1058" t="str">
        <f t="shared" ref="L508:L515" si="33">J508&amp;K508</f>
        <v>152LCDH</v>
      </c>
      <c r="M508" s="1076"/>
      <c r="N508" s="1076"/>
    </row>
    <row r="509" spans="1:19" s="1009" customFormat="1" ht="15.95" customHeight="1">
      <c r="A509" s="1001"/>
      <c r="B509" s="1002">
        <v>44626</v>
      </c>
      <c r="C509" s="1026">
        <v>106</v>
      </c>
      <c r="D509" s="1174" t="str">
        <f>IF($F509="","",VLOOKUP($F509,'DANH MỤC VẬT TƯ'!$B$10:$G$55,2,0))</f>
        <v>Bún</v>
      </c>
      <c r="E509" s="1174" t="str">
        <f>IF($F509="","",VLOOKUP($F509,'DANH MỤC VẬT TƯ'!$B$10:$G$55,3,0))</f>
        <v>kg</v>
      </c>
      <c r="F509" s="1006" t="s">
        <v>2083</v>
      </c>
      <c r="G509" s="1057">
        <f>0.5*30</f>
        <v>15</v>
      </c>
      <c r="H509" s="1058">
        <f>IF($F509="","",VLOOKUP($F509,'BÁO CÁO NXT 152'!$A$83:$L$100,8,0))</f>
        <v>12000</v>
      </c>
      <c r="I509" s="1058">
        <f t="shared" ref="I509:I572" si="34">IF(G509=0,0,G509*H509)</f>
        <v>180000</v>
      </c>
      <c r="J509" s="1174">
        <f>IF($F509="","",VLOOKUP($F509,'DANH MỤC VẬT TƯ'!$B$10:$G$55,4,0))</f>
        <v>152</v>
      </c>
      <c r="K509" s="1097" t="s">
        <v>2121</v>
      </c>
      <c r="L509" s="1058" t="str">
        <f t="shared" si="33"/>
        <v>152LCDH</v>
      </c>
      <c r="M509" s="1076"/>
      <c r="N509" s="1076"/>
    </row>
    <row r="510" spans="1:19" s="1009" customFormat="1" ht="15.95" customHeight="1">
      <c r="A510" s="1001"/>
      <c r="B510" s="1002">
        <v>44626</v>
      </c>
      <c r="C510" s="1026">
        <v>106</v>
      </c>
      <c r="D510" s="1174" t="str">
        <f>IF($F510="","",VLOOKUP($F510,'DANH MỤC VẬT TƯ'!$B$10:$G$55,2,0))</f>
        <v>Rau các loại</v>
      </c>
      <c r="E510" s="1174" t="str">
        <f>IF($F510="","",VLOOKUP($F510,'DANH MỤC VẬT TƯ'!$B$10:$G$55,3,0))</f>
        <v>kg</v>
      </c>
      <c r="F510" s="1006" t="s">
        <v>2085</v>
      </c>
      <c r="G510" s="1057">
        <f>1*30</f>
        <v>30</v>
      </c>
      <c r="H510" s="1058">
        <f>IF($F510="","",VLOOKUP($F510,'BÁO CÁO NXT 152'!$A$83:$L$100,8,0))</f>
        <v>30000</v>
      </c>
      <c r="I510" s="1058">
        <f t="shared" si="34"/>
        <v>900000</v>
      </c>
      <c r="J510" s="1174">
        <f>IF($F510="","",VLOOKUP($F510,'DANH MỤC VẬT TƯ'!$B$10:$G$55,4,0))</f>
        <v>152</v>
      </c>
      <c r="K510" s="1097" t="s">
        <v>2121</v>
      </c>
      <c r="L510" s="1058" t="str">
        <f t="shared" si="33"/>
        <v>152LCDH</v>
      </c>
      <c r="M510" s="1076"/>
      <c r="N510" s="1076"/>
    </row>
    <row r="511" spans="1:19" s="1009" customFormat="1" ht="15.95" customHeight="1">
      <c r="A511" s="1001"/>
      <c r="B511" s="1002">
        <v>44626</v>
      </c>
      <c r="C511" s="1026">
        <v>106</v>
      </c>
      <c r="D511" s="1174" t="str">
        <f>IF($F511="","",VLOOKUP($F511,'DANH MỤC VẬT TƯ'!$B$10:$G$55,2,0))</f>
        <v xml:space="preserve">Khoai </v>
      </c>
      <c r="E511" s="1174" t="str">
        <f>IF($F511="","",VLOOKUP($F511,'DANH MỤC VẬT TƯ'!$B$10:$G$55,3,0))</f>
        <v>kg</v>
      </c>
      <c r="F511" s="1099" t="s">
        <v>2093</v>
      </c>
      <c r="G511" s="1057">
        <f>0.07*17</f>
        <v>1.1900000000000002</v>
      </c>
      <c r="H511" s="1058">
        <f>IF($F511="","",VLOOKUP($F511,'BÁO CÁO NXT 152'!$A$83:$L$100,8,0))</f>
        <v>30000.000000000004</v>
      </c>
      <c r="I511" s="1058">
        <f t="shared" si="34"/>
        <v>35700.000000000007</v>
      </c>
      <c r="J511" s="1174">
        <f>IF($F511="","",VLOOKUP($F511,'DANH MỤC VẬT TƯ'!$B$10:$G$55,4,0))</f>
        <v>152</v>
      </c>
      <c r="K511" s="1097" t="s">
        <v>2129</v>
      </c>
      <c r="L511" s="1058" t="str">
        <f t="shared" si="33"/>
        <v>152KTC</v>
      </c>
      <c r="M511" s="1076"/>
      <c r="N511" s="1076"/>
    </row>
    <row r="512" spans="1:19" s="1009" customFormat="1" ht="15.95" customHeight="1">
      <c r="A512" s="1001"/>
      <c r="B512" s="1002">
        <v>44626</v>
      </c>
      <c r="C512" s="1026">
        <v>106</v>
      </c>
      <c r="D512" s="1174" t="str">
        <f>IF($F512="","",VLOOKUP($F512,'DANH MỤC VẬT TƯ'!$B$10:$G$55,2,0))</f>
        <v>Bột chiên giòn</v>
      </c>
      <c r="E512" s="1174" t="str">
        <f>IF($F512="","",VLOOKUP($F512,'DANH MỤC VẬT TƯ'!$B$10:$G$55,3,0))</f>
        <v>kg</v>
      </c>
      <c r="F512" s="1099" t="s">
        <v>2095</v>
      </c>
      <c r="G512" s="1057">
        <f>0.05*17</f>
        <v>0.85000000000000009</v>
      </c>
      <c r="H512" s="1058">
        <f>IF($F512="","",VLOOKUP($F512,'BÁO CÁO NXT 152'!$A$83:$L$100,8,0))</f>
        <v>150000</v>
      </c>
      <c r="I512" s="1058">
        <f t="shared" si="34"/>
        <v>127500.00000000001</v>
      </c>
      <c r="J512" s="1174">
        <f>IF($F512="","",VLOOKUP($F512,'DANH MỤC VẬT TƯ'!$B$10:$G$55,4,0))</f>
        <v>152</v>
      </c>
      <c r="K512" s="1097" t="s">
        <v>2129</v>
      </c>
      <c r="L512" s="1058" t="str">
        <f t="shared" si="33"/>
        <v>152KTC</v>
      </c>
      <c r="M512" s="1076"/>
      <c r="N512" s="1076"/>
      <c r="S512" s="1009" t="s">
        <v>689</v>
      </c>
    </row>
    <row r="513" spans="1:14" s="1009" customFormat="1" ht="15.95" customHeight="1">
      <c r="A513" s="1001"/>
      <c r="B513" s="1002"/>
      <c r="C513" s="1026"/>
      <c r="D513" s="1174" t="str">
        <f>IF($F513="","",VLOOKUP($F513,'DANH MỤC VẬT TƯ'!$B$10:$G$55,2,0))</f>
        <v/>
      </c>
      <c r="E513" s="1174" t="str">
        <f>IF($F513="","",VLOOKUP($F513,'DANH MỤC VẬT TƯ'!$B$10:$G$55,3,0))</f>
        <v/>
      </c>
      <c r="F513" s="1006"/>
      <c r="G513" s="1057"/>
      <c r="H513" s="1058" t="str">
        <f>IF($F513="","",VLOOKUP($F513,'BÁO CÁO NXT 152'!$A$83:$L$100,8,0))</f>
        <v/>
      </c>
      <c r="I513" s="1058">
        <f t="shared" si="34"/>
        <v>0</v>
      </c>
      <c r="J513" s="1174" t="str">
        <f>IF($F513="","",VLOOKUP($F513,'DANH MỤC VẬT TƯ'!$B$10:$G$55,4,0))</f>
        <v/>
      </c>
      <c r="K513" s="1097"/>
      <c r="L513" s="1058" t="str">
        <f t="shared" si="33"/>
        <v/>
      </c>
      <c r="M513" s="1076"/>
      <c r="N513" s="1076"/>
    </row>
    <row r="514" spans="1:14" s="1009" customFormat="1" ht="15.95" customHeight="1">
      <c r="A514" s="1001"/>
      <c r="B514" s="1002">
        <v>44626</v>
      </c>
      <c r="C514" s="1026">
        <v>107</v>
      </c>
      <c r="D514" s="1174" t="str">
        <f>IF($F514="","",VLOOKUP($F514,'DANH MỤC VẬT TƯ'!$B$10:$G$55,2,0))</f>
        <v>Mực tươi</v>
      </c>
      <c r="E514" s="1174" t="str">
        <f>IF($F514="","",VLOOKUP($F514,'DANH MỤC VẬT TƯ'!$B$10:$G$55,3,0))</f>
        <v>kg</v>
      </c>
      <c r="F514" s="1006" t="s">
        <v>2086</v>
      </c>
      <c r="G514" s="1057">
        <f>0.3*30</f>
        <v>9</v>
      </c>
      <c r="H514" s="1058">
        <f>IF($F514="","",VLOOKUP($F514,'BÁO CÁO NXT 152'!$A$83:$L$100,8,0))</f>
        <v>250000</v>
      </c>
      <c r="I514" s="1058">
        <f t="shared" si="34"/>
        <v>2250000</v>
      </c>
      <c r="J514" s="1174">
        <f>IF($F514="","",VLOOKUP($F514,'DANH MỤC VẬT TƯ'!$B$10:$G$55,4,0))</f>
        <v>152</v>
      </c>
      <c r="K514" s="1097" t="s">
        <v>2124</v>
      </c>
      <c r="L514" s="1058" t="str">
        <f t="shared" si="33"/>
        <v>152MNMO</v>
      </c>
      <c r="M514" s="1076"/>
      <c r="N514" s="1076"/>
    </row>
    <row r="515" spans="1:14" s="1009" customFormat="1" ht="15.95" customHeight="1">
      <c r="A515" s="1001"/>
      <c r="B515" s="1002">
        <v>44626</v>
      </c>
      <c r="C515" s="1026">
        <v>107</v>
      </c>
      <c r="D515" s="1174" t="str">
        <f>IF($F515="","",VLOOKUP($F515,'DANH MỤC VẬT TƯ'!$B$10:$G$55,2,0))</f>
        <v>Rau các loại</v>
      </c>
      <c r="E515" s="1174" t="str">
        <f>IF($F515="","",VLOOKUP($F515,'DANH MỤC VẬT TƯ'!$B$10:$G$55,3,0))</f>
        <v>kg</v>
      </c>
      <c r="F515" s="1006" t="s">
        <v>2085</v>
      </c>
      <c r="G515" s="1077">
        <f>0.2*30</f>
        <v>6</v>
      </c>
      <c r="H515" s="1058">
        <f>IF($F515="","",VLOOKUP($F515,'BÁO CÁO NXT 152'!$A$83:$L$100,8,0))</f>
        <v>30000</v>
      </c>
      <c r="I515" s="1058">
        <f t="shared" si="34"/>
        <v>180000</v>
      </c>
      <c r="J515" s="1174">
        <f>IF($F515="","",VLOOKUP($F515,'DANH MỤC VẬT TƯ'!$B$10:$G$55,4,0))</f>
        <v>152</v>
      </c>
      <c r="K515" s="1097" t="s">
        <v>2124</v>
      </c>
      <c r="L515" s="1058" t="str">
        <f t="shared" si="33"/>
        <v>152MNMO</v>
      </c>
      <c r="M515" s="1076"/>
      <c r="N515" s="1076"/>
    </row>
    <row r="516" spans="1:14" s="1009" customFormat="1" ht="15.95" customHeight="1">
      <c r="A516" s="1001"/>
      <c r="B516" s="1028"/>
      <c r="C516" s="1026"/>
      <c r="D516" s="1174" t="str">
        <f>IF($F516="","",VLOOKUP($F516,'DANH MỤC VẬT TƯ'!$B$10:$G$55,2,0))</f>
        <v/>
      </c>
      <c r="E516" s="1174" t="str">
        <f>IF($F516="","",VLOOKUP($F516,'DANH MỤC VẬT TƯ'!$B$10:$G$55,3,0))</f>
        <v/>
      </c>
      <c r="F516" s="1006"/>
      <c r="G516" s="1077"/>
      <c r="H516" s="1058" t="str">
        <f>IF($F516="","",VLOOKUP($F516,'BÁO CÁO NXT 152'!$A$83:$L$100,8,0))</f>
        <v/>
      </c>
      <c r="I516" s="1058">
        <f t="shared" si="34"/>
        <v>0</v>
      </c>
      <c r="J516" s="1174" t="str">
        <f>IF($F516="","",VLOOKUP($F516,'DANH MỤC VẬT TƯ'!$B$10:$G$55,4,0))</f>
        <v/>
      </c>
      <c r="K516" s="1071"/>
      <c r="L516" s="1058"/>
      <c r="M516" s="1076"/>
      <c r="N516" s="1076"/>
    </row>
    <row r="517" spans="1:14" s="1009" customFormat="1" ht="15.95" customHeight="1">
      <c r="A517" s="1001"/>
      <c r="B517" s="1002">
        <v>44626</v>
      </c>
      <c r="C517" s="1003">
        <v>108</v>
      </c>
      <c r="D517" s="1174" t="str">
        <f>IF($F517="","",VLOOKUP($F517,'DANH MỤC VẬT TƯ'!$B$10:$G$55,2,0))</f>
        <v>Bắp bò</v>
      </c>
      <c r="E517" s="1174" t="str">
        <f>IF($F517="","",VLOOKUP($F517,'DANH MỤC VẬT TƯ'!$B$10:$G$55,3,0))</f>
        <v>kg</v>
      </c>
      <c r="F517" s="1006" t="s">
        <v>2045</v>
      </c>
      <c r="G517" s="1057">
        <f>25*0.2</f>
        <v>5</v>
      </c>
      <c r="H517" s="1058">
        <f>IF($F517="","",VLOOKUP($F517,'BÁO CÁO NXT 152'!$A$83:$L$100,8,0))</f>
        <v>270000</v>
      </c>
      <c r="I517" s="1058">
        <f t="shared" si="34"/>
        <v>1350000</v>
      </c>
      <c r="J517" s="1174">
        <f>IF($F517="","",VLOOKUP($F517,'DANH MỤC VẬT TƯ'!$B$10:$G$55,4,0))</f>
        <v>152</v>
      </c>
      <c r="K517" s="1075" t="s">
        <v>2127</v>
      </c>
      <c r="L517" s="1058" t="str">
        <f>J517&amp;K517</f>
        <v>152BXTC</v>
      </c>
      <c r="M517" s="1076"/>
      <c r="N517" s="1076"/>
    </row>
    <row r="518" spans="1:14" s="1009" customFormat="1" ht="15.95" customHeight="1">
      <c r="A518" s="1001"/>
      <c r="B518" s="1002">
        <v>44626</v>
      </c>
      <c r="C518" s="1003">
        <v>108</v>
      </c>
      <c r="D518" s="1174" t="str">
        <f>IF($F518="","",VLOOKUP($F518,'DANH MỤC VẬT TƯ'!$B$10:$G$55,2,0))</f>
        <v>Rau các loại</v>
      </c>
      <c r="E518" s="1174" t="str">
        <f>IF($F518="","",VLOOKUP($F518,'DANH MỤC VẬT TƯ'!$B$10:$G$55,3,0))</f>
        <v>kg</v>
      </c>
      <c r="F518" s="1006" t="s">
        <v>2085</v>
      </c>
      <c r="G518" s="1057">
        <f>25*0.2</f>
        <v>5</v>
      </c>
      <c r="H518" s="1058">
        <f>IF($F518="","",VLOOKUP($F518,'BÁO CÁO NXT 152'!$A$83:$L$100,8,0))</f>
        <v>30000</v>
      </c>
      <c r="I518" s="1058">
        <f t="shared" si="34"/>
        <v>150000</v>
      </c>
      <c r="J518" s="1174">
        <f>IF($F518="","",VLOOKUP($F518,'DANH MỤC VẬT TƯ'!$B$10:$G$55,4,0))</f>
        <v>152</v>
      </c>
      <c r="K518" s="1075" t="s">
        <v>2127</v>
      </c>
      <c r="L518" s="1058" t="str">
        <f>J518&amp;K518</f>
        <v>152BXTC</v>
      </c>
      <c r="M518" s="1076"/>
      <c r="N518" s="1076"/>
    </row>
    <row r="519" spans="1:14" s="1009" customFormat="1" ht="15.95" customHeight="1">
      <c r="A519" s="1001"/>
      <c r="B519" s="1002"/>
      <c r="C519" s="1003"/>
      <c r="D519" s="1174" t="str">
        <f>IF($F519="","",VLOOKUP($F519,'DANH MỤC VẬT TƯ'!$B$10:$G$55,2,0))</f>
        <v/>
      </c>
      <c r="E519" s="1174" t="str">
        <f>IF($F519="","",VLOOKUP($F519,'DANH MỤC VẬT TƯ'!$B$10:$G$55,3,0))</f>
        <v/>
      </c>
      <c r="F519" s="1006"/>
      <c r="G519" s="1057"/>
      <c r="H519" s="1058" t="str">
        <f>IF($F519="","",VLOOKUP($F519,'BÁO CÁO NXT 152'!$A$83:$L$100,8,0))</f>
        <v/>
      </c>
      <c r="I519" s="1058">
        <f t="shared" si="34"/>
        <v>0</v>
      </c>
      <c r="J519" s="1174" t="str">
        <f>IF($F519="","",VLOOKUP($F519,'DANH MỤC VẬT TƯ'!$B$10:$G$55,4,0))</f>
        <v/>
      </c>
      <c r="K519" s="1071"/>
      <c r="L519" s="1058" t="str">
        <f>J519&amp;K519</f>
        <v/>
      </c>
      <c r="M519" s="1076"/>
      <c r="N519" s="1076"/>
    </row>
    <row r="520" spans="1:14" s="1009" customFormat="1" ht="15.95" customHeight="1">
      <c r="A520" s="1001"/>
      <c r="B520" s="1002">
        <v>44627</v>
      </c>
      <c r="C520" s="1003">
        <v>109</v>
      </c>
      <c r="D520" s="1174" t="str">
        <f>IF($F520="","",VLOOKUP($F520,'DANH MỤC VẬT TƯ'!$B$10:$G$55,2,0))</f>
        <v>Bắp bò</v>
      </c>
      <c r="E520" s="1174" t="str">
        <f>IF($F520="","",VLOOKUP($F520,'DANH MỤC VẬT TƯ'!$B$10:$G$55,3,0))</f>
        <v>kg</v>
      </c>
      <c r="F520" s="1006" t="s">
        <v>2045</v>
      </c>
      <c r="G520" s="1057">
        <f>0.1*30</f>
        <v>3</v>
      </c>
      <c r="H520" s="1058">
        <f>IF($F520="","",VLOOKUP($F520,'BÁO CÁO NXT 152'!$A$83:$L$100,8,0))</f>
        <v>270000</v>
      </c>
      <c r="I520" s="1058">
        <f t="shared" si="34"/>
        <v>810000</v>
      </c>
      <c r="J520" s="1174">
        <f>IF($F520="","",VLOOKUP($F520,'DANH MỤC VẬT TƯ'!$B$10:$G$55,4,0))</f>
        <v>152</v>
      </c>
      <c r="K520" s="1097" t="s">
        <v>2056</v>
      </c>
      <c r="L520" s="1058" t="str">
        <f t="shared" ref="L520:L527" si="35">J520&amp;K520</f>
        <v>152LT</v>
      </c>
      <c r="M520" s="1076"/>
      <c r="N520" s="1076"/>
    </row>
    <row r="521" spans="1:14" s="1009" customFormat="1" ht="15.95" customHeight="1">
      <c r="A521" s="1001"/>
      <c r="B521" s="1002">
        <v>44627</v>
      </c>
      <c r="C521" s="1003">
        <v>109</v>
      </c>
      <c r="D521" s="1174" t="str">
        <f>IF($F521="","",VLOOKUP($F521,'DANH MỤC VẬT TƯ'!$B$10:$G$55,2,0))</f>
        <v>Bún</v>
      </c>
      <c r="E521" s="1174" t="str">
        <f>IF($F521="","",VLOOKUP($F521,'DANH MỤC VẬT TƯ'!$B$10:$G$55,3,0))</f>
        <v>kg</v>
      </c>
      <c r="F521" s="1006" t="s">
        <v>2083</v>
      </c>
      <c r="G521" s="1057">
        <f>0.5*30</f>
        <v>15</v>
      </c>
      <c r="H521" s="1058">
        <f>IF($F521="","",VLOOKUP($F521,'BÁO CÁO NXT 152'!$A$83:$L$100,8,0))</f>
        <v>12000</v>
      </c>
      <c r="I521" s="1058">
        <f t="shared" si="34"/>
        <v>180000</v>
      </c>
      <c r="J521" s="1174">
        <f>IF($F521="","",VLOOKUP($F521,'DANH MỤC VẬT TƯ'!$B$10:$G$55,4,0))</f>
        <v>152</v>
      </c>
      <c r="K521" s="1097" t="s">
        <v>2056</v>
      </c>
      <c r="L521" s="1058" t="str">
        <f t="shared" si="35"/>
        <v>152LT</v>
      </c>
      <c r="M521" s="1076"/>
      <c r="N521" s="1076"/>
    </row>
    <row r="522" spans="1:14" s="1009" customFormat="1" ht="15.95" customHeight="1">
      <c r="A522" s="1001"/>
      <c r="B522" s="1002">
        <v>44627</v>
      </c>
      <c r="C522" s="1003">
        <v>109</v>
      </c>
      <c r="D522" s="1174" t="str">
        <f>IF($F522="","",VLOOKUP($F522,'DANH MỤC VẬT TƯ'!$B$10:$G$55,2,0))</f>
        <v>Thịt heo</v>
      </c>
      <c r="E522" s="1174" t="str">
        <f>IF($F522="","",VLOOKUP($F522,'DANH MỤC VẬT TƯ'!$B$10:$G$55,3,0))</f>
        <v>kg</v>
      </c>
      <c r="F522" s="1006" t="s">
        <v>2088</v>
      </c>
      <c r="G522" s="1057">
        <f>0.2*30</f>
        <v>6</v>
      </c>
      <c r="H522" s="1058">
        <f>IF($F522="","",VLOOKUP($F522,'BÁO CÁO NXT 152'!$A$83:$L$100,8,0))</f>
        <v>130000</v>
      </c>
      <c r="I522" s="1058">
        <f t="shared" si="34"/>
        <v>780000</v>
      </c>
      <c r="J522" s="1174">
        <f>IF($F522="","",VLOOKUP($F522,'DANH MỤC VẬT TƯ'!$B$10:$G$55,4,0))</f>
        <v>152</v>
      </c>
      <c r="K522" s="1097" t="s">
        <v>2056</v>
      </c>
      <c r="L522" s="1058" t="str">
        <f t="shared" si="35"/>
        <v>152LT</v>
      </c>
      <c r="M522" s="1076"/>
      <c r="N522" s="1076"/>
    </row>
    <row r="523" spans="1:14" s="1009" customFormat="1" ht="15.95" customHeight="1">
      <c r="A523" s="1001"/>
      <c r="B523" s="1002">
        <v>44627</v>
      </c>
      <c r="C523" s="1003">
        <v>109</v>
      </c>
      <c r="D523" s="1174" t="str">
        <f>IF($F523="","",VLOOKUP($F523,'DANH MỤC VẬT TƯ'!$B$10:$G$55,2,0))</f>
        <v>Mực tươi</v>
      </c>
      <c r="E523" s="1174" t="str">
        <f>IF($F523="","",VLOOKUP($F523,'DANH MỤC VẬT TƯ'!$B$10:$G$55,3,0))</f>
        <v>kg</v>
      </c>
      <c r="F523" s="1006" t="s">
        <v>2086</v>
      </c>
      <c r="G523" s="1057">
        <f>0.1*30</f>
        <v>3</v>
      </c>
      <c r="H523" s="1058">
        <f>IF($F523="","",VLOOKUP($F523,'BÁO CÁO NXT 152'!$A$83:$L$100,8,0))</f>
        <v>250000</v>
      </c>
      <c r="I523" s="1058">
        <f t="shared" si="34"/>
        <v>750000</v>
      </c>
      <c r="J523" s="1174">
        <f>IF($F523="","",VLOOKUP($F523,'DANH MỤC VẬT TƯ'!$B$10:$G$55,4,0))</f>
        <v>152</v>
      </c>
      <c r="K523" s="1097" t="s">
        <v>2056</v>
      </c>
      <c r="L523" s="1058" t="str">
        <f t="shared" si="35"/>
        <v>152LT</v>
      </c>
      <c r="M523" s="1076"/>
      <c r="N523" s="1076"/>
    </row>
    <row r="524" spans="1:14" s="1009" customFormat="1" ht="15.95" customHeight="1">
      <c r="A524" s="1001"/>
      <c r="B524" s="1002">
        <v>44627</v>
      </c>
      <c r="C524" s="1003">
        <v>109</v>
      </c>
      <c r="D524" s="1174" t="str">
        <f>IF($F524="","",VLOOKUP($F524,'DANH MỤC VẬT TƯ'!$B$10:$G$55,2,0))</f>
        <v>Tôm</v>
      </c>
      <c r="E524" s="1174" t="str">
        <f>IF($F524="","",VLOOKUP($F524,'DANH MỤC VẬT TƯ'!$B$10:$G$55,3,0))</f>
        <v>kg</v>
      </c>
      <c r="F524" s="1006" t="s">
        <v>2089</v>
      </c>
      <c r="G524" s="1057">
        <f>0.1*30</f>
        <v>3</v>
      </c>
      <c r="H524" s="1058">
        <f>IF($F524="","",VLOOKUP($F524,'BÁO CÁO NXT 152'!$A$83:$L$100,8,0))</f>
        <v>250000</v>
      </c>
      <c r="I524" s="1058">
        <f t="shared" si="34"/>
        <v>750000</v>
      </c>
      <c r="J524" s="1174">
        <f>IF($F524="","",VLOOKUP($F524,'DANH MỤC VẬT TƯ'!$B$10:$G$55,4,0))</f>
        <v>152</v>
      </c>
      <c r="K524" s="1097" t="s">
        <v>2056</v>
      </c>
      <c r="L524" s="1058" t="str">
        <f t="shared" si="35"/>
        <v>152LT</v>
      </c>
      <c r="M524" s="1076"/>
      <c r="N524" s="1076"/>
    </row>
    <row r="525" spans="1:14" s="1009" customFormat="1" ht="15.95" customHeight="1">
      <c r="A525" s="1001"/>
      <c r="B525" s="1002">
        <v>44627</v>
      </c>
      <c r="C525" s="1003">
        <v>109</v>
      </c>
      <c r="D525" s="1174" t="str">
        <f>IF($F525="","",VLOOKUP($F525,'DANH MỤC VẬT TƯ'!$B$10:$G$55,2,0))</f>
        <v>Rau các loại</v>
      </c>
      <c r="E525" s="1174" t="str">
        <f>IF($F525="","",VLOOKUP($F525,'DANH MỤC VẬT TƯ'!$B$10:$G$55,3,0))</f>
        <v>kg</v>
      </c>
      <c r="F525" s="1006" t="s">
        <v>2085</v>
      </c>
      <c r="G525" s="1057">
        <f>1*30</f>
        <v>30</v>
      </c>
      <c r="H525" s="1058">
        <f>IF($F525="","",VLOOKUP($F525,'BÁO CÁO NXT 152'!$A$83:$L$100,8,0))</f>
        <v>30000</v>
      </c>
      <c r="I525" s="1058">
        <f t="shared" si="34"/>
        <v>900000</v>
      </c>
      <c r="J525" s="1174">
        <f>IF($F525="","",VLOOKUP($F525,'DANH MỤC VẬT TƯ'!$B$10:$G$55,4,0))</f>
        <v>152</v>
      </c>
      <c r="K525" s="1097" t="s">
        <v>2056</v>
      </c>
      <c r="L525" s="1058" t="str">
        <f t="shared" si="35"/>
        <v>152LT</v>
      </c>
      <c r="M525" s="1076"/>
      <c r="N525" s="1076"/>
    </row>
    <row r="526" spans="1:14" s="1009" customFormat="1" ht="15.95" customHeight="1">
      <c r="A526" s="1001"/>
      <c r="B526" s="1002">
        <v>44627</v>
      </c>
      <c r="C526" s="1003">
        <v>109</v>
      </c>
      <c r="D526" s="1174" t="str">
        <f>IF($F526="","",VLOOKUP($F526,'DANH MỤC VẬT TƯ'!$B$10:$G$55,2,0))</f>
        <v>Ngô mỹ</v>
      </c>
      <c r="E526" s="1174" t="str">
        <f>IF($F526="","",VLOOKUP($F526,'DANH MỤC VẬT TƯ'!$B$10:$G$55,3,0))</f>
        <v>kg</v>
      </c>
      <c r="F526" s="1006" t="s">
        <v>2096</v>
      </c>
      <c r="G526" s="1057">
        <f>0.08*25</f>
        <v>2</v>
      </c>
      <c r="H526" s="1058">
        <f>IF($F526="","",VLOOKUP($F526,'BÁO CÁO NXT 152'!$A$83:$L$100,8,0))</f>
        <v>30000</v>
      </c>
      <c r="I526" s="1058">
        <f t="shared" si="34"/>
        <v>60000</v>
      </c>
      <c r="J526" s="1174">
        <f>IF($F526="","",VLOOKUP($F526,'DANH MỤC VẬT TƯ'!$B$10:$G$55,4,0))</f>
        <v>152</v>
      </c>
      <c r="K526" s="1097" t="s">
        <v>1971</v>
      </c>
      <c r="L526" s="1058" t="str">
        <f t="shared" si="35"/>
        <v>152NC</v>
      </c>
      <c r="M526" s="1076"/>
      <c r="N526" s="1076"/>
    </row>
    <row r="527" spans="1:14" s="1009" customFormat="1" ht="15.95" customHeight="1">
      <c r="A527" s="1001"/>
      <c r="B527" s="1002">
        <v>44627</v>
      </c>
      <c r="C527" s="1003">
        <v>109</v>
      </c>
      <c r="D527" s="1174" t="str">
        <f>IF($F527="","",VLOOKUP($F527,'DANH MỤC VẬT TƯ'!$B$10:$G$55,2,0))</f>
        <v>Bột chiên giòn</v>
      </c>
      <c r="E527" s="1174" t="str">
        <f>IF($F527="","",VLOOKUP($F527,'DANH MỤC VẬT TƯ'!$B$10:$G$55,3,0))</f>
        <v>kg</v>
      </c>
      <c r="F527" s="1006" t="s">
        <v>2095</v>
      </c>
      <c r="G527" s="1057">
        <f>0.05*25</f>
        <v>1.25</v>
      </c>
      <c r="H527" s="1058">
        <f>IF($F527="","",VLOOKUP($F527,'BÁO CÁO NXT 152'!$A$83:$L$100,8,0))</f>
        <v>150000</v>
      </c>
      <c r="I527" s="1058">
        <f t="shared" si="34"/>
        <v>187500</v>
      </c>
      <c r="J527" s="1174">
        <f>IF($F527="","",VLOOKUP($F527,'DANH MỤC VẬT TƯ'!$B$10:$G$55,4,0))</f>
        <v>152</v>
      </c>
      <c r="K527" s="1097" t="s">
        <v>1971</v>
      </c>
      <c r="L527" s="1058" t="str">
        <f t="shared" si="35"/>
        <v>152NC</v>
      </c>
      <c r="M527" s="1076"/>
      <c r="N527" s="1076"/>
    </row>
    <row r="528" spans="1:14" s="1009" customFormat="1" ht="15.95" customHeight="1">
      <c r="A528" s="1001"/>
      <c r="B528" s="1002"/>
      <c r="C528" s="1003"/>
      <c r="D528" s="1174" t="str">
        <f>IF($F528="","",VLOOKUP($F528,'DANH MỤC VẬT TƯ'!$B$10:$G$55,2,0))</f>
        <v/>
      </c>
      <c r="E528" s="1174" t="str">
        <f>IF($F528="","",VLOOKUP($F528,'DANH MỤC VẬT TƯ'!$B$10:$G$55,3,0))</f>
        <v/>
      </c>
      <c r="F528" s="1006"/>
      <c r="G528" s="1057"/>
      <c r="H528" s="1058" t="str">
        <f>IF($F528="","",VLOOKUP($F528,'BÁO CÁO NXT 152'!$A$83:$L$100,8,0))</f>
        <v/>
      </c>
      <c r="I528" s="1058">
        <f t="shared" si="34"/>
        <v>0</v>
      </c>
      <c r="J528" s="1174" t="str">
        <f>IF($F528="","",VLOOKUP($F528,'DANH MỤC VẬT TƯ'!$B$10:$G$55,4,0))</f>
        <v/>
      </c>
      <c r="K528" s="1071"/>
      <c r="L528" s="1058"/>
      <c r="M528" s="1076"/>
      <c r="N528" s="1076"/>
    </row>
    <row r="529" spans="1:14" s="1009" customFormat="1" ht="15.95" customHeight="1">
      <c r="A529" s="1001"/>
      <c r="B529" s="1002">
        <v>44627</v>
      </c>
      <c r="C529" s="1003">
        <v>110</v>
      </c>
      <c r="D529" s="1174" t="str">
        <f>IF($F529="","",VLOOKUP($F529,'DANH MỤC VẬT TƯ'!$B$10:$G$55,2,0))</f>
        <v>Bắp bò</v>
      </c>
      <c r="E529" s="1174" t="str">
        <f>IF($F529="","",VLOOKUP($F529,'DANH MỤC VẬT TƯ'!$B$10:$G$55,3,0))</f>
        <v>kg</v>
      </c>
      <c r="F529" s="1006" t="s">
        <v>2045</v>
      </c>
      <c r="G529" s="1057">
        <f>0.1*20</f>
        <v>2</v>
      </c>
      <c r="H529" s="1058">
        <f>IF($F529="","",VLOOKUP($F529,'BÁO CÁO NXT 152'!$A$83:$L$100,8,0))</f>
        <v>270000</v>
      </c>
      <c r="I529" s="1058">
        <f t="shared" si="34"/>
        <v>540000</v>
      </c>
      <c r="J529" s="1174">
        <f>IF($F529="","",VLOOKUP($F529,'DANH MỤC VẬT TƯ'!$B$10:$G$55,4,0))</f>
        <v>152</v>
      </c>
      <c r="K529" s="1097" t="s">
        <v>2128</v>
      </c>
      <c r="L529" s="1058" t="str">
        <f t="shared" ref="L529:L585" si="36">J529&amp;K529</f>
        <v>152LTC</v>
      </c>
      <c r="M529" s="1076"/>
      <c r="N529" s="1076"/>
    </row>
    <row r="530" spans="1:14" s="1009" customFormat="1" ht="15.95" customHeight="1">
      <c r="A530" s="1001"/>
      <c r="B530" s="1002">
        <v>44627</v>
      </c>
      <c r="C530" s="1003">
        <v>110</v>
      </c>
      <c r="D530" s="1174" t="str">
        <f>IF($F530="","",VLOOKUP($F530,'DANH MỤC VẬT TƯ'!$B$10:$G$55,2,0))</f>
        <v>Bún</v>
      </c>
      <c r="E530" s="1174" t="str">
        <f>IF($F530="","",VLOOKUP($F530,'DANH MỤC VẬT TƯ'!$B$10:$G$55,3,0))</f>
        <v>kg</v>
      </c>
      <c r="F530" s="1006" t="s">
        <v>2083</v>
      </c>
      <c r="G530" s="1057">
        <f>0.5*20</f>
        <v>10</v>
      </c>
      <c r="H530" s="1058">
        <f>IF($F530="","",VLOOKUP($F530,'BÁO CÁO NXT 152'!$A$83:$L$100,8,0))</f>
        <v>12000</v>
      </c>
      <c r="I530" s="1058">
        <f t="shared" si="34"/>
        <v>120000</v>
      </c>
      <c r="J530" s="1174">
        <f>IF($F530="","",VLOOKUP($F530,'DANH MỤC VẬT TƯ'!$B$10:$G$55,4,0))</f>
        <v>152</v>
      </c>
      <c r="K530" s="1097" t="s">
        <v>2128</v>
      </c>
      <c r="L530" s="1058" t="str">
        <f t="shared" si="36"/>
        <v>152LTC</v>
      </c>
      <c r="M530" s="1076"/>
      <c r="N530" s="1076"/>
    </row>
    <row r="531" spans="1:14" s="1009" customFormat="1" ht="15.95" customHeight="1">
      <c r="A531" s="1001"/>
      <c r="B531" s="1002">
        <v>44627</v>
      </c>
      <c r="C531" s="1003">
        <v>110</v>
      </c>
      <c r="D531" s="1174" t="str">
        <f>IF($F531="","",VLOOKUP($F531,'DANH MỤC VẬT TƯ'!$B$10:$G$55,2,0))</f>
        <v>Thịt heo</v>
      </c>
      <c r="E531" s="1174" t="str">
        <f>IF($F531="","",VLOOKUP($F531,'DANH MỤC VẬT TƯ'!$B$10:$G$55,3,0))</f>
        <v>kg</v>
      </c>
      <c r="F531" s="1006" t="s">
        <v>2088</v>
      </c>
      <c r="G531" s="1057">
        <f>0.2*20</f>
        <v>4</v>
      </c>
      <c r="H531" s="1058">
        <f>IF($F531="","",VLOOKUP($F531,'BÁO CÁO NXT 152'!$A$83:$L$100,8,0))</f>
        <v>130000</v>
      </c>
      <c r="I531" s="1058">
        <f t="shared" si="34"/>
        <v>520000</v>
      </c>
      <c r="J531" s="1174">
        <f>IF($F531="","",VLOOKUP($F531,'DANH MỤC VẬT TƯ'!$B$10:$G$55,4,0))</f>
        <v>152</v>
      </c>
      <c r="K531" s="1097" t="s">
        <v>2128</v>
      </c>
      <c r="L531" s="1058" t="str">
        <f t="shared" si="36"/>
        <v>152LTC</v>
      </c>
      <c r="M531" s="1076"/>
      <c r="N531" s="1076"/>
    </row>
    <row r="532" spans="1:14" s="1009" customFormat="1" ht="15.95" customHeight="1">
      <c r="A532" s="1001"/>
      <c r="B532" s="1002">
        <v>44627</v>
      </c>
      <c r="C532" s="1003">
        <v>110</v>
      </c>
      <c r="D532" s="1174" t="str">
        <f>IF($F532="","",VLOOKUP($F532,'DANH MỤC VẬT TƯ'!$B$10:$G$55,2,0))</f>
        <v>Mực tươi</v>
      </c>
      <c r="E532" s="1174" t="str">
        <f>IF($F532="","",VLOOKUP($F532,'DANH MỤC VẬT TƯ'!$B$10:$G$55,3,0))</f>
        <v>kg</v>
      </c>
      <c r="F532" s="1006" t="s">
        <v>2086</v>
      </c>
      <c r="G532" s="1057">
        <f>0.1*20</f>
        <v>2</v>
      </c>
      <c r="H532" s="1058">
        <f>IF($F532="","",VLOOKUP($F532,'BÁO CÁO NXT 152'!$A$83:$L$100,8,0))</f>
        <v>250000</v>
      </c>
      <c r="I532" s="1058">
        <f t="shared" si="34"/>
        <v>500000</v>
      </c>
      <c r="J532" s="1174">
        <f>IF($F532="","",VLOOKUP($F532,'DANH MỤC VẬT TƯ'!$B$10:$G$55,4,0))</f>
        <v>152</v>
      </c>
      <c r="K532" s="1097" t="s">
        <v>2128</v>
      </c>
      <c r="L532" s="1058" t="str">
        <f t="shared" si="36"/>
        <v>152LTC</v>
      </c>
      <c r="M532" s="1076"/>
      <c r="N532" s="1076"/>
    </row>
    <row r="533" spans="1:14" s="1009" customFormat="1" ht="15.95" customHeight="1">
      <c r="A533" s="1001"/>
      <c r="B533" s="1002">
        <v>44627</v>
      </c>
      <c r="C533" s="1003">
        <v>110</v>
      </c>
      <c r="D533" s="1174" t="str">
        <f>IF($F533="","",VLOOKUP($F533,'DANH MỤC VẬT TƯ'!$B$10:$G$55,2,0))</f>
        <v>Tôm</v>
      </c>
      <c r="E533" s="1174" t="str">
        <f>IF($F533="","",VLOOKUP($F533,'DANH MỤC VẬT TƯ'!$B$10:$G$55,3,0))</f>
        <v>kg</v>
      </c>
      <c r="F533" s="1006" t="s">
        <v>2089</v>
      </c>
      <c r="G533" s="1057">
        <f>0.1*20</f>
        <v>2</v>
      </c>
      <c r="H533" s="1058">
        <f>IF($F533="","",VLOOKUP($F533,'BÁO CÁO NXT 152'!$A$83:$L$100,8,0))</f>
        <v>250000</v>
      </c>
      <c r="I533" s="1058">
        <f t="shared" si="34"/>
        <v>500000</v>
      </c>
      <c r="J533" s="1174">
        <f>IF($F533="","",VLOOKUP($F533,'DANH MỤC VẬT TƯ'!$B$10:$G$55,4,0))</f>
        <v>152</v>
      </c>
      <c r="K533" s="1097" t="s">
        <v>2128</v>
      </c>
      <c r="L533" s="1058" t="str">
        <f t="shared" si="36"/>
        <v>152LTC</v>
      </c>
      <c r="M533" s="1076"/>
      <c r="N533" s="1076"/>
    </row>
    <row r="534" spans="1:14" s="1009" customFormat="1" ht="15.95" customHeight="1">
      <c r="A534" s="1001"/>
      <c r="B534" s="1002">
        <v>44627</v>
      </c>
      <c r="C534" s="1003">
        <v>110</v>
      </c>
      <c r="D534" s="1174" t="str">
        <f>IF($F534="","",VLOOKUP($F534,'DANH MỤC VẬT TƯ'!$B$10:$G$55,2,0))</f>
        <v>Rau các loại</v>
      </c>
      <c r="E534" s="1174" t="str">
        <f>IF($F534="","",VLOOKUP($F534,'DANH MỤC VẬT TƯ'!$B$10:$G$55,3,0))</f>
        <v>kg</v>
      </c>
      <c r="F534" s="1006" t="s">
        <v>2085</v>
      </c>
      <c r="G534" s="1057">
        <f>1*20</f>
        <v>20</v>
      </c>
      <c r="H534" s="1058">
        <f>IF($F534="","",VLOOKUP($F534,'BÁO CÁO NXT 152'!$A$83:$L$100,8,0))</f>
        <v>30000</v>
      </c>
      <c r="I534" s="1058">
        <f t="shared" si="34"/>
        <v>600000</v>
      </c>
      <c r="J534" s="1174">
        <f>IF($F534="","",VLOOKUP($F534,'DANH MỤC VẬT TƯ'!$B$10:$G$55,4,0))</f>
        <v>152</v>
      </c>
      <c r="K534" s="1097" t="s">
        <v>2128</v>
      </c>
      <c r="L534" s="1058" t="str">
        <f t="shared" si="36"/>
        <v>152LTC</v>
      </c>
      <c r="M534" s="1076"/>
      <c r="N534" s="1076"/>
    </row>
    <row r="535" spans="1:14" s="1009" customFormat="1" ht="15.95" customHeight="1">
      <c r="A535" s="1001"/>
      <c r="B535" s="1002">
        <v>44627</v>
      </c>
      <c r="C535" s="1003">
        <v>110</v>
      </c>
      <c r="D535" s="1174" t="str">
        <f>IF($F535="","",VLOOKUP($F535,'DANH MỤC VẬT TƯ'!$B$10:$G$55,2,0))</f>
        <v>Ghẹ</v>
      </c>
      <c r="E535" s="1174" t="str">
        <f>IF($F535="","",VLOOKUP($F535,'DANH MỤC VẬT TƯ'!$B$10:$G$55,3,0))</f>
        <v>kg</v>
      </c>
      <c r="F535" s="1006" t="s">
        <v>2091</v>
      </c>
      <c r="G535" s="1057">
        <f>0.3*20</f>
        <v>6</v>
      </c>
      <c r="H535" s="1058">
        <f>IF($F535="","",VLOOKUP($F535,'BÁO CÁO NXT 152'!$A$83:$L$100,8,0))</f>
        <v>270000</v>
      </c>
      <c r="I535" s="1058">
        <f t="shared" si="34"/>
        <v>1620000</v>
      </c>
      <c r="J535" s="1174">
        <f>IF($F535="","",VLOOKUP($F535,'DANH MỤC VẬT TƯ'!$B$10:$G$55,4,0))</f>
        <v>152</v>
      </c>
      <c r="K535" s="1097" t="s">
        <v>2128</v>
      </c>
      <c r="L535" s="1058" t="str">
        <f t="shared" si="36"/>
        <v>152LTC</v>
      </c>
      <c r="M535" s="1076"/>
      <c r="N535" s="1076"/>
    </row>
    <row r="536" spans="1:14" s="1009" customFormat="1" ht="15.95" customHeight="1">
      <c r="A536" s="1001"/>
      <c r="B536" s="1002"/>
      <c r="C536" s="1003"/>
      <c r="D536" s="1174" t="str">
        <f>IF($F536="","",VLOOKUP($F536,'DANH MỤC VẬT TƯ'!$B$10:$G$55,2,0))</f>
        <v/>
      </c>
      <c r="E536" s="1174" t="str">
        <f>IF($F536="","",VLOOKUP($F536,'DANH MỤC VẬT TƯ'!$B$10:$G$55,3,0))</f>
        <v/>
      </c>
      <c r="F536" s="1006"/>
      <c r="G536" s="1057"/>
      <c r="H536" s="1058" t="str">
        <f>IF($F536="","",VLOOKUP($F536,'BÁO CÁO NXT 152'!$A$83:$L$100,8,0))</f>
        <v/>
      </c>
      <c r="I536" s="1058">
        <f t="shared" si="34"/>
        <v>0</v>
      </c>
      <c r="J536" s="1174" t="str">
        <f>IF($F536="","",VLOOKUP($F536,'DANH MỤC VẬT TƯ'!$B$10:$G$55,4,0))</f>
        <v/>
      </c>
      <c r="K536" s="1071"/>
      <c r="L536" s="1058" t="str">
        <f t="shared" si="36"/>
        <v/>
      </c>
      <c r="M536" s="1076"/>
      <c r="N536" s="1076"/>
    </row>
    <row r="537" spans="1:14" s="1009" customFormat="1" ht="15.95" customHeight="1">
      <c r="A537" s="1001"/>
      <c r="B537" s="1002">
        <v>44627</v>
      </c>
      <c r="C537" s="1003">
        <v>111</v>
      </c>
      <c r="D537" s="1174" t="str">
        <f>IF($F537="","",VLOOKUP($F537,'DANH MỤC VẬT TƯ'!$B$10:$G$55,2,0))</f>
        <v xml:space="preserve"> Gạo</v>
      </c>
      <c r="E537" s="1174" t="str">
        <f>IF($F537="","",VLOOKUP($F537,'DANH MỤC VẬT TƯ'!$B$10:$G$55,3,0))</f>
        <v>kg</v>
      </c>
      <c r="F537" s="1006" t="s">
        <v>2097</v>
      </c>
      <c r="G537" s="1057">
        <f>30*0.15</f>
        <v>4.5</v>
      </c>
      <c r="H537" s="1058">
        <f>IF($F537="","",VLOOKUP($F537,'BÁO CÁO NXT 152'!$A$83:$L$100,8,0))</f>
        <v>25000</v>
      </c>
      <c r="I537" s="1058">
        <f t="shared" si="34"/>
        <v>112500</v>
      </c>
      <c r="J537" s="1174">
        <f>IF($F537="","",VLOOKUP($F537,'DANH MỤC VẬT TƯ'!$B$10:$G$55,4,0))</f>
        <v>152</v>
      </c>
      <c r="K537" s="1075" t="s">
        <v>2131</v>
      </c>
      <c r="L537" s="1058" t="str">
        <f>J537&amp;K537</f>
        <v>152CDC</v>
      </c>
      <c r="M537" s="1076"/>
      <c r="N537" s="1076"/>
    </row>
    <row r="538" spans="1:14" s="1009" customFormat="1" ht="15.95" customHeight="1">
      <c r="A538" s="1001"/>
      <c r="B538" s="1002">
        <v>44627</v>
      </c>
      <c r="C538" s="1003">
        <v>111</v>
      </c>
      <c r="D538" s="1174" t="str">
        <f>IF($F538="","",VLOOKUP($F538,'DANH MỤC VẬT TƯ'!$B$10:$G$55,2,0))</f>
        <v>Trứng gà, vịt</v>
      </c>
      <c r="E538" s="1174" t="str">
        <f>IF($F538="","",VLOOKUP($F538,'DANH MỤC VẬT TƯ'!$B$10:$G$55,3,0))</f>
        <v>kg</v>
      </c>
      <c r="F538" s="1006" t="s">
        <v>2099</v>
      </c>
      <c r="G538" s="1057">
        <f>30*1</f>
        <v>30</v>
      </c>
      <c r="H538" s="1058">
        <f>IF($F538="","",VLOOKUP($F538,'BÁO CÁO NXT 152'!$A$83:$L$100,8,0))</f>
        <v>4000</v>
      </c>
      <c r="I538" s="1058">
        <f t="shared" si="34"/>
        <v>120000</v>
      </c>
      <c r="J538" s="1174">
        <f>IF($F538="","",VLOOKUP($F538,'DANH MỤC VẬT TƯ'!$B$10:$G$55,4,0))</f>
        <v>152</v>
      </c>
      <c r="K538" s="1075" t="s">
        <v>2131</v>
      </c>
      <c r="L538" s="1058" t="str">
        <f>J538&amp;K538</f>
        <v>152CDC</v>
      </c>
      <c r="M538" s="1076"/>
      <c r="N538" s="1076"/>
    </row>
    <row r="539" spans="1:14" s="1009" customFormat="1" ht="15.95" customHeight="1">
      <c r="A539" s="1001"/>
      <c r="B539" s="1002">
        <v>44627</v>
      </c>
      <c r="C539" s="1003">
        <v>111</v>
      </c>
      <c r="D539" s="1174" t="str">
        <f>IF($F539="","",VLOOKUP($F539,'DANH MỤC VẬT TƯ'!$B$10:$G$55,2,0))</f>
        <v xml:space="preserve"> Lạp xường</v>
      </c>
      <c r="E539" s="1174" t="str">
        <f>IF($F539="","",VLOOKUP($F539,'DANH MỤC VẬT TƯ'!$B$10:$G$55,3,0))</f>
        <v>kg</v>
      </c>
      <c r="F539" s="1006" t="s">
        <v>2105</v>
      </c>
      <c r="G539" s="1057">
        <f>30*0.02</f>
        <v>0.6</v>
      </c>
      <c r="H539" s="1058">
        <f>IF($F539="","",VLOOKUP($F539,'BÁO CÁO NXT 152'!$A$83:$L$100,8,0))</f>
        <v>200000</v>
      </c>
      <c r="I539" s="1058">
        <f t="shared" si="34"/>
        <v>120000</v>
      </c>
      <c r="J539" s="1174">
        <f>IF($F539="","",VLOOKUP($F539,'DANH MỤC VẬT TƯ'!$B$10:$G$55,4,0))</f>
        <v>152</v>
      </c>
      <c r="K539" s="1075" t="s">
        <v>2131</v>
      </c>
      <c r="L539" s="1058" t="str">
        <f>J539&amp;K539</f>
        <v>152CDC</v>
      </c>
      <c r="M539" s="1076"/>
      <c r="N539" s="1076"/>
    </row>
    <row r="540" spans="1:14" s="1009" customFormat="1" ht="15.95" customHeight="1">
      <c r="A540" s="1001"/>
      <c r="B540" s="1002">
        <v>44627</v>
      </c>
      <c r="C540" s="1003">
        <v>111</v>
      </c>
      <c r="D540" s="1174" t="str">
        <f>IF($F540="","",VLOOKUP($F540,'DANH MỤC VẬT TƯ'!$B$10:$G$55,2,0))</f>
        <v>Rau các loại</v>
      </c>
      <c r="E540" s="1174" t="str">
        <f>IF($F540="","",VLOOKUP($F540,'DANH MỤC VẬT TƯ'!$B$10:$G$55,3,0))</f>
        <v>kg</v>
      </c>
      <c r="F540" s="1006" t="s">
        <v>2085</v>
      </c>
      <c r="G540" s="1057">
        <f>30*0.1</f>
        <v>3</v>
      </c>
      <c r="H540" s="1058">
        <f>IF($F540="","",VLOOKUP($F540,'BÁO CÁO NXT 152'!$A$83:$L$100,8,0))</f>
        <v>30000</v>
      </c>
      <c r="I540" s="1058">
        <f t="shared" si="34"/>
        <v>90000</v>
      </c>
      <c r="J540" s="1174">
        <f>IF($F540="","",VLOOKUP($F540,'DANH MỤC VẬT TƯ'!$B$10:$G$55,4,0))</f>
        <v>152</v>
      </c>
      <c r="K540" s="1075" t="s">
        <v>2131</v>
      </c>
      <c r="L540" s="1058" t="str">
        <f>J540&amp;K540</f>
        <v>152CDC</v>
      </c>
      <c r="M540" s="1076"/>
      <c r="N540" s="1076"/>
    </row>
    <row r="541" spans="1:14" s="1009" customFormat="1" ht="15.95" customHeight="1">
      <c r="A541" s="1001"/>
      <c r="B541" s="1002"/>
      <c r="C541" s="1003"/>
      <c r="D541" s="1174" t="str">
        <f>IF($F541="","",VLOOKUP($F541,'DANH MỤC VẬT TƯ'!$B$10:$G$55,2,0))</f>
        <v/>
      </c>
      <c r="E541" s="1174" t="str">
        <f>IF($F541="","",VLOOKUP($F541,'DANH MỤC VẬT TƯ'!$B$10:$G$55,3,0))</f>
        <v/>
      </c>
      <c r="F541" s="1006"/>
      <c r="G541" s="1057"/>
      <c r="H541" s="1058" t="str">
        <f>IF($F541="","",VLOOKUP($F541,'BÁO CÁO NXT 152'!$A$83:$L$100,8,0))</f>
        <v/>
      </c>
      <c r="I541" s="1058">
        <f t="shared" si="34"/>
        <v>0</v>
      </c>
      <c r="J541" s="1174" t="str">
        <f>IF($F541="","",VLOOKUP($F541,'DANH MỤC VẬT TƯ'!$B$10:$G$55,4,0))</f>
        <v/>
      </c>
      <c r="K541" s="1071"/>
      <c r="L541" s="1058" t="str">
        <f t="shared" si="36"/>
        <v/>
      </c>
      <c r="M541" s="1076"/>
      <c r="N541" s="1076"/>
    </row>
    <row r="542" spans="1:14" s="1009" customFormat="1" ht="15.95" customHeight="1">
      <c r="A542" s="1001"/>
      <c r="B542" s="1002">
        <v>44628</v>
      </c>
      <c r="C542" s="1003">
        <v>112</v>
      </c>
      <c r="D542" s="1174" t="str">
        <f>IF($F542="","",VLOOKUP($F542,'DANH MỤC VẬT TƯ'!$B$10:$G$55,2,0))</f>
        <v xml:space="preserve"> Gạo</v>
      </c>
      <c r="E542" s="1174" t="str">
        <f>IF($F542="","",VLOOKUP($F542,'DANH MỤC VẬT TƯ'!$B$10:$G$55,3,0))</f>
        <v>kg</v>
      </c>
      <c r="F542" s="1006" t="s">
        <v>2097</v>
      </c>
      <c r="G542" s="1057">
        <f>30*0.15</f>
        <v>4.5</v>
      </c>
      <c r="H542" s="1058">
        <f>IF($F542="","",VLOOKUP($F542,'BÁO CÁO NXT 152'!$A$83:$L$100,8,0))</f>
        <v>25000</v>
      </c>
      <c r="I542" s="1058">
        <f t="shared" si="34"/>
        <v>112500</v>
      </c>
      <c r="J542" s="1174">
        <f>IF($F542="","",VLOOKUP($F542,'DANH MỤC VẬT TƯ'!$B$10:$G$55,4,0))</f>
        <v>152</v>
      </c>
      <c r="K542" s="1075" t="s">
        <v>2133</v>
      </c>
      <c r="L542" s="1058" t="str">
        <f>J542&amp;K542</f>
        <v>152CTC</v>
      </c>
      <c r="M542" s="1076"/>
      <c r="N542" s="1076"/>
    </row>
    <row r="543" spans="1:14" s="1009" customFormat="1" ht="15.95" customHeight="1">
      <c r="A543" s="1001"/>
      <c r="B543" s="1002">
        <v>44628</v>
      </c>
      <c r="C543" s="1003">
        <v>112</v>
      </c>
      <c r="D543" s="1174" t="str">
        <f>IF($F543="","",VLOOKUP($F543,'DANH MỤC VẬT TƯ'!$B$10:$G$55,2,0))</f>
        <v>Rau các loại</v>
      </c>
      <c r="E543" s="1174" t="str">
        <f>IF($F543="","",VLOOKUP($F543,'DANH MỤC VẬT TƯ'!$B$10:$G$55,3,0))</f>
        <v>kg</v>
      </c>
      <c r="F543" s="1006" t="s">
        <v>2085</v>
      </c>
      <c r="G543" s="1057">
        <f>0.1*30</f>
        <v>3</v>
      </c>
      <c r="H543" s="1058">
        <f>IF($F543="","",VLOOKUP($F543,'BÁO CÁO NXT 152'!$A$83:$L$100,8,0))</f>
        <v>30000</v>
      </c>
      <c r="I543" s="1058">
        <f t="shared" si="34"/>
        <v>90000</v>
      </c>
      <c r="J543" s="1174">
        <f>IF($F543="","",VLOOKUP($F543,'DANH MỤC VẬT TƯ'!$B$10:$G$55,4,0))</f>
        <v>152</v>
      </c>
      <c r="K543" s="1075" t="s">
        <v>2133</v>
      </c>
      <c r="L543" s="1058" t="str">
        <f>J543&amp;K543</f>
        <v>152CTC</v>
      </c>
      <c r="M543" s="1076"/>
      <c r="N543" s="1076"/>
    </row>
    <row r="544" spans="1:14" s="1009" customFormat="1" ht="15.95" customHeight="1">
      <c r="A544" s="1001"/>
      <c r="B544" s="1002">
        <v>44628</v>
      </c>
      <c r="C544" s="1003">
        <v>112</v>
      </c>
      <c r="D544" s="1174" t="str">
        <f>IF($F544="","",VLOOKUP($F544,'DANH MỤC VẬT TƯ'!$B$10:$G$55,2,0))</f>
        <v>Trứng gà, vịt</v>
      </c>
      <c r="E544" s="1174" t="str">
        <f>IF($F544="","",VLOOKUP($F544,'DANH MỤC VẬT TƯ'!$B$10:$G$55,3,0))</f>
        <v>kg</v>
      </c>
      <c r="F544" s="1006" t="s">
        <v>2099</v>
      </c>
      <c r="G544" s="1057">
        <f>1*30</f>
        <v>30</v>
      </c>
      <c r="H544" s="1058">
        <f>IF($F544="","",VLOOKUP($F544,'BÁO CÁO NXT 152'!$A$83:$L$100,8,0))</f>
        <v>4000</v>
      </c>
      <c r="I544" s="1058">
        <f t="shared" si="34"/>
        <v>120000</v>
      </c>
      <c r="J544" s="1174">
        <f>IF($F544="","",VLOOKUP($F544,'DANH MỤC VẬT TƯ'!$B$10:$G$55,4,0))</f>
        <v>152</v>
      </c>
      <c r="K544" s="1075" t="s">
        <v>2133</v>
      </c>
      <c r="L544" s="1058" t="str">
        <f>J544&amp;K544</f>
        <v>152CTC</v>
      </c>
      <c r="M544" s="1076"/>
      <c r="N544" s="1076"/>
    </row>
    <row r="545" spans="1:14" s="1009" customFormat="1" ht="15.95" customHeight="1">
      <c r="A545" s="1001"/>
      <c r="B545" s="1002"/>
      <c r="C545" s="1003"/>
      <c r="D545" s="1174" t="str">
        <f>IF($F545="","",VLOOKUP($F545,'DANH MỤC VẬT TƯ'!$B$10:$G$55,2,0))</f>
        <v/>
      </c>
      <c r="E545" s="1174" t="str">
        <f>IF($F545="","",VLOOKUP($F545,'DANH MỤC VẬT TƯ'!$B$10:$G$55,3,0))</f>
        <v/>
      </c>
      <c r="F545" s="1006"/>
      <c r="G545" s="1057"/>
      <c r="H545" s="1058" t="str">
        <f>IF($F545="","",VLOOKUP($F545,'BÁO CÁO NXT 152'!$A$83:$L$100,8,0))</f>
        <v/>
      </c>
      <c r="I545" s="1058">
        <f t="shared" si="34"/>
        <v>0</v>
      </c>
      <c r="J545" s="1174" t="str">
        <f>IF($F545="","",VLOOKUP($F545,'DANH MỤC VẬT TƯ'!$B$10:$G$55,4,0))</f>
        <v/>
      </c>
      <c r="K545" s="1071"/>
      <c r="L545" s="1058" t="str">
        <f t="shared" si="36"/>
        <v/>
      </c>
      <c r="M545" s="1076"/>
      <c r="N545" s="1076"/>
    </row>
    <row r="546" spans="1:14" s="1009" customFormat="1" ht="15.95" customHeight="1">
      <c r="A546" s="1001"/>
      <c r="B546" s="1002">
        <v>44628</v>
      </c>
      <c r="C546" s="1003">
        <v>113</v>
      </c>
      <c r="D546" s="1174" t="str">
        <f>IF($F546="","",VLOOKUP($F546,'DANH MỤC VẬT TƯ'!$B$10:$G$55,2,0))</f>
        <v>Bắp bò</v>
      </c>
      <c r="E546" s="1174" t="str">
        <f>IF($F546="","",VLOOKUP($F546,'DANH MỤC VẬT TƯ'!$B$10:$G$55,3,0))</f>
        <v>kg</v>
      </c>
      <c r="F546" s="1006" t="s">
        <v>2045</v>
      </c>
      <c r="G546" s="1057">
        <f>0.1*30</f>
        <v>3</v>
      </c>
      <c r="H546" s="1058">
        <f>IF($F546="","",VLOOKUP($F546,'BÁO CÁO NXT 152'!$A$83:$L$100,8,0))</f>
        <v>270000</v>
      </c>
      <c r="I546" s="1058">
        <f t="shared" si="34"/>
        <v>810000</v>
      </c>
      <c r="J546" s="1174">
        <f>IF($F546="","",VLOOKUP($F546,'DANH MỤC VẬT TƯ'!$B$10:$G$55,4,0))</f>
        <v>152</v>
      </c>
      <c r="K546" s="1097" t="s">
        <v>2128</v>
      </c>
      <c r="L546" s="1058" t="str">
        <f t="shared" si="36"/>
        <v>152LTC</v>
      </c>
      <c r="M546" s="1076"/>
      <c r="N546" s="1076"/>
    </row>
    <row r="547" spans="1:14" s="1009" customFormat="1" ht="15.95" customHeight="1">
      <c r="A547" s="1001"/>
      <c r="B547" s="1002">
        <v>44628</v>
      </c>
      <c r="C547" s="1003">
        <v>113</v>
      </c>
      <c r="D547" s="1174" t="str">
        <f>IF($F547="","",VLOOKUP($F547,'DANH MỤC VẬT TƯ'!$B$10:$G$55,2,0))</f>
        <v>Bún</v>
      </c>
      <c r="E547" s="1174" t="str">
        <f>IF($F547="","",VLOOKUP($F547,'DANH MỤC VẬT TƯ'!$B$10:$G$55,3,0))</f>
        <v>kg</v>
      </c>
      <c r="F547" s="1006" t="s">
        <v>2083</v>
      </c>
      <c r="G547" s="1057">
        <f>0.5*30</f>
        <v>15</v>
      </c>
      <c r="H547" s="1058">
        <f>IF($F547="","",VLOOKUP($F547,'BÁO CÁO NXT 152'!$A$83:$L$100,8,0))</f>
        <v>12000</v>
      </c>
      <c r="I547" s="1058">
        <f t="shared" si="34"/>
        <v>180000</v>
      </c>
      <c r="J547" s="1174">
        <f>IF($F547="","",VLOOKUP($F547,'DANH MỤC VẬT TƯ'!$B$10:$G$55,4,0))</f>
        <v>152</v>
      </c>
      <c r="K547" s="1097" t="s">
        <v>2128</v>
      </c>
      <c r="L547" s="1058" t="str">
        <f t="shared" si="36"/>
        <v>152LTC</v>
      </c>
      <c r="M547" s="1076"/>
      <c r="N547" s="1076"/>
    </row>
    <row r="548" spans="1:14" s="1009" customFormat="1" ht="15.95" customHeight="1">
      <c r="A548" s="1001"/>
      <c r="B548" s="1002">
        <v>44628</v>
      </c>
      <c r="C548" s="1003">
        <v>113</v>
      </c>
      <c r="D548" s="1174" t="str">
        <f>IF($F548="","",VLOOKUP($F548,'DANH MỤC VẬT TƯ'!$B$10:$G$55,2,0))</f>
        <v>Thịt heo</v>
      </c>
      <c r="E548" s="1174" t="str">
        <f>IF($F548="","",VLOOKUP($F548,'DANH MỤC VẬT TƯ'!$B$10:$G$55,3,0))</f>
        <v>kg</v>
      </c>
      <c r="F548" s="1006" t="s">
        <v>2088</v>
      </c>
      <c r="G548" s="1057">
        <f>0.2*30</f>
        <v>6</v>
      </c>
      <c r="H548" s="1058">
        <f>IF($F548="","",VLOOKUP($F548,'BÁO CÁO NXT 152'!$A$83:$L$100,8,0))</f>
        <v>130000</v>
      </c>
      <c r="I548" s="1058">
        <f t="shared" si="34"/>
        <v>780000</v>
      </c>
      <c r="J548" s="1174">
        <f>IF($F548="","",VLOOKUP($F548,'DANH MỤC VẬT TƯ'!$B$10:$G$55,4,0))</f>
        <v>152</v>
      </c>
      <c r="K548" s="1097" t="s">
        <v>2128</v>
      </c>
      <c r="L548" s="1058" t="str">
        <f t="shared" si="36"/>
        <v>152LTC</v>
      </c>
      <c r="M548" s="1076"/>
      <c r="N548" s="1076"/>
    </row>
    <row r="549" spans="1:14" s="1009" customFormat="1" ht="15.95" customHeight="1">
      <c r="A549" s="1001"/>
      <c r="B549" s="1002">
        <v>44628</v>
      </c>
      <c r="C549" s="1003">
        <v>113</v>
      </c>
      <c r="D549" s="1174" t="str">
        <f>IF($F549="","",VLOOKUP($F549,'DANH MỤC VẬT TƯ'!$B$10:$G$55,2,0))</f>
        <v>Mực tươi</v>
      </c>
      <c r="E549" s="1174" t="str">
        <f>IF($F549="","",VLOOKUP($F549,'DANH MỤC VẬT TƯ'!$B$10:$G$55,3,0))</f>
        <v>kg</v>
      </c>
      <c r="F549" s="1006" t="s">
        <v>2086</v>
      </c>
      <c r="G549" s="1057">
        <f>0.1*30</f>
        <v>3</v>
      </c>
      <c r="H549" s="1058">
        <f>IF($F549="","",VLOOKUP($F549,'BÁO CÁO NXT 152'!$A$83:$L$100,8,0))</f>
        <v>250000</v>
      </c>
      <c r="I549" s="1058">
        <f t="shared" si="34"/>
        <v>750000</v>
      </c>
      <c r="J549" s="1174">
        <f>IF($F549="","",VLOOKUP($F549,'DANH MỤC VẬT TƯ'!$B$10:$G$55,4,0))</f>
        <v>152</v>
      </c>
      <c r="K549" s="1097" t="s">
        <v>2128</v>
      </c>
      <c r="L549" s="1058" t="str">
        <f t="shared" si="36"/>
        <v>152LTC</v>
      </c>
      <c r="M549" s="1076"/>
      <c r="N549" s="1076"/>
    </row>
    <row r="550" spans="1:14" s="1009" customFormat="1" ht="15.95" customHeight="1">
      <c r="A550" s="1001"/>
      <c r="B550" s="1002">
        <v>44628</v>
      </c>
      <c r="C550" s="1003">
        <v>113</v>
      </c>
      <c r="D550" s="1174" t="str">
        <f>IF($F550="","",VLOOKUP($F550,'DANH MỤC VẬT TƯ'!$B$10:$G$55,2,0))</f>
        <v>Tôm</v>
      </c>
      <c r="E550" s="1174" t="str">
        <f>IF($F550="","",VLOOKUP($F550,'DANH MỤC VẬT TƯ'!$B$10:$G$55,3,0))</f>
        <v>kg</v>
      </c>
      <c r="F550" s="1006" t="s">
        <v>2089</v>
      </c>
      <c r="G550" s="1057">
        <f>0.1*30</f>
        <v>3</v>
      </c>
      <c r="H550" s="1058">
        <f>IF($F550="","",VLOOKUP($F550,'BÁO CÁO NXT 152'!$A$83:$L$100,8,0))</f>
        <v>250000</v>
      </c>
      <c r="I550" s="1058">
        <f t="shared" si="34"/>
        <v>750000</v>
      </c>
      <c r="J550" s="1174">
        <f>IF($F550="","",VLOOKUP($F550,'DANH MỤC VẬT TƯ'!$B$10:$G$55,4,0))</f>
        <v>152</v>
      </c>
      <c r="K550" s="1097" t="s">
        <v>2128</v>
      </c>
      <c r="L550" s="1058" t="str">
        <f t="shared" si="36"/>
        <v>152LTC</v>
      </c>
      <c r="M550" s="1076"/>
      <c r="N550" s="1076"/>
    </row>
    <row r="551" spans="1:14" s="1009" customFormat="1" ht="15.95" customHeight="1">
      <c r="A551" s="1001"/>
      <c r="B551" s="1002">
        <v>44628</v>
      </c>
      <c r="C551" s="1003">
        <v>113</v>
      </c>
      <c r="D551" s="1174" t="str">
        <f>IF($F551="","",VLOOKUP($F551,'DANH MỤC VẬT TƯ'!$B$10:$G$55,2,0))</f>
        <v>Rau các loại</v>
      </c>
      <c r="E551" s="1174" t="str">
        <f>IF($F551="","",VLOOKUP($F551,'DANH MỤC VẬT TƯ'!$B$10:$G$55,3,0))</f>
        <v>kg</v>
      </c>
      <c r="F551" s="1006" t="s">
        <v>2085</v>
      </c>
      <c r="G551" s="1057">
        <f>1*30</f>
        <v>30</v>
      </c>
      <c r="H551" s="1058">
        <f>IF($F551="","",VLOOKUP($F551,'BÁO CÁO NXT 152'!$A$83:$L$100,8,0))</f>
        <v>30000</v>
      </c>
      <c r="I551" s="1058">
        <f t="shared" si="34"/>
        <v>900000</v>
      </c>
      <c r="J551" s="1174">
        <f>IF($F551="","",VLOOKUP($F551,'DANH MỤC VẬT TƯ'!$B$10:$G$55,4,0))</f>
        <v>152</v>
      </c>
      <c r="K551" s="1097" t="s">
        <v>2128</v>
      </c>
      <c r="L551" s="1058" t="str">
        <f t="shared" si="36"/>
        <v>152LTC</v>
      </c>
      <c r="M551" s="1076"/>
      <c r="N551" s="1076"/>
    </row>
    <row r="552" spans="1:14" s="1009" customFormat="1" ht="15.95" customHeight="1">
      <c r="A552" s="1001"/>
      <c r="B552" s="1002">
        <v>44628</v>
      </c>
      <c r="C552" s="1003">
        <v>113</v>
      </c>
      <c r="D552" s="1174" t="str">
        <f>IF($F552="","",VLOOKUP($F552,'DANH MỤC VẬT TƯ'!$B$10:$G$55,2,0))</f>
        <v>Ghẹ</v>
      </c>
      <c r="E552" s="1174" t="str">
        <f>IF($F552="","",VLOOKUP($F552,'DANH MỤC VẬT TƯ'!$B$10:$G$55,3,0))</f>
        <v>kg</v>
      </c>
      <c r="F552" s="1006" t="s">
        <v>2091</v>
      </c>
      <c r="G552" s="1057">
        <f>0.3*30</f>
        <v>9</v>
      </c>
      <c r="H552" s="1058">
        <f>IF($F552="","",VLOOKUP($F552,'BÁO CÁO NXT 152'!$A$83:$L$100,8,0))</f>
        <v>270000</v>
      </c>
      <c r="I552" s="1058">
        <f t="shared" si="34"/>
        <v>2430000</v>
      </c>
      <c r="J552" s="1174">
        <f>IF($F552="","",VLOOKUP($F552,'DANH MỤC VẬT TƯ'!$B$10:$G$55,4,0))</f>
        <v>152</v>
      </c>
      <c r="K552" s="1097" t="s">
        <v>2128</v>
      </c>
      <c r="L552" s="1058" t="str">
        <f t="shared" si="36"/>
        <v>152LTC</v>
      </c>
      <c r="M552" s="1076"/>
      <c r="N552" s="1076"/>
    </row>
    <row r="553" spans="1:14" s="1009" customFormat="1" ht="15.95" customHeight="1">
      <c r="A553" s="1001"/>
      <c r="B553" s="1002">
        <v>44628</v>
      </c>
      <c r="C553" s="1003">
        <v>113</v>
      </c>
      <c r="D553" s="1174" t="str">
        <f>IF($F553="","",VLOOKUP($F553,'DANH MỤC VẬT TƯ'!$B$10:$G$55,2,0))</f>
        <v>Ngô mỹ</v>
      </c>
      <c r="E553" s="1174" t="str">
        <f>IF($F553="","",VLOOKUP($F553,'DANH MỤC VẬT TƯ'!$B$10:$G$55,3,0))</f>
        <v>kg</v>
      </c>
      <c r="F553" s="1006" t="s">
        <v>2096</v>
      </c>
      <c r="G553" s="1057">
        <f>0.08*25</f>
        <v>2</v>
      </c>
      <c r="H553" s="1058">
        <f>IF($F553="","",VLOOKUP($F553,'BÁO CÁO NXT 152'!$A$83:$L$100,8,0))</f>
        <v>30000</v>
      </c>
      <c r="I553" s="1058">
        <f t="shared" si="34"/>
        <v>60000</v>
      </c>
      <c r="J553" s="1174">
        <f>IF($F553="","",VLOOKUP($F553,'DANH MỤC VẬT TƯ'!$B$10:$G$55,4,0))</f>
        <v>152</v>
      </c>
      <c r="K553" s="1097" t="s">
        <v>1971</v>
      </c>
      <c r="L553" s="1058" t="str">
        <f t="shared" si="36"/>
        <v>152NC</v>
      </c>
      <c r="M553" s="1076"/>
      <c r="N553" s="1076"/>
    </row>
    <row r="554" spans="1:14" s="1009" customFormat="1" ht="15.95" customHeight="1">
      <c r="A554" s="1001"/>
      <c r="B554" s="1002">
        <v>44628</v>
      </c>
      <c r="C554" s="1003">
        <v>113</v>
      </c>
      <c r="D554" s="1174" t="str">
        <f>IF($F554="","",VLOOKUP($F554,'DANH MỤC VẬT TƯ'!$B$10:$G$55,2,0))</f>
        <v>Bột chiên giòn</v>
      </c>
      <c r="E554" s="1174" t="str">
        <f>IF($F554="","",VLOOKUP($F554,'DANH MỤC VẬT TƯ'!$B$10:$G$55,3,0))</f>
        <v>kg</v>
      </c>
      <c r="F554" s="1006" t="s">
        <v>2095</v>
      </c>
      <c r="G554" s="1057">
        <f>0.05*25</f>
        <v>1.25</v>
      </c>
      <c r="H554" s="1058">
        <f>IF($F554="","",VLOOKUP($F554,'BÁO CÁO NXT 152'!$A$83:$L$100,8,0))</f>
        <v>150000</v>
      </c>
      <c r="I554" s="1058">
        <f t="shared" si="34"/>
        <v>187500</v>
      </c>
      <c r="J554" s="1174">
        <f>IF($F554="","",VLOOKUP($F554,'DANH MỤC VẬT TƯ'!$B$10:$G$55,4,0))</f>
        <v>152</v>
      </c>
      <c r="K554" s="1097" t="s">
        <v>1971</v>
      </c>
      <c r="L554" s="1058" t="str">
        <f t="shared" si="36"/>
        <v>152NC</v>
      </c>
      <c r="M554" s="1076"/>
      <c r="N554" s="1076"/>
    </row>
    <row r="555" spans="1:14" s="1009" customFormat="1" ht="15.95" customHeight="1">
      <c r="A555" s="1001"/>
      <c r="B555" s="1002"/>
      <c r="C555" s="1003"/>
      <c r="D555" s="1174" t="str">
        <f>IF($F555="","",VLOOKUP($F555,'DANH MỤC VẬT TƯ'!$B$10:$G$55,2,0))</f>
        <v/>
      </c>
      <c r="E555" s="1174" t="str">
        <f>IF($F555="","",VLOOKUP($F555,'DANH MỤC VẬT TƯ'!$B$10:$G$55,3,0))</f>
        <v/>
      </c>
      <c r="F555" s="1006"/>
      <c r="G555" s="1057"/>
      <c r="H555" s="1058" t="str">
        <f>IF($F555="","",VLOOKUP($F555,'BÁO CÁO NXT 152'!$A$83:$L$100,8,0))</f>
        <v/>
      </c>
      <c r="I555" s="1058">
        <f t="shared" si="34"/>
        <v>0</v>
      </c>
      <c r="J555" s="1174" t="str">
        <f>IF($F555="","",VLOOKUP($F555,'DANH MỤC VẬT TƯ'!$B$10:$G$55,4,0))</f>
        <v/>
      </c>
      <c r="K555" s="1071"/>
      <c r="L555" s="1058" t="str">
        <f t="shared" si="36"/>
        <v/>
      </c>
      <c r="M555" s="1076"/>
      <c r="N555" s="1076"/>
    </row>
    <row r="556" spans="1:14" s="1009" customFormat="1" ht="15.95" customHeight="1">
      <c r="A556" s="1001"/>
      <c r="B556" s="1002">
        <v>44628</v>
      </c>
      <c r="C556" s="1003">
        <v>114</v>
      </c>
      <c r="D556" s="1174" t="str">
        <f>IF($F556="","",VLOOKUP($F556,'DANH MỤC VẬT TƯ'!$B$10:$G$55,2,0))</f>
        <v>Cá diêu hồng</v>
      </c>
      <c r="E556" s="1174" t="str">
        <f>IF($F556="","",VLOOKUP($F556,'DANH MỤC VẬT TƯ'!$B$10:$G$55,3,0))</f>
        <v>kg</v>
      </c>
      <c r="F556" s="1006" t="s">
        <v>2081</v>
      </c>
      <c r="G556" s="1057">
        <f>0.7*30</f>
        <v>21</v>
      </c>
      <c r="H556" s="1058">
        <f>IF($F556="","",VLOOKUP($F556,'BÁO CÁO NXT 152'!$A$83:$L$100,8,0))</f>
        <v>60000</v>
      </c>
      <c r="I556" s="1058">
        <f t="shared" si="34"/>
        <v>1260000</v>
      </c>
      <c r="J556" s="1174">
        <f>IF($F556="","",VLOOKUP($F556,'DANH MỤC VẬT TƯ'!$B$10:$G$55,4,0))</f>
        <v>152</v>
      </c>
      <c r="K556" s="1097" t="s">
        <v>2121</v>
      </c>
      <c r="L556" s="1058" t="str">
        <f>J556&amp;K556</f>
        <v>152LCDH</v>
      </c>
      <c r="M556" s="1076"/>
      <c r="N556" s="1076"/>
    </row>
    <row r="557" spans="1:14" s="1009" customFormat="1" ht="15.95" customHeight="1">
      <c r="A557" s="1001"/>
      <c r="B557" s="1002">
        <v>44628</v>
      </c>
      <c r="C557" s="1003">
        <v>114</v>
      </c>
      <c r="D557" s="1174" t="str">
        <f>IF($F557="","",VLOOKUP($F557,'DANH MỤC VẬT TƯ'!$B$10:$G$55,2,0))</f>
        <v>Bún</v>
      </c>
      <c r="E557" s="1174" t="str">
        <f>IF($F557="","",VLOOKUP($F557,'DANH MỤC VẬT TƯ'!$B$10:$G$55,3,0))</f>
        <v>kg</v>
      </c>
      <c r="F557" s="1006" t="s">
        <v>2083</v>
      </c>
      <c r="G557" s="1057">
        <f>0.5*30</f>
        <v>15</v>
      </c>
      <c r="H557" s="1058">
        <f>IF($F557="","",VLOOKUP($F557,'BÁO CÁO NXT 152'!$A$83:$L$100,8,0))</f>
        <v>12000</v>
      </c>
      <c r="I557" s="1058">
        <f t="shared" si="34"/>
        <v>180000</v>
      </c>
      <c r="J557" s="1174">
        <f>IF($F557="","",VLOOKUP($F557,'DANH MỤC VẬT TƯ'!$B$10:$G$55,4,0))</f>
        <v>152</v>
      </c>
      <c r="K557" s="1097" t="s">
        <v>2121</v>
      </c>
      <c r="L557" s="1058" t="str">
        <f>J557&amp;K557</f>
        <v>152LCDH</v>
      </c>
      <c r="M557" s="1076"/>
      <c r="N557" s="1076"/>
    </row>
    <row r="558" spans="1:14" s="1009" customFormat="1" ht="15.95" customHeight="1">
      <c r="A558" s="1001"/>
      <c r="B558" s="1002">
        <v>44628</v>
      </c>
      <c r="C558" s="1003">
        <v>114</v>
      </c>
      <c r="D558" s="1174" t="str">
        <f>IF($F558="","",VLOOKUP($F558,'DANH MỤC VẬT TƯ'!$B$10:$G$55,2,0))</f>
        <v>Rau các loại</v>
      </c>
      <c r="E558" s="1174" t="str">
        <f>IF($F558="","",VLOOKUP($F558,'DANH MỤC VẬT TƯ'!$B$10:$G$55,3,0))</f>
        <v>kg</v>
      </c>
      <c r="F558" s="1006" t="s">
        <v>2085</v>
      </c>
      <c r="G558" s="1057">
        <f>1*30</f>
        <v>30</v>
      </c>
      <c r="H558" s="1058">
        <f>IF($F558="","",VLOOKUP($F558,'BÁO CÁO NXT 152'!$A$83:$L$100,8,0))</f>
        <v>30000</v>
      </c>
      <c r="I558" s="1058">
        <f t="shared" si="34"/>
        <v>900000</v>
      </c>
      <c r="J558" s="1174">
        <f>IF($F558="","",VLOOKUP($F558,'DANH MỤC VẬT TƯ'!$B$10:$G$55,4,0))</f>
        <v>152</v>
      </c>
      <c r="K558" s="1097" t="s">
        <v>2121</v>
      </c>
      <c r="L558" s="1058" t="str">
        <f>J558&amp;K558</f>
        <v>152LCDH</v>
      </c>
      <c r="M558" s="1076"/>
      <c r="N558" s="1076"/>
    </row>
    <row r="559" spans="1:14" s="1009" customFormat="1" ht="15.95" customHeight="1">
      <c r="A559" s="1001"/>
      <c r="B559" s="1002">
        <v>44628</v>
      </c>
      <c r="C559" s="1003">
        <v>114</v>
      </c>
      <c r="D559" s="1174" t="str">
        <f>IF($F559="","",VLOOKUP($F559,'DANH MỤC VẬT TƯ'!$B$10:$G$55,2,0))</f>
        <v xml:space="preserve">Khoai </v>
      </c>
      <c r="E559" s="1174" t="str">
        <f>IF($F559="","",VLOOKUP($F559,'DANH MỤC VẬT TƯ'!$B$10:$G$55,3,0))</f>
        <v>kg</v>
      </c>
      <c r="F559" s="1099" t="s">
        <v>2093</v>
      </c>
      <c r="G559" s="1057">
        <f>0.07*20</f>
        <v>1.4000000000000001</v>
      </c>
      <c r="H559" s="1058">
        <f>IF($F559="","",VLOOKUP($F559,'BÁO CÁO NXT 152'!$A$83:$L$100,8,0))</f>
        <v>30000.000000000004</v>
      </c>
      <c r="I559" s="1058">
        <f t="shared" si="34"/>
        <v>42000.000000000007</v>
      </c>
      <c r="J559" s="1174">
        <f>IF($F559="","",VLOOKUP($F559,'DANH MỤC VẬT TƯ'!$B$10:$G$55,4,0))</f>
        <v>152</v>
      </c>
      <c r="K559" s="1097" t="s">
        <v>2129</v>
      </c>
      <c r="L559" s="1058" t="str">
        <f>J559&amp;K559</f>
        <v>152KTC</v>
      </c>
      <c r="M559" s="1076"/>
      <c r="N559" s="1076"/>
    </row>
    <row r="560" spans="1:14" s="1009" customFormat="1" ht="15.95" customHeight="1">
      <c r="A560" s="1001"/>
      <c r="B560" s="1002">
        <v>44628</v>
      </c>
      <c r="C560" s="1003">
        <v>114</v>
      </c>
      <c r="D560" s="1174" t="str">
        <f>IF($F560="","",VLOOKUP($F560,'DANH MỤC VẬT TƯ'!$B$10:$G$55,2,0))</f>
        <v>Bột chiên giòn</v>
      </c>
      <c r="E560" s="1174" t="str">
        <f>IF($F560="","",VLOOKUP($F560,'DANH MỤC VẬT TƯ'!$B$10:$G$55,3,0))</f>
        <v>kg</v>
      </c>
      <c r="F560" s="1099" t="s">
        <v>2095</v>
      </c>
      <c r="G560" s="1057">
        <f>0.05*20</f>
        <v>1</v>
      </c>
      <c r="H560" s="1058">
        <f>IF($F560="","",VLOOKUP($F560,'BÁO CÁO NXT 152'!$A$83:$L$100,8,0))</f>
        <v>150000</v>
      </c>
      <c r="I560" s="1058">
        <f t="shared" si="34"/>
        <v>150000</v>
      </c>
      <c r="J560" s="1174">
        <f>IF($F560="","",VLOOKUP($F560,'DANH MỤC VẬT TƯ'!$B$10:$G$55,4,0))</f>
        <v>152</v>
      </c>
      <c r="K560" s="1097" t="s">
        <v>2129</v>
      </c>
      <c r="L560" s="1058" t="str">
        <f>J560&amp;K560</f>
        <v>152KTC</v>
      </c>
      <c r="M560" s="1076"/>
      <c r="N560" s="1076"/>
    </row>
    <row r="561" spans="1:14" s="1009" customFormat="1" ht="15.95" customHeight="1">
      <c r="A561" s="1001"/>
      <c r="B561" s="1002"/>
      <c r="C561" s="1003"/>
      <c r="D561" s="1174" t="str">
        <f>IF($F561="","",VLOOKUP($F561,'DANH MỤC VẬT TƯ'!$B$10:$G$55,2,0))</f>
        <v/>
      </c>
      <c r="E561" s="1174" t="str">
        <f>IF($F561="","",VLOOKUP($F561,'DANH MỤC VẬT TƯ'!$B$10:$G$55,3,0))</f>
        <v/>
      </c>
      <c r="F561" s="1006"/>
      <c r="G561" s="1057"/>
      <c r="H561" s="1058" t="str">
        <f>IF($F561="","",VLOOKUP($F561,'BÁO CÁO NXT 152'!$A$83:$L$100,8,0))</f>
        <v/>
      </c>
      <c r="I561" s="1058">
        <f t="shared" si="34"/>
        <v>0</v>
      </c>
      <c r="J561" s="1174" t="str">
        <f>IF($F561="","",VLOOKUP($F561,'DANH MỤC VẬT TƯ'!$B$10:$G$55,4,0))</f>
        <v/>
      </c>
      <c r="K561" s="1097"/>
      <c r="L561" s="1058" t="str">
        <f t="shared" si="36"/>
        <v/>
      </c>
      <c r="M561" s="1076"/>
      <c r="N561" s="1076"/>
    </row>
    <row r="562" spans="1:14" s="1009" customFormat="1" ht="15.95" customHeight="1">
      <c r="A562" s="1001"/>
      <c r="B562" s="1002">
        <v>44629</v>
      </c>
      <c r="C562" s="1003">
        <v>115</v>
      </c>
      <c r="D562" s="1174" t="str">
        <f>IF($F562="","",VLOOKUP($F562,'DANH MỤC VẬT TƯ'!$B$10:$G$55,2,0))</f>
        <v xml:space="preserve">Khoai </v>
      </c>
      <c r="E562" s="1174" t="str">
        <f>IF($F562="","",VLOOKUP($F562,'DANH MỤC VẬT TƯ'!$B$10:$G$55,3,0))</f>
        <v>kg</v>
      </c>
      <c r="F562" s="1006" t="s">
        <v>2093</v>
      </c>
      <c r="G562" s="1057">
        <f>30*0.07</f>
        <v>2.1</v>
      </c>
      <c r="H562" s="1058">
        <f>IF($F562="","",VLOOKUP($F562,'BÁO CÁO NXT 152'!$A$83:$L$100,8,0))</f>
        <v>30000.000000000004</v>
      </c>
      <c r="I562" s="1058">
        <f t="shared" si="34"/>
        <v>63000.000000000007</v>
      </c>
      <c r="J562" s="1174">
        <f>IF($F562="","",VLOOKUP($F562,'DANH MỤC VẬT TƯ'!$B$10:$G$55,4,0))</f>
        <v>152</v>
      </c>
      <c r="K562" s="1075" t="s">
        <v>2129</v>
      </c>
      <c r="L562" s="1058" t="str">
        <f>J562&amp;K562</f>
        <v>152KTC</v>
      </c>
      <c r="M562" s="1076"/>
      <c r="N562" s="1076"/>
    </row>
    <row r="563" spans="1:14" s="1009" customFormat="1" ht="15.95" customHeight="1">
      <c r="A563" s="1001"/>
      <c r="B563" s="1002">
        <v>44629</v>
      </c>
      <c r="C563" s="1003">
        <v>115</v>
      </c>
      <c r="D563" s="1174" t="str">
        <f>IF($F563="","",VLOOKUP($F563,'DANH MỤC VẬT TƯ'!$B$10:$G$55,2,0))</f>
        <v>Bột chiên giòn</v>
      </c>
      <c r="E563" s="1174" t="str">
        <f>IF($F563="","",VLOOKUP($F563,'DANH MỤC VẬT TƯ'!$B$10:$G$55,3,0))</f>
        <v>kg</v>
      </c>
      <c r="F563" s="1006" t="s">
        <v>2095</v>
      </c>
      <c r="G563" s="1057">
        <f>30*0.05</f>
        <v>1.5</v>
      </c>
      <c r="H563" s="1058">
        <f>IF($F563="","",VLOOKUP($F563,'BÁO CÁO NXT 152'!$A$83:$L$100,8,0))</f>
        <v>150000</v>
      </c>
      <c r="I563" s="1058">
        <f t="shared" si="34"/>
        <v>225000</v>
      </c>
      <c r="J563" s="1174">
        <f>IF($F563="","",VLOOKUP($F563,'DANH MỤC VẬT TƯ'!$B$10:$G$55,4,0))</f>
        <v>152</v>
      </c>
      <c r="K563" s="1075" t="s">
        <v>2129</v>
      </c>
      <c r="L563" s="1058" t="str">
        <f>J563&amp;K563</f>
        <v>152KTC</v>
      </c>
      <c r="M563" s="1076"/>
      <c r="N563" s="1076"/>
    </row>
    <row r="564" spans="1:14" s="1009" customFormat="1" ht="15.95" customHeight="1">
      <c r="A564" s="1001"/>
      <c r="B564" s="1002"/>
      <c r="C564" s="1003"/>
      <c r="D564" s="1174" t="str">
        <f>IF($F564="","",VLOOKUP($F564,'DANH MỤC VẬT TƯ'!$B$10:$G$55,2,0))</f>
        <v/>
      </c>
      <c r="E564" s="1174" t="str">
        <f>IF($F564="","",VLOOKUP($F564,'DANH MỤC VẬT TƯ'!$B$10:$G$55,3,0))</f>
        <v/>
      </c>
      <c r="F564" s="1006"/>
      <c r="G564" s="1057"/>
      <c r="H564" s="1058" t="str">
        <f>IF($F564="","",VLOOKUP($F564,'BÁO CÁO NXT 152'!$A$83:$L$100,8,0))</f>
        <v/>
      </c>
      <c r="I564" s="1058">
        <f t="shared" si="34"/>
        <v>0</v>
      </c>
      <c r="J564" s="1174" t="str">
        <f>IF($F564="","",VLOOKUP($F564,'DANH MỤC VẬT TƯ'!$B$10:$G$55,4,0))</f>
        <v/>
      </c>
      <c r="K564" s="1075"/>
      <c r="L564" s="1058"/>
      <c r="M564" s="1076"/>
      <c r="N564" s="1076"/>
    </row>
    <row r="565" spans="1:14" s="1009" customFormat="1" ht="15.95" customHeight="1">
      <c r="A565" s="1001"/>
      <c r="B565" s="1002">
        <v>44629</v>
      </c>
      <c r="C565" s="1003">
        <v>116</v>
      </c>
      <c r="D565" s="1174" t="str">
        <f>IF($F565="","",VLOOKUP($F565,'DANH MỤC VẬT TƯ'!$B$10:$G$55,2,0))</f>
        <v xml:space="preserve"> Gạo</v>
      </c>
      <c r="E565" s="1174" t="str">
        <f>IF($F565="","",VLOOKUP($F565,'DANH MỤC VẬT TƯ'!$B$10:$G$55,3,0))</f>
        <v>kg</v>
      </c>
      <c r="F565" s="1006" t="s">
        <v>2097</v>
      </c>
      <c r="G565" s="1057">
        <f>0.15*50</f>
        <v>7.5</v>
      </c>
      <c r="H565" s="1058">
        <f>IF($F565="","",VLOOKUP($F565,'BÁO CÁO NXT 152'!$A$83:$L$100,8,0))</f>
        <v>25000</v>
      </c>
      <c r="I565" s="1058">
        <f t="shared" si="34"/>
        <v>187500</v>
      </c>
      <c r="J565" s="1174">
        <f>IF($F565="","",VLOOKUP($F565,'DANH MỤC VẬT TƯ'!$B$10:$G$55,4,0))</f>
        <v>152</v>
      </c>
      <c r="K565" s="1075" t="s">
        <v>2134</v>
      </c>
      <c r="L565" s="1058" t="str">
        <f t="shared" si="36"/>
        <v>152CGSK</v>
      </c>
      <c r="M565" s="1076"/>
      <c r="N565" s="1076"/>
    </row>
    <row r="566" spans="1:14" s="1009" customFormat="1" ht="15.95" customHeight="1">
      <c r="A566" s="1001"/>
      <c r="B566" s="1002">
        <v>44629</v>
      </c>
      <c r="C566" s="1003">
        <v>116</v>
      </c>
      <c r="D566" s="1174" t="str">
        <f>IF($F566="","",VLOOKUP($F566,'DANH MỤC VẬT TƯ'!$B$10:$G$55,2,0))</f>
        <v>Thịt gà</v>
      </c>
      <c r="E566" s="1174" t="str">
        <f>IF($F566="","",VLOOKUP($F566,'DANH MỤC VẬT TƯ'!$B$10:$G$55,3,0))</f>
        <v>kg</v>
      </c>
      <c r="F566" s="1006" t="s">
        <v>2101</v>
      </c>
      <c r="G566" s="1057">
        <f>0.15*50</f>
        <v>7.5</v>
      </c>
      <c r="H566" s="1058">
        <f>IF($F566="","",VLOOKUP($F566,'BÁO CÁO NXT 152'!$A$83:$L$100,8,0))</f>
        <v>150000</v>
      </c>
      <c r="I566" s="1058">
        <f t="shared" si="34"/>
        <v>1125000</v>
      </c>
      <c r="J566" s="1174">
        <f>IF($F566="","",VLOOKUP($F566,'DANH MỤC VẬT TƯ'!$B$10:$G$55,4,0))</f>
        <v>152</v>
      </c>
      <c r="K566" s="1075" t="s">
        <v>2134</v>
      </c>
      <c r="L566" s="1058" t="str">
        <f t="shared" si="36"/>
        <v>152CGSK</v>
      </c>
      <c r="M566" s="1076"/>
      <c r="N566" s="1076"/>
    </row>
    <row r="567" spans="1:14" s="1009" customFormat="1" ht="15.95" customHeight="1">
      <c r="A567" s="1001"/>
      <c r="B567" s="1002">
        <v>44629</v>
      </c>
      <c r="C567" s="1003">
        <v>116</v>
      </c>
      <c r="D567" s="1174" t="str">
        <f>IF($F567="","",VLOOKUP($F567,'DANH MỤC VẬT TƯ'!$B$10:$G$55,2,0))</f>
        <v>Rau các loại</v>
      </c>
      <c r="E567" s="1174" t="str">
        <f>IF($F567="","",VLOOKUP($F567,'DANH MỤC VẬT TƯ'!$B$10:$G$55,3,0))</f>
        <v>kg</v>
      </c>
      <c r="F567" s="1006" t="s">
        <v>2085</v>
      </c>
      <c r="G567" s="1057">
        <f>0.1*50</f>
        <v>5</v>
      </c>
      <c r="H567" s="1058">
        <f>IF($F567="","",VLOOKUP($F567,'BÁO CÁO NXT 152'!$A$83:$L$100,8,0))</f>
        <v>30000</v>
      </c>
      <c r="I567" s="1058">
        <f t="shared" si="34"/>
        <v>150000</v>
      </c>
      <c r="J567" s="1174">
        <f>IF($F567="","",VLOOKUP($F567,'DANH MỤC VẬT TƯ'!$B$10:$G$55,4,0))</f>
        <v>152</v>
      </c>
      <c r="K567" s="1075" t="s">
        <v>2134</v>
      </c>
      <c r="L567" s="1058" t="str">
        <f t="shared" si="36"/>
        <v>152CGSK</v>
      </c>
      <c r="M567" s="1076"/>
      <c r="N567" s="1076"/>
    </row>
    <row r="568" spans="1:14" s="1009" customFormat="1" ht="15.95" customHeight="1">
      <c r="A568" s="1001"/>
      <c r="B568" s="1002"/>
      <c r="C568" s="1003"/>
      <c r="D568" s="1174" t="str">
        <f>IF($F568="","",VLOOKUP($F568,'DANH MỤC VẬT TƯ'!$B$10:$G$55,2,0))</f>
        <v/>
      </c>
      <c r="E568" s="1174" t="str">
        <f>IF($F568="","",VLOOKUP($F568,'DANH MỤC VẬT TƯ'!$B$10:$G$55,3,0))</f>
        <v/>
      </c>
      <c r="F568" s="1006"/>
      <c r="G568" s="1057"/>
      <c r="H568" s="1058" t="str">
        <f>IF($F568="","",VLOOKUP($F568,'BÁO CÁO NXT 152'!$A$83:$L$100,8,0))</f>
        <v/>
      </c>
      <c r="I568" s="1058">
        <f t="shared" si="34"/>
        <v>0</v>
      </c>
      <c r="J568" s="1174" t="str">
        <f>IF($F568="","",VLOOKUP($F568,'DANH MỤC VẬT TƯ'!$B$10:$G$55,4,0))</f>
        <v/>
      </c>
      <c r="K568" s="1075"/>
      <c r="L568" s="1058" t="str">
        <f t="shared" si="36"/>
        <v/>
      </c>
      <c r="M568" s="1076"/>
      <c r="N568" s="1076"/>
    </row>
    <row r="569" spans="1:14" s="1009" customFormat="1" ht="15.95" customHeight="1">
      <c r="A569" s="1001"/>
      <c r="B569" s="1002">
        <v>44629</v>
      </c>
      <c r="C569" s="1003">
        <v>117</v>
      </c>
      <c r="D569" s="1174" t="str">
        <f>IF($F569="","",VLOOKUP($F569,'DANH MỤC VẬT TƯ'!$B$10:$G$55,2,0))</f>
        <v>Bắp bò</v>
      </c>
      <c r="E569" s="1174" t="str">
        <f>IF($F569="","",VLOOKUP($F569,'DANH MỤC VẬT TƯ'!$B$10:$G$55,3,0))</f>
        <v>kg</v>
      </c>
      <c r="F569" s="1006" t="s">
        <v>2045</v>
      </c>
      <c r="G569" s="1057">
        <f>0.1*30</f>
        <v>3</v>
      </c>
      <c r="H569" s="1058">
        <f>IF($F569="","",VLOOKUP($F569,'BÁO CÁO NXT 152'!$A$83:$L$100,8,0))</f>
        <v>270000</v>
      </c>
      <c r="I569" s="1058">
        <f t="shared" si="34"/>
        <v>810000</v>
      </c>
      <c r="J569" s="1174">
        <f>IF($F569="","",VLOOKUP($F569,'DANH MỤC VẬT TƯ'!$B$10:$G$55,4,0))</f>
        <v>152</v>
      </c>
      <c r="K569" s="1097" t="s">
        <v>2056</v>
      </c>
      <c r="L569" s="1058" t="str">
        <f t="shared" si="36"/>
        <v>152LT</v>
      </c>
      <c r="M569" s="1076"/>
      <c r="N569" s="1076"/>
    </row>
    <row r="570" spans="1:14" s="1009" customFormat="1" ht="15.95" customHeight="1">
      <c r="A570" s="1001"/>
      <c r="B570" s="1002">
        <v>44629</v>
      </c>
      <c r="C570" s="1003">
        <v>117</v>
      </c>
      <c r="D570" s="1174" t="str">
        <f>IF($F570="","",VLOOKUP($F570,'DANH MỤC VẬT TƯ'!$B$10:$G$55,2,0))</f>
        <v>Bún</v>
      </c>
      <c r="E570" s="1174" t="str">
        <f>IF($F570="","",VLOOKUP($F570,'DANH MỤC VẬT TƯ'!$B$10:$G$55,3,0))</f>
        <v>kg</v>
      </c>
      <c r="F570" s="1006" t="s">
        <v>2083</v>
      </c>
      <c r="G570" s="1057">
        <f>0.5*30</f>
        <v>15</v>
      </c>
      <c r="H570" s="1058">
        <f>IF($F570="","",VLOOKUP($F570,'BÁO CÁO NXT 152'!$A$83:$L$100,8,0))</f>
        <v>12000</v>
      </c>
      <c r="I570" s="1058">
        <f t="shared" si="34"/>
        <v>180000</v>
      </c>
      <c r="J570" s="1174">
        <f>IF($F570="","",VLOOKUP($F570,'DANH MỤC VẬT TƯ'!$B$10:$G$55,4,0))</f>
        <v>152</v>
      </c>
      <c r="K570" s="1097" t="s">
        <v>2056</v>
      </c>
      <c r="L570" s="1058" t="str">
        <f t="shared" si="36"/>
        <v>152LT</v>
      </c>
      <c r="M570" s="1076"/>
      <c r="N570" s="1076"/>
    </row>
    <row r="571" spans="1:14" s="1009" customFormat="1" ht="15.95" customHeight="1">
      <c r="A571" s="1001"/>
      <c r="B571" s="1002">
        <v>44629</v>
      </c>
      <c r="C571" s="1003">
        <v>117</v>
      </c>
      <c r="D571" s="1174" t="str">
        <f>IF($F571="","",VLOOKUP($F571,'DANH MỤC VẬT TƯ'!$B$10:$G$55,2,0))</f>
        <v>Thịt heo</v>
      </c>
      <c r="E571" s="1174" t="str">
        <f>IF($F571="","",VLOOKUP($F571,'DANH MỤC VẬT TƯ'!$B$10:$G$55,3,0))</f>
        <v>kg</v>
      </c>
      <c r="F571" s="1006" t="s">
        <v>2088</v>
      </c>
      <c r="G571" s="1057">
        <f>0.2*30</f>
        <v>6</v>
      </c>
      <c r="H571" s="1058">
        <f>IF($F571="","",VLOOKUP($F571,'BÁO CÁO NXT 152'!$A$83:$L$100,8,0))</f>
        <v>130000</v>
      </c>
      <c r="I571" s="1058">
        <f t="shared" si="34"/>
        <v>780000</v>
      </c>
      <c r="J571" s="1174">
        <f>IF($F571="","",VLOOKUP($F571,'DANH MỤC VẬT TƯ'!$B$10:$G$55,4,0))</f>
        <v>152</v>
      </c>
      <c r="K571" s="1097" t="s">
        <v>2056</v>
      </c>
      <c r="L571" s="1058" t="str">
        <f t="shared" si="36"/>
        <v>152LT</v>
      </c>
      <c r="M571" s="1076"/>
      <c r="N571" s="1076"/>
    </row>
    <row r="572" spans="1:14" s="1009" customFormat="1" ht="15.95" customHeight="1">
      <c r="A572" s="1001"/>
      <c r="B572" s="1002">
        <v>44629</v>
      </c>
      <c r="C572" s="1003">
        <v>117</v>
      </c>
      <c r="D572" s="1174" t="str">
        <f>IF($F572="","",VLOOKUP($F572,'DANH MỤC VẬT TƯ'!$B$10:$G$55,2,0))</f>
        <v>Mực tươi</v>
      </c>
      <c r="E572" s="1174" t="str">
        <f>IF($F572="","",VLOOKUP($F572,'DANH MỤC VẬT TƯ'!$B$10:$G$55,3,0))</f>
        <v>kg</v>
      </c>
      <c r="F572" s="1006" t="s">
        <v>2086</v>
      </c>
      <c r="G572" s="1057">
        <f>0.1*30</f>
        <v>3</v>
      </c>
      <c r="H572" s="1058">
        <f>IF($F572="","",VLOOKUP($F572,'BÁO CÁO NXT 152'!$A$83:$L$100,8,0))</f>
        <v>250000</v>
      </c>
      <c r="I572" s="1058">
        <f t="shared" si="34"/>
        <v>750000</v>
      </c>
      <c r="J572" s="1174">
        <f>IF($F572="","",VLOOKUP($F572,'DANH MỤC VẬT TƯ'!$B$10:$G$55,4,0))</f>
        <v>152</v>
      </c>
      <c r="K572" s="1097" t="s">
        <v>2056</v>
      </c>
      <c r="L572" s="1058" t="str">
        <f t="shared" si="36"/>
        <v>152LT</v>
      </c>
      <c r="M572" s="1076"/>
      <c r="N572" s="1076"/>
    </row>
    <row r="573" spans="1:14" s="1009" customFormat="1" ht="15.95" customHeight="1">
      <c r="A573" s="1001"/>
      <c r="B573" s="1002">
        <v>44629</v>
      </c>
      <c r="C573" s="1003">
        <v>117</v>
      </c>
      <c r="D573" s="1174" t="str">
        <f>IF($F573="","",VLOOKUP($F573,'DANH MỤC VẬT TƯ'!$B$10:$G$55,2,0))</f>
        <v>Tôm</v>
      </c>
      <c r="E573" s="1174" t="str">
        <f>IF($F573="","",VLOOKUP($F573,'DANH MỤC VẬT TƯ'!$B$10:$G$55,3,0))</f>
        <v>kg</v>
      </c>
      <c r="F573" s="1006" t="s">
        <v>2089</v>
      </c>
      <c r="G573" s="1057">
        <f>0.1*30</f>
        <v>3</v>
      </c>
      <c r="H573" s="1058">
        <f>IF($F573="","",VLOOKUP($F573,'BÁO CÁO NXT 152'!$A$83:$L$100,8,0))</f>
        <v>250000</v>
      </c>
      <c r="I573" s="1058">
        <f t="shared" ref="I573:I636" si="37">IF(G573=0,0,G573*H573)</f>
        <v>750000</v>
      </c>
      <c r="J573" s="1174">
        <f>IF($F573="","",VLOOKUP($F573,'DANH MỤC VẬT TƯ'!$B$10:$G$55,4,0))</f>
        <v>152</v>
      </c>
      <c r="K573" s="1097" t="s">
        <v>2056</v>
      </c>
      <c r="L573" s="1058" t="str">
        <f t="shared" si="36"/>
        <v>152LT</v>
      </c>
      <c r="M573" s="1076"/>
      <c r="N573" s="1076"/>
    </row>
    <row r="574" spans="1:14" s="1009" customFormat="1" ht="15.95" customHeight="1">
      <c r="A574" s="1001"/>
      <c r="B574" s="1002">
        <v>44629</v>
      </c>
      <c r="C574" s="1003">
        <v>117</v>
      </c>
      <c r="D574" s="1174" t="str">
        <f>IF($F574="","",VLOOKUP($F574,'DANH MỤC VẬT TƯ'!$B$10:$G$55,2,0))</f>
        <v>Rau các loại</v>
      </c>
      <c r="E574" s="1174" t="str">
        <f>IF($F574="","",VLOOKUP($F574,'DANH MỤC VẬT TƯ'!$B$10:$G$55,3,0))</f>
        <v>kg</v>
      </c>
      <c r="F574" s="1006" t="s">
        <v>2085</v>
      </c>
      <c r="G574" s="1057">
        <f>1*30</f>
        <v>30</v>
      </c>
      <c r="H574" s="1058">
        <f>IF($F574="","",VLOOKUP($F574,'BÁO CÁO NXT 152'!$A$83:$L$100,8,0))</f>
        <v>30000</v>
      </c>
      <c r="I574" s="1058">
        <f t="shared" si="37"/>
        <v>900000</v>
      </c>
      <c r="J574" s="1174">
        <f>IF($F574="","",VLOOKUP($F574,'DANH MỤC VẬT TƯ'!$B$10:$G$55,4,0))</f>
        <v>152</v>
      </c>
      <c r="K574" s="1097" t="s">
        <v>2056</v>
      </c>
      <c r="L574" s="1058" t="str">
        <f t="shared" si="36"/>
        <v>152LT</v>
      </c>
      <c r="M574" s="1076"/>
      <c r="N574" s="1076"/>
    </row>
    <row r="575" spans="1:14" s="1009" customFormat="1" ht="15.95" customHeight="1">
      <c r="A575" s="1001"/>
      <c r="B575" s="1002">
        <v>44629</v>
      </c>
      <c r="C575" s="1003">
        <v>117</v>
      </c>
      <c r="D575" s="1174" t="str">
        <f>IF($F575="","",VLOOKUP($F575,'DANH MỤC VẬT TƯ'!$B$10:$G$55,2,0))</f>
        <v>Ngô mỹ</v>
      </c>
      <c r="E575" s="1174" t="str">
        <f>IF($F575="","",VLOOKUP($F575,'DANH MỤC VẬT TƯ'!$B$10:$G$55,3,0))</f>
        <v>kg</v>
      </c>
      <c r="F575" s="1006" t="s">
        <v>2096</v>
      </c>
      <c r="G575" s="1057">
        <f>0.08*25</f>
        <v>2</v>
      </c>
      <c r="H575" s="1058">
        <f>IF($F575="","",VLOOKUP($F575,'BÁO CÁO NXT 152'!$A$83:$L$100,8,0))</f>
        <v>30000</v>
      </c>
      <c r="I575" s="1058">
        <f t="shared" si="37"/>
        <v>60000</v>
      </c>
      <c r="J575" s="1174">
        <f>IF($F575="","",VLOOKUP($F575,'DANH MỤC VẬT TƯ'!$B$10:$G$55,4,0))</f>
        <v>152</v>
      </c>
      <c r="K575" s="1097" t="s">
        <v>1971</v>
      </c>
      <c r="L575" s="1058" t="str">
        <f t="shared" si="36"/>
        <v>152NC</v>
      </c>
      <c r="M575" s="1076"/>
      <c r="N575" s="1076"/>
    </row>
    <row r="576" spans="1:14" s="1009" customFormat="1" ht="15.95" customHeight="1">
      <c r="A576" s="1001"/>
      <c r="B576" s="1002">
        <v>44629</v>
      </c>
      <c r="C576" s="1003">
        <v>117</v>
      </c>
      <c r="D576" s="1174" t="str">
        <f>IF($F576="","",VLOOKUP($F576,'DANH MỤC VẬT TƯ'!$B$10:$G$55,2,0))</f>
        <v>Bột chiên giòn</v>
      </c>
      <c r="E576" s="1174" t="str">
        <f>IF($F576="","",VLOOKUP($F576,'DANH MỤC VẬT TƯ'!$B$10:$G$55,3,0))</f>
        <v>kg</v>
      </c>
      <c r="F576" s="1006" t="s">
        <v>2095</v>
      </c>
      <c r="G576" s="1057">
        <f>0.05*25</f>
        <v>1.25</v>
      </c>
      <c r="H576" s="1058">
        <f>IF($F576="","",VLOOKUP($F576,'BÁO CÁO NXT 152'!$A$83:$L$100,8,0))</f>
        <v>150000</v>
      </c>
      <c r="I576" s="1058">
        <f t="shared" si="37"/>
        <v>187500</v>
      </c>
      <c r="J576" s="1174">
        <f>IF($F576="","",VLOOKUP($F576,'DANH MỤC VẬT TƯ'!$B$10:$G$55,4,0))</f>
        <v>152</v>
      </c>
      <c r="K576" s="1097" t="s">
        <v>1971</v>
      </c>
      <c r="L576" s="1058" t="str">
        <f t="shared" si="36"/>
        <v>152NC</v>
      </c>
      <c r="M576" s="1076"/>
      <c r="N576" s="1076"/>
    </row>
    <row r="577" spans="1:14" s="1009" customFormat="1" ht="15.95" customHeight="1">
      <c r="A577" s="1001"/>
      <c r="B577" s="1028"/>
      <c r="C577" s="1003"/>
      <c r="D577" s="1174" t="str">
        <f>IF($F577="","",VLOOKUP($F577,'DANH MỤC VẬT TƯ'!$B$10:$G$55,2,0))</f>
        <v/>
      </c>
      <c r="E577" s="1174" t="str">
        <f>IF($F577="","",VLOOKUP($F577,'DANH MỤC VẬT TƯ'!$B$10:$G$55,3,0))</f>
        <v/>
      </c>
      <c r="F577" s="1006"/>
      <c r="G577" s="1057"/>
      <c r="H577" s="1058" t="str">
        <f>IF($F577="","",VLOOKUP($F577,'BÁO CÁO NXT 152'!$A$83:$L$100,8,0))</f>
        <v/>
      </c>
      <c r="I577" s="1058">
        <f t="shared" si="37"/>
        <v>0</v>
      </c>
      <c r="J577" s="1174" t="str">
        <f>IF($F577="","",VLOOKUP($F577,'DANH MỤC VẬT TƯ'!$B$10:$G$55,4,0))</f>
        <v/>
      </c>
      <c r="K577" s="1071"/>
      <c r="L577" s="1058" t="str">
        <f t="shared" si="36"/>
        <v/>
      </c>
      <c r="M577" s="1076"/>
      <c r="N577" s="1076"/>
    </row>
    <row r="578" spans="1:14" s="1009" customFormat="1" ht="15.95" customHeight="1">
      <c r="A578" s="1001"/>
      <c r="B578" s="1028">
        <v>44630</v>
      </c>
      <c r="C578" s="1003">
        <v>118</v>
      </c>
      <c r="D578" s="1174" t="str">
        <f>IF($F578="","",VLOOKUP($F578,'DANH MỤC VẬT TƯ'!$B$10:$G$55,2,0))</f>
        <v>Cá diêu hồng</v>
      </c>
      <c r="E578" s="1174" t="str">
        <f>IF($F578="","",VLOOKUP($F578,'DANH MỤC VẬT TƯ'!$B$10:$G$55,3,0))</f>
        <v>kg</v>
      </c>
      <c r="F578" s="1006" t="s">
        <v>2081</v>
      </c>
      <c r="G578" s="1057">
        <f>0.7*30</f>
        <v>21</v>
      </c>
      <c r="H578" s="1058">
        <f>IF($F578="","",VLOOKUP($F578,'BÁO CÁO NXT 152'!$A$83:$L$100,8,0))</f>
        <v>60000</v>
      </c>
      <c r="I578" s="1058">
        <f t="shared" si="37"/>
        <v>1260000</v>
      </c>
      <c r="J578" s="1174">
        <f>IF($F578="","",VLOOKUP($F578,'DANH MỤC VẬT TƯ'!$B$10:$G$55,4,0))</f>
        <v>152</v>
      </c>
      <c r="K578" s="1097" t="s">
        <v>2121</v>
      </c>
      <c r="L578" s="1058" t="str">
        <f t="shared" si="36"/>
        <v>152LCDH</v>
      </c>
      <c r="M578" s="1076"/>
      <c r="N578" s="1076"/>
    </row>
    <row r="579" spans="1:14" s="1009" customFormat="1" ht="15.95" customHeight="1">
      <c r="A579" s="1001"/>
      <c r="B579" s="1028">
        <v>44630</v>
      </c>
      <c r="C579" s="1003">
        <v>118</v>
      </c>
      <c r="D579" s="1174" t="str">
        <f>IF($F579="","",VLOOKUP($F579,'DANH MỤC VẬT TƯ'!$B$10:$G$55,2,0))</f>
        <v>Bún</v>
      </c>
      <c r="E579" s="1174" t="str">
        <f>IF($F579="","",VLOOKUP($F579,'DANH MỤC VẬT TƯ'!$B$10:$G$55,3,0))</f>
        <v>kg</v>
      </c>
      <c r="F579" s="1006" t="s">
        <v>2083</v>
      </c>
      <c r="G579" s="1057">
        <f>0.5*30</f>
        <v>15</v>
      </c>
      <c r="H579" s="1058">
        <f>IF($F579="","",VLOOKUP($F579,'BÁO CÁO NXT 152'!$A$83:$L$100,8,0))</f>
        <v>12000</v>
      </c>
      <c r="I579" s="1058">
        <f t="shared" si="37"/>
        <v>180000</v>
      </c>
      <c r="J579" s="1174">
        <f>IF($F579="","",VLOOKUP($F579,'DANH MỤC VẬT TƯ'!$B$10:$G$55,4,0))</f>
        <v>152</v>
      </c>
      <c r="K579" s="1097" t="s">
        <v>2121</v>
      </c>
      <c r="L579" s="1058" t="str">
        <f t="shared" si="36"/>
        <v>152LCDH</v>
      </c>
      <c r="M579" s="1076"/>
      <c r="N579" s="1076"/>
    </row>
    <row r="580" spans="1:14" s="1009" customFormat="1" ht="15.95" customHeight="1">
      <c r="A580" s="1001"/>
      <c r="B580" s="1028">
        <v>44630</v>
      </c>
      <c r="C580" s="1003">
        <v>118</v>
      </c>
      <c r="D580" s="1174" t="str">
        <f>IF($F580="","",VLOOKUP($F580,'DANH MỤC VẬT TƯ'!$B$10:$G$55,2,0))</f>
        <v>Rau các loại</v>
      </c>
      <c r="E580" s="1174" t="str">
        <f>IF($F580="","",VLOOKUP($F580,'DANH MỤC VẬT TƯ'!$B$10:$G$55,3,0))</f>
        <v>kg</v>
      </c>
      <c r="F580" s="1006" t="s">
        <v>2085</v>
      </c>
      <c r="G580" s="1057">
        <f>1*30</f>
        <v>30</v>
      </c>
      <c r="H580" s="1058">
        <f>IF($F580="","",VLOOKUP($F580,'BÁO CÁO NXT 152'!$A$83:$L$100,8,0))</f>
        <v>30000</v>
      </c>
      <c r="I580" s="1058">
        <f t="shared" si="37"/>
        <v>900000</v>
      </c>
      <c r="J580" s="1174">
        <f>IF($F580="","",VLOOKUP($F580,'DANH MỤC VẬT TƯ'!$B$10:$G$55,4,0))</f>
        <v>152</v>
      </c>
      <c r="K580" s="1097" t="s">
        <v>2121</v>
      </c>
      <c r="L580" s="1058" t="str">
        <f t="shared" si="36"/>
        <v>152LCDH</v>
      </c>
      <c r="M580" s="1076"/>
      <c r="N580" s="1076"/>
    </row>
    <row r="581" spans="1:14" s="1009" customFormat="1" ht="15.95" customHeight="1">
      <c r="A581" s="1001"/>
      <c r="B581" s="1028">
        <v>44630</v>
      </c>
      <c r="C581" s="1003">
        <v>118</v>
      </c>
      <c r="D581" s="1174" t="str">
        <f>IF($F581="","",VLOOKUP($F581,'DANH MỤC VẬT TƯ'!$B$10:$G$55,2,0))</f>
        <v xml:space="preserve">Khoai </v>
      </c>
      <c r="E581" s="1174" t="str">
        <f>IF($F581="","",VLOOKUP($F581,'DANH MỤC VẬT TƯ'!$B$10:$G$55,3,0))</f>
        <v>kg</v>
      </c>
      <c r="F581" s="1099" t="s">
        <v>2093</v>
      </c>
      <c r="G581" s="1057">
        <f>0.07*17</f>
        <v>1.1900000000000002</v>
      </c>
      <c r="H581" s="1058">
        <f>IF($F581="","",VLOOKUP($F581,'BÁO CÁO NXT 152'!$A$83:$L$100,8,0))</f>
        <v>30000.000000000004</v>
      </c>
      <c r="I581" s="1058">
        <f t="shared" si="37"/>
        <v>35700.000000000007</v>
      </c>
      <c r="J581" s="1174">
        <f>IF($F581="","",VLOOKUP($F581,'DANH MỤC VẬT TƯ'!$B$10:$G$55,4,0))</f>
        <v>152</v>
      </c>
      <c r="K581" s="1097" t="s">
        <v>2129</v>
      </c>
      <c r="L581" s="1058" t="str">
        <f t="shared" si="36"/>
        <v>152KTC</v>
      </c>
      <c r="M581" s="1076"/>
      <c r="N581" s="1076"/>
    </row>
    <row r="582" spans="1:14" s="1009" customFormat="1" ht="15.95" customHeight="1">
      <c r="A582" s="1001"/>
      <c r="B582" s="1028">
        <v>44630</v>
      </c>
      <c r="C582" s="1003">
        <v>118</v>
      </c>
      <c r="D582" s="1174" t="str">
        <f>IF($F582="","",VLOOKUP($F582,'DANH MỤC VẬT TƯ'!$B$10:$G$55,2,0))</f>
        <v>Bột chiên giòn</v>
      </c>
      <c r="E582" s="1174" t="str">
        <f>IF($F582="","",VLOOKUP($F582,'DANH MỤC VẬT TƯ'!$B$10:$G$55,3,0))</f>
        <v>kg</v>
      </c>
      <c r="F582" s="1099" t="s">
        <v>2095</v>
      </c>
      <c r="G582" s="1057">
        <f>0.05*17</f>
        <v>0.85000000000000009</v>
      </c>
      <c r="H582" s="1058">
        <f>IF($F582="","",VLOOKUP($F582,'BÁO CÁO NXT 152'!$A$83:$L$100,8,0))</f>
        <v>150000</v>
      </c>
      <c r="I582" s="1058">
        <f t="shared" si="37"/>
        <v>127500.00000000001</v>
      </c>
      <c r="J582" s="1174">
        <f>IF($F582="","",VLOOKUP($F582,'DANH MỤC VẬT TƯ'!$B$10:$G$55,4,0))</f>
        <v>152</v>
      </c>
      <c r="K582" s="1097" t="s">
        <v>2129</v>
      </c>
      <c r="L582" s="1058" t="str">
        <f t="shared" si="36"/>
        <v>152KTC</v>
      </c>
      <c r="M582" s="1076"/>
      <c r="N582" s="1076"/>
    </row>
    <row r="583" spans="1:14" s="1009" customFormat="1" ht="15.95" customHeight="1">
      <c r="A583" s="1001"/>
      <c r="B583" s="1028"/>
      <c r="C583" s="1003"/>
      <c r="D583" s="1174" t="str">
        <f>IF($F583="","",VLOOKUP($F583,'DANH MỤC VẬT TƯ'!$B$10:$G$55,2,0))</f>
        <v/>
      </c>
      <c r="E583" s="1174" t="str">
        <f>IF($F583="","",VLOOKUP($F583,'DANH MỤC VẬT TƯ'!$B$10:$G$55,3,0))</f>
        <v/>
      </c>
      <c r="F583" s="1006"/>
      <c r="G583" s="1057"/>
      <c r="H583" s="1058" t="str">
        <f>IF($F583="","",VLOOKUP($F583,'BÁO CÁO NXT 152'!$A$83:$L$100,8,0))</f>
        <v/>
      </c>
      <c r="I583" s="1058">
        <f t="shared" si="37"/>
        <v>0</v>
      </c>
      <c r="J583" s="1174" t="str">
        <f>IF($F583="","",VLOOKUP($F583,'DANH MỤC VẬT TƯ'!$B$10:$G$55,4,0))</f>
        <v/>
      </c>
      <c r="K583" s="1097"/>
      <c r="L583" s="1058" t="str">
        <f t="shared" si="36"/>
        <v/>
      </c>
      <c r="M583" s="1076"/>
      <c r="N583" s="1076"/>
    </row>
    <row r="584" spans="1:14" s="1009" customFormat="1" ht="15.95" customHeight="1">
      <c r="A584" s="1001"/>
      <c r="B584" s="1028">
        <v>44630</v>
      </c>
      <c r="C584" s="1003">
        <v>119</v>
      </c>
      <c r="D584" s="1174" t="str">
        <f>IF($F584="","",VLOOKUP($F584,'DANH MỤC VẬT TƯ'!$B$10:$G$55,2,0))</f>
        <v>Mực tươi</v>
      </c>
      <c r="E584" s="1174" t="str">
        <f>IF($F584="","",VLOOKUP($F584,'DANH MỤC VẬT TƯ'!$B$10:$G$55,3,0))</f>
        <v>kg</v>
      </c>
      <c r="F584" s="1006" t="s">
        <v>2086</v>
      </c>
      <c r="G584" s="1057">
        <f>0.3*30</f>
        <v>9</v>
      </c>
      <c r="H584" s="1058">
        <f>IF($F584="","",VLOOKUP($F584,'BÁO CÁO NXT 152'!$A$83:$L$100,8,0))</f>
        <v>250000</v>
      </c>
      <c r="I584" s="1058">
        <f t="shared" si="37"/>
        <v>2250000</v>
      </c>
      <c r="J584" s="1174">
        <f>IF($F584="","",VLOOKUP($F584,'DANH MỤC VẬT TƯ'!$B$10:$G$55,4,0))</f>
        <v>152</v>
      </c>
      <c r="K584" s="1097" t="s">
        <v>2124</v>
      </c>
      <c r="L584" s="1058" t="str">
        <f t="shared" si="36"/>
        <v>152MNMO</v>
      </c>
      <c r="M584" s="1076"/>
      <c r="N584" s="1076"/>
    </row>
    <row r="585" spans="1:14" s="1009" customFormat="1" ht="15.95" customHeight="1">
      <c r="A585" s="1001"/>
      <c r="B585" s="1028">
        <v>44630</v>
      </c>
      <c r="C585" s="1003">
        <v>119</v>
      </c>
      <c r="D585" s="1174" t="str">
        <f>IF($F585="","",VLOOKUP($F585,'DANH MỤC VẬT TƯ'!$B$10:$G$55,2,0))</f>
        <v>Rau các loại</v>
      </c>
      <c r="E585" s="1174" t="str">
        <f>IF($F585="","",VLOOKUP($F585,'DANH MỤC VẬT TƯ'!$B$10:$G$55,3,0))</f>
        <v>kg</v>
      </c>
      <c r="F585" s="1006" t="s">
        <v>2085</v>
      </c>
      <c r="G585" s="1077">
        <f>0.2*30</f>
        <v>6</v>
      </c>
      <c r="H585" s="1058">
        <f>IF($F585="","",VLOOKUP($F585,'BÁO CÁO NXT 152'!$A$83:$L$100,8,0))</f>
        <v>30000</v>
      </c>
      <c r="I585" s="1058">
        <f t="shared" si="37"/>
        <v>180000</v>
      </c>
      <c r="J585" s="1174">
        <f>IF($F585="","",VLOOKUP($F585,'DANH MỤC VẬT TƯ'!$B$10:$G$55,4,0))</f>
        <v>152</v>
      </c>
      <c r="K585" s="1097" t="s">
        <v>2124</v>
      </c>
      <c r="L585" s="1058" t="str">
        <f t="shared" si="36"/>
        <v>152MNMO</v>
      </c>
      <c r="M585" s="1076"/>
      <c r="N585" s="1076"/>
    </row>
    <row r="586" spans="1:14" s="1009" customFormat="1" ht="15.95" customHeight="1">
      <c r="A586" s="1001"/>
      <c r="B586" s="1028"/>
      <c r="C586" s="1003"/>
      <c r="D586" s="1174" t="str">
        <f>IF($F586="","",VLOOKUP($F586,'DANH MỤC VẬT TƯ'!$B$10:$G$55,2,0))</f>
        <v/>
      </c>
      <c r="E586" s="1174" t="str">
        <f>IF($F586="","",VLOOKUP($F586,'DANH MỤC VẬT TƯ'!$B$10:$G$55,3,0))</f>
        <v/>
      </c>
      <c r="F586" s="1006"/>
      <c r="G586" s="1077"/>
      <c r="H586" s="1058" t="str">
        <f>IF($F586="","",VLOOKUP($F586,'BÁO CÁO NXT 152'!$A$83:$L$100,8,0))</f>
        <v/>
      </c>
      <c r="I586" s="1058">
        <f t="shared" si="37"/>
        <v>0</v>
      </c>
      <c r="J586" s="1174" t="str">
        <f>IF($F586="","",VLOOKUP($F586,'DANH MỤC VẬT TƯ'!$B$10:$G$55,4,0))</f>
        <v/>
      </c>
      <c r="K586" s="1097"/>
      <c r="L586" s="1058"/>
      <c r="M586" s="1076"/>
      <c r="N586" s="1076"/>
    </row>
    <row r="587" spans="1:14" s="1009" customFormat="1" ht="15.95" customHeight="1">
      <c r="A587" s="1001"/>
      <c r="B587" s="1028">
        <v>44630</v>
      </c>
      <c r="C587" s="1003">
        <v>120</v>
      </c>
      <c r="D587" s="1174" t="str">
        <f>IF($F587="","",VLOOKUP($F587,'DANH MỤC VẬT TƯ'!$B$10:$G$55,2,0))</f>
        <v>Bắp bò</v>
      </c>
      <c r="E587" s="1174" t="str">
        <f>IF($F587="","",VLOOKUP($F587,'DANH MỤC VẬT TƯ'!$B$10:$G$55,3,0))</f>
        <v>kg</v>
      </c>
      <c r="F587" s="1006" t="s">
        <v>2045</v>
      </c>
      <c r="G587" s="1057">
        <f>25*0.2</f>
        <v>5</v>
      </c>
      <c r="H587" s="1058">
        <f>IF($F587="","",VLOOKUP($F587,'BÁO CÁO NXT 152'!$A$83:$L$100,8,0))</f>
        <v>270000</v>
      </c>
      <c r="I587" s="1058">
        <f t="shared" si="37"/>
        <v>1350000</v>
      </c>
      <c r="J587" s="1174">
        <f>IF($F587="","",VLOOKUP($F587,'DANH MỤC VẬT TƯ'!$B$10:$G$55,4,0))</f>
        <v>152</v>
      </c>
      <c r="K587" s="1097" t="s">
        <v>2127</v>
      </c>
      <c r="L587" s="1058" t="str">
        <f>J587&amp;K587</f>
        <v>152BXTC</v>
      </c>
      <c r="M587" s="1076"/>
      <c r="N587" s="1076"/>
    </row>
    <row r="588" spans="1:14" s="1009" customFormat="1" ht="15.95" customHeight="1">
      <c r="A588" s="1001"/>
      <c r="B588" s="1028">
        <v>44630</v>
      </c>
      <c r="C588" s="1003">
        <v>120</v>
      </c>
      <c r="D588" s="1174" t="str">
        <f>IF($F588="","",VLOOKUP($F588,'DANH MỤC VẬT TƯ'!$B$10:$G$55,2,0))</f>
        <v>Rau các loại</v>
      </c>
      <c r="E588" s="1174" t="str">
        <f>IF($F588="","",VLOOKUP($F588,'DANH MỤC VẬT TƯ'!$B$10:$G$55,3,0))</f>
        <v>kg</v>
      </c>
      <c r="F588" s="1006" t="s">
        <v>2085</v>
      </c>
      <c r="G588" s="1057">
        <f>25*0.2</f>
        <v>5</v>
      </c>
      <c r="H588" s="1058">
        <f>IF($F588="","",VLOOKUP($F588,'BÁO CÁO NXT 152'!$A$83:$L$100,8,0))</f>
        <v>30000</v>
      </c>
      <c r="I588" s="1058">
        <f t="shared" si="37"/>
        <v>150000</v>
      </c>
      <c r="J588" s="1174">
        <f>IF($F588="","",VLOOKUP($F588,'DANH MỤC VẬT TƯ'!$B$10:$G$55,4,0))</f>
        <v>152</v>
      </c>
      <c r="K588" s="1097" t="s">
        <v>2127</v>
      </c>
      <c r="L588" s="1058" t="str">
        <f>J588&amp;K588</f>
        <v>152BXTC</v>
      </c>
      <c r="M588" s="1076"/>
      <c r="N588" s="1076"/>
    </row>
    <row r="589" spans="1:14" s="1009" customFormat="1" ht="15.95" customHeight="1">
      <c r="A589" s="1001"/>
      <c r="B589" s="1028"/>
      <c r="C589" s="1003"/>
      <c r="D589" s="1174" t="str">
        <f>IF($F589="","",VLOOKUP($F589,'DANH MỤC VẬT TƯ'!$B$10:$G$55,2,0))</f>
        <v/>
      </c>
      <c r="E589" s="1174" t="str">
        <f>IF($F589="","",VLOOKUP($F589,'DANH MỤC VẬT TƯ'!$B$10:$G$55,3,0))</f>
        <v/>
      </c>
      <c r="F589" s="1006"/>
      <c r="G589" s="1057"/>
      <c r="H589" s="1058" t="str">
        <f>IF($F589="","",VLOOKUP($F589,'BÁO CÁO NXT 152'!$A$83:$L$100,8,0))</f>
        <v/>
      </c>
      <c r="I589" s="1058">
        <f t="shared" si="37"/>
        <v>0</v>
      </c>
      <c r="J589" s="1174" t="str">
        <f>IF($F589="","",VLOOKUP($F589,'DANH MỤC VẬT TƯ'!$B$10:$G$55,4,0))</f>
        <v/>
      </c>
      <c r="K589" s="1071"/>
      <c r="L589" s="1058"/>
      <c r="M589" s="1076"/>
      <c r="N589" s="1076"/>
    </row>
    <row r="590" spans="1:14" s="1009" customFormat="1" ht="15.95" customHeight="1">
      <c r="A590" s="1001"/>
      <c r="B590" s="1028">
        <v>44631</v>
      </c>
      <c r="C590" s="1003">
        <v>121</v>
      </c>
      <c r="D590" s="1174" t="str">
        <f>IF($F590="","",VLOOKUP($F590,'DANH MỤC VẬT TƯ'!$B$10:$G$55,2,0))</f>
        <v>Bắp bò</v>
      </c>
      <c r="E590" s="1174" t="str">
        <f>IF($F590="","",VLOOKUP($F590,'DANH MỤC VẬT TƯ'!$B$10:$G$55,3,0))</f>
        <v>kg</v>
      </c>
      <c r="F590" s="1006" t="s">
        <v>2045</v>
      </c>
      <c r="G590" s="1057">
        <f>0.1*30</f>
        <v>3</v>
      </c>
      <c r="H590" s="1058">
        <f>IF($F590="","",VLOOKUP($F590,'BÁO CÁO NXT 152'!$A$83:$L$100,8,0))</f>
        <v>270000</v>
      </c>
      <c r="I590" s="1058">
        <f t="shared" si="37"/>
        <v>810000</v>
      </c>
      <c r="J590" s="1174">
        <f>IF($F590="","",VLOOKUP($F590,'DANH MỤC VẬT TƯ'!$B$10:$G$55,4,0))</f>
        <v>152</v>
      </c>
      <c r="K590" s="1097" t="s">
        <v>2128</v>
      </c>
      <c r="L590" s="1058" t="str">
        <f t="shared" ref="L590:L598" si="38">J590&amp;K590</f>
        <v>152LTC</v>
      </c>
      <c r="M590" s="1076"/>
      <c r="N590" s="1076"/>
    </row>
    <row r="591" spans="1:14" s="1009" customFormat="1" ht="15.95" customHeight="1">
      <c r="A591" s="1001"/>
      <c r="B591" s="1028">
        <v>44631</v>
      </c>
      <c r="C591" s="1003">
        <v>121</v>
      </c>
      <c r="D591" s="1174" t="str">
        <f>IF($F591="","",VLOOKUP($F591,'DANH MỤC VẬT TƯ'!$B$10:$G$55,2,0))</f>
        <v>Bún</v>
      </c>
      <c r="E591" s="1174" t="str">
        <f>IF($F591="","",VLOOKUP($F591,'DANH MỤC VẬT TƯ'!$B$10:$G$55,3,0))</f>
        <v>kg</v>
      </c>
      <c r="F591" s="1006" t="s">
        <v>2083</v>
      </c>
      <c r="G591" s="1057">
        <f>0.5*30</f>
        <v>15</v>
      </c>
      <c r="H591" s="1058">
        <f>IF($F591="","",VLOOKUP($F591,'BÁO CÁO NXT 152'!$A$83:$L$100,8,0))</f>
        <v>12000</v>
      </c>
      <c r="I591" s="1058">
        <f t="shared" si="37"/>
        <v>180000</v>
      </c>
      <c r="J591" s="1174">
        <f>IF($F591="","",VLOOKUP($F591,'DANH MỤC VẬT TƯ'!$B$10:$G$55,4,0))</f>
        <v>152</v>
      </c>
      <c r="K591" s="1097" t="s">
        <v>2128</v>
      </c>
      <c r="L591" s="1058" t="str">
        <f t="shared" si="38"/>
        <v>152LTC</v>
      </c>
      <c r="M591" s="1076"/>
      <c r="N591" s="1076"/>
    </row>
    <row r="592" spans="1:14" s="1009" customFormat="1" ht="15.95" customHeight="1">
      <c r="A592" s="1001"/>
      <c r="B592" s="1028">
        <v>44631</v>
      </c>
      <c r="C592" s="1003">
        <v>121</v>
      </c>
      <c r="D592" s="1174" t="str">
        <f>IF($F592="","",VLOOKUP($F592,'DANH MỤC VẬT TƯ'!$B$10:$G$55,2,0))</f>
        <v>Thịt heo</v>
      </c>
      <c r="E592" s="1174" t="str">
        <f>IF($F592="","",VLOOKUP($F592,'DANH MỤC VẬT TƯ'!$B$10:$G$55,3,0))</f>
        <v>kg</v>
      </c>
      <c r="F592" s="1006" t="s">
        <v>2088</v>
      </c>
      <c r="G592" s="1057">
        <f>0.2*30</f>
        <v>6</v>
      </c>
      <c r="H592" s="1058">
        <f>IF($F592="","",VLOOKUP($F592,'BÁO CÁO NXT 152'!$A$83:$L$100,8,0))</f>
        <v>130000</v>
      </c>
      <c r="I592" s="1058">
        <f t="shared" si="37"/>
        <v>780000</v>
      </c>
      <c r="J592" s="1174">
        <f>IF($F592="","",VLOOKUP($F592,'DANH MỤC VẬT TƯ'!$B$10:$G$55,4,0))</f>
        <v>152</v>
      </c>
      <c r="K592" s="1097" t="s">
        <v>2128</v>
      </c>
      <c r="L592" s="1058" t="str">
        <f t="shared" si="38"/>
        <v>152LTC</v>
      </c>
      <c r="M592" s="1076"/>
      <c r="N592" s="1076"/>
    </row>
    <row r="593" spans="1:14" s="1009" customFormat="1" ht="15.95" customHeight="1">
      <c r="A593" s="1001"/>
      <c r="B593" s="1028">
        <v>44631</v>
      </c>
      <c r="C593" s="1003">
        <v>121</v>
      </c>
      <c r="D593" s="1174" t="str">
        <f>IF($F593="","",VLOOKUP($F593,'DANH MỤC VẬT TƯ'!$B$10:$G$55,2,0))</f>
        <v>Mực tươi</v>
      </c>
      <c r="E593" s="1174" t="str">
        <f>IF($F593="","",VLOOKUP($F593,'DANH MỤC VẬT TƯ'!$B$10:$G$55,3,0))</f>
        <v>kg</v>
      </c>
      <c r="F593" s="1006" t="s">
        <v>2086</v>
      </c>
      <c r="G593" s="1057">
        <f>0.1*30</f>
        <v>3</v>
      </c>
      <c r="H593" s="1058">
        <f>IF($F593="","",VLOOKUP($F593,'BÁO CÁO NXT 152'!$A$83:$L$100,8,0))</f>
        <v>250000</v>
      </c>
      <c r="I593" s="1058">
        <f t="shared" si="37"/>
        <v>750000</v>
      </c>
      <c r="J593" s="1174">
        <f>IF($F593="","",VLOOKUP($F593,'DANH MỤC VẬT TƯ'!$B$10:$G$55,4,0))</f>
        <v>152</v>
      </c>
      <c r="K593" s="1097" t="s">
        <v>2128</v>
      </c>
      <c r="L593" s="1058" t="str">
        <f t="shared" si="38"/>
        <v>152LTC</v>
      </c>
      <c r="M593" s="1076"/>
      <c r="N593" s="1076"/>
    </row>
    <row r="594" spans="1:14" s="1009" customFormat="1" ht="15.95" customHeight="1">
      <c r="A594" s="1001"/>
      <c r="B594" s="1028">
        <v>44631</v>
      </c>
      <c r="C594" s="1003">
        <v>121</v>
      </c>
      <c r="D594" s="1174" t="str">
        <f>IF($F594="","",VLOOKUP($F594,'DANH MỤC VẬT TƯ'!$B$10:$G$55,2,0))</f>
        <v>Tôm</v>
      </c>
      <c r="E594" s="1174" t="str">
        <f>IF($F594="","",VLOOKUP($F594,'DANH MỤC VẬT TƯ'!$B$10:$G$55,3,0))</f>
        <v>kg</v>
      </c>
      <c r="F594" s="1006" t="s">
        <v>2089</v>
      </c>
      <c r="G594" s="1057">
        <f>0.1*30</f>
        <v>3</v>
      </c>
      <c r="H594" s="1058">
        <f>IF($F594="","",VLOOKUP($F594,'BÁO CÁO NXT 152'!$A$83:$L$100,8,0))</f>
        <v>250000</v>
      </c>
      <c r="I594" s="1058">
        <f t="shared" si="37"/>
        <v>750000</v>
      </c>
      <c r="J594" s="1174">
        <f>IF($F594="","",VLOOKUP($F594,'DANH MỤC VẬT TƯ'!$B$10:$G$55,4,0))</f>
        <v>152</v>
      </c>
      <c r="K594" s="1097" t="s">
        <v>2128</v>
      </c>
      <c r="L594" s="1058" t="str">
        <f t="shared" si="38"/>
        <v>152LTC</v>
      </c>
      <c r="M594" s="1076"/>
      <c r="N594" s="1076"/>
    </row>
    <row r="595" spans="1:14" s="1009" customFormat="1" ht="15.95" customHeight="1">
      <c r="A595" s="1001"/>
      <c r="B595" s="1028">
        <v>44631</v>
      </c>
      <c r="C595" s="1003">
        <v>121</v>
      </c>
      <c r="D595" s="1174" t="str">
        <f>IF($F595="","",VLOOKUP($F595,'DANH MỤC VẬT TƯ'!$B$10:$G$55,2,0))</f>
        <v>Rau các loại</v>
      </c>
      <c r="E595" s="1174" t="str">
        <f>IF($F595="","",VLOOKUP($F595,'DANH MỤC VẬT TƯ'!$B$10:$G$55,3,0))</f>
        <v>kg</v>
      </c>
      <c r="F595" s="1006" t="s">
        <v>2085</v>
      </c>
      <c r="G595" s="1057">
        <f>1*30</f>
        <v>30</v>
      </c>
      <c r="H595" s="1058">
        <f>IF($F595="","",VLOOKUP($F595,'BÁO CÁO NXT 152'!$A$83:$L$100,8,0))</f>
        <v>30000</v>
      </c>
      <c r="I595" s="1058">
        <f t="shared" si="37"/>
        <v>900000</v>
      </c>
      <c r="J595" s="1174">
        <f>IF($F595="","",VLOOKUP($F595,'DANH MỤC VẬT TƯ'!$B$10:$G$55,4,0))</f>
        <v>152</v>
      </c>
      <c r="K595" s="1097" t="s">
        <v>2128</v>
      </c>
      <c r="L595" s="1058" t="str">
        <f t="shared" si="38"/>
        <v>152LTC</v>
      </c>
      <c r="M595" s="1076"/>
      <c r="N595" s="1076"/>
    </row>
    <row r="596" spans="1:14" s="1009" customFormat="1" ht="15.95" customHeight="1">
      <c r="A596" s="1001"/>
      <c r="B596" s="1028">
        <v>44631</v>
      </c>
      <c r="C596" s="1003">
        <v>121</v>
      </c>
      <c r="D596" s="1174" t="str">
        <f>IF($F596="","",VLOOKUP($F596,'DANH MỤC VẬT TƯ'!$B$10:$G$55,2,0))</f>
        <v>Ghẹ</v>
      </c>
      <c r="E596" s="1174" t="str">
        <f>IF($F596="","",VLOOKUP($F596,'DANH MỤC VẬT TƯ'!$B$10:$G$55,3,0))</f>
        <v>kg</v>
      </c>
      <c r="F596" s="1006" t="s">
        <v>2091</v>
      </c>
      <c r="G596" s="1057">
        <f>0.3*30</f>
        <v>9</v>
      </c>
      <c r="H596" s="1058">
        <f>IF($F596="","",VLOOKUP($F596,'BÁO CÁO NXT 152'!$A$83:$L$100,8,0))</f>
        <v>270000</v>
      </c>
      <c r="I596" s="1058">
        <f t="shared" si="37"/>
        <v>2430000</v>
      </c>
      <c r="J596" s="1174">
        <f>IF($F596="","",VLOOKUP($F596,'DANH MỤC VẬT TƯ'!$B$10:$G$55,4,0))</f>
        <v>152</v>
      </c>
      <c r="K596" s="1097" t="s">
        <v>2128</v>
      </c>
      <c r="L596" s="1058" t="str">
        <f t="shared" si="38"/>
        <v>152LTC</v>
      </c>
      <c r="M596" s="1076"/>
      <c r="N596" s="1076"/>
    </row>
    <row r="597" spans="1:14" s="1009" customFormat="1" ht="15.95" customHeight="1">
      <c r="A597" s="1001"/>
      <c r="B597" s="1028">
        <v>44631</v>
      </c>
      <c r="C597" s="1003">
        <v>121</v>
      </c>
      <c r="D597" s="1174" t="str">
        <f>IF($F597="","",VLOOKUP($F597,'DANH MỤC VẬT TƯ'!$B$10:$G$55,2,0))</f>
        <v>Ngô mỹ</v>
      </c>
      <c r="E597" s="1174" t="str">
        <f>IF($F597="","",VLOOKUP($F597,'DANH MỤC VẬT TƯ'!$B$10:$G$55,3,0))</f>
        <v>kg</v>
      </c>
      <c r="F597" s="1006" t="s">
        <v>2096</v>
      </c>
      <c r="G597" s="1057">
        <f>0.08*25</f>
        <v>2</v>
      </c>
      <c r="H597" s="1058">
        <f>IF($F597="","",VLOOKUP($F597,'BÁO CÁO NXT 152'!$A$83:$L$100,8,0))</f>
        <v>30000</v>
      </c>
      <c r="I597" s="1058">
        <f t="shared" si="37"/>
        <v>60000</v>
      </c>
      <c r="J597" s="1174">
        <f>IF($F597="","",VLOOKUP($F597,'DANH MỤC VẬT TƯ'!$B$10:$G$55,4,0))</f>
        <v>152</v>
      </c>
      <c r="K597" s="1097" t="s">
        <v>1971</v>
      </c>
      <c r="L597" s="1058" t="str">
        <f t="shared" si="38"/>
        <v>152NC</v>
      </c>
      <c r="M597" s="1076"/>
      <c r="N597" s="1076"/>
    </row>
    <row r="598" spans="1:14" s="1009" customFormat="1" ht="15.95" customHeight="1">
      <c r="A598" s="1001"/>
      <c r="B598" s="1028">
        <v>44631</v>
      </c>
      <c r="C598" s="1003">
        <v>121</v>
      </c>
      <c r="D598" s="1174" t="str">
        <f>IF($F598="","",VLOOKUP($F598,'DANH MỤC VẬT TƯ'!$B$10:$G$55,2,0))</f>
        <v>Bột chiên giòn</v>
      </c>
      <c r="E598" s="1174" t="str">
        <f>IF($F598="","",VLOOKUP($F598,'DANH MỤC VẬT TƯ'!$B$10:$G$55,3,0))</f>
        <v>kg</v>
      </c>
      <c r="F598" s="1006" t="s">
        <v>2095</v>
      </c>
      <c r="G598" s="1057">
        <f>0.05*25</f>
        <v>1.25</v>
      </c>
      <c r="H598" s="1058">
        <f>IF($F598="","",VLOOKUP($F598,'BÁO CÁO NXT 152'!$A$83:$L$100,8,0))</f>
        <v>150000</v>
      </c>
      <c r="I598" s="1058">
        <f t="shared" si="37"/>
        <v>187500</v>
      </c>
      <c r="J598" s="1174">
        <f>IF($F598="","",VLOOKUP($F598,'DANH MỤC VẬT TƯ'!$B$10:$G$55,4,0))</f>
        <v>152</v>
      </c>
      <c r="K598" s="1097" t="s">
        <v>1971</v>
      </c>
      <c r="L598" s="1058" t="str">
        <f t="shared" si="38"/>
        <v>152NC</v>
      </c>
      <c r="M598" s="1076"/>
      <c r="N598" s="1076"/>
    </row>
    <row r="599" spans="1:14" s="1009" customFormat="1" ht="15.95" customHeight="1">
      <c r="A599" s="1001"/>
      <c r="B599" s="1028"/>
      <c r="C599" s="1003"/>
      <c r="D599" s="1174" t="str">
        <f>IF($F599="","",VLOOKUP($F599,'DANH MỤC VẬT TƯ'!$B$10:$G$55,2,0))</f>
        <v/>
      </c>
      <c r="E599" s="1174" t="str">
        <f>IF($F599="","",VLOOKUP($F599,'DANH MỤC VẬT TƯ'!$B$10:$G$55,3,0))</f>
        <v/>
      </c>
      <c r="F599" s="1006"/>
      <c r="G599" s="1057"/>
      <c r="H599" s="1058" t="str">
        <f>IF($F599="","",VLOOKUP($F599,'BÁO CÁO NXT 152'!$A$83:$L$100,8,0))</f>
        <v/>
      </c>
      <c r="I599" s="1058">
        <f t="shared" si="37"/>
        <v>0</v>
      </c>
      <c r="J599" s="1174" t="str">
        <f>IF($F599="","",VLOOKUP($F599,'DANH MỤC VẬT TƯ'!$B$10:$G$55,4,0))</f>
        <v/>
      </c>
      <c r="K599" s="1071"/>
      <c r="L599" s="1058"/>
      <c r="M599" s="1076"/>
      <c r="N599" s="1076"/>
    </row>
    <row r="600" spans="1:14" s="1009" customFormat="1" ht="15.95" customHeight="1">
      <c r="A600" s="1001"/>
      <c r="B600" s="1028">
        <v>44631</v>
      </c>
      <c r="C600" s="1003">
        <v>122</v>
      </c>
      <c r="D600" s="1174" t="str">
        <f>IF($F600="","",VLOOKUP($F600,'DANH MỤC VẬT TƯ'!$B$10:$G$55,2,0))</f>
        <v xml:space="preserve"> Gạo</v>
      </c>
      <c r="E600" s="1174" t="str">
        <f>IF($F600="","",VLOOKUP($F600,'DANH MỤC VẬT TƯ'!$B$10:$G$55,3,0))</f>
        <v>kg</v>
      </c>
      <c r="F600" s="1006" t="s">
        <v>2097</v>
      </c>
      <c r="G600" s="1057">
        <f>20*0.15</f>
        <v>3</v>
      </c>
      <c r="H600" s="1058">
        <f>IF($F600="","",VLOOKUP($F600,'BÁO CÁO NXT 152'!$A$83:$L$100,8,0))</f>
        <v>25000</v>
      </c>
      <c r="I600" s="1058">
        <f t="shared" si="37"/>
        <v>75000</v>
      </c>
      <c r="J600" s="1174">
        <f>IF($F600="","",VLOOKUP($F600,'DANH MỤC VẬT TƯ'!$B$10:$G$55,4,0))</f>
        <v>152</v>
      </c>
      <c r="K600" s="1075" t="s">
        <v>2131</v>
      </c>
      <c r="L600" s="1058" t="str">
        <f t="shared" ref="L600:L607" si="39">J600&amp;K600</f>
        <v>152CDC</v>
      </c>
      <c r="M600" s="1076"/>
      <c r="N600" s="1076"/>
    </row>
    <row r="601" spans="1:14" s="1009" customFormat="1" ht="15.95" customHeight="1">
      <c r="A601" s="1001"/>
      <c r="B601" s="1028">
        <v>44631</v>
      </c>
      <c r="C601" s="1003">
        <v>122</v>
      </c>
      <c r="D601" s="1174" t="str">
        <f>IF($F601="","",VLOOKUP($F601,'DANH MỤC VẬT TƯ'!$B$10:$G$55,2,0))</f>
        <v>Trứng gà, vịt</v>
      </c>
      <c r="E601" s="1174" t="str">
        <f>IF($F601="","",VLOOKUP($F601,'DANH MỤC VẬT TƯ'!$B$10:$G$55,3,0))</f>
        <v>kg</v>
      </c>
      <c r="F601" s="1006" t="s">
        <v>2099</v>
      </c>
      <c r="G601" s="1057">
        <f>20*1</f>
        <v>20</v>
      </c>
      <c r="H601" s="1058">
        <f>IF($F601="","",VLOOKUP($F601,'BÁO CÁO NXT 152'!$A$83:$L$100,8,0))</f>
        <v>4000</v>
      </c>
      <c r="I601" s="1058">
        <f t="shared" si="37"/>
        <v>80000</v>
      </c>
      <c r="J601" s="1174">
        <f>IF($F601="","",VLOOKUP($F601,'DANH MỤC VẬT TƯ'!$B$10:$G$55,4,0))</f>
        <v>152</v>
      </c>
      <c r="K601" s="1075" t="s">
        <v>2131</v>
      </c>
      <c r="L601" s="1058" t="str">
        <f t="shared" si="39"/>
        <v>152CDC</v>
      </c>
      <c r="M601" s="1076"/>
      <c r="N601" s="1076"/>
    </row>
    <row r="602" spans="1:14" s="1009" customFormat="1" ht="15.95" customHeight="1">
      <c r="A602" s="1001"/>
      <c r="B602" s="1028">
        <v>44631</v>
      </c>
      <c r="C602" s="1003">
        <v>122</v>
      </c>
      <c r="D602" s="1174" t="str">
        <f>IF($F602="","",VLOOKUP($F602,'DANH MỤC VẬT TƯ'!$B$10:$G$55,2,0))</f>
        <v xml:space="preserve"> Lạp xường</v>
      </c>
      <c r="E602" s="1174" t="str">
        <f>IF($F602="","",VLOOKUP($F602,'DANH MỤC VẬT TƯ'!$B$10:$G$55,3,0))</f>
        <v>kg</v>
      </c>
      <c r="F602" s="1006" t="s">
        <v>2105</v>
      </c>
      <c r="G602" s="1057">
        <f>20*0.02</f>
        <v>0.4</v>
      </c>
      <c r="H602" s="1058">
        <f>IF($F602="","",VLOOKUP($F602,'BÁO CÁO NXT 152'!$A$83:$L$100,8,0))</f>
        <v>200000</v>
      </c>
      <c r="I602" s="1058">
        <f t="shared" si="37"/>
        <v>80000</v>
      </c>
      <c r="J602" s="1174">
        <f>IF($F602="","",VLOOKUP($F602,'DANH MỤC VẬT TƯ'!$B$10:$G$55,4,0))</f>
        <v>152</v>
      </c>
      <c r="K602" s="1075" t="s">
        <v>2131</v>
      </c>
      <c r="L602" s="1058" t="str">
        <f t="shared" si="39"/>
        <v>152CDC</v>
      </c>
      <c r="M602" s="1076"/>
      <c r="N602" s="1076"/>
    </row>
    <row r="603" spans="1:14" s="1009" customFormat="1" ht="15.95" customHeight="1">
      <c r="A603" s="1001"/>
      <c r="B603" s="1028">
        <v>44631</v>
      </c>
      <c r="C603" s="1003">
        <v>122</v>
      </c>
      <c r="D603" s="1174" t="str">
        <f>IF($F603="","",VLOOKUP($F603,'DANH MỤC VẬT TƯ'!$B$10:$G$55,2,0))</f>
        <v>Rau các loại</v>
      </c>
      <c r="E603" s="1174" t="str">
        <f>IF($F603="","",VLOOKUP($F603,'DANH MỤC VẬT TƯ'!$B$10:$G$55,3,0))</f>
        <v>kg</v>
      </c>
      <c r="F603" s="1006" t="s">
        <v>2085</v>
      </c>
      <c r="G603" s="1057">
        <f>20*0.1</f>
        <v>2</v>
      </c>
      <c r="H603" s="1058">
        <f>IF($F603="","",VLOOKUP($F603,'BÁO CÁO NXT 152'!$A$83:$L$100,8,0))</f>
        <v>30000</v>
      </c>
      <c r="I603" s="1058">
        <f t="shared" si="37"/>
        <v>60000</v>
      </c>
      <c r="J603" s="1174">
        <f>IF($F603="","",VLOOKUP($F603,'DANH MỤC VẬT TƯ'!$B$10:$G$55,4,0))</f>
        <v>152</v>
      </c>
      <c r="K603" s="1075" t="s">
        <v>2131</v>
      </c>
      <c r="L603" s="1058" t="str">
        <f t="shared" si="39"/>
        <v>152CDC</v>
      </c>
      <c r="M603" s="1076"/>
      <c r="N603" s="1076"/>
    </row>
    <row r="604" spans="1:14" s="1009" customFormat="1" ht="15.95" customHeight="1">
      <c r="A604" s="1001"/>
      <c r="B604" s="1028"/>
      <c r="C604" s="1003"/>
      <c r="D604" s="1174" t="str">
        <f>IF($F604="","",VLOOKUP($F604,'DANH MỤC VẬT TƯ'!$B$10:$G$55,2,0))</f>
        <v/>
      </c>
      <c r="E604" s="1174" t="str">
        <f>IF($F604="","",VLOOKUP($F604,'DANH MỤC VẬT TƯ'!$B$10:$G$55,3,0))</f>
        <v/>
      </c>
      <c r="F604" s="1006"/>
      <c r="G604" s="1057"/>
      <c r="H604" s="1058" t="str">
        <f>IF($F604="","",VLOOKUP($F604,'BÁO CÁO NXT 152'!$A$83:$L$100,8,0))</f>
        <v/>
      </c>
      <c r="I604" s="1058">
        <f t="shared" si="37"/>
        <v>0</v>
      </c>
      <c r="J604" s="1174" t="str">
        <f>IF($F604="","",VLOOKUP($F604,'DANH MỤC VẬT TƯ'!$B$10:$G$55,4,0))</f>
        <v/>
      </c>
      <c r="K604" s="1071"/>
      <c r="L604" s="1058" t="str">
        <f t="shared" si="39"/>
        <v/>
      </c>
      <c r="M604" s="1076"/>
      <c r="N604" s="1076"/>
    </row>
    <row r="605" spans="1:14" s="1009" customFormat="1" ht="15.95" customHeight="1">
      <c r="A605" s="1001"/>
      <c r="B605" s="1028">
        <v>44631</v>
      </c>
      <c r="C605" s="1003">
        <v>123</v>
      </c>
      <c r="D605" s="1174" t="str">
        <f>IF($F605="","",VLOOKUP($F605,'DANH MỤC VẬT TƯ'!$B$10:$G$55,2,0))</f>
        <v xml:space="preserve"> Gạo</v>
      </c>
      <c r="E605" s="1174" t="str">
        <f>IF($F605="","",VLOOKUP($F605,'DANH MỤC VẬT TƯ'!$B$10:$G$55,3,0))</f>
        <v>kg</v>
      </c>
      <c r="F605" s="1006" t="s">
        <v>2097</v>
      </c>
      <c r="G605" s="1057">
        <f>20*0.15</f>
        <v>3</v>
      </c>
      <c r="H605" s="1058">
        <f>IF($F605="","",VLOOKUP($F605,'BÁO CÁO NXT 152'!$A$83:$L$100,8,0))</f>
        <v>25000</v>
      </c>
      <c r="I605" s="1058">
        <f t="shared" si="37"/>
        <v>75000</v>
      </c>
      <c r="J605" s="1174">
        <f>IF($F605="","",VLOOKUP($F605,'DANH MỤC VẬT TƯ'!$B$10:$G$55,4,0))</f>
        <v>152</v>
      </c>
      <c r="K605" s="1075" t="s">
        <v>2133</v>
      </c>
      <c r="L605" s="1058" t="str">
        <f t="shared" si="39"/>
        <v>152CTC</v>
      </c>
      <c r="M605" s="1076"/>
      <c r="N605" s="1076"/>
    </row>
    <row r="606" spans="1:14" s="1009" customFormat="1" ht="15.95" customHeight="1">
      <c r="A606" s="1001"/>
      <c r="B606" s="1028">
        <v>44631</v>
      </c>
      <c r="C606" s="1003">
        <v>123</v>
      </c>
      <c r="D606" s="1174" t="str">
        <f>IF($F606="","",VLOOKUP($F606,'DANH MỤC VẬT TƯ'!$B$10:$G$55,2,0))</f>
        <v>Rau các loại</v>
      </c>
      <c r="E606" s="1174" t="str">
        <f>IF($F606="","",VLOOKUP($F606,'DANH MỤC VẬT TƯ'!$B$10:$G$55,3,0))</f>
        <v>kg</v>
      </c>
      <c r="F606" s="1006" t="s">
        <v>2085</v>
      </c>
      <c r="G606" s="1057">
        <f>0.1*20</f>
        <v>2</v>
      </c>
      <c r="H606" s="1058">
        <f>IF($F606="","",VLOOKUP($F606,'BÁO CÁO NXT 152'!$A$83:$L$100,8,0))</f>
        <v>30000</v>
      </c>
      <c r="I606" s="1058">
        <f t="shared" si="37"/>
        <v>60000</v>
      </c>
      <c r="J606" s="1174">
        <f>IF($F606="","",VLOOKUP($F606,'DANH MỤC VẬT TƯ'!$B$10:$G$55,4,0))</f>
        <v>152</v>
      </c>
      <c r="K606" s="1075" t="s">
        <v>2133</v>
      </c>
      <c r="L606" s="1058" t="str">
        <f t="shared" si="39"/>
        <v>152CTC</v>
      </c>
      <c r="M606" s="1076"/>
      <c r="N606" s="1076"/>
    </row>
    <row r="607" spans="1:14" s="1009" customFormat="1" ht="15.95" customHeight="1">
      <c r="A607" s="1001"/>
      <c r="B607" s="1028">
        <v>44631</v>
      </c>
      <c r="C607" s="1003">
        <v>123</v>
      </c>
      <c r="D607" s="1174" t="str">
        <f>IF($F607="","",VLOOKUP($F607,'DANH MỤC VẬT TƯ'!$B$10:$G$55,2,0))</f>
        <v>Trứng gà, vịt</v>
      </c>
      <c r="E607" s="1174" t="str">
        <f>IF($F607="","",VLOOKUP($F607,'DANH MỤC VẬT TƯ'!$B$10:$G$55,3,0))</f>
        <v>kg</v>
      </c>
      <c r="F607" s="1006" t="s">
        <v>2099</v>
      </c>
      <c r="G607" s="1057">
        <f>1*20</f>
        <v>20</v>
      </c>
      <c r="H607" s="1058">
        <f>IF($F607="","",VLOOKUP($F607,'BÁO CÁO NXT 152'!$A$83:$L$100,8,0))</f>
        <v>4000</v>
      </c>
      <c r="I607" s="1058">
        <f t="shared" si="37"/>
        <v>80000</v>
      </c>
      <c r="J607" s="1174">
        <f>IF($F607="","",VLOOKUP($F607,'DANH MỤC VẬT TƯ'!$B$10:$G$55,4,0))</f>
        <v>152</v>
      </c>
      <c r="K607" s="1075" t="s">
        <v>2133</v>
      </c>
      <c r="L607" s="1058" t="str">
        <f t="shared" si="39"/>
        <v>152CTC</v>
      </c>
      <c r="M607" s="1076"/>
      <c r="N607" s="1076"/>
    </row>
    <row r="608" spans="1:14" s="1009" customFormat="1" ht="15.95" customHeight="1">
      <c r="A608" s="1001"/>
      <c r="B608" s="1028"/>
      <c r="C608" s="1003"/>
      <c r="D608" s="1174" t="str">
        <f>IF($F608="","",VLOOKUP($F608,'DANH MỤC VẬT TƯ'!$B$10:$G$55,2,0))</f>
        <v/>
      </c>
      <c r="E608" s="1174" t="str">
        <f>IF($F608="","",VLOOKUP($F608,'DANH MỤC VẬT TƯ'!$B$10:$G$55,3,0))</f>
        <v/>
      </c>
      <c r="F608" s="1006"/>
      <c r="G608" s="1057"/>
      <c r="H608" s="1058" t="str">
        <f>IF($F608="","",VLOOKUP($F608,'BÁO CÁO NXT 152'!$A$83:$L$100,8,0))</f>
        <v/>
      </c>
      <c r="I608" s="1058">
        <f t="shared" si="37"/>
        <v>0</v>
      </c>
      <c r="J608" s="1174" t="str">
        <f>IF($F608="","",VLOOKUP($F608,'DANH MỤC VẬT TƯ'!$B$10:$G$55,4,0))</f>
        <v/>
      </c>
      <c r="K608" s="1071"/>
      <c r="L608" s="1058"/>
      <c r="M608" s="1076"/>
      <c r="N608" s="1076"/>
    </row>
    <row r="609" spans="1:14" s="1009" customFormat="1" ht="15.95" customHeight="1">
      <c r="A609" s="1001"/>
      <c r="B609" s="1028">
        <v>44631</v>
      </c>
      <c r="C609" s="1003">
        <v>124</v>
      </c>
      <c r="D609" s="1174" t="str">
        <f>IF($F609="","",VLOOKUP($F609,'DANH MỤC VẬT TƯ'!$B$10:$G$55,2,0))</f>
        <v>Mực tươi</v>
      </c>
      <c r="E609" s="1174" t="str">
        <f>IF($F609="","",VLOOKUP($F609,'DANH MỤC VẬT TƯ'!$B$10:$G$55,3,0))</f>
        <v>kg</v>
      </c>
      <c r="F609" s="1006" t="s">
        <v>2086</v>
      </c>
      <c r="G609" s="1057">
        <f>0.3*30</f>
        <v>9</v>
      </c>
      <c r="H609" s="1058">
        <f>IF($F609="","",VLOOKUP($F609,'BÁO CÁO NXT 152'!$A$83:$L$100,8,0))</f>
        <v>250000</v>
      </c>
      <c r="I609" s="1058">
        <f t="shared" si="37"/>
        <v>2250000</v>
      </c>
      <c r="J609" s="1174">
        <f>IF($F609="","",VLOOKUP($F609,'DANH MỤC VẬT TƯ'!$B$10:$G$55,4,0))</f>
        <v>152</v>
      </c>
      <c r="K609" s="1097" t="s">
        <v>2124</v>
      </c>
      <c r="L609" s="1058" t="str">
        <f>J609&amp;K609</f>
        <v>152MNMO</v>
      </c>
      <c r="M609" s="1076"/>
      <c r="N609" s="1076"/>
    </row>
    <row r="610" spans="1:14" s="1009" customFormat="1" ht="15.95" customHeight="1">
      <c r="A610" s="1001"/>
      <c r="B610" s="1028">
        <v>44631</v>
      </c>
      <c r="C610" s="1003">
        <v>124</v>
      </c>
      <c r="D610" s="1174" t="str">
        <f>IF($F610="","",VLOOKUP($F610,'DANH MỤC VẬT TƯ'!$B$10:$G$55,2,0))</f>
        <v>Rau các loại</v>
      </c>
      <c r="E610" s="1174" t="str">
        <f>IF($F610="","",VLOOKUP($F610,'DANH MỤC VẬT TƯ'!$B$10:$G$55,3,0))</f>
        <v>kg</v>
      </c>
      <c r="F610" s="1006" t="s">
        <v>2085</v>
      </c>
      <c r="G610" s="1077">
        <f>0.2*30</f>
        <v>6</v>
      </c>
      <c r="H610" s="1058">
        <f>IF($F610="","",VLOOKUP($F610,'BÁO CÁO NXT 152'!$A$83:$L$100,8,0))</f>
        <v>30000</v>
      </c>
      <c r="I610" s="1058">
        <f t="shared" si="37"/>
        <v>180000</v>
      </c>
      <c r="J610" s="1174">
        <f>IF($F610="","",VLOOKUP($F610,'DANH MỤC VẬT TƯ'!$B$10:$G$55,4,0))</f>
        <v>152</v>
      </c>
      <c r="K610" s="1097" t="s">
        <v>2124</v>
      </c>
      <c r="L610" s="1058" t="str">
        <f>J610&amp;K610</f>
        <v>152MNMO</v>
      </c>
      <c r="M610" s="1076"/>
      <c r="N610" s="1076"/>
    </row>
    <row r="611" spans="1:14" s="1009" customFormat="1" ht="15.95" customHeight="1">
      <c r="A611" s="1001"/>
      <c r="B611" s="1028"/>
      <c r="C611" s="1003"/>
      <c r="D611" s="1174" t="str">
        <f>IF($F611="","",VLOOKUP($F611,'DANH MỤC VẬT TƯ'!$B$10:$G$55,2,0))</f>
        <v/>
      </c>
      <c r="E611" s="1174" t="str">
        <f>IF($F611="","",VLOOKUP($F611,'DANH MỤC VẬT TƯ'!$B$10:$G$55,3,0))</f>
        <v/>
      </c>
      <c r="F611" s="1006"/>
      <c r="G611" s="1057"/>
      <c r="H611" s="1058" t="str">
        <f>IF($F611="","",VLOOKUP($F611,'BÁO CÁO NXT 152'!$A$83:$L$100,8,0))</f>
        <v/>
      </c>
      <c r="I611" s="1058">
        <f t="shared" si="37"/>
        <v>0</v>
      </c>
      <c r="J611" s="1174" t="str">
        <f>IF($F611="","",VLOOKUP($F611,'DANH MỤC VẬT TƯ'!$B$10:$G$55,4,0))</f>
        <v/>
      </c>
      <c r="K611" s="1071"/>
      <c r="L611" s="1058"/>
      <c r="M611" s="1076"/>
      <c r="N611" s="1076"/>
    </row>
    <row r="612" spans="1:14" s="1009" customFormat="1" ht="15.95" customHeight="1">
      <c r="A612" s="1001"/>
      <c r="B612" s="1028">
        <v>44632</v>
      </c>
      <c r="C612" s="1003">
        <v>125</v>
      </c>
      <c r="D612" s="1174" t="str">
        <f>IF($F612="","",VLOOKUP($F612,'DANH MỤC VẬT TƯ'!$B$10:$G$55,2,0))</f>
        <v>Bắp bò</v>
      </c>
      <c r="E612" s="1174" t="str">
        <f>IF($F612="","",VLOOKUP($F612,'DANH MỤC VẬT TƯ'!$B$10:$G$55,3,0))</f>
        <v>kg</v>
      </c>
      <c r="F612" s="1006" t="s">
        <v>2045</v>
      </c>
      <c r="G612" s="1057">
        <f>0.1*30</f>
        <v>3</v>
      </c>
      <c r="H612" s="1058">
        <f>IF($F612="","",VLOOKUP($F612,'BÁO CÁO NXT 152'!$A$83:$L$100,8,0))</f>
        <v>270000</v>
      </c>
      <c r="I612" s="1058">
        <f t="shared" si="37"/>
        <v>810000</v>
      </c>
      <c r="J612" s="1174">
        <f>IF($F612="","",VLOOKUP($F612,'DANH MỤC VẬT TƯ'!$B$10:$G$55,4,0))</f>
        <v>152</v>
      </c>
      <c r="K612" s="1097" t="s">
        <v>2056</v>
      </c>
      <c r="L612" s="1058" t="str">
        <f t="shared" ref="L612:L619" si="40">J612&amp;K612</f>
        <v>152LT</v>
      </c>
      <c r="M612" s="1076"/>
      <c r="N612" s="1076"/>
    </row>
    <row r="613" spans="1:14" s="1009" customFormat="1" ht="15.95" customHeight="1">
      <c r="A613" s="1001"/>
      <c r="B613" s="1028">
        <v>44632</v>
      </c>
      <c r="C613" s="1003">
        <v>125</v>
      </c>
      <c r="D613" s="1174" t="str">
        <f>IF($F613="","",VLOOKUP($F613,'DANH MỤC VẬT TƯ'!$B$10:$G$55,2,0))</f>
        <v>Bún</v>
      </c>
      <c r="E613" s="1174" t="str">
        <f>IF($F613="","",VLOOKUP($F613,'DANH MỤC VẬT TƯ'!$B$10:$G$55,3,0))</f>
        <v>kg</v>
      </c>
      <c r="F613" s="1006" t="s">
        <v>2083</v>
      </c>
      <c r="G613" s="1057">
        <f>0.5*30</f>
        <v>15</v>
      </c>
      <c r="H613" s="1058">
        <f>IF($F613="","",VLOOKUP($F613,'BÁO CÁO NXT 152'!$A$83:$L$100,8,0))</f>
        <v>12000</v>
      </c>
      <c r="I613" s="1058">
        <f t="shared" si="37"/>
        <v>180000</v>
      </c>
      <c r="J613" s="1174">
        <f>IF($F613="","",VLOOKUP($F613,'DANH MỤC VẬT TƯ'!$B$10:$G$55,4,0))</f>
        <v>152</v>
      </c>
      <c r="K613" s="1097" t="s">
        <v>2056</v>
      </c>
      <c r="L613" s="1058" t="str">
        <f t="shared" si="40"/>
        <v>152LT</v>
      </c>
      <c r="M613" s="1076"/>
      <c r="N613" s="1076"/>
    </row>
    <row r="614" spans="1:14" s="1009" customFormat="1" ht="15.95" customHeight="1">
      <c r="A614" s="1001"/>
      <c r="B614" s="1028">
        <v>44632</v>
      </c>
      <c r="C614" s="1003">
        <v>125</v>
      </c>
      <c r="D614" s="1174" t="str">
        <f>IF($F614="","",VLOOKUP($F614,'DANH MỤC VẬT TƯ'!$B$10:$G$55,2,0))</f>
        <v>Thịt heo</v>
      </c>
      <c r="E614" s="1174" t="str">
        <f>IF($F614="","",VLOOKUP($F614,'DANH MỤC VẬT TƯ'!$B$10:$G$55,3,0))</f>
        <v>kg</v>
      </c>
      <c r="F614" s="1006" t="s">
        <v>2088</v>
      </c>
      <c r="G614" s="1057">
        <f>0.2*30</f>
        <v>6</v>
      </c>
      <c r="H614" s="1058">
        <f>IF($F614="","",VLOOKUP($F614,'BÁO CÁO NXT 152'!$A$83:$L$100,8,0))</f>
        <v>130000</v>
      </c>
      <c r="I614" s="1058">
        <f t="shared" si="37"/>
        <v>780000</v>
      </c>
      <c r="J614" s="1174">
        <f>IF($F614="","",VLOOKUP($F614,'DANH MỤC VẬT TƯ'!$B$10:$G$55,4,0))</f>
        <v>152</v>
      </c>
      <c r="K614" s="1097" t="s">
        <v>2056</v>
      </c>
      <c r="L614" s="1058" t="str">
        <f t="shared" si="40"/>
        <v>152LT</v>
      </c>
      <c r="M614" s="1076"/>
      <c r="N614" s="1076"/>
    </row>
    <row r="615" spans="1:14" s="1009" customFormat="1" ht="15.95" customHeight="1">
      <c r="A615" s="1001"/>
      <c r="B615" s="1028">
        <v>44632</v>
      </c>
      <c r="C615" s="1003">
        <v>125</v>
      </c>
      <c r="D615" s="1174" t="str">
        <f>IF($F615="","",VLOOKUP($F615,'DANH MỤC VẬT TƯ'!$B$10:$G$55,2,0))</f>
        <v>Mực tươi</v>
      </c>
      <c r="E615" s="1174" t="str">
        <f>IF($F615="","",VLOOKUP($F615,'DANH MỤC VẬT TƯ'!$B$10:$G$55,3,0))</f>
        <v>kg</v>
      </c>
      <c r="F615" s="1006" t="s">
        <v>2086</v>
      </c>
      <c r="G615" s="1057">
        <f>0.1*30</f>
        <v>3</v>
      </c>
      <c r="H615" s="1058">
        <f>IF($F615="","",VLOOKUP($F615,'BÁO CÁO NXT 152'!$A$83:$L$100,8,0))</f>
        <v>250000</v>
      </c>
      <c r="I615" s="1058">
        <f t="shared" si="37"/>
        <v>750000</v>
      </c>
      <c r="J615" s="1174">
        <f>IF($F615="","",VLOOKUP($F615,'DANH MỤC VẬT TƯ'!$B$10:$G$55,4,0))</f>
        <v>152</v>
      </c>
      <c r="K615" s="1097" t="s">
        <v>2056</v>
      </c>
      <c r="L615" s="1058" t="str">
        <f t="shared" si="40"/>
        <v>152LT</v>
      </c>
      <c r="M615" s="1076"/>
      <c r="N615" s="1076"/>
    </row>
    <row r="616" spans="1:14" s="1009" customFormat="1" ht="19.5" customHeight="1">
      <c r="A616" s="1001"/>
      <c r="B616" s="1028">
        <v>44632</v>
      </c>
      <c r="C616" s="1003">
        <v>125</v>
      </c>
      <c r="D616" s="1174" t="str">
        <f>IF($F616="","",VLOOKUP($F616,'DANH MỤC VẬT TƯ'!$B$10:$G$55,2,0))</f>
        <v>Tôm</v>
      </c>
      <c r="E616" s="1174" t="str">
        <f>IF($F616="","",VLOOKUP($F616,'DANH MỤC VẬT TƯ'!$B$10:$G$55,3,0))</f>
        <v>kg</v>
      </c>
      <c r="F616" s="1006" t="s">
        <v>2089</v>
      </c>
      <c r="G616" s="1057">
        <f>0.1*30</f>
        <v>3</v>
      </c>
      <c r="H616" s="1058">
        <f>IF($F616="","",VLOOKUP($F616,'BÁO CÁO NXT 152'!$A$83:$L$100,8,0))</f>
        <v>250000</v>
      </c>
      <c r="I616" s="1058">
        <f t="shared" si="37"/>
        <v>750000</v>
      </c>
      <c r="J616" s="1174">
        <f>IF($F616="","",VLOOKUP($F616,'DANH MỤC VẬT TƯ'!$B$10:$G$55,4,0))</f>
        <v>152</v>
      </c>
      <c r="K616" s="1097" t="s">
        <v>2056</v>
      </c>
      <c r="L616" s="1058" t="str">
        <f t="shared" si="40"/>
        <v>152LT</v>
      </c>
      <c r="M616" s="1076"/>
      <c r="N616" s="1076"/>
    </row>
    <row r="617" spans="1:14" s="1009" customFormat="1" ht="15.95" customHeight="1">
      <c r="A617" s="1001"/>
      <c r="B617" s="1028">
        <v>44632</v>
      </c>
      <c r="C617" s="1003">
        <v>125</v>
      </c>
      <c r="D617" s="1174" t="str">
        <f>IF($F617="","",VLOOKUP($F617,'DANH MỤC VẬT TƯ'!$B$10:$G$55,2,0))</f>
        <v>Rau các loại</v>
      </c>
      <c r="E617" s="1174" t="str">
        <f>IF($F617="","",VLOOKUP($F617,'DANH MỤC VẬT TƯ'!$B$10:$G$55,3,0))</f>
        <v>kg</v>
      </c>
      <c r="F617" s="1006" t="s">
        <v>2085</v>
      </c>
      <c r="G617" s="1057">
        <f>1*30</f>
        <v>30</v>
      </c>
      <c r="H617" s="1058">
        <f>IF($F617="","",VLOOKUP($F617,'BÁO CÁO NXT 152'!$A$83:$L$100,8,0))</f>
        <v>30000</v>
      </c>
      <c r="I617" s="1058">
        <f t="shared" si="37"/>
        <v>900000</v>
      </c>
      <c r="J617" s="1174">
        <f>IF($F617="","",VLOOKUP($F617,'DANH MỤC VẬT TƯ'!$B$10:$G$55,4,0))</f>
        <v>152</v>
      </c>
      <c r="K617" s="1097" t="s">
        <v>2056</v>
      </c>
      <c r="L617" s="1058" t="str">
        <f t="shared" si="40"/>
        <v>152LT</v>
      </c>
      <c r="M617" s="1076"/>
      <c r="N617" s="1076"/>
    </row>
    <row r="618" spans="1:14" s="1009" customFormat="1" ht="15.95" customHeight="1">
      <c r="A618" s="1001"/>
      <c r="B618" s="1028">
        <v>44632</v>
      </c>
      <c r="C618" s="1003">
        <v>125</v>
      </c>
      <c r="D618" s="1174" t="str">
        <f>IF($F618="","",VLOOKUP($F618,'DANH MỤC VẬT TƯ'!$B$10:$G$55,2,0))</f>
        <v>Ngô mỹ</v>
      </c>
      <c r="E618" s="1174" t="str">
        <f>IF($F618="","",VLOOKUP($F618,'DANH MỤC VẬT TƯ'!$B$10:$G$55,3,0))</f>
        <v>kg</v>
      </c>
      <c r="F618" s="1006" t="s">
        <v>2096</v>
      </c>
      <c r="G618" s="1057">
        <f>0.08*20</f>
        <v>1.6</v>
      </c>
      <c r="H618" s="1058">
        <f>IF($F618="","",VLOOKUP($F618,'BÁO CÁO NXT 152'!$A$83:$L$100,8,0))</f>
        <v>30000</v>
      </c>
      <c r="I618" s="1058">
        <f t="shared" si="37"/>
        <v>48000</v>
      </c>
      <c r="J618" s="1174">
        <f>IF($F618="","",VLOOKUP($F618,'DANH MỤC VẬT TƯ'!$B$10:$G$55,4,0))</f>
        <v>152</v>
      </c>
      <c r="K618" s="1097" t="s">
        <v>1971</v>
      </c>
      <c r="L618" s="1058" t="str">
        <f t="shared" si="40"/>
        <v>152NC</v>
      </c>
      <c r="M618" s="1076"/>
      <c r="N618" s="1076"/>
    </row>
    <row r="619" spans="1:14" s="1009" customFormat="1" ht="15.95" customHeight="1">
      <c r="A619" s="1001"/>
      <c r="B619" s="1028">
        <v>44632</v>
      </c>
      <c r="C619" s="1003">
        <v>125</v>
      </c>
      <c r="D619" s="1174" t="str">
        <f>IF($F619="","",VLOOKUP($F619,'DANH MỤC VẬT TƯ'!$B$10:$G$55,2,0))</f>
        <v>Bột chiên giòn</v>
      </c>
      <c r="E619" s="1174" t="str">
        <f>IF($F619="","",VLOOKUP($F619,'DANH MỤC VẬT TƯ'!$B$10:$G$55,3,0))</f>
        <v>kg</v>
      </c>
      <c r="F619" s="1006" t="s">
        <v>2095</v>
      </c>
      <c r="G619" s="1057">
        <f>0.05*20</f>
        <v>1</v>
      </c>
      <c r="H619" s="1058">
        <f>IF($F619="","",VLOOKUP($F619,'BÁO CÁO NXT 152'!$A$83:$L$100,8,0))</f>
        <v>150000</v>
      </c>
      <c r="I619" s="1058">
        <f t="shared" si="37"/>
        <v>150000</v>
      </c>
      <c r="J619" s="1174">
        <f>IF($F619="","",VLOOKUP($F619,'DANH MỤC VẬT TƯ'!$B$10:$G$55,4,0))</f>
        <v>152</v>
      </c>
      <c r="K619" s="1097" t="s">
        <v>1971</v>
      </c>
      <c r="L619" s="1058" t="str">
        <f t="shared" si="40"/>
        <v>152NC</v>
      </c>
      <c r="M619" s="1076"/>
      <c r="N619" s="1076"/>
    </row>
    <row r="620" spans="1:14" s="1009" customFormat="1" ht="15.95" customHeight="1">
      <c r="A620" s="1001"/>
      <c r="B620" s="1028"/>
      <c r="C620" s="1003"/>
      <c r="D620" s="1174" t="str">
        <f>IF($F620="","",VLOOKUP($F620,'DANH MỤC VẬT TƯ'!$B$10:$G$55,2,0))</f>
        <v/>
      </c>
      <c r="E620" s="1174" t="str">
        <f>IF($F620="","",VLOOKUP($F620,'DANH MỤC VẬT TƯ'!$B$10:$G$55,3,0))</f>
        <v/>
      </c>
      <c r="F620" s="1006"/>
      <c r="G620" s="1057"/>
      <c r="H620" s="1058" t="str">
        <f>IF($F620="","",VLOOKUP($F620,'BÁO CÁO NXT 152'!$A$83:$L$100,8,0))</f>
        <v/>
      </c>
      <c r="I620" s="1058">
        <f t="shared" si="37"/>
        <v>0</v>
      </c>
      <c r="J620" s="1174" t="str">
        <f>IF($F620="","",VLOOKUP($F620,'DANH MỤC VẬT TƯ'!$B$10:$G$55,4,0))</f>
        <v/>
      </c>
      <c r="K620" s="1071"/>
      <c r="L620" s="1058"/>
      <c r="M620" s="1076"/>
      <c r="N620" s="1076"/>
    </row>
    <row r="621" spans="1:14" s="1009" customFormat="1" ht="15.95" customHeight="1">
      <c r="A621" s="1001"/>
      <c r="B621" s="1028">
        <v>44632</v>
      </c>
      <c r="C621" s="1003">
        <v>126</v>
      </c>
      <c r="D621" s="1174" t="str">
        <f>IF($F621="","",VLOOKUP($F621,'DANH MỤC VẬT TƯ'!$B$10:$G$55,2,0))</f>
        <v>Bắp bò</v>
      </c>
      <c r="E621" s="1174" t="str">
        <f>IF($F621="","",VLOOKUP($F621,'DANH MỤC VẬT TƯ'!$B$10:$G$55,3,0))</f>
        <v>kg</v>
      </c>
      <c r="F621" s="1006" t="s">
        <v>2045</v>
      </c>
      <c r="G621" s="1057">
        <f>0.1*30</f>
        <v>3</v>
      </c>
      <c r="H621" s="1058">
        <f>IF($F621="","",VLOOKUP($F621,'BÁO CÁO NXT 152'!$A$83:$L$100,8,0))</f>
        <v>270000</v>
      </c>
      <c r="I621" s="1058">
        <f t="shared" si="37"/>
        <v>810000</v>
      </c>
      <c r="J621" s="1174">
        <f>IF($F621="","",VLOOKUP($F621,'DANH MỤC VẬT TƯ'!$B$10:$G$55,4,0))</f>
        <v>152</v>
      </c>
      <c r="K621" s="1097" t="s">
        <v>2128</v>
      </c>
      <c r="L621" s="1058" t="str">
        <f t="shared" ref="L621:L634" si="41">J621&amp;K621</f>
        <v>152LTC</v>
      </c>
      <c r="M621" s="1076"/>
      <c r="N621" s="1076"/>
    </row>
    <row r="622" spans="1:14" s="1009" customFormat="1" ht="15.95" customHeight="1">
      <c r="A622" s="1001"/>
      <c r="B622" s="1028">
        <v>44632</v>
      </c>
      <c r="C622" s="1003">
        <v>126</v>
      </c>
      <c r="D622" s="1174" t="str">
        <f>IF($F622="","",VLOOKUP($F622,'DANH MỤC VẬT TƯ'!$B$10:$G$55,2,0))</f>
        <v>Bún</v>
      </c>
      <c r="E622" s="1174" t="str">
        <f>IF($F622="","",VLOOKUP($F622,'DANH MỤC VẬT TƯ'!$B$10:$G$55,3,0))</f>
        <v>kg</v>
      </c>
      <c r="F622" s="1006" t="s">
        <v>2083</v>
      </c>
      <c r="G622" s="1057">
        <f>0.5*30</f>
        <v>15</v>
      </c>
      <c r="H622" s="1058">
        <f>IF($F622="","",VLOOKUP($F622,'BÁO CÁO NXT 152'!$A$83:$L$100,8,0))</f>
        <v>12000</v>
      </c>
      <c r="I622" s="1058">
        <f t="shared" si="37"/>
        <v>180000</v>
      </c>
      <c r="J622" s="1174">
        <f>IF($F622="","",VLOOKUP($F622,'DANH MỤC VẬT TƯ'!$B$10:$G$55,4,0))</f>
        <v>152</v>
      </c>
      <c r="K622" s="1097" t="s">
        <v>2128</v>
      </c>
      <c r="L622" s="1058" t="str">
        <f t="shared" si="41"/>
        <v>152LTC</v>
      </c>
      <c r="M622" s="1076"/>
      <c r="N622" s="1076"/>
    </row>
    <row r="623" spans="1:14" s="1009" customFormat="1" ht="15.95" customHeight="1">
      <c r="A623" s="1001"/>
      <c r="B623" s="1028">
        <v>44632</v>
      </c>
      <c r="C623" s="1003">
        <v>126</v>
      </c>
      <c r="D623" s="1174" t="str">
        <f>IF($F623="","",VLOOKUP($F623,'DANH MỤC VẬT TƯ'!$B$10:$G$55,2,0))</f>
        <v>Thịt heo</v>
      </c>
      <c r="E623" s="1174" t="str">
        <f>IF($F623="","",VLOOKUP($F623,'DANH MỤC VẬT TƯ'!$B$10:$G$55,3,0))</f>
        <v>kg</v>
      </c>
      <c r="F623" s="1006" t="s">
        <v>2088</v>
      </c>
      <c r="G623" s="1057">
        <f>0.2*30</f>
        <v>6</v>
      </c>
      <c r="H623" s="1058">
        <f>IF($F623="","",VLOOKUP($F623,'BÁO CÁO NXT 152'!$A$83:$L$100,8,0))</f>
        <v>130000</v>
      </c>
      <c r="I623" s="1058">
        <f t="shared" si="37"/>
        <v>780000</v>
      </c>
      <c r="J623" s="1174">
        <f>IF($F623="","",VLOOKUP($F623,'DANH MỤC VẬT TƯ'!$B$10:$G$55,4,0))</f>
        <v>152</v>
      </c>
      <c r="K623" s="1097" t="s">
        <v>2128</v>
      </c>
      <c r="L623" s="1058" t="str">
        <f t="shared" si="41"/>
        <v>152LTC</v>
      </c>
      <c r="M623" s="1076"/>
      <c r="N623" s="1076"/>
    </row>
    <row r="624" spans="1:14" s="1009" customFormat="1" ht="15.95" customHeight="1">
      <c r="A624" s="1001"/>
      <c r="B624" s="1028">
        <v>44632</v>
      </c>
      <c r="C624" s="1003">
        <v>126</v>
      </c>
      <c r="D624" s="1174" t="str">
        <f>IF($F624="","",VLOOKUP($F624,'DANH MỤC VẬT TƯ'!$B$10:$G$55,2,0))</f>
        <v>Mực tươi</v>
      </c>
      <c r="E624" s="1174" t="str">
        <f>IF($F624="","",VLOOKUP($F624,'DANH MỤC VẬT TƯ'!$B$10:$G$55,3,0))</f>
        <v>kg</v>
      </c>
      <c r="F624" s="1006" t="s">
        <v>2086</v>
      </c>
      <c r="G624" s="1057">
        <f>0.1*30</f>
        <v>3</v>
      </c>
      <c r="H624" s="1058">
        <f>IF($F624="","",VLOOKUP($F624,'BÁO CÁO NXT 152'!$A$83:$L$100,8,0))</f>
        <v>250000</v>
      </c>
      <c r="I624" s="1058">
        <f t="shared" si="37"/>
        <v>750000</v>
      </c>
      <c r="J624" s="1174">
        <f>IF($F624="","",VLOOKUP($F624,'DANH MỤC VẬT TƯ'!$B$10:$G$55,4,0))</f>
        <v>152</v>
      </c>
      <c r="K624" s="1097" t="s">
        <v>2128</v>
      </c>
      <c r="L624" s="1058" t="str">
        <f t="shared" si="41"/>
        <v>152LTC</v>
      </c>
      <c r="M624" s="1076"/>
      <c r="N624" s="1076"/>
    </row>
    <row r="625" spans="1:14" s="1009" customFormat="1" ht="15.95" customHeight="1">
      <c r="A625" s="1001"/>
      <c r="B625" s="1028">
        <v>44632</v>
      </c>
      <c r="C625" s="1003">
        <v>126</v>
      </c>
      <c r="D625" s="1174" t="str">
        <f>IF($F625="","",VLOOKUP($F625,'DANH MỤC VẬT TƯ'!$B$10:$G$55,2,0))</f>
        <v>Tôm</v>
      </c>
      <c r="E625" s="1174" t="str">
        <f>IF($F625="","",VLOOKUP($F625,'DANH MỤC VẬT TƯ'!$B$10:$G$55,3,0))</f>
        <v>kg</v>
      </c>
      <c r="F625" s="1006" t="s">
        <v>2089</v>
      </c>
      <c r="G625" s="1057">
        <f>0.1*30</f>
        <v>3</v>
      </c>
      <c r="H625" s="1058">
        <f>IF($F625="","",VLOOKUP($F625,'BÁO CÁO NXT 152'!$A$83:$L$100,8,0))</f>
        <v>250000</v>
      </c>
      <c r="I625" s="1058">
        <f t="shared" si="37"/>
        <v>750000</v>
      </c>
      <c r="J625" s="1174">
        <f>IF($F625="","",VLOOKUP($F625,'DANH MỤC VẬT TƯ'!$B$10:$G$55,4,0))</f>
        <v>152</v>
      </c>
      <c r="K625" s="1097" t="s">
        <v>2128</v>
      </c>
      <c r="L625" s="1058" t="str">
        <f t="shared" si="41"/>
        <v>152LTC</v>
      </c>
      <c r="M625" s="1076"/>
      <c r="N625" s="1076"/>
    </row>
    <row r="626" spans="1:14" s="1009" customFormat="1" ht="15.95" customHeight="1">
      <c r="A626" s="1001"/>
      <c r="B626" s="1028">
        <v>44632</v>
      </c>
      <c r="C626" s="1003">
        <v>126</v>
      </c>
      <c r="D626" s="1174" t="str">
        <f>IF($F626="","",VLOOKUP($F626,'DANH MỤC VẬT TƯ'!$B$10:$G$55,2,0))</f>
        <v>Rau các loại</v>
      </c>
      <c r="E626" s="1174" t="str">
        <f>IF($F626="","",VLOOKUP($F626,'DANH MỤC VẬT TƯ'!$B$10:$G$55,3,0))</f>
        <v>kg</v>
      </c>
      <c r="F626" s="1006" t="s">
        <v>2085</v>
      </c>
      <c r="G626" s="1057">
        <f>1*30</f>
        <v>30</v>
      </c>
      <c r="H626" s="1058">
        <f>IF($F626="","",VLOOKUP($F626,'BÁO CÁO NXT 152'!$A$83:$L$100,8,0))</f>
        <v>30000</v>
      </c>
      <c r="I626" s="1058">
        <f t="shared" si="37"/>
        <v>900000</v>
      </c>
      <c r="J626" s="1174">
        <f>IF($F626="","",VLOOKUP($F626,'DANH MỤC VẬT TƯ'!$B$10:$G$55,4,0))</f>
        <v>152</v>
      </c>
      <c r="K626" s="1097" t="s">
        <v>2128</v>
      </c>
      <c r="L626" s="1058" t="str">
        <f t="shared" si="41"/>
        <v>152LTC</v>
      </c>
      <c r="M626" s="1076"/>
      <c r="N626" s="1076"/>
    </row>
    <row r="627" spans="1:14" s="1009" customFormat="1" ht="15.95" customHeight="1">
      <c r="A627" s="1001"/>
      <c r="B627" s="1028">
        <v>44632</v>
      </c>
      <c r="C627" s="1003">
        <v>126</v>
      </c>
      <c r="D627" s="1174" t="str">
        <f>IF($F627="","",VLOOKUP($F627,'DANH MỤC VẬT TƯ'!$B$10:$G$55,2,0))</f>
        <v>Ghẹ</v>
      </c>
      <c r="E627" s="1174" t="str">
        <f>IF($F627="","",VLOOKUP($F627,'DANH MỤC VẬT TƯ'!$B$10:$G$55,3,0))</f>
        <v>kg</v>
      </c>
      <c r="F627" s="1006" t="s">
        <v>2091</v>
      </c>
      <c r="G627" s="1057">
        <f>0.3*30</f>
        <v>9</v>
      </c>
      <c r="H627" s="1058">
        <f>IF($F627="","",VLOOKUP($F627,'BÁO CÁO NXT 152'!$A$83:$L$100,8,0))</f>
        <v>270000</v>
      </c>
      <c r="I627" s="1058">
        <f t="shared" si="37"/>
        <v>2430000</v>
      </c>
      <c r="J627" s="1174">
        <f>IF($F627="","",VLOOKUP($F627,'DANH MỤC VẬT TƯ'!$B$10:$G$55,4,0))</f>
        <v>152</v>
      </c>
      <c r="K627" s="1097" t="s">
        <v>2128</v>
      </c>
      <c r="L627" s="1058" t="str">
        <f t="shared" si="41"/>
        <v>152LTC</v>
      </c>
      <c r="M627" s="1076"/>
      <c r="N627" s="1076"/>
    </row>
    <row r="628" spans="1:14" s="1009" customFormat="1" ht="15.95" customHeight="1">
      <c r="A628" s="1001"/>
      <c r="B628" s="1028"/>
      <c r="C628" s="1003"/>
      <c r="D628" s="1174" t="str">
        <f>IF($F628="","",VLOOKUP($F628,'DANH MỤC VẬT TƯ'!$B$10:$G$55,2,0))</f>
        <v/>
      </c>
      <c r="E628" s="1174" t="str">
        <f>IF($F628="","",VLOOKUP($F628,'DANH MỤC VẬT TƯ'!$B$10:$G$55,3,0))</f>
        <v/>
      </c>
      <c r="F628" s="1006"/>
      <c r="G628" s="1057"/>
      <c r="H628" s="1058" t="str">
        <f>IF($F628="","",VLOOKUP($F628,'BÁO CÁO NXT 152'!$A$83:$L$100,8,0))</f>
        <v/>
      </c>
      <c r="I628" s="1058">
        <f t="shared" si="37"/>
        <v>0</v>
      </c>
      <c r="J628" s="1174" t="str">
        <f>IF($F628="","",VLOOKUP($F628,'DANH MỤC VẬT TƯ'!$B$10:$G$55,4,0))</f>
        <v/>
      </c>
      <c r="K628" s="1071"/>
      <c r="L628" s="1058" t="str">
        <f t="shared" si="41"/>
        <v/>
      </c>
      <c r="M628" s="1076"/>
      <c r="N628" s="1076"/>
    </row>
    <row r="629" spans="1:14" s="1009" customFormat="1" ht="15.95" customHeight="1">
      <c r="A629" s="1001"/>
      <c r="B629" s="1028">
        <v>44632</v>
      </c>
      <c r="C629" s="1003">
        <v>127</v>
      </c>
      <c r="D629" s="1174" t="str">
        <f>IF($F629="","",VLOOKUP($F629,'DANH MỤC VẬT TƯ'!$B$10:$G$55,2,0))</f>
        <v>Cá diêu hồng</v>
      </c>
      <c r="E629" s="1174" t="str">
        <f>IF($F629="","",VLOOKUP($F629,'DANH MỤC VẬT TƯ'!$B$10:$G$55,3,0))</f>
        <v>kg</v>
      </c>
      <c r="F629" s="1006" t="s">
        <v>2081</v>
      </c>
      <c r="G629" s="1057">
        <f>0.7*40</f>
        <v>28</v>
      </c>
      <c r="H629" s="1058">
        <f>IF($F629="","",VLOOKUP($F629,'BÁO CÁO NXT 152'!$A$83:$L$100,8,0))</f>
        <v>60000</v>
      </c>
      <c r="I629" s="1058">
        <f t="shared" si="37"/>
        <v>1680000</v>
      </c>
      <c r="J629" s="1174">
        <f>IF($F629="","",VLOOKUP($F629,'DANH MỤC VẬT TƯ'!$B$10:$G$55,4,0))</f>
        <v>152</v>
      </c>
      <c r="K629" s="1097" t="s">
        <v>2121</v>
      </c>
      <c r="L629" s="1058" t="str">
        <f t="shared" si="41"/>
        <v>152LCDH</v>
      </c>
      <c r="M629" s="1076"/>
      <c r="N629" s="1076"/>
    </row>
    <row r="630" spans="1:14" s="1009" customFormat="1" ht="15.95" customHeight="1">
      <c r="A630" s="1001"/>
      <c r="B630" s="1028">
        <v>44632</v>
      </c>
      <c r="C630" s="1003">
        <v>127</v>
      </c>
      <c r="D630" s="1174" t="str">
        <f>IF($F630="","",VLOOKUP($F630,'DANH MỤC VẬT TƯ'!$B$10:$G$55,2,0))</f>
        <v>Bún</v>
      </c>
      <c r="E630" s="1174" t="str">
        <f>IF($F630="","",VLOOKUP($F630,'DANH MỤC VẬT TƯ'!$B$10:$G$55,3,0))</f>
        <v>kg</v>
      </c>
      <c r="F630" s="1006" t="s">
        <v>2083</v>
      </c>
      <c r="G630" s="1057">
        <f>0.5*40</f>
        <v>20</v>
      </c>
      <c r="H630" s="1058">
        <f>IF($F630="","",VLOOKUP($F630,'BÁO CÁO NXT 152'!$A$83:$L$100,8,0))</f>
        <v>12000</v>
      </c>
      <c r="I630" s="1058">
        <f t="shared" si="37"/>
        <v>240000</v>
      </c>
      <c r="J630" s="1174">
        <f>IF($F630="","",VLOOKUP($F630,'DANH MỤC VẬT TƯ'!$B$10:$G$55,4,0))</f>
        <v>152</v>
      </c>
      <c r="K630" s="1097" t="s">
        <v>2121</v>
      </c>
      <c r="L630" s="1058" t="str">
        <f t="shared" si="41"/>
        <v>152LCDH</v>
      </c>
      <c r="M630" s="1076"/>
      <c r="N630" s="1076"/>
    </row>
    <row r="631" spans="1:14" s="1009" customFormat="1" ht="15.95" customHeight="1">
      <c r="A631" s="1001"/>
      <c r="B631" s="1028">
        <v>44632</v>
      </c>
      <c r="C631" s="1003">
        <v>127</v>
      </c>
      <c r="D631" s="1174" t="str">
        <f>IF($F631="","",VLOOKUP($F631,'DANH MỤC VẬT TƯ'!$B$10:$G$55,2,0))</f>
        <v>Rau các loại</v>
      </c>
      <c r="E631" s="1174" t="str">
        <f>IF($F631="","",VLOOKUP($F631,'DANH MỤC VẬT TƯ'!$B$10:$G$55,3,0))</f>
        <v>kg</v>
      </c>
      <c r="F631" s="1006" t="s">
        <v>2085</v>
      </c>
      <c r="G631" s="1057">
        <f>1*40</f>
        <v>40</v>
      </c>
      <c r="H631" s="1058">
        <f>IF($F631="","",VLOOKUP($F631,'BÁO CÁO NXT 152'!$A$83:$L$100,8,0))</f>
        <v>30000</v>
      </c>
      <c r="I631" s="1058">
        <f t="shared" si="37"/>
        <v>1200000</v>
      </c>
      <c r="J631" s="1174">
        <f>IF($F631="","",VLOOKUP($F631,'DANH MỤC VẬT TƯ'!$B$10:$G$55,4,0))</f>
        <v>152</v>
      </c>
      <c r="K631" s="1097" t="s">
        <v>2121</v>
      </c>
      <c r="L631" s="1058" t="str">
        <f t="shared" si="41"/>
        <v>152LCDH</v>
      </c>
      <c r="M631" s="1076"/>
      <c r="N631" s="1076"/>
    </row>
    <row r="632" spans="1:14" s="1009" customFormat="1" ht="15.95" customHeight="1">
      <c r="A632" s="1001"/>
      <c r="B632" s="1028"/>
      <c r="C632" s="1003"/>
      <c r="D632" s="1174" t="str">
        <f>IF($F632="","",VLOOKUP($F632,'DANH MỤC VẬT TƯ'!$B$10:$G$55,2,0))</f>
        <v/>
      </c>
      <c r="E632" s="1174" t="str">
        <f>IF($F632="","",VLOOKUP($F632,'DANH MỤC VẬT TƯ'!$B$10:$G$55,3,0))</f>
        <v/>
      </c>
      <c r="F632" s="1006"/>
      <c r="G632" s="1057"/>
      <c r="H632" s="1058" t="str">
        <f>IF($F632="","",VLOOKUP($F632,'BÁO CÁO NXT 152'!$A$83:$L$100,8,0))</f>
        <v/>
      </c>
      <c r="I632" s="1058">
        <f t="shared" si="37"/>
        <v>0</v>
      </c>
      <c r="J632" s="1174" t="str">
        <f>IF($F632="","",VLOOKUP($F632,'DANH MỤC VẬT TƯ'!$B$10:$G$55,4,0))</f>
        <v/>
      </c>
      <c r="K632" s="1071"/>
      <c r="L632" s="1058" t="str">
        <f t="shared" si="41"/>
        <v/>
      </c>
      <c r="M632" s="1076"/>
      <c r="N632" s="1076"/>
    </row>
    <row r="633" spans="1:14" s="1009" customFormat="1" ht="15.95" customHeight="1">
      <c r="A633" s="1001"/>
      <c r="B633" s="1028">
        <v>44633</v>
      </c>
      <c r="C633" s="1003">
        <v>128</v>
      </c>
      <c r="D633" s="1174" t="str">
        <f>IF($F633="","",VLOOKUP($F633,'DANH MỤC VẬT TƯ'!$B$10:$G$55,2,0))</f>
        <v>Mực tươi</v>
      </c>
      <c r="E633" s="1174" t="str">
        <f>IF($F633="","",VLOOKUP($F633,'DANH MỤC VẬT TƯ'!$B$10:$G$55,3,0))</f>
        <v>kg</v>
      </c>
      <c r="F633" s="1006" t="s">
        <v>2086</v>
      </c>
      <c r="G633" s="1057">
        <f>0.3*30</f>
        <v>9</v>
      </c>
      <c r="H633" s="1058">
        <f>IF($F633="","",VLOOKUP($F633,'BÁO CÁO NXT 152'!$A$83:$L$100,8,0))</f>
        <v>250000</v>
      </c>
      <c r="I633" s="1058">
        <f t="shared" si="37"/>
        <v>2250000</v>
      </c>
      <c r="J633" s="1174">
        <f>IF($F633="","",VLOOKUP($F633,'DANH MỤC VẬT TƯ'!$B$10:$G$55,4,0))</f>
        <v>152</v>
      </c>
      <c r="K633" s="1097" t="s">
        <v>2124</v>
      </c>
      <c r="L633" s="1058" t="str">
        <f t="shared" si="41"/>
        <v>152MNMO</v>
      </c>
      <c r="M633" s="1076"/>
      <c r="N633" s="1076"/>
    </row>
    <row r="634" spans="1:14" s="1009" customFormat="1" ht="15.95" customHeight="1">
      <c r="A634" s="1001"/>
      <c r="B634" s="1028">
        <v>44633</v>
      </c>
      <c r="C634" s="1003">
        <v>128</v>
      </c>
      <c r="D634" s="1174" t="str">
        <f>IF($F634="","",VLOOKUP($F634,'DANH MỤC VẬT TƯ'!$B$10:$G$55,2,0))</f>
        <v>Rau các loại</v>
      </c>
      <c r="E634" s="1174" t="str">
        <f>IF($F634="","",VLOOKUP($F634,'DANH MỤC VẬT TƯ'!$B$10:$G$55,3,0))</f>
        <v>kg</v>
      </c>
      <c r="F634" s="1006" t="s">
        <v>2085</v>
      </c>
      <c r="G634" s="1077">
        <f>0.2*30</f>
        <v>6</v>
      </c>
      <c r="H634" s="1058">
        <f>IF($F634="","",VLOOKUP($F634,'BÁO CÁO NXT 152'!$A$83:$L$100,8,0))</f>
        <v>30000</v>
      </c>
      <c r="I634" s="1058">
        <f t="shared" si="37"/>
        <v>180000</v>
      </c>
      <c r="J634" s="1174">
        <f>IF($F634="","",VLOOKUP($F634,'DANH MỤC VẬT TƯ'!$B$10:$G$55,4,0))</f>
        <v>152</v>
      </c>
      <c r="K634" s="1097" t="s">
        <v>2124</v>
      </c>
      <c r="L634" s="1058" t="str">
        <f t="shared" si="41"/>
        <v>152MNMO</v>
      </c>
      <c r="M634" s="1076"/>
      <c r="N634" s="1076"/>
    </row>
    <row r="635" spans="1:14" s="1009" customFormat="1" ht="15.95" customHeight="1">
      <c r="A635" s="1001"/>
      <c r="B635" s="1028"/>
      <c r="C635" s="1003"/>
      <c r="D635" s="1174" t="str">
        <f>IF($F635="","",VLOOKUP($F635,'DANH MỤC VẬT TƯ'!$B$10:$G$55,2,0))</f>
        <v/>
      </c>
      <c r="E635" s="1174" t="str">
        <f>IF($F635="","",VLOOKUP($F635,'DANH MỤC VẬT TƯ'!$B$10:$G$55,3,0))</f>
        <v/>
      </c>
      <c r="F635" s="1006"/>
      <c r="G635" s="1057"/>
      <c r="H635" s="1058" t="str">
        <f>IF($F635="","",VLOOKUP($F635,'BÁO CÁO NXT 152'!$A$83:$L$100,8,0))</f>
        <v/>
      </c>
      <c r="I635" s="1058">
        <f t="shared" si="37"/>
        <v>0</v>
      </c>
      <c r="J635" s="1174" t="str">
        <f>IF($F635="","",VLOOKUP($F635,'DANH MỤC VẬT TƯ'!$B$10:$G$55,4,0))</f>
        <v/>
      </c>
      <c r="K635" s="1071"/>
      <c r="L635" s="1058"/>
      <c r="M635" s="1076"/>
      <c r="N635" s="1076"/>
    </row>
    <row r="636" spans="1:14" s="1009" customFormat="1" ht="15.95" customHeight="1">
      <c r="A636" s="1001"/>
      <c r="B636" s="1028">
        <v>44633</v>
      </c>
      <c r="C636" s="1003">
        <v>129</v>
      </c>
      <c r="D636" s="1174" t="str">
        <f>IF($F636="","",VLOOKUP($F636,'DANH MỤC VẬT TƯ'!$B$10:$G$55,2,0))</f>
        <v>Bắp bò</v>
      </c>
      <c r="E636" s="1174" t="str">
        <f>IF($F636="","",VLOOKUP($F636,'DANH MỤC VẬT TƯ'!$B$10:$G$55,3,0))</f>
        <v>kg</v>
      </c>
      <c r="F636" s="1006" t="s">
        <v>2045</v>
      </c>
      <c r="G636" s="1057">
        <f>0.1*50</f>
        <v>5</v>
      </c>
      <c r="H636" s="1058">
        <f>IF($F636="","",VLOOKUP($F636,'BÁO CÁO NXT 152'!$A$83:$L$100,8,0))</f>
        <v>270000</v>
      </c>
      <c r="I636" s="1058">
        <f t="shared" si="37"/>
        <v>1350000</v>
      </c>
      <c r="J636" s="1174">
        <f>IF($F636="","",VLOOKUP($F636,'DANH MỤC VẬT TƯ'!$B$10:$G$55,4,0))</f>
        <v>152</v>
      </c>
      <c r="K636" s="1097" t="s">
        <v>2056</v>
      </c>
      <c r="L636" s="1058" t="str">
        <f t="shared" ref="L636:L641" si="42">J636&amp;K636</f>
        <v>152LT</v>
      </c>
      <c r="M636" s="1076"/>
      <c r="N636" s="1076"/>
    </row>
    <row r="637" spans="1:14" s="1009" customFormat="1" ht="15.95" customHeight="1">
      <c r="A637" s="1001"/>
      <c r="B637" s="1028">
        <v>44633</v>
      </c>
      <c r="C637" s="1003">
        <v>129</v>
      </c>
      <c r="D637" s="1174" t="str">
        <f>IF($F637="","",VLOOKUP($F637,'DANH MỤC VẬT TƯ'!$B$10:$G$55,2,0))</f>
        <v>Bún</v>
      </c>
      <c r="E637" s="1174" t="str">
        <f>IF($F637="","",VLOOKUP($F637,'DANH MỤC VẬT TƯ'!$B$10:$G$55,3,0))</f>
        <v>kg</v>
      </c>
      <c r="F637" s="1006" t="s">
        <v>2083</v>
      </c>
      <c r="G637" s="1057">
        <f>0.5*50</f>
        <v>25</v>
      </c>
      <c r="H637" s="1058">
        <f>IF($F637="","",VLOOKUP($F637,'BÁO CÁO NXT 152'!$A$83:$L$100,8,0))</f>
        <v>12000</v>
      </c>
      <c r="I637" s="1058">
        <f t="shared" ref="I637:I700" si="43">IF(G637=0,0,G637*H637)</f>
        <v>300000</v>
      </c>
      <c r="J637" s="1174">
        <f>IF($F637="","",VLOOKUP($F637,'DANH MỤC VẬT TƯ'!$B$10:$G$55,4,0))</f>
        <v>152</v>
      </c>
      <c r="K637" s="1097" t="s">
        <v>2056</v>
      </c>
      <c r="L637" s="1058" t="str">
        <f t="shared" si="42"/>
        <v>152LT</v>
      </c>
      <c r="M637" s="1076"/>
      <c r="N637" s="1076"/>
    </row>
    <row r="638" spans="1:14" s="1009" customFormat="1" ht="15.95" customHeight="1">
      <c r="A638" s="1001"/>
      <c r="B638" s="1028">
        <v>44633</v>
      </c>
      <c r="C638" s="1003">
        <v>129</v>
      </c>
      <c r="D638" s="1174" t="str">
        <f>IF($F638="","",VLOOKUP($F638,'DANH MỤC VẬT TƯ'!$B$10:$G$55,2,0))</f>
        <v>Thịt heo</v>
      </c>
      <c r="E638" s="1174" t="str">
        <f>IF($F638="","",VLOOKUP($F638,'DANH MỤC VẬT TƯ'!$B$10:$G$55,3,0))</f>
        <v>kg</v>
      </c>
      <c r="F638" s="1006" t="s">
        <v>2088</v>
      </c>
      <c r="G638" s="1057">
        <f>0.2*50</f>
        <v>10</v>
      </c>
      <c r="H638" s="1058">
        <f>IF($F638="","",VLOOKUP($F638,'BÁO CÁO NXT 152'!$A$83:$L$100,8,0))</f>
        <v>130000</v>
      </c>
      <c r="I638" s="1058">
        <f t="shared" si="43"/>
        <v>1300000</v>
      </c>
      <c r="J638" s="1174">
        <f>IF($F638="","",VLOOKUP($F638,'DANH MỤC VẬT TƯ'!$B$10:$G$55,4,0))</f>
        <v>152</v>
      </c>
      <c r="K638" s="1097" t="s">
        <v>2056</v>
      </c>
      <c r="L638" s="1058" t="str">
        <f t="shared" si="42"/>
        <v>152LT</v>
      </c>
      <c r="M638" s="1076"/>
      <c r="N638" s="1076"/>
    </row>
    <row r="639" spans="1:14" s="1009" customFormat="1" ht="15.95" customHeight="1">
      <c r="A639" s="1001"/>
      <c r="B639" s="1028">
        <v>44633</v>
      </c>
      <c r="C639" s="1003">
        <v>129</v>
      </c>
      <c r="D639" s="1174" t="str">
        <f>IF($F639="","",VLOOKUP($F639,'DANH MỤC VẬT TƯ'!$B$10:$G$55,2,0))</f>
        <v>Mực tươi</v>
      </c>
      <c r="E639" s="1174" t="str">
        <f>IF($F639="","",VLOOKUP($F639,'DANH MỤC VẬT TƯ'!$B$10:$G$55,3,0))</f>
        <v>kg</v>
      </c>
      <c r="F639" s="1006" t="s">
        <v>2086</v>
      </c>
      <c r="G639" s="1057">
        <f>0.1*50</f>
        <v>5</v>
      </c>
      <c r="H639" s="1058">
        <f>IF($F639="","",VLOOKUP($F639,'BÁO CÁO NXT 152'!$A$83:$L$100,8,0))</f>
        <v>250000</v>
      </c>
      <c r="I639" s="1058">
        <f t="shared" si="43"/>
        <v>1250000</v>
      </c>
      <c r="J639" s="1174">
        <f>IF($F639="","",VLOOKUP($F639,'DANH MỤC VẬT TƯ'!$B$10:$G$55,4,0))</f>
        <v>152</v>
      </c>
      <c r="K639" s="1097" t="s">
        <v>2056</v>
      </c>
      <c r="L639" s="1058" t="str">
        <f t="shared" si="42"/>
        <v>152LT</v>
      </c>
      <c r="M639" s="1076"/>
      <c r="N639" s="1076"/>
    </row>
    <row r="640" spans="1:14" s="1009" customFormat="1" ht="15.95" customHeight="1">
      <c r="A640" s="1001"/>
      <c r="B640" s="1028">
        <v>44633</v>
      </c>
      <c r="C640" s="1003">
        <v>129</v>
      </c>
      <c r="D640" s="1174" t="str">
        <f>IF($F640="","",VLOOKUP($F640,'DANH MỤC VẬT TƯ'!$B$10:$G$55,2,0))</f>
        <v>Tôm</v>
      </c>
      <c r="E640" s="1174" t="str">
        <f>IF($F640="","",VLOOKUP($F640,'DANH MỤC VẬT TƯ'!$B$10:$G$55,3,0))</f>
        <v>kg</v>
      </c>
      <c r="F640" s="1006" t="s">
        <v>2089</v>
      </c>
      <c r="G640" s="1057">
        <f>0.1*50</f>
        <v>5</v>
      </c>
      <c r="H640" s="1058">
        <f>IF($F640="","",VLOOKUP($F640,'BÁO CÁO NXT 152'!$A$83:$L$100,8,0))</f>
        <v>250000</v>
      </c>
      <c r="I640" s="1058">
        <f t="shared" si="43"/>
        <v>1250000</v>
      </c>
      <c r="J640" s="1174">
        <f>IF($F640="","",VLOOKUP($F640,'DANH MỤC VẬT TƯ'!$B$10:$G$55,4,0))</f>
        <v>152</v>
      </c>
      <c r="K640" s="1097" t="s">
        <v>2056</v>
      </c>
      <c r="L640" s="1058" t="str">
        <f t="shared" si="42"/>
        <v>152LT</v>
      </c>
      <c r="M640" s="1076"/>
      <c r="N640" s="1076"/>
    </row>
    <row r="641" spans="1:14" s="1009" customFormat="1" ht="15.95" customHeight="1">
      <c r="A641" s="1001"/>
      <c r="B641" s="1028">
        <v>44633</v>
      </c>
      <c r="C641" s="1003">
        <v>129</v>
      </c>
      <c r="D641" s="1174" t="str">
        <f>IF($F641="","",VLOOKUP($F641,'DANH MỤC VẬT TƯ'!$B$10:$G$55,2,0))</f>
        <v>Rau các loại</v>
      </c>
      <c r="E641" s="1174" t="str">
        <f>IF($F641="","",VLOOKUP($F641,'DANH MỤC VẬT TƯ'!$B$10:$G$55,3,0))</f>
        <v>kg</v>
      </c>
      <c r="F641" s="1006" t="s">
        <v>2085</v>
      </c>
      <c r="G641" s="1057">
        <f>1*50</f>
        <v>50</v>
      </c>
      <c r="H641" s="1058">
        <f>IF($F641="","",VLOOKUP($F641,'BÁO CÁO NXT 152'!$A$83:$L$100,8,0))</f>
        <v>30000</v>
      </c>
      <c r="I641" s="1058">
        <f t="shared" si="43"/>
        <v>1500000</v>
      </c>
      <c r="J641" s="1174">
        <f>IF($F641="","",VLOOKUP($F641,'DANH MỤC VẬT TƯ'!$B$10:$G$55,4,0))</f>
        <v>152</v>
      </c>
      <c r="K641" s="1097" t="s">
        <v>2056</v>
      </c>
      <c r="L641" s="1058" t="str">
        <f t="shared" si="42"/>
        <v>152LT</v>
      </c>
      <c r="M641" s="1076"/>
      <c r="N641" s="1076"/>
    </row>
    <row r="642" spans="1:14" s="1009" customFormat="1" ht="15.95" customHeight="1">
      <c r="A642" s="1001"/>
      <c r="B642" s="1028"/>
      <c r="C642" s="1003"/>
      <c r="D642" s="1174" t="str">
        <f>IF($F642="","",VLOOKUP($F642,'DANH MỤC VẬT TƯ'!$B$10:$G$55,2,0))</f>
        <v/>
      </c>
      <c r="E642" s="1174" t="str">
        <f>IF($F642="","",VLOOKUP($F642,'DANH MỤC VẬT TƯ'!$B$10:$G$55,3,0))</f>
        <v/>
      </c>
      <c r="F642" s="1006"/>
      <c r="G642" s="1057"/>
      <c r="H642" s="1058" t="str">
        <f>IF($F642="","",VLOOKUP($F642,'BÁO CÁO NXT 152'!$A$83:$L$100,8,0))</f>
        <v/>
      </c>
      <c r="I642" s="1058">
        <f t="shared" si="43"/>
        <v>0</v>
      </c>
      <c r="J642" s="1174" t="str">
        <f>IF($F642="","",VLOOKUP($F642,'DANH MỤC VẬT TƯ'!$B$10:$G$55,4,0))</f>
        <v/>
      </c>
      <c r="K642" s="1097"/>
      <c r="L642" s="1058"/>
      <c r="M642" s="1076"/>
      <c r="N642" s="1076"/>
    </row>
    <row r="643" spans="1:14" s="1009" customFormat="1" ht="15.95" customHeight="1">
      <c r="A643" s="1001"/>
      <c r="B643" s="1028">
        <v>44633</v>
      </c>
      <c r="C643" s="1003">
        <v>130</v>
      </c>
      <c r="D643" s="1174" t="str">
        <f>IF($F643="","",VLOOKUP($F643,'DANH MỤC VẬT TƯ'!$B$10:$G$55,2,0))</f>
        <v>Cá diêu hồng</v>
      </c>
      <c r="E643" s="1174" t="str">
        <f>IF($F643="","",VLOOKUP($F643,'DANH MỤC VẬT TƯ'!$B$10:$G$55,3,0))</f>
        <v>kg</v>
      </c>
      <c r="F643" s="1006" t="s">
        <v>2081</v>
      </c>
      <c r="G643" s="1057">
        <f>0.7*40</f>
        <v>28</v>
      </c>
      <c r="H643" s="1058">
        <f>IF($F643="","",VLOOKUP($F643,'BÁO CÁO NXT 152'!$A$83:$L$100,8,0))</f>
        <v>60000</v>
      </c>
      <c r="I643" s="1058">
        <f t="shared" si="43"/>
        <v>1680000</v>
      </c>
      <c r="J643" s="1174">
        <f>IF($F643="","",VLOOKUP($F643,'DANH MỤC VẬT TƯ'!$B$10:$G$55,4,0))</f>
        <v>152</v>
      </c>
      <c r="K643" s="1097" t="s">
        <v>2121</v>
      </c>
      <c r="L643" s="1058" t="str">
        <f t="shared" ref="L643:L648" si="44">J643&amp;K643</f>
        <v>152LCDH</v>
      </c>
      <c r="M643" s="1076"/>
      <c r="N643" s="1076"/>
    </row>
    <row r="644" spans="1:14" s="1009" customFormat="1" ht="15.95" customHeight="1">
      <c r="A644" s="1001"/>
      <c r="B644" s="1028">
        <v>44633</v>
      </c>
      <c r="C644" s="1003">
        <v>130</v>
      </c>
      <c r="D644" s="1174" t="str">
        <f>IF($F644="","",VLOOKUP($F644,'DANH MỤC VẬT TƯ'!$B$10:$G$55,2,0))</f>
        <v>Bún</v>
      </c>
      <c r="E644" s="1174" t="str">
        <f>IF($F644="","",VLOOKUP($F644,'DANH MỤC VẬT TƯ'!$B$10:$G$55,3,0))</f>
        <v>kg</v>
      </c>
      <c r="F644" s="1006" t="s">
        <v>2083</v>
      </c>
      <c r="G644" s="1057">
        <f>0.5*40</f>
        <v>20</v>
      </c>
      <c r="H644" s="1058">
        <f>IF($F644="","",VLOOKUP($F644,'BÁO CÁO NXT 152'!$A$83:$L$100,8,0))</f>
        <v>12000</v>
      </c>
      <c r="I644" s="1058">
        <f t="shared" si="43"/>
        <v>240000</v>
      </c>
      <c r="J644" s="1174">
        <f>IF($F644="","",VLOOKUP($F644,'DANH MỤC VẬT TƯ'!$B$10:$G$55,4,0))</f>
        <v>152</v>
      </c>
      <c r="K644" s="1097" t="s">
        <v>2121</v>
      </c>
      <c r="L644" s="1058" t="str">
        <f t="shared" si="44"/>
        <v>152LCDH</v>
      </c>
      <c r="M644" s="1076"/>
      <c r="N644" s="1076"/>
    </row>
    <row r="645" spans="1:14" s="1009" customFormat="1" ht="15.95" customHeight="1">
      <c r="A645" s="1001"/>
      <c r="B645" s="1028">
        <v>44633</v>
      </c>
      <c r="C645" s="1003">
        <v>130</v>
      </c>
      <c r="D645" s="1174" t="str">
        <f>IF($F645="","",VLOOKUP($F645,'DANH MỤC VẬT TƯ'!$B$10:$G$55,2,0))</f>
        <v>Rau các loại</v>
      </c>
      <c r="E645" s="1174" t="str">
        <f>IF($F645="","",VLOOKUP($F645,'DANH MỤC VẬT TƯ'!$B$10:$G$55,3,0))</f>
        <v>kg</v>
      </c>
      <c r="F645" s="1006" t="s">
        <v>2085</v>
      </c>
      <c r="G645" s="1057">
        <f>1*40</f>
        <v>40</v>
      </c>
      <c r="H645" s="1058">
        <f>IF($F645="","",VLOOKUP($F645,'BÁO CÁO NXT 152'!$A$83:$L$100,8,0))</f>
        <v>30000</v>
      </c>
      <c r="I645" s="1058">
        <f t="shared" si="43"/>
        <v>1200000</v>
      </c>
      <c r="J645" s="1174">
        <f>IF($F645="","",VLOOKUP($F645,'DANH MỤC VẬT TƯ'!$B$10:$G$55,4,0))</f>
        <v>152</v>
      </c>
      <c r="K645" s="1097" t="s">
        <v>2121</v>
      </c>
      <c r="L645" s="1058" t="str">
        <f t="shared" si="44"/>
        <v>152LCDH</v>
      </c>
      <c r="M645" s="1076"/>
      <c r="N645" s="1076"/>
    </row>
    <row r="646" spans="1:14" s="1009" customFormat="1" ht="15.95" customHeight="1">
      <c r="A646" s="1001"/>
      <c r="B646" s="1028"/>
      <c r="C646" s="1003"/>
      <c r="D646" s="1174" t="str">
        <f>IF($F646="","",VLOOKUP($F646,'DANH MỤC VẬT TƯ'!$B$10:$G$55,2,0))</f>
        <v/>
      </c>
      <c r="E646" s="1174" t="str">
        <f>IF($F646="","",VLOOKUP($F646,'DANH MỤC VẬT TƯ'!$B$10:$G$55,3,0))</f>
        <v/>
      </c>
      <c r="F646" s="1006"/>
      <c r="G646" s="1057"/>
      <c r="H646" s="1058" t="str">
        <f>IF($F646="","",VLOOKUP($F646,'BÁO CÁO NXT 152'!$A$83:$L$100,8,0))</f>
        <v/>
      </c>
      <c r="I646" s="1058">
        <f t="shared" si="43"/>
        <v>0</v>
      </c>
      <c r="J646" s="1174" t="str">
        <f>IF($F646="","",VLOOKUP($F646,'DANH MỤC VẬT TƯ'!$B$10:$G$55,4,0))</f>
        <v/>
      </c>
      <c r="K646" s="1071"/>
      <c r="L646" s="1058" t="str">
        <f t="shared" si="44"/>
        <v/>
      </c>
      <c r="M646" s="1076"/>
      <c r="N646" s="1076"/>
    </row>
    <row r="647" spans="1:14" s="1009" customFormat="1" ht="15.95" customHeight="1">
      <c r="A647" s="1001"/>
      <c r="B647" s="1028">
        <v>44633</v>
      </c>
      <c r="C647" s="1003">
        <v>131</v>
      </c>
      <c r="D647" s="1174" t="str">
        <f>IF($F647="","",VLOOKUP($F647,'DANH MỤC VẬT TƯ'!$B$10:$G$55,2,0))</f>
        <v>Mực tươi</v>
      </c>
      <c r="E647" s="1174" t="str">
        <f>IF($F647="","",VLOOKUP($F647,'DANH MỤC VẬT TƯ'!$B$10:$G$55,3,0))</f>
        <v>kg</v>
      </c>
      <c r="F647" s="1006" t="s">
        <v>2086</v>
      </c>
      <c r="G647" s="1057">
        <f>0.3*30</f>
        <v>9</v>
      </c>
      <c r="H647" s="1058">
        <f>IF($F647="","",VLOOKUP($F647,'BÁO CÁO NXT 152'!$A$83:$L$100,8,0))</f>
        <v>250000</v>
      </c>
      <c r="I647" s="1058">
        <f t="shared" si="43"/>
        <v>2250000</v>
      </c>
      <c r="J647" s="1174">
        <f>IF($F647="","",VLOOKUP($F647,'DANH MỤC VẬT TƯ'!$B$10:$G$55,4,0))</f>
        <v>152</v>
      </c>
      <c r="K647" s="1097" t="s">
        <v>2124</v>
      </c>
      <c r="L647" s="1058" t="str">
        <f t="shared" si="44"/>
        <v>152MNMO</v>
      </c>
      <c r="M647" s="1076"/>
      <c r="N647" s="1076"/>
    </row>
    <row r="648" spans="1:14" s="1009" customFormat="1" ht="15.95" customHeight="1">
      <c r="A648" s="1001"/>
      <c r="B648" s="1028">
        <v>44633</v>
      </c>
      <c r="C648" s="1003">
        <v>131</v>
      </c>
      <c r="D648" s="1174" t="str">
        <f>IF($F648="","",VLOOKUP($F648,'DANH MỤC VẬT TƯ'!$B$10:$G$55,2,0))</f>
        <v>Rau các loại</v>
      </c>
      <c r="E648" s="1174" t="str">
        <f>IF($F648="","",VLOOKUP($F648,'DANH MỤC VẬT TƯ'!$B$10:$G$55,3,0))</f>
        <v>kg</v>
      </c>
      <c r="F648" s="1006" t="s">
        <v>2085</v>
      </c>
      <c r="G648" s="1077">
        <f>0.2*30</f>
        <v>6</v>
      </c>
      <c r="H648" s="1058">
        <f>IF($F648="","",VLOOKUP($F648,'BÁO CÁO NXT 152'!$A$83:$L$100,8,0))</f>
        <v>30000</v>
      </c>
      <c r="I648" s="1058">
        <f t="shared" si="43"/>
        <v>180000</v>
      </c>
      <c r="J648" s="1174">
        <f>IF($F648="","",VLOOKUP($F648,'DANH MỤC VẬT TƯ'!$B$10:$G$55,4,0))</f>
        <v>152</v>
      </c>
      <c r="K648" s="1097" t="s">
        <v>2124</v>
      </c>
      <c r="L648" s="1058" t="str">
        <f t="shared" si="44"/>
        <v>152MNMO</v>
      </c>
      <c r="M648" s="1076"/>
      <c r="N648" s="1076"/>
    </row>
    <row r="649" spans="1:14" s="1009" customFormat="1" ht="15.95" customHeight="1">
      <c r="A649" s="1001"/>
      <c r="B649" s="1028"/>
      <c r="C649" s="1003"/>
      <c r="D649" s="1174" t="str">
        <f>IF($F649="","",VLOOKUP($F649,'DANH MỤC VẬT TƯ'!$B$10:$G$55,2,0))</f>
        <v/>
      </c>
      <c r="E649" s="1174" t="str">
        <f>IF($F649="","",VLOOKUP($F649,'DANH MỤC VẬT TƯ'!$B$10:$G$55,3,0))</f>
        <v/>
      </c>
      <c r="F649" s="1006"/>
      <c r="G649" s="1057"/>
      <c r="H649" s="1058" t="str">
        <f>IF($F649="","",VLOOKUP($F649,'BÁO CÁO NXT 152'!$A$83:$L$100,8,0))</f>
        <v/>
      </c>
      <c r="I649" s="1058">
        <f t="shared" si="43"/>
        <v>0</v>
      </c>
      <c r="J649" s="1174" t="str">
        <f>IF($F649="","",VLOOKUP($F649,'DANH MỤC VẬT TƯ'!$B$10:$G$55,4,0))</f>
        <v/>
      </c>
      <c r="K649" s="1071"/>
      <c r="L649" s="1058"/>
      <c r="M649" s="1076"/>
      <c r="N649" s="1076"/>
    </row>
    <row r="650" spans="1:14" s="1009" customFormat="1" ht="15.95" customHeight="1">
      <c r="A650" s="1001"/>
      <c r="B650" s="1028">
        <v>44636</v>
      </c>
      <c r="C650" s="1003">
        <v>132</v>
      </c>
      <c r="D650" s="1174" t="str">
        <f>IF($F650="","",VLOOKUP($F650,'DANH MỤC VẬT TƯ'!$B$10:$G$55,2,0))</f>
        <v>Bắp bò</v>
      </c>
      <c r="E650" s="1174" t="str">
        <f>IF($F650="","",VLOOKUP($F650,'DANH MỤC VẬT TƯ'!$B$10:$G$55,3,0))</f>
        <v>kg</v>
      </c>
      <c r="F650" s="1006" t="s">
        <v>2045</v>
      </c>
      <c r="G650" s="1057">
        <f>0.1*25</f>
        <v>2.5</v>
      </c>
      <c r="H650" s="1058">
        <f>IF($F650="","",VLOOKUP($F650,'BÁO CÁO NXT 152'!$A$83:$L$100,8,0))</f>
        <v>270000</v>
      </c>
      <c r="I650" s="1058">
        <f t="shared" si="43"/>
        <v>675000</v>
      </c>
      <c r="J650" s="1174">
        <f>IF($F650="","",VLOOKUP($F650,'DANH MỤC VẬT TƯ'!$B$10:$G$55,4,0))</f>
        <v>152</v>
      </c>
      <c r="K650" s="1097" t="s">
        <v>2056</v>
      </c>
      <c r="L650" s="1058" t="str">
        <f t="shared" ref="L650:L655" si="45">J650&amp;K650</f>
        <v>152LT</v>
      </c>
      <c r="M650" s="1076"/>
      <c r="N650" s="1076"/>
    </row>
    <row r="651" spans="1:14" s="1009" customFormat="1" ht="15.95" customHeight="1">
      <c r="A651" s="1001"/>
      <c r="B651" s="1028">
        <v>44636</v>
      </c>
      <c r="C651" s="1003">
        <v>132</v>
      </c>
      <c r="D651" s="1174" t="str">
        <f>IF($F651="","",VLOOKUP($F651,'DANH MỤC VẬT TƯ'!$B$10:$G$55,2,0))</f>
        <v>Bún</v>
      </c>
      <c r="E651" s="1174" t="str">
        <f>IF($F651="","",VLOOKUP($F651,'DANH MỤC VẬT TƯ'!$B$10:$G$55,3,0))</f>
        <v>kg</v>
      </c>
      <c r="F651" s="1006" t="s">
        <v>2083</v>
      </c>
      <c r="G651" s="1057">
        <f>0.5*25</f>
        <v>12.5</v>
      </c>
      <c r="H651" s="1058">
        <f>IF($F651="","",VLOOKUP($F651,'BÁO CÁO NXT 152'!$A$83:$L$100,8,0))</f>
        <v>12000</v>
      </c>
      <c r="I651" s="1058">
        <f t="shared" si="43"/>
        <v>150000</v>
      </c>
      <c r="J651" s="1174">
        <f>IF($F651="","",VLOOKUP($F651,'DANH MỤC VẬT TƯ'!$B$10:$G$55,4,0))</f>
        <v>152</v>
      </c>
      <c r="K651" s="1097" t="s">
        <v>2056</v>
      </c>
      <c r="L651" s="1058" t="str">
        <f t="shared" si="45"/>
        <v>152LT</v>
      </c>
      <c r="M651" s="1076"/>
      <c r="N651" s="1076"/>
    </row>
    <row r="652" spans="1:14" s="1009" customFormat="1" ht="15.95" customHeight="1">
      <c r="A652" s="1001"/>
      <c r="B652" s="1028">
        <v>44636</v>
      </c>
      <c r="C652" s="1003">
        <v>132</v>
      </c>
      <c r="D652" s="1174" t="str">
        <f>IF($F652="","",VLOOKUP($F652,'DANH MỤC VẬT TƯ'!$B$10:$G$55,2,0))</f>
        <v>Thịt heo</v>
      </c>
      <c r="E652" s="1174" t="str">
        <f>IF($F652="","",VLOOKUP($F652,'DANH MỤC VẬT TƯ'!$B$10:$G$55,3,0))</f>
        <v>kg</v>
      </c>
      <c r="F652" s="1006" t="s">
        <v>2088</v>
      </c>
      <c r="G652" s="1057">
        <f>0.2*25</f>
        <v>5</v>
      </c>
      <c r="H652" s="1058">
        <f>IF($F652="","",VLOOKUP($F652,'BÁO CÁO NXT 152'!$A$83:$L$100,8,0))</f>
        <v>130000</v>
      </c>
      <c r="I652" s="1058">
        <f t="shared" si="43"/>
        <v>650000</v>
      </c>
      <c r="J652" s="1174">
        <f>IF($F652="","",VLOOKUP($F652,'DANH MỤC VẬT TƯ'!$B$10:$G$55,4,0))</f>
        <v>152</v>
      </c>
      <c r="K652" s="1097" t="s">
        <v>2056</v>
      </c>
      <c r="L652" s="1058" t="str">
        <f t="shared" si="45"/>
        <v>152LT</v>
      </c>
      <c r="M652" s="1076"/>
      <c r="N652" s="1076"/>
    </row>
    <row r="653" spans="1:14" s="1009" customFormat="1" ht="15.95" customHeight="1">
      <c r="A653" s="1001"/>
      <c r="B653" s="1028">
        <v>44636</v>
      </c>
      <c r="C653" s="1003">
        <v>132</v>
      </c>
      <c r="D653" s="1174" t="str">
        <f>IF($F653="","",VLOOKUP($F653,'DANH MỤC VẬT TƯ'!$B$10:$G$55,2,0))</f>
        <v>Mực tươi</v>
      </c>
      <c r="E653" s="1174" t="str">
        <f>IF($F653="","",VLOOKUP($F653,'DANH MỤC VẬT TƯ'!$B$10:$G$55,3,0))</f>
        <v>kg</v>
      </c>
      <c r="F653" s="1006" t="s">
        <v>2086</v>
      </c>
      <c r="G653" s="1057">
        <f>0.1*25</f>
        <v>2.5</v>
      </c>
      <c r="H653" s="1058">
        <f>IF($F653="","",VLOOKUP($F653,'BÁO CÁO NXT 152'!$A$83:$L$100,8,0))</f>
        <v>250000</v>
      </c>
      <c r="I653" s="1058">
        <f t="shared" si="43"/>
        <v>625000</v>
      </c>
      <c r="J653" s="1174">
        <f>IF($F653="","",VLOOKUP($F653,'DANH MỤC VẬT TƯ'!$B$10:$G$55,4,0))</f>
        <v>152</v>
      </c>
      <c r="K653" s="1097" t="s">
        <v>2056</v>
      </c>
      <c r="L653" s="1058" t="str">
        <f t="shared" si="45"/>
        <v>152LT</v>
      </c>
      <c r="M653" s="1076"/>
      <c r="N653" s="1076"/>
    </row>
    <row r="654" spans="1:14" s="1009" customFormat="1" ht="15.95" customHeight="1">
      <c r="A654" s="1001"/>
      <c r="B654" s="1028">
        <v>44636</v>
      </c>
      <c r="C654" s="1003">
        <v>132</v>
      </c>
      <c r="D654" s="1174" t="str">
        <f>IF($F654="","",VLOOKUP($F654,'DANH MỤC VẬT TƯ'!$B$10:$G$55,2,0))</f>
        <v>Tôm</v>
      </c>
      <c r="E654" s="1174" t="str">
        <f>IF($F654="","",VLOOKUP($F654,'DANH MỤC VẬT TƯ'!$B$10:$G$55,3,0))</f>
        <v>kg</v>
      </c>
      <c r="F654" s="1006" t="s">
        <v>2089</v>
      </c>
      <c r="G654" s="1057">
        <f>0.1*25</f>
        <v>2.5</v>
      </c>
      <c r="H654" s="1058">
        <f>IF($F654="","",VLOOKUP($F654,'BÁO CÁO NXT 152'!$A$83:$L$100,8,0))</f>
        <v>250000</v>
      </c>
      <c r="I654" s="1058">
        <f t="shared" si="43"/>
        <v>625000</v>
      </c>
      <c r="J654" s="1174">
        <f>IF($F654="","",VLOOKUP($F654,'DANH MỤC VẬT TƯ'!$B$10:$G$55,4,0))</f>
        <v>152</v>
      </c>
      <c r="K654" s="1097" t="s">
        <v>2056</v>
      </c>
      <c r="L654" s="1058" t="str">
        <f t="shared" si="45"/>
        <v>152LT</v>
      </c>
      <c r="M654" s="1076"/>
      <c r="N654" s="1076"/>
    </row>
    <row r="655" spans="1:14" s="1009" customFormat="1" ht="15.95" customHeight="1">
      <c r="A655" s="1001"/>
      <c r="B655" s="1028">
        <v>44636</v>
      </c>
      <c r="C655" s="1003">
        <v>132</v>
      </c>
      <c r="D655" s="1174" t="str">
        <f>IF($F655="","",VLOOKUP($F655,'DANH MỤC VẬT TƯ'!$B$10:$G$55,2,0))</f>
        <v>Rau các loại</v>
      </c>
      <c r="E655" s="1174" t="str">
        <f>IF($F655="","",VLOOKUP($F655,'DANH MỤC VẬT TƯ'!$B$10:$G$55,3,0))</f>
        <v>kg</v>
      </c>
      <c r="F655" s="1006" t="s">
        <v>2085</v>
      </c>
      <c r="G655" s="1057">
        <f>1*25</f>
        <v>25</v>
      </c>
      <c r="H655" s="1058">
        <f>IF($F655="","",VLOOKUP($F655,'BÁO CÁO NXT 152'!$A$83:$L$100,8,0))</f>
        <v>30000</v>
      </c>
      <c r="I655" s="1058">
        <f t="shared" si="43"/>
        <v>750000</v>
      </c>
      <c r="J655" s="1174">
        <f>IF($F655="","",VLOOKUP($F655,'DANH MỤC VẬT TƯ'!$B$10:$G$55,4,0))</f>
        <v>152</v>
      </c>
      <c r="K655" s="1097" t="s">
        <v>2056</v>
      </c>
      <c r="L655" s="1058" t="str">
        <f t="shared" si="45"/>
        <v>152LT</v>
      </c>
      <c r="M655" s="1076"/>
      <c r="N655" s="1076"/>
    </row>
    <row r="656" spans="1:14" s="1009" customFormat="1" ht="15.95" customHeight="1">
      <c r="A656" s="1001"/>
      <c r="B656" s="1028"/>
      <c r="C656" s="1003"/>
      <c r="D656" s="1174" t="str">
        <f>IF($F656="","",VLOOKUP($F656,'DANH MỤC VẬT TƯ'!$B$10:$G$55,2,0))</f>
        <v/>
      </c>
      <c r="E656" s="1174" t="str">
        <f>IF($F656="","",VLOOKUP($F656,'DANH MỤC VẬT TƯ'!$B$10:$G$55,3,0))</f>
        <v/>
      </c>
      <c r="F656" s="1006"/>
      <c r="G656" s="1057"/>
      <c r="H656" s="1058" t="str">
        <f>IF($F656="","",VLOOKUP($F656,'BÁO CÁO NXT 152'!$A$83:$L$100,8,0))</f>
        <v/>
      </c>
      <c r="I656" s="1058">
        <f t="shared" si="43"/>
        <v>0</v>
      </c>
      <c r="J656" s="1174" t="str">
        <f>IF($F656="","",VLOOKUP($F656,'DANH MỤC VẬT TƯ'!$B$10:$G$55,4,0))</f>
        <v/>
      </c>
      <c r="K656" s="1097"/>
      <c r="L656" s="1058"/>
      <c r="M656" s="1076"/>
      <c r="N656" s="1076"/>
    </row>
    <row r="657" spans="1:14" s="1009" customFormat="1" ht="15.95" customHeight="1">
      <c r="A657" s="1001"/>
      <c r="B657" s="1028">
        <v>44636</v>
      </c>
      <c r="C657" s="1003">
        <v>133</v>
      </c>
      <c r="D657" s="1174" t="str">
        <f>IF($F657="","",VLOOKUP($F657,'DANH MỤC VẬT TƯ'!$B$10:$G$55,2,0))</f>
        <v>Cá diêu hồng</v>
      </c>
      <c r="E657" s="1174" t="str">
        <f>IF($F657="","",VLOOKUP($F657,'DANH MỤC VẬT TƯ'!$B$10:$G$55,3,0))</f>
        <v>kg</v>
      </c>
      <c r="F657" s="1006" t="s">
        <v>2081</v>
      </c>
      <c r="G657" s="1057">
        <f>0.7*40</f>
        <v>28</v>
      </c>
      <c r="H657" s="1058">
        <f>IF($F657="","",VLOOKUP($F657,'BÁO CÁO NXT 152'!$A$83:$L$100,8,0))</f>
        <v>60000</v>
      </c>
      <c r="I657" s="1058">
        <f t="shared" si="43"/>
        <v>1680000</v>
      </c>
      <c r="J657" s="1174">
        <f>IF($F657="","",VLOOKUP($F657,'DANH MỤC VẬT TƯ'!$B$10:$G$55,4,0))</f>
        <v>152</v>
      </c>
      <c r="K657" s="1097" t="s">
        <v>2121</v>
      </c>
      <c r="L657" s="1058" t="str">
        <f t="shared" ref="L657:L662" si="46">J657&amp;K657</f>
        <v>152LCDH</v>
      </c>
      <c r="M657" s="1076"/>
      <c r="N657" s="1076"/>
    </row>
    <row r="658" spans="1:14" s="1009" customFormat="1" ht="15.95" customHeight="1">
      <c r="A658" s="1001"/>
      <c r="B658" s="1028">
        <v>44636</v>
      </c>
      <c r="C658" s="1003">
        <v>133</v>
      </c>
      <c r="D658" s="1174" t="str">
        <f>IF($F658="","",VLOOKUP($F658,'DANH MỤC VẬT TƯ'!$B$10:$G$55,2,0))</f>
        <v>Bún</v>
      </c>
      <c r="E658" s="1174" t="str">
        <f>IF($F658="","",VLOOKUP($F658,'DANH MỤC VẬT TƯ'!$B$10:$G$55,3,0))</f>
        <v>kg</v>
      </c>
      <c r="F658" s="1006" t="s">
        <v>2083</v>
      </c>
      <c r="G658" s="1057">
        <f>0.5*40</f>
        <v>20</v>
      </c>
      <c r="H658" s="1058">
        <f>IF($F658="","",VLOOKUP($F658,'BÁO CÁO NXT 152'!$A$83:$L$100,8,0))</f>
        <v>12000</v>
      </c>
      <c r="I658" s="1058">
        <f t="shared" si="43"/>
        <v>240000</v>
      </c>
      <c r="J658" s="1174">
        <f>IF($F658="","",VLOOKUP($F658,'DANH MỤC VẬT TƯ'!$B$10:$G$55,4,0))</f>
        <v>152</v>
      </c>
      <c r="K658" s="1097" t="s">
        <v>2121</v>
      </c>
      <c r="L658" s="1058" t="str">
        <f t="shared" si="46"/>
        <v>152LCDH</v>
      </c>
      <c r="M658" s="1076"/>
      <c r="N658" s="1076"/>
    </row>
    <row r="659" spans="1:14" s="1009" customFormat="1" ht="15.95" customHeight="1">
      <c r="A659" s="1001"/>
      <c r="B659" s="1028">
        <v>44636</v>
      </c>
      <c r="C659" s="1003">
        <v>133</v>
      </c>
      <c r="D659" s="1174" t="str">
        <f>IF($F659="","",VLOOKUP($F659,'DANH MỤC VẬT TƯ'!$B$10:$G$55,2,0))</f>
        <v>Rau các loại</v>
      </c>
      <c r="E659" s="1174" t="str">
        <f>IF($F659="","",VLOOKUP($F659,'DANH MỤC VẬT TƯ'!$B$10:$G$55,3,0))</f>
        <v>kg</v>
      </c>
      <c r="F659" s="1006" t="s">
        <v>2085</v>
      </c>
      <c r="G659" s="1057">
        <f>1*40</f>
        <v>40</v>
      </c>
      <c r="H659" s="1058">
        <f>IF($F659="","",VLOOKUP($F659,'BÁO CÁO NXT 152'!$A$83:$L$100,8,0))</f>
        <v>30000</v>
      </c>
      <c r="I659" s="1058">
        <f t="shared" si="43"/>
        <v>1200000</v>
      </c>
      <c r="J659" s="1174">
        <f>IF($F659="","",VLOOKUP($F659,'DANH MỤC VẬT TƯ'!$B$10:$G$55,4,0))</f>
        <v>152</v>
      </c>
      <c r="K659" s="1097" t="s">
        <v>2121</v>
      </c>
      <c r="L659" s="1058" t="str">
        <f t="shared" si="46"/>
        <v>152LCDH</v>
      </c>
      <c r="M659" s="1076"/>
      <c r="N659" s="1076"/>
    </row>
    <row r="660" spans="1:14" s="1009" customFormat="1" ht="15.95" customHeight="1">
      <c r="A660" s="1001"/>
      <c r="B660" s="1028"/>
      <c r="C660" s="1003"/>
      <c r="D660" s="1174" t="str">
        <f>IF($F660="","",VLOOKUP($F660,'DANH MỤC VẬT TƯ'!$B$10:$G$55,2,0))</f>
        <v/>
      </c>
      <c r="E660" s="1174" t="str">
        <f>IF($F660="","",VLOOKUP($F660,'DANH MỤC VẬT TƯ'!$B$10:$G$55,3,0))</f>
        <v/>
      </c>
      <c r="F660" s="1006"/>
      <c r="G660" s="1057"/>
      <c r="H660" s="1058" t="str">
        <f>IF($F660="","",VLOOKUP($F660,'BÁO CÁO NXT 152'!$A$83:$L$100,8,0))</f>
        <v/>
      </c>
      <c r="I660" s="1058">
        <f t="shared" si="43"/>
        <v>0</v>
      </c>
      <c r="J660" s="1174" t="str">
        <f>IF($F660="","",VLOOKUP($F660,'DANH MỤC VẬT TƯ'!$B$10:$G$55,4,0))</f>
        <v/>
      </c>
      <c r="K660" s="1071"/>
      <c r="L660" s="1058" t="str">
        <f t="shared" si="46"/>
        <v/>
      </c>
      <c r="M660" s="1076"/>
      <c r="N660" s="1076"/>
    </row>
    <row r="661" spans="1:14" s="1009" customFormat="1" ht="15.95" customHeight="1">
      <c r="A661" s="1001"/>
      <c r="B661" s="1028">
        <v>44636</v>
      </c>
      <c r="C661" s="1003">
        <v>134</v>
      </c>
      <c r="D661" s="1174" t="str">
        <f>IF($F661="","",VLOOKUP($F661,'DANH MỤC VẬT TƯ'!$B$10:$G$55,2,0))</f>
        <v>Mực tươi</v>
      </c>
      <c r="E661" s="1174" t="str">
        <f>IF($F661="","",VLOOKUP($F661,'DANH MỤC VẬT TƯ'!$B$10:$G$55,3,0))</f>
        <v>kg</v>
      </c>
      <c r="F661" s="1006" t="s">
        <v>2086</v>
      </c>
      <c r="G661" s="1057">
        <f>0.3*50</f>
        <v>15</v>
      </c>
      <c r="H661" s="1058">
        <f>IF($F661="","",VLOOKUP($F661,'BÁO CÁO NXT 152'!$A$83:$L$100,8,0))</f>
        <v>250000</v>
      </c>
      <c r="I661" s="1058">
        <f t="shared" si="43"/>
        <v>3750000</v>
      </c>
      <c r="J661" s="1174">
        <f>IF($F661="","",VLOOKUP($F661,'DANH MỤC VẬT TƯ'!$B$10:$G$55,4,0))</f>
        <v>152</v>
      </c>
      <c r="K661" s="1097" t="s">
        <v>2124</v>
      </c>
      <c r="L661" s="1058" t="str">
        <f t="shared" si="46"/>
        <v>152MNMO</v>
      </c>
      <c r="M661" s="1076"/>
      <c r="N661" s="1076"/>
    </row>
    <row r="662" spans="1:14" s="1009" customFormat="1" ht="15.95" customHeight="1">
      <c r="A662" s="1001"/>
      <c r="B662" s="1028">
        <v>44636</v>
      </c>
      <c r="C662" s="1003">
        <v>134</v>
      </c>
      <c r="D662" s="1174" t="str">
        <f>IF($F662="","",VLOOKUP($F662,'DANH MỤC VẬT TƯ'!$B$10:$G$55,2,0))</f>
        <v>Rau các loại</v>
      </c>
      <c r="E662" s="1174" t="str">
        <f>IF($F662="","",VLOOKUP($F662,'DANH MỤC VẬT TƯ'!$B$10:$G$55,3,0))</f>
        <v>kg</v>
      </c>
      <c r="F662" s="1006" t="s">
        <v>2085</v>
      </c>
      <c r="G662" s="1077">
        <f>0.2*50</f>
        <v>10</v>
      </c>
      <c r="H662" s="1058">
        <f>IF($F662="","",VLOOKUP($F662,'BÁO CÁO NXT 152'!$A$83:$L$100,8,0))</f>
        <v>30000</v>
      </c>
      <c r="I662" s="1058">
        <f t="shared" si="43"/>
        <v>300000</v>
      </c>
      <c r="J662" s="1174">
        <f>IF($F662="","",VLOOKUP($F662,'DANH MỤC VẬT TƯ'!$B$10:$G$55,4,0))</f>
        <v>152</v>
      </c>
      <c r="K662" s="1097" t="s">
        <v>2124</v>
      </c>
      <c r="L662" s="1058" t="str">
        <f t="shared" si="46"/>
        <v>152MNMO</v>
      </c>
      <c r="M662" s="1076"/>
      <c r="N662" s="1076"/>
    </row>
    <row r="663" spans="1:14" s="1009" customFormat="1" ht="15.95" customHeight="1">
      <c r="A663" s="1001"/>
      <c r="B663" s="1002"/>
      <c r="C663" s="1003"/>
      <c r="D663" s="1174" t="str">
        <f>IF($F663="","",VLOOKUP($F663,'DANH MỤC VẬT TƯ'!$B$10:$G$55,2,0))</f>
        <v/>
      </c>
      <c r="E663" s="1174" t="str">
        <f>IF($F663="","",VLOOKUP($F663,'DANH MỤC VẬT TƯ'!$B$10:$G$55,3,0))</f>
        <v/>
      </c>
      <c r="F663" s="1006"/>
      <c r="G663" s="1057"/>
      <c r="H663" s="1058" t="str">
        <f>IF($F663="","",VLOOKUP($F663,'BÁO CÁO NXT 152'!$A$83:$L$100,8,0))</f>
        <v/>
      </c>
      <c r="I663" s="1058">
        <f t="shared" si="43"/>
        <v>0</v>
      </c>
      <c r="J663" s="1174" t="str">
        <f>IF($F663="","",VLOOKUP($F663,'DANH MỤC VẬT TƯ'!$B$10:$G$55,4,0))</f>
        <v/>
      </c>
      <c r="K663" s="1071"/>
      <c r="L663" s="1058"/>
      <c r="M663" s="1076"/>
      <c r="N663" s="1076"/>
    </row>
    <row r="664" spans="1:14" s="1009" customFormat="1" ht="15.95" customHeight="1">
      <c r="A664" s="1001"/>
      <c r="B664" s="1002">
        <v>44638</v>
      </c>
      <c r="C664" s="1003">
        <v>135</v>
      </c>
      <c r="D664" s="1174" t="str">
        <f>IF($F664="","",VLOOKUP($F664,'DANH MỤC VẬT TƯ'!$B$10:$G$55,2,0))</f>
        <v xml:space="preserve"> Gạo</v>
      </c>
      <c r="E664" s="1174" t="str">
        <f>IF($F664="","",VLOOKUP($F664,'DANH MỤC VẬT TƯ'!$B$10:$G$55,3,0))</f>
        <v>kg</v>
      </c>
      <c r="F664" s="1006" t="s">
        <v>2097</v>
      </c>
      <c r="G664" s="1057">
        <f>30*0.15</f>
        <v>4.5</v>
      </c>
      <c r="H664" s="1058">
        <f>IF($F664="","",VLOOKUP($F664,'BÁO CÁO NXT 152'!$A$83:$L$100,8,0))</f>
        <v>25000</v>
      </c>
      <c r="I664" s="1058">
        <f t="shared" si="43"/>
        <v>112500</v>
      </c>
      <c r="J664" s="1174">
        <f>IF($F664="","",VLOOKUP($F664,'DANH MỤC VẬT TƯ'!$B$10:$G$55,4,0))</f>
        <v>152</v>
      </c>
      <c r="K664" s="1075" t="s">
        <v>2133</v>
      </c>
      <c r="L664" s="1058" t="str">
        <f>J664&amp;K664</f>
        <v>152CTC</v>
      </c>
      <c r="M664" s="1076"/>
      <c r="N664" s="1076"/>
    </row>
    <row r="665" spans="1:14" s="1009" customFormat="1" ht="15.95" customHeight="1">
      <c r="A665" s="1001"/>
      <c r="B665" s="1002">
        <v>44638</v>
      </c>
      <c r="C665" s="1003">
        <v>135</v>
      </c>
      <c r="D665" s="1174" t="str">
        <f>IF($F665="","",VLOOKUP($F665,'DANH MỤC VẬT TƯ'!$B$10:$G$55,2,0))</f>
        <v>Rau các loại</v>
      </c>
      <c r="E665" s="1174" t="str">
        <f>IF($F665="","",VLOOKUP($F665,'DANH MỤC VẬT TƯ'!$B$10:$G$55,3,0))</f>
        <v>kg</v>
      </c>
      <c r="F665" s="1006" t="s">
        <v>2085</v>
      </c>
      <c r="G665" s="1057">
        <f>0.1*30</f>
        <v>3</v>
      </c>
      <c r="H665" s="1058">
        <f>IF($F665="","",VLOOKUP($F665,'BÁO CÁO NXT 152'!$A$83:$L$100,8,0))</f>
        <v>30000</v>
      </c>
      <c r="I665" s="1058">
        <f t="shared" si="43"/>
        <v>90000</v>
      </c>
      <c r="J665" s="1174">
        <f>IF($F665="","",VLOOKUP($F665,'DANH MỤC VẬT TƯ'!$B$10:$G$55,4,0))</f>
        <v>152</v>
      </c>
      <c r="K665" s="1075" t="s">
        <v>2133</v>
      </c>
      <c r="L665" s="1058" t="str">
        <f>J665&amp;K665</f>
        <v>152CTC</v>
      </c>
      <c r="M665" s="1076"/>
      <c r="N665" s="1076"/>
    </row>
    <row r="666" spans="1:14" s="1009" customFormat="1" ht="15.95" customHeight="1">
      <c r="A666" s="1001"/>
      <c r="B666" s="1002">
        <v>44638</v>
      </c>
      <c r="C666" s="1003">
        <v>135</v>
      </c>
      <c r="D666" s="1174" t="str">
        <f>IF($F666="","",VLOOKUP($F666,'DANH MỤC VẬT TƯ'!$B$10:$G$55,2,0))</f>
        <v>Trứng gà, vịt</v>
      </c>
      <c r="E666" s="1174" t="str">
        <f>IF($F666="","",VLOOKUP($F666,'DANH MỤC VẬT TƯ'!$B$10:$G$55,3,0))</f>
        <v>kg</v>
      </c>
      <c r="F666" s="1006" t="s">
        <v>2099</v>
      </c>
      <c r="G666" s="1057">
        <f>1*30</f>
        <v>30</v>
      </c>
      <c r="H666" s="1058">
        <f>IF($F666="","",VLOOKUP($F666,'BÁO CÁO NXT 152'!$A$83:$L$100,8,0))</f>
        <v>4000</v>
      </c>
      <c r="I666" s="1058">
        <f t="shared" si="43"/>
        <v>120000</v>
      </c>
      <c r="J666" s="1174">
        <f>IF($F666="","",VLOOKUP($F666,'DANH MỤC VẬT TƯ'!$B$10:$G$55,4,0))</f>
        <v>152</v>
      </c>
      <c r="K666" s="1075" t="s">
        <v>2133</v>
      </c>
      <c r="L666" s="1058" t="str">
        <f>J666&amp;K666</f>
        <v>152CTC</v>
      </c>
      <c r="M666" s="1076"/>
      <c r="N666" s="1076"/>
    </row>
    <row r="667" spans="1:14" s="1009" customFormat="1" ht="15.95" customHeight="1">
      <c r="A667" s="1001"/>
      <c r="B667" s="1028"/>
      <c r="C667" s="1003"/>
      <c r="D667" s="1174" t="str">
        <f>IF($F667="","",VLOOKUP($F667,'DANH MỤC VẬT TƯ'!$B$10:$G$55,2,0))</f>
        <v/>
      </c>
      <c r="E667" s="1174" t="str">
        <f>IF($F667="","",VLOOKUP($F667,'DANH MỤC VẬT TƯ'!$B$10:$G$55,3,0))</f>
        <v/>
      </c>
      <c r="F667" s="1006"/>
      <c r="G667" s="1057"/>
      <c r="H667" s="1058" t="str">
        <f>IF($F667="","",VLOOKUP($F667,'BÁO CÁO NXT 152'!$A$83:$L$100,8,0))</f>
        <v/>
      </c>
      <c r="I667" s="1058">
        <f t="shared" si="43"/>
        <v>0</v>
      </c>
      <c r="J667" s="1174" t="str">
        <f>IF($F667="","",VLOOKUP($F667,'DANH MỤC VẬT TƯ'!$B$10:$G$55,4,0))</f>
        <v/>
      </c>
      <c r="K667" s="1071"/>
      <c r="L667" s="1058"/>
      <c r="M667" s="1076"/>
      <c r="N667" s="1076"/>
    </row>
    <row r="668" spans="1:14" s="1009" customFormat="1" ht="15.95" customHeight="1">
      <c r="A668" s="1001"/>
      <c r="B668" s="1002">
        <v>44638</v>
      </c>
      <c r="C668" s="1003">
        <v>136</v>
      </c>
      <c r="D668" s="1174" t="str">
        <f>IF($F668="","",VLOOKUP($F668,'DANH MỤC VẬT TƯ'!$B$10:$G$55,2,0))</f>
        <v>Mực tươi</v>
      </c>
      <c r="E668" s="1174" t="str">
        <f>IF($F668="","",VLOOKUP($F668,'DANH MỤC VẬT TƯ'!$B$10:$G$55,3,0))</f>
        <v>kg</v>
      </c>
      <c r="F668" s="1006" t="s">
        <v>2086</v>
      </c>
      <c r="G668" s="1057">
        <f>0.3*30</f>
        <v>9</v>
      </c>
      <c r="H668" s="1058">
        <f>IF($F668="","",VLOOKUP($F668,'BÁO CÁO NXT 152'!$A$83:$L$100,8,0))</f>
        <v>250000</v>
      </c>
      <c r="I668" s="1058">
        <f t="shared" si="43"/>
        <v>2250000</v>
      </c>
      <c r="J668" s="1174">
        <f>IF($F668="","",VLOOKUP($F668,'DANH MỤC VẬT TƯ'!$B$10:$G$55,4,0))</f>
        <v>152</v>
      </c>
      <c r="K668" s="1097" t="s">
        <v>2124</v>
      </c>
      <c r="L668" s="1058" t="str">
        <f>J668&amp;K668</f>
        <v>152MNMO</v>
      </c>
      <c r="M668" s="1076"/>
      <c r="N668" s="1076"/>
    </row>
    <row r="669" spans="1:14" s="1009" customFormat="1" ht="15.95" customHeight="1">
      <c r="A669" s="1001"/>
      <c r="B669" s="1002">
        <v>44638</v>
      </c>
      <c r="C669" s="1003">
        <v>136</v>
      </c>
      <c r="D669" s="1174" t="str">
        <f>IF($F669="","",VLOOKUP($F669,'DANH MỤC VẬT TƯ'!$B$10:$G$55,2,0))</f>
        <v>Rau các loại</v>
      </c>
      <c r="E669" s="1174" t="str">
        <f>IF($F669="","",VLOOKUP($F669,'DANH MỤC VẬT TƯ'!$B$10:$G$55,3,0))</f>
        <v>kg</v>
      </c>
      <c r="F669" s="1006" t="s">
        <v>2085</v>
      </c>
      <c r="G669" s="1077">
        <f>0.2*30</f>
        <v>6</v>
      </c>
      <c r="H669" s="1058">
        <f>IF($F669="","",VLOOKUP($F669,'BÁO CÁO NXT 152'!$A$83:$L$100,8,0))</f>
        <v>30000</v>
      </c>
      <c r="I669" s="1058">
        <f t="shared" si="43"/>
        <v>180000</v>
      </c>
      <c r="J669" s="1174">
        <f>IF($F669="","",VLOOKUP($F669,'DANH MỤC VẬT TƯ'!$B$10:$G$55,4,0))</f>
        <v>152</v>
      </c>
      <c r="K669" s="1097" t="s">
        <v>2124</v>
      </c>
      <c r="L669" s="1058" t="str">
        <f>J669&amp;K669</f>
        <v>152MNMO</v>
      </c>
      <c r="M669" s="1076"/>
      <c r="N669" s="1076"/>
    </row>
    <row r="670" spans="1:14" s="1009" customFormat="1" ht="15.95" customHeight="1">
      <c r="A670" s="1001"/>
      <c r="B670" s="1028"/>
      <c r="C670" s="1003"/>
      <c r="D670" s="1174" t="str">
        <f>IF($F670="","",VLOOKUP($F670,'DANH MỤC VẬT TƯ'!$B$10:$G$55,2,0))</f>
        <v/>
      </c>
      <c r="E670" s="1174" t="str">
        <f>IF($F670="","",VLOOKUP($F670,'DANH MỤC VẬT TƯ'!$B$10:$G$55,3,0))</f>
        <v/>
      </c>
      <c r="F670" s="1006"/>
      <c r="G670" s="1057"/>
      <c r="H670" s="1058" t="str">
        <f>IF($F670="","",VLOOKUP($F670,'BÁO CÁO NXT 152'!$A$83:$L$100,8,0))</f>
        <v/>
      </c>
      <c r="I670" s="1058">
        <f t="shared" si="43"/>
        <v>0</v>
      </c>
      <c r="J670" s="1174" t="str">
        <f>IF($F670="","",VLOOKUP($F670,'DANH MỤC VẬT TƯ'!$B$10:$G$55,4,0))</f>
        <v/>
      </c>
      <c r="K670" s="1071"/>
      <c r="L670" s="1058" t="str">
        <f>J670&amp;K670</f>
        <v/>
      </c>
      <c r="M670" s="1076"/>
      <c r="N670" s="1076"/>
    </row>
    <row r="671" spans="1:14" s="1009" customFormat="1" ht="15.95" customHeight="1">
      <c r="A671" s="1001"/>
      <c r="B671" s="1002">
        <v>44638</v>
      </c>
      <c r="C671" s="1003">
        <v>137</v>
      </c>
      <c r="D671" s="1174" t="str">
        <f>IF($F671="","",VLOOKUP($F671,'DANH MỤC VẬT TƯ'!$B$10:$G$55,2,0))</f>
        <v>Bắp bò</v>
      </c>
      <c r="E671" s="1174" t="str">
        <f>IF($F671="","",VLOOKUP($F671,'DANH MỤC VẬT TƯ'!$B$10:$G$55,3,0))</f>
        <v>kg</v>
      </c>
      <c r="F671" s="1006" t="s">
        <v>2045</v>
      </c>
      <c r="G671" s="1057">
        <f>30*0.2</f>
        <v>6</v>
      </c>
      <c r="H671" s="1058">
        <f>IF($F671="","",VLOOKUP($F671,'BÁO CÁO NXT 152'!$A$83:$L$100,8,0))</f>
        <v>270000</v>
      </c>
      <c r="I671" s="1058">
        <f t="shared" si="43"/>
        <v>1620000</v>
      </c>
      <c r="J671" s="1174">
        <f>IF($F671="","",VLOOKUP($F671,'DANH MỤC VẬT TƯ'!$B$10:$G$55,4,0))</f>
        <v>152</v>
      </c>
      <c r="K671" s="1097" t="s">
        <v>2127</v>
      </c>
      <c r="L671" s="1058" t="str">
        <f>J671&amp;K671</f>
        <v>152BXTC</v>
      </c>
      <c r="M671" s="1076"/>
      <c r="N671" s="1076"/>
    </row>
    <row r="672" spans="1:14" s="1009" customFormat="1" ht="15.95" customHeight="1">
      <c r="A672" s="1001"/>
      <c r="B672" s="1002">
        <v>44638</v>
      </c>
      <c r="C672" s="1003">
        <v>137</v>
      </c>
      <c r="D672" s="1174" t="str">
        <f>IF($F672="","",VLOOKUP($F672,'DANH MỤC VẬT TƯ'!$B$10:$G$55,2,0))</f>
        <v>Rau các loại</v>
      </c>
      <c r="E672" s="1174" t="str">
        <f>IF($F672="","",VLOOKUP($F672,'DANH MỤC VẬT TƯ'!$B$10:$G$55,3,0))</f>
        <v>kg</v>
      </c>
      <c r="F672" s="1006" t="s">
        <v>2085</v>
      </c>
      <c r="G672" s="1057">
        <f>30*0.2</f>
        <v>6</v>
      </c>
      <c r="H672" s="1058">
        <f>IF($F672="","",VLOOKUP($F672,'BÁO CÁO NXT 152'!$A$83:$L$100,8,0))</f>
        <v>30000</v>
      </c>
      <c r="I672" s="1058">
        <f t="shared" si="43"/>
        <v>180000</v>
      </c>
      <c r="J672" s="1174">
        <f>IF($F672="","",VLOOKUP($F672,'DANH MỤC VẬT TƯ'!$B$10:$G$55,4,0))</f>
        <v>152</v>
      </c>
      <c r="K672" s="1097" t="s">
        <v>2127</v>
      </c>
      <c r="L672" s="1058" t="str">
        <f>J672&amp;K672</f>
        <v>152BXTC</v>
      </c>
      <c r="M672" s="1076"/>
      <c r="N672" s="1076"/>
    </row>
    <row r="673" spans="1:14" s="1009" customFormat="1" ht="15.95" customHeight="1">
      <c r="A673" s="1001"/>
      <c r="B673" s="1028"/>
      <c r="C673" s="1003"/>
      <c r="D673" s="1174" t="str">
        <f>IF($F673="","",VLOOKUP($F673,'DANH MỤC VẬT TƯ'!$B$10:$G$55,2,0))</f>
        <v/>
      </c>
      <c r="E673" s="1174" t="str">
        <f>IF($F673="","",VLOOKUP($F673,'DANH MỤC VẬT TƯ'!$B$10:$G$55,3,0))</f>
        <v/>
      </c>
      <c r="F673" s="1006"/>
      <c r="G673" s="1057"/>
      <c r="H673" s="1058" t="str">
        <f>IF($F673="","",VLOOKUP($F673,'BÁO CÁO NXT 152'!$A$83:$L$100,8,0))</f>
        <v/>
      </c>
      <c r="I673" s="1058">
        <f t="shared" si="43"/>
        <v>0</v>
      </c>
      <c r="J673" s="1174" t="str">
        <f>IF($F673="","",VLOOKUP($F673,'DANH MỤC VẬT TƯ'!$B$10:$G$55,4,0))</f>
        <v/>
      </c>
      <c r="K673" s="1071"/>
      <c r="L673" s="1058"/>
      <c r="M673" s="1076"/>
      <c r="N673" s="1076"/>
    </row>
    <row r="674" spans="1:14" s="1009" customFormat="1" ht="15.95" customHeight="1">
      <c r="A674" s="1001"/>
      <c r="B674" s="1028">
        <v>44640</v>
      </c>
      <c r="C674" s="1003">
        <v>138</v>
      </c>
      <c r="D674" s="1174" t="str">
        <f>IF($F674="","",VLOOKUP($F674,'DANH MỤC VẬT TƯ'!$B$10:$G$55,2,0))</f>
        <v>Bắp bò</v>
      </c>
      <c r="E674" s="1174" t="str">
        <f>IF($F674="","",VLOOKUP($F674,'DANH MỤC VẬT TƯ'!$B$10:$G$55,3,0))</f>
        <v>kg</v>
      </c>
      <c r="F674" s="1006" t="s">
        <v>2045</v>
      </c>
      <c r="G674" s="1057">
        <f>0.1*20</f>
        <v>2</v>
      </c>
      <c r="H674" s="1058">
        <f>IF($F674="","",VLOOKUP($F674,'BÁO CÁO NXT 152'!$A$83:$L$100,8,0))</f>
        <v>270000</v>
      </c>
      <c r="I674" s="1058">
        <f t="shared" si="43"/>
        <v>540000</v>
      </c>
      <c r="J674" s="1174">
        <f>IF($F674="","",VLOOKUP($F674,'DANH MỤC VẬT TƯ'!$B$10:$G$55,4,0))</f>
        <v>152</v>
      </c>
      <c r="K674" s="1097" t="s">
        <v>2128</v>
      </c>
      <c r="L674" s="1058" t="str">
        <f t="shared" ref="L674:L680" si="47">J674&amp;K674</f>
        <v>152LTC</v>
      </c>
      <c r="M674" s="1076"/>
      <c r="N674" s="1076"/>
    </row>
    <row r="675" spans="1:14" s="1009" customFormat="1" ht="15.95" customHeight="1">
      <c r="A675" s="1001"/>
      <c r="B675" s="1028">
        <v>44640</v>
      </c>
      <c r="C675" s="1003">
        <v>138</v>
      </c>
      <c r="D675" s="1174" t="str">
        <f>IF($F675="","",VLOOKUP($F675,'DANH MỤC VẬT TƯ'!$B$10:$G$55,2,0))</f>
        <v>Bún</v>
      </c>
      <c r="E675" s="1174" t="str">
        <f>IF($F675="","",VLOOKUP($F675,'DANH MỤC VẬT TƯ'!$B$10:$G$55,3,0))</f>
        <v>kg</v>
      </c>
      <c r="F675" s="1006" t="s">
        <v>2083</v>
      </c>
      <c r="G675" s="1057">
        <f>0.5*20</f>
        <v>10</v>
      </c>
      <c r="H675" s="1058">
        <f>IF($F675="","",VLOOKUP($F675,'BÁO CÁO NXT 152'!$A$83:$L$100,8,0))</f>
        <v>12000</v>
      </c>
      <c r="I675" s="1058">
        <f t="shared" si="43"/>
        <v>120000</v>
      </c>
      <c r="J675" s="1174">
        <f>IF($F675="","",VLOOKUP($F675,'DANH MỤC VẬT TƯ'!$B$10:$G$55,4,0))</f>
        <v>152</v>
      </c>
      <c r="K675" s="1097" t="s">
        <v>2128</v>
      </c>
      <c r="L675" s="1058" t="str">
        <f t="shared" si="47"/>
        <v>152LTC</v>
      </c>
      <c r="M675" s="1076"/>
      <c r="N675" s="1076"/>
    </row>
    <row r="676" spans="1:14" s="1009" customFormat="1" ht="15.95" customHeight="1">
      <c r="A676" s="1001"/>
      <c r="B676" s="1028">
        <v>44640</v>
      </c>
      <c r="C676" s="1003">
        <v>138</v>
      </c>
      <c r="D676" s="1174" t="str">
        <f>IF($F676="","",VLOOKUP($F676,'DANH MỤC VẬT TƯ'!$B$10:$G$55,2,0))</f>
        <v>Thịt heo</v>
      </c>
      <c r="E676" s="1174" t="str">
        <f>IF($F676="","",VLOOKUP($F676,'DANH MỤC VẬT TƯ'!$B$10:$G$55,3,0))</f>
        <v>kg</v>
      </c>
      <c r="F676" s="1006" t="s">
        <v>2088</v>
      </c>
      <c r="G676" s="1057">
        <f>0.2*20</f>
        <v>4</v>
      </c>
      <c r="H676" s="1058">
        <f>IF($F676="","",VLOOKUP($F676,'BÁO CÁO NXT 152'!$A$83:$L$100,8,0))</f>
        <v>130000</v>
      </c>
      <c r="I676" s="1058">
        <f t="shared" si="43"/>
        <v>520000</v>
      </c>
      <c r="J676" s="1174">
        <f>IF($F676="","",VLOOKUP($F676,'DANH MỤC VẬT TƯ'!$B$10:$G$55,4,0))</f>
        <v>152</v>
      </c>
      <c r="K676" s="1097" t="s">
        <v>2128</v>
      </c>
      <c r="L676" s="1058" t="str">
        <f t="shared" si="47"/>
        <v>152LTC</v>
      </c>
      <c r="M676" s="1076"/>
      <c r="N676" s="1076"/>
    </row>
    <row r="677" spans="1:14" s="1009" customFormat="1" ht="15.95" customHeight="1">
      <c r="A677" s="1001"/>
      <c r="B677" s="1028">
        <v>44640</v>
      </c>
      <c r="C677" s="1003">
        <v>138</v>
      </c>
      <c r="D677" s="1174" t="str">
        <f>IF($F677="","",VLOOKUP($F677,'DANH MỤC VẬT TƯ'!$B$10:$G$55,2,0))</f>
        <v>Mực tươi</v>
      </c>
      <c r="E677" s="1174" t="str">
        <f>IF($F677="","",VLOOKUP($F677,'DANH MỤC VẬT TƯ'!$B$10:$G$55,3,0))</f>
        <v>kg</v>
      </c>
      <c r="F677" s="1006" t="s">
        <v>2086</v>
      </c>
      <c r="G677" s="1057">
        <f>0.1*20</f>
        <v>2</v>
      </c>
      <c r="H677" s="1058">
        <f>IF($F677="","",VLOOKUP($F677,'BÁO CÁO NXT 152'!$A$83:$L$100,8,0))</f>
        <v>250000</v>
      </c>
      <c r="I677" s="1058">
        <f t="shared" si="43"/>
        <v>500000</v>
      </c>
      <c r="J677" s="1174">
        <f>IF($F677="","",VLOOKUP($F677,'DANH MỤC VẬT TƯ'!$B$10:$G$55,4,0))</f>
        <v>152</v>
      </c>
      <c r="K677" s="1097" t="s">
        <v>2128</v>
      </c>
      <c r="L677" s="1058" t="str">
        <f t="shared" si="47"/>
        <v>152LTC</v>
      </c>
      <c r="M677" s="1076"/>
      <c r="N677" s="1076"/>
    </row>
    <row r="678" spans="1:14" s="1009" customFormat="1" ht="15.95" customHeight="1">
      <c r="A678" s="1001"/>
      <c r="B678" s="1028">
        <v>44640</v>
      </c>
      <c r="C678" s="1003">
        <v>138</v>
      </c>
      <c r="D678" s="1174" t="str">
        <f>IF($F678="","",VLOOKUP($F678,'DANH MỤC VẬT TƯ'!$B$10:$G$55,2,0))</f>
        <v>Tôm</v>
      </c>
      <c r="E678" s="1174" t="str">
        <f>IF($F678="","",VLOOKUP($F678,'DANH MỤC VẬT TƯ'!$B$10:$G$55,3,0))</f>
        <v>kg</v>
      </c>
      <c r="F678" s="1006" t="s">
        <v>2089</v>
      </c>
      <c r="G678" s="1057">
        <f>0.1*20</f>
        <v>2</v>
      </c>
      <c r="H678" s="1058">
        <f>IF($F678="","",VLOOKUP($F678,'BÁO CÁO NXT 152'!$A$83:$L$100,8,0))</f>
        <v>250000</v>
      </c>
      <c r="I678" s="1058">
        <f t="shared" si="43"/>
        <v>500000</v>
      </c>
      <c r="J678" s="1174">
        <f>IF($F678="","",VLOOKUP($F678,'DANH MỤC VẬT TƯ'!$B$10:$G$55,4,0))</f>
        <v>152</v>
      </c>
      <c r="K678" s="1097" t="s">
        <v>2128</v>
      </c>
      <c r="L678" s="1058" t="str">
        <f t="shared" si="47"/>
        <v>152LTC</v>
      </c>
      <c r="M678" s="1076"/>
      <c r="N678" s="1076"/>
    </row>
    <row r="679" spans="1:14" s="1009" customFormat="1" ht="15.95" customHeight="1">
      <c r="A679" s="1001"/>
      <c r="B679" s="1028">
        <v>44640</v>
      </c>
      <c r="C679" s="1003">
        <v>138</v>
      </c>
      <c r="D679" s="1174" t="str">
        <f>IF($F679="","",VLOOKUP($F679,'DANH MỤC VẬT TƯ'!$B$10:$G$55,2,0))</f>
        <v>Rau các loại</v>
      </c>
      <c r="E679" s="1174" t="str">
        <f>IF($F679="","",VLOOKUP($F679,'DANH MỤC VẬT TƯ'!$B$10:$G$55,3,0))</f>
        <v>kg</v>
      </c>
      <c r="F679" s="1006" t="s">
        <v>2085</v>
      </c>
      <c r="G679" s="1057">
        <f>1*20</f>
        <v>20</v>
      </c>
      <c r="H679" s="1058">
        <f>IF($F679="","",VLOOKUP($F679,'BÁO CÁO NXT 152'!$A$83:$L$100,8,0))</f>
        <v>30000</v>
      </c>
      <c r="I679" s="1058">
        <f t="shared" si="43"/>
        <v>600000</v>
      </c>
      <c r="J679" s="1174">
        <f>IF($F679="","",VLOOKUP($F679,'DANH MỤC VẬT TƯ'!$B$10:$G$55,4,0))</f>
        <v>152</v>
      </c>
      <c r="K679" s="1097" t="s">
        <v>2128</v>
      </c>
      <c r="L679" s="1058" t="str">
        <f t="shared" si="47"/>
        <v>152LTC</v>
      </c>
      <c r="M679" s="1076"/>
      <c r="N679" s="1076"/>
    </row>
    <row r="680" spans="1:14" s="1009" customFormat="1" ht="15.95" customHeight="1">
      <c r="A680" s="1001"/>
      <c r="B680" s="1028">
        <v>44640</v>
      </c>
      <c r="C680" s="1003">
        <v>138</v>
      </c>
      <c r="D680" s="1174" t="str">
        <f>IF($F680="","",VLOOKUP($F680,'DANH MỤC VẬT TƯ'!$B$10:$G$55,2,0))</f>
        <v>Ghẹ</v>
      </c>
      <c r="E680" s="1174" t="str">
        <f>IF($F680="","",VLOOKUP($F680,'DANH MỤC VẬT TƯ'!$B$10:$G$55,3,0))</f>
        <v>kg</v>
      </c>
      <c r="F680" s="1006" t="s">
        <v>2091</v>
      </c>
      <c r="G680" s="1057">
        <f>0.3*20</f>
        <v>6</v>
      </c>
      <c r="H680" s="1058">
        <f>IF($F680="","",VLOOKUP($F680,'BÁO CÁO NXT 152'!$A$83:$L$100,8,0))</f>
        <v>270000</v>
      </c>
      <c r="I680" s="1058">
        <f t="shared" si="43"/>
        <v>1620000</v>
      </c>
      <c r="J680" s="1174">
        <f>IF($F680="","",VLOOKUP($F680,'DANH MỤC VẬT TƯ'!$B$10:$G$55,4,0))</f>
        <v>152</v>
      </c>
      <c r="K680" s="1097" t="s">
        <v>2128</v>
      </c>
      <c r="L680" s="1058" t="str">
        <f t="shared" si="47"/>
        <v>152LTC</v>
      </c>
      <c r="M680" s="1076"/>
      <c r="N680" s="1076"/>
    </row>
    <row r="681" spans="1:14" s="1009" customFormat="1" ht="15.95" customHeight="1">
      <c r="A681" s="1001"/>
      <c r="B681" s="1002"/>
      <c r="C681" s="1026"/>
      <c r="D681" s="1174" t="str">
        <f>IF($F681="","",VLOOKUP($F681,'DANH MỤC VẬT TƯ'!$B$10:$G$55,2,0))</f>
        <v/>
      </c>
      <c r="E681" s="1174" t="str">
        <f>IF($F681="","",VLOOKUP($F681,'DANH MỤC VẬT TƯ'!$B$10:$G$55,3,0))</f>
        <v/>
      </c>
      <c r="F681" s="1006"/>
      <c r="G681" s="1057"/>
      <c r="H681" s="1058" t="str">
        <f>IF($F681="","",VLOOKUP($F681,'BÁO CÁO NXT 152'!$A$83:$L$100,8,0))</f>
        <v/>
      </c>
      <c r="I681" s="1058">
        <f t="shared" si="43"/>
        <v>0</v>
      </c>
      <c r="J681" s="1174" t="str">
        <f>IF($F681="","",VLOOKUP($F681,'DANH MỤC VẬT TƯ'!$B$10:$G$55,4,0))</f>
        <v/>
      </c>
      <c r="K681" s="1071"/>
      <c r="L681" s="1058"/>
      <c r="M681" s="1076"/>
      <c r="N681" s="1076"/>
    </row>
    <row r="682" spans="1:14" s="1009" customFormat="1" ht="15.95" customHeight="1">
      <c r="A682" s="1001"/>
      <c r="B682" s="1028">
        <v>44640</v>
      </c>
      <c r="C682" s="1026">
        <v>139</v>
      </c>
      <c r="D682" s="1174" t="str">
        <f>IF($F682="","",VLOOKUP($F682,'DANH MỤC VẬT TƯ'!$B$10:$G$55,2,0))</f>
        <v>Cá diêu hồng</v>
      </c>
      <c r="E682" s="1174" t="str">
        <f>IF($F682="","",VLOOKUP($F682,'DANH MỤC VẬT TƯ'!$B$10:$G$55,3,0))</f>
        <v>kg</v>
      </c>
      <c r="F682" s="1006" t="s">
        <v>2081</v>
      </c>
      <c r="G682" s="1057">
        <f>0.7*20</f>
        <v>14</v>
      </c>
      <c r="H682" s="1058">
        <f>IF($F682="","",VLOOKUP($F682,'BÁO CÁO NXT 152'!$A$83:$L$100,8,0))</f>
        <v>60000</v>
      </c>
      <c r="I682" s="1058">
        <f t="shared" si="43"/>
        <v>840000</v>
      </c>
      <c r="J682" s="1174">
        <f>IF($F682="","",VLOOKUP($F682,'DANH MỤC VẬT TƯ'!$B$10:$G$55,4,0))</f>
        <v>152</v>
      </c>
      <c r="K682" s="1097" t="s">
        <v>2121</v>
      </c>
      <c r="L682" s="1058" t="str">
        <f>J682&amp;K682</f>
        <v>152LCDH</v>
      </c>
      <c r="M682" s="1076"/>
      <c r="N682" s="1076"/>
    </row>
    <row r="683" spans="1:14" s="1009" customFormat="1" ht="15.95" customHeight="1">
      <c r="A683" s="1001"/>
      <c r="B683" s="1028">
        <v>44640</v>
      </c>
      <c r="C683" s="1026">
        <v>139</v>
      </c>
      <c r="D683" s="1174" t="str">
        <f>IF($F683="","",VLOOKUP($F683,'DANH MỤC VẬT TƯ'!$B$10:$G$55,2,0))</f>
        <v>Bún</v>
      </c>
      <c r="E683" s="1174" t="str">
        <f>IF($F683="","",VLOOKUP($F683,'DANH MỤC VẬT TƯ'!$B$10:$G$55,3,0))</f>
        <v>kg</v>
      </c>
      <c r="F683" s="1006" t="s">
        <v>2083</v>
      </c>
      <c r="G683" s="1057">
        <f>0.5*20</f>
        <v>10</v>
      </c>
      <c r="H683" s="1058">
        <f>IF($F683="","",VLOOKUP($F683,'BÁO CÁO NXT 152'!$A$83:$L$100,8,0))</f>
        <v>12000</v>
      </c>
      <c r="I683" s="1058">
        <f t="shared" si="43"/>
        <v>120000</v>
      </c>
      <c r="J683" s="1174">
        <f>IF($F683="","",VLOOKUP($F683,'DANH MỤC VẬT TƯ'!$B$10:$G$55,4,0))</f>
        <v>152</v>
      </c>
      <c r="K683" s="1097" t="s">
        <v>2121</v>
      </c>
      <c r="L683" s="1058" t="str">
        <f>J683&amp;K683</f>
        <v>152LCDH</v>
      </c>
      <c r="M683" s="1076"/>
      <c r="N683" s="1076"/>
    </row>
    <row r="684" spans="1:14" s="1009" customFormat="1" ht="15.95" customHeight="1">
      <c r="A684" s="1001"/>
      <c r="B684" s="1028">
        <v>44640</v>
      </c>
      <c r="C684" s="1026">
        <v>139</v>
      </c>
      <c r="D684" s="1174" t="str">
        <f>IF($F684="","",VLOOKUP($F684,'DANH MỤC VẬT TƯ'!$B$10:$G$55,2,0))</f>
        <v>Rau các loại</v>
      </c>
      <c r="E684" s="1174" t="str">
        <f>IF($F684="","",VLOOKUP($F684,'DANH MỤC VẬT TƯ'!$B$10:$G$55,3,0))</f>
        <v>kg</v>
      </c>
      <c r="F684" s="1006" t="s">
        <v>2085</v>
      </c>
      <c r="G684" s="1057">
        <f>1*20</f>
        <v>20</v>
      </c>
      <c r="H684" s="1058">
        <f>IF($F684="","",VLOOKUP($F684,'BÁO CÁO NXT 152'!$A$83:$L$100,8,0))</f>
        <v>30000</v>
      </c>
      <c r="I684" s="1058">
        <f t="shared" si="43"/>
        <v>600000</v>
      </c>
      <c r="J684" s="1174">
        <f>IF($F684="","",VLOOKUP($F684,'DANH MỤC VẬT TƯ'!$B$10:$G$55,4,0))</f>
        <v>152</v>
      </c>
      <c r="K684" s="1097" t="s">
        <v>2121</v>
      </c>
      <c r="L684" s="1058" t="str">
        <f>J684&amp;K684</f>
        <v>152LCDH</v>
      </c>
      <c r="M684" s="1076"/>
      <c r="N684" s="1076"/>
    </row>
    <row r="685" spans="1:14" s="1009" customFormat="1" ht="15.95" customHeight="1">
      <c r="A685" s="1001"/>
      <c r="B685" s="1028"/>
      <c r="C685" s="1026"/>
      <c r="D685" s="1174" t="str">
        <f>IF($F685="","",VLOOKUP($F685,'DANH MỤC VẬT TƯ'!$B$10:$G$55,2,0))</f>
        <v/>
      </c>
      <c r="E685" s="1174" t="str">
        <f>IF($F685="","",VLOOKUP($F685,'DANH MỤC VẬT TƯ'!$B$10:$G$55,3,0))</f>
        <v/>
      </c>
      <c r="F685" s="1006"/>
      <c r="G685" s="1077"/>
      <c r="H685" s="1058" t="str">
        <f>IF($F685="","",VLOOKUP($F685,'BÁO CÁO NXT 152'!$A$83:$L$100,8,0))</f>
        <v/>
      </c>
      <c r="I685" s="1058">
        <f t="shared" si="43"/>
        <v>0</v>
      </c>
      <c r="J685" s="1174" t="str">
        <f>IF($F685="","",VLOOKUP($F685,'DANH MỤC VẬT TƯ'!$B$10:$G$55,4,0))</f>
        <v/>
      </c>
      <c r="K685" s="1071"/>
      <c r="L685" s="1058"/>
      <c r="M685" s="1076"/>
      <c r="N685" s="1076"/>
    </row>
    <row r="686" spans="1:14" s="1009" customFormat="1" ht="15.95" customHeight="1">
      <c r="A686" s="1001"/>
      <c r="B686" s="1028">
        <v>44642</v>
      </c>
      <c r="C686" s="1003">
        <v>140</v>
      </c>
      <c r="D686" s="1174" t="str">
        <f>IF($F686="","",VLOOKUP($F686,'DANH MỤC VẬT TƯ'!$B$10:$G$55,2,0))</f>
        <v>Bắp bò</v>
      </c>
      <c r="E686" s="1174" t="str">
        <f>IF($F686="","",VLOOKUP($F686,'DANH MỤC VẬT TƯ'!$B$10:$G$55,3,0))</f>
        <v>kg</v>
      </c>
      <c r="F686" s="1006" t="s">
        <v>2045</v>
      </c>
      <c r="G686" s="1057">
        <f>30*0.2</f>
        <v>6</v>
      </c>
      <c r="H686" s="1058">
        <f>IF($F686="","",VLOOKUP($F686,'BÁO CÁO NXT 152'!$A$83:$L$100,8,0))</f>
        <v>270000</v>
      </c>
      <c r="I686" s="1058">
        <f t="shared" si="43"/>
        <v>1620000</v>
      </c>
      <c r="J686" s="1174">
        <f>IF($F686="","",VLOOKUP($F686,'DANH MỤC VẬT TƯ'!$B$10:$G$55,4,0))</f>
        <v>152</v>
      </c>
      <c r="K686" s="1097" t="s">
        <v>2127</v>
      </c>
      <c r="L686" s="1058" t="str">
        <f t="shared" ref="L686:L694" si="48">J686&amp;K686</f>
        <v>152BXTC</v>
      </c>
      <c r="M686" s="1076"/>
      <c r="N686" s="1076"/>
    </row>
    <row r="687" spans="1:14" s="1009" customFormat="1" ht="15.95" customHeight="1">
      <c r="A687" s="1001"/>
      <c r="B687" s="1028">
        <v>44642</v>
      </c>
      <c r="C687" s="1003">
        <v>140</v>
      </c>
      <c r="D687" s="1174" t="str">
        <f>IF($F687="","",VLOOKUP($F687,'DANH MỤC VẬT TƯ'!$B$10:$G$55,2,0))</f>
        <v>Rau các loại</v>
      </c>
      <c r="E687" s="1174" t="str">
        <f>IF($F687="","",VLOOKUP($F687,'DANH MỤC VẬT TƯ'!$B$10:$G$55,3,0))</f>
        <v>kg</v>
      </c>
      <c r="F687" s="1006" t="s">
        <v>2085</v>
      </c>
      <c r="G687" s="1057">
        <f>30*0.2</f>
        <v>6</v>
      </c>
      <c r="H687" s="1058">
        <f>IF($F687="","",VLOOKUP($F687,'BÁO CÁO NXT 152'!$A$83:$L$100,8,0))</f>
        <v>30000</v>
      </c>
      <c r="I687" s="1058">
        <f t="shared" si="43"/>
        <v>180000</v>
      </c>
      <c r="J687" s="1174">
        <f>IF($F687="","",VLOOKUP($F687,'DANH MỤC VẬT TƯ'!$B$10:$G$55,4,0))</f>
        <v>152</v>
      </c>
      <c r="K687" s="1097" t="s">
        <v>2127</v>
      </c>
      <c r="L687" s="1058" t="str">
        <f t="shared" si="48"/>
        <v>152BXTC</v>
      </c>
      <c r="M687" s="1076"/>
      <c r="N687" s="1076"/>
    </row>
    <row r="688" spans="1:14" s="1009" customFormat="1" ht="15.95" customHeight="1">
      <c r="A688" s="1001"/>
      <c r="B688" s="1028"/>
      <c r="C688" s="1026"/>
      <c r="D688" s="1174" t="str">
        <f>IF($F688="","",VLOOKUP($F688,'DANH MỤC VẬT TƯ'!$B$10:$G$55,2,0))</f>
        <v/>
      </c>
      <c r="E688" s="1174" t="str">
        <f>IF($F688="","",VLOOKUP($F688,'DANH MỤC VẬT TƯ'!$B$10:$G$55,3,0))</f>
        <v/>
      </c>
      <c r="F688" s="1006"/>
      <c r="G688" s="1057"/>
      <c r="H688" s="1058" t="str">
        <f>IF($F688="","",VLOOKUP($F688,'BÁO CÁO NXT 152'!$A$83:$L$100,8,0))</f>
        <v/>
      </c>
      <c r="I688" s="1058">
        <f t="shared" si="43"/>
        <v>0</v>
      </c>
      <c r="J688" s="1174" t="str">
        <f>IF($F688="","",VLOOKUP($F688,'DANH MỤC VẬT TƯ'!$B$10:$G$55,4,0))</f>
        <v/>
      </c>
      <c r="K688" s="1071"/>
      <c r="L688" s="1058" t="str">
        <f t="shared" si="48"/>
        <v/>
      </c>
      <c r="M688" s="1076"/>
      <c r="N688" s="1076"/>
    </row>
    <row r="689" spans="1:14" s="1009" customFormat="1" ht="15.95" customHeight="1">
      <c r="A689" s="1001"/>
      <c r="B689" s="1028">
        <v>44642</v>
      </c>
      <c r="C689" s="1026">
        <v>141</v>
      </c>
      <c r="D689" s="1174" t="str">
        <f>IF($F689="","",VLOOKUP($F689,'DANH MỤC VẬT TƯ'!$B$10:$G$55,2,0))</f>
        <v>Mực tươi</v>
      </c>
      <c r="E689" s="1174" t="str">
        <f>IF($F689="","",VLOOKUP($F689,'DANH MỤC VẬT TƯ'!$B$10:$G$55,3,0))</f>
        <v>kg</v>
      </c>
      <c r="F689" s="1006" t="s">
        <v>2086</v>
      </c>
      <c r="G689" s="1057">
        <f>0.3*30</f>
        <v>9</v>
      </c>
      <c r="H689" s="1058">
        <f>IF($F689="","",VLOOKUP($F689,'BÁO CÁO NXT 152'!$A$83:$L$100,8,0))</f>
        <v>250000</v>
      </c>
      <c r="I689" s="1058">
        <f t="shared" si="43"/>
        <v>2250000</v>
      </c>
      <c r="J689" s="1174">
        <f>IF($F689="","",VLOOKUP($F689,'DANH MỤC VẬT TƯ'!$B$10:$G$55,4,0))</f>
        <v>152</v>
      </c>
      <c r="K689" s="1097" t="s">
        <v>2124</v>
      </c>
      <c r="L689" s="1058" t="str">
        <f t="shared" si="48"/>
        <v>152MNMO</v>
      </c>
      <c r="M689" s="1076"/>
      <c r="N689" s="1076"/>
    </row>
    <row r="690" spans="1:14" s="1009" customFormat="1" ht="15.95" customHeight="1">
      <c r="A690" s="1001"/>
      <c r="B690" s="1028">
        <v>44642</v>
      </c>
      <c r="C690" s="1026">
        <v>141</v>
      </c>
      <c r="D690" s="1174" t="str">
        <f>IF($F690="","",VLOOKUP($F690,'DANH MỤC VẬT TƯ'!$B$10:$G$55,2,0))</f>
        <v>Rau các loại</v>
      </c>
      <c r="E690" s="1174" t="str">
        <f>IF($F690="","",VLOOKUP($F690,'DANH MỤC VẬT TƯ'!$B$10:$G$55,3,0))</f>
        <v>kg</v>
      </c>
      <c r="F690" s="1006" t="s">
        <v>2085</v>
      </c>
      <c r="G690" s="1077">
        <f>0.2*30</f>
        <v>6</v>
      </c>
      <c r="H690" s="1058">
        <f>IF($F690="","",VLOOKUP($F690,'BÁO CÁO NXT 152'!$A$83:$L$100,8,0))</f>
        <v>30000</v>
      </c>
      <c r="I690" s="1058">
        <f t="shared" si="43"/>
        <v>180000</v>
      </c>
      <c r="J690" s="1174">
        <f>IF($F690="","",VLOOKUP($F690,'DANH MỤC VẬT TƯ'!$B$10:$G$55,4,0))</f>
        <v>152</v>
      </c>
      <c r="K690" s="1097" t="s">
        <v>2124</v>
      </c>
      <c r="L690" s="1058" t="str">
        <f t="shared" si="48"/>
        <v>152MNMO</v>
      </c>
      <c r="M690" s="1076"/>
      <c r="N690" s="1076"/>
    </row>
    <row r="691" spans="1:14" s="1009" customFormat="1" ht="15.95" customHeight="1">
      <c r="A691" s="1001"/>
      <c r="B691" s="1028"/>
      <c r="C691" s="1003"/>
      <c r="D691" s="1174" t="str">
        <f>IF($F691="","",VLOOKUP($F691,'DANH MỤC VẬT TƯ'!$B$10:$G$55,2,0))</f>
        <v/>
      </c>
      <c r="E691" s="1174" t="str">
        <f>IF($F691="","",VLOOKUP($F691,'DANH MỤC VẬT TƯ'!$B$10:$G$55,3,0))</f>
        <v/>
      </c>
      <c r="F691" s="1006"/>
      <c r="G691" s="1057"/>
      <c r="H691" s="1058" t="str">
        <f>IF($F691="","",VLOOKUP($F691,'BÁO CÁO NXT 152'!$A$83:$L$100,8,0))</f>
        <v/>
      </c>
      <c r="I691" s="1058">
        <f t="shared" si="43"/>
        <v>0</v>
      </c>
      <c r="J691" s="1174" t="str">
        <f>IF($F691="","",VLOOKUP($F691,'DANH MỤC VẬT TƯ'!$B$10:$G$55,4,0))</f>
        <v/>
      </c>
      <c r="K691" s="1071"/>
      <c r="L691" s="1058" t="str">
        <f t="shared" si="48"/>
        <v/>
      </c>
      <c r="M691" s="1076"/>
      <c r="N691" s="1076"/>
    </row>
    <row r="692" spans="1:14" s="1009" customFormat="1" ht="15.95" customHeight="1">
      <c r="A692" s="1001"/>
      <c r="B692" s="1028">
        <v>44642</v>
      </c>
      <c r="C692" s="1003">
        <v>142</v>
      </c>
      <c r="D692" s="1174" t="str">
        <f>IF($F692="","",VLOOKUP($F692,'DANH MỤC VẬT TƯ'!$B$10:$G$55,2,0))</f>
        <v xml:space="preserve"> Gạo</v>
      </c>
      <c r="E692" s="1174" t="str">
        <f>IF($F692="","",VLOOKUP($F692,'DANH MỤC VẬT TƯ'!$B$10:$G$55,3,0))</f>
        <v>kg</v>
      </c>
      <c r="F692" s="1006" t="s">
        <v>2097</v>
      </c>
      <c r="G692" s="1057">
        <f>0.15*30</f>
        <v>4.5</v>
      </c>
      <c r="H692" s="1058">
        <f>IF($F692="","",VLOOKUP($F692,'BÁO CÁO NXT 152'!$A$83:$L$100,8,0))</f>
        <v>25000</v>
      </c>
      <c r="I692" s="1058">
        <f t="shared" si="43"/>
        <v>112500</v>
      </c>
      <c r="J692" s="1174">
        <f>IF($F692="","",VLOOKUP($F692,'DANH MỤC VẬT TƯ'!$B$10:$G$55,4,0))</f>
        <v>152</v>
      </c>
      <c r="K692" s="1075" t="s">
        <v>2134</v>
      </c>
      <c r="L692" s="1058" t="str">
        <f t="shared" si="48"/>
        <v>152CGSK</v>
      </c>
      <c r="M692" s="1076"/>
      <c r="N692" s="1076"/>
    </row>
    <row r="693" spans="1:14" s="1009" customFormat="1" ht="15.95" customHeight="1">
      <c r="A693" s="1001"/>
      <c r="B693" s="1028">
        <v>44642</v>
      </c>
      <c r="C693" s="1003">
        <v>142</v>
      </c>
      <c r="D693" s="1174" t="str">
        <f>IF($F693="","",VLOOKUP($F693,'DANH MỤC VẬT TƯ'!$B$10:$G$55,2,0))</f>
        <v>Thịt gà</v>
      </c>
      <c r="E693" s="1174" t="str">
        <f>IF($F693="","",VLOOKUP($F693,'DANH MỤC VẬT TƯ'!$B$10:$G$55,3,0))</f>
        <v>kg</v>
      </c>
      <c r="F693" s="1006" t="s">
        <v>2101</v>
      </c>
      <c r="G693" s="1057">
        <f>0.15*30</f>
        <v>4.5</v>
      </c>
      <c r="H693" s="1058">
        <f>IF($F693="","",VLOOKUP($F693,'BÁO CÁO NXT 152'!$A$83:$L$100,8,0))</f>
        <v>150000</v>
      </c>
      <c r="I693" s="1058">
        <f t="shared" si="43"/>
        <v>675000</v>
      </c>
      <c r="J693" s="1174">
        <f>IF($F693="","",VLOOKUP($F693,'DANH MỤC VẬT TƯ'!$B$10:$G$55,4,0))</f>
        <v>152</v>
      </c>
      <c r="K693" s="1075" t="s">
        <v>2134</v>
      </c>
      <c r="L693" s="1058" t="str">
        <f t="shared" si="48"/>
        <v>152CGSK</v>
      </c>
      <c r="M693" s="1076"/>
      <c r="N693" s="1076"/>
    </row>
    <row r="694" spans="1:14" s="1009" customFormat="1" ht="15.95" customHeight="1">
      <c r="A694" s="1001"/>
      <c r="B694" s="1028">
        <v>44642</v>
      </c>
      <c r="C694" s="1003">
        <v>142</v>
      </c>
      <c r="D694" s="1174" t="str">
        <f>IF($F694="","",VLOOKUP($F694,'DANH MỤC VẬT TƯ'!$B$10:$G$55,2,0))</f>
        <v>Rau các loại</v>
      </c>
      <c r="E694" s="1174" t="str">
        <f>IF($F694="","",VLOOKUP($F694,'DANH MỤC VẬT TƯ'!$B$10:$G$55,3,0))</f>
        <v>kg</v>
      </c>
      <c r="F694" s="1006" t="s">
        <v>2085</v>
      </c>
      <c r="G694" s="1057">
        <f>0.1*30</f>
        <v>3</v>
      </c>
      <c r="H694" s="1058">
        <f>IF($F694="","",VLOOKUP($F694,'BÁO CÁO NXT 152'!$A$83:$L$100,8,0))</f>
        <v>30000</v>
      </c>
      <c r="I694" s="1058">
        <f t="shared" si="43"/>
        <v>90000</v>
      </c>
      <c r="J694" s="1174">
        <f>IF($F694="","",VLOOKUP($F694,'DANH MỤC VẬT TƯ'!$B$10:$G$55,4,0))</f>
        <v>152</v>
      </c>
      <c r="K694" s="1075" t="s">
        <v>2134</v>
      </c>
      <c r="L694" s="1058" t="str">
        <f t="shared" si="48"/>
        <v>152CGSK</v>
      </c>
      <c r="M694" s="1076"/>
      <c r="N694" s="1076"/>
    </row>
    <row r="695" spans="1:14" s="1009" customFormat="1" ht="15.95" customHeight="1">
      <c r="A695" s="1001"/>
      <c r="B695" s="1028"/>
      <c r="C695" s="1003"/>
      <c r="D695" s="1174" t="str">
        <f>IF($F695="","",VLOOKUP($F695,'DANH MỤC VẬT TƯ'!$B$10:$G$55,2,0))</f>
        <v/>
      </c>
      <c r="E695" s="1174" t="str">
        <f>IF($F695="","",VLOOKUP($F695,'DANH MỤC VẬT TƯ'!$B$10:$G$55,3,0))</f>
        <v/>
      </c>
      <c r="F695" s="1006"/>
      <c r="G695" s="1057"/>
      <c r="H695" s="1058" t="str">
        <f>IF($F695="","",VLOOKUP($F695,'BÁO CÁO NXT 152'!$A$83:$L$100,8,0))</f>
        <v/>
      </c>
      <c r="I695" s="1058">
        <f t="shared" si="43"/>
        <v>0</v>
      </c>
      <c r="J695" s="1174" t="str">
        <f>IF($F695="","",VLOOKUP($F695,'DANH MỤC VẬT TƯ'!$B$10:$G$55,4,0))</f>
        <v/>
      </c>
      <c r="K695" s="1071"/>
      <c r="L695" s="1058"/>
      <c r="M695" s="1076"/>
      <c r="N695" s="1076"/>
    </row>
    <row r="696" spans="1:14" s="1009" customFormat="1" ht="15.95" customHeight="1">
      <c r="A696" s="1001"/>
      <c r="B696" s="1028">
        <v>44643</v>
      </c>
      <c r="C696" s="1026">
        <v>143</v>
      </c>
      <c r="D696" s="1174" t="str">
        <f>IF($F696="","",VLOOKUP($F696,'DANH MỤC VẬT TƯ'!$B$10:$G$55,2,0))</f>
        <v>Cá diêu hồng</v>
      </c>
      <c r="E696" s="1174" t="str">
        <f>IF($F696="","",VLOOKUP($F696,'DANH MỤC VẬT TƯ'!$B$10:$G$55,3,0))</f>
        <v>kg</v>
      </c>
      <c r="F696" s="1006" t="s">
        <v>2081</v>
      </c>
      <c r="G696" s="1057">
        <f>0.7*20</f>
        <v>14</v>
      </c>
      <c r="H696" s="1058">
        <f>IF($F696="","",VLOOKUP($F696,'BÁO CÁO NXT 152'!$A$83:$L$100,8,0))</f>
        <v>60000</v>
      </c>
      <c r="I696" s="1058">
        <f t="shared" si="43"/>
        <v>840000</v>
      </c>
      <c r="J696" s="1174">
        <f>IF($F696="","",VLOOKUP($F696,'DANH MỤC VẬT TƯ'!$B$10:$G$55,4,0))</f>
        <v>152</v>
      </c>
      <c r="K696" s="1097" t="s">
        <v>2121</v>
      </c>
      <c r="L696" s="1058" t="str">
        <f>J696&amp;K696</f>
        <v>152LCDH</v>
      </c>
      <c r="M696" s="1076"/>
      <c r="N696" s="1076"/>
    </row>
    <row r="697" spans="1:14" s="1009" customFormat="1" ht="15.95" customHeight="1">
      <c r="A697" s="1001"/>
      <c r="B697" s="1028">
        <v>44643</v>
      </c>
      <c r="C697" s="1026">
        <v>143</v>
      </c>
      <c r="D697" s="1174" t="str">
        <f>IF($F697="","",VLOOKUP($F697,'DANH MỤC VẬT TƯ'!$B$10:$G$55,2,0))</f>
        <v>Bún</v>
      </c>
      <c r="E697" s="1174" t="str">
        <f>IF($F697="","",VLOOKUP($F697,'DANH MỤC VẬT TƯ'!$B$10:$G$55,3,0))</f>
        <v>kg</v>
      </c>
      <c r="F697" s="1006" t="s">
        <v>2083</v>
      </c>
      <c r="G697" s="1057">
        <f>0.5*20</f>
        <v>10</v>
      </c>
      <c r="H697" s="1058">
        <f>IF($F697="","",VLOOKUP($F697,'BÁO CÁO NXT 152'!$A$83:$L$100,8,0))</f>
        <v>12000</v>
      </c>
      <c r="I697" s="1058">
        <f t="shared" si="43"/>
        <v>120000</v>
      </c>
      <c r="J697" s="1174">
        <f>IF($F697="","",VLOOKUP($F697,'DANH MỤC VẬT TƯ'!$B$10:$G$55,4,0))</f>
        <v>152</v>
      </c>
      <c r="K697" s="1097" t="s">
        <v>2121</v>
      </c>
      <c r="L697" s="1058" t="str">
        <f>J697&amp;K697</f>
        <v>152LCDH</v>
      </c>
      <c r="M697" s="1076"/>
      <c r="N697" s="1076"/>
    </row>
    <row r="698" spans="1:14" s="1009" customFormat="1" ht="15.95" customHeight="1">
      <c r="A698" s="1001"/>
      <c r="B698" s="1028">
        <v>44643</v>
      </c>
      <c r="C698" s="1026">
        <v>143</v>
      </c>
      <c r="D698" s="1174" t="str">
        <f>IF($F698="","",VLOOKUP($F698,'DANH MỤC VẬT TƯ'!$B$10:$G$55,2,0))</f>
        <v>Rau các loại</v>
      </c>
      <c r="E698" s="1174" t="str">
        <f>IF($F698="","",VLOOKUP($F698,'DANH MỤC VẬT TƯ'!$B$10:$G$55,3,0))</f>
        <v>kg</v>
      </c>
      <c r="F698" s="1006" t="s">
        <v>2085</v>
      </c>
      <c r="G698" s="1057">
        <f>1*20</f>
        <v>20</v>
      </c>
      <c r="H698" s="1058">
        <f>IF($F698="","",VLOOKUP($F698,'BÁO CÁO NXT 152'!$A$83:$L$100,8,0))</f>
        <v>30000</v>
      </c>
      <c r="I698" s="1058">
        <f t="shared" si="43"/>
        <v>600000</v>
      </c>
      <c r="J698" s="1174">
        <f>IF($F698="","",VLOOKUP($F698,'DANH MỤC VẬT TƯ'!$B$10:$G$55,4,0))</f>
        <v>152</v>
      </c>
      <c r="K698" s="1097" t="s">
        <v>2121</v>
      </c>
      <c r="L698" s="1058" t="str">
        <f>J698&amp;K698</f>
        <v>152LCDH</v>
      </c>
      <c r="M698" s="1076"/>
      <c r="N698" s="1076"/>
    </row>
    <row r="699" spans="1:14" s="1009" customFormat="1" ht="15.95" customHeight="1">
      <c r="A699" s="1001"/>
      <c r="B699" s="1028"/>
      <c r="C699" s="1003"/>
      <c r="D699" s="1174" t="str">
        <f>IF($F699="","",VLOOKUP($F699,'DANH MỤC VẬT TƯ'!$B$10:$G$55,2,0))</f>
        <v/>
      </c>
      <c r="E699" s="1174" t="str">
        <f>IF($F699="","",VLOOKUP($F699,'DANH MỤC VẬT TƯ'!$B$10:$G$55,3,0))</f>
        <v/>
      </c>
      <c r="F699" s="1006"/>
      <c r="G699" s="1057"/>
      <c r="H699" s="1058" t="str">
        <f>IF($F699="","",VLOOKUP($F699,'BÁO CÁO NXT 152'!$A$83:$L$100,8,0))</f>
        <v/>
      </c>
      <c r="I699" s="1058">
        <f t="shared" si="43"/>
        <v>0</v>
      </c>
      <c r="J699" s="1174" t="str">
        <f>IF($F699="","",VLOOKUP($F699,'DANH MỤC VẬT TƯ'!$B$10:$G$55,4,0))</f>
        <v/>
      </c>
      <c r="K699" s="1071"/>
      <c r="L699" s="1058" t="str">
        <f t="shared" ref="L699:L711" si="49">J699&amp;K699</f>
        <v/>
      </c>
      <c r="M699" s="1076"/>
      <c r="N699" s="1076"/>
    </row>
    <row r="700" spans="1:14" s="1009" customFormat="1" ht="15.95" customHeight="1">
      <c r="A700" s="1001"/>
      <c r="B700" s="1028">
        <v>44643</v>
      </c>
      <c r="C700" s="1003">
        <v>144</v>
      </c>
      <c r="D700" s="1174" t="str">
        <f>IF($F700="","",VLOOKUP($F700,'DANH MỤC VẬT TƯ'!$B$10:$G$55,2,0))</f>
        <v>Mực tươi</v>
      </c>
      <c r="E700" s="1174" t="str">
        <f>IF($F700="","",VLOOKUP($F700,'DANH MỤC VẬT TƯ'!$B$10:$G$55,3,0))</f>
        <v>kg</v>
      </c>
      <c r="F700" s="1006" t="s">
        <v>2086</v>
      </c>
      <c r="G700" s="1057">
        <f>0.3*30</f>
        <v>9</v>
      </c>
      <c r="H700" s="1058">
        <f>IF($F700="","",VLOOKUP($F700,'BÁO CÁO NXT 152'!$A$83:$L$100,8,0))</f>
        <v>250000</v>
      </c>
      <c r="I700" s="1058">
        <f t="shared" si="43"/>
        <v>2250000</v>
      </c>
      <c r="J700" s="1174">
        <f>IF($F700="","",VLOOKUP($F700,'DANH MỤC VẬT TƯ'!$B$10:$G$55,4,0))</f>
        <v>152</v>
      </c>
      <c r="K700" s="1097" t="s">
        <v>2124</v>
      </c>
      <c r="L700" s="1058" t="str">
        <f t="shared" si="49"/>
        <v>152MNMO</v>
      </c>
      <c r="M700" s="1076"/>
      <c r="N700" s="1076"/>
    </row>
    <row r="701" spans="1:14" s="1009" customFormat="1" ht="15.95" customHeight="1">
      <c r="A701" s="1001"/>
      <c r="B701" s="1028">
        <v>44643</v>
      </c>
      <c r="C701" s="1003">
        <v>144</v>
      </c>
      <c r="D701" s="1174" t="str">
        <f>IF($F701="","",VLOOKUP($F701,'DANH MỤC VẬT TƯ'!$B$10:$G$55,2,0))</f>
        <v>Rau các loại</v>
      </c>
      <c r="E701" s="1174" t="str">
        <f>IF($F701="","",VLOOKUP($F701,'DANH MỤC VẬT TƯ'!$B$10:$G$55,3,0))</f>
        <v>kg</v>
      </c>
      <c r="F701" s="1006" t="s">
        <v>2085</v>
      </c>
      <c r="G701" s="1077">
        <f>0.2*30</f>
        <v>6</v>
      </c>
      <c r="H701" s="1058">
        <f>IF($F701="","",VLOOKUP($F701,'BÁO CÁO NXT 152'!$A$83:$L$100,8,0))</f>
        <v>30000</v>
      </c>
      <c r="I701" s="1058">
        <f t="shared" ref="I701:I731" si="50">IF(G701=0,0,G701*H701)</f>
        <v>180000</v>
      </c>
      <c r="J701" s="1174">
        <f>IF($F701="","",VLOOKUP($F701,'DANH MỤC VẬT TƯ'!$B$10:$G$55,4,0))</f>
        <v>152</v>
      </c>
      <c r="K701" s="1097" t="s">
        <v>2124</v>
      </c>
      <c r="L701" s="1058" t="str">
        <f t="shared" si="49"/>
        <v>152MNMO</v>
      </c>
      <c r="M701" s="1076"/>
      <c r="N701" s="1076"/>
    </row>
    <row r="702" spans="1:14" s="1009" customFormat="1" ht="15.95" customHeight="1">
      <c r="A702" s="1001"/>
      <c r="B702" s="1028"/>
      <c r="C702" s="1003"/>
      <c r="D702" s="1174" t="str">
        <f>IF($F702="","",VLOOKUP($F702,'DANH MỤC VẬT TƯ'!$B$10:$G$55,2,0))</f>
        <v/>
      </c>
      <c r="E702" s="1174" t="str">
        <f>IF($F702="","",VLOOKUP($F702,'DANH MỤC VẬT TƯ'!$B$10:$G$55,3,0))</f>
        <v/>
      </c>
      <c r="F702" s="1006"/>
      <c r="G702" s="1057"/>
      <c r="H702" s="1058" t="str">
        <f>IF($F702="","",VLOOKUP($F702,'BÁO CÁO NXT 152'!$A$83:$L$100,8,0))</f>
        <v/>
      </c>
      <c r="I702" s="1058">
        <f t="shared" si="50"/>
        <v>0</v>
      </c>
      <c r="J702" s="1174" t="str">
        <f>IF($F702="","",VLOOKUP($F702,'DANH MỤC VẬT TƯ'!$B$10:$G$55,4,0))</f>
        <v/>
      </c>
      <c r="K702" s="1071"/>
      <c r="L702" s="1058" t="str">
        <f t="shared" si="49"/>
        <v/>
      </c>
      <c r="M702" s="1076"/>
      <c r="N702" s="1076"/>
    </row>
    <row r="703" spans="1:14" s="1009" customFormat="1" ht="15.95" customHeight="1">
      <c r="A703" s="1001"/>
      <c r="B703" s="1028">
        <v>44644</v>
      </c>
      <c r="C703" s="1003">
        <v>145</v>
      </c>
      <c r="D703" s="1174" t="str">
        <f>IF($F703="","",VLOOKUP($F703,'DANH MỤC VẬT TƯ'!$B$10:$G$55,2,0))</f>
        <v>Bắp bò</v>
      </c>
      <c r="E703" s="1174" t="str">
        <f>IF($F703="","",VLOOKUP($F703,'DANH MỤC VẬT TƯ'!$B$10:$G$55,3,0))</f>
        <v>kg</v>
      </c>
      <c r="F703" s="1006" t="s">
        <v>2045</v>
      </c>
      <c r="G703" s="1057">
        <f>0.1*20</f>
        <v>2</v>
      </c>
      <c r="H703" s="1058">
        <f>IF($F703="","",VLOOKUP($F703,'BÁO CÁO NXT 152'!$A$83:$L$100,8,0))</f>
        <v>270000</v>
      </c>
      <c r="I703" s="1058">
        <f t="shared" si="50"/>
        <v>540000</v>
      </c>
      <c r="J703" s="1174">
        <f>IF($F703="","",VLOOKUP($F703,'DANH MỤC VẬT TƯ'!$B$10:$G$55,4,0))</f>
        <v>152</v>
      </c>
      <c r="K703" s="1097" t="s">
        <v>2128</v>
      </c>
      <c r="L703" s="1058" t="str">
        <f t="shared" si="49"/>
        <v>152LTC</v>
      </c>
      <c r="M703" s="1076"/>
      <c r="N703" s="1076"/>
    </row>
    <row r="704" spans="1:14" s="1009" customFormat="1" ht="15.95" customHeight="1">
      <c r="A704" s="1001"/>
      <c r="B704" s="1028">
        <v>44644</v>
      </c>
      <c r="C704" s="1003">
        <v>145</v>
      </c>
      <c r="D704" s="1174" t="str">
        <f>IF($F704="","",VLOOKUP($F704,'DANH MỤC VẬT TƯ'!$B$10:$G$55,2,0))</f>
        <v>Bún</v>
      </c>
      <c r="E704" s="1174" t="str">
        <f>IF($F704="","",VLOOKUP($F704,'DANH MỤC VẬT TƯ'!$B$10:$G$55,3,0))</f>
        <v>kg</v>
      </c>
      <c r="F704" s="1006" t="s">
        <v>2083</v>
      </c>
      <c r="G704" s="1057">
        <f>0.5*20</f>
        <v>10</v>
      </c>
      <c r="H704" s="1058">
        <f>IF($F704="","",VLOOKUP($F704,'BÁO CÁO NXT 152'!$A$83:$L$100,8,0))</f>
        <v>12000</v>
      </c>
      <c r="I704" s="1058">
        <f t="shared" si="50"/>
        <v>120000</v>
      </c>
      <c r="J704" s="1174">
        <f>IF($F704="","",VLOOKUP($F704,'DANH MỤC VẬT TƯ'!$B$10:$G$55,4,0))</f>
        <v>152</v>
      </c>
      <c r="K704" s="1097" t="s">
        <v>2128</v>
      </c>
      <c r="L704" s="1058" t="str">
        <f t="shared" si="49"/>
        <v>152LTC</v>
      </c>
      <c r="M704" s="1076"/>
      <c r="N704" s="1076"/>
    </row>
    <row r="705" spans="1:14" s="1009" customFormat="1" ht="15.95" customHeight="1">
      <c r="A705" s="1001"/>
      <c r="B705" s="1028">
        <v>44644</v>
      </c>
      <c r="C705" s="1003">
        <v>145</v>
      </c>
      <c r="D705" s="1174" t="str">
        <f>IF($F705="","",VLOOKUP($F705,'DANH MỤC VẬT TƯ'!$B$10:$G$55,2,0))</f>
        <v>Thịt heo</v>
      </c>
      <c r="E705" s="1174" t="str">
        <f>IF($F705="","",VLOOKUP($F705,'DANH MỤC VẬT TƯ'!$B$10:$G$55,3,0))</f>
        <v>kg</v>
      </c>
      <c r="F705" s="1006" t="s">
        <v>2088</v>
      </c>
      <c r="G705" s="1057">
        <f>0.2*20</f>
        <v>4</v>
      </c>
      <c r="H705" s="1058">
        <f>IF($F705="","",VLOOKUP($F705,'BÁO CÁO NXT 152'!$A$83:$L$100,8,0))</f>
        <v>130000</v>
      </c>
      <c r="I705" s="1058">
        <f t="shared" si="50"/>
        <v>520000</v>
      </c>
      <c r="J705" s="1174">
        <f>IF($F705="","",VLOOKUP($F705,'DANH MỤC VẬT TƯ'!$B$10:$G$55,4,0))</f>
        <v>152</v>
      </c>
      <c r="K705" s="1097" t="s">
        <v>2128</v>
      </c>
      <c r="L705" s="1058" t="str">
        <f t="shared" si="49"/>
        <v>152LTC</v>
      </c>
      <c r="M705" s="1076"/>
      <c r="N705" s="1076"/>
    </row>
    <row r="706" spans="1:14" s="1009" customFormat="1" ht="15.95" customHeight="1">
      <c r="A706" s="1001"/>
      <c r="B706" s="1028">
        <v>44644</v>
      </c>
      <c r="C706" s="1003">
        <v>145</v>
      </c>
      <c r="D706" s="1174" t="str">
        <f>IF($F706="","",VLOOKUP($F706,'DANH MỤC VẬT TƯ'!$B$10:$G$55,2,0))</f>
        <v>Mực tươi</v>
      </c>
      <c r="E706" s="1174" t="str">
        <f>IF($F706="","",VLOOKUP($F706,'DANH MỤC VẬT TƯ'!$B$10:$G$55,3,0))</f>
        <v>kg</v>
      </c>
      <c r="F706" s="1006" t="s">
        <v>2086</v>
      </c>
      <c r="G706" s="1057">
        <f>0.1*20</f>
        <v>2</v>
      </c>
      <c r="H706" s="1058">
        <f>IF($F706="","",VLOOKUP($F706,'BÁO CÁO NXT 152'!$A$83:$L$100,8,0))</f>
        <v>250000</v>
      </c>
      <c r="I706" s="1058">
        <f t="shared" si="50"/>
        <v>500000</v>
      </c>
      <c r="J706" s="1174">
        <f>IF($F706="","",VLOOKUP($F706,'DANH MỤC VẬT TƯ'!$B$10:$G$55,4,0))</f>
        <v>152</v>
      </c>
      <c r="K706" s="1097" t="s">
        <v>2128</v>
      </c>
      <c r="L706" s="1058" t="str">
        <f t="shared" si="49"/>
        <v>152LTC</v>
      </c>
      <c r="M706" s="1076"/>
      <c r="N706" s="1076"/>
    </row>
    <row r="707" spans="1:14" s="1009" customFormat="1" ht="15.95" customHeight="1">
      <c r="A707" s="1001"/>
      <c r="B707" s="1028">
        <v>44644</v>
      </c>
      <c r="C707" s="1003">
        <v>145</v>
      </c>
      <c r="D707" s="1174" t="str">
        <f>IF($F707="","",VLOOKUP($F707,'DANH MỤC VẬT TƯ'!$B$10:$G$55,2,0))</f>
        <v>Tôm</v>
      </c>
      <c r="E707" s="1174" t="str">
        <f>IF($F707="","",VLOOKUP($F707,'DANH MỤC VẬT TƯ'!$B$10:$G$55,3,0))</f>
        <v>kg</v>
      </c>
      <c r="F707" s="1006" t="s">
        <v>2089</v>
      </c>
      <c r="G707" s="1057">
        <f>0.1*20</f>
        <v>2</v>
      </c>
      <c r="H707" s="1058">
        <f>IF($F707="","",VLOOKUP($F707,'BÁO CÁO NXT 152'!$A$83:$L$100,8,0))</f>
        <v>250000</v>
      </c>
      <c r="I707" s="1058">
        <f t="shared" si="50"/>
        <v>500000</v>
      </c>
      <c r="J707" s="1174">
        <f>IF($F707="","",VLOOKUP($F707,'DANH MỤC VẬT TƯ'!$B$10:$G$55,4,0))</f>
        <v>152</v>
      </c>
      <c r="K707" s="1097" t="s">
        <v>2128</v>
      </c>
      <c r="L707" s="1058" t="str">
        <f t="shared" si="49"/>
        <v>152LTC</v>
      </c>
      <c r="M707" s="1076"/>
      <c r="N707" s="1076"/>
    </row>
    <row r="708" spans="1:14" s="1009" customFormat="1" ht="15.95" customHeight="1">
      <c r="A708" s="1001"/>
      <c r="B708" s="1028">
        <v>44644</v>
      </c>
      <c r="C708" s="1003">
        <v>145</v>
      </c>
      <c r="D708" s="1174" t="str">
        <f>IF($F708="","",VLOOKUP($F708,'DANH MỤC VẬT TƯ'!$B$10:$G$55,2,0))</f>
        <v>Rau các loại</v>
      </c>
      <c r="E708" s="1174" t="str">
        <f>IF($F708="","",VLOOKUP($F708,'DANH MỤC VẬT TƯ'!$B$10:$G$55,3,0))</f>
        <v>kg</v>
      </c>
      <c r="F708" s="1006" t="s">
        <v>2085</v>
      </c>
      <c r="G708" s="1057">
        <f>1*20</f>
        <v>20</v>
      </c>
      <c r="H708" s="1058">
        <f>IF($F708="","",VLOOKUP($F708,'BÁO CÁO NXT 152'!$A$83:$L$100,8,0))</f>
        <v>30000</v>
      </c>
      <c r="I708" s="1058">
        <f t="shared" si="50"/>
        <v>600000</v>
      </c>
      <c r="J708" s="1174">
        <f>IF($F708="","",VLOOKUP($F708,'DANH MỤC VẬT TƯ'!$B$10:$G$55,4,0))</f>
        <v>152</v>
      </c>
      <c r="K708" s="1097" t="s">
        <v>2128</v>
      </c>
      <c r="L708" s="1058" t="str">
        <f t="shared" si="49"/>
        <v>152LTC</v>
      </c>
      <c r="M708" s="1076"/>
      <c r="N708" s="1076"/>
    </row>
    <row r="709" spans="1:14" s="1009" customFormat="1" ht="15.95" customHeight="1">
      <c r="A709" s="1001"/>
      <c r="B709" s="1028">
        <v>44644</v>
      </c>
      <c r="C709" s="1003">
        <v>145</v>
      </c>
      <c r="D709" s="1174" t="str">
        <f>IF($F709="","",VLOOKUP($F709,'DANH MỤC VẬT TƯ'!$B$10:$G$55,2,0))</f>
        <v>Ghẹ</v>
      </c>
      <c r="E709" s="1174" t="str">
        <f>IF($F709="","",VLOOKUP($F709,'DANH MỤC VẬT TƯ'!$B$10:$G$55,3,0))</f>
        <v>kg</v>
      </c>
      <c r="F709" s="1006" t="s">
        <v>2091</v>
      </c>
      <c r="G709" s="1057">
        <f>0.3*20</f>
        <v>6</v>
      </c>
      <c r="H709" s="1058">
        <f>IF($F709="","",VLOOKUP($F709,'BÁO CÁO NXT 152'!$A$83:$L$100,8,0))</f>
        <v>270000</v>
      </c>
      <c r="I709" s="1058">
        <f t="shared" si="50"/>
        <v>1620000</v>
      </c>
      <c r="J709" s="1174">
        <f>IF($F709="","",VLOOKUP($F709,'DANH MỤC VẬT TƯ'!$B$10:$G$55,4,0))</f>
        <v>152</v>
      </c>
      <c r="K709" s="1097" t="s">
        <v>2128</v>
      </c>
      <c r="L709" s="1058" t="str">
        <f t="shared" si="49"/>
        <v>152LTC</v>
      </c>
      <c r="M709" s="1076"/>
      <c r="N709" s="1076"/>
    </row>
    <row r="710" spans="1:14" s="1009" customFormat="1" ht="15.95" customHeight="1">
      <c r="A710" s="1001"/>
      <c r="B710" s="1028">
        <v>44644</v>
      </c>
      <c r="C710" s="1003">
        <v>145</v>
      </c>
      <c r="D710" s="1174" t="str">
        <f>IF($F710="","",VLOOKUP($F710,'DANH MỤC VẬT TƯ'!$B$10:$G$55,2,0))</f>
        <v xml:space="preserve">Khoai </v>
      </c>
      <c r="E710" s="1174" t="str">
        <f>IF($F710="","",VLOOKUP($F710,'DANH MỤC VẬT TƯ'!$B$10:$G$55,3,0))</f>
        <v>kg</v>
      </c>
      <c r="F710" s="1006" t="s">
        <v>2093</v>
      </c>
      <c r="G710" s="1057">
        <f>0.07*36</f>
        <v>2.5200000000000005</v>
      </c>
      <c r="H710" s="1058">
        <f>IF($F710="","",VLOOKUP($F710,'BÁO CÁO NXT 152'!$A$83:$L$100,8,0))</f>
        <v>30000.000000000004</v>
      </c>
      <c r="I710" s="1058">
        <f t="shared" si="50"/>
        <v>75600.000000000029</v>
      </c>
      <c r="J710" s="1174">
        <f>IF($F710="","",VLOOKUP($F710,'DANH MỤC VẬT TƯ'!$B$10:$G$55,4,0))</f>
        <v>152</v>
      </c>
      <c r="K710" s="1097" t="s">
        <v>2129</v>
      </c>
      <c r="L710" s="1058" t="str">
        <f t="shared" si="49"/>
        <v>152KTC</v>
      </c>
      <c r="M710" s="1076"/>
      <c r="N710" s="1076"/>
    </row>
    <row r="711" spans="1:14" s="1009" customFormat="1" ht="15.95" customHeight="1">
      <c r="A711" s="1001"/>
      <c r="B711" s="1028">
        <v>44644</v>
      </c>
      <c r="C711" s="1003">
        <v>145</v>
      </c>
      <c r="D711" s="1174" t="str">
        <f>IF($F711="","",VLOOKUP($F711,'DANH MỤC VẬT TƯ'!$B$10:$G$55,2,0))</f>
        <v>Bột chiên giòn</v>
      </c>
      <c r="E711" s="1174" t="str">
        <f>IF($F711="","",VLOOKUP($F711,'DANH MỤC VẬT TƯ'!$B$10:$G$55,3,0))</f>
        <v>kg</v>
      </c>
      <c r="F711" s="1006" t="s">
        <v>2095</v>
      </c>
      <c r="G711" s="1057">
        <f>0.05*36</f>
        <v>1.8</v>
      </c>
      <c r="H711" s="1058">
        <f>IF($F711="","",VLOOKUP($F711,'BÁO CÁO NXT 152'!$A$83:$L$100,8,0))</f>
        <v>150000</v>
      </c>
      <c r="I711" s="1058">
        <f t="shared" si="50"/>
        <v>270000</v>
      </c>
      <c r="J711" s="1174">
        <f>IF($F711="","",VLOOKUP($F711,'DANH MỤC VẬT TƯ'!$B$10:$G$55,4,0))</f>
        <v>152</v>
      </c>
      <c r="K711" s="1097" t="s">
        <v>2129</v>
      </c>
      <c r="L711" s="1058" t="str">
        <f t="shared" si="49"/>
        <v>152KTC</v>
      </c>
      <c r="M711" s="1076"/>
      <c r="N711" s="1076"/>
    </row>
    <row r="712" spans="1:14" s="1009" customFormat="1" ht="15.95" customHeight="1">
      <c r="A712" s="1001"/>
      <c r="B712" s="1028"/>
      <c r="C712" s="1003"/>
      <c r="D712" s="1174" t="str">
        <f>IF($F712="","",VLOOKUP($F712,'DANH MỤC VẬT TƯ'!$B$10:$G$55,2,0))</f>
        <v/>
      </c>
      <c r="E712" s="1174" t="str">
        <f>IF($F712="","",VLOOKUP($F712,'DANH MỤC VẬT TƯ'!$B$10:$G$55,3,0))</f>
        <v/>
      </c>
      <c r="F712" s="1006"/>
      <c r="G712" s="1057"/>
      <c r="H712" s="1058" t="str">
        <f>IF($F712="","",VLOOKUP($F712,'BÁO CÁO NXT 152'!$A$83:$L$100,8,0))</f>
        <v/>
      </c>
      <c r="I712" s="1058">
        <f t="shared" si="50"/>
        <v>0</v>
      </c>
      <c r="J712" s="1174" t="str">
        <f>IF($F712="","",VLOOKUP($F712,'DANH MỤC VẬT TƯ'!$B$10:$G$55,4,0))</f>
        <v/>
      </c>
      <c r="K712" s="1097"/>
      <c r="L712" s="1058"/>
      <c r="M712" s="1076"/>
      <c r="N712" s="1076"/>
    </row>
    <row r="713" spans="1:14" s="1009" customFormat="1" ht="15.95" customHeight="1">
      <c r="A713" s="1001"/>
      <c r="B713" s="1028">
        <v>44644</v>
      </c>
      <c r="C713" s="1003">
        <v>146</v>
      </c>
      <c r="D713" s="1174" t="str">
        <f>IF($F713="","",VLOOKUP($F713,'DANH MỤC VẬT TƯ'!$B$10:$G$55,2,0))</f>
        <v>Bắp bò</v>
      </c>
      <c r="E713" s="1174" t="str">
        <f>IF($F713="","",VLOOKUP($F713,'DANH MỤC VẬT TƯ'!$B$10:$G$55,3,0))</f>
        <v>kg</v>
      </c>
      <c r="F713" s="1006" t="s">
        <v>2045</v>
      </c>
      <c r="G713" s="1057">
        <f>20*0.2</f>
        <v>4</v>
      </c>
      <c r="H713" s="1058">
        <f>IF($F713="","",VLOOKUP($F713,'BÁO CÁO NXT 152'!$A$83:$L$100,8,0))</f>
        <v>270000</v>
      </c>
      <c r="I713" s="1058">
        <f t="shared" si="50"/>
        <v>1080000</v>
      </c>
      <c r="J713" s="1174">
        <f>IF($F713="","",VLOOKUP($F713,'DANH MỤC VẬT TƯ'!$B$10:$G$55,4,0))</f>
        <v>152</v>
      </c>
      <c r="K713" s="1097" t="s">
        <v>2127</v>
      </c>
      <c r="L713" s="1058" t="str">
        <f>J713&amp;K713</f>
        <v>152BXTC</v>
      </c>
      <c r="M713" s="1076"/>
      <c r="N713" s="1076"/>
    </row>
    <row r="714" spans="1:14" s="1009" customFormat="1" ht="15.95" customHeight="1">
      <c r="A714" s="1001"/>
      <c r="B714" s="1028">
        <v>44644</v>
      </c>
      <c r="C714" s="1003">
        <v>146</v>
      </c>
      <c r="D714" s="1174" t="str">
        <f>IF($F714="","",VLOOKUP($F714,'DANH MỤC VẬT TƯ'!$B$10:$G$55,2,0))</f>
        <v>Rau các loại</v>
      </c>
      <c r="E714" s="1174" t="str">
        <f>IF($F714="","",VLOOKUP($F714,'DANH MỤC VẬT TƯ'!$B$10:$G$55,3,0))</f>
        <v>kg</v>
      </c>
      <c r="F714" s="1006" t="s">
        <v>2085</v>
      </c>
      <c r="G714" s="1057">
        <f>20*0.2</f>
        <v>4</v>
      </c>
      <c r="H714" s="1058">
        <f>IF($F714="","",VLOOKUP($F714,'BÁO CÁO NXT 152'!$A$83:$L$100,8,0))</f>
        <v>30000</v>
      </c>
      <c r="I714" s="1058">
        <f t="shared" si="50"/>
        <v>120000</v>
      </c>
      <c r="J714" s="1174">
        <f>IF($F714="","",VLOOKUP($F714,'DANH MỤC VẬT TƯ'!$B$10:$G$55,4,0))</f>
        <v>152</v>
      </c>
      <c r="K714" s="1097" t="s">
        <v>2127</v>
      </c>
      <c r="L714" s="1058" t="str">
        <f>J714&amp;K714</f>
        <v>152BXTC</v>
      </c>
      <c r="M714" s="1076"/>
      <c r="N714" s="1076"/>
    </row>
    <row r="715" spans="1:14" s="1009" customFormat="1" ht="15.95" customHeight="1">
      <c r="A715" s="1001"/>
      <c r="B715" s="1028"/>
      <c r="C715" s="1003"/>
      <c r="D715" s="1174" t="str">
        <f>IF($F715="","",VLOOKUP($F715,'DANH MỤC VẬT TƯ'!$B$10:$G$55,2,0))</f>
        <v/>
      </c>
      <c r="E715" s="1174" t="str">
        <f>IF($F715="","",VLOOKUP($F715,'DANH MỤC VẬT TƯ'!$B$10:$G$55,3,0))</f>
        <v/>
      </c>
      <c r="F715" s="1006"/>
      <c r="G715" s="1057"/>
      <c r="H715" s="1058" t="str">
        <f>IF($F715="","",VLOOKUP($F715,'BÁO CÁO NXT 152'!$A$83:$L$100,8,0))</f>
        <v/>
      </c>
      <c r="I715" s="1058">
        <f t="shared" si="50"/>
        <v>0</v>
      </c>
      <c r="J715" s="1174" t="str">
        <f>IF($F715="","",VLOOKUP($F715,'DANH MỤC VẬT TƯ'!$B$10:$G$55,4,0))</f>
        <v/>
      </c>
      <c r="K715" s="1110"/>
      <c r="L715" s="1058"/>
      <c r="M715" s="1076"/>
      <c r="N715" s="1076"/>
    </row>
    <row r="716" spans="1:14" s="1009" customFormat="1" ht="15.95" customHeight="1">
      <c r="A716" s="1001"/>
      <c r="B716" s="1028">
        <v>44645</v>
      </c>
      <c r="C716" s="1003">
        <v>147</v>
      </c>
      <c r="D716" s="1174" t="str">
        <f>IF($F716="","",VLOOKUP($F716,'DANH MỤC VẬT TƯ'!$B$10:$G$55,2,0))</f>
        <v>Bắp bò</v>
      </c>
      <c r="E716" s="1174" t="str">
        <f>IF($F716="","",VLOOKUP($F716,'DANH MỤC VẬT TƯ'!$B$10:$G$55,3,0))</f>
        <v>kg</v>
      </c>
      <c r="F716" s="1006" t="s">
        <v>2045</v>
      </c>
      <c r="G716" s="1057">
        <f>0.1*25</f>
        <v>2.5</v>
      </c>
      <c r="H716" s="1058">
        <f>IF($F716="","",VLOOKUP($F716,'BÁO CÁO NXT 152'!$A$83:$L$100,8,0))</f>
        <v>270000</v>
      </c>
      <c r="I716" s="1058">
        <f t="shared" si="50"/>
        <v>675000</v>
      </c>
      <c r="J716" s="1174">
        <f>IF($F716="","",VLOOKUP($F716,'DANH MỤC VẬT TƯ'!$B$10:$G$55,4,0))</f>
        <v>152</v>
      </c>
      <c r="K716" s="1097" t="s">
        <v>2056</v>
      </c>
      <c r="L716" s="1058" t="str">
        <f t="shared" ref="L716:L721" si="51">J716&amp;K716</f>
        <v>152LT</v>
      </c>
      <c r="M716" s="1076"/>
      <c r="N716" s="1076"/>
    </row>
    <row r="717" spans="1:14" s="1009" customFormat="1" ht="15.95" customHeight="1">
      <c r="A717" s="1001"/>
      <c r="B717" s="1028">
        <v>44645</v>
      </c>
      <c r="C717" s="1003">
        <v>147</v>
      </c>
      <c r="D717" s="1174" t="str">
        <f>IF($F717="","",VLOOKUP($F717,'DANH MỤC VẬT TƯ'!$B$10:$G$55,2,0))</f>
        <v>Bún</v>
      </c>
      <c r="E717" s="1174" t="str">
        <f>IF($F717="","",VLOOKUP($F717,'DANH MỤC VẬT TƯ'!$B$10:$G$55,3,0))</f>
        <v>kg</v>
      </c>
      <c r="F717" s="1006" t="s">
        <v>2083</v>
      </c>
      <c r="G717" s="1057">
        <f>0.5*25</f>
        <v>12.5</v>
      </c>
      <c r="H717" s="1058">
        <f>IF($F717="","",VLOOKUP($F717,'BÁO CÁO NXT 152'!$A$83:$L$100,8,0))</f>
        <v>12000</v>
      </c>
      <c r="I717" s="1058">
        <f t="shared" si="50"/>
        <v>150000</v>
      </c>
      <c r="J717" s="1174">
        <f>IF($F717="","",VLOOKUP($F717,'DANH MỤC VẬT TƯ'!$B$10:$G$55,4,0))</f>
        <v>152</v>
      </c>
      <c r="K717" s="1097" t="s">
        <v>2056</v>
      </c>
      <c r="L717" s="1058" t="str">
        <f t="shared" si="51"/>
        <v>152LT</v>
      </c>
      <c r="M717" s="1076"/>
      <c r="N717" s="1076"/>
    </row>
    <row r="718" spans="1:14" s="1009" customFormat="1" ht="15.95" customHeight="1">
      <c r="A718" s="1001"/>
      <c r="B718" s="1028">
        <v>44645</v>
      </c>
      <c r="C718" s="1003">
        <v>147</v>
      </c>
      <c r="D718" s="1174" t="str">
        <f>IF($F718="","",VLOOKUP($F718,'DANH MỤC VẬT TƯ'!$B$10:$G$55,2,0))</f>
        <v>Thịt heo</v>
      </c>
      <c r="E718" s="1174" t="str">
        <f>IF($F718="","",VLOOKUP($F718,'DANH MỤC VẬT TƯ'!$B$10:$G$55,3,0))</f>
        <v>kg</v>
      </c>
      <c r="F718" s="1006" t="s">
        <v>2088</v>
      </c>
      <c r="G718" s="1057">
        <f>0.2*25</f>
        <v>5</v>
      </c>
      <c r="H718" s="1058">
        <f>IF($F718="","",VLOOKUP($F718,'BÁO CÁO NXT 152'!$A$83:$L$100,8,0))</f>
        <v>130000</v>
      </c>
      <c r="I718" s="1058">
        <f t="shared" si="50"/>
        <v>650000</v>
      </c>
      <c r="J718" s="1174">
        <f>IF($F718="","",VLOOKUP($F718,'DANH MỤC VẬT TƯ'!$B$10:$G$55,4,0))</f>
        <v>152</v>
      </c>
      <c r="K718" s="1097" t="s">
        <v>2056</v>
      </c>
      <c r="L718" s="1058" t="str">
        <f t="shared" si="51"/>
        <v>152LT</v>
      </c>
      <c r="M718" s="1076"/>
      <c r="N718" s="1076"/>
    </row>
    <row r="719" spans="1:14" s="1009" customFormat="1" ht="15.95" customHeight="1">
      <c r="A719" s="1001"/>
      <c r="B719" s="1028">
        <v>44645</v>
      </c>
      <c r="C719" s="1003">
        <v>147</v>
      </c>
      <c r="D719" s="1174" t="str">
        <f>IF($F719="","",VLOOKUP($F719,'DANH MỤC VẬT TƯ'!$B$10:$G$55,2,0))</f>
        <v>Mực tươi</v>
      </c>
      <c r="E719" s="1174" t="str">
        <f>IF($F719="","",VLOOKUP($F719,'DANH MỤC VẬT TƯ'!$B$10:$G$55,3,0))</f>
        <v>kg</v>
      </c>
      <c r="F719" s="1006" t="s">
        <v>2086</v>
      </c>
      <c r="G719" s="1057">
        <f>0.1*25</f>
        <v>2.5</v>
      </c>
      <c r="H719" s="1058">
        <f>IF($F719="","",VLOOKUP($F719,'BÁO CÁO NXT 152'!$A$83:$L$100,8,0))</f>
        <v>250000</v>
      </c>
      <c r="I719" s="1058">
        <f t="shared" si="50"/>
        <v>625000</v>
      </c>
      <c r="J719" s="1174">
        <f>IF($F719="","",VLOOKUP($F719,'DANH MỤC VẬT TƯ'!$B$10:$G$55,4,0))</f>
        <v>152</v>
      </c>
      <c r="K719" s="1097" t="s">
        <v>2056</v>
      </c>
      <c r="L719" s="1058" t="str">
        <f t="shared" si="51"/>
        <v>152LT</v>
      </c>
      <c r="M719" s="1076"/>
      <c r="N719" s="1076"/>
    </row>
    <row r="720" spans="1:14" s="1009" customFormat="1" ht="15.95" customHeight="1">
      <c r="A720" s="1001"/>
      <c r="B720" s="1028">
        <v>44645</v>
      </c>
      <c r="C720" s="1003">
        <v>147</v>
      </c>
      <c r="D720" s="1174" t="str">
        <f>IF($F720="","",VLOOKUP($F720,'DANH MỤC VẬT TƯ'!$B$10:$G$55,2,0))</f>
        <v>Tôm</v>
      </c>
      <c r="E720" s="1174" t="str">
        <f>IF($F720="","",VLOOKUP($F720,'DANH MỤC VẬT TƯ'!$B$10:$G$55,3,0))</f>
        <v>kg</v>
      </c>
      <c r="F720" s="1006" t="s">
        <v>2089</v>
      </c>
      <c r="G720" s="1057">
        <f>0.1*25</f>
        <v>2.5</v>
      </c>
      <c r="H720" s="1058">
        <f>IF($F720="","",VLOOKUP($F720,'BÁO CÁO NXT 152'!$A$83:$L$100,8,0))</f>
        <v>250000</v>
      </c>
      <c r="I720" s="1058">
        <f t="shared" si="50"/>
        <v>625000</v>
      </c>
      <c r="J720" s="1174">
        <f>IF($F720="","",VLOOKUP($F720,'DANH MỤC VẬT TƯ'!$B$10:$G$55,4,0))</f>
        <v>152</v>
      </c>
      <c r="K720" s="1097" t="s">
        <v>2056</v>
      </c>
      <c r="L720" s="1058" t="str">
        <f t="shared" si="51"/>
        <v>152LT</v>
      </c>
      <c r="M720" s="1076"/>
      <c r="N720" s="1076"/>
    </row>
    <row r="721" spans="1:14" s="1009" customFormat="1" ht="15.95" customHeight="1">
      <c r="A721" s="1001"/>
      <c r="B721" s="1028">
        <v>44645</v>
      </c>
      <c r="C721" s="1003">
        <v>147</v>
      </c>
      <c r="D721" s="1174" t="str">
        <f>IF($F721="","",VLOOKUP($F721,'DANH MỤC VẬT TƯ'!$B$10:$G$55,2,0))</f>
        <v>Rau các loại</v>
      </c>
      <c r="E721" s="1174" t="str">
        <f>IF($F721="","",VLOOKUP($F721,'DANH MỤC VẬT TƯ'!$B$10:$G$55,3,0))</f>
        <v>kg</v>
      </c>
      <c r="F721" s="1006" t="s">
        <v>2085</v>
      </c>
      <c r="G721" s="1057">
        <f>1*25</f>
        <v>25</v>
      </c>
      <c r="H721" s="1058">
        <f>IF($F721="","",VLOOKUP($F721,'BÁO CÁO NXT 152'!$A$83:$L$100,8,0))</f>
        <v>30000</v>
      </c>
      <c r="I721" s="1058">
        <f t="shared" si="50"/>
        <v>750000</v>
      </c>
      <c r="J721" s="1174">
        <f>IF($F721="","",VLOOKUP($F721,'DANH MỤC VẬT TƯ'!$B$10:$G$55,4,0))</f>
        <v>152</v>
      </c>
      <c r="K721" s="1097" t="s">
        <v>2056</v>
      </c>
      <c r="L721" s="1058" t="str">
        <f t="shared" si="51"/>
        <v>152LT</v>
      </c>
      <c r="M721" s="1076"/>
      <c r="N721" s="1076"/>
    </row>
    <row r="722" spans="1:14" s="1009" customFormat="1" ht="15.95" customHeight="1">
      <c r="A722" s="1001"/>
      <c r="B722" s="1028"/>
      <c r="C722" s="1003"/>
      <c r="D722" s="1174" t="str">
        <f>IF($F722="","",VLOOKUP($F722,'DANH MỤC VẬT TƯ'!$B$10:$G$55,2,0))</f>
        <v/>
      </c>
      <c r="E722" s="1174" t="str">
        <f>IF($F722="","",VLOOKUP($F722,'DANH MỤC VẬT TƯ'!$B$10:$G$55,3,0))</f>
        <v/>
      </c>
      <c r="F722" s="1006"/>
      <c r="G722" s="1057"/>
      <c r="H722" s="1058" t="str">
        <f>IF($F722="","",VLOOKUP($F722,'BÁO CÁO NXT 152'!$A$83:$L$100,8,0))</f>
        <v/>
      </c>
      <c r="I722" s="1058">
        <f t="shared" si="50"/>
        <v>0</v>
      </c>
      <c r="J722" s="1174" t="str">
        <f>IF($F722="","",VLOOKUP($F722,'DANH MỤC VẬT TƯ'!$B$10:$G$55,4,0))</f>
        <v/>
      </c>
      <c r="K722" s="1097"/>
      <c r="L722" s="1058"/>
      <c r="M722" s="1076"/>
      <c r="N722" s="1076"/>
    </row>
    <row r="723" spans="1:14" s="1009" customFormat="1" ht="15.95" customHeight="1">
      <c r="A723" s="1001"/>
      <c r="B723" s="1028">
        <v>44645</v>
      </c>
      <c r="C723" s="1003">
        <v>148</v>
      </c>
      <c r="D723" s="1174" t="str">
        <f>IF($F723="","",VLOOKUP($F723,'DANH MỤC VẬT TƯ'!$B$10:$G$55,2,0))</f>
        <v>Mực tươi</v>
      </c>
      <c r="E723" s="1174" t="str">
        <f>IF($F723="","",VLOOKUP($F723,'DANH MỤC VẬT TƯ'!$B$10:$G$55,3,0))</f>
        <v>kg</v>
      </c>
      <c r="F723" s="1006" t="s">
        <v>2086</v>
      </c>
      <c r="G723" s="1057">
        <f>0.3*20</f>
        <v>6</v>
      </c>
      <c r="H723" s="1058">
        <f>IF($F723="","",VLOOKUP($F723,'BÁO CÁO NXT 152'!$A$83:$L$100,8,0))</f>
        <v>250000</v>
      </c>
      <c r="I723" s="1058">
        <f t="shared" si="50"/>
        <v>1500000</v>
      </c>
      <c r="J723" s="1174">
        <f>IF($F723="","",VLOOKUP($F723,'DANH MỤC VẬT TƯ'!$B$10:$G$55,4,0))</f>
        <v>152</v>
      </c>
      <c r="K723" s="1097" t="s">
        <v>2124</v>
      </c>
      <c r="L723" s="1058" t="str">
        <f>J723&amp;K723</f>
        <v>152MNMO</v>
      </c>
      <c r="M723" s="1076"/>
      <c r="N723" s="1076"/>
    </row>
    <row r="724" spans="1:14" s="1009" customFormat="1" ht="15.95" customHeight="1">
      <c r="A724" s="1001"/>
      <c r="B724" s="1028">
        <v>44645</v>
      </c>
      <c r="C724" s="1003">
        <v>148</v>
      </c>
      <c r="D724" s="1174" t="str">
        <f>IF($F724="","",VLOOKUP($F724,'DANH MỤC VẬT TƯ'!$B$10:$G$55,2,0))</f>
        <v>Rau các loại</v>
      </c>
      <c r="E724" s="1174" t="str">
        <f>IF($F724="","",VLOOKUP($F724,'DANH MỤC VẬT TƯ'!$B$10:$G$55,3,0))</f>
        <v>kg</v>
      </c>
      <c r="F724" s="1006" t="s">
        <v>2085</v>
      </c>
      <c r="G724" s="1057">
        <f>0.2*20</f>
        <v>4</v>
      </c>
      <c r="H724" s="1058">
        <f>IF($F724="","",VLOOKUP($F724,'BÁO CÁO NXT 152'!$A$83:$L$100,8,0))</f>
        <v>30000</v>
      </c>
      <c r="I724" s="1058">
        <f t="shared" si="50"/>
        <v>120000</v>
      </c>
      <c r="J724" s="1174">
        <f>IF($F724="","",VLOOKUP($F724,'DANH MỤC VẬT TƯ'!$B$10:$G$55,4,0))</f>
        <v>152</v>
      </c>
      <c r="K724" s="1097" t="s">
        <v>2124</v>
      </c>
      <c r="L724" s="1058" t="str">
        <f>J724&amp;K724</f>
        <v>152MNMO</v>
      </c>
      <c r="M724" s="1076"/>
      <c r="N724" s="1076"/>
    </row>
    <row r="725" spans="1:14" s="1009" customFormat="1" ht="15.95" customHeight="1">
      <c r="A725" s="1001"/>
      <c r="B725" s="1028"/>
      <c r="C725" s="1003"/>
      <c r="D725" s="1174" t="str">
        <f>IF($F725="","",VLOOKUP($F725,'DANH MỤC VẬT TƯ'!$B$10:$G$55,2,0))</f>
        <v/>
      </c>
      <c r="E725" s="1174" t="str">
        <f>IF($F725="","",VLOOKUP($F725,'DANH MỤC VẬT TƯ'!$B$10:$G$55,3,0))</f>
        <v/>
      </c>
      <c r="F725" s="1006"/>
      <c r="G725" s="1057"/>
      <c r="H725" s="1058" t="str">
        <f>IF($F725="","",VLOOKUP($F725,'BÁO CÁO NXT 152'!$A$83:$L$100,8,0))</f>
        <v/>
      </c>
      <c r="I725" s="1058">
        <f t="shared" si="50"/>
        <v>0</v>
      </c>
      <c r="J725" s="1174" t="str">
        <f>IF($F725="","",VLOOKUP($F725,'DANH MỤC VẬT TƯ'!$B$10:$G$55,4,0))</f>
        <v/>
      </c>
      <c r="K725" s="1097"/>
      <c r="L725" s="1058"/>
      <c r="M725" s="1076"/>
      <c r="N725" s="1076"/>
    </row>
    <row r="726" spans="1:14" s="1009" customFormat="1" ht="15.95" customHeight="1">
      <c r="A726" s="1001"/>
      <c r="B726" s="1028">
        <v>44646</v>
      </c>
      <c r="C726" s="1003">
        <v>149</v>
      </c>
      <c r="D726" s="1174" t="str">
        <f>IF($F726="","",VLOOKUP($F726,'DANH MỤC VẬT TƯ'!$B$10:$G$55,2,0))</f>
        <v>Bắp bò</v>
      </c>
      <c r="E726" s="1174" t="str">
        <f>IF($F726="","",VLOOKUP($F726,'DANH MỤC VẬT TƯ'!$B$10:$G$55,3,0))</f>
        <v>kg</v>
      </c>
      <c r="F726" s="1006" t="s">
        <v>2045</v>
      </c>
      <c r="G726" s="1057">
        <f>0.1*30</f>
        <v>3</v>
      </c>
      <c r="H726" s="1058">
        <f>IF($F726="","",VLOOKUP($F726,'BÁO CÁO NXT 152'!$A$83:$L$100,8,0))</f>
        <v>270000</v>
      </c>
      <c r="I726" s="1058">
        <f t="shared" si="50"/>
        <v>810000</v>
      </c>
      <c r="J726" s="1174">
        <f>IF($F726="","",VLOOKUP($F726,'DANH MỤC VẬT TƯ'!$B$10:$G$55,4,0))</f>
        <v>152</v>
      </c>
      <c r="K726" s="1097" t="s">
        <v>2056</v>
      </c>
      <c r="L726" s="1058" t="str">
        <f t="shared" ref="L726:L731" si="52">J726&amp;K726</f>
        <v>152LT</v>
      </c>
      <c r="M726" s="1076"/>
      <c r="N726" s="1076"/>
    </row>
    <row r="727" spans="1:14" s="1009" customFormat="1" ht="15.95" customHeight="1">
      <c r="A727" s="1001"/>
      <c r="B727" s="1028">
        <v>44646</v>
      </c>
      <c r="C727" s="1003">
        <v>149</v>
      </c>
      <c r="D727" s="1174" t="str">
        <f>IF($F727="","",VLOOKUP($F727,'DANH MỤC VẬT TƯ'!$B$10:$G$55,2,0))</f>
        <v>Bún</v>
      </c>
      <c r="E727" s="1174" t="str">
        <f>IF($F727="","",VLOOKUP($F727,'DANH MỤC VẬT TƯ'!$B$10:$G$55,3,0))</f>
        <v>kg</v>
      </c>
      <c r="F727" s="1006" t="s">
        <v>2083</v>
      </c>
      <c r="G727" s="1057">
        <f>0.5*30</f>
        <v>15</v>
      </c>
      <c r="H727" s="1058">
        <f>IF($F727="","",VLOOKUP($F727,'BÁO CÁO NXT 152'!$A$83:$L$100,8,0))</f>
        <v>12000</v>
      </c>
      <c r="I727" s="1058">
        <f t="shared" si="50"/>
        <v>180000</v>
      </c>
      <c r="J727" s="1174">
        <f>IF($F727="","",VLOOKUP($F727,'DANH MỤC VẬT TƯ'!$B$10:$G$55,4,0))</f>
        <v>152</v>
      </c>
      <c r="K727" s="1097" t="s">
        <v>2056</v>
      </c>
      <c r="L727" s="1058" t="str">
        <f t="shared" si="52"/>
        <v>152LT</v>
      </c>
      <c r="M727" s="1076"/>
      <c r="N727" s="1076"/>
    </row>
    <row r="728" spans="1:14" s="1009" customFormat="1" ht="15.95" customHeight="1">
      <c r="A728" s="1001"/>
      <c r="B728" s="1028">
        <v>44646</v>
      </c>
      <c r="C728" s="1003">
        <v>149</v>
      </c>
      <c r="D728" s="1174" t="str">
        <f>IF($F728="","",VLOOKUP($F728,'DANH MỤC VẬT TƯ'!$B$10:$G$55,2,0))</f>
        <v>Thịt heo</v>
      </c>
      <c r="E728" s="1174" t="str">
        <f>IF($F728="","",VLOOKUP($F728,'DANH MỤC VẬT TƯ'!$B$10:$G$55,3,0))</f>
        <v>kg</v>
      </c>
      <c r="F728" s="1006" t="s">
        <v>2088</v>
      </c>
      <c r="G728" s="1057">
        <f>0.2*30</f>
        <v>6</v>
      </c>
      <c r="H728" s="1058">
        <f>IF($F728="","",VLOOKUP($F728,'BÁO CÁO NXT 152'!$A$83:$L$100,8,0))</f>
        <v>130000</v>
      </c>
      <c r="I728" s="1058">
        <f t="shared" si="50"/>
        <v>780000</v>
      </c>
      <c r="J728" s="1174">
        <f>IF($F728="","",VLOOKUP($F728,'DANH MỤC VẬT TƯ'!$B$10:$G$55,4,0))</f>
        <v>152</v>
      </c>
      <c r="K728" s="1097" t="s">
        <v>2056</v>
      </c>
      <c r="L728" s="1058" t="str">
        <f t="shared" si="52"/>
        <v>152LT</v>
      </c>
      <c r="M728" s="1076"/>
      <c r="N728" s="1076"/>
    </row>
    <row r="729" spans="1:14" s="1009" customFormat="1" ht="15.95" customHeight="1">
      <c r="A729" s="1001"/>
      <c r="B729" s="1028">
        <v>44646</v>
      </c>
      <c r="C729" s="1003">
        <v>149</v>
      </c>
      <c r="D729" s="1174" t="str">
        <f>IF($F729="","",VLOOKUP($F729,'DANH MỤC VẬT TƯ'!$B$10:$G$55,2,0))</f>
        <v>Mực tươi</v>
      </c>
      <c r="E729" s="1174" t="str">
        <f>IF($F729="","",VLOOKUP($F729,'DANH MỤC VẬT TƯ'!$B$10:$G$55,3,0))</f>
        <v>kg</v>
      </c>
      <c r="F729" s="1006" t="s">
        <v>2086</v>
      </c>
      <c r="G729" s="1057">
        <f>0.1*30</f>
        <v>3</v>
      </c>
      <c r="H729" s="1058">
        <f>IF($F729="","",VLOOKUP($F729,'BÁO CÁO NXT 152'!$A$83:$L$100,8,0))</f>
        <v>250000</v>
      </c>
      <c r="I729" s="1058">
        <f t="shared" si="50"/>
        <v>750000</v>
      </c>
      <c r="J729" s="1174">
        <f>IF($F729="","",VLOOKUP($F729,'DANH MỤC VẬT TƯ'!$B$10:$G$55,4,0))</f>
        <v>152</v>
      </c>
      <c r="K729" s="1097" t="s">
        <v>2056</v>
      </c>
      <c r="L729" s="1058" t="str">
        <f t="shared" si="52"/>
        <v>152LT</v>
      </c>
      <c r="M729" s="1076"/>
      <c r="N729" s="1076"/>
    </row>
    <row r="730" spans="1:14" s="1009" customFormat="1" ht="15.95" customHeight="1">
      <c r="A730" s="1001"/>
      <c r="B730" s="1028">
        <v>44646</v>
      </c>
      <c r="C730" s="1003">
        <v>149</v>
      </c>
      <c r="D730" s="1174" t="str">
        <f>IF($F730="","",VLOOKUP($F730,'DANH MỤC VẬT TƯ'!$B$10:$G$55,2,0))</f>
        <v>Tôm</v>
      </c>
      <c r="E730" s="1174" t="str">
        <f>IF($F730="","",VLOOKUP($F730,'DANH MỤC VẬT TƯ'!$B$10:$G$55,3,0))</f>
        <v>kg</v>
      </c>
      <c r="F730" s="1006" t="s">
        <v>2089</v>
      </c>
      <c r="G730" s="1057">
        <f>0.1*30</f>
        <v>3</v>
      </c>
      <c r="H730" s="1058">
        <f>IF($F730="","",VLOOKUP($F730,'BÁO CÁO NXT 152'!$A$83:$L$100,8,0))</f>
        <v>250000</v>
      </c>
      <c r="I730" s="1058">
        <f t="shared" si="50"/>
        <v>750000</v>
      </c>
      <c r="J730" s="1174">
        <f>IF($F730="","",VLOOKUP($F730,'DANH MỤC VẬT TƯ'!$B$10:$G$55,4,0))</f>
        <v>152</v>
      </c>
      <c r="K730" s="1097" t="s">
        <v>2056</v>
      </c>
      <c r="L730" s="1058" t="str">
        <f t="shared" si="52"/>
        <v>152LT</v>
      </c>
      <c r="M730" s="1076"/>
      <c r="N730" s="1076"/>
    </row>
    <row r="731" spans="1:14" s="1009" customFormat="1" ht="15.95" customHeight="1">
      <c r="A731" s="1001"/>
      <c r="B731" s="1028">
        <v>44646</v>
      </c>
      <c r="C731" s="1003">
        <v>149</v>
      </c>
      <c r="D731" s="1174" t="str">
        <f>IF($F731="","",VLOOKUP($F731,'DANH MỤC VẬT TƯ'!$B$10:$G$55,2,0))</f>
        <v>Rau các loại</v>
      </c>
      <c r="E731" s="1174" t="str">
        <f>IF($F731="","",VLOOKUP($F731,'DANH MỤC VẬT TƯ'!$B$10:$G$55,3,0))</f>
        <v>kg</v>
      </c>
      <c r="F731" s="1006" t="s">
        <v>2085</v>
      </c>
      <c r="G731" s="1057">
        <f>1*30</f>
        <v>30</v>
      </c>
      <c r="H731" s="1058">
        <f>IF($F731="","",VLOOKUP($F731,'BÁO CÁO NXT 152'!$A$83:$L$100,8,0))</f>
        <v>30000</v>
      </c>
      <c r="I731" s="1058">
        <f t="shared" si="50"/>
        <v>900000</v>
      </c>
      <c r="J731" s="1174">
        <f>IF($F731="","",VLOOKUP($F731,'DANH MỤC VẬT TƯ'!$B$10:$G$55,4,0))</f>
        <v>152</v>
      </c>
      <c r="K731" s="1097" t="s">
        <v>2056</v>
      </c>
      <c r="L731" s="1058" t="str">
        <f t="shared" si="52"/>
        <v>152LT</v>
      </c>
      <c r="M731" s="1076"/>
      <c r="N731" s="1076"/>
    </row>
    <row r="732" spans="1:14" s="1009" customFormat="1" ht="15.95" customHeight="1">
      <c r="A732" s="1001"/>
      <c r="B732" s="1029"/>
      <c r="C732" s="1030"/>
      <c r="D732" s="1386"/>
      <c r="E732" s="1386"/>
      <c r="F732" s="1033"/>
      <c r="G732" s="1387"/>
      <c r="H732" s="1388"/>
      <c r="I732" s="1388"/>
      <c r="J732" s="1386"/>
      <c r="K732" s="1110"/>
      <c r="L732" s="1388"/>
      <c r="M732" s="1076"/>
      <c r="N732" s="1076"/>
    </row>
    <row r="733" spans="1:14" s="1039" customFormat="1" ht="15.95" customHeight="1">
      <c r="A733" s="1001"/>
      <c r="B733" s="1373"/>
      <c r="C733" s="1409"/>
      <c r="D733" s="1375" t="s">
        <v>125</v>
      </c>
      <c r="E733" s="1375" t="s">
        <v>242</v>
      </c>
      <c r="F733" s="1375" t="s">
        <v>242</v>
      </c>
      <c r="G733" s="1376">
        <f>SUM(G508:G731)</f>
        <v>1767.5</v>
      </c>
      <c r="H733" s="1377" t="s">
        <v>242</v>
      </c>
      <c r="I733" s="1377">
        <f>SUM(I508:I731)</f>
        <v>122267500</v>
      </c>
      <c r="J733" s="1377" t="s">
        <v>242</v>
      </c>
      <c r="K733" s="1377" t="s">
        <v>242</v>
      </c>
      <c r="L733" s="1377" t="s">
        <v>242</v>
      </c>
    </row>
    <row r="734" spans="1:14" s="1039" customFormat="1" ht="15.95" customHeight="1">
      <c r="A734" s="1001"/>
      <c r="B734" s="1046"/>
      <c r="C734" s="1366"/>
      <c r="G734" s="1080"/>
      <c r="H734" s="1050"/>
      <c r="I734" s="1050"/>
      <c r="J734" s="1050"/>
      <c r="K734" s="1050"/>
      <c r="L734" s="1050"/>
    </row>
    <row r="735" spans="1:14" s="1009" customFormat="1" ht="15.95" customHeight="1">
      <c r="A735" s="1001"/>
      <c r="B735" s="1045"/>
      <c r="C735" s="1040"/>
      <c r="E735" s="1042"/>
      <c r="F735" s="1043"/>
      <c r="G735" s="1078"/>
      <c r="H735" s="1044"/>
      <c r="I735" s="1044"/>
      <c r="K735" s="1039"/>
    </row>
    <row r="736" spans="1:14" s="1039" customFormat="1" ht="15.95" customHeight="1">
      <c r="A736" s="1001"/>
      <c r="B736" s="1046"/>
      <c r="C736" s="1366" t="s">
        <v>244</v>
      </c>
      <c r="D736" s="1048"/>
      <c r="F736" s="1039" t="s">
        <v>475</v>
      </c>
      <c r="G736" s="1080"/>
      <c r="H736" s="1049"/>
      <c r="I736" s="1050"/>
      <c r="J736" s="1050"/>
      <c r="K736" s="1050" t="s">
        <v>246</v>
      </c>
    </row>
    <row r="737" spans="1:14" s="1042" customFormat="1" ht="15.95" customHeight="1">
      <c r="A737" s="1001"/>
      <c r="B737" s="1045"/>
      <c r="C737" s="1051" t="s">
        <v>247</v>
      </c>
      <c r="D737" s="1052"/>
      <c r="E737" s="1053"/>
      <c r="F737" s="1053" t="s">
        <v>247</v>
      </c>
      <c r="G737" s="1080"/>
      <c r="H737" s="1044"/>
      <c r="I737" s="1052"/>
      <c r="J737" s="1052"/>
      <c r="K737" s="1082" t="s">
        <v>247</v>
      </c>
    </row>
    <row r="738" spans="1:14" s="1009" customFormat="1" ht="15.95" customHeight="1">
      <c r="A738" s="1001"/>
      <c r="B738" s="1045"/>
      <c r="C738" s="1040"/>
      <c r="D738" s="1083"/>
      <c r="E738" s="1041"/>
      <c r="F738" s="1043"/>
      <c r="G738" s="1078"/>
      <c r="H738" s="1084"/>
      <c r="I738" s="1084"/>
      <c r="J738" s="1085"/>
      <c r="K738" s="1086"/>
      <c r="L738" s="1076"/>
      <c r="M738" s="1076"/>
      <c r="N738" s="1076"/>
    </row>
    <row r="739" spans="1:14" s="1009" customFormat="1" ht="15.95" customHeight="1">
      <c r="A739" s="1001"/>
      <c r="B739" s="1045"/>
      <c r="C739" s="1040"/>
      <c r="D739" s="1083"/>
      <c r="E739" s="1041"/>
      <c r="F739" s="1043"/>
      <c r="G739" s="1078"/>
      <c r="H739" s="1084"/>
      <c r="I739" s="1084"/>
      <c r="J739" s="1085"/>
      <c r="K739" s="1086"/>
      <c r="L739" s="1076"/>
      <c r="M739" s="1076"/>
      <c r="N739" s="1076"/>
    </row>
    <row r="740" spans="1:14" s="1009" customFormat="1" ht="15.95" customHeight="1">
      <c r="A740" s="1001"/>
      <c r="B740" s="1045"/>
      <c r="C740" s="1040"/>
      <c r="D740" s="1083"/>
      <c r="E740" s="1041"/>
      <c r="F740" s="1043"/>
      <c r="G740" s="1078"/>
      <c r="H740" s="1084"/>
      <c r="I740" s="1084"/>
      <c r="J740" s="1085"/>
      <c r="K740" s="1086"/>
      <c r="L740" s="1076"/>
      <c r="M740" s="1076"/>
      <c r="N740" s="1076"/>
    </row>
    <row r="741" spans="1:14" s="1009" customFormat="1" ht="15.95" customHeight="1">
      <c r="A741" s="1001"/>
      <c r="B741" s="1045"/>
      <c r="C741" s="1040"/>
      <c r="D741" s="1083"/>
      <c r="E741" s="1041"/>
      <c r="F741" s="1043"/>
      <c r="G741" s="1078"/>
      <c r="H741" s="1084"/>
      <c r="I741" s="1084"/>
      <c r="J741" s="1085"/>
      <c r="K741" s="1086"/>
      <c r="L741" s="1076"/>
      <c r="M741" s="1076"/>
      <c r="N741" s="1076"/>
    </row>
    <row r="742" spans="1:14" s="1009" customFormat="1" ht="15.95" customHeight="1">
      <c r="A742" s="1001"/>
      <c r="B742" s="1045"/>
      <c r="C742" s="1040"/>
      <c r="D742" s="1083"/>
      <c r="E742" s="1041"/>
      <c r="F742" s="1043"/>
      <c r="G742" s="1078"/>
      <c r="H742" s="1084"/>
      <c r="I742" s="1084"/>
      <c r="J742" s="1085"/>
      <c r="K742" s="1086"/>
      <c r="L742" s="1076"/>
      <c r="M742" s="1076"/>
      <c r="N742" s="1076"/>
    </row>
    <row r="743" spans="1:14" s="1009" customFormat="1" ht="15.95" customHeight="1">
      <c r="A743" s="1001"/>
      <c r="B743" s="1045"/>
      <c r="C743" s="1040"/>
      <c r="D743" s="1083"/>
      <c r="E743" s="1041"/>
      <c r="F743" s="1043"/>
      <c r="G743" s="1078"/>
      <c r="H743" s="1084"/>
      <c r="I743" s="1084"/>
      <c r="J743" s="1085"/>
      <c r="K743" s="1086"/>
      <c r="L743" s="1076"/>
      <c r="M743" s="1076"/>
      <c r="N743" s="1076"/>
    </row>
    <row r="744" spans="1:14" s="1009" customFormat="1" ht="15.95" customHeight="1">
      <c r="A744" s="1001"/>
      <c r="B744" s="1045"/>
      <c r="C744" s="1040"/>
      <c r="D744" s="1083"/>
      <c r="E744" s="1041"/>
      <c r="F744" s="1043"/>
      <c r="G744" s="1078"/>
      <c r="H744" s="1084"/>
      <c r="I744" s="1084"/>
      <c r="J744" s="1085"/>
      <c r="K744" s="1086"/>
      <c r="L744" s="1076"/>
      <c r="M744" s="1076"/>
      <c r="N744" s="1076"/>
    </row>
    <row r="745" spans="1:14" s="1009" customFormat="1" ht="15.95" customHeight="1">
      <c r="A745" s="1001"/>
      <c r="B745" s="1045"/>
      <c r="C745" s="1040"/>
      <c r="D745" s="1083"/>
      <c r="E745" s="1041"/>
      <c r="F745" s="1043"/>
      <c r="G745" s="1078"/>
      <c r="H745" s="1084"/>
      <c r="I745" s="1084"/>
      <c r="J745" s="1085"/>
      <c r="K745" s="1086"/>
      <c r="L745" s="1076"/>
      <c r="M745" s="1076"/>
      <c r="N745" s="1076"/>
    </row>
    <row r="746" spans="1:14" s="1009" customFormat="1" ht="15.95" customHeight="1">
      <c r="A746" s="1001"/>
      <c r="B746" s="1045"/>
      <c r="C746" s="1040"/>
      <c r="D746" s="1083"/>
      <c r="E746" s="1041"/>
      <c r="F746" s="1043"/>
      <c r="G746" s="1078"/>
      <c r="H746" s="1084"/>
      <c r="I746" s="1084"/>
      <c r="J746" s="1085"/>
      <c r="K746" s="1086"/>
      <c r="L746" s="1076"/>
      <c r="M746" s="1076"/>
      <c r="N746" s="1076"/>
    </row>
    <row r="747" spans="1:14" s="1009" customFormat="1" ht="15.95" customHeight="1">
      <c r="A747" s="1001"/>
      <c r="B747" s="1045"/>
      <c r="C747" s="1040"/>
      <c r="D747" s="1083"/>
      <c r="E747" s="1041"/>
      <c r="F747" s="1043"/>
      <c r="G747" s="1078"/>
      <c r="H747" s="1084"/>
      <c r="I747" s="1084"/>
      <c r="J747" s="1085"/>
      <c r="K747" s="1086"/>
      <c r="L747" s="1076"/>
      <c r="M747" s="1076"/>
      <c r="N747" s="1076"/>
    </row>
    <row r="748" spans="1:14" s="1009" customFormat="1" ht="15.95" customHeight="1">
      <c r="A748" s="1001"/>
      <c r="B748" s="1045"/>
      <c r="C748" s="1040"/>
      <c r="D748" s="1083"/>
      <c r="E748" s="1041"/>
      <c r="F748" s="1043"/>
      <c r="G748" s="1078"/>
      <c r="H748" s="1084"/>
      <c r="I748" s="1084"/>
      <c r="J748" s="1085"/>
      <c r="K748" s="1086"/>
      <c r="L748" s="1076"/>
      <c r="M748" s="1076"/>
      <c r="N748" s="1076"/>
    </row>
    <row r="749" spans="1:14" s="1009" customFormat="1" ht="15.95" customHeight="1">
      <c r="A749" s="1001"/>
      <c r="B749" s="1045"/>
      <c r="C749" s="1040"/>
      <c r="D749" s="1083"/>
      <c r="E749" s="1041"/>
      <c r="F749" s="1043"/>
      <c r="G749" s="1078"/>
      <c r="H749" s="1084"/>
      <c r="I749" s="1084"/>
      <c r="J749" s="1085"/>
      <c r="K749" s="1086"/>
      <c r="L749" s="1076"/>
      <c r="M749" s="1076"/>
      <c r="N749" s="1076"/>
    </row>
    <row r="750" spans="1:14" s="1009" customFormat="1" ht="15.95" customHeight="1">
      <c r="A750" s="1001"/>
      <c r="B750" s="1045"/>
      <c r="C750" s="1040"/>
      <c r="D750" s="1083"/>
      <c r="E750" s="1041"/>
      <c r="F750" s="1043"/>
      <c r="G750" s="1078"/>
      <c r="H750" s="1084"/>
      <c r="I750" s="1084"/>
      <c r="J750" s="1085"/>
      <c r="K750" s="1086"/>
      <c r="L750" s="1076"/>
      <c r="M750" s="1076"/>
      <c r="N750" s="1076"/>
    </row>
    <row r="751" spans="1:14" s="1009" customFormat="1" ht="15.95" customHeight="1">
      <c r="A751" s="1001"/>
      <c r="B751" s="1045"/>
      <c r="C751" s="1040"/>
      <c r="D751" s="1083"/>
      <c r="E751" s="1041"/>
      <c r="F751" s="1043"/>
      <c r="G751" s="1078"/>
      <c r="H751" s="1084"/>
      <c r="I751" s="1084"/>
      <c r="J751" s="1085"/>
      <c r="K751" s="1086"/>
      <c r="L751" s="1076"/>
      <c r="M751" s="1076"/>
      <c r="N751" s="1076"/>
    </row>
    <row r="752" spans="1:14" s="1009" customFormat="1" ht="15.95" customHeight="1">
      <c r="A752" s="1001"/>
      <c r="B752" s="1045"/>
      <c r="C752" s="1040"/>
      <c r="D752" s="1083"/>
      <c r="E752" s="1041"/>
      <c r="F752" s="1043"/>
      <c r="G752" s="1078"/>
      <c r="H752" s="1084"/>
      <c r="I752" s="1084"/>
      <c r="J752" s="1085"/>
      <c r="K752" s="1086"/>
      <c r="L752" s="1076"/>
      <c r="M752" s="1076"/>
      <c r="N752" s="1076"/>
    </row>
    <row r="753" spans="1:14" s="1009" customFormat="1" ht="15.95" customHeight="1">
      <c r="A753" s="1001"/>
      <c r="B753" s="1045"/>
      <c r="C753" s="1040"/>
      <c r="D753" s="1083"/>
      <c r="E753" s="1041"/>
      <c r="F753" s="1043"/>
      <c r="G753" s="1078"/>
      <c r="H753" s="1084"/>
      <c r="I753" s="1084"/>
      <c r="J753" s="1085"/>
      <c r="K753" s="1086"/>
      <c r="L753" s="1076"/>
      <c r="M753" s="1076"/>
      <c r="N753" s="1076"/>
    </row>
    <row r="754" spans="1:14" s="1009" customFormat="1" ht="15.95" customHeight="1">
      <c r="A754" s="1001"/>
      <c r="B754" s="1045"/>
      <c r="C754" s="1040"/>
      <c r="D754" s="1083"/>
      <c r="E754" s="1041"/>
      <c r="F754" s="1043"/>
      <c r="G754" s="1078"/>
      <c r="H754" s="1084"/>
      <c r="I754" s="1084"/>
      <c r="J754" s="1085"/>
      <c r="K754" s="1086"/>
      <c r="L754" s="1076"/>
      <c r="M754" s="1076"/>
      <c r="N754" s="1076"/>
    </row>
    <row r="755" spans="1:14" s="1009" customFormat="1" ht="15.95" customHeight="1">
      <c r="A755" s="1001"/>
      <c r="B755" s="1045"/>
      <c r="C755" s="1040"/>
      <c r="D755" s="1083"/>
      <c r="E755" s="1041"/>
      <c r="F755" s="1043"/>
      <c r="G755" s="1078"/>
      <c r="H755" s="1084"/>
      <c r="I755" s="1084"/>
      <c r="J755" s="1085"/>
      <c r="K755" s="1086"/>
      <c r="L755" s="1076"/>
      <c r="M755" s="1076"/>
      <c r="N755" s="1076"/>
    </row>
    <row r="756" spans="1:14" s="1009" customFormat="1" ht="15.95" customHeight="1">
      <c r="A756" s="1001"/>
      <c r="B756" s="1045"/>
      <c r="C756" s="1040"/>
      <c r="D756" s="1083"/>
      <c r="E756" s="1041"/>
      <c r="F756" s="1043"/>
      <c r="G756" s="1078"/>
      <c r="H756" s="1084"/>
      <c r="I756" s="1084"/>
      <c r="J756" s="1085"/>
      <c r="K756" s="1086"/>
      <c r="L756" s="1076"/>
      <c r="M756" s="1076"/>
      <c r="N756" s="1076"/>
    </row>
    <row r="757" spans="1:14" s="1009" customFormat="1" ht="15.95" customHeight="1">
      <c r="A757" s="1001"/>
      <c r="B757" s="1045"/>
      <c r="C757" s="1040"/>
      <c r="D757" s="1083"/>
      <c r="E757" s="1041"/>
      <c r="F757" s="1043"/>
      <c r="G757" s="1078"/>
      <c r="H757" s="1084"/>
      <c r="I757" s="1084"/>
      <c r="J757" s="1085"/>
      <c r="K757" s="1086"/>
      <c r="L757" s="1076"/>
      <c r="M757" s="1076"/>
      <c r="N757" s="1076"/>
    </row>
    <row r="758" spans="1:14" s="1009" customFormat="1" ht="15.95" customHeight="1">
      <c r="A758" s="1001"/>
      <c r="B758" s="1045"/>
      <c r="C758" s="1040"/>
      <c r="D758" s="1083"/>
      <c r="E758" s="1041"/>
      <c r="F758" s="1043"/>
      <c r="G758" s="1078"/>
      <c r="H758" s="1084"/>
      <c r="I758" s="1084"/>
      <c r="J758" s="1085"/>
      <c r="K758" s="1086"/>
      <c r="L758" s="1076"/>
      <c r="M758" s="1076"/>
      <c r="N758" s="1076"/>
    </row>
    <row r="759" spans="1:14" s="1009" customFormat="1" ht="15.95" customHeight="1">
      <c r="A759" s="1001"/>
      <c r="B759" s="1045"/>
      <c r="C759" s="1040"/>
      <c r="D759" s="1083"/>
      <c r="E759" s="1041"/>
      <c r="F759" s="1043"/>
      <c r="G759" s="1078"/>
      <c r="H759" s="1084"/>
      <c r="I759" s="1084"/>
      <c r="J759" s="1085"/>
      <c r="K759" s="1086"/>
      <c r="L759" s="1076"/>
      <c r="M759" s="1076"/>
      <c r="N759" s="1076"/>
    </row>
    <row r="760" spans="1:14" s="1009" customFormat="1" ht="15.95" customHeight="1">
      <c r="A760" s="1001"/>
      <c r="B760" s="1045"/>
      <c r="C760" s="1040"/>
      <c r="D760" s="1083"/>
      <c r="E760" s="1041"/>
      <c r="F760" s="1043"/>
      <c r="G760" s="1078"/>
      <c r="H760" s="1084"/>
      <c r="I760" s="1084"/>
      <c r="J760" s="1085"/>
      <c r="K760" s="1086"/>
      <c r="L760" s="1076"/>
      <c r="M760" s="1076"/>
      <c r="N760" s="1076"/>
    </row>
    <row r="761" spans="1:14" s="1009" customFormat="1" ht="15.95" customHeight="1">
      <c r="A761" s="1001"/>
      <c r="B761" s="1045"/>
      <c r="C761" s="1040"/>
      <c r="D761" s="1083"/>
      <c r="E761" s="1041"/>
      <c r="F761" s="1043"/>
      <c r="G761" s="1078"/>
      <c r="H761" s="1084"/>
      <c r="I761" s="1084"/>
      <c r="J761" s="1085"/>
      <c r="K761" s="1086"/>
      <c r="L761" s="1076"/>
      <c r="M761" s="1076"/>
      <c r="N761" s="1076"/>
    </row>
    <row r="762" spans="1:14" s="1009" customFormat="1" ht="15.95" customHeight="1">
      <c r="A762" s="1001"/>
      <c r="B762" s="1045"/>
      <c r="C762" s="1040"/>
      <c r="D762" s="1083"/>
      <c r="E762" s="1041"/>
      <c r="F762" s="1043"/>
      <c r="G762" s="1078"/>
      <c r="H762" s="1084"/>
      <c r="I762" s="1084"/>
      <c r="J762" s="1085"/>
      <c r="K762" s="1086"/>
      <c r="L762" s="1076"/>
      <c r="M762" s="1076"/>
      <c r="N762" s="1076"/>
    </row>
    <row r="763" spans="1:14" s="1009" customFormat="1" ht="15.95" customHeight="1">
      <c r="A763" s="1001"/>
      <c r="B763" s="1045"/>
      <c r="C763" s="1040"/>
      <c r="D763" s="1083"/>
      <c r="E763" s="1041"/>
      <c r="F763" s="1043"/>
      <c r="G763" s="1078"/>
      <c r="H763" s="1084"/>
      <c r="I763" s="1084"/>
      <c r="J763" s="1085"/>
      <c r="K763" s="1086"/>
      <c r="L763" s="1076"/>
      <c r="M763" s="1076"/>
      <c r="N763" s="1076"/>
    </row>
    <row r="764" spans="1:14" s="1009" customFormat="1" ht="15.95" customHeight="1">
      <c r="A764" s="1001"/>
      <c r="B764" s="1045"/>
      <c r="C764" s="1040"/>
      <c r="D764" s="1083"/>
      <c r="E764" s="1041"/>
      <c r="F764" s="1043"/>
      <c r="G764" s="1078"/>
      <c r="H764" s="1084"/>
      <c r="I764" s="1084"/>
      <c r="J764" s="1085"/>
      <c r="K764" s="1086"/>
      <c r="L764" s="1076"/>
      <c r="M764" s="1076"/>
      <c r="N764" s="1076"/>
    </row>
    <row r="765" spans="1:14" s="1009" customFormat="1" ht="15.95" customHeight="1">
      <c r="A765" s="1001"/>
      <c r="B765" s="1045"/>
      <c r="C765" s="1040"/>
      <c r="D765" s="1083"/>
      <c r="E765" s="1041"/>
      <c r="F765" s="1043"/>
      <c r="G765" s="1078"/>
      <c r="H765" s="1084"/>
      <c r="I765" s="1084"/>
      <c r="J765" s="1085"/>
      <c r="K765" s="1086"/>
      <c r="L765" s="1076"/>
      <c r="M765" s="1076"/>
      <c r="N765" s="1076"/>
    </row>
    <row r="766" spans="1:14" s="1009" customFormat="1" ht="15.95" customHeight="1">
      <c r="A766" s="1001"/>
      <c r="B766" s="1045"/>
      <c r="C766" s="1040"/>
      <c r="D766" s="1083"/>
      <c r="E766" s="1041"/>
      <c r="F766" s="1043"/>
      <c r="G766" s="1078"/>
      <c r="H766" s="1084"/>
      <c r="I766" s="1084"/>
      <c r="J766" s="1085"/>
      <c r="K766" s="1086"/>
      <c r="L766" s="1076"/>
      <c r="M766" s="1076"/>
      <c r="N766" s="1076"/>
    </row>
    <row r="767" spans="1:14" s="1009" customFormat="1" ht="15.95" customHeight="1">
      <c r="A767" s="1001"/>
      <c r="B767" s="1045"/>
      <c r="C767" s="1040"/>
      <c r="D767" s="1083"/>
      <c r="E767" s="1041"/>
      <c r="F767" s="1043"/>
      <c r="G767" s="1078"/>
      <c r="H767" s="1084"/>
      <c r="I767" s="1084"/>
      <c r="J767" s="1085"/>
      <c r="K767" s="1086"/>
      <c r="L767" s="1076"/>
      <c r="M767" s="1076"/>
      <c r="N767" s="1076"/>
    </row>
    <row r="768" spans="1:14" s="1009" customFormat="1" ht="15.95" customHeight="1">
      <c r="A768" s="1001"/>
      <c r="B768" s="1045"/>
      <c r="C768" s="1040"/>
      <c r="D768" s="1083"/>
      <c r="E768" s="1041"/>
      <c r="F768" s="1043"/>
      <c r="G768" s="1078"/>
      <c r="H768" s="1084"/>
      <c r="I768" s="1084"/>
      <c r="J768" s="1085"/>
      <c r="K768" s="1086"/>
      <c r="L768" s="1076"/>
      <c r="M768" s="1076"/>
      <c r="N768" s="1076"/>
    </row>
    <row r="769" spans="1:14" s="1009" customFormat="1" ht="15.95" customHeight="1">
      <c r="A769" s="1001"/>
      <c r="B769" s="1045"/>
      <c r="C769" s="1040"/>
      <c r="D769" s="1083"/>
      <c r="E769" s="1041"/>
      <c r="F769" s="1043"/>
      <c r="G769" s="1078"/>
      <c r="H769" s="1084"/>
      <c r="I769" s="1084"/>
      <c r="J769" s="1085"/>
      <c r="K769" s="1086"/>
      <c r="L769" s="1076"/>
      <c r="M769" s="1076"/>
      <c r="N769" s="1076"/>
    </row>
    <row r="770" spans="1:14" s="1009" customFormat="1" ht="15.95" customHeight="1">
      <c r="A770" s="1001"/>
      <c r="B770" s="1045"/>
      <c r="C770" s="1040"/>
      <c r="D770" s="1083"/>
      <c r="E770" s="1041"/>
      <c r="F770" s="1043"/>
      <c r="G770" s="1078"/>
      <c r="H770" s="1084"/>
      <c r="I770" s="1084"/>
      <c r="J770" s="1085"/>
      <c r="K770" s="1086"/>
      <c r="L770" s="1076"/>
      <c r="M770" s="1076"/>
      <c r="N770" s="1076"/>
    </row>
    <row r="771" spans="1:14" s="1009" customFormat="1" ht="15.95" customHeight="1">
      <c r="A771" s="1001"/>
      <c r="B771" s="1045"/>
      <c r="C771" s="1040"/>
      <c r="D771" s="1083"/>
      <c r="E771" s="1041"/>
      <c r="F771" s="1043"/>
      <c r="G771" s="1078"/>
      <c r="H771" s="1084"/>
      <c r="I771" s="1084"/>
      <c r="J771" s="1085"/>
      <c r="K771" s="1086"/>
      <c r="L771" s="1076"/>
      <c r="M771" s="1076"/>
      <c r="N771" s="1076"/>
    </row>
    <row r="772" spans="1:14" s="1009" customFormat="1" ht="15.95" customHeight="1">
      <c r="A772" s="1001"/>
      <c r="B772" s="1045"/>
      <c r="C772" s="1040"/>
      <c r="D772" s="1083"/>
      <c r="E772" s="1041"/>
      <c r="F772" s="1043"/>
      <c r="G772" s="1078"/>
      <c r="H772" s="1084"/>
      <c r="I772" s="1084"/>
      <c r="J772" s="1085"/>
      <c r="K772" s="1086"/>
      <c r="L772" s="1076"/>
      <c r="M772" s="1076"/>
      <c r="N772" s="1076"/>
    </row>
    <row r="773" spans="1:14" s="1009" customFormat="1" ht="15.95" customHeight="1">
      <c r="A773" s="1001"/>
      <c r="B773" s="1045"/>
      <c r="C773" s="1040"/>
      <c r="D773" s="1083"/>
      <c r="E773" s="1041"/>
      <c r="F773" s="1043"/>
      <c r="G773" s="1078"/>
      <c r="H773" s="1084"/>
      <c r="I773" s="1084"/>
      <c r="J773" s="1085"/>
      <c r="K773" s="1086"/>
      <c r="L773" s="1076"/>
      <c r="M773" s="1076"/>
      <c r="N773" s="1076"/>
    </row>
    <row r="774" spans="1:14" s="1009" customFormat="1" ht="15.95" customHeight="1">
      <c r="A774" s="1001"/>
      <c r="B774" s="1045"/>
      <c r="C774" s="1040"/>
      <c r="D774" s="1083"/>
      <c r="E774" s="1041"/>
      <c r="F774" s="1043"/>
      <c r="G774" s="1078"/>
      <c r="H774" s="1084"/>
      <c r="I774" s="1084"/>
      <c r="J774" s="1085"/>
      <c r="K774" s="1086"/>
      <c r="L774" s="1076"/>
      <c r="M774" s="1076"/>
      <c r="N774" s="1076"/>
    </row>
    <row r="775" spans="1:14" s="1009" customFormat="1" ht="15.95" customHeight="1">
      <c r="A775" s="1001"/>
      <c r="B775" s="1045"/>
      <c r="C775" s="1040"/>
      <c r="D775" s="1083"/>
      <c r="E775" s="1041"/>
      <c r="F775" s="1043"/>
      <c r="G775" s="1078"/>
      <c r="H775" s="1084"/>
      <c r="I775" s="1084"/>
      <c r="J775" s="1085"/>
      <c r="K775" s="1086"/>
      <c r="L775" s="1076"/>
      <c r="M775" s="1076"/>
      <c r="N775" s="1076"/>
    </row>
    <row r="776" spans="1:14" s="1009" customFormat="1" ht="15.95" customHeight="1">
      <c r="A776" s="1001"/>
      <c r="B776" s="1045"/>
      <c r="C776" s="1040"/>
      <c r="D776" s="1083"/>
      <c r="E776" s="1041"/>
      <c r="F776" s="1043"/>
      <c r="G776" s="1078"/>
      <c r="H776" s="1084"/>
      <c r="I776" s="1084"/>
      <c r="J776" s="1085"/>
      <c r="K776" s="1086"/>
      <c r="L776" s="1076"/>
      <c r="M776" s="1076"/>
      <c r="N776" s="1076"/>
    </row>
    <row r="777" spans="1:14" s="1009" customFormat="1" ht="15.95" customHeight="1">
      <c r="A777" s="1001"/>
      <c r="B777" s="1045"/>
      <c r="C777" s="1040"/>
      <c r="D777" s="1083"/>
      <c r="E777" s="1041"/>
      <c r="F777" s="1043"/>
      <c r="G777" s="1078"/>
      <c r="H777" s="1084"/>
      <c r="I777" s="1084"/>
      <c r="J777" s="1085"/>
      <c r="K777" s="1086"/>
      <c r="L777" s="1076"/>
      <c r="M777" s="1076"/>
      <c r="N777" s="1076"/>
    </row>
    <row r="778" spans="1:14" s="1009" customFormat="1" ht="15.95" customHeight="1">
      <c r="A778" s="1001"/>
      <c r="B778" s="1045"/>
      <c r="C778" s="1040"/>
      <c r="D778" s="1083"/>
      <c r="E778" s="1041"/>
      <c r="F778" s="1043"/>
      <c r="G778" s="1078"/>
      <c r="H778" s="1084"/>
      <c r="I778" s="1084"/>
      <c r="J778" s="1085"/>
      <c r="K778" s="1086"/>
      <c r="L778" s="1076"/>
      <c r="M778" s="1076"/>
      <c r="N778" s="1076"/>
    </row>
    <row r="779" spans="1:14" s="1009" customFormat="1" ht="15.95" customHeight="1">
      <c r="A779" s="1001"/>
      <c r="B779" s="1045"/>
      <c r="C779" s="1040"/>
      <c r="D779" s="1083"/>
      <c r="E779" s="1041"/>
      <c r="F779" s="1043"/>
      <c r="G779" s="1078"/>
      <c r="H779" s="1084"/>
      <c r="I779" s="1084"/>
      <c r="J779" s="1085"/>
      <c r="K779" s="1086"/>
      <c r="L779" s="1076"/>
      <c r="M779" s="1076"/>
      <c r="N779" s="1076"/>
    </row>
    <row r="780" spans="1:14" s="1009" customFormat="1" ht="15.95" customHeight="1">
      <c r="A780" s="1001"/>
      <c r="B780" s="1045"/>
      <c r="C780" s="1040"/>
      <c r="D780" s="1083"/>
      <c r="E780" s="1041"/>
      <c r="F780" s="1043"/>
      <c r="G780" s="1078"/>
      <c r="H780" s="1084"/>
      <c r="I780" s="1084"/>
      <c r="J780" s="1085"/>
      <c r="K780" s="1086"/>
      <c r="L780" s="1076"/>
      <c r="M780" s="1076"/>
      <c r="N780" s="1076"/>
    </row>
    <row r="781" spans="1:14" s="1009" customFormat="1" ht="15.95" customHeight="1">
      <c r="A781" s="1001"/>
      <c r="B781" s="1045"/>
      <c r="C781" s="1040"/>
      <c r="D781" s="1083"/>
      <c r="E781" s="1041"/>
      <c r="F781" s="1043"/>
      <c r="G781" s="1078"/>
      <c r="H781" s="1084"/>
      <c r="I781" s="1084"/>
      <c r="J781" s="1085"/>
      <c r="K781" s="1086"/>
      <c r="L781" s="1076"/>
      <c r="M781" s="1076"/>
      <c r="N781" s="1076"/>
    </row>
    <row r="782" spans="1:14" s="1009" customFormat="1" ht="15.95" customHeight="1">
      <c r="A782" s="1001"/>
      <c r="B782" s="1045"/>
      <c r="C782" s="1040"/>
      <c r="D782" s="1083"/>
      <c r="E782" s="1041"/>
      <c r="F782" s="1043"/>
      <c r="G782" s="1078"/>
      <c r="H782" s="1084"/>
      <c r="I782" s="1084"/>
      <c r="J782" s="1085"/>
      <c r="K782" s="1086"/>
      <c r="L782" s="1076"/>
      <c r="M782" s="1076"/>
      <c r="N782" s="1076"/>
    </row>
    <row r="783" spans="1:14" s="1009" customFormat="1" ht="15.95" customHeight="1">
      <c r="A783" s="1001"/>
      <c r="B783" s="1045"/>
      <c r="C783" s="1040"/>
      <c r="D783" s="1083"/>
      <c r="E783" s="1041"/>
      <c r="F783" s="1043"/>
      <c r="G783" s="1078"/>
      <c r="H783" s="1084"/>
      <c r="I783" s="1084"/>
      <c r="J783" s="1085"/>
      <c r="K783" s="1086"/>
      <c r="L783" s="1076"/>
      <c r="M783" s="1076"/>
      <c r="N783" s="1076"/>
    </row>
    <row r="784" spans="1:14" s="1009" customFormat="1" ht="15.95" customHeight="1">
      <c r="A784" s="1001"/>
      <c r="B784" s="1045"/>
      <c r="C784" s="1040"/>
      <c r="D784" s="1083"/>
      <c r="E784" s="1041"/>
      <c r="F784" s="1043"/>
      <c r="G784" s="1078"/>
      <c r="H784" s="1084"/>
      <c r="I784" s="1084"/>
      <c r="J784" s="1085"/>
      <c r="K784" s="1086"/>
      <c r="L784" s="1076"/>
      <c r="M784" s="1076"/>
      <c r="N784" s="1076"/>
    </row>
    <row r="785" spans="1:14" s="1009" customFormat="1" ht="15.95" customHeight="1">
      <c r="A785" s="1001"/>
      <c r="B785" s="1045"/>
      <c r="C785" s="1040"/>
      <c r="D785" s="1083"/>
      <c r="E785" s="1041"/>
      <c r="F785" s="1043"/>
      <c r="G785" s="1078"/>
      <c r="H785" s="1084"/>
      <c r="I785" s="1084"/>
      <c r="J785" s="1085"/>
      <c r="K785" s="1086"/>
      <c r="L785" s="1076"/>
      <c r="M785" s="1076"/>
      <c r="N785" s="1076"/>
    </row>
    <row r="786" spans="1:14" s="1009" customFormat="1" ht="15.95" customHeight="1">
      <c r="A786" s="1001"/>
      <c r="B786" s="1045"/>
      <c r="C786" s="1040"/>
      <c r="D786" s="1083"/>
      <c r="E786" s="1041"/>
      <c r="F786" s="1043"/>
      <c r="G786" s="1078"/>
      <c r="H786" s="1084"/>
      <c r="I786" s="1084"/>
      <c r="J786" s="1085"/>
      <c r="K786" s="1086"/>
      <c r="L786" s="1076"/>
      <c r="M786" s="1076"/>
      <c r="N786" s="1076"/>
    </row>
    <row r="787" spans="1:14" s="1009" customFormat="1" ht="15.95" customHeight="1">
      <c r="A787" s="1001"/>
      <c r="B787" s="1045"/>
      <c r="C787" s="1040"/>
      <c r="D787" s="1083"/>
      <c r="E787" s="1041"/>
      <c r="F787" s="1043"/>
      <c r="G787" s="1078"/>
      <c r="H787" s="1084"/>
      <c r="I787" s="1084"/>
      <c r="J787" s="1085"/>
      <c r="K787" s="1086"/>
      <c r="L787" s="1076"/>
      <c r="M787" s="1076"/>
      <c r="N787" s="1076"/>
    </row>
    <row r="788" spans="1:14" s="1009" customFormat="1" ht="15.95" customHeight="1">
      <c r="A788" s="1001"/>
      <c r="B788" s="1045"/>
      <c r="C788" s="1040"/>
      <c r="D788" s="1083"/>
      <c r="E788" s="1041"/>
      <c r="F788" s="1043"/>
      <c r="G788" s="1078"/>
      <c r="H788" s="1084"/>
      <c r="I788" s="1084"/>
      <c r="J788" s="1085"/>
      <c r="K788" s="1086"/>
      <c r="L788" s="1076"/>
      <c r="M788" s="1076"/>
      <c r="N788" s="1076"/>
    </row>
    <row r="789" spans="1:14" s="1009" customFormat="1" ht="15.95" customHeight="1">
      <c r="A789" s="1001"/>
      <c r="B789" s="1045"/>
      <c r="C789" s="1040"/>
      <c r="D789" s="1083"/>
      <c r="E789" s="1041"/>
      <c r="F789" s="1043"/>
      <c r="G789" s="1078"/>
      <c r="H789" s="1084"/>
      <c r="I789" s="1084"/>
      <c r="J789" s="1085"/>
      <c r="K789" s="1086"/>
      <c r="L789" s="1076"/>
      <c r="M789" s="1076"/>
      <c r="N789" s="1076"/>
    </row>
    <row r="790" spans="1:14" s="1009" customFormat="1" ht="15.95" customHeight="1">
      <c r="A790" s="1001"/>
      <c r="B790" s="1045"/>
      <c r="C790" s="1040"/>
      <c r="D790" s="1083"/>
      <c r="E790" s="1041"/>
      <c r="F790" s="1043"/>
      <c r="G790" s="1078"/>
      <c r="H790" s="1084"/>
      <c r="I790" s="1084"/>
      <c r="J790" s="1085"/>
      <c r="K790" s="1086"/>
      <c r="L790" s="1076"/>
      <c r="M790" s="1076"/>
      <c r="N790" s="1076"/>
    </row>
    <row r="791" spans="1:14" s="1009" customFormat="1" ht="15.95" customHeight="1">
      <c r="A791" s="1001"/>
      <c r="B791" s="1045"/>
      <c r="C791" s="1040"/>
      <c r="D791" s="1083"/>
      <c r="E791" s="1041"/>
      <c r="F791" s="1043"/>
      <c r="G791" s="1078"/>
      <c r="H791" s="1084"/>
      <c r="I791" s="1084"/>
      <c r="J791" s="1085"/>
      <c r="K791" s="1086"/>
      <c r="L791" s="1076"/>
      <c r="M791" s="1076"/>
      <c r="N791" s="1076"/>
    </row>
    <row r="792" spans="1:14" s="1009" customFormat="1" ht="15.95" customHeight="1">
      <c r="A792" s="1001"/>
      <c r="B792" s="1045"/>
      <c r="C792" s="1040"/>
      <c r="D792" s="1083"/>
      <c r="E792" s="1041"/>
      <c r="F792" s="1043"/>
      <c r="G792" s="1078"/>
      <c r="H792" s="1084"/>
      <c r="I792" s="1084"/>
      <c r="J792" s="1085"/>
      <c r="K792" s="1086"/>
      <c r="L792" s="1076"/>
      <c r="M792" s="1076"/>
      <c r="N792" s="1076"/>
    </row>
    <row r="793" spans="1:14" s="1009" customFormat="1" ht="15.95" customHeight="1">
      <c r="A793" s="1001"/>
      <c r="B793" s="1045"/>
      <c r="C793" s="1040"/>
      <c r="D793" s="1083"/>
      <c r="E793" s="1041"/>
      <c r="F793" s="1043"/>
      <c r="G793" s="1078"/>
      <c r="H793" s="1084"/>
      <c r="I793" s="1084"/>
      <c r="J793" s="1085"/>
      <c r="K793" s="1086"/>
      <c r="L793" s="1076"/>
      <c r="M793" s="1076"/>
      <c r="N793" s="1076"/>
    </row>
    <row r="794" spans="1:14" s="1009" customFormat="1" ht="15.95" customHeight="1">
      <c r="A794" s="1001"/>
      <c r="B794" s="1045"/>
      <c r="C794" s="1040"/>
      <c r="D794" s="1083"/>
      <c r="E794" s="1041"/>
      <c r="F794" s="1043"/>
      <c r="G794" s="1078"/>
      <c r="H794" s="1084"/>
      <c r="I794" s="1084"/>
      <c r="J794" s="1085"/>
      <c r="K794" s="1086"/>
      <c r="L794" s="1076"/>
      <c r="M794" s="1076"/>
      <c r="N794" s="1076"/>
    </row>
    <row r="795" spans="1:14" s="1009" customFormat="1" ht="15.95" customHeight="1">
      <c r="A795" s="1001"/>
      <c r="B795" s="1045"/>
      <c r="C795" s="1040"/>
      <c r="D795" s="1083"/>
      <c r="E795" s="1041"/>
      <c r="F795" s="1043"/>
      <c r="G795" s="1078"/>
      <c r="H795" s="1084"/>
      <c r="I795" s="1084"/>
      <c r="J795" s="1085"/>
      <c r="K795" s="1086"/>
      <c r="L795" s="1076"/>
      <c r="M795" s="1076"/>
      <c r="N795" s="1076"/>
    </row>
    <row r="796" spans="1:14" s="1009" customFormat="1" ht="15.95" customHeight="1">
      <c r="A796" s="1001"/>
      <c r="B796" s="1045"/>
      <c r="C796" s="1040"/>
      <c r="D796" s="1083"/>
      <c r="E796" s="1041"/>
      <c r="F796" s="1043"/>
      <c r="G796" s="1078"/>
      <c r="H796" s="1084"/>
      <c r="I796" s="1084"/>
      <c r="J796" s="1085"/>
      <c r="K796" s="1086"/>
      <c r="L796" s="1076"/>
      <c r="M796" s="1076"/>
      <c r="N796" s="1076"/>
    </row>
    <row r="797" spans="1:14" s="1009" customFormat="1" ht="15.95" customHeight="1">
      <c r="A797" s="1001"/>
      <c r="B797" s="1045"/>
      <c r="C797" s="1040"/>
      <c r="D797" s="1083"/>
      <c r="E797" s="1041"/>
      <c r="F797" s="1043"/>
      <c r="G797" s="1078"/>
      <c r="H797" s="1084"/>
      <c r="I797" s="1084"/>
      <c r="J797" s="1085"/>
      <c r="K797" s="1086"/>
      <c r="L797" s="1076"/>
      <c r="M797" s="1076"/>
      <c r="N797" s="1076"/>
    </row>
    <row r="798" spans="1:14" s="1009" customFormat="1" ht="15.95" customHeight="1">
      <c r="A798" s="1001"/>
      <c r="B798" s="1045"/>
      <c r="C798" s="1040"/>
      <c r="D798" s="1083"/>
      <c r="E798" s="1041"/>
      <c r="F798" s="1043"/>
      <c r="G798" s="1078"/>
      <c r="H798" s="1084"/>
      <c r="I798" s="1084"/>
      <c r="J798" s="1085"/>
      <c r="K798" s="1086"/>
      <c r="L798" s="1076"/>
      <c r="M798" s="1076"/>
      <c r="N798" s="1076"/>
    </row>
    <row r="799" spans="1:14" s="1009" customFormat="1" ht="15.95" customHeight="1">
      <c r="A799" s="1001"/>
      <c r="B799" s="1045"/>
      <c r="C799" s="1040"/>
      <c r="D799" s="1083"/>
      <c r="E799" s="1041"/>
      <c r="F799" s="1043"/>
      <c r="G799" s="1078"/>
      <c r="H799" s="1084"/>
      <c r="I799" s="1084"/>
      <c r="J799" s="1085"/>
      <c r="K799" s="1086"/>
      <c r="L799" s="1076"/>
      <c r="M799" s="1076"/>
      <c r="N799" s="1076"/>
    </row>
    <row r="800" spans="1:14" s="1009" customFormat="1" ht="15.95" customHeight="1">
      <c r="A800" s="1001"/>
      <c r="B800" s="1045"/>
      <c r="C800" s="1040"/>
      <c r="D800" s="1083"/>
      <c r="E800" s="1041"/>
      <c r="F800" s="1043"/>
      <c r="G800" s="1078"/>
      <c r="H800" s="1084"/>
      <c r="I800" s="1084"/>
      <c r="J800" s="1085"/>
      <c r="K800" s="1086"/>
      <c r="L800" s="1076"/>
      <c r="M800" s="1076"/>
      <c r="N800" s="1076"/>
    </row>
    <row r="801" spans="1:14" s="1009" customFormat="1" ht="15.95" customHeight="1">
      <c r="A801" s="1001"/>
      <c r="B801" s="1045"/>
      <c r="C801" s="1040"/>
      <c r="D801" s="1083"/>
      <c r="E801" s="1041"/>
      <c r="F801" s="1043"/>
      <c r="G801" s="1078"/>
      <c r="H801" s="1084"/>
      <c r="I801" s="1084"/>
      <c r="J801" s="1085"/>
      <c r="K801" s="1086"/>
      <c r="L801" s="1076"/>
      <c r="M801" s="1076"/>
      <c r="N801" s="1076"/>
    </row>
    <row r="802" spans="1:14" s="1009" customFormat="1" ht="15.95" customHeight="1">
      <c r="A802" s="1001"/>
      <c r="B802" s="1045"/>
      <c r="C802" s="1040"/>
      <c r="D802" s="1083"/>
      <c r="E802" s="1041"/>
      <c r="F802" s="1043"/>
      <c r="G802" s="1078"/>
      <c r="H802" s="1084"/>
      <c r="I802" s="1084"/>
      <c r="J802" s="1085"/>
      <c r="K802" s="1086"/>
      <c r="L802" s="1076"/>
      <c r="M802" s="1076"/>
      <c r="N802" s="1076"/>
    </row>
    <row r="803" spans="1:14" s="1009" customFormat="1" ht="15.95" customHeight="1">
      <c r="A803" s="1001"/>
      <c r="B803" s="1045"/>
      <c r="C803" s="1040"/>
      <c r="D803" s="1083"/>
      <c r="E803" s="1041"/>
      <c r="F803" s="1043"/>
      <c r="G803" s="1078"/>
      <c r="H803" s="1084"/>
      <c r="I803" s="1084"/>
      <c r="J803" s="1085"/>
      <c r="K803" s="1086"/>
      <c r="L803" s="1076"/>
      <c r="M803" s="1076"/>
      <c r="N803" s="1076"/>
    </row>
    <row r="804" spans="1:14" s="1009" customFormat="1" ht="15.95" customHeight="1">
      <c r="A804" s="1001"/>
      <c r="B804" s="1045"/>
      <c r="C804" s="1040"/>
      <c r="D804" s="1083"/>
      <c r="E804" s="1041"/>
      <c r="F804" s="1043"/>
      <c r="G804" s="1078"/>
      <c r="H804" s="1084"/>
      <c r="I804" s="1084"/>
      <c r="J804" s="1085"/>
      <c r="K804" s="1086"/>
      <c r="L804" s="1076"/>
      <c r="M804" s="1076"/>
      <c r="N804" s="1076"/>
    </row>
    <row r="805" spans="1:14" s="1009" customFormat="1" ht="15.95" customHeight="1">
      <c r="A805" s="1001"/>
      <c r="B805" s="1045"/>
      <c r="C805" s="1040"/>
      <c r="D805" s="1083"/>
      <c r="E805" s="1041"/>
      <c r="F805" s="1043"/>
      <c r="G805" s="1078"/>
      <c r="H805" s="1084"/>
      <c r="I805" s="1084"/>
      <c r="J805" s="1085"/>
      <c r="K805" s="1086"/>
      <c r="L805" s="1076"/>
      <c r="M805" s="1076"/>
      <c r="N805" s="1076"/>
    </row>
    <row r="806" spans="1:14" s="1009" customFormat="1" ht="15.95" customHeight="1">
      <c r="A806" s="1001"/>
      <c r="B806" s="1045"/>
      <c r="C806" s="1040"/>
      <c r="D806" s="1083"/>
      <c r="E806" s="1041"/>
      <c r="F806" s="1043"/>
      <c r="G806" s="1078"/>
      <c r="H806" s="1084"/>
      <c r="I806" s="1084"/>
      <c r="J806" s="1085"/>
      <c r="K806" s="1086"/>
      <c r="L806" s="1076"/>
      <c r="M806" s="1076"/>
      <c r="N806" s="1076"/>
    </row>
    <row r="807" spans="1:14" s="1009" customFormat="1" ht="15.95" customHeight="1">
      <c r="A807" s="1001"/>
      <c r="B807" s="1045"/>
      <c r="C807" s="1040"/>
      <c r="D807" s="1083"/>
      <c r="E807" s="1041"/>
      <c r="F807" s="1043"/>
      <c r="G807" s="1078"/>
      <c r="H807" s="1084"/>
      <c r="I807" s="1084"/>
      <c r="J807" s="1085"/>
      <c r="K807" s="1086"/>
      <c r="L807" s="1076"/>
      <c r="M807" s="1076"/>
      <c r="N807" s="1076"/>
    </row>
    <row r="808" spans="1:14" s="1009" customFormat="1" ht="15.95" customHeight="1">
      <c r="A808" s="1001"/>
      <c r="B808" s="1045"/>
      <c r="C808" s="1040"/>
      <c r="D808" s="1083"/>
      <c r="E808" s="1041"/>
      <c r="F808" s="1043"/>
      <c r="G808" s="1078"/>
      <c r="H808" s="1084"/>
      <c r="I808" s="1084"/>
      <c r="J808" s="1085"/>
      <c r="K808" s="1086"/>
      <c r="L808" s="1076"/>
      <c r="M808" s="1076"/>
      <c r="N808" s="1076"/>
    </row>
    <row r="809" spans="1:14" s="1009" customFormat="1" ht="15.95" customHeight="1">
      <c r="A809" s="1001"/>
      <c r="B809" s="1045"/>
      <c r="C809" s="1040"/>
      <c r="D809" s="1083"/>
      <c r="E809" s="1041"/>
      <c r="F809" s="1043"/>
      <c r="G809" s="1078"/>
      <c r="H809" s="1084"/>
      <c r="I809" s="1084"/>
      <c r="J809" s="1085"/>
      <c r="K809" s="1086"/>
      <c r="L809" s="1076"/>
      <c r="M809" s="1076"/>
      <c r="N809" s="1076"/>
    </row>
    <row r="810" spans="1:14" s="1009" customFormat="1" ht="15.95" customHeight="1">
      <c r="A810" s="1001"/>
      <c r="B810" s="1045"/>
      <c r="C810" s="1040"/>
      <c r="D810" s="1083"/>
      <c r="E810" s="1041"/>
      <c r="F810" s="1043"/>
      <c r="G810" s="1078"/>
      <c r="H810" s="1084"/>
      <c r="I810" s="1084"/>
      <c r="J810" s="1085"/>
      <c r="K810" s="1086"/>
      <c r="L810" s="1076"/>
      <c r="M810" s="1076"/>
      <c r="N810" s="1076"/>
    </row>
    <row r="811" spans="1:14" s="1009" customFormat="1" ht="15.95" customHeight="1">
      <c r="A811" s="1001"/>
      <c r="B811" s="1045"/>
      <c r="C811" s="1040"/>
      <c r="D811" s="1083"/>
      <c r="E811" s="1041"/>
      <c r="F811" s="1043"/>
      <c r="G811" s="1078"/>
      <c r="H811" s="1084"/>
      <c r="I811" s="1084"/>
      <c r="J811" s="1085"/>
      <c r="K811" s="1086"/>
      <c r="L811" s="1076"/>
      <c r="M811" s="1076"/>
      <c r="N811" s="1076"/>
    </row>
    <row r="812" spans="1:14" s="1009" customFormat="1" ht="15.95" customHeight="1">
      <c r="A812" s="1001"/>
      <c r="B812" s="1045"/>
      <c r="C812" s="1040"/>
      <c r="D812" s="1083"/>
      <c r="E812" s="1041"/>
      <c r="F812" s="1043"/>
      <c r="G812" s="1078"/>
      <c r="H812" s="1084"/>
      <c r="I812" s="1084"/>
      <c r="J812" s="1085"/>
      <c r="K812" s="1086"/>
      <c r="L812" s="1076"/>
      <c r="M812" s="1076"/>
      <c r="N812" s="1076"/>
    </row>
    <row r="813" spans="1:14" s="1009" customFormat="1" ht="15.95" customHeight="1">
      <c r="A813" s="1001"/>
      <c r="B813" s="1045"/>
      <c r="C813" s="1040"/>
      <c r="D813" s="1083"/>
      <c r="E813" s="1041"/>
      <c r="F813" s="1043"/>
      <c r="G813" s="1078"/>
      <c r="H813" s="1084"/>
      <c r="I813" s="1084"/>
      <c r="J813" s="1085"/>
      <c r="K813" s="1086"/>
      <c r="L813" s="1076"/>
      <c r="M813" s="1076"/>
      <c r="N813" s="1076"/>
    </row>
    <row r="814" spans="1:14" s="1009" customFormat="1" ht="15.95" customHeight="1">
      <c r="A814" s="1001"/>
      <c r="B814" s="1045"/>
      <c r="C814" s="1040"/>
      <c r="D814" s="1083"/>
      <c r="E814" s="1041"/>
      <c r="F814" s="1043"/>
      <c r="G814" s="1078"/>
      <c r="H814" s="1084"/>
      <c r="I814" s="1084"/>
      <c r="J814" s="1085"/>
      <c r="K814" s="1086"/>
      <c r="L814" s="1076"/>
      <c r="M814" s="1076"/>
      <c r="N814" s="1076"/>
    </row>
    <row r="815" spans="1:14" s="1009" customFormat="1" ht="15.95" customHeight="1">
      <c r="A815" s="1001"/>
      <c r="B815" s="1045"/>
      <c r="C815" s="1040"/>
      <c r="D815" s="1083"/>
      <c r="E815" s="1041"/>
      <c r="F815" s="1043"/>
      <c r="G815" s="1078"/>
      <c r="H815" s="1084"/>
      <c r="I815" s="1084"/>
      <c r="J815" s="1085"/>
      <c r="K815" s="1086"/>
      <c r="L815" s="1076"/>
      <c r="M815" s="1076"/>
      <c r="N815" s="1076"/>
    </row>
    <row r="816" spans="1:14" s="1009" customFormat="1" ht="15.95" customHeight="1">
      <c r="A816" s="1001"/>
      <c r="B816" s="1045"/>
      <c r="C816" s="1040"/>
      <c r="D816" s="1083"/>
      <c r="E816" s="1041"/>
      <c r="F816" s="1043"/>
      <c r="G816" s="1078"/>
      <c r="H816" s="1084"/>
      <c r="I816" s="1084"/>
      <c r="J816" s="1085"/>
      <c r="K816" s="1086"/>
      <c r="L816" s="1076"/>
      <c r="M816" s="1076"/>
      <c r="N816" s="1076"/>
    </row>
    <row r="817" spans="1:14" s="1009" customFormat="1" ht="15.95" customHeight="1">
      <c r="A817" s="1001"/>
      <c r="B817" s="1045"/>
      <c r="C817" s="1040"/>
      <c r="D817" s="1083"/>
      <c r="E817" s="1041"/>
      <c r="F817" s="1043"/>
      <c r="G817" s="1078"/>
      <c r="H817" s="1084"/>
      <c r="I817" s="1084"/>
      <c r="J817" s="1085"/>
      <c r="K817" s="1086"/>
      <c r="L817" s="1076"/>
      <c r="M817" s="1076"/>
      <c r="N817" s="1076"/>
    </row>
    <row r="818" spans="1:14" s="1009" customFormat="1" ht="15.95" customHeight="1">
      <c r="A818" s="1001"/>
      <c r="B818" s="1045"/>
      <c r="C818" s="1040"/>
      <c r="D818" s="1083"/>
      <c r="E818" s="1041"/>
      <c r="F818" s="1043"/>
      <c r="G818" s="1078"/>
      <c r="H818" s="1084"/>
      <c r="I818" s="1084"/>
      <c r="J818" s="1085"/>
      <c r="K818" s="1086"/>
      <c r="L818" s="1076"/>
      <c r="M818" s="1076"/>
      <c r="N818" s="1076"/>
    </row>
    <row r="819" spans="1:14" s="1009" customFormat="1" ht="15.95" customHeight="1">
      <c r="A819" s="1001"/>
      <c r="B819" s="1045"/>
      <c r="C819" s="1040"/>
      <c r="D819" s="1083"/>
      <c r="E819" s="1041"/>
      <c r="F819" s="1043"/>
      <c r="G819" s="1078"/>
      <c r="H819" s="1084"/>
      <c r="I819" s="1084"/>
      <c r="J819" s="1085"/>
      <c r="K819" s="1086"/>
      <c r="L819" s="1076"/>
      <c r="M819" s="1076"/>
      <c r="N819" s="1076"/>
    </row>
    <row r="820" spans="1:14" s="1009" customFormat="1" ht="15.95" customHeight="1">
      <c r="A820" s="1001"/>
      <c r="B820" s="1045"/>
      <c r="C820" s="1040"/>
      <c r="D820" s="1083"/>
      <c r="E820" s="1041"/>
      <c r="F820" s="1043"/>
      <c r="G820" s="1078"/>
      <c r="H820" s="1084"/>
      <c r="I820" s="1084"/>
      <c r="J820" s="1085"/>
      <c r="K820" s="1086"/>
      <c r="L820" s="1076"/>
      <c r="M820" s="1076"/>
      <c r="N820" s="1076"/>
    </row>
    <row r="821" spans="1:14" s="1009" customFormat="1" ht="15.95" customHeight="1">
      <c r="A821" s="1001"/>
      <c r="B821" s="1045"/>
      <c r="C821" s="1040"/>
      <c r="D821" s="1083"/>
      <c r="E821" s="1041"/>
      <c r="F821" s="1043"/>
      <c r="G821" s="1078"/>
      <c r="H821" s="1084"/>
      <c r="I821" s="1084"/>
      <c r="J821" s="1085"/>
      <c r="K821" s="1086"/>
      <c r="L821" s="1076"/>
      <c r="M821" s="1076"/>
      <c r="N821" s="1076"/>
    </row>
    <row r="822" spans="1:14" s="1009" customFormat="1" ht="15.95" customHeight="1">
      <c r="A822" s="1001"/>
      <c r="B822" s="1045"/>
      <c r="C822" s="1040"/>
      <c r="D822" s="1083"/>
      <c r="E822" s="1041"/>
      <c r="F822" s="1043"/>
      <c r="G822" s="1078"/>
      <c r="H822" s="1084"/>
      <c r="I822" s="1084"/>
      <c r="J822" s="1085"/>
      <c r="K822" s="1086"/>
      <c r="L822" s="1076"/>
      <c r="M822" s="1076"/>
      <c r="N822" s="1076"/>
    </row>
    <row r="823" spans="1:14" s="1009" customFormat="1" ht="15.95" customHeight="1">
      <c r="A823" s="1001"/>
      <c r="B823" s="1045"/>
      <c r="C823" s="1040"/>
      <c r="D823" s="1083"/>
      <c r="E823" s="1041"/>
      <c r="F823" s="1043"/>
      <c r="G823" s="1078"/>
      <c r="H823" s="1084"/>
      <c r="I823" s="1084"/>
      <c r="J823" s="1085"/>
      <c r="K823" s="1086"/>
      <c r="L823" s="1076"/>
      <c r="M823" s="1076"/>
      <c r="N823" s="1076"/>
    </row>
    <row r="824" spans="1:14" s="1009" customFormat="1" ht="15.95" customHeight="1">
      <c r="A824" s="1001"/>
      <c r="B824" s="1045"/>
      <c r="C824" s="1040"/>
      <c r="D824" s="1083"/>
      <c r="E824" s="1041"/>
      <c r="F824" s="1043"/>
      <c r="G824" s="1078"/>
      <c r="H824" s="1084"/>
      <c r="I824" s="1084"/>
      <c r="J824" s="1085"/>
      <c r="K824" s="1086"/>
      <c r="L824" s="1076"/>
      <c r="M824" s="1076"/>
      <c r="N824" s="1076"/>
    </row>
    <row r="1568" spans="15:15" ht="15.95" customHeight="1">
      <c r="O1568" s="1111"/>
    </row>
    <row r="1569" spans="15:15" ht="15.95" customHeight="1">
      <c r="O1569" s="1111"/>
    </row>
    <row r="1570" spans="15:15" ht="15.95" customHeight="1">
      <c r="O1570" s="1111"/>
    </row>
  </sheetData>
  <mergeCells count="33">
    <mergeCell ref="L504:L505"/>
    <mergeCell ref="G504:G505"/>
    <mergeCell ref="H504:H505"/>
    <mergeCell ref="I504:I505"/>
    <mergeCell ref="J504:J505"/>
    <mergeCell ref="K504:K505"/>
    <mergeCell ref="B504:B505"/>
    <mergeCell ref="C504:C505"/>
    <mergeCell ref="D504:D505"/>
    <mergeCell ref="E504:E505"/>
    <mergeCell ref="F504:F505"/>
    <mergeCell ref="K7:K8"/>
    <mergeCell ref="L7:L8"/>
    <mergeCell ref="B290:B291"/>
    <mergeCell ref="C290:C291"/>
    <mergeCell ref="D290:D291"/>
    <mergeCell ref="E290:E291"/>
    <mergeCell ref="F290:F291"/>
    <mergeCell ref="G290:G291"/>
    <mergeCell ref="H290:H291"/>
    <mergeCell ref="I290:I291"/>
    <mergeCell ref="J290:J291"/>
    <mergeCell ref="K290:K291"/>
    <mergeCell ref="L290:L291"/>
    <mergeCell ref="F7:F8"/>
    <mergeCell ref="G7:G8"/>
    <mergeCell ref="H7:H8"/>
    <mergeCell ref="I7:I8"/>
    <mergeCell ref="J7:J8"/>
    <mergeCell ref="B7:B8"/>
    <mergeCell ref="C7:C8"/>
    <mergeCell ref="D7:D8"/>
    <mergeCell ref="E7:E8"/>
  </mergeCells>
  <printOptions horizontalCentered="1"/>
  <pageMargins left="0.25" right="0.25" top="0.25" bottom="0.25" header="0" footer="0"/>
  <pageSetup paperSize="9" orientation="landscape" verticalDpi="2400" r:id="rId1"/>
  <headerFooter alignWithMargins="0">
    <oddFooter>&amp;R&amp;P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04"/>
  <sheetViews>
    <sheetView topLeftCell="A55" zoomScale="90" zoomScaleNormal="90" zoomScaleSheetLayoutView="100" workbookViewId="0">
      <selection activeCell="A39" sqref="A39:A41"/>
    </sheetView>
  </sheetViews>
  <sheetFormatPr defaultRowHeight="15.95" customHeight="1"/>
  <cols>
    <col min="1" max="1" width="12.85546875" style="1010" customWidth="1"/>
    <col min="2" max="2" width="14.7109375" style="1001" customWidth="1"/>
    <col min="3" max="3" width="7.28515625" style="1001" customWidth="1"/>
    <col min="4" max="4" width="9.42578125" style="820" customWidth="1"/>
    <col min="5" max="5" width="12.5703125" style="820" customWidth="1"/>
    <col min="6" max="6" width="9.42578125" style="820" customWidth="1"/>
    <col min="7" max="7" width="13.85546875" style="820" customWidth="1"/>
    <col min="8" max="8" width="15.42578125" style="1155" customWidth="1"/>
    <col min="9" max="9" width="10.5703125" style="820" customWidth="1"/>
    <col min="10" max="10" width="13.85546875" style="1155" customWidth="1"/>
    <col min="11" max="11" width="8.7109375" style="1001" customWidth="1"/>
    <col min="12" max="12" width="14.85546875" style="1001" customWidth="1"/>
    <col min="13" max="13" width="11.5703125" style="1156" bestFit="1" customWidth="1"/>
    <col min="14" max="256" width="9.140625" style="1001"/>
    <col min="257" max="257" width="12.85546875" style="1001" customWidth="1"/>
    <col min="258" max="258" width="14.7109375" style="1001" customWidth="1"/>
    <col min="259" max="259" width="7.28515625" style="1001" customWidth="1"/>
    <col min="260" max="260" width="9.42578125" style="1001" customWidth="1"/>
    <col min="261" max="261" width="12.5703125" style="1001" customWidth="1"/>
    <col min="262" max="262" width="9.42578125" style="1001" customWidth="1"/>
    <col min="263" max="263" width="13.85546875" style="1001" customWidth="1"/>
    <col min="264" max="264" width="11.28515625" style="1001" customWidth="1"/>
    <col min="265" max="265" width="10.5703125" style="1001" customWidth="1"/>
    <col min="266" max="266" width="13.85546875" style="1001" customWidth="1"/>
    <col min="267" max="267" width="8.7109375" style="1001" customWidth="1"/>
    <col min="268" max="268" width="14.85546875" style="1001" customWidth="1"/>
    <col min="269" max="269" width="11.5703125" style="1001" bestFit="1" customWidth="1"/>
    <col min="270" max="512" width="9.140625" style="1001"/>
    <col min="513" max="513" width="12.85546875" style="1001" customWidth="1"/>
    <col min="514" max="514" width="14.7109375" style="1001" customWidth="1"/>
    <col min="515" max="515" width="7.28515625" style="1001" customWidth="1"/>
    <col min="516" max="516" width="9.42578125" style="1001" customWidth="1"/>
    <col min="517" max="517" width="12.5703125" style="1001" customWidth="1"/>
    <col min="518" max="518" width="9.42578125" style="1001" customWidth="1"/>
    <col min="519" max="519" width="13.85546875" style="1001" customWidth="1"/>
    <col min="520" max="520" width="11.28515625" style="1001" customWidth="1"/>
    <col min="521" max="521" width="10.5703125" style="1001" customWidth="1"/>
    <col min="522" max="522" width="13.85546875" style="1001" customWidth="1"/>
    <col min="523" max="523" width="8.7109375" style="1001" customWidth="1"/>
    <col min="524" max="524" width="14.85546875" style="1001" customWidth="1"/>
    <col min="525" max="525" width="11.5703125" style="1001" bestFit="1" customWidth="1"/>
    <col min="526" max="768" width="9.140625" style="1001"/>
    <col min="769" max="769" width="12.85546875" style="1001" customWidth="1"/>
    <col min="770" max="770" width="14.7109375" style="1001" customWidth="1"/>
    <col min="771" max="771" width="7.28515625" style="1001" customWidth="1"/>
    <col min="772" max="772" width="9.42578125" style="1001" customWidth="1"/>
    <col min="773" max="773" width="12.5703125" style="1001" customWidth="1"/>
    <col min="774" max="774" width="9.42578125" style="1001" customWidth="1"/>
    <col min="775" max="775" width="13.85546875" style="1001" customWidth="1"/>
    <col min="776" max="776" width="11.28515625" style="1001" customWidth="1"/>
    <col min="777" max="777" width="10.5703125" style="1001" customWidth="1"/>
    <col min="778" max="778" width="13.85546875" style="1001" customWidth="1"/>
    <col min="779" max="779" width="8.7109375" style="1001" customWidth="1"/>
    <col min="780" max="780" width="14.85546875" style="1001" customWidth="1"/>
    <col min="781" max="781" width="11.5703125" style="1001" bestFit="1" customWidth="1"/>
    <col min="782" max="1024" width="9.140625" style="1001"/>
    <col min="1025" max="1025" width="12.85546875" style="1001" customWidth="1"/>
    <col min="1026" max="1026" width="14.7109375" style="1001" customWidth="1"/>
    <col min="1027" max="1027" width="7.28515625" style="1001" customWidth="1"/>
    <col min="1028" max="1028" width="9.42578125" style="1001" customWidth="1"/>
    <col min="1029" max="1029" width="12.5703125" style="1001" customWidth="1"/>
    <col min="1030" max="1030" width="9.42578125" style="1001" customWidth="1"/>
    <col min="1031" max="1031" width="13.85546875" style="1001" customWidth="1"/>
    <col min="1032" max="1032" width="11.28515625" style="1001" customWidth="1"/>
    <col min="1033" max="1033" width="10.5703125" style="1001" customWidth="1"/>
    <col min="1034" max="1034" width="13.85546875" style="1001" customWidth="1"/>
    <col min="1035" max="1035" width="8.7109375" style="1001" customWidth="1"/>
    <col min="1036" max="1036" width="14.85546875" style="1001" customWidth="1"/>
    <col min="1037" max="1037" width="11.5703125" style="1001" bestFit="1" customWidth="1"/>
    <col min="1038" max="1280" width="9.140625" style="1001"/>
    <col min="1281" max="1281" width="12.85546875" style="1001" customWidth="1"/>
    <col min="1282" max="1282" width="14.7109375" style="1001" customWidth="1"/>
    <col min="1283" max="1283" width="7.28515625" style="1001" customWidth="1"/>
    <col min="1284" max="1284" width="9.42578125" style="1001" customWidth="1"/>
    <col min="1285" max="1285" width="12.5703125" style="1001" customWidth="1"/>
    <col min="1286" max="1286" width="9.42578125" style="1001" customWidth="1"/>
    <col min="1287" max="1287" width="13.85546875" style="1001" customWidth="1"/>
    <col min="1288" max="1288" width="11.28515625" style="1001" customWidth="1"/>
    <col min="1289" max="1289" width="10.5703125" style="1001" customWidth="1"/>
    <col min="1290" max="1290" width="13.85546875" style="1001" customWidth="1"/>
    <col min="1291" max="1291" width="8.7109375" style="1001" customWidth="1"/>
    <col min="1292" max="1292" width="14.85546875" style="1001" customWidth="1"/>
    <col min="1293" max="1293" width="11.5703125" style="1001" bestFit="1" customWidth="1"/>
    <col min="1294" max="1536" width="9.140625" style="1001"/>
    <col min="1537" max="1537" width="12.85546875" style="1001" customWidth="1"/>
    <col min="1538" max="1538" width="14.7109375" style="1001" customWidth="1"/>
    <col min="1539" max="1539" width="7.28515625" style="1001" customWidth="1"/>
    <col min="1540" max="1540" width="9.42578125" style="1001" customWidth="1"/>
    <col min="1541" max="1541" width="12.5703125" style="1001" customWidth="1"/>
    <col min="1542" max="1542" width="9.42578125" style="1001" customWidth="1"/>
    <col min="1543" max="1543" width="13.85546875" style="1001" customWidth="1"/>
    <col min="1544" max="1544" width="11.28515625" style="1001" customWidth="1"/>
    <col min="1545" max="1545" width="10.5703125" style="1001" customWidth="1"/>
    <col min="1546" max="1546" width="13.85546875" style="1001" customWidth="1"/>
    <col min="1547" max="1547" width="8.7109375" style="1001" customWidth="1"/>
    <col min="1548" max="1548" width="14.85546875" style="1001" customWidth="1"/>
    <col min="1549" max="1549" width="11.5703125" style="1001" bestFit="1" customWidth="1"/>
    <col min="1550" max="1792" width="9.140625" style="1001"/>
    <col min="1793" max="1793" width="12.85546875" style="1001" customWidth="1"/>
    <col min="1794" max="1794" width="14.7109375" style="1001" customWidth="1"/>
    <col min="1795" max="1795" width="7.28515625" style="1001" customWidth="1"/>
    <col min="1796" max="1796" width="9.42578125" style="1001" customWidth="1"/>
    <col min="1797" max="1797" width="12.5703125" style="1001" customWidth="1"/>
    <col min="1798" max="1798" width="9.42578125" style="1001" customWidth="1"/>
    <col min="1799" max="1799" width="13.85546875" style="1001" customWidth="1"/>
    <col min="1800" max="1800" width="11.28515625" style="1001" customWidth="1"/>
    <col min="1801" max="1801" width="10.5703125" style="1001" customWidth="1"/>
    <col min="1802" max="1802" width="13.85546875" style="1001" customWidth="1"/>
    <col min="1803" max="1803" width="8.7109375" style="1001" customWidth="1"/>
    <col min="1804" max="1804" width="14.85546875" style="1001" customWidth="1"/>
    <col min="1805" max="1805" width="11.5703125" style="1001" bestFit="1" customWidth="1"/>
    <col min="1806" max="2048" width="9.140625" style="1001"/>
    <col min="2049" max="2049" width="12.85546875" style="1001" customWidth="1"/>
    <col min="2050" max="2050" width="14.7109375" style="1001" customWidth="1"/>
    <col min="2051" max="2051" width="7.28515625" style="1001" customWidth="1"/>
    <col min="2052" max="2052" width="9.42578125" style="1001" customWidth="1"/>
    <col min="2053" max="2053" width="12.5703125" style="1001" customWidth="1"/>
    <col min="2054" max="2054" width="9.42578125" style="1001" customWidth="1"/>
    <col min="2055" max="2055" width="13.85546875" style="1001" customWidth="1"/>
    <col min="2056" max="2056" width="11.28515625" style="1001" customWidth="1"/>
    <col min="2057" max="2057" width="10.5703125" style="1001" customWidth="1"/>
    <col min="2058" max="2058" width="13.85546875" style="1001" customWidth="1"/>
    <col min="2059" max="2059" width="8.7109375" style="1001" customWidth="1"/>
    <col min="2060" max="2060" width="14.85546875" style="1001" customWidth="1"/>
    <col min="2061" max="2061" width="11.5703125" style="1001" bestFit="1" customWidth="1"/>
    <col min="2062" max="2304" width="9.140625" style="1001"/>
    <col min="2305" max="2305" width="12.85546875" style="1001" customWidth="1"/>
    <col min="2306" max="2306" width="14.7109375" style="1001" customWidth="1"/>
    <col min="2307" max="2307" width="7.28515625" style="1001" customWidth="1"/>
    <col min="2308" max="2308" width="9.42578125" style="1001" customWidth="1"/>
    <col min="2309" max="2309" width="12.5703125" style="1001" customWidth="1"/>
    <col min="2310" max="2310" width="9.42578125" style="1001" customWidth="1"/>
    <col min="2311" max="2311" width="13.85546875" style="1001" customWidth="1"/>
    <col min="2312" max="2312" width="11.28515625" style="1001" customWidth="1"/>
    <col min="2313" max="2313" width="10.5703125" style="1001" customWidth="1"/>
    <col min="2314" max="2314" width="13.85546875" style="1001" customWidth="1"/>
    <col min="2315" max="2315" width="8.7109375" style="1001" customWidth="1"/>
    <col min="2316" max="2316" width="14.85546875" style="1001" customWidth="1"/>
    <col min="2317" max="2317" width="11.5703125" style="1001" bestFit="1" customWidth="1"/>
    <col min="2318" max="2560" width="9.140625" style="1001"/>
    <col min="2561" max="2561" width="12.85546875" style="1001" customWidth="1"/>
    <col min="2562" max="2562" width="14.7109375" style="1001" customWidth="1"/>
    <col min="2563" max="2563" width="7.28515625" style="1001" customWidth="1"/>
    <col min="2564" max="2564" width="9.42578125" style="1001" customWidth="1"/>
    <col min="2565" max="2565" width="12.5703125" style="1001" customWidth="1"/>
    <col min="2566" max="2566" width="9.42578125" style="1001" customWidth="1"/>
    <col min="2567" max="2567" width="13.85546875" style="1001" customWidth="1"/>
    <col min="2568" max="2568" width="11.28515625" style="1001" customWidth="1"/>
    <col min="2569" max="2569" width="10.5703125" style="1001" customWidth="1"/>
    <col min="2570" max="2570" width="13.85546875" style="1001" customWidth="1"/>
    <col min="2571" max="2571" width="8.7109375" style="1001" customWidth="1"/>
    <col min="2572" max="2572" width="14.85546875" style="1001" customWidth="1"/>
    <col min="2573" max="2573" width="11.5703125" style="1001" bestFit="1" customWidth="1"/>
    <col min="2574" max="2816" width="9.140625" style="1001"/>
    <col min="2817" max="2817" width="12.85546875" style="1001" customWidth="1"/>
    <col min="2818" max="2818" width="14.7109375" style="1001" customWidth="1"/>
    <col min="2819" max="2819" width="7.28515625" style="1001" customWidth="1"/>
    <col min="2820" max="2820" width="9.42578125" style="1001" customWidth="1"/>
    <col min="2821" max="2821" width="12.5703125" style="1001" customWidth="1"/>
    <col min="2822" max="2822" width="9.42578125" style="1001" customWidth="1"/>
    <col min="2823" max="2823" width="13.85546875" style="1001" customWidth="1"/>
    <col min="2824" max="2824" width="11.28515625" style="1001" customWidth="1"/>
    <col min="2825" max="2825" width="10.5703125" style="1001" customWidth="1"/>
    <col min="2826" max="2826" width="13.85546875" style="1001" customWidth="1"/>
    <col min="2827" max="2827" width="8.7109375" style="1001" customWidth="1"/>
    <col min="2828" max="2828" width="14.85546875" style="1001" customWidth="1"/>
    <col min="2829" max="2829" width="11.5703125" style="1001" bestFit="1" customWidth="1"/>
    <col min="2830" max="3072" width="9.140625" style="1001"/>
    <col min="3073" max="3073" width="12.85546875" style="1001" customWidth="1"/>
    <col min="3074" max="3074" width="14.7109375" style="1001" customWidth="1"/>
    <col min="3075" max="3075" width="7.28515625" style="1001" customWidth="1"/>
    <col min="3076" max="3076" width="9.42578125" style="1001" customWidth="1"/>
    <col min="3077" max="3077" width="12.5703125" style="1001" customWidth="1"/>
    <col min="3078" max="3078" width="9.42578125" style="1001" customWidth="1"/>
    <col min="3079" max="3079" width="13.85546875" style="1001" customWidth="1"/>
    <col min="3080" max="3080" width="11.28515625" style="1001" customWidth="1"/>
    <col min="3081" max="3081" width="10.5703125" style="1001" customWidth="1"/>
    <col min="3082" max="3082" width="13.85546875" style="1001" customWidth="1"/>
    <col min="3083" max="3083" width="8.7109375" style="1001" customWidth="1"/>
    <col min="3084" max="3084" width="14.85546875" style="1001" customWidth="1"/>
    <col min="3085" max="3085" width="11.5703125" style="1001" bestFit="1" customWidth="1"/>
    <col min="3086" max="3328" width="9.140625" style="1001"/>
    <col min="3329" max="3329" width="12.85546875" style="1001" customWidth="1"/>
    <col min="3330" max="3330" width="14.7109375" style="1001" customWidth="1"/>
    <col min="3331" max="3331" width="7.28515625" style="1001" customWidth="1"/>
    <col min="3332" max="3332" width="9.42578125" style="1001" customWidth="1"/>
    <col min="3333" max="3333" width="12.5703125" style="1001" customWidth="1"/>
    <col min="3334" max="3334" width="9.42578125" style="1001" customWidth="1"/>
    <col min="3335" max="3335" width="13.85546875" style="1001" customWidth="1"/>
    <col min="3336" max="3336" width="11.28515625" style="1001" customWidth="1"/>
    <col min="3337" max="3337" width="10.5703125" style="1001" customWidth="1"/>
    <col min="3338" max="3338" width="13.85546875" style="1001" customWidth="1"/>
    <col min="3339" max="3339" width="8.7109375" style="1001" customWidth="1"/>
    <col min="3340" max="3340" width="14.85546875" style="1001" customWidth="1"/>
    <col min="3341" max="3341" width="11.5703125" style="1001" bestFit="1" customWidth="1"/>
    <col min="3342" max="3584" width="9.140625" style="1001"/>
    <col min="3585" max="3585" width="12.85546875" style="1001" customWidth="1"/>
    <col min="3586" max="3586" width="14.7109375" style="1001" customWidth="1"/>
    <col min="3587" max="3587" width="7.28515625" style="1001" customWidth="1"/>
    <col min="3588" max="3588" width="9.42578125" style="1001" customWidth="1"/>
    <col min="3589" max="3589" width="12.5703125" style="1001" customWidth="1"/>
    <col min="3590" max="3590" width="9.42578125" style="1001" customWidth="1"/>
    <col min="3591" max="3591" width="13.85546875" style="1001" customWidth="1"/>
    <col min="3592" max="3592" width="11.28515625" style="1001" customWidth="1"/>
    <col min="3593" max="3593" width="10.5703125" style="1001" customWidth="1"/>
    <col min="3594" max="3594" width="13.85546875" style="1001" customWidth="1"/>
    <col min="3595" max="3595" width="8.7109375" style="1001" customWidth="1"/>
    <col min="3596" max="3596" width="14.85546875" style="1001" customWidth="1"/>
    <col min="3597" max="3597" width="11.5703125" style="1001" bestFit="1" customWidth="1"/>
    <col min="3598" max="3840" width="9.140625" style="1001"/>
    <col min="3841" max="3841" width="12.85546875" style="1001" customWidth="1"/>
    <col min="3842" max="3842" width="14.7109375" style="1001" customWidth="1"/>
    <col min="3843" max="3843" width="7.28515625" style="1001" customWidth="1"/>
    <col min="3844" max="3844" width="9.42578125" style="1001" customWidth="1"/>
    <col min="3845" max="3845" width="12.5703125" style="1001" customWidth="1"/>
    <col min="3846" max="3846" width="9.42578125" style="1001" customWidth="1"/>
    <col min="3847" max="3847" width="13.85546875" style="1001" customWidth="1"/>
    <col min="3848" max="3848" width="11.28515625" style="1001" customWidth="1"/>
    <col min="3849" max="3849" width="10.5703125" style="1001" customWidth="1"/>
    <col min="3850" max="3850" width="13.85546875" style="1001" customWidth="1"/>
    <col min="3851" max="3851" width="8.7109375" style="1001" customWidth="1"/>
    <col min="3852" max="3852" width="14.85546875" style="1001" customWidth="1"/>
    <col min="3853" max="3853" width="11.5703125" style="1001" bestFit="1" customWidth="1"/>
    <col min="3854" max="4096" width="9.140625" style="1001"/>
    <col min="4097" max="4097" width="12.85546875" style="1001" customWidth="1"/>
    <col min="4098" max="4098" width="14.7109375" style="1001" customWidth="1"/>
    <col min="4099" max="4099" width="7.28515625" style="1001" customWidth="1"/>
    <col min="4100" max="4100" width="9.42578125" style="1001" customWidth="1"/>
    <col min="4101" max="4101" width="12.5703125" style="1001" customWidth="1"/>
    <col min="4102" max="4102" width="9.42578125" style="1001" customWidth="1"/>
    <col min="4103" max="4103" width="13.85546875" style="1001" customWidth="1"/>
    <col min="4104" max="4104" width="11.28515625" style="1001" customWidth="1"/>
    <col min="4105" max="4105" width="10.5703125" style="1001" customWidth="1"/>
    <col min="4106" max="4106" width="13.85546875" style="1001" customWidth="1"/>
    <col min="4107" max="4107" width="8.7109375" style="1001" customWidth="1"/>
    <col min="4108" max="4108" width="14.85546875" style="1001" customWidth="1"/>
    <col min="4109" max="4109" width="11.5703125" style="1001" bestFit="1" customWidth="1"/>
    <col min="4110" max="4352" width="9.140625" style="1001"/>
    <col min="4353" max="4353" width="12.85546875" style="1001" customWidth="1"/>
    <col min="4354" max="4354" width="14.7109375" style="1001" customWidth="1"/>
    <col min="4355" max="4355" width="7.28515625" style="1001" customWidth="1"/>
    <col min="4356" max="4356" width="9.42578125" style="1001" customWidth="1"/>
    <col min="4357" max="4357" width="12.5703125" style="1001" customWidth="1"/>
    <col min="4358" max="4358" width="9.42578125" style="1001" customWidth="1"/>
    <col min="4359" max="4359" width="13.85546875" style="1001" customWidth="1"/>
    <col min="4360" max="4360" width="11.28515625" style="1001" customWidth="1"/>
    <col min="4361" max="4361" width="10.5703125" style="1001" customWidth="1"/>
    <col min="4362" max="4362" width="13.85546875" style="1001" customWidth="1"/>
    <col min="4363" max="4363" width="8.7109375" style="1001" customWidth="1"/>
    <col min="4364" max="4364" width="14.85546875" style="1001" customWidth="1"/>
    <col min="4365" max="4365" width="11.5703125" style="1001" bestFit="1" customWidth="1"/>
    <col min="4366" max="4608" width="9.140625" style="1001"/>
    <col min="4609" max="4609" width="12.85546875" style="1001" customWidth="1"/>
    <col min="4610" max="4610" width="14.7109375" style="1001" customWidth="1"/>
    <col min="4611" max="4611" width="7.28515625" style="1001" customWidth="1"/>
    <col min="4612" max="4612" width="9.42578125" style="1001" customWidth="1"/>
    <col min="4613" max="4613" width="12.5703125" style="1001" customWidth="1"/>
    <col min="4614" max="4614" width="9.42578125" style="1001" customWidth="1"/>
    <col min="4615" max="4615" width="13.85546875" style="1001" customWidth="1"/>
    <col min="4616" max="4616" width="11.28515625" style="1001" customWidth="1"/>
    <col min="4617" max="4617" width="10.5703125" style="1001" customWidth="1"/>
    <col min="4618" max="4618" width="13.85546875" style="1001" customWidth="1"/>
    <col min="4619" max="4619" width="8.7109375" style="1001" customWidth="1"/>
    <col min="4620" max="4620" width="14.85546875" style="1001" customWidth="1"/>
    <col min="4621" max="4621" width="11.5703125" style="1001" bestFit="1" customWidth="1"/>
    <col min="4622" max="4864" width="9.140625" style="1001"/>
    <col min="4865" max="4865" width="12.85546875" style="1001" customWidth="1"/>
    <col min="4866" max="4866" width="14.7109375" style="1001" customWidth="1"/>
    <col min="4867" max="4867" width="7.28515625" style="1001" customWidth="1"/>
    <col min="4868" max="4868" width="9.42578125" style="1001" customWidth="1"/>
    <col min="4869" max="4869" width="12.5703125" style="1001" customWidth="1"/>
    <col min="4870" max="4870" width="9.42578125" style="1001" customWidth="1"/>
    <col min="4871" max="4871" width="13.85546875" style="1001" customWidth="1"/>
    <col min="4872" max="4872" width="11.28515625" style="1001" customWidth="1"/>
    <col min="4873" max="4873" width="10.5703125" style="1001" customWidth="1"/>
    <col min="4874" max="4874" width="13.85546875" style="1001" customWidth="1"/>
    <col min="4875" max="4875" width="8.7109375" style="1001" customWidth="1"/>
    <col min="4876" max="4876" width="14.85546875" style="1001" customWidth="1"/>
    <col min="4877" max="4877" width="11.5703125" style="1001" bestFit="1" customWidth="1"/>
    <col min="4878" max="5120" width="9.140625" style="1001"/>
    <col min="5121" max="5121" width="12.85546875" style="1001" customWidth="1"/>
    <col min="5122" max="5122" width="14.7109375" style="1001" customWidth="1"/>
    <col min="5123" max="5123" width="7.28515625" style="1001" customWidth="1"/>
    <col min="5124" max="5124" width="9.42578125" style="1001" customWidth="1"/>
    <col min="5125" max="5125" width="12.5703125" style="1001" customWidth="1"/>
    <col min="5126" max="5126" width="9.42578125" style="1001" customWidth="1"/>
    <col min="5127" max="5127" width="13.85546875" style="1001" customWidth="1"/>
    <col min="5128" max="5128" width="11.28515625" style="1001" customWidth="1"/>
    <col min="5129" max="5129" width="10.5703125" style="1001" customWidth="1"/>
    <col min="5130" max="5130" width="13.85546875" style="1001" customWidth="1"/>
    <col min="5131" max="5131" width="8.7109375" style="1001" customWidth="1"/>
    <col min="5132" max="5132" width="14.85546875" style="1001" customWidth="1"/>
    <col min="5133" max="5133" width="11.5703125" style="1001" bestFit="1" customWidth="1"/>
    <col min="5134" max="5376" width="9.140625" style="1001"/>
    <col min="5377" max="5377" width="12.85546875" style="1001" customWidth="1"/>
    <col min="5378" max="5378" width="14.7109375" style="1001" customWidth="1"/>
    <col min="5379" max="5379" width="7.28515625" style="1001" customWidth="1"/>
    <col min="5380" max="5380" width="9.42578125" style="1001" customWidth="1"/>
    <col min="5381" max="5381" width="12.5703125" style="1001" customWidth="1"/>
    <col min="5382" max="5382" width="9.42578125" style="1001" customWidth="1"/>
    <col min="5383" max="5383" width="13.85546875" style="1001" customWidth="1"/>
    <col min="5384" max="5384" width="11.28515625" style="1001" customWidth="1"/>
    <col min="5385" max="5385" width="10.5703125" style="1001" customWidth="1"/>
    <col min="5386" max="5386" width="13.85546875" style="1001" customWidth="1"/>
    <col min="5387" max="5387" width="8.7109375" style="1001" customWidth="1"/>
    <col min="5388" max="5388" width="14.85546875" style="1001" customWidth="1"/>
    <col min="5389" max="5389" width="11.5703125" style="1001" bestFit="1" customWidth="1"/>
    <col min="5390" max="5632" width="9.140625" style="1001"/>
    <col min="5633" max="5633" width="12.85546875" style="1001" customWidth="1"/>
    <col min="5634" max="5634" width="14.7109375" style="1001" customWidth="1"/>
    <col min="5635" max="5635" width="7.28515625" style="1001" customWidth="1"/>
    <col min="5636" max="5636" width="9.42578125" style="1001" customWidth="1"/>
    <col min="5637" max="5637" width="12.5703125" style="1001" customWidth="1"/>
    <col min="5638" max="5638" width="9.42578125" style="1001" customWidth="1"/>
    <col min="5639" max="5639" width="13.85546875" style="1001" customWidth="1"/>
    <col min="5640" max="5640" width="11.28515625" style="1001" customWidth="1"/>
    <col min="5641" max="5641" width="10.5703125" style="1001" customWidth="1"/>
    <col min="5642" max="5642" width="13.85546875" style="1001" customWidth="1"/>
    <col min="5643" max="5643" width="8.7109375" style="1001" customWidth="1"/>
    <col min="5644" max="5644" width="14.85546875" style="1001" customWidth="1"/>
    <col min="5645" max="5645" width="11.5703125" style="1001" bestFit="1" customWidth="1"/>
    <col min="5646" max="5888" width="9.140625" style="1001"/>
    <col min="5889" max="5889" width="12.85546875" style="1001" customWidth="1"/>
    <col min="5890" max="5890" width="14.7109375" style="1001" customWidth="1"/>
    <col min="5891" max="5891" width="7.28515625" style="1001" customWidth="1"/>
    <col min="5892" max="5892" width="9.42578125" style="1001" customWidth="1"/>
    <col min="5893" max="5893" width="12.5703125" style="1001" customWidth="1"/>
    <col min="5894" max="5894" width="9.42578125" style="1001" customWidth="1"/>
    <col min="5895" max="5895" width="13.85546875" style="1001" customWidth="1"/>
    <col min="5896" max="5896" width="11.28515625" style="1001" customWidth="1"/>
    <col min="5897" max="5897" width="10.5703125" style="1001" customWidth="1"/>
    <col min="5898" max="5898" width="13.85546875" style="1001" customWidth="1"/>
    <col min="5899" max="5899" width="8.7109375" style="1001" customWidth="1"/>
    <col min="5900" max="5900" width="14.85546875" style="1001" customWidth="1"/>
    <col min="5901" max="5901" width="11.5703125" style="1001" bestFit="1" customWidth="1"/>
    <col min="5902" max="6144" width="9.140625" style="1001"/>
    <col min="6145" max="6145" width="12.85546875" style="1001" customWidth="1"/>
    <col min="6146" max="6146" width="14.7109375" style="1001" customWidth="1"/>
    <col min="6147" max="6147" width="7.28515625" style="1001" customWidth="1"/>
    <col min="6148" max="6148" width="9.42578125" style="1001" customWidth="1"/>
    <col min="6149" max="6149" width="12.5703125" style="1001" customWidth="1"/>
    <col min="6150" max="6150" width="9.42578125" style="1001" customWidth="1"/>
    <col min="6151" max="6151" width="13.85546875" style="1001" customWidth="1"/>
    <col min="6152" max="6152" width="11.28515625" style="1001" customWidth="1"/>
    <col min="6153" max="6153" width="10.5703125" style="1001" customWidth="1"/>
    <col min="6154" max="6154" width="13.85546875" style="1001" customWidth="1"/>
    <col min="6155" max="6155" width="8.7109375" style="1001" customWidth="1"/>
    <col min="6156" max="6156" width="14.85546875" style="1001" customWidth="1"/>
    <col min="6157" max="6157" width="11.5703125" style="1001" bestFit="1" customWidth="1"/>
    <col min="6158" max="6400" width="9.140625" style="1001"/>
    <col min="6401" max="6401" width="12.85546875" style="1001" customWidth="1"/>
    <col min="6402" max="6402" width="14.7109375" style="1001" customWidth="1"/>
    <col min="6403" max="6403" width="7.28515625" style="1001" customWidth="1"/>
    <col min="6404" max="6404" width="9.42578125" style="1001" customWidth="1"/>
    <col min="6405" max="6405" width="12.5703125" style="1001" customWidth="1"/>
    <col min="6406" max="6406" width="9.42578125" style="1001" customWidth="1"/>
    <col min="6407" max="6407" width="13.85546875" style="1001" customWidth="1"/>
    <col min="6408" max="6408" width="11.28515625" style="1001" customWidth="1"/>
    <col min="6409" max="6409" width="10.5703125" style="1001" customWidth="1"/>
    <col min="6410" max="6410" width="13.85546875" style="1001" customWidth="1"/>
    <col min="6411" max="6411" width="8.7109375" style="1001" customWidth="1"/>
    <col min="6412" max="6412" width="14.85546875" style="1001" customWidth="1"/>
    <col min="6413" max="6413" width="11.5703125" style="1001" bestFit="1" customWidth="1"/>
    <col min="6414" max="6656" width="9.140625" style="1001"/>
    <col min="6657" max="6657" width="12.85546875" style="1001" customWidth="1"/>
    <col min="6658" max="6658" width="14.7109375" style="1001" customWidth="1"/>
    <col min="6659" max="6659" width="7.28515625" style="1001" customWidth="1"/>
    <col min="6660" max="6660" width="9.42578125" style="1001" customWidth="1"/>
    <col min="6661" max="6661" width="12.5703125" style="1001" customWidth="1"/>
    <col min="6662" max="6662" width="9.42578125" style="1001" customWidth="1"/>
    <col min="6663" max="6663" width="13.85546875" style="1001" customWidth="1"/>
    <col min="6664" max="6664" width="11.28515625" style="1001" customWidth="1"/>
    <col min="6665" max="6665" width="10.5703125" style="1001" customWidth="1"/>
    <col min="6666" max="6666" width="13.85546875" style="1001" customWidth="1"/>
    <col min="6667" max="6667" width="8.7109375" style="1001" customWidth="1"/>
    <col min="6668" max="6668" width="14.85546875" style="1001" customWidth="1"/>
    <col min="6669" max="6669" width="11.5703125" style="1001" bestFit="1" customWidth="1"/>
    <col min="6670" max="6912" width="9.140625" style="1001"/>
    <col min="6913" max="6913" width="12.85546875" style="1001" customWidth="1"/>
    <col min="6914" max="6914" width="14.7109375" style="1001" customWidth="1"/>
    <col min="6915" max="6915" width="7.28515625" style="1001" customWidth="1"/>
    <col min="6916" max="6916" width="9.42578125" style="1001" customWidth="1"/>
    <col min="6917" max="6917" width="12.5703125" style="1001" customWidth="1"/>
    <col min="6918" max="6918" width="9.42578125" style="1001" customWidth="1"/>
    <col min="6919" max="6919" width="13.85546875" style="1001" customWidth="1"/>
    <col min="6920" max="6920" width="11.28515625" style="1001" customWidth="1"/>
    <col min="6921" max="6921" width="10.5703125" style="1001" customWidth="1"/>
    <col min="6922" max="6922" width="13.85546875" style="1001" customWidth="1"/>
    <col min="6923" max="6923" width="8.7109375" style="1001" customWidth="1"/>
    <col min="6924" max="6924" width="14.85546875" style="1001" customWidth="1"/>
    <col min="6925" max="6925" width="11.5703125" style="1001" bestFit="1" customWidth="1"/>
    <col min="6926" max="7168" width="9.140625" style="1001"/>
    <col min="7169" max="7169" width="12.85546875" style="1001" customWidth="1"/>
    <col min="7170" max="7170" width="14.7109375" style="1001" customWidth="1"/>
    <col min="7171" max="7171" width="7.28515625" style="1001" customWidth="1"/>
    <col min="7172" max="7172" width="9.42578125" style="1001" customWidth="1"/>
    <col min="7173" max="7173" width="12.5703125" style="1001" customWidth="1"/>
    <col min="7174" max="7174" width="9.42578125" style="1001" customWidth="1"/>
    <col min="7175" max="7175" width="13.85546875" style="1001" customWidth="1"/>
    <col min="7176" max="7176" width="11.28515625" style="1001" customWidth="1"/>
    <col min="7177" max="7177" width="10.5703125" style="1001" customWidth="1"/>
    <col min="7178" max="7178" width="13.85546875" style="1001" customWidth="1"/>
    <col min="7179" max="7179" width="8.7109375" style="1001" customWidth="1"/>
    <col min="7180" max="7180" width="14.85546875" style="1001" customWidth="1"/>
    <col min="7181" max="7181" width="11.5703125" style="1001" bestFit="1" customWidth="1"/>
    <col min="7182" max="7424" width="9.140625" style="1001"/>
    <col min="7425" max="7425" width="12.85546875" style="1001" customWidth="1"/>
    <col min="7426" max="7426" width="14.7109375" style="1001" customWidth="1"/>
    <col min="7427" max="7427" width="7.28515625" style="1001" customWidth="1"/>
    <col min="7428" max="7428" width="9.42578125" style="1001" customWidth="1"/>
    <col min="7429" max="7429" width="12.5703125" style="1001" customWidth="1"/>
    <col min="7430" max="7430" width="9.42578125" style="1001" customWidth="1"/>
    <col min="7431" max="7431" width="13.85546875" style="1001" customWidth="1"/>
    <col min="7432" max="7432" width="11.28515625" style="1001" customWidth="1"/>
    <col min="7433" max="7433" width="10.5703125" style="1001" customWidth="1"/>
    <col min="7434" max="7434" width="13.85546875" style="1001" customWidth="1"/>
    <col min="7435" max="7435" width="8.7109375" style="1001" customWidth="1"/>
    <col min="7436" max="7436" width="14.85546875" style="1001" customWidth="1"/>
    <col min="7437" max="7437" width="11.5703125" style="1001" bestFit="1" customWidth="1"/>
    <col min="7438" max="7680" width="9.140625" style="1001"/>
    <col min="7681" max="7681" width="12.85546875" style="1001" customWidth="1"/>
    <col min="7682" max="7682" width="14.7109375" style="1001" customWidth="1"/>
    <col min="7683" max="7683" width="7.28515625" style="1001" customWidth="1"/>
    <col min="7684" max="7684" width="9.42578125" style="1001" customWidth="1"/>
    <col min="7685" max="7685" width="12.5703125" style="1001" customWidth="1"/>
    <col min="7686" max="7686" width="9.42578125" style="1001" customWidth="1"/>
    <col min="7687" max="7687" width="13.85546875" style="1001" customWidth="1"/>
    <col min="7688" max="7688" width="11.28515625" style="1001" customWidth="1"/>
    <col min="7689" max="7689" width="10.5703125" style="1001" customWidth="1"/>
    <col min="7690" max="7690" width="13.85546875" style="1001" customWidth="1"/>
    <col min="7691" max="7691" width="8.7109375" style="1001" customWidth="1"/>
    <col min="7692" max="7692" width="14.85546875" style="1001" customWidth="1"/>
    <col min="7693" max="7693" width="11.5703125" style="1001" bestFit="1" customWidth="1"/>
    <col min="7694" max="7936" width="9.140625" style="1001"/>
    <col min="7937" max="7937" width="12.85546875" style="1001" customWidth="1"/>
    <col min="7938" max="7938" width="14.7109375" style="1001" customWidth="1"/>
    <col min="7939" max="7939" width="7.28515625" style="1001" customWidth="1"/>
    <col min="7940" max="7940" width="9.42578125" style="1001" customWidth="1"/>
    <col min="7941" max="7941" width="12.5703125" style="1001" customWidth="1"/>
    <col min="7942" max="7942" width="9.42578125" style="1001" customWidth="1"/>
    <col min="7943" max="7943" width="13.85546875" style="1001" customWidth="1"/>
    <col min="7944" max="7944" width="11.28515625" style="1001" customWidth="1"/>
    <col min="7945" max="7945" width="10.5703125" style="1001" customWidth="1"/>
    <col min="7946" max="7946" width="13.85546875" style="1001" customWidth="1"/>
    <col min="7947" max="7947" width="8.7109375" style="1001" customWidth="1"/>
    <col min="7948" max="7948" width="14.85546875" style="1001" customWidth="1"/>
    <col min="7949" max="7949" width="11.5703125" style="1001" bestFit="1" customWidth="1"/>
    <col min="7950" max="8192" width="9.140625" style="1001"/>
    <col min="8193" max="8193" width="12.85546875" style="1001" customWidth="1"/>
    <col min="8194" max="8194" width="14.7109375" style="1001" customWidth="1"/>
    <col min="8195" max="8195" width="7.28515625" style="1001" customWidth="1"/>
    <col min="8196" max="8196" width="9.42578125" style="1001" customWidth="1"/>
    <col min="8197" max="8197" width="12.5703125" style="1001" customWidth="1"/>
    <col min="8198" max="8198" width="9.42578125" style="1001" customWidth="1"/>
    <col min="8199" max="8199" width="13.85546875" style="1001" customWidth="1"/>
    <col min="8200" max="8200" width="11.28515625" style="1001" customWidth="1"/>
    <col min="8201" max="8201" width="10.5703125" style="1001" customWidth="1"/>
    <col min="8202" max="8202" width="13.85546875" style="1001" customWidth="1"/>
    <col min="8203" max="8203" width="8.7109375" style="1001" customWidth="1"/>
    <col min="8204" max="8204" width="14.85546875" style="1001" customWidth="1"/>
    <col min="8205" max="8205" width="11.5703125" style="1001" bestFit="1" customWidth="1"/>
    <col min="8206" max="8448" width="9.140625" style="1001"/>
    <col min="8449" max="8449" width="12.85546875" style="1001" customWidth="1"/>
    <col min="8450" max="8450" width="14.7109375" style="1001" customWidth="1"/>
    <col min="8451" max="8451" width="7.28515625" style="1001" customWidth="1"/>
    <col min="8452" max="8452" width="9.42578125" style="1001" customWidth="1"/>
    <col min="8453" max="8453" width="12.5703125" style="1001" customWidth="1"/>
    <col min="8454" max="8454" width="9.42578125" style="1001" customWidth="1"/>
    <col min="8455" max="8455" width="13.85546875" style="1001" customWidth="1"/>
    <col min="8456" max="8456" width="11.28515625" style="1001" customWidth="1"/>
    <col min="8457" max="8457" width="10.5703125" style="1001" customWidth="1"/>
    <col min="8458" max="8458" width="13.85546875" style="1001" customWidth="1"/>
    <col min="8459" max="8459" width="8.7109375" style="1001" customWidth="1"/>
    <col min="8460" max="8460" width="14.85546875" style="1001" customWidth="1"/>
    <col min="8461" max="8461" width="11.5703125" style="1001" bestFit="1" customWidth="1"/>
    <col min="8462" max="8704" width="9.140625" style="1001"/>
    <col min="8705" max="8705" width="12.85546875" style="1001" customWidth="1"/>
    <col min="8706" max="8706" width="14.7109375" style="1001" customWidth="1"/>
    <col min="8707" max="8707" width="7.28515625" style="1001" customWidth="1"/>
    <col min="8708" max="8708" width="9.42578125" style="1001" customWidth="1"/>
    <col min="8709" max="8709" width="12.5703125" style="1001" customWidth="1"/>
    <col min="8710" max="8710" width="9.42578125" style="1001" customWidth="1"/>
    <col min="8711" max="8711" width="13.85546875" style="1001" customWidth="1"/>
    <col min="8712" max="8712" width="11.28515625" style="1001" customWidth="1"/>
    <col min="8713" max="8713" width="10.5703125" style="1001" customWidth="1"/>
    <col min="8714" max="8714" width="13.85546875" style="1001" customWidth="1"/>
    <col min="8715" max="8715" width="8.7109375" style="1001" customWidth="1"/>
    <col min="8716" max="8716" width="14.85546875" style="1001" customWidth="1"/>
    <col min="8717" max="8717" width="11.5703125" style="1001" bestFit="1" customWidth="1"/>
    <col min="8718" max="8960" width="9.140625" style="1001"/>
    <col min="8961" max="8961" width="12.85546875" style="1001" customWidth="1"/>
    <col min="8962" max="8962" width="14.7109375" style="1001" customWidth="1"/>
    <col min="8963" max="8963" width="7.28515625" style="1001" customWidth="1"/>
    <col min="8964" max="8964" width="9.42578125" style="1001" customWidth="1"/>
    <col min="8965" max="8965" width="12.5703125" style="1001" customWidth="1"/>
    <col min="8966" max="8966" width="9.42578125" style="1001" customWidth="1"/>
    <col min="8967" max="8967" width="13.85546875" style="1001" customWidth="1"/>
    <col min="8968" max="8968" width="11.28515625" style="1001" customWidth="1"/>
    <col min="8969" max="8969" width="10.5703125" style="1001" customWidth="1"/>
    <col min="8970" max="8970" width="13.85546875" style="1001" customWidth="1"/>
    <col min="8971" max="8971" width="8.7109375" style="1001" customWidth="1"/>
    <col min="8972" max="8972" width="14.85546875" style="1001" customWidth="1"/>
    <col min="8973" max="8973" width="11.5703125" style="1001" bestFit="1" customWidth="1"/>
    <col min="8974" max="9216" width="9.140625" style="1001"/>
    <col min="9217" max="9217" width="12.85546875" style="1001" customWidth="1"/>
    <col min="9218" max="9218" width="14.7109375" style="1001" customWidth="1"/>
    <col min="9219" max="9219" width="7.28515625" style="1001" customWidth="1"/>
    <col min="9220" max="9220" width="9.42578125" style="1001" customWidth="1"/>
    <col min="9221" max="9221" width="12.5703125" style="1001" customWidth="1"/>
    <col min="9222" max="9222" width="9.42578125" style="1001" customWidth="1"/>
    <col min="9223" max="9223" width="13.85546875" style="1001" customWidth="1"/>
    <col min="9224" max="9224" width="11.28515625" style="1001" customWidth="1"/>
    <col min="9225" max="9225" width="10.5703125" style="1001" customWidth="1"/>
    <col min="9226" max="9226" width="13.85546875" style="1001" customWidth="1"/>
    <col min="9227" max="9227" width="8.7109375" style="1001" customWidth="1"/>
    <col min="9228" max="9228" width="14.85546875" style="1001" customWidth="1"/>
    <col min="9229" max="9229" width="11.5703125" style="1001" bestFit="1" customWidth="1"/>
    <col min="9230" max="9472" width="9.140625" style="1001"/>
    <col min="9473" max="9473" width="12.85546875" style="1001" customWidth="1"/>
    <col min="9474" max="9474" width="14.7109375" style="1001" customWidth="1"/>
    <col min="9475" max="9475" width="7.28515625" style="1001" customWidth="1"/>
    <col min="9476" max="9476" width="9.42578125" style="1001" customWidth="1"/>
    <col min="9477" max="9477" width="12.5703125" style="1001" customWidth="1"/>
    <col min="9478" max="9478" width="9.42578125" style="1001" customWidth="1"/>
    <col min="9479" max="9479" width="13.85546875" style="1001" customWidth="1"/>
    <col min="9480" max="9480" width="11.28515625" style="1001" customWidth="1"/>
    <col min="9481" max="9481" width="10.5703125" style="1001" customWidth="1"/>
    <col min="9482" max="9482" width="13.85546875" style="1001" customWidth="1"/>
    <col min="9483" max="9483" width="8.7109375" style="1001" customWidth="1"/>
    <col min="9484" max="9484" width="14.85546875" style="1001" customWidth="1"/>
    <col min="9485" max="9485" width="11.5703125" style="1001" bestFit="1" customWidth="1"/>
    <col min="9486" max="9728" width="9.140625" style="1001"/>
    <col min="9729" max="9729" width="12.85546875" style="1001" customWidth="1"/>
    <col min="9730" max="9730" width="14.7109375" style="1001" customWidth="1"/>
    <col min="9731" max="9731" width="7.28515625" style="1001" customWidth="1"/>
    <col min="9732" max="9732" width="9.42578125" style="1001" customWidth="1"/>
    <col min="9733" max="9733" width="12.5703125" style="1001" customWidth="1"/>
    <col min="9734" max="9734" width="9.42578125" style="1001" customWidth="1"/>
    <col min="9735" max="9735" width="13.85546875" style="1001" customWidth="1"/>
    <col min="9736" max="9736" width="11.28515625" style="1001" customWidth="1"/>
    <col min="9737" max="9737" width="10.5703125" style="1001" customWidth="1"/>
    <col min="9738" max="9738" width="13.85546875" style="1001" customWidth="1"/>
    <col min="9739" max="9739" width="8.7109375" style="1001" customWidth="1"/>
    <col min="9740" max="9740" width="14.85546875" style="1001" customWidth="1"/>
    <col min="9741" max="9741" width="11.5703125" style="1001" bestFit="1" customWidth="1"/>
    <col min="9742" max="9984" width="9.140625" style="1001"/>
    <col min="9985" max="9985" width="12.85546875" style="1001" customWidth="1"/>
    <col min="9986" max="9986" width="14.7109375" style="1001" customWidth="1"/>
    <col min="9987" max="9987" width="7.28515625" style="1001" customWidth="1"/>
    <col min="9988" max="9988" width="9.42578125" style="1001" customWidth="1"/>
    <col min="9989" max="9989" width="12.5703125" style="1001" customWidth="1"/>
    <col min="9990" max="9990" width="9.42578125" style="1001" customWidth="1"/>
    <col min="9991" max="9991" width="13.85546875" style="1001" customWidth="1"/>
    <col min="9992" max="9992" width="11.28515625" style="1001" customWidth="1"/>
    <col min="9993" max="9993" width="10.5703125" style="1001" customWidth="1"/>
    <col min="9994" max="9994" width="13.85546875" style="1001" customWidth="1"/>
    <col min="9995" max="9995" width="8.7109375" style="1001" customWidth="1"/>
    <col min="9996" max="9996" width="14.85546875" style="1001" customWidth="1"/>
    <col min="9997" max="9997" width="11.5703125" style="1001" bestFit="1" customWidth="1"/>
    <col min="9998" max="10240" width="9.140625" style="1001"/>
    <col min="10241" max="10241" width="12.85546875" style="1001" customWidth="1"/>
    <col min="10242" max="10242" width="14.7109375" style="1001" customWidth="1"/>
    <col min="10243" max="10243" width="7.28515625" style="1001" customWidth="1"/>
    <col min="10244" max="10244" width="9.42578125" style="1001" customWidth="1"/>
    <col min="10245" max="10245" width="12.5703125" style="1001" customWidth="1"/>
    <col min="10246" max="10246" width="9.42578125" style="1001" customWidth="1"/>
    <col min="10247" max="10247" width="13.85546875" style="1001" customWidth="1"/>
    <col min="10248" max="10248" width="11.28515625" style="1001" customWidth="1"/>
    <col min="10249" max="10249" width="10.5703125" style="1001" customWidth="1"/>
    <col min="10250" max="10250" width="13.85546875" style="1001" customWidth="1"/>
    <col min="10251" max="10251" width="8.7109375" style="1001" customWidth="1"/>
    <col min="10252" max="10252" width="14.85546875" style="1001" customWidth="1"/>
    <col min="10253" max="10253" width="11.5703125" style="1001" bestFit="1" customWidth="1"/>
    <col min="10254" max="10496" width="9.140625" style="1001"/>
    <col min="10497" max="10497" width="12.85546875" style="1001" customWidth="1"/>
    <col min="10498" max="10498" width="14.7109375" style="1001" customWidth="1"/>
    <col min="10499" max="10499" width="7.28515625" style="1001" customWidth="1"/>
    <col min="10500" max="10500" width="9.42578125" style="1001" customWidth="1"/>
    <col min="10501" max="10501" width="12.5703125" style="1001" customWidth="1"/>
    <col min="10502" max="10502" width="9.42578125" style="1001" customWidth="1"/>
    <col min="10503" max="10503" width="13.85546875" style="1001" customWidth="1"/>
    <col min="10504" max="10504" width="11.28515625" style="1001" customWidth="1"/>
    <col min="10505" max="10505" width="10.5703125" style="1001" customWidth="1"/>
    <col min="10506" max="10506" width="13.85546875" style="1001" customWidth="1"/>
    <col min="10507" max="10507" width="8.7109375" style="1001" customWidth="1"/>
    <col min="10508" max="10508" width="14.85546875" style="1001" customWidth="1"/>
    <col min="10509" max="10509" width="11.5703125" style="1001" bestFit="1" customWidth="1"/>
    <col min="10510" max="10752" width="9.140625" style="1001"/>
    <col min="10753" max="10753" width="12.85546875" style="1001" customWidth="1"/>
    <col min="10754" max="10754" width="14.7109375" style="1001" customWidth="1"/>
    <col min="10755" max="10755" width="7.28515625" style="1001" customWidth="1"/>
    <col min="10756" max="10756" width="9.42578125" style="1001" customWidth="1"/>
    <col min="10757" max="10757" width="12.5703125" style="1001" customWidth="1"/>
    <col min="10758" max="10758" width="9.42578125" style="1001" customWidth="1"/>
    <col min="10759" max="10759" width="13.85546875" style="1001" customWidth="1"/>
    <col min="10760" max="10760" width="11.28515625" style="1001" customWidth="1"/>
    <col min="10761" max="10761" width="10.5703125" style="1001" customWidth="1"/>
    <col min="10762" max="10762" width="13.85546875" style="1001" customWidth="1"/>
    <col min="10763" max="10763" width="8.7109375" style="1001" customWidth="1"/>
    <col min="10764" max="10764" width="14.85546875" style="1001" customWidth="1"/>
    <col min="10765" max="10765" width="11.5703125" style="1001" bestFit="1" customWidth="1"/>
    <col min="10766" max="11008" width="9.140625" style="1001"/>
    <col min="11009" max="11009" width="12.85546875" style="1001" customWidth="1"/>
    <col min="11010" max="11010" width="14.7109375" style="1001" customWidth="1"/>
    <col min="11011" max="11011" width="7.28515625" style="1001" customWidth="1"/>
    <col min="11012" max="11012" width="9.42578125" style="1001" customWidth="1"/>
    <col min="11013" max="11013" width="12.5703125" style="1001" customWidth="1"/>
    <col min="11014" max="11014" width="9.42578125" style="1001" customWidth="1"/>
    <col min="11015" max="11015" width="13.85546875" style="1001" customWidth="1"/>
    <col min="11016" max="11016" width="11.28515625" style="1001" customWidth="1"/>
    <col min="11017" max="11017" width="10.5703125" style="1001" customWidth="1"/>
    <col min="11018" max="11018" width="13.85546875" style="1001" customWidth="1"/>
    <col min="11019" max="11019" width="8.7109375" style="1001" customWidth="1"/>
    <col min="11020" max="11020" width="14.85546875" style="1001" customWidth="1"/>
    <col min="11021" max="11021" width="11.5703125" style="1001" bestFit="1" customWidth="1"/>
    <col min="11022" max="11264" width="9.140625" style="1001"/>
    <col min="11265" max="11265" width="12.85546875" style="1001" customWidth="1"/>
    <col min="11266" max="11266" width="14.7109375" style="1001" customWidth="1"/>
    <col min="11267" max="11267" width="7.28515625" style="1001" customWidth="1"/>
    <col min="11268" max="11268" width="9.42578125" style="1001" customWidth="1"/>
    <col min="11269" max="11269" width="12.5703125" style="1001" customWidth="1"/>
    <col min="11270" max="11270" width="9.42578125" style="1001" customWidth="1"/>
    <col min="11271" max="11271" width="13.85546875" style="1001" customWidth="1"/>
    <col min="11272" max="11272" width="11.28515625" style="1001" customWidth="1"/>
    <col min="11273" max="11273" width="10.5703125" style="1001" customWidth="1"/>
    <col min="11274" max="11274" width="13.85546875" style="1001" customWidth="1"/>
    <col min="11275" max="11275" width="8.7109375" style="1001" customWidth="1"/>
    <col min="11276" max="11276" width="14.85546875" style="1001" customWidth="1"/>
    <col min="11277" max="11277" width="11.5703125" style="1001" bestFit="1" customWidth="1"/>
    <col min="11278" max="11520" width="9.140625" style="1001"/>
    <col min="11521" max="11521" width="12.85546875" style="1001" customWidth="1"/>
    <col min="11522" max="11522" width="14.7109375" style="1001" customWidth="1"/>
    <col min="11523" max="11523" width="7.28515625" style="1001" customWidth="1"/>
    <col min="11524" max="11524" width="9.42578125" style="1001" customWidth="1"/>
    <col min="11525" max="11525" width="12.5703125" style="1001" customWidth="1"/>
    <col min="11526" max="11526" width="9.42578125" style="1001" customWidth="1"/>
    <col min="11527" max="11527" width="13.85546875" style="1001" customWidth="1"/>
    <col min="11528" max="11528" width="11.28515625" style="1001" customWidth="1"/>
    <col min="11529" max="11529" width="10.5703125" style="1001" customWidth="1"/>
    <col min="11530" max="11530" width="13.85546875" style="1001" customWidth="1"/>
    <col min="11531" max="11531" width="8.7109375" style="1001" customWidth="1"/>
    <col min="11532" max="11532" width="14.85546875" style="1001" customWidth="1"/>
    <col min="11533" max="11533" width="11.5703125" style="1001" bestFit="1" customWidth="1"/>
    <col min="11534" max="11776" width="9.140625" style="1001"/>
    <col min="11777" max="11777" width="12.85546875" style="1001" customWidth="1"/>
    <col min="11778" max="11778" width="14.7109375" style="1001" customWidth="1"/>
    <col min="11779" max="11779" width="7.28515625" style="1001" customWidth="1"/>
    <col min="11780" max="11780" width="9.42578125" style="1001" customWidth="1"/>
    <col min="11781" max="11781" width="12.5703125" style="1001" customWidth="1"/>
    <col min="11782" max="11782" width="9.42578125" style="1001" customWidth="1"/>
    <col min="11783" max="11783" width="13.85546875" style="1001" customWidth="1"/>
    <col min="11784" max="11784" width="11.28515625" style="1001" customWidth="1"/>
    <col min="11785" max="11785" width="10.5703125" style="1001" customWidth="1"/>
    <col min="11786" max="11786" width="13.85546875" style="1001" customWidth="1"/>
    <col min="11787" max="11787" width="8.7109375" style="1001" customWidth="1"/>
    <col min="11788" max="11788" width="14.85546875" style="1001" customWidth="1"/>
    <col min="11789" max="11789" width="11.5703125" style="1001" bestFit="1" customWidth="1"/>
    <col min="11790" max="12032" width="9.140625" style="1001"/>
    <col min="12033" max="12033" width="12.85546875" style="1001" customWidth="1"/>
    <col min="12034" max="12034" width="14.7109375" style="1001" customWidth="1"/>
    <col min="12035" max="12035" width="7.28515625" style="1001" customWidth="1"/>
    <col min="12036" max="12036" width="9.42578125" style="1001" customWidth="1"/>
    <col min="12037" max="12037" width="12.5703125" style="1001" customWidth="1"/>
    <col min="12038" max="12038" width="9.42578125" style="1001" customWidth="1"/>
    <col min="12039" max="12039" width="13.85546875" style="1001" customWidth="1"/>
    <col min="12040" max="12040" width="11.28515625" style="1001" customWidth="1"/>
    <col min="12041" max="12041" width="10.5703125" style="1001" customWidth="1"/>
    <col min="12042" max="12042" width="13.85546875" style="1001" customWidth="1"/>
    <col min="12043" max="12043" width="8.7109375" style="1001" customWidth="1"/>
    <col min="12044" max="12044" width="14.85546875" style="1001" customWidth="1"/>
    <col min="12045" max="12045" width="11.5703125" style="1001" bestFit="1" customWidth="1"/>
    <col min="12046" max="12288" width="9.140625" style="1001"/>
    <col min="12289" max="12289" width="12.85546875" style="1001" customWidth="1"/>
    <col min="12290" max="12290" width="14.7109375" style="1001" customWidth="1"/>
    <col min="12291" max="12291" width="7.28515625" style="1001" customWidth="1"/>
    <col min="12292" max="12292" width="9.42578125" style="1001" customWidth="1"/>
    <col min="12293" max="12293" width="12.5703125" style="1001" customWidth="1"/>
    <col min="12294" max="12294" width="9.42578125" style="1001" customWidth="1"/>
    <col min="12295" max="12295" width="13.85546875" style="1001" customWidth="1"/>
    <col min="12296" max="12296" width="11.28515625" style="1001" customWidth="1"/>
    <col min="12297" max="12297" width="10.5703125" style="1001" customWidth="1"/>
    <col min="12298" max="12298" width="13.85546875" style="1001" customWidth="1"/>
    <col min="12299" max="12299" width="8.7109375" style="1001" customWidth="1"/>
    <col min="12300" max="12300" width="14.85546875" style="1001" customWidth="1"/>
    <col min="12301" max="12301" width="11.5703125" style="1001" bestFit="1" customWidth="1"/>
    <col min="12302" max="12544" width="9.140625" style="1001"/>
    <col min="12545" max="12545" width="12.85546875" style="1001" customWidth="1"/>
    <col min="12546" max="12546" width="14.7109375" style="1001" customWidth="1"/>
    <col min="12547" max="12547" width="7.28515625" style="1001" customWidth="1"/>
    <col min="12548" max="12548" width="9.42578125" style="1001" customWidth="1"/>
    <col min="12549" max="12549" width="12.5703125" style="1001" customWidth="1"/>
    <col min="12550" max="12550" width="9.42578125" style="1001" customWidth="1"/>
    <col min="12551" max="12551" width="13.85546875" style="1001" customWidth="1"/>
    <col min="12552" max="12552" width="11.28515625" style="1001" customWidth="1"/>
    <col min="12553" max="12553" width="10.5703125" style="1001" customWidth="1"/>
    <col min="12554" max="12554" width="13.85546875" style="1001" customWidth="1"/>
    <col min="12555" max="12555" width="8.7109375" style="1001" customWidth="1"/>
    <col min="12556" max="12556" width="14.85546875" style="1001" customWidth="1"/>
    <col min="12557" max="12557" width="11.5703125" style="1001" bestFit="1" customWidth="1"/>
    <col min="12558" max="12800" width="9.140625" style="1001"/>
    <col min="12801" max="12801" width="12.85546875" style="1001" customWidth="1"/>
    <col min="12802" max="12802" width="14.7109375" style="1001" customWidth="1"/>
    <col min="12803" max="12803" width="7.28515625" style="1001" customWidth="1"/>
    <col min="12804" max="12804" width="9.42578125" style="1001" customWidth="1"/>
    <col min="12805" max="12805" width="12.5703125" style="1001" customWidth="1"/>
    <col min="12806" max="12806" width="9.42578125" style="1001" customWidth="1"/>
    <col min="12807" max="12807" width="13.85546875" style="1001" customWidth="1"/>
    <col min="12808" max="12808" width="11.28515625" style="1001" customWidth="1"/>
    <col min="12809" max="12809" width="10.5703125" style="1001" customWidth="1"/>
    <col min="12810" max="12810" width="13.85546875" style="1001" customWidth="1"/>
    <col min="12811" max="12811" width="8.7109375" style="1001" customWidth="1"/>
    <col min="12812" max="12812" width="14.85546875" style="1001" customWidth="1"/>
    <col min="12813" max="12813" width="11.5703125" style="1001" bestFit="1" customWidth="1"/>
    <col min="12814" max="13056" width="9.140625" style="1001"/>
    <col min="13057" max="13057" width="12.85546875" style="1001" customWidth="1"/>
    <col min="13058" max="13058" width="14.7109375" style="1001" customWidth="1"/>
    <col min="13059" max="13059" width="7.28515625" style="1001" customWidth="1"/>
    <col min="13060" max="13060" width="9.42578125" style="1001" customWidth="1"/>
    <col min="13061" max="13061" width="12.5703125" style="1001" customWidth="1"/>
    <col min="13062" max="13062" width="9.42578125" style="1001" customWidth="1"/>
    <col min="13063" max="13063" width="13.85546875" style="1001" customWidth="1"/>
    <col min="13064" max="13064" width="11.28515625" style="1001" customWidth="1"/>
    <col min="13065" max="13065" width="10.5703125" style="1001" customWidth="1"/>
    <col min="13066" max="13066" width="13.85546875" style="1001" customWidth="1"/>
    <col min="13067" max="13067" width="8.7109375" style="1001" customWidth="1"/>
    <col min="13068" max="13068" width="14.85546875" style="1001" customWidth="1"/>
    <col min="13069" max="13069" width="11.5703125" style="1001" bestFit="1" customWidth="1"/>
    <col min="13070" max="13312" width="9.140625" style="1001"/>
    <col min="13313" max="13313" width="12.85546875" style="1001" customWidth="1"/>
    <col min="13314" max="13314" width="14.7109375" style="1001" customWidth="1"/>
    <col min="13315" max="13315" width="7.28515625" style="1001" customWidth="1"/>
    <col min="13316" max="13316" width="9.42578125" style="1001" customWidth="1"/>
    <col min="13317" max="13317" width="12.5703125" style="1001" customWidth="1"/>
    <col min="13318" max="13318" width="9.42578125" style="1001" customWidth="1"/>
    <col min="13319" max="13319" width="13.85546875" style="1001" customWidth="1"/>
    <col min="13320" max="13320" width="11.28515625" style="1001" customWidth="1"/>
    <col min="13321" max="13321" width="10.5703125" style="1001" customWidth="1"/>
    <col min="13322" max="13322" width="13.85546875" style="1001" customWidth="1"/>
    <col min="13323" max="13323" width="8.7109375" style="1001" customWidth="1"/>
    <col min="13324" max="13324" width="14.85546875" style="1001" customWidth="1"/>
    <col min="13325" max="13325" width="11.5703125" style="1001" bestFit="1" customWidth="1"/>
    <col min="13326" max="13568" width="9.140625" style="1001"/>
    <col min="13569" max="13569" width="12.85546875" style="1001" customWidth="1"/>
    <col min="13570" max="13570" width="14.7109375" style="1001" customWidth="1"/>
    <col min="13571" max="13571" width="7.28515625" style="1001" customWidth="1"/>
    <col min="13572" max="13572" width="9.42578125" style="1001" customWidth="1"/>
    <col min="13573" max="13573" width="12.5703125" style="1001" customWidth="1"/>
    <col min="13574" max="13574" width="9.42578125" style="1001" customWidth="1"/>
    <col min="13575" max="13575" width="13.85546875" style="1001" customWidth="1"/>
    <col min="13576" max="13576" width="11.28515625" style="1001" customWidth="1"/>
    <col min="13577" max="13577" width="10.5703125" style="1001" customWidth="1"/>
    <col min="13578" max="13578" width="13.85546875" style="1001" customWidth="1"/>
    <col min="13579" max="13579" width="8.7109375" style="1001" customWidth="1"/>
    <col min="13580" max="13580" width="14.85546875" style="1001" customWidth="1"/>
    <col min="13581" max="13581" width="11.5703125" style="1001" bestFit="1" customWidth="1"/>
    <col min="13582" max="13824" width="9.140625" style="1001"/>
    <col min="13825" max="13825" width="12.85546875" style="1001" customWidth="1"/>
    <col min="13826" max="13826" width="14.7109375" style="1001" customWidth="1"/>
    <col min="13827" max="13827" width="7.28515625" style="1001" customWidth="1"/>
    <col min="13828" max="13828" width="9.42578125" style="1001" customWidth="1"/>
    <col min="13829" max="13829" width="12.5703125" style="1001" customWidth="1"/>
    <col min="13830" max="13830" width="9.42578125" style="1001" customWidth="1"/>
    <col min="13831" max="13831" width="13.85546875" style="1001" customWidth="1"/>
    <col min="13832" max="13832" width="11.28515625" style="1001" customWidth="1"/>
    <col min="13833" max="13833" width="10.5703125" style="1001" customWidth="1"/>
    <col min="13834" max="13834" width="13.85546875" style="1001" customWidth="1"/>
    <col min="13835" max="13835" width="8.7109375" style="1001" customWidth="1"/>
    <col min="13836" max="13836" width="14.85546875" style="1001" customWidth="1"/>
    <col min="13837" max="13837" width="11.5703125" style="1001" bestFit="1" customWidth="1"/>
    <col min="13838" max="14080" width="9.140625" style="1001"/>
    <col min="14081" max="14081" width="12.85546875" style="1001" customWidth="1"/>
    <col min="14082" max="14082" width="14.7109375" style="1001" customWidth="1"/>
    <col min="14083" max="14083" width="7.28515625" style="1001" customWidth="1"/>
    <col min="14084" max="14084" width="9.42578125" style="1001" customWidth="1"/>
    <col min="14085" max="14085" width="12.5703125" style="1001" customWidth="1"/>
    <col min="14086" max="14086" width="9.42578125" style="1001" customWidth="1"/>
    <col min="14087" max="14087" width="13.85546875" style="1001" customWidth="1"/>
    <col min="14088" max="14088" width="11.28515625" style="1001" customWidth="1"/>
    <col min="14089" max="14089" width="10.5703125" style="1001" customWidth="1"/>
    <col min="14090" max="14090" width="13.85546875" style="1001" customWidth="1"/>
    <col min="14091" max="14091" width="8.7109375" style="1001" customWidth="1"/>
    <col min="14092" max="14092" width="14.85546875" style="1001" customWidth="1"/>
    <col min="14093" max="14093" width="11.5703125" style="1001" bestFit="1" customWidth="1"/>
    <col min="14094" max="14336" width="9.140625" style="1001"/>
    <col min="14337" max="14337" width="12.85546875" style="1001" customWidth="1"/>
    <col min="14338" max="14338" width="14.7109375" style="1001" customWidth="1"/>
    <col min="14339" max="14339" width="7.28515625" style="1001" customWidth="1"/>
    <col min="14340" max="14340" width="9.42578125" style="1001" customWidth="1"/>
    <col min="14341" max="14341" width="12.5703125" style="1001" customWidth="1"/>
    <col min="14342" max="14342" width="9.42578125" style="1001" customWidth="1"/>
    <col min="14343" max="14343" width="13.85546875" style="1001" customWidth="1"/>
    <col min="14344" max="14344" width="11.28515625" style="1001" customWidth="1"/>
    <col min="14345" max="14345" width="10.5703125" style="1001" customWidth="1"/>
    <col min="14346" max="14346" width="13.85546875" style="1001" customWidth="1"/>
    <col min="14347" max="14347" width="8.7109375" style="1001" customWidth="1"/>
    <col min="14348" max="14348" width="14.85546875" style="1001" customWidth="1"/>
    <col min="14349" max="14349" width="11.5703125" style="1001" bestFit="1" customWidth="1"/>
    <col min="14350" max="14592" width="9.140625" style="1001"/>
    <col min="14593" max="14593" width="12.85546875" style="1001" customWidth="1"/>
    <col min="14594" max="14594" width="14.7109375" style="1001" customWidth="1"/>
    <col min="14595" max="14595" width="7.28515625" style="1001" customWidth="1"/>
    <col min="14596" max="14596" width="9.42578125" style="1001" customWidth="1"/>
    <col min="14597" max="14597" width="12.5703125" style="1001" customWidth="1"/>
    <col min="14598" max="14598" width="9.42578125" style="1001" customWidth="1"/>
    <col min="14599" max="14599" width="13.85546875" style="1001" customWidth="1"/>
    <col min="14600" max="14600" width="11.28515625" style="1001" customWidth="1"/>
    <col min="14601" max="14601" width="10.5703125" style="1001" customWidth="1"/>
    <col min="14602" max="14602" width="13.85546875" style="1001" customWidth="1"/>
    <col min="14603" max="14603" width="8.7109375" style="1001" customWidth="1"/>
    <col min="14604" max="14604" width="14.85546875" style="1001" customWidth="1"/>
    <col min="14605" max="14605" width="11.5703125" style="1001" bestFit="1" customWidth="1"/>
    <col min="14606" max="14848" width="9.140625" style="1001"/>
    <col min="14849" max="14849" width="12.85546875" style="1001" customWidth="1"/>
    <col min="14850" max="14850" width="14.7109375" style="1001" customWidth="1"/>
    <col min="14851" max="14851" width="7.28515625" style="1001" customWidth="1"/>
    <col min="14852" max="14852" width="9.42578125" style="1001" customWidth="1"/>
    <col min="14853" max="14853" width="12.5703125" style="1001" customWidth="1"/>
    <col min="14854" max="14854" width="9.42578125" style="1001" customWidth="1"/>
    <col min="14855" max="14855" width="13.85546875" style="1001" customWidth="1"/>
    <col min="14856" max="14856" width="11.28515625" style="1001" customWidth="1"/>
    <col min="14857" max="14857" width="10.5703125" style="1001" customWidth="1"/>
    <col min="14858" max="14858" width="13.85546875" style="1001" customWidth="1"/>
    <col min="14859" max="14859" width="8.7109375" style="1001" customWidth="1"/>
    <col min="14860" max="14860" width="14.85546875" style="1001" customWidth="1"/>
    <col min="14861" max="14861" width="11.5703125" style="1001" bestFit="1" customWidth="1"/>
    <col min="14862" max="15104" width="9.140625" style="1001"/>
    <col min="15105" max="15105" width="12.85546875" style="1001" customWidth="1"/>
    <col min="15106" max="15106" width="14.7109375" style="1001" customWidth="1"/>
    <col min="15107" max="15107" width="7.28515625" style="1001" customWidth="1"/>
    <col min="15108" max="15108" width="9.42578125" style="1001" customWidth="1"/>
    <col min="15109" max="15109" width="12.5703125" style="1001" customWidth="1"/>
    <col min="15110" max="15110" width="9.42578125" style="1001" customWidth="1"/>
    <col min="15111" max="15111" width="13.85546875" style="1001" customWidth="1"/>
    <col min="15112" max="15112" width="11.28515625" style="1001" customWidth="1"/>
    <col min="15113" max="15113" width="10.5703125" style="1001" customWidth="1"/>
    <col min="15114" max="15114" width="13.85546875" style="1001" customWidth="1"/>
    <col min="15115" max="15115" width="8.7109375" style="1001" customWidth="1"/>
    <col min="15116" max="15116" width="14.85546875" style="1001" customWidth="1"/>
    <col min="15117" max="15117" width="11.5703125" style="1001" bestFit="1" customWidth="1"/>
    <col min="15118" max="15360" width="9.140625" style="1001"/>
    <col min="15361" max="15361" width="12.85546875" style="1001" customWidth="1"/>
    <col min="15362" max="15362" width="14.7109375" style="1001" customWidth="1"/>
    <col min="15363" max="15363" width="7.28515625" style="1001" customWidth="1"/>
    <col min="15364" max="15364" width="9.42578125" style="1001" customWidth="1"/>
    <col min="15365" max="15365" width="12.5703125" style="1001" customWidth="1"/>
    <col min="15366" max="15366" width="9.42578125" style="1001" customWidth="1"/>
    <col min="15367" max="15367" width="13.85546875" style="1001" customWidth="1"/>
    <col min="15368" max="15368" width="11.28515625" style="1001" customWidth="1"/>
    <col min="15369" max="15369" width="10.5703125" style="1001" customWidth="1"/>
    <col min="15370" max="15370" width="13.85546875" style="1001" customWidth="1"/>
    <col min="15371" max="15371" width="8.7109375" style="1001" customWidth="1"/>
    <col min="15372" max="15372" width="14.85546875" style="1001" customWidth="1"/>
    <col min="15373" max="15373" width="11.5703125" style="1001" bestFit="1" customWidth="1"/>
    <col min="15374" max="15616" width="9.140625" style="1001"/>
    <col min="15617" max="15617" width="12.85546875" style="1001" customWidth="1"/>
    <col min="15618" max="15618" width="14.7109375" style="1001" customWidth="1"/>
    <col min="15619" max="15619" width="7.28515625" style="1001" customWidth="1"/>
    <col min="15620" max="15620" width="9.42578125" style="1001" customWidth="1"/>
    <col min="15621" max="15621" width="12.5703125" style="1001" customWidth="1"/>
    <col min="15622" max="15622" width="9.42578125" style="1001" customWidth="1"/>
    <col min="15623" max="15623" width="13.85546875" style="1001" customWidth="1"/>
    <col min="15624" max="15624" width="11.28515625" style="1001" customWidth="1"/>
    <col min="15625" max="15625" width="10.5703125" style="1001" customWidth="1"/>
    <col min="15626" max="15626" width="13.85546875" style="1001" customWidth="1"/>
    <col min="15627" max="15627" width="8.7109375" style="1001" customWidth="1"/>
    <col min="15628" max="15628" width="14.85546875" style="1001" customWidth="1"/>
    <col min="15629" max="15629" width="11.5703125" style="1001" bestFit="1" customWidth="1"/>
    <col min="15630" max="15872" width="9.140625" style="1001"/>
    <col min="15873" max="15873" width="12.85546875" style="1001" customWidth="1"/>
    <col min="15874" max="15874" width="14.7109375" style="1001" customWidth="1"/>
    <col min="15875" max="15875" width="7.28515625" style="1001" customWidth="1"/>
    <col min="15876" max="15876" width="9.42578125" style="1001" customWidth="1"/>
    <col min="15877" max="15877" width="12.5703125" style="1001" customWidth="1"/>
    <col min="15878" max="15878" width="9.42578125" style="1001" customWidth="1"/>
    <col min="15879" max="15879" width="13.85546875" style="1001" customWidth="1"/>
    <col min="15880" max="15880" width="11.28515625" style="1001" customWidth="1"/>
    <col min="15881" max="15881" width="10.5703125" style="1001" customWidth="1"/>
    <col min="15882" max="15882" width="13.85546875" style="1001" customWidth="1"/>
    <col min="15883" max="15883" width="8.7109375" style="1001" customWidth="1"/>
    <col min="15884" max="15884" width="14.85546875" style="1001" customWidth="1"/>
    <col min="15885" max="15885" width="11.5703125" style="1001" bestFit="1" customWidth="1"/>
    <col min="15886" max="16128" width="9.140625" style="1001"/>
    <col min="16129" max="16129" width="12.85546875" style="1001" customWidth="1"/>
    <col min="16130" max="16130" width="14.7109375" style="1001" customWidth="1"/>
    <col min="16131" max="16131" width="7.28515625" style="1001" customWidth="1"/>
    <col min="16132" max="16132" width="9.42578125" style="1001" customWidth="1"/>
    <col min="16133" max="16133" width="12.5703125" style="1001" customWidth="1"/>
    <col min="16134" max="16134" width="9.42578125" style="1001" customWidth="1"/>
    <col min="16135" max="16135" width="13.85546875" style="1001" customWidth="1"/>
    <col min="16136" max="16136" width="11.28515625" style="1001" customWidth="1"/>
    <col min="16137" max="16137" width="10.5703125" style="1001" customWidth="1"/>
    <col min="16138" max="16138" width="13.85546875" style="1001" customWidth="1"/>
    <col min="16139" max="16139" width="8.7109375" style="1001" customWidth="1"/>
    <col min="16140" max="16140" width="14.85546875" style="1001" customWidth="1"/>
    <col min="16141" max="16141" width="11.5703125" style="1001" bestFit="1" customWidth="1"/>
    <col min="16142" max="16384" width="9.140625" style="1001"/>
  </cols>
  <sheetData>
    <row r="1" spans="1:14" ht="15.95" customHeight="1">
      <c r="A1" s="1365" t="s">
        <v>1634</v>
      </c>
    </row>
    <row r="2" spans="1:14" ht="15.95" customHeight="1">
      <c r="A2" s="1056" t="s">
        <v>129</v>
      </c>
    </row>
    <row r="3" spans="1:14" ht="15.95" customHeight="1">
      <c r="A3" s="1010" t="s">
        <v>2163</v>
      </c>
    </row>
    <row r="5" spans="1:14" s="1013" customFormat="1" ht="20.25">
      <c r="A5" s="1014"/>
      <c r="B5" s="1014"/>
      <c r="C5" s="1014"/>
      <c r="D5" s="1157"/>
      <c r="E5" s="1016"/>
      <c r="F5" s="1158" t="s">
        <v>1534</v>
      </c>
      <c r="G5" s="1016"/>
      <c r="H5" s="1159"/>
      <c r="I5" s="1016"/>
      <c r="J5" s="1159"/>
      <c r="K5" s="1016"/>
      <c r="L5" s="1016"/>
      <c r="M5" s="1160"/>
    </row>
    <row r="6" spans="1:14" s="1017" customFormat="1" ht="15.95" customHeight="1">
      <c r="A6" s="1161"/>
      <c r="D6" s="1012"/>
      <c r="E6" s="1162"/>
      <c r="F6" s="1163" t="s">
        <v>1972</v>
      </c>
      <c r="G6" s="1162"/>
      <c r="H6" s="1164"/>
      <c r="I6" s="1012"/>
      <c r="J6" s="1164"/>
      <c r="K6" s="1012"/>
      <c r="L6" s="1012"/>
      <c r="M6" s="1165"/>
    </row>
    <row r="7" spans="1:14" s="1168" customFormat="1" ht="17.25" customHeight="1">
      <c r="A7" s="2011" t="s">
        <v>1601</v>
      </c>
      <c r="B7" s="2011" t="s">
        <v>1600</v>
      </c>
      <c r="C7" s="2013" t="s">
        <v>132</v>
      </c>
      <c r="D7" s="2014" t="s">
        <v>254</v>
      </c>
      <c r="E7" s="2014"/>
      <c r="F7" s="2014" t="s">
        <v>1607</v>
      </c>
      <c r="G7" s="2014"/>
      <c r="H7" s="2007" t="s">
        <v>256</v>
      </c>
      <c r="I7" s="2008"/>
      <c r="J7" s="2009"/>
      <c r="K7" s="2010" t="s">
        <v>257</v>
      </c>
      <c r="L7" s="2010"/>
      <c r="M7" s="1166"/>
      <c r="N7" s="1167"/>
    </row>
    <row r="8" spans="1:14" s="1168" customFormat="1" ht="42" customHeight="1">
      <c r="A8" s="2012"/>
      <c r="B8" s="2012" t="s">
        <v>258</v>
      </c>
      <c r="C8" s="2013"/>
      <c r="D8" s="1389" t="s">
        <v>259</v>
      </c>
      <c r="E8" s="1389" t="s">
        <v>239</v>
      </c>
      <c r="F8" s="1389" t="s">
        <v>259</v>
      </c>
      <c r="G8" s="1389" t="s">
        <v>239</v>
      </c>
      <c r="H8" s="1390" t="s">
        <v>260</v>
      </c>
      <c r="I8" s="1389" t="s">
        <v>259</v>
      </c>
      <c r="J8" s="1391" t="s">
        <v>239</v>
      </c>
      <c r="K8" s="1392" t="s">
        <v>259</v>
      </c>
      <c r="L8" s="1392" t="s">
        <v>239</v>
      </c>
      <c r="M8" s="1169"/>
      <c r="N8" s="1170"/>
    </row>
    <row r="9" spans="1:14" s="1173" customFormat="1" ht="14.1" customHeight="1">
      <c r="A9" s="1393" t="s">
        <v>83</v>
      </c>
      <c r="B9" s="1394" t="s">
        <v>1</v>
      </c>
      <c r="C9" s="1394" t="s">
        <v>84</v>
      </c>
      <c r="D9" s="1395" t="s">
        <v>241</v>
      </c>
      <c r="E9" s="1395" t="s">
        <v>145</v>
      </c>
      <c r="F9" s="1395" t="s">
        <v>146</v>
      </c>
      <c r="G9" s="1395" t="s">
        <v>147</v>
      </c>
      <c r="H9" s="1396" t="s">
        <v>148</v>
      </c>
      <c r="I9" s="1395" t="s">
        <v>149</v>
      </c>
      <c r="J9" s="1396" t="s">
        <v>150</v>
      </c>
      <c r="K9" s="1397" t="s">
        <v>261</v>
      </c>
      <c r="L9" s="1397" t="s">
        <v>262</v>
      </c>
      <c r="M9" s="1171"/>
      <c r="N9" s="1172"/>
    </row>
    <row r="10" spans="1:14" ht="15.95" customHeight="1">
      <c r="A10" s="1095" t="s">
        <v>2081</v>
      </c>
      <c r="B10" s="1174" t="str">
        <f>VLOOKUP($A10,'DANH MỤC VẬT TƯ'!$B$10:$G$55,2,0)</f>
        <v>Cá diêu hồng</v>
      </c>
      <c r="C10" s="1174" t="str">
        <f>VLOOKUP($A10,'DANH MỤC VẬT TƯ'!$B$10:$G$55,3,0)</f>
        <v>kg</v>
      </c>
      <c r="D10" s="1174">
        <f>VLOOKUP($A10,'DANH MỤC VẬT TƯ'!$B$10:$G$55,5,0)</f>
        <v>0</v>
      </c>
      <c r="E10" s="1174">
        <f>VLOOKUP($A10,'DANH MỤC VẬT TƯ'!$B$10:$G$55,6,0)</f>
        <v>0</v>
      </c>
      <c r="F10" s="1175">
        <f>SUMIF('BẢNG KÊ PHIẾU NK152'!$G$13:$G$69,'BÁO CÁO NXT 152'!$A10,'BẢNG KÊ PHIẾU NK152'!$H$13:$H$69)</f>
        <v>161</v>
      </c>
      <c r="G10" s="1175">
        <f>SUMIF('BẢNG KÊ PHIẾU NK152'!$G$13:$G$69,'BÁO CÁO NXT 152'!$A10,'BẢNG KÊ PHIẾU NK152'!$J$13:$J$69)</f>
        <v>9660000</v>
      </c>
      <c r="H10" s="1176">
        <f>IF(D10+F10=0,0,(E10+G10)/(D10+F10))</f>
        <v>60000</v>
      </c>
      <c r="I10" s="1175">
        <f>SUMIF('BẢNG KÊ PHIẾU XK152'!$F$11:$F$269,'BÁO CÁO NXT 152'!$A10,'BẢNG KÊ PHIẾU XK152'!$G$11:$G$269)</f>
        <v>161</v>
      </c>
      <c r="J10" s="1176">
        <f>H10*I10</f>
        <v>9660000</v>
      </c>
      <c r="K10" s="1177">
        <f>D10+F10-I10</f>
        <v>0</v>
      </c>
      <c r="L10" s="1177">
        <f>E10+G10-J10</f>
        <v>0</v>
      </c>
    </row>
    <row r="11" spans="1:14" ht="15.95" customHeight="1">
      <c r="A11" s="1006" t="s">
        <v>2083</v>
      </c>
      <c r="B11" s="1174" t="str">
        <f>VLOOKUP($A11,'DANH MỤC VẬT TƯ'!$B$10:$G$55,2,0)</f>
        <v>Bún</v>
      </c>
      <c r="C11" s="1174" t="str">
        <f>VLOOKUP($A11,'DANH MỤC VẬT TƯ'!$B$10:$G$55,3,0)</f>
        <v>kg</v>
      </c>
      <c r="D11" s="1174">
        <f>VLOOKUP($A11,'DANH MỤC VẬT TƯ'!$B$10:$G$55,5,0)</f>
        <v>0</v>
      </c>
      <c r="E11" s="1174">
        <f>VLOOKUP($A11,'DANH MỤC VẬT TƯ'!$B$10:$G$55,6,0)</f>
        <v>0</v>
      </c>
      <c r="F11" s="1175">
        <f>SUMIF('BẢNG KÊ PHIẾU NK152'!$G$13:$G$69,'BÁO CÁO NXT 152'!$A11,'BẢNG KÊ PHIẾU NK152'!$H$13:$H$69)</f>
        <v>222</v>
      </c>
      <c r="G11" s="1175">
        <f>SUMIF('BẢNG KÊ PHIẾU NK152'!$G$13:$G$69,'BÁO CÁO NXT 152'!$A11,'BẢNG KÊ PHIẾU NK152'!$J$13:$J$69)</f>
        <v>2664000</v>
      </c>
      <c r="H11" s="1176">
        <f t="shared" ref="H11:H25" si="0">IF(D11+F11=0,0,(E11+G11)/(D11+F11))</f>
        <v>12000</v>
      </c>
      <c r="I11" s="1175">
        <f>SUMIF('BẢNG KÊ PHIẾU XK152'!$F$11:$F$269,'BÁO CÁO NXT 152'!$A11,'BẢNG KÊ PHIẾU XK152'!$G$11:$G$269)</f>
        <v>215</v>
      </c>
      <c r="J11" s="1176">
        <f t="shared" ref="J11:J25" si="1">H11*I11</f>
        <v>2580000</v>
      </c>
      <c r="K11" s="1177">
        <f t="shared" ref="K11:L25" si="2">D11+F11-I11</f>
        <v>7</v>
      </c>
      <c r="L11" s="1177">
        <f t="shared" si="2"/>
        <v>84000</v>
      </c>
    </row>
    <row r="12" spans="1:14" ht="15.95" customHeight="1">
      <c r="A12" s="1006" t="s">
        <v>2085</v>
      </c>
      <c r="B12" s="1174" t="str">
        <f>VLOOKUP($A12,'DANH MỤC VẬT TƯ'!$B$10:$G$55,2,0)</f>
        <v>Rau các loại</v>
      </c>
      <c r="C12" s="1174" t="str">
        <f>VLOOKUP($A12,'DANH MỤC VẬT TƯ'!$B$10:$G$55,3,0)</f>
        <v>kg</v>
      </c>
      <c r="D12" s="1174">
        <f>VLOOKUP($A12,'DANH MỤC VẬT TƯ'!$B$10:$G$55,5,0)</f>
        <v>0</v>
      </c>
      <c r="E12" s="1174">
        <f>VLOOKUP($A12,'DANH MỤC VẬT TƯ'!$B$10:$G$55,6,0)</f>
        <v>0</v>
      </c>
      <c r="F12" s="1175">
        <f>SUMIF('BẢNG KÊ PHIẾU NK152'!$G$13:$G$69,'BÁO CÁO NXT 152'!$A12,'BẢNG KÊ PHIẾU NK152'!$H$13:$H$69)</f>
        <v>580</v>
      </c>
      <c r="G12" s="1175">
        <f>SUMIF('BẢNG KÊ PHIẾU NK152'!$G$13:$G$69,'BÁO CÁO NXT 152'!$A12,'BẢNG KÊ PHIẾU NK152'!$J$13:$J$69)</f>
        <v>17400000</v>
      </c>
      <c r="H12" s="1176">
        <f t="shared" si="0"/>
        <v>30000</v>
      </c>
      <c r="I12" s="1175">
        <f>SUMIF('BẢNG KÊ PHIẾU XK152'!$F$11:$F$269,'BÁO CÁO NXT 152'!$A12,'BẢNG KÊ PHIẾU XK152'!$G$11:$G$269)</f>
        <v>577</v>
      </c>
      <c r="J12" s="1176">
        <f t="shared" si="1"/>
        <v>17310000</v>
      </c>
      <c r="K12" s="1177">
        <f t="shared" si="2"/>
        <v>3</v>
      </c>
      <c r="L12" s="1177">
        <f t="shared" si="2"/>
        <v>90000</v>
      </c>
    </row>
    <row r="13" spans="1:14" ht="15.95" customHeight="1">
      <c r="A13" s="1006" t="s">
        <v>2086</v>
      </c>
      <c r="B13" s="1174" t="str">
        <f>VLOOKUP($A13,'DANH MỤC VẬT TƯ'!$B$10:$G$55,2,0)</f>
        <v>Mực tươi</v>
      </c>
      <c r="C13" s="1174" t="str">
        <f>VLOOKUP($A13,'DANH MỤC VẬT TƯ'!$B$10:$G$55,3,0)</f>
        <v>kg</v>
      </c>
      <c r="D13" s="1174">
        <f>VLOOKUP($A13,'DANH MỤC VẬT TƯ'!$B$10:$G$55,5,0)</f>
        <v>0</v>
      </c>
      <c r="E13" s="1174">
        <f>VLOOKUP($A13,'DANH MỤC VẬT TƯ'!$B$10:$G$55,6,0)</f>
        <v>0</v>
      </c>
      <c r="F13" s="1175">
        <f>SUMIF('BẢNG KÊ PHIẾU NK152'!$G$13:$G$69,'BÁO CÁO NXT 152'!$A13,'BẢNG KÊ PHIẾU NK152'!$H$13:$H$69)</f>
        <v>150</v>
      </c>
      <c r="G13" s="1175">
        <f>SUMIF('BẢNG KÊ PHIẾU NK152'!$G$13:$G$69,'BÁO CÁO NXT 152'!$A13,'BẢNG KÊ PHIẾU NK152'!$J$13:$J$69)</f>
        <v>37500000</v>
      </c>
      <c r="H13" s="1176">
        <f t="shared" si="0"/>
        <v>250000</v>
      </c>
      <c r="I13" s="1175">
        <f>SUMIF('BẢNG KÊ PHIẾU XK152'!$F$11:$F$269,'BÁO CÁO NXT 152'!$A13,'BẢNG KÊ PHIẾU XK152'!$G$11:$G$269)</f>
        <v>110</v>
      </c>
      <c r="J13" s="1176">
        <f t="shared" si="1"/>
        <v>27500000</v>
      </c>
      <c r="K13" s="1177">
        <f t="shared" si="2"/>
        <v>40</v>
      </c>
      <c r="L13" s="1177">
        <f t="shared" si="2"/>
        <v>10000000</v>
      </c>
    </row>
    <row r="14" spans="1:14" ht="15.95" customHeight="1">
      <c r="A14" s="1006" t="s">
        <v>2045</v>
      </c>
      <c r="B14" s="1174" t="str">
        <f>VLOOKUP($A14,'DANH MỤC VẬT TƯ'!$B$10:$G$55,2,0)</f>
        <v>Bắp bò</v>
      </c>
      <c r="C14" s="1174" t="str">
        <f>VLOOKUP($A14,'DANH MỤC VẬT TƯ'!$B$10:$G$55,3,0)</f>
        <v>kg</v>
      </c>
      <c r="D14" s="1174">
        <f>VLOOKUP($A14,'DANH MỤC VẬT TƯ'!$B$10:$G$55,5,0)</f>
        <v>0</v>
      </c>
      <c r="E14" s="1174">
        <f>VLOOKUP($A14,'DANH MỤC VẬT TƯ'!$B$10:$G$55,6,0)</f>
        <v>0</v>
      </c>
      <c r="F14" s="1175">
        <f>SUMIF('BẢNG KÊ PHIẾU NK152'!$G$13:$G$69,'BÁO CÁO NXT 152'!$A14,'BẢNG KÊ PHIẾU NK152'!$H$13:$H$69)</f>
        <v>90</v>
      </c>
      <c r="G14" s="1175">
        <f>SUMIF('BẢNG KÊ PHIẾU NK152'!$G$13:$G$69,'BÁO CÁO NXT 152'!$A14,'BẢNG KÊ PHIẾU NK152'!$J$13:$J$69)</f>
        <v>24300000</v>
      </c>
      <c r="H14" s="1176">
        <f t="shared" si="0"/>
        <v>270000</v>
      </c>
      <c r="I14" s="1175">
        <f>SUMIF('BẢNG KÊ PHIẾU XK152'!$F$11:$F$269,'BÁO CÁO NXT 152'!$A14,'BẢNG KÊ PHIẾU XK152'!$G$11:$G$269)</f>
        <v>80</v>
      </c>
      <c r="J14" s="1176">
        <f t="shared" si="1"/>
        <v>21600000</v>
      </c>
      <c r="K14" s="1177">
        <f t="shared" si="2"/>
        <v>10</v>
      </c>
      <c r="L14" s="1177">
        <f t="shared" si="2"/>
        <v>2700000</v>
      </c>
    </row>
    <row r="15" spans="1:14" ht="15.95" customHeight="1">
      <c r="A15" s="1006" t="s">
        <v>2088</v>
      </c>
      <c r="B15" s="1174" t="str">
        <f>VLOOKUP($A15,'DANH MỤC VẬT TƯ'!$B$10:$G$55,2,0)</f>
        <v>Thịt heo</v>
      </c>
      <c r="C15" s="1174" t="str">
        <f>VLOOKUP($A15,'DANH MỤC VẬT TƯ'!$B$10:$G$55,3,0)</f>
        <v>kg</v>
      </c>
      <c r="D15" s="1174">
        <f>VLOOKUP($A15,'DANH MỤC VẬT TƯ'!$B$10:$G$55,5,0)</f>
        <v>0</v>
      </c>
      <c r="E15" s="1174">
        <f>VLOOKUP($A15,'DANH MỤC VẬT TƯ'!$B$10:$G$55,6,0)</f>
        <v>0</v>
      </c>
      <c r="F15" s="1175">
        <f>SUMIF('BẢNG KÊ PHIẾU NK152'!$G$13:$G$69,'BÁO CÁO NXT 152'!$A15,'BẢNG KÊ PHIẾU NK152'!$H$13:$H$69)</f>
        <v>40</v>
      </c>
      <c r="G15" s="1175">
        <f>SUMIF('BẢNG KÊ PHIẾU NK152'!$G$13:$G$69,'BÁO CÁO NXT 152'!$A15,'BẢNG KÊ PHIẾU NK152'!$J$13:$J$69)</f>
        <v>5200000</v>
      </c>
      <c r="H15" s="1176">
        <f t="shared" si="0"/>
        <v>130000</v>
      </c>
      <c r="I15" s="1175">
        <f>SUMIF('BẢNG KÊ PHIẾU XK152'!$F$11:$F$269,'BÁO CÁO NXT 152'!$A15,'BẢNG KÊ PHIẾU XK152'!$G$11:$G$269)</f>
        <v>40</v>
      </c>
      <c r="J15" s="1176">
        <f t="shared" si="1"/>
        <v>5200000</v>
      </c>
      <c r="K15" s="1177">
        <f t="shared" si="2"/>
        <v>0</v>
      </c>
      <c r="L15" s="1177">
        <f t="shared" si="2"/>
        <v>0</v>
      </c>
    </row>
    <row r="16" spans="1:14" ht="15.95" customHeight="1">
      <c r="A16" s="1006" t="s">
        <v>2089</v>
      </c>
      <c r="B16" s="1174" t="str">
        <f>VLOOKUP($A16,'DANH MỤC VẬT TƯ'!$B$10:$G$55,2,0)</f>
        <v>Tôm</v>
      </c>
      <c r="C16" s="1174" t="str">
        <f>VLOOKUP($A16,'DANH MỤC VẬT TƯ'!$B$10:$G$55,3,0)</f>
        <v>kg</v>
      </c>
      <c r="D16" s="1174">
        <f>VLOOKUP($A16,'DANH MỤC VẬT TƯ'!$B$10:$G$55,5,0)</f>
        <v>0</v>
      </c>
      <c r="E16" s="1174">
        <f>VLOOKUP($A16,'DANH MỤC VẬT TƯ'!$B$10:$G$55,6,0)</f>
        <v>0</v>
      </c>
      <c r="F16" s="1175">
        <f>SUMIF('BẢNG KÊ PHIẾU NK152'!$G$13:$G$69,'BÁO CÁO NXT 152'!$A16,'BẢNG KÊ PHIẾU NK152'!$H$13:$H$69)</f>
        <v>20</v>
      </c>
      <c r="G16" s="1175">
        <f>SUMIF('BẢNG KÊ PHIẾU NK152'!$G$13:$G$69,'BÁO CÁO NXT 152'!$A16,'BẢNG KÊ PHIẾU NK152'!$J$13:$J$69)</f>
        <v>5000000</v>
      </c>
      <c r="H16" s="1176">
        <f t="shared" si="0"/>
        <v>250000</v>
      </c>
      <c r="I16" s="1175">
        <f>SUMIF('BẢNG KÊ PHIẾU XK152'!$F$11:$F$269,'BÁO CÁO NXT 152'!$A16,'BẢNG KÊ PHIẾU XK152'!$G$11:$G$269)</f>
        <v>20</v>
      </c>
      <c r="J16" s="1176">
        <f t="shared" si="1"/>
        <v>5000000</v>
      </c>
      <c r="K16" s="1177">
        <f t="shared" si="2"/>
        <v>0</v>
      </c>
      <c r="L16" s="1177">
        <f t="shared" si="2"/>
        <v>0</v>
      </c>
    </row>
    <row r="17" spans="1:13" ht="15.95" customHeight="1">
      <c r="A17" s="1006" t="s">
        <v>2091</v>
      </c>
      <c r="B17" s="1174" t="str">
        <f>VLOOKUP($A17,'DANH MỤC VẬT TƯ'!$B$10:$G$55,2,0)</f>
        <v>Ghẹ</v>
      </c>
      <c r="C17" s="1174" t="str">
        <f>VLOOKUP($A17,'DANH MỤC VẬT TƯ'!$B$10:$G$55,3,0)</f>
        <v>kg</v>
      </c>
      <c r="D17" s="1174">
        <f>VLOOKUP($A17,'DANH MỤC VẬT TƯ'!$B$10:$G$55,5,0)</f>
        <v>0</v>
      </c>
      <c r="E17" s="1174">
        <f>VLOOKUP($A17,'DANH MỤC VẬT TƯ'!$B$10:$G$55,6,0)</f>
        <v>0</v>
      </c>
      <c r="F17" s="1175">
        <f>SUMIF('BẢNG KÊ PHIẾU NK152'!$G$13:$G$69,'BÁO CÁO NXT 152'!$A17,'BẢNG KÊ PHIẾU NK152'!$H$13:$H$69)</f>
        <v>50</v>
      </c>
      <c r="G17" s="1175">
        <f>SUMIF('BẢNG KÊ PHIẾU NK152'!$G$13:$G$69,'BÁO CÁO NXT 152'!$A17,'BẢNG KÊ PHIẾU NK152'!$J$13:$J$69)</f>
        <v>13500000</v>
      </c>
      <c r="H17" s="1176">
        <f t="shared" si="0"/>
        <v>270000</v>
      </c>
      <c r="I17" s="1175">
        <f>SUMIF('BẢNG KÊ PHIẾU XK152'!$F$11:$F$269,'BÁO CÁO NXT 152'!$A17,'BẢNG KÊ PHIẾU XK152'!$G$11:$G$269)</f>
        <v>30</v>
      </c>
      <c r="J17" s="1176">
        <f t="shared" si="1"/>
        <v>8100000</v>
      </c>
      <c r="K17" s="1177">
        <f t="shared" si="2"/>
        <v>20</v>
      </c>
      <c r="L17" s="1177">
        <f t="shared" si="2"/>
        <v>5400000</v>
      </c>
    </row>
    <row r="18" spans="1:13" ht="15.95" customHeight="1">
      <c r="A18" s="1006" t="s">
        <v>2093</v>
      </c>
      <c r="B18" s="1174" t="str">
        <f>VLOOKUP($A18,'DANH MỤC VẬT TƯ'!$B$10:$G$55,2,0)</f>
        <v xml:space="preserve">Khoai </v>
      </c>
      <c r="C18" s="1174" t="str">
        <f>VLOOKUP($A18,'DANH MỤC VẬT TƯ'!$B$10:$G$55,3,0)</f>
        <v>kg</v>
      </c>
      <c r="D18" s="1174">
        <f>VLOOKUP($A18,'DANH MỤC VẬT TƯ'!$B$10:$G$55,5,0)</f>
        <v>0</v>
      </c>
      <c r="E18" s="1174">
        <f>VLOOKUP($A18,'DANH MỤC VẬT TƯ'!$B$10:$G$55,6,0)</f>
        <v>0</v>
      </c>
      <c r="F18" s="1175">
        <f>SUMIF('BẢNG KÊ PHIẾU NK152'!$G$13:$G$69,'BÁO CÁO NXT 152'!$A18,'BẢNG KÊ PHIẾU NK152'!$H$13:$H$69)</f>
        <v>14</v>
      </c>
      <c r="G18" s="1175">
        <f>SUMIF('BẢNG KÊ PHIẾU NK152'!$G$13:$G$69,'BÁO CÁO NXT 152'!$A18,'BẢNG KÊ PHIẾU NK152'!$J$13:$J$69)</f>
        <v>420000</v>
      </c>
      <c r="H18" s="1176">
        <f t="shared" si="0"/>
        <v>30000</v>
      </c>
      <c r="I18" s="1175">
        <f>SUMIF('BẢNG KÊ PHIẾU XK152'!$F$11:$F$269,'BÁO CÁO NXT 152'!$A18,'BẢNG KÊ PHIẾU XK152'!$G$11:$G$269)</f>
        <v>14.000000000000004</v>
      </c>
      <c r="J18" s="1176">
        <f t="shared" si="1"/>
        <v>420000.00000000012</v>
      </c>
      <c r="K18" s="1177">
        <f t="shared" si="2"/>
        <v>0</v>
      </c>
      <c r="L18" s="1177">
        <f t="shared" si="2"/>
        <v>0</v>
      </c>
    </row>
    <row r="19" spans="1:13" ht="15.95" customHeight="1">
      <c r="A19" s="1006" t="s">
        <v>2095</v>
      </c>
      <c r="B19" s="1174" t="str">
        <f>VLOOKUP($A19,'DANH MỤC VẬT TƯ'!$B$10:$G$55,2,0)</f>
        <v>Bột chiên giòn</v>
      </c>
      <c r="C19" s="1174" t="str">
        <f>VLOOKUP($A19,'DANH MỤC VẬT TƯ'!$B$10:$G$55,3,0)</f>
        <v>kg</v>
      </c>
      <c r="D19" s="1174">
        <f>VLOOKUP($A19,'DANH MỤC VẬT TƯ'!$B$10:$G$55,5,0)</f>
        <v>0</v>
      </c>
      <c r="E19" s="1174">
        <f>VLOOKUP($A19,'DANH MỤC VẬT TƯ'!$B$10:$G$55,6,0)</f>
        <v>0</v>
      </c>
      <c r="F19" s="1175">
        <f>SUMIF('BẢNG KÊ PHIẾU NK152'!$G$13:$G$69,'BÁO CÁO NXT 152'!$A19,'BẢNG KÊ PHIẾU NK152'!$H$13:$H$69)</f>
        <v>200</v>
      </c>
      <c r="G19" s="1175">
        <f>SUMIF('BẢNG KÊ PHIẾU NK152'!$G$13:$G$69,'BÁO CÁO NXT 152'!$A19,'BẢNG KÊ PHIẾU NK152'!$J$13:$J$69)</f>
        <v>30000000</v>
      </c>
      <c r="H19" s="1176">
        <f t="shared" si="0"/>
        <v>150000</v>
      </c>
      <c r="I19" s="1175">
        <f>SUMIF('BẢNG KÊ PHIẾU XK152'!$F$11:$F$269,'BÁO CÁO NXT 152'!$A19,'BẢNG KÊ PHIẾU XK152'!$G$11:$G$269)</f>
        <v>20</v>
      </c>
      <c r="J19" s="1176">
        <f t="shared" si="1"/>
        <v>3000000</v>
      </c>
      <c r="K19" s="1177">
        <f t="shared" si="2"/>
        <v>180</v>
      </c>
      <c r="L19" s="1177">
        <f t="shared" si="2"/>
        <v>27000000</v>
      </c>
    </row>
    <row r="20" spans="1:13" ht="15.95" customHeight="1">
      <c r="A20" s="1006" t="s">
        <v>2096</v>
      </c>
      <c r="B20" s="1174" t="str">
        <f>VLOOKUP($A20,'DANH MỤC VẬT TƯ'!$B$10:$G$55,2,0)</f>
        <v>Ngô mỹ</v>
      </c>
      <c r="C20" s="1174" t="str">
        <f>VLOOKUP($A20,'DANH MỤC VẬT TƯ'!$B$10:$G$55,3,0)</f>
        <v>kg</v>
      </c>
      <c r="D20" s="1174">
        <f>VLOOKUP($A20,'DANH MỤC VẬT TƯ'!$B$10:$G$55,5,0)</f>
        <v>0</v>
      </c>
      <c r="E20" s="1174">
        <f>VLOOKUP($A20,'DANH MỤC VẬT TƯ'!$B$10:$G$55,6,0)</f>
        <v>0</v>
      </c>
      <c r="F20" s="1175">
        <f>SUMIF('BẢNG KÊ PHIẾU NK152'!$G$13:$G$69,'BÁO CÁO NXT 152'!$A20,'BẢNG KÊ PHIẾU NK152'!$H$13:$H$69)</f>
        <v>16</v>
      </c>
      <c r="G20" s="1175">
        <f>SUMIF('BẢNG KÊ PHIẾU NK152'!$G$13:$G$69,'BÁO CÁO NXT 152'!$A20,'BẢNG KÊ PHIẾU NK152'!$J$13:$J$69)</f>
        <v>480000</v>
      </c>
      <c r="H20" s="1176">
        <f t="shared" si="0"/>
        <v>30000</v>
      </c>
      <c r="I20" s="1175">
        <f>SUMIF('BẢNG KÊ PHIẾU XK152'!$F$11:$F$269,'BÁO CÁO NXT 152'!$A20,'BẢNG KÊ PHIẾU XK152'!$G$11:$G$269)</f>
        <v>15.999999999999998</v>
      </c>
      <c r="J20" s="1176">
        <f t="shared" si="1"/>
        <v>479999.99999999994</v>
      </c>
      <c r="K20" s="1177">
        <f t="shared" si="2"/>
        <v>0</v>
      </c>
      <c r="L20" s="1177">
        <f t="shared" si="2"/>
        <v>0</v>
      </c>
    </row>
    <row r="21" spans="1:13" ht="15.95" customHeight="1">
      <c r="A21" s="1006" t="s">
        <v>2097</v>
      </c>
      <c r="B21" s="1174" t="str">
        <f>VLOOKUP($A21,'DANH MỤC VẬT TƯ'!$B$10:$G$55,2,0)</f>
        <v xml:space="preserve"> Gạo</v>
      </c>
      <c r="C21" s="1174" t="str">
        <f>VLOOKUP($A21,'DANH MỤC VẬT TƯ'!$B$10:$G$55,3,0)</f>
        <v>kg</v>
      </c>
      <c r="D21" s="1174">
        <f>VLOOKUP($A21,'DANH MỤC VẬT TƯ'!$B$10:$G$55,5,0)</f>
        <v>0</v>
      </c>
      <c r="E21" s="1174">
        <f>VLOOKUP($A21,'DANH MỤC VẬT TƯ'!$B$10:$G$55,6,0)</f>
        <v>0</v>
      </c>
      <c r="F21" s="1175">
        <f>SUMIF('BẢNG KÊ PHIẾU NK152'!$G$13:$G$69,'BÁO CÁO NXT 152'!$A21,'BẢNG KÊ PHIẾU NK152'!$H$13:$H$69)</f>
        <v>45</v>
      </c>
      <c r="G21" s="1175">
        <f>SUMIF('BẢNG KÊ PHIẾU NK152'!$G$13:$G$69,'BÁO CÁO NXT 152'!$A21,'BẢNG KÊ PHIẾU NK152'!$J$13:$J$69)</f>
        <v>1125000</v>
      </c>
      <c r="H21" s="1176">
        <f t="shared" si="0"/>
        <v>25000</v>
      </c>
      <c r="I21" s="1175">
        <f>SUMIF('BẢNG KÊ PHIẾU XK152'!$F$11:$F$269,'BÁO CÁO NXT 152'!$A21,'BẢNG KÊ PHIẾU XK152'!$G$11:$G$269)</f>
        <v>40.5</v>
      </c>
      <c r="J21" s="1176">
        <f t="shared" si="1"/>
        <v>1012500</v>
      </c>
      <c r="K21" s="1177">
        <f t="shared" si="2"/>
        <v>4.5</v>
      </c>
      <c r="L21" s="1177">
        <f t="shared" si="2"/>
        <v>112500</v>
      </c>
    </row>
    <row r="22" spans="1:13" ht="15.95" customHeight="1">
      <c r="A22" s="1006" t="s">
        <v>2099</v>
      </c>
      <c r="B22" s="1174" t="str">
        <f>VLOOKUP($A22,'DANH MỤC VẬT TƯ'!$B$10:$G$55,2,0)</f>
        <v>Trứng gà, vịt</v>
      </c>
      <c r="C22" s="1174" t="str">
        <f>VLOOKUP($A22,'DANH MỤC VẬT TƯ'!$B$10:$G$55,3,0)</f>
        <v>kg</v>
      </c>
      <c r="D22" s="1174">
        <f>VLOOKUP($A22,'DANH MỤC VẬT TƯ'!$B$10:$G$55,5,0)</f>
        <v>0</v>
      </c>
      <c r="E22" s="1174">
        <f>VLOOKUP($A22,'DANH MỤC VẬT TƯ'!$B$10:$G$55,6,0)</f>
        <v>0</v>
      </c>
      <c r="F22" s="1175">
        <f>SUMIF('BẢNG KÊ PHIẾU NK152'!$G$13:$G$69,'BÁO CÁO NXT 152'!$A22,'BẢNG KÊ PHIẾU NK152'!$H$13:$H$69)</f>
        <v>280</v>
      </c>
      <c r="G22" s="1175">
        <f>SUMIF('BẢNG KÊ PHIẾU NK152'!$G$13:$G$69,'BÁO CÁO NXT 152'!$A22,'BẢNG KÊ PHIẾU NK152'!$J$13:$J$69)</f>
        <v>1120000</v>
      </c>
      <c r="H22" s="1176">
        <f t="shared" si="0"/>
        <v>4000</v>
      </c>
      <c r="I22" s="1175">
        <f>SUMIF('BẢNG KÊ PHIẾU XK152'!$F$11:$F$269,'BÁO CÁO NXT 152'!$A22,'BẢNG KÊ PHIẾU XK152'!$G$11:$G$269)</f>
        <v>180</v>
      </c>
      <c r="J22" s="1176">
        <f t="shared" si="1"/>
        <v>720000</v>
      </c>
      <c r="K22" s="1177">
        <f t="shared" si="2"/>
        <v>100</v>
      </c>
      <c r="L22" s="1177">
        <f t="shared" si="2"/>
        <v>400000</v>
      </c>
    </row>
    <row r="23" spans="1:13" ht="15.95" customHeight="1">
      <c r="A23" s="1006" t="s">
        <v>2101</v>
      </c>
      <c r="B23" s="1174" t="str">
        <f>VLOOKUP($A23,'DANH MỤC VẬT TƯ'!$B$10:$G$55,2,0)</f>
        <v>Thịt gà</v>
      </c>
      <c r="C23" s="1174" t="str">
        <f>VLOOKUP($A23,'DANH MỤC VẬT TƯ'!$B$10:$G$55,3,0)</f>
        <v>kg</v>
      </c>
      <c r="D23" s="1174">
        <f>VLOOKUP($A23,'DANH MỤC VẬT TƯ'!$B$10:$G$55,5,0)</f>
        <v>0</v>
      </c>
      <c r="E23" s="1174">
        <f>VLOOKUP($A23,'DANH MỤC VẬT TƯ'!$B$10:$G$55,6,0)</f>
        <v>0</v>
      </c>
      <c r="F23" s="1175">
        <f>SUMIF('BẢNG KÊ PHIẾU NK152'!$G$13:$G$69,'BÁO CÁO NXT 152'!$A23,'BẢNG KÊ PHIẾU NK152'!$H$13:$H$69)</f>
        <v>20</v>
      </c>
      <c r="G23" s="1175">
        <f>SUMIF('BẢNG KÊ PHIẾU NK152'!$G$13:$G$69,'BÁO CÁO NXT 152'!$A23,'BẢNG KÊ PHIẾU NK152'!$J$13:$J$69)</f>
        <v>3000000</v>
      </c>
      <c r="H23" s="1176">
        <f t="shared" si="0"/>
        <v>150000</v>
      </c>
      <c r="I23" s="1175">
        <f>SUMIF('BẢNG KÊ PHIẾU XK152'!$F$11:$F$269,'BÁO CÁO NXT 152'!$A23,'BẢNG KÊ PHIẾU XK152'!$G$11:$G$269)</f>
        <v>13.5</v>
      </c>
      <c r="J23" s="1176">
        <f t="shared" si="1"/>
        <v>2025000</v>
      </c>
      <c r="K23" s="1177">
        <f t="shared" si="2"/>
        <v>6.5</v>
      </c>
      <c r="L23" s="1177">
        <f t="shared" si="2"/>
        <v>975000</v>
      </c>
    </row>
    <row r="24" spans="1:13" ht="15.95" customHeight="1">
      <c r="A24" s="1006" t="s">
        <v>2103</v>
      </c>
      <c r="B24" s="1174" t="str">
        <f>VLOOKUP($A24,'DANH MỤC VẬT TƯ'!$B$10:$G$55,2,0)</f>
        <v xml:space="preserve"> Giò heo</v>
      </c>
      <c r="C24" s="1174" t="str">
        <f>VLOOKUP($A24,'DANH MỤC VẬT TƯ'!$B$10:$G$55,3,0)</f>
        <v>kg</v>
      </c>
      <c r="D24" s="1174">
        <f>VLOOKUP($A24,'DANH MỤC VẬT TƯ'!$B$10:$G$55,5,0)</f>
        <v>0</v>
      </c>
      <c r="E24" s="1174">
        <f>VLOOKUP($A24,'DANH MỤC VẬT TƯ'!$B$10:$G$55,6,0)</f>
        <v>0</v>
      </c>
      <c r="F24" s="1175">
        <f>SUMIF('BẢNG KÊ PHIẾU NK152'!$G$13:$G$69,'BÁO CÁO NXT 152'!$A24,'BẢNG KÊ PHIẾU NK152'!$H$13:$H$69)</f>
        <v>0</v>
      </c>
      <c r="G24" s="1175">
        <f>SUMIF('BẢNG KÊ PHIẾU NK152'!$G$13:$G$69,'BÁO CÁO NXT 152'!$A24,'BẢNG KÊ PHIẾU NK152'!$J$13:$J$69)</f>
        <v>0</v>
      </c>
      <c r="H24" s="1176">
        <f t="shared" si="0"/>
        <v>0</v>
      </c>
      <c r="I24" s="1175">
        <f>SUMIF('BẢNG KÊ PHIẾU XK152'!$F$11:$F$269,'BÁO CÁO NXT 152'!$A24,'BẢNG KÊ PHIẾU XK152'!$G$11:$G$269)</f>
        <v>0</v>
      </c>
      <c r="J24" s="1176">
        <f t="shared" si="1"/>
        <v>0</v>
      </c>
      <c r="K24" s="1177">
        <f t="shared" si="2"/>
        <v>0</v>
      </c>
      <c r="L24" s="1177">
        <f t="shared" si="2"/>
        <v>0</v>
      </c>
    </row>
    <row r="25" spans="1:13" ht="15.95" customHeight="1">
      <c r="A25" s="1006" t="s">
        <v>2105</v>
      </c>
      <c r="B25" s="1174" t="str">
        <f>VLOOKUP($A25,'DANH MỤC VẬT TƯ'!$B$10:$G$55,2,0)</f>
        <v xml:space="preserve"> Lạp xường</v>
      </c>
      <c r="C25" s="1174" t="str">
        <f>VLOOKUP($A25,'DANH MỤC VẬT TƯ'!$B$10:$G$55,3,0)</f>
        <v>kg</v>
      </c>
      <c r="D25" s="1174">
        <f>VLOOKUP($A25,'DANH MỤC VẬT TƯ'!$B$10:$G$55,5,0)</f>
        <v>0</v>
      </c>
      <c r="E25" s="1174">
        <f>VLOOKUP($A25,'DANH MỤC VẬT TƯ'!$B$10:$G$55,6,0)</f>
        <v>0</v>
      </c>
      <c r="F25" s="1175">
        <f>SUMIF('BẢNG KÊ PHIẾU NK152'!$G$13:$G$69,'BÁO CÁO NXT 152'!$A25,'BẢNG KÊ PHIẾU NK152'!$H$13:$H$69)</f>
        <v>3</v>
      </c>
      <c r="G25" s="1175">
        <f>SUMIF('BẢNG KÊ PHIẾU NK152'!$G$13:$G$69,'BÁO CÁO NXT 152'!$A25,'BẢNG KÊ PHIẾU NK152'!$J$13:$J$69)</f>
        <v>600000</v>
      </c>
      <c r="H25" s="1176">
        <f t="shared" si="0"/>
        <v>200000</v>
      </c>
      <c r="I25" s="1175">
        <f>SUMIF('BẢNG KÊ PHIẾU XK152'!$F$11:$F$269,'BÁO CÁO NXT 152'!$A25,'BẢNG KÊ PHIẾU XK152'!$G$11:$G$269)</f>
        <v>1.6</v>
      </c>
      <c r="J25" s="1176">
        <f t="shared" si="1"/>
        <v>320000</v>
      </c>
      <c r="K25" s="1178">
        <f t="shared" si="2"/>
        <v>1.4</v>
      </c>
      <c r="L25" s="1177">
        <f t="shared" si="2"/>
        <v>280000</v>
      </c>
    </row>
    <row r="26" spans="1:13" ht="15.95" customHeight="1">
      <c r="A26" s="1386"/>
      <c r="B26" s="1386"/>
      <c r="C26" s="1386"/>
      <c r="D26" s="1398"/>
      <c r="E26" s="1398"/>
      <c r="F26" s="1398"/>
      <c r="G26" s="1398"/>
      <c r="H26" s="1399"/>
      <c r="I26" s="1398"/>
      <c r="J26" s="1399"/>
      <c r="K26" s="1400"/>
      <c r="L26" s="1400"/>
    </row>
    <row r="27" spans="1:13" ht="15.95" customHeight="1">
      <c r="A27" s="1362"/>
      <c r="B27" s="1362" t="s">
        <v>125</v>
      </c>
      <c r="C27" s="1362" t="s">
        <v>242</v>
      </c>
      <c r="D27" s="1364">
        <f t="shared" ref="D27:L27" si="3">SUM(D10:D26)</f>
        <v>0</v>
      </c>
      <c r="E27" s="1364">
        <f t="shared" si="3"/>
        <v>0</v>
      </c>
      <c r="F27" s="1364">
        <f t="shared" si="3"/>
        <v>1891</v>
      </c>
      <c r="G27" s="1364">
        <f t="shared" si="3"/>
        <v>151969000</v>
      </c>
      <c r="H27" s="1364">
        <f t="shared" si="3"/>
        <v>1861000</v>
      </c>
      <c r="I27" s="1364">
        <f t="shared" si="3"/>
        <v>1518.6</v>
      </c>
      <c r="J27" s="1364">
        <f t="shared" si="3"/>
        <v>104927500</v>
      </c>
      <c r="K27" s="1364">
        <f t="shared" si="3"/>
        <v>372.4</v>
      </c>
      <c r="L27" s="1364">
        <f t="shared" si="3"/>
        <v>47041500</v>
      </c>
    </row>
    <row r="28" spans="1:13" ht="15.95" customHeight="1">
      <c r="L28" s="1111">
        <v>47041500</v>
      </c>
    </row>
    <row r="29" spans="1:13" s="1179" customFormat="1" ht="15.95" customHeight="1">
      <c r="A29" s="1046"/>
      <c r="B29" s="1079" t="s">
        <v>244</v>
      </c>
      <c r="C29" s="1048"/>
      <c r="D29" s="1050"/>
      <c r="E29" s="2005" t="s">
        <v>475</v>
      </c>
      <c r="F29" s="2005"/>
      <c r="G29" s="2005"/>
      <c r="H29" s="1050"/>
      <c r="I29" s="1050"/>
      <c r="J29" s="1050" t="s">
        <v>246</v>
      </c>
      <c r="K29" s="1039"/>
      <c r="M29" s="1180"/>
    </row>
    <row r="30" spans="1:13" s="1179" customFormat="1" ht="15.95" customHeight="1">
      <c r="A30" s="1045"/>
      <c r="B30" s="1053" t="s">
        <v>247</v>
      </c>
      <c r="C30" s="1052"/>
      <c r="D30" s="1181"/>
      <c r="E30" s="2006" t="s">
        <v>247</v>
      </c>
      <c r="F30" s="2006"/>
      <c r="G30" s="2006"/>
      <c r="H30" s="1182"/>
      <c r="I30" s="1182"/>
      <c r="J30" s="1182" t="s">
        <v>247</v>
      </c>
      <c r="K30" s="1042"/>
      <c r="M30" s="1180"/>
    </row>
    <row r="39" spans="1:14" ht="15.95" customHeight="1">
      <c r="A39" s="1365" t="s">
        <v>1634</v>
      </c>
    </row>
    <row r="40" spans="1:14" ht="15.95" customHeight="1">
      <c r="A40" s="1056" t="s">
        <v>129</v>
      </c>
    </row>
    <row r="41" spans="1:14" ht="15.95" customHeight="1">
      <c r="A41" s="1010" t="s">
        <v>2163</v>
      </c>
    </row>
    <row r="43" spans="1:14" s="1013" customFormat="1" ht="20.25">
      <c r="A43" s="1014"/>
      <c r="B43" s="1014"/>
      <c r="C43" s="1014"/>
      <c r="D43" s="1157"/>
      <c r="E43" s="1016"/>
      <c r="F43" s="1158" t="s">
        <v>1534</v>
      </c>
      <c r="G43" s="1016"/>
      <c r="H43" s="1159"/>
      <c r="I43" s="1016"/>
      <c r="J43" s="1159"/>
      <c r="K43" s="1016"/>
      <c r="L43" s="1016"/>
      <c r="M43" s="1160"/>
    </row>
    <row r="44" spans="1:14" s="1017" customFormat="1" ht="15.95" customHeight="1">
      <c r="A44" s="1161"/>
      <c r="D44" s="1012"/>
      <c r="E44" s="1162"/>
      <c r="F44" s="1163" t="s">
        <v>1975</v>
      </c>
      <c r="G44" s="1162"/>
      <c r="H44" s="1164"/>
      <c r="I44" s="1012"/>
      <c r="J44" s="1164"/>
      <c r="K44" s="1012"/>
      <c r="L44" s="1012"/>
      <c r="M44" s="1165"/>
    </row>
    <row r="45" spans="1:14" s="1168" customFormat="1" ht="24.75" customHeight="1">
      <c r="A45" s="2011" t="s">
        <v>1601</v>
      </c>
      <c r="B45" s="2011" t="s">
        <v>1600</v>
      </c>
      <c r="C45" s="2013" t="s">
        <v>132</v>
      </c>
      <c r="D45" s="2014" t="s">
        <v>254</v>
      </c>
      <c r="E45" s="2014"/>
      <c r="F45" s="2014" t="s">
        <v>1607</v>
      </c>
      <c r="G45" s="2014"/>
      <c r="H45" s="2007" t="s">
        <v>256</v>
      </c>
      <c r="I45" s="2008"/>
      <c r="J45" s="2009"/>
      <c r="K45" s="2010" t="s">
        <v>257</v>
      </c>
      <c r="L45" s="2010"/>
      <c r="M45" s="1166"/>
      <c r="N45" s="1167"/>
    </row>
    <row r="46" spans="1:14" s="1168" customFormat="1" ht="33" customHeight="1">
      <c r="A46" s="2012"/>
      <c r="B46" s="2012" t="s">
        <v>258</v>
      </c>
      <c r="C46" s="2013"/>
      <c r="D46" s="1389" t="s">
        <v>259</v>
      </c>
      <c r="E46" s="1389" t="s">
        <v>239</v>
      </c>
      <c r="F46" s="1389" t="s">
        <v>259</v>
      </c>
      <c r="G46" s="1389" t="s">
        <v>239</v>
      </c>
      <c r="H46" s="1390" t="s">
        <v>260</v>
      </c>
      <c r="I46" s="1389" t="s">
        <v>259</v>
      </c>
      <c r="J46" s="1391" t="s">
        <v>239</v>
      </c>
      <c r="K46" s="1392" t="s">
        <v>259</v>
      </c>
      <c r="L46" s="1392" t="s">
        <v>239</v>
      </c>
      <c r="M46" s="1169"/>
      <c r="N46" s="1170"/>
    </row>
    <row r="47" spans="1:14" s="1173" customFormat="1" ht="14.1" customHeight="1">
      <c r="A47" s="1401" t="s">
        <v>83</v>
      </c>
      <c r="B47" s="1401" t="s">
        <v>1</v>
      </c>
      <c r="C47" s="1401" t="s">
        <v>84</v>
      </c>
      <c r="D47" s="1402" t="s">
        <v>241</v>
      </c>
      <c r="E47" s="1402" t="s">
        <v>145</v>
      </c>
      <c r="F47" s="1402" t="s">
        <v>146</v>
      </c>
      <c r="G47" s="1402" t="s">
        <v>147</v>
      </c>
      <c r="H47" s="1403" t="s">
        <v>148</v>
      </c>
      <c r="I47" s="1402" t="s">
        <v>149</v>
      </c>
      <c r="J47" s="1403" t="s">
        <v>150</v>
      </c>
      <c r="K47" s="1404" t="s">
        <v>261</v>
      </c>
      <c r="L47" s="1404" t="s">
        <v>262</v>
      </c>
      <c r="M47" s="1171"/>
      <c r="N47" s="1172"/>
    </row>
    <row r="48" spans="1:14" ht="15.95" customHeight="1">
      <c r="A48" s="1095" t="s">
        <v>2081</v>
      </c>
      <c r="B48" s="1174" t="str">
        <f>VLOOKUP($A48,'DANH MỤC VẬT TƯ'!$B$10:$G$55,2,0)</f>
        <v>Cá diêu hồng</v>
      </c>
      <c r="C48" s="1174" t="str">
        <f>VLOOKUP($A48,'DANH MỤC VẬT TƯ'!$B$10:$G$55,3,0)</f>
        <v>kg</v>
      </c>
      <c r="D48" s="1175">
        <f t="shared" ref="D48:D63" si="4">VLOOKUP($A48,$A$10:$L$27,11,0)</f>
        <v>0</v>
      </c>
      <c r="E48" s="1175">
        <f t="shared" ref="E48:E63" si="5">VLOOKUP($A48,$A$10:$L$27,12,0)</f>
        <v>0</v>
      </c>
      <c r="F48" s="1175">
        <f>SUMIF('BẢNG KÊ PHIẾU NK152'!$G$109:$G$149,'BÁO CÁO NXT 152'!$A48,'BẢNG KÊ PHIẾU NK152'!$H$109:$H$149)</f>
        <v>222</v>
      </c>
      <c r="G48" s="1175">
        <f>SUMIF('BẢNG KÊ PHIẾU NK152'!$G$109:$G$149,'BÁO CÁO NXT 152'!$A48,'BẢNG KÊ PHIẾU NK152'!$J$109:$J$149)</f>
        <v>13320000</v>
      </c>
      <c r="H48" s="1176">
        <f>IF(D48+F48=0,0,(E48+G48)/(D48+F48))</f>
        <v>60000</v>
      </c>
      <c r="I48" s="1175">
        <f>SUMIF('BẢNG KÊ PHIẾU XK152'!$F$294:$F$486,'BÁO CÁO NXT 152'!$A48,'BẢNG KÊ PHIẾU XK152'!$G$294:$G$486)</f>
        <v>98</v>
      </c>
      <c r="J48" s="1176">
        <f>H48*I48</f>
        <v>5880000</v>
      </c>
      <c r="K48" s="1177">
        <f>D48+F48-I48</f>
        <v>124</v>
      </c>
      <c r="L48" s="1177">
        <f>E48+G48-J48</f>
        <v>7440000</v>
      </c>
    </row>
    <row r="49" spans="1:12" ht="18.75" customHeight="1">
      <c r="A49" s="1006" t="s">
        <v>2083</v>
      </c>
      <c r="B49" s="1174" t="str">
        <f>VLOOKUP($A49,'DANH MỤC VẬT TƯ'!$B$10:$G$55,2,0)</f>
        <v>Bún</v>
      </c>
      <c r="C49" s="1174" t="str">
        <f>VLOOKUP($A49,'DANH MỤC VẬT TƯ'!$B$10:$G$55,3,0)</f>
        <v>kg</v>
      </c>
      <c r="D49" s="1175">
        <f t="shared" si="4"/>
        <v>7</v>
      </c>
      <c r="E49" s="1175">
        <f t="shared" si="5"/>
        <v>84000</v>
      </c>
      <c r="F49" s="1175">
        <f>SUMIF('BẢNG KÊ PHIẾU NK152'!$G$109:$G$149,'BÁO CÁO NXT 152'!$A49,'BẢNG KÊ PHIẾU NK152'!$H$109:$H$149)</f>
        <v>158</v>
      </c>
      <c r="G49" s="1175">
        <f>SUMIF('BẢNG KÊ PHIẾU NK152'!$G$109:$G$149,'BÁO CÁO NXT 152'!$A49,'BẢNG KÊ PHIẾU NK152'!$J$109:$J$149)</f>
        <v>1896000</v>
      </c>
      <c r="H49" s="1176">
        <f t="shared" ref="H49:H64" si="6">IF(D49+F49=0,0,(E49+G49)/(D49+F49))</f>
        <v>12000</v>
      </c>
      <c r="I49" s="1175">
        <f>SUMIF('BẢNG KÊ PHIẾU XK152'!$F$294:$F$486,'BÁO CÁO NXT 152'!$A49,'BẢNG KÊ PHIẾU XK152'!$G$294:$G$486)</f>
        <v>165</v>
      </c>
      <c r="J49" s="1176">
        <f t="shared" ref="J49:J64" si="7">H49*I49</f>
        <v>1980000</v>
      </c>
      <c r="K49" s="1177">
        <f t="shared" ref="K49:L64" si="8">D49+F49-I49</f>
        <v>0</v>
      </c>
      <c r="L49" s="1177">
        <f t="shared" si="8"/>
        <v>0</v>
      </c>
    </row>
    <row r="50" spans="1:12" ht="15.95" customHeight="1">
      <c r="A50" s="1006" t="s">
        <v>2085</v>
      </c>
      <c r="B50" s="1174" t="str">
        <f>VLOOKUP($A50,'DANH MỤC VẬT TƯ'!$B$10:$G$55,2,0)</f>
        <v>Rau các loại</v>
      </c>
      <c r="C50" s="1174" t="str">
        <f>VLOOKUP($A50,'DANH MỤC VẬT TƯ'!$B$10:$G$55,3,0)</f>
        <v>kg</v>
      </c>
      <c r="D50" s="1175">
        <f t="shared" si="4"/>
        <v>3</v>
      </c>
      <c r="E50" s="1175">
        <f t="shared" si="5"/>
        <v>90000</v>
      </c>
      <c r="F50" s="1175">
        <f>SUMIF('BẢNG KÊ PHIẾU NK152'!$G$109:$G$149,'BÁO CÁO NXT 152'!$A50,'BẢNG KÊ PHIẾU NK152'!$H$109:$H$149)</f>
        <v>630</v>
      </c>
      <c r="G50" s="1175">
        <f>SUMIF('BẢNG KÊ PHIẾU NK152'!$G$109:$G$149,'BÁO CÁO NXT 152'!$A50,'BẢNG KÊ PHIẾU NK152'!$J$109:$J$149)</f>
        <v>18900000</v>
      </c>
      <c r="H50" s="1176">
        <f t="shared" si="6"/>
        <v>30000</v>
      </c>
      <c r="I50" s="1175">
        <f>SUMIF('BẢNG KÊ PHIẾU XK152'!$F$294:$F$486,'BÁO CÁO NXT 152'!$A50,'BẢNG KÊ PHIẾU XK152'!$G$294:$G$486)</f>
        <v>404</v>
      </c>
      <c r="J50" s="1176">
        <f t="shared" si="7"/>
        <v>12120000</v>
      </c>
      <c r="K50" s="1177">
        <f t="shared" si="8"/>
        <v>229</v>
      </c>
      <c r="L50" s="1177">
        <f t="shared" si="8"/>
        <v>6870000</v>
      </c>
    </row>
    <row r="51" spans="1:12" ht="15.95" customHeight="1">
      <c r="A51" s="1006" t="s">
        <v>2086</v>
      </c>
      <c r="B51" s="1174" t="str">
        <f>VLOOKUP($A51,'DANH MỤC VẬT TƯ'!$B$10:$G$55,2,0)</f>
        <v>Mực tươi</v>
      </c>
      <c r="C51" s="1174" t="str">
        <f>VLOOKUP($A51,'DANH MỤC VẬT TƯ'!$B$10:$G$55,3,0)</f>
        <v>kg</v>
      </c>
      <c r="D51" s="1175">
        <f t="shared" si="4"/>
        <v>40</v>
      </c>
      <c r="E51" s="1175">
        <f t="shared" si="5"/>
        <v>10000000</v>
      </c>
      <c r="F51" s="1175">
        <f>SUMIF('BẢNG KÊ PHIẾU NK152'!$G$109:$G$149,'BÁO CÁO NXT 152'!$A51,'BẢNG KÊ PHIẾU NK152'!$H$109:$H$149)</f>
        <v>160</v>
      </c>
      <c r="G51" s="1175">
        <f>SUMIF('BẢNG KÊ PHIẾU NK152'!$G$109:$G$149,'BÁO CÁO NXT 152'!$A51,'BẢNG KÊ PHIẾU NK152'!$J$109:$J$149)</f>
        <v>40000000</v>
      </c>
      <c r="H51" s="1176">
        <f t="shared" si="6"/>
        <v>250000</v>
      </c>
      <c r="I51" s="1175">
        <f>SUMIF('BẢNG KÊ PHIẾU XK152'!$F$294:$F$486,'BÁO CÁO NXT 152'!$A51,'BẢNG KÊ PHIẾU XK152'!$G$294:$G$486)</f>
        <v>59.5</v>
      </c>
      <c r="J51" s="1176">
        <f t="shared" si="7"/>
        <v>14875000</v>
      </c>
      <c r="K51" s="1177">
        <f t="shared" si="8"/>
        <v>140.5</v>
      </c>
      <c r="L51" s="1177">
        <f t="shared" si="8"/>
        <v>35125000</v>
      </c>
    </row>
    <row r="52" spans="1:12" ht="15.95" customHeight="1">
      <c r="A52" s="1006" t="s">
        <v>2045</v>
      </c>
      <c r="B52" s="1174" t="str">
        <f>VLOOKUP($A52,'DANH MỤC VẬT TƯ'!$B$10:$G$55,2,0)</f>
        <v>Bắp bò</v>
      </c>
      <c r="C52" s="1174" t="str">
        <f>VLOOKUP($A52,'DANH MỤC VẬT TƯ'!$B$10:$G$55,3,0)</f>
        <v>kg</v>
      </c>
      <c r="D52" s="1175">
        <f t="shared" si="4"/>
        <v>10</v>
      </c>
      <c r="E52" s="1175">
        <f t="shared" si="5"/>
        <v>2700000</v>
      </c>
      <c r="F52" s="1175">
        <f>SUMIF('BẢNG KÊ PHIẾU NK152'!$G$109:$G$149,'BÁO CÁO NXT 152'!$A52,'BẢNG KÊ PHIẾU NK152'!$H$109:$H$149)</f>
        <v>96</v>
      </c>
      <c r="G52" s="1175">
        <f>SUMIF('BẢNG KÊ PHIẾU NK152'!$G$109:$G$149,'BÁO CÁO NXT 152'!$A52,'BẢNG KÊ PHIẾU NK152'!$J$109:$J$149)</f>
        <v>25920000</v>
      </c>
      <c r="H52" s="1176">
        <f t="shared" si="6"/>
        <v>270000</v>
      </c>
      <c r="I52" s="1175">
        <f>SUMIF('BẢNG KÊ PHIẾU XK152'!$F$294:$F$486,'BÁO CÁO NXT 152'!$A52,'BẢNG KÊ PHIẾU XK152'!$G$294:$G$486)</f>
        <v>105</v>
      </c>
      <c r="J52" s="1176">
        <f t="shared" si="7"/>
        <v>28350000</v>
      </c>
      <c r="K52" s="1177">
        <f t="shared" si="8"/>
        <v>1</v>
      </c>
      <c r="L52" s="1177">
        <f t="shared" si="8"/>
        <v>270000</v>
      </c>
    </row>
    <row r="53" spans="1:12" ht="15.95" customHeight="1">
      <c r="A53" s="1006" t="s">
        <v>2088</v>
      </c>
      <c r="B53" s="1174" t="str">
        <f>VLOOKUP($A53,'DANH MỤC VẬT TƯ'!$B$10:$G$55,2,0)</f>
        <v>Thịt heo</v>
      </c>
      <c r="C53" s="1174" t="str">
        <f>VLOOKUP($A53,'DANH MỤC VẬT TƯ'!$B$10:$G$55,3,0)</f>
        <v>kg</v>
      </c>
      <c r="D53" s="1175">
        <f t="shared" si="4"/>
        <v>0</v>
      </c>
      <c r="E53" s="1175">
        <f t="shared" si="5"/>
        <v>0</v>
      </c>
      <c r="F53" s="1175">
        <f>SUMIF('BẢNG KÊ PHIẾU NK152'!$G$109:$G$149,'BÁO CÁO NXT 152'!$A53,'BẢNG KÊ PHIẾU NK152'!$H$109:$H$149)</f>
        <v>38</v>
      </c>
      <c r="G53" s="1175">
        <f>SUMIF('BẢNG KÊ PHIẾU NK152'!$G$109:$G$149,'BÁO CÁO NXT 152'!$A53,'BẢNG KÊ PHIẾU NK152'!$J$109:$J$149)</f>
        <v>4940000</v>
      </c>
      <c r="H53" s="1176">
        <f t="shared" si="6"/>
        <v>130000</v>
      </c>
      <c r="I53" s="1175">
        <f>SUMIF('BẢNG KÊ PHIẾU XK152'!$F$294:$F$486,'BÁO CÁO NXT 152'!$A53,'BẢNG KÊ PHIẾU XK152'!$G$294:$G$486)</f>
        <v>38</v>
      </c>
      <c r="J53" s="1176">
        <f t="shared" si="7"/>
        <v>4940000</v>
      </c>
      <c r="K53" s="1177">
        <f t="shared" si="8"/>
        <v>0</v>
      </c>
      <c r="L53" s="1177">
        <f t="shared" si="8"/>
        <v>0</v>
      </c>
    </row>
    <row r="54" spans="1:12" ht="15.95" customHeight="1">
      <c r="A54" s="1006" t="s">
        <v>2089</v>
      </c>
      <c r="B54" s="1174" t="str">
        <f>VLOOKUP($A54,'DANH MỤC VẬT TƯ'!$B$10:$G$55,2,0)</f>
        <v>Tôm</v>
      </c>
      <c r="C54" s="1174" t="str">
        <f>VLOOKUP($A54,'DANH MỤC VẬT TƯ'!$B$10:$G$55,3,0)</f>
        <v>kg</v>
      </c>
      <c r="D54" s="1175">
        <f t="shared" si="4"/>
        <v>0</v>
      </c>
      <c r="E54" s="1175">
        <f t="shared" si="5"/>
        <v>0</v>
      </c>
      <c r="F54" s="1175">
        <f>SUMIF('BẢNG KÊ PHIẾU NK152'!$G$109:$G$149,'BÁO CÁO NXT 152'!$A54,'BẢNG KÊ PHIẾU NK152'!$H$109:$H$149)</f>
        <v>30</v>
      </c>
      <c r="G54" s="1175">
        <f>SUMIF('BẢNG KÊ PHIẾU NK152'!$G$109:$G$149,'BÁO CÁO NXT 152'!$A54,'BẢNG KÊ PHIẾU NK152'!$J$109:$J$149)</f>
        <v>7500000</v>
      </c>
      <c r="H54" s="1176">
        <f t="shared" si="6"/>
        <v>250000</v>
      </c>
      <c r="I54" s="1175">
        <f>SUMIF('BẢNG KÊ PHIẾU XK152'!$F$294:$F$486,'BÁO CÁO NXT 152'!$A54,'BẢNG KÊ PHIẾU XK152'!$G$294:$G$486)</f>
        <v>19</v>
      </c>
      <c r="J54" s="1176">
        <f t="shared" si="7"/>
        <v>4750000</v>
      </c>
      <c r="K54" s="1177">
        <f t="shared" si="8"/>
        <v>11</v>
      </c>
      <c r="L54" s="1177">
        <f t="shared" si="8"/>
        <v>2750000</v>
      </c>
    </row>
    <row r="55" spans="1:12" ht="15.95" customHeight="1">
      <c r="A55" s="1006" t="s">
        <v>2091</v>
      </c>
      <c r="B55" s="1174" t="str">
        <f>VLOOKUP($A55,'DANH MỤC VẬT TƯ'!$B$10:$G$55,2,0)</f>
        <v>Ghẹ</v>
      </c>
      <c r="C55" s="1174" t="str">
        <f>VLOOKUP($A55,'DANH MỤC VẬT TƯ'!$B$10:$G$55,3,0)</f>
        <v>kg</v>
      </c>
      <c r="D55" s="1175">
        <f t="shared" si="4"/>
        <v>20</v>
      </c>
      <c r="E55" s="1175">
        <f t="shared" si="5"/>
        <v>5400000</v>
      </c>
      <c r="F55" s="1175">
        <f>SUMIF('BẢNG KÊ PHIẾU NK152'!$G$109:$G$149,'BÁO CÁO NXT 152'!$A55,'BẢNG KÊ PHIẾU NK152'!$H$109:$H$149)</f>
        <v>53</v>
      </c>
      <c r="G55" s="1175">
        <f>SUMIF('BẢNG KÊ PHIẾU NK152'!$G$109:$G$149,'BÁO CÁO NXT 152'!$A55,'BẢNG KÊ PHIẾU NK152'!$J$109:$J$149)</f>
        <v>14310000</v>
      </c>
      <c r="H55" s="1176">
        <f t="shared" si="6"/>
        <v>270000</v>
      </c>
      <c r="I55" s="1175">
        <f>SUMIF('BẢNG KÊ PHIẾU XK152'!$F$294:$F$486,'BÁO CÁO NXT 152'!$A55,'BẢNG KÊ PHIẾU XK152'!$G$294:$G$486)</f>
        <v>27</v>
      </c>
      <c r="J55" s="1176">
        <f t="shared" si="7"/>
        <v>7290000</v>
      </c>
      <c r="K55" s="1177">
        <f t="shared" si="8"/>
        <v>46</v>
      </c>
      <c r="L55" s="1177">
        <f t="shared" si="8"/>
        <v>12420000</v>
      </c>
    </row>
    <row r="56" spans="1:12" ht="15.95" customHeight="1">
      <c r="A56" s="1006" t="s">
        <v>2093</v>
      </c>
      <c r="B56" s="1174" t="str">
        <f>VLOOKUP($A56,'DANH MỤC VẬT TƯ'!$B$10:$G$55,2,0)</f>
        <v xml:space="preserve">Khoai </v>
      </c>
      <c r="C56" s="1174" t="str">
        <f>VLOOKUP($A56,'DANH MỤC VẬT TƯ'!$B$10:$G$55,3,0)</f>
        <v>kg</v>
      </c>
      <c r="D56" s="1175">
        <f t="shared" si="4"/>
        <v>0</v>
      </c>
      <c r="E56" s="1175">
        <f t="shared" si="5"/>
        <v>0</v>
      </c>
      <c r="F56" s="1175">
        <f>SUMIF('BẢNG KÊ PHIẾU NK152'!$G$109:$G$149,'BÁO CÁO NXT 152'!$A56,'BẢNG KÊ PHIẾU NK152'!$H$109:$H$149)</f>
        <v>14</v>
      </c>
      <c r="G56" s="1175">
        <f>SUMIF('BẢNG KÊ PHIẾU NK152'!$G$109:$G$149,'BÁO CÁO NXT 152'!$A56,'BẢNG KÊ PHIẾU NK152'!$J$109:$J$149)</f>
        <v>420000</v>
      </c>
      <c r="H56" s="1176">
        <f t="shared" si="6"/>
        <v>30000</v>
      </c>
      <c r="I56" s="1175">
        <f>SUMIF('BẢNG KÊ PHIẾU XK152'!$F$294:$F$486,'BÁO CÁO NXT 152'!$A56,'BẢNG KÊ PHIẾU XK152'!$G$294:$G$486)</f>
        <v>6.3000000000000007</v>
      </c>
      <c r="J56" s="1176">
        <f t="shared" si="7"/>
        <v>189000.00000000003</v>
      </c>
      <c r="K56" s="1177">
        <f t="shared" si="8"/>
        <v>7.6999999999999993</v>
      </c>
      <c r="L56" s="1177">
        <f t="shared" si="8"/>
        <v>230999.99999999997</v>
      </c>
    </row>
    <row r="57" spans="1:12" ht="15.95" customHeight="1">
      <c r="A57" s="1006" t="s">
        <v>2095</v>
      </c>
      <c r="B57" s="1174" t="str">
        <f>VLOOKUP($A57,'DANH MỤC VẬT TƯ'!$B$10:$G$55,2,0)</f>
        <v>Bột chiên giòn</v>
      </c>
      <c r="C57" s="1174" t="str">
        <f>VLOOKUP($A57,'DANH MỤC VẬT TƯ'!$B$10:$G$55,3,0)</f>
        <v>kg</v>
      </c>
      <c r="D57" s="1175">
        <f t="shared" si="4"/>
        <v>180</v>
      </c>
      <c r="E57" s="1175">
        <f t="shared" si="5"/>
        <v>27000000</v>
      </c>
      <c r="F57" s="1175">
        <f>SUMIF('BẢNG KÊ PHIẾU NK152'!$G$109:$G$149,'BÁO CÁO NXT 152'!$A57,'BẢNG KÊ PHIẾU NK152'!$H$109:$H$149)</f>
        <v>0</v>
      </c>
      <c r="G57" s="1175">
        <f>SUMIF('BẢNG KÊ PHIẾU NK152'!$G$109:$G$149,'BÁO CÁO NXT 152'!$A57,'BẢNG KÊ PHIẾU NK152'!$J$109:$J$149)</f>
        <v>0</v>
      </c>
      <c r="H57" s="1176">
        <f t="shared" si="6"/>
        <v>150000</v>
      </c>
      <c r="I57" s="1175">
        <f>SUMIF('BẢNG KÊ PHIẾU XK152'!$F$294:$F$486,'BÁO CÁO NXT 152'!$A57,'BẢNG KÊ PHIẾU XK152'!$G$294:$G$486)</f>
        <v>9</v>
      </c>
      <c r="J57" s="1176">
        <f t="shared" si="7"/>
        <v>1350000</v>
      </c>
      <c r="K57" s="1177">
        <f t="shared" si="8"/>
        <v>171</v>
      </c>
      <c r="L57" s="1177">
        <f t="shared" si="8"/>
        <v>25650000</v>
      </c>
    </row>
    <row r="58" spans="1:12" ht="15.95" customHeight="1">
      <c r="A58" s="1006" t="s">
        <v>2096</v>
      </c>
      <c r="B58" s="1174" t="str">
        <f>VLOOKUP($A58,'DANH MỤC VẬT TƯ'!$B$10:$G$55,2,0)</f>
        <v>Ngô mỹ</v>
      </c>
      <c r="C58" s="1174" t="str">
        <f>VLOOKUP($A58,'DANH MỤC VẬT TƯ'!$B$10:$G$55,3,0)</f>
        <v>kg</v>
      </c>
      <c r="D58" s="1175">
        <f t="shared" si="4"/>
        <v>0</v>
      </c>
      <c r="E58" s="1175">
        <f t="shared" si="5"/>
        <v>0</v>
      </c>
      <c r="F58" s="1175">
        <f>SUMIF('BẢNG KÊ PHIẾU NK152'!$G$109:$G$149,'BÁO CÁO NXT 152'!$A58,'BẢNG KÊ PHIẾU NK152'!$H$109:$H$149)</f>
        <v>16</v>
      </c>
      <c r="G58" s="1175">
        <f>SUMIF('BẢNG KÊ PHIẾU NK152'!$G$109:$G$149,'BÁO CÁO NXT 152'!$A58,'BẢNG KÊ PHIẾU NK152'!$J$109:$J$149)</f>
        <v>480000</v>
      </c>
      <c r="H58" s="1176">
        <f t="shared" si="6"/>
        <v>30000</v>
      </c>
      <c r="I58" s="1175">
        <f>SUMIF('BẢNG KÊ PHIẾU XK152'!$F$294:$F$486,'BÁO CÁO NXT 152'!$A58,'BẢNG KÊ PHIẾU XK152'!$G$294:$G$486)</f>
        <v>7.2</v>
      </c>
      <c r="J58" s="1176">
        <f t="shared" si="7"/>
        <v>216000</v>
      </c>
      <c r="K58" s="1177">
        <f t="shared" si="8"/>
        <v>8.8000000000000007</v>
      </c>
      <c r="L58" s="1177">
        <f t="shared" si="8"/>
        <v>264000</v>
      </c>
    </row>
    <row r="59" spans="1:12" ht="15.95" customHeight="1">
      <c r="A59" s="1006" t="s">
        <v>2097</v>
      </c>
      <c r="B59" s="1174" t="str">
        <f>VLOOKUP($A59,'DANH MỤC VẬT TƯ'!$B$10:$G$55,2,0)</f>
        <v xml:space="preserve"> Gạo</v>
      </c>
      <c r="C59" s="1174" t="str">
        <f>VLOOKUP($A59,'DANH MỤC VẬT TƯ'!$B$10:$G$55,3,0)</f>
        <v>kg</v>
      </c>
      <c r="D59" s="1175">
        <f t="shared" si="4"/>
        <v>4.5</v>
      </c>
      <c r="E59" s="1175">
        <f t="shared" si="5"/>
        <v>112500</v>
      </c>
      <c r="F59" s="1175">
        <f>SUMIF('BẢNG KÊ PHIẾU NK152'!$G$109:$G$149,'BÁO CÁO NXT 152'!$A59,'BẢNG KÊ PHIẾU NK152'!$H$109:$H$149)</f>
        <v>90</v>
      </c>
      <c r="G59" s="1175">
        <f>SUMIF('BẢNG KÊ PHIẾU NK152'!$G$109:$G$149,'BÁO CÁO NXT 152'!$A59,'BẢNG KÊ PHIẾU NK152'!$J$109:$J$149)</f>
        <v>2250000</v>
      </c>
      <c r="H59" s="1176">
        <f t="shared" si="6"/>
        <v>25000</v>
      </c>
      <c r="I59" s="1175">
        <f>SUMIF('BẢNG KÊ PHIẾU XK152'!$F$294:$F$486,'BÁO CÁO NXT 152'!$A59,'BẢNG KÊ PHIẾU XK152'!$G$294:$G$486)</f>
        <v>0</v>
      </c>
      <c r="J59" s="1176">
        <f t="shared" si="7"/>
        <v>0</v>
      </c>
      <c r="K59" s="1177">
        <f t="shared" si="8"/>
        <v>94.5</v>
      </c>
      <c r="L59" s="1177">
        <f t="shared" si="8"/>
        <v>2362500</v>
      </c>
    </row>
    <row r="60" spans="1:12" ht="15.95" customHeight="1">
      <c r="A60" s="1006" t="s">
        <v>2099</v>
      </c>
      <c r="B60" s="1174" t="str">
        <f>VLOOKUP($A60,'DANH MỤC VẬT TƯ'!$B$10:$G$55,2,0)</f>
        <v>Trứng gà, vịt</v>
      </c>
      <c r="C60" s="1174" t="str">
        <f>VLOOKUP($A60,'DANH MỤC VẬT TƯ'!$B$10:$G$55,3,0)</f>
        <v>kg</v>
      </c>
      <c r="D60" s="1175">
        <f t="shared" si="4"/>
        <v>100</v>
      </c>
      <c r="E60" s="1175">
        <f t="shared" si="5"/>
        <v>400000</v>
      </c>
      <c r="F60" s="1175">
        <f>SUMIF('BẢNG KÊ PHIẾU NK152'!$G$109:$G$149,'BÁO CÁO NXT 152'!$A60,'BẢNG KÊ PHIẾU NK152'!$H$109:$H$149)</f>
        <v>0</v>
      </c>
      <c r="G60" s="1175">
        <f>SUMIF('BẢNG KÊ PHIẾU NK152'!$G$109:$G$149,'BÁO CÁO NXT 152'!$A60,'BẢNG KÊ PHIẾU NK152'!$J$109:$J$149)</f>
        <v>0</v>
      </c>
      <c r="H60" s="1176">
        <f t="shared" si="6"/>
        <v>4000</v>
      </c>
      <c r="I60" s="1175">
        <f>SUMIF('BẢNG KÊ PHIẾU XK152'!$F$294:$F$486,'BÁO CÁO NXT 152'!$A60,'BẢNG KÊ PHIẾU XK152'!$G$294:$G$486)</f>
        <v>0</v>
      </c>
      <c r="J60" s="1176">
        <f t="shared" si="7"/>
        <v>0</v>
      </c>
      <c r="K60" s="1177">
        <f t="shared" si="8"/>
        <v>100</v>
      </c>
      <c r="L60" s="1177">
        <f t="shared" si="8"/>
        <v>400000</v>
      </c>
    </row>
    <row r="61" spans="1:12" ht="15.95" customHeight="1">
      <c r="A61" s="1006" t="s">
        <v>2101</v>
      </c>
      <c r="B61" s="1174" t="str">
        <f>VLOOKUP($A61,'DANH MỤC VẬT TƯ'!$B$10:$G$55,2,0)</f>
        <v>Thịt gà</v>
      </c>
      <c r="C61" s="1174" t="str">
        <f>VLOOKUP($A61,'DANH MỤC VẬT TƯ'!$B$10:$G$55,3,0)</f>
        <v>kg</v>
      </c>
      <c r="D61" s="1175">
        <f t="shared" si="4"/>
        <v>6.5</v>
      </c>
      <c r="E61" s="1175">
        <f t="shared" si="5"/>
        <v>975000</v>
      </c>
      <c r="F61" s="1175">
        <f>SUMIF('BẢNG KÊ PHIẾU NK152'!$G$109:$G$149,'BÁO CÁO NXT 152'!$A61,'BẢNG KÊ PHIẾU NK152'!$H$109:$H$149)</f>
        <v>0</v>
      </c>
      <c r="G61" s="1175">
        <f>SUMIF('BẢNG KÊ PHIẾU NK152'!$G$109:$G$149,'BÁO CÁO NXT 152'!$A61,'BẢNG KÊ PHIẾU NK152'!$J$109:$J$149)</f>
        <v>0</v>
      </c>
      <c r="H61" s="1176">
        <f t="shared" si="6"/>
        <v>150000</v>
      </c>
      <c r="I61" s="1175">
        <f>SUMIF('BẢNG KÊ PHIẾU XK152'!$F$294:$F$486,'BÁO CÁO NXT 152'!$A61,'BẢNG KÊ PHIẾU XK152'!$G$294:$G$486)</f>
        <v>0</v>
      </c>
      <c r="J61" s="1176">
        <f t="shared" si="7"/>
        <v>0</v>
      </c>
      <c r="K61" s="1177">
        <f t="shared" si="8"/>
        <v>6.5</v>
      </c>
      <c r="L61" s="1177">
        <f t="shared" si="8"/>
        <v>975000</v>
      </c>
    </row>
    <row r="62" spans="1:12" ht="15.95" customHeight="1">
      <c r="A62" s="1006" t="s">
        <v>2103</v>
      </c>
      <c r="B62" s="1174" t="str">
        <f>VLOOKUP($A62,'DANH MỤC VẬT TƯ'!$B$10:$G$55,2,0)</f>
        <v xml:space="preserve"> Giò heo</v>
      </c>
      <c r="C62" s="1174" t="str">
        <f>VLOOKUP($A62,'DANH MỤC VẬT TƯ'!$B$10:$G$55,3,0)</f>
        <v>kg</v>
      </c>
      <c r="D62" s="1175">
        <f t="shared" si="4"/>
        <v>0</v>
      </c>
      <c r="E62" s="1175">
        <f t="shared" si="5"/>
        <v>0</v>
      </c>
      <c r="F62" s="1175">
        <f>SUMIF('BẢNG KÊ PHIẾU NK152'!$G$109:$G$149,'BÁO CÁO NXT 152'!$A62,'BẢNG KÊ PHIẾU NK152'!$H$109:$H$149)</f>
        <v>20</v>
      </c>
      <c r="G62" s="1175">
        <f>SUMIF('BẢNG KÊ PHIẾU NK152'!$G$109:$G$149,'BÁO CÁO NXT 152'!$A62,'BẢNG KÊ PHIẾU NK152'!$J$109:$J$149)</f>
        <v>3400000</v>
      </c>
      <c r="H62" s="1176">
        <f t="shared" si="6"/>
        <v>170000</v>
      </c>
      <c r="I62" s="1175">
        <f>SUMIF('BẢNG KÊ PHIẾU XK152'!$F$294:$F$486,'BÁO CÁO NXT 152'!$A62,'BẢNG KÊ PHIẾU XK152'!$G$294:$G$486)</f>
        <v>20</v>
      </c>
      <c r="J62" s="1176">
        <f t="shared" si="7"/>
        <v>3400000</v>
      </c>
      <c r="K62" s="1177">
        <f t="shared" si="8"/>
        <v>0</v>
      </c>
      <c r="L62" s="1177">
        <f t="shared" si="8"/>
        <v>0</v>
      </c>
    </row>
    <row r="63" spans="1:12" ht="15.95" customHeight="1">
      <c r="A63" s="1006" t="s">
        <v>2105</v>
      </c>
      <c r="B63" s="1174" t="str">
        <f>VLOOKUP($A63,'DANH MỤC VẬT TƯ'!$B$10:$G$55,2,0)</f>
        <v xml:space="preserve"> Lạp xường</v>
      </c>
      <c r="C63" s="1174" t="str">
        <f>VLOOKUP($A63,'DANH MỤC VẬT TƯ'!$B$10:$G$55,3,0)</f>
        <v>kg</v>
      </c>
      <c r="D63" s="1175">
        <f t="shared" si="4"/>
        <v>1.4</v>
      </c>
      <c r="E63" s="1175">
        <f t="shared" si="5"/>
        <v>280000</v>
      </c>
      <c r="F63" s="1175">
        <f>SUMIF('BẢNG KÊ PHIẾU NK152'!$G$109:$G$149,'BÁO CÁO NXT 152'!$A63,'BẢNG KÊ PHIẾU NK152'!$H$109:$H$149)</f>
        <v>0</v>
      </c>
      <c r="G63" s="1175">
        <f>SUMIF('BẢNG KÊ PHIẾU NK152'!$G$109:$G$149,'BÁO CÁO NXT 152'!$A63,'BẢNG KÊ PHIẾU NK152'!$J$109:$J$149)</f>
        <v>0</v>
      </c>
      <c r="H63" s="1176">
        <f t="shared" si="6"/>
        <v>200000</v>
      </c>
      <c r="I63" s="1175">
        <f>SUMIF('BẢNG KÊ PHIẾU XK152'!$F$294:$F$486,'BÁO CÁO NXT 152'!$A63,'BẢNG KÊ PHIẾU XK152'!$G$294:$G$486)</f>
        <v>0</v>
      </c>
      <c r="J63" s="1176">
        <f t="shared" si="7"/>
        <v>0</v>
      </c>
      <c r="K63" s="1177">
        <f t="shared" si="8"/>
        <v>1.4</v>
      </c>
      <c r="L63" s="1177">
        <f t="shared" si="8"/>
        <v>280000</v>
      </c>
    </row>
    <row r="64" spans="1:12" ht="15.95" customHeight="1">
      <c r="A64" s="1006" t="s">
        <v>2107</v>
      </c>
      <c r="B64" s="1174" t="str">
        <f>VLOOKUP($A64,'DANH MỤC VẬT TƯ'!$B$10:$G$55,2,0)</f>
        <v>Muối chiên</v>
      </c>
      <c r="C64" s="1174" t="str">
        <f>VLOOKUP($A64,'DANH MỤC VẬT TƯ'!$B$10:$G$55,3,0)</f>
        <v>kg</v>
      </c>
      <c r="D64" s="1175">
        <v>0</v>
      </c>
      <c r="E64" s="1175">
        <v>0</v>
      </c>
      <c r="F64" s="1175">
        <f>SUMIF('BẢNG KÊ PHIẾU NK152'!$G$109:$G$149,'BÁO CÁO NXT 152'!$A64,'BẢNG KÊ PHIẾU NK152'!$H$109:$H$149)</f>
        <v>10</v>
      </c>
      <c r="G64" s="1175">
        <f>SUMIF('BẢNG KÊ PHIẾU NK152'!$G$109:$G$149,'BÁO CÁO NXT 152'!$A64,'BẢNG KÊ PHIẾU NK152'!$J$109:$J$149)</f>
        <v>1300000</v>
      </c>
      <c r="H64" s="1176">
        <f t="shared" si="6"/>
        <v>130000</v>
      </c>
      <c r="I64" s="1175">
        <f>SUMIF('BẢNG KÊ PHIẾU XK152'!$F$294:$F$486,'BÁO CÁO NXT 152'!$A64,'BẢNG KÊ PHIẾU XK152'!$G$294:$G$486)</f>
        <v>10</v>
      </c>
      <c r="J64" s="1176">
        <f t="shared" si="7"/>
        <v>1300000</v>
      </c>
      <c r="K64" s="1177">
        <f t="shared" si="8"/>
        <v>0</v>
      </c>
      <c r="L64" s="1177">
        <f t="shared" si="8"/>
        <v>0</v>
      </c>
    </row>
    <row r="65" spans="1:14" ht="15.95" customHeight="1">
      <c r="A65" s="1006"/>
      <c r="B65" s="1174"/>
      <c r="C65" s="1174"/>
      <c r="D65" s="1175"/>
      <c r="E65" s="1175"/>
      <c r="F65" s="1175"/>
      <c r="G65" s="1175"/>
      <c r="H65" s="1176"/>
      <c r="I65" s="1175"/>
      <c r="J65" s="1176"/>
      <c r="K65" s="1177"/>
      <c r="L65" s="1177"/>
    </row>
    <row r="66" spans="1:14" ht="15.95" customHeight="1">
      <c r="A66" s="1375"/>
      <c r="B66" s="1375" t="s">
        <v>125</v>
      </c>
      <c r="C66" s="1375" t="s">
        <v>242</v>
      </c>
      <c r="D66" s="1377">
        <f t="shared" ref="D66:L66" si="9">SUM(D48:D65)</f>
        <v>372.4</v>
      </c>
      <c r="E66" s="1377">
        <f t="shared" si="9"/>
        <v>47041500</v>
      </c>
      <c r="F66" s="1377">
        <f t="shared" si="9"/>
        <v>1537</v>
      </c>
      <c r="G66" s="1377">
        <f t="shared" si="9"/>
        <v>134636000</v>
      </c>
      <c r="H66" s="1405">
        <f t="shared" si="9"/>
        <v>2161000</v>
      </c>
      <c r="I66" s="1405">
        <f t="shared" si="9"/>
        <v>968</v>
      </c>
      <c r="J66" s="1405">
        <f t="shared" si="9"/>
        <v>86640000</v>
      </c>
      <c r="K66" s="1405">
        <f t="shared" si="9"/>
        <v>941.4</v>
      </c>
      <c r="L66" s="1405">
        <f t="shared" si="9"/>
        <v>95037500</v>
      </c>
    </row>
    <row r="67" spans="1:14" ht="15.95" customHeight="1">
      <c r="L67" s="1111">
        <v>95037500</v>
      </c>
    </row>
    <row r="68" spans="1:14" s="1179" customFormat="1" ht="15.95" customHeight="1">
      <c r="A68" s="1046"/>
      <c r="B68" s="1079" t="s">
        <v>244</v>
      </c>
      <c r="C68" s="1048"/>
      <c r="D68" s="1050"/>
      <c r="E68" s="2005" t="s">
        <v>475</v>
      </c>
      <c r="F68" s="2005"/>
      <c r="G68" s="2005"/>
      <c r="H68" s="1050"/>
      <c r="I68" s="1050"/>
      <c r="J68" s="1050" t="s">
        <v>246</v>
      </c>
      <c r="K68" s="1039"/>
      <c r="L68" s="1183"/>
      <c r="M68" s="1180"/>
    </row>
    <row r="69" spans="1:14" s="1179" customFormat="1" ht="15.95" customHeight="1">
      <c r="A69" s="1045"/>
      <c r="B69" s="1053" t="s">
        <v>247</v>
      </c>
      <c r="C69" s="1052"/>
      <c r="D69" s="1181"/>
      <c r="E69" s="2006" t="s">
        <v>247</v>
      </c>
      <c r="F69" s="2006"/>
      <c r="G69" s="2006"/>
      <c r="H69" s="1182"/>
      <c r="I69" s="1182"/>
      <c r="J69" s="1182" t="s">
        <v>247</v>
      </c>
      <c r="K69" s="1042"/>
      <c r="M69" s="1180"/>
    </row>
    <row r="74" spans="1:14" ht="15.95" customHeight="1">
      <c r="A74" s="1365" t="s">
        <v>1634</v>
      </c>
    </row>
    <row r="75" spans="1:14" ht="15.95" customHeight="1">
      <c r="A75" s="1056" t="s">
        <v>129</v>
      </c>
    </row>
    <row r="76" spans="1:14" ht="15.95" customHeight="1">
      <c r="A76" s="1010" t="s">
        <v>2163</v>
      </c>
    </row>
    <row r="78" spans="1:14" s="1013" customFormat="1" ht="20.25">
      <c r="A78" s="1014"/>
      <c r="B78" s="1014"/>
      <c r="C78" s="1014"/>
      <c r="D78" s="1157"/>
      <c r="E78" s="1016"/>
      <c r="F78" s="1158" t="s">
        <v>1534</v>
      </c>
      <c r="G78" s="1016"/>
      <c r="H78" s="1159"/>
      <c r="I78" s="1016"/>
      <c r="J78" s="1159"/>
      <c r="K78" s="1016"/>
      <c r="L78" s="1016"/>
      <c r="M78" s="1160"/>
    </row>
    <row r="79" spans="1:14" s="1017" customFormat="1" ht="15.95" customHeight="1">
      <c r="A79" s="1161"/>
      <c r="D79" s="1012"/>
      <c r="E79" s="1162"/>
      <c r="F79" s="1163" t="s">
        <v>1976</v>
      </c>
      <c r="G79" s="1162"/>
      <c r="H79" s="1164"/>
      <c r="I79" s="1012"/>
      <c r="J79" s="1164"/>
      <c r="K79" s="1012"/>
      <c r="L79" s="1012"/>
      <c r="M79" s="1165"/>
    </row>
    <row r="80" spans="1:14" s="1168" customFormat="1" ht="17.25" customHeight="1">
      <c r="A80" s="2011" t="s">
        <v>1601</v>
      </c>
      <c r="B80" s="2011" t="s">
        <v>1600</v>
      </c>
      <c r="C80" s="2013" t="s">
        <v>132</v>
      </c>
      <c r="D80" s="2014" t="s">
        <v>254</v>
      </c>
      <c r="E80" s="2014"/>
      <c r="F80" s="2014" t="s">
        <v>1607</v>
      </c>
      <c r="G80" s="2014"/>
      <c r="H80" s="2007" t="s">
        <v>256</v>
      </c>
      <c r="I80" s="2008"/>
      <c r="J80" s="2009"/>
      <c r="K80" s="2010" t="s">
        <v>257</v>
      </c>
      <c r="L80" s="2010"/>
      <c r="M80" s="1166"/>
      <c r="N80" s="1167"/>
    </row>
    <row r="81" spans="1:14" s="1168" customFormat="1" ht="42" customHeight="1">
      <c r="A81" s="2012"/>
      <c r="B81" s="2012" t="s">
        <v>258</v>
      </c>
      <c r="C81" s="2013"/>
      <c r="D81" s="1389" t="s">
        <v>259</v>
      </c>
      <c r="E81" s="1389" t="s">
        <v>239</v>
      </c>
      <c r="F81" s="1389" t="s">
        <v>259</v>
      </c>
      <c r="G81" s="1389" t="s">
        <v>239</v>
      </c>
      <c r="H81" s="1390" t="s">
        <v>260</v>
      </c>
      <c r="I81" s="1389" t="s">
        <v>259</v>
      </c>
      <c r="J81" s="1391" t="s">
        <v>239</v>
      </c>
      <c r="K81" s="1392" t="s">
        <v>259</v>
      </c>
      <c r="L81" s="1392" t="s">
        <v>239</v>
      </c>
      <c r="M81" s="1169"/>
      <c r="N81" s="1170"/>
    </row>
    <row r="82" spans="1:14" s="1173" customFormat="1" ht="14.1" customHeight="1">
      <c r="A82" s="1401" t="s">
        <v>83</v>
      </c>
      <c r="B82" s="1401" t="s">
        <v>1</v>
      </c>
      <c r="C82" s="1401" t="s">
        <v>84</v>
      </c>
      <c r="D82" s="1402" t="s">
        <v>241</v>
      </c>
      <c r="E82" s="1402" t="s">
        <v>145</v>
      </c>
      <c r="F82" s="1402" t="s">
        <v>146</v>
      </c>
      <c r="G82" s="1402" t="s">
        <v>147</v>
      </c>
      <c r="H82" s="1403" t="s">
        <v>148</v>
      </c>
      <c r="I82" s="1402" t="s">
        <v>149</v>
      </c>
      <c r="J82" s="1403" t="s">
        <v>150</v>
      </c>
      <c r="K82" s="1404" t="s">
        <v>261</v>
      </c>
      <c r="L82" s="1404" t="s">
        <v>262</v>
      </c>
      <c r="M82" s="1171"/>
      <c r="N82" s="1172"/>
    </row>
    <row r="83" spans="1:14" ht="15.95" customHeight="1">
      <c r="A83" s="1095" t="s">
        <v>2081</v>
      </c>
      <c r="B83" s="1174" t="str">
        <f>VLOOKUP($A83,'DANH MỤC VẬT TƯ'!$B$10:$G$55,2,0)</f>
        <v>Cá diêu hồng</v>
      </c>
      <c r="C83" s="1174" t="str">
        <f>VLOOKUP($A83,'DANH MỤC VẬT TƯ'!$B$10:$G$55,3,0)</f>
        <v>kg</v>
      </c>
      <c r="D83" s="1175">
        <f t="shared" ref="D83:D99" si="10">VLOOKUP($A83,$A$48:$L$66,11,0)</f>
        <v>124</v>
      </c>
      <c r="E83" s="1175">
        <f t="shared" ref="E83:E99" si="11">VLOOKUP($A83,$A$48:$L$66,12,0)</f>
        <v>7440000</v>
      </c>
      <c r="F83" s="1175">
        <f>SUMIF('BẢNG KÊ PHIẾU NK152'!$G$174:$G$196,'BÁO CÁO NXT 152'!$A83,'BẢNG KÊ PHIẾU NK152'!$H$174:$H$196)</f>
        <v>154</v>
      </c>
      <c r="G83" s="1175">
        <f>SUMIF('BẢNG KÊ PHIẾU NK152'!$G$174:$G$196,'BÁO CÁO NXT 152'!$A83,'BẢNG KÊ PHIẾU NK152'!$J$174:$J$196)</f>
        <v>9240000</v>
      </c>
      <c r="H83" s="1176">
        <f t="shared" ref="H83:H99" si="12">IF(D83+F83=0,0,(E83+G83)/(D83+F83))</f>
        <v>60000</v>
      </c>
      <c r="I83" s="1175">
        <f>SUMIF('BẢNG KÊ PHIẾU XK152'!$F$508:$F$731,'BÁO CÁO NXT 152'!$A83,'BẢNG KÊ PHIẾU XK152'!$G$508:$G$731)</f>
        <v>175</v>
      </c>
      <c r="J83" s="1176">
        <f>H83*I83</f>
        <v>10500000</v>
      </c>
      <c r="K83" s="1177">
        <f>D83+F83-I83</f>
        <v>103</v>
      </c>
      <c r="L83" s="1177">
        <f>E83+G83-J83</f>
        <v>6180000</v>
      </c>
    </row>
    <row r="84" spans="1:14" ht="15.95" customHeight="1">
      <c r="A84" s="1006" t="s">
        <v>2083</v>
      </c>
      <c r="B84" s="1174" t="str">
        <f>VLOOKUP($A84,'DANH MỤC VẬT TƯ'!$B$10:$G$55,2,0)</f>
        <v>Bún</v>
      </c>
      <c r="C84" s="1174" t="str">
        <f>VLOOKUP($A84,'DANH MỤC VẬT TƯ'!$B$10:$G$55,3,0)</f>
        <v>kg</v>
      </c>
      <c r="D84" s="1175">
        <f t="shared" si="10"/>
        <v>0</v>
      </c>
      <c r="E84" s="1175">
        <f t="shared" si="11"/>
        <v>0</v>
      </c>
      <c r="F84" s="1175">
        <f>SUMIF('BẢNG KÊ PHIẾU NK152'!$G$174:$G$196,'BÁO CÁO NXT 152'!$A84,'BẢNG KÊ PHIẾU NK152'!$H$174:$H$196)</f>
        <v>310</v>
      </c>
      <c r="G84" s="1175">
        <f>SUMIF('BẢNG KÊ PHIẾU NK152'!$G$174:$G$196,'BÁO CÁO NXT 152'!$A84,'BẢNG KÊ PHIẾU NK152'!$J$174:$J$196)</f>
        <v>3720000</v>
      </c>
      <c r="H84" s="1176">
        <f t="shared" si="12"/>
        <v>12000</v>
      </c>
      <c r="I84" s="1175">
        <f>SUMIF('BẢNG KÊ PHIẾU XK152'!$F$508:$F$731,'BÁO CÁO NXT 152'!$A84,'BẢNG KÊ PHIẾU XK152'!$G$508:$G$731)</f>
        <v>310</v>
      </c>
      <c r="J84" s="1176">
        <f t="shared" ref="J84:J99" si="13">H84*I84</f>
        <v>3720000</v>
      </c>
      <c r="K84" s="1177">
        <f t="shared" ref="K84:L99" si="14">D84+F84-I84</f>
        <v>0</v>
      </c>
      <c r="L84" s="1177">
        <f t="shared" si="14"/>
        <v>0</v>
      </c>
    </row>
    <row r="85" spans="1:14" ht="15.95" customHeight="1">
      <c r="A85" s="1006" t="s">
        <v>2085</v>
      </c>
      <c r="B85" s="1174" t="str">
        <f>VLOOKUP($A85,'DANH MỤC VẬT TƯ'!$B$10:$G$55,2,0)</f>
        <v>Rau các loại</v>
      </c>
      <c r="C85" s="1174" t="str">
        <f>VLOOKUP($A85,'DANH MỤC VẬT TƯ'!$B$10:$G$55,3,0)</f>
        <v>kg</v>
      </c>
      <c r="D85" s="1175">
        <f t="shared" si="10"/>
        <v>229</v>
      </c>
      <c r="E85" s="1175">
        <f t="shared" si="11"/>
        <v>6870000</v>
      </c>
      <c r="F85" s="1175">
        <f>SUMIF('BẢNG KÊ PHIẾU NK152'!$G$174:$G$196,'BÁO CÁO NXT 152'!$A85,'BẢNG KÊ PHIẾU NK152'!$H$174:$H$196)</f>
        <v>742</v>
      </c>
      <c r="G85" s="1175">
        <f>SUMIF('BẢNG KÊ PHIẾU NK152'!$G$174:$G$196,'BÁO CÁO NXT 152'!$A85,'BẢNG KÊ PHIẾU NK152'!$J$174:$J$196)</f>
        <v>22260000</v>
      </c>
      <c r="H85" s="1176">
        <f t="shared" si="12"/>
        <v>30000</v>
      </c>
      <c r="I85" s="1175">
        <f>SUMIF('BẢNG KÊ PHIẾU XK152'!$F$508:$F$731,'BÁO CÁO NXT 152'!$A85,'BẢNG KÊ PHIẾU XK152'!$G$508:$G$731)</f>
        <v>729</v>
      </c>
      <c r="J85" s="1176">
        <f t="shared" si="13"/>
        <v>21870000</v>
      </c>
      <c r="K85" s="1177">
        <f t="shared" si="14"/>
        <v>242</v>
      </c>
      <c r="L85" s="1177">
        <f t="shared" si="14"/>
        <v>7260000</v>
      </c>
    </row>
    <row r="86" spans="1:14" ht="15.95" customHeight="1">
      <c r="A86" s="1006" t="s">
        <v>2086</v>
      </c>
      <c r="B86" s="1174" t="str">
        <f>VLOOKUP($A86,'DANH MỤC VẬT TƯ'!$B$10:$G$55,2,0)</f>
        <v>Mực tươi</v>
      </c>
      <c r="C86" s="1174" t="str">
        <f>VLOOKUP($A86,'DANH MỤC VẬT TƯ'!$B$10:$G$55,3,0)</f>
        <v>kg</v>
      </c>
      <c r="D86" s="1175">
        <f t="shared" si="10"/>
        <v>140.5</v>
      </c>
      <c r="E86" s="1175">
        <f t="shared" si="11"/>
        <v>35125000</v>
      </c>
      <c r="F86" s="1175">
        <f>SUMIF('BẢNG KÊ PHIẾU NK152'!$G$174:$G$196,'BÁO CÁO NXT 152'!$A86,'BẢNG KÊ PHIẾU NK152'!$H$174:$H$196)</f>
        <v>120</v>
      </c>
      <c r="G86" s="1175">
        <f>SUMIF('BẢNG KÊ PHIẾU NK152'!$G$174:$G$196,'BÁO CÁO NXT 152'!$A86,'BẢNG KÊ PHIẾU NK152'!$J$174:$J$196)</f>
        <v>30000000</v>
      </c>
      <c r="H86" s="1176">
        <f t="shared" si="12"/>
        <v>250000</v>
      </c>
      <c r="I86" s="1175">
        <f>SUMIF('BẢNG KÊ PHIẾU XK152'!$F$508:$F$731,'BÁO CÁO NXT 152'!$A86,'BẢNG KÊ PHIẾU XK152'!$G$508:$G$731)</f>
        <v>130</v>
      </c>
      <c r="J86" s="1176">
        <f t="shared" si="13"/>
        <v>32500000</v>
      </c>
      <c r="K86" s="1177">
        <f t="shared" si="14"/>
        <v>130.5</v>
      </c>
      <c r="L86" s="1177">
        <f t="shared" si="14"/>
        <v>32625000</v>
      </c>
    </row>
    <row r="87" spans="1:14" ht="15.95" customHeight="1">
      <c r="A87" s="1006" t="s">
        <v>2045</v>
      </c>
      <c r="B87" s="1174" t="str">
        <f>VLOOKUP($A87,'DANH MỤC VẬT TƯ'!$B$10:$G$55,2,0)</f>
        <v>Bắp bò</v>
      </c>
      <c r="C87" s="1174" t="str">
        <f>VLOOKUP($A87,'DANH MỤC VẬT TƯ'!$B$10:$G$55,3,0)</f>
        <v>kg</v>
      </c>
      <c r="D87" s="1175">
        <f t="shared" si="10"/>
        <v>1</v>
      </c>
      <c r="E87" s="1175">
        <f t="shared" si="11"/>
        <v>270000</v>
      </c>
      <c r="F87" s="1175">
        <f>SUMIF('BẢNG KÊ PHIẾU NK152'!$G$174:$G$196,'BÁO CÁO NXT 152'!$A87,'BẢNG KÊ PHIẾU NK152'!$H$174:$H$196)</f>
        <v>62</v>
      </c>
      <c r="G87" s="1175">
        <f>SUMIF('BẢNG KÊ PHIẾU NK152'!$G$174:$G$196,'BÁO CÁO NXT 152'!$A87,'BẢNG KÊ PHIẾU NK152'!$J$174:$J$196)</f>
        <v>16740000</v>
      </c>
      <c r="H87" s="1176">
        <f t="shared" si="12"/>
        <v>270000</v>
      </c>
      <c r="I87" s="1175">
        <f>SUMIF('BẢNG KÊ PHIẾU XK152'!$F$508:$F$731,'BÁO CÁO NXT 152'!$A87,'BẢNG KÊ PHIẾU XK152'!$G$508:$G$731)</f>
        <v>63</v>
      </c>
      <c r="J87" s="1176">
        <f t="shared" si="13"/>
        <v>17010000</v>
      </c>
      <c r="K87" s="1177">
        <f t="shared" si="14"/>
        <v>0</v>
      </c>
      <c r="L87" s="1177">
        <f t="shared" si="14"/>
        <v>0</v>
      </c>
    </row>
    <row r="88" spans="1:14" ht="15.95" customHeight="1">
      <c r="A88" s="1006" t="s">
        <v>2088</v>
      </c>
      <c r="B88" s="1174" t="str">
        <f>VLOOKUP($A88,'DANH MỤC VẬT TƯ'!$B$10:$G$55,2,0)</f>
        <v>Thịt heo</v>
      </c>
      <c r="C88" s="1174" t="str">
        <f>VLOOKUP($A88,'DANH MỤC VẬT TƯ'!$B$10:$G$55,3,0)</f>
        <v>kg</v>
      </c>
      <c r="D88" s="1175">
        <f t="shared" si="10"/>
        <v>0</v>
      </c>
      <c r="E88" s="1175">
        <f t="shared" si="11"/>
        <v>0</v>
      </c>
      <c r="F88" s="1175">
        <f>SUMIF('BẢNG KÊ PHIẾU NK152'!$G$174:$G$196,'BÁO CÁO NXT 152'!$A88,'BẢNG KÊ PHIẾU NK152'!$H$174:$H$196)</f>
        <v>74</v>
      </c>
      <c r="G88" s="1175">
        <f>SUMIF('BẢNG KÊ PHIẾU NK152'!$G$174:$G$196,'BÁO CÁO NXT 152'!$A88,'BẢNG KÊ PHIẾU NK152'!$J$174:$J$196)</f>
        <v>9620000</v>
      </c>
      <c r="H88" s="1176">
        <f t="shared" si="12"/>
        <v>130000</v>
      </c>
      <c r="I88" s="1175">
        <f>SUMIF('BẢNG KÊ PHIẾU XK152'!$F$508:$F$731,'BÁO CÁO NXT 152'!$A88,'BẢNG KÊ PHIẾU XK152'!$G$508:$G$731)</f>
        <v>74</v>
      </c>
      <c r="J88" s="1176">
        <f t="shared" si="13"/>
        <v>9620000</v>
      </c>
      <c r="K88" s="1177">
        <f t="shared" si="14"/>
        <v>0</v>
      </c>
      <c r="L88" s="1177">
        <f t="shared" si="14"/>
        <v>0</v>
      </c>
    </row>
    <row r="89" spans="1:14" ht="15.95" customHeight="1">
      <c r="A89" s="1006" t="s">
        <v>2089</v>
      </c>
      <c r="B89" s="1174" t="str">
        <f>VLOOKUP($A89,'DANH MỤC VẬT TƯ'!$B$10:$G$55,2,0)</f>
        <v>Tôm</v>
      </c>
      <c r="C89" s="1174" t="str">
        <f>VLOOKUP($A89,'DANH MỤC VẬT TƯ'!$B$10:$G$55,3,0)</f>
        <v>kg</v>
      </c>
      <c r="D89" s="1175">
        <f t="shared" si="10"/>
        <v>11</v>
      </c>
      <c r="E89" s="1175">
        <f t="shared" si="11"/>
        <v>2750000</v>
      </c>
      <c r="F89" s="1175">
        <f>SUMIF('BẢNG KÊ PHIẾU NK152'!$G$174:$G$196,'BÁO CÁO NXT 152'!$A89,'BẢNG KÊ PHIẾU NK152'!$H$174:$H$196)</f>
        <v>36</v>
      </c>
      <c r="G89" s="1175">
        <f>SUMIF('BẢNG KÊ PHIẾU NK152'!$G$174:$G$196,'BÁO CÁO NXT 152'!$A89,'BẢNG KÊ PHIẾU NK152'!$J$174:$J$196)</f>
        <v>9000000</v>
      </c>
      <c r="H89" s="1176">
        <f t="shared" si="12"/>
        <v>250000</v>
      </c>
      <c r="I89" s="1175">
        <f>SUMIF('BẢNG KÊ PHIẾU XK152'!$F$508:$F$731,'BÁO CÁO NXT 152'!$A89,'BẢNG KÊ PHIẾU XK152'!$G$508:$G$731)</f>
        <v>37</v>
      </c>
      <c r="J89" s="1176">
        <f t="shared" si="13"/>
        <v>9250000</v>
      </c>
      <c r="K89" s="1177">
        <f t="shared" si="14"/>
        <v>10</v>
      </c>
      <c r="L89" s="1177">
        <f t="shared" si="14"/>
        <v>2500000</v>
      </c>
    </row>
    <row r="90" spans="1:14" ht="15.95" customHeight="1">
      <c r="A90" s="1006" t="s">
        <v>2091</v>
      </c>
      <c r="B90" s="1174" t="str">
        <f>VLOOKUP($A90,'DANH MỤC VẬT TƯ'!$B$10:$G$55,2,0)</f>
        <v>Ghẹ</v>
      </c>
      <c r="C90" s="1174" t="str">
        <f>VLOOKUP($A90,'DANH MỤC VẬT TƯ'!$B$10:$G$55,3,0)</f>
        <v>kg</v>
      </c>
      <c r="D90" s="1175">
        <f t="shared" si="10"/>
        <v>46</v>
      </c>
      <c r="E90" s="1175">
        <f t="shared" si="11"/>
        <v>12420000</v>
      </c>
      <c r="F90" s="1175">
        <f>SUMIF('BẢNG KÊ PHIẾU NK152'!$G$174:$G$196,'BÁO CÁO NXT 152'!$A90,'BẢNG KÊ PHIẾU NK152'!$H$174:$H$196)</f>
        <v>3</v>
      </c>
      <c r="G90" s="1175">
        <f>SUMIF('BẢNG KÊ PHIẾU NK152'!$G$174:$G$196,'BÁO CÁO NXT 152'!$A90,'BẢNG KÊ PHIẾU NK152'!$J$174:$J$196)</f>
        <v>810000</v>
      </c>
      <c r="H90" s="1176">
        <f t="shared" si="12"/>
        <v>270000</v>
      </c>
      <c r="I90" s="1175">
        <f>SUMIF('BẢNG KÊ PHIẾU XK152'!$F$508:$F$731,'BÁO CÁO NXT 152'!$A90,'BẢNG KÊ PHIẾU XK152'!$G$508:$G$731)</f>
        <v>45</v>
      </c>
      <c r="J90" s="1176">
        <f t="shared" si="13"/>
        <v>12150000</v>
      </c>
      <c r="K90" s="1177">
        <f t="shared" si="14"/>
        <v>4</v>
      </c>
      <c r="L90" s="1177">
        <f t="shared" si="14"/>
        <v>1080000</v>
      </c>
    </row>
    <row r="91" spans="1:14" ht="15.95" customHeight="1">
      <c r="A91" s="1006" t="s">
        <v>2093</v>
      </c>
      <c r="B91" s="1174" t="str">
        <f>VLOOKUP($A91,'DANH MỤC VẬT TƯ'!$B$10:$G$55,2,0)</f>
        <v xml:space="preserve">Khoai </v>
      </c>
      <c r="C91" s="1174" t="str">
        <f>VLOOKUP($A91,'DANH MỤC VẬT TƯ'!$B$10:$G$55,3,0)</f>
        <v>kg</v>
      </c>
      <c r="D91" s="1175">
        <f t="shared" si="10"/>
        <v>7.6999999999999993</v>
      </c>
      <c r="E91" s="1175">
        <f t="shared" si="11"/>
        <v>230999.99999999997</v>
      </c>
      <c r="F91" s="1175">
        <f>SUMIF('BẢNG KÊ PHIẾU NK152'!$G$174:$G$196,'BÁO CÁO NXT 152'!$A91,'BẢNG KÊ PHIẾU NK152'!$H$174:$H$196)</f>
        <v>3</v>
      </c>
      <c r="G91" s="1175">
        <f>SUMIF('BẢNG KÊ PHIẾU NK152'!$G$174:$G$196,'BÁO CÁO NXT 152'!$A91,'BẢNG KÊ PHIẾU NK152'!$J$174:$J$196)</f>
        <v>90000</v>
      </c>
      <c r="H91" s="1176">
        <f t="shared" si="12"/>
        <v>30000.000000000004</v>
      </c>
      <c r="I91" s="1175">
        <f>SUMIF('BẢNG KÊ PHIẾU XK152'!$F$508:$F$731,'BÁO CÁO NXT 152'!$A91,'BẢNG KÊ PHIẾU XK152'!$G$508:$G$731)</f>
        <v>8.4000000000000021</v>
      </c>
      <c r="J91" s="1176">
        <f t="shared" si="13"/>
        <v>252000.00000000009</v>
      </c>
      <c r="K91" s="1177">
        <f t="shared" si="14"/>
        <v>2.2999999999999972</v>
      </c>
      <c r="L91" s="1177">
        <f t="shared" si="14"/>
        <v>68999.999999999913</v>
      </c>
    </row>
    <row r="92" spans="1:14" ht="15.95" customHeight="1">
      <c r="A92" s="1006" t="s">
        <v>2095</v>
      </c>
      <c r="B92" s="1174" t="str">
        <f>VLOOKUP($A92,'DANH MỤC VẬT TƯ'!$B$10:$G$55,2,0)</f>
        <v>Bột chiên giòn</v>
      </c>
      <c r="C92" s="1174" t="str">
        <f>VLOOKUP($A92,'DANH MỤC VẬT TƯ'!$B$10:$G$55,3,0)</f>
        <v>kg</v>
      </c>
      <c r="D92" s="1175">
        <f t="shared" si="10"/>
        <v>171</v>
      </c>
      <c r="E92" s="1175">
        <f t="shared" si="11"/>
        <v>25650000</v>
      </c>
      <c r="F92" s="1175">
        <f>SUMIF('BẢNG KÊ PHIẾU NK152'!$G$174:$G$196,'BÁO CÁO NXT 152'!$A92,'BẢNG KÊ PHIẾU NK152'!$H$174:$H$196)</f>
        <v>0</v>
      </c>
      <c r="G92" s="1175">
        <f>SUMIF('BẢNG KÊ PHIẾU NK152'!$G$174:$G$196,'BÁO CÁO NXT 152'!$A92,'BẢNG KÊ PHIẾU NK152'!$J$174:$J$196)</f>
        <v>0</v>
      </c>
      <c r="H92" s="1176">
        <f t="shared" si="12"/>
        <v>150000</v>
      </c>
      <c r="I92" s="1175">
        <f>SUMIF('BẢNG KÊ PHIẾU XK152'!$F$508:$F$731,'BÁO CÁO NXT 152'!$A92,'BẢNG KÊ PHIẾU XK152'!$G$508:$G$731)</f>
        <v>12</v>
      </c>
      <c r="J92" s="1176">
        <f t="shared" si="13"/>
        <v>1800000</v>
      </c>
      <c r="K92" s="1177">
        <f t="shared" si="14"/>
        <v>159</v>
      </c>
      <c r="L92" s="1177">
        <f t="shared" si="14"/>
        <v>23850000</v>
      </c>
    </row>
    <row r="93" spans="1:14" ht="15.95" customHeight="1">
      <c r="A93" s="1006" t="s">
        <v>2096</v>
      </c>
      <c r="B93" s="1174" t="str">
        <f>VLOOKUP($A93,'DANH MỤC VẬT TƯ'!$B$10:$G$55,2,0)</f>
        <v>Ngô mỹ</v>
      </c>
      <c r="C93" s="1174" t="str">
        <f>VLOOKUP($A93,'DANH MỤC VẬT TƯ'!$B$10:$G$55,3,0)</f>
        <v>kg</v>
      </c>
      <c r="D93" s="1175">
        <f t="shared" si="10"/>
        <v>8.8000000000000007</v>
      </c>
      <c r="E93" s="1175">
        <f t="shared" si="11"/>
        <v>264000</v>
      </c>
      <c r="F93" s="1175">
        <f>SUMIF('BẢNG KÊ PHIẾU NK152'!$G$174:$G$196,'BÁO CÁO NXT 152'!$A93,'BẢNG KÊ PHIẾU NK152'!$H$174:$H$196)</f>
        <v>3</v>
      </c>
      <c r="G93" s="1175">
        <f>SUMIF('BẢNG KÊ PHIẾU NK152'!$G$174:$G$196,'BÁO CÁO NXT 152'!$A93,'BẢNG KÊ PHIẾU NK152'!$J$174:$J$196)</f>
        <v>90000</v>
      </c>
      <c r="H93" s="1176">
        <f t="shared" si="12"/>
        <v>30000</v>
      </c>
      <c r="I93" s="1175">
        <f>SUMIF('BẢNG KÊ PHIẾU XK152'!$F$508:$F$731,'BÁO CÁO NXT 152'!$A93,'BẢNG KÊ PHIẾU XK152'!$G$508:$G$731)</f>
        <v>9.6</v>
      </c>
      <c r="J93" s="1176">
        <f t="shared" si="13"/>
        <v>288000</v>
      </c>
      <c r="K93" s="1177">
        <f t="shared" si="14"/>
        <v>2.2000000000000011</v>
      </c>
      <c r="L93" s="1177">
        <f t="shared" si="14"/>
        <v>66000</v>
      </c>
    </row>
    <row r="94" spans="1:14" ht="15.95" customHeight="1">
      <c r="A94" s="1006" t="s">
        <v>2097</v>
      </c>
      <c r="B94" s="1174" t="str">
        <f>VLOOKUP($A94,'DANH MỤC VẬT TƯ'!$B$10:$G$55,2,0)</f>
        <v xml:space="preserve"> Gạo</v>
      </c>
      <c r="C94" s="1174" t="str">
        <f>VLOOKUP($A94,'DANH MỤC VẬT TƯ'!$B$10:$G$55,3,0)</f>
        <v>kg</v>
      </c>
      <c r="D94" s="1175">
        <f t="shared" si="10"/>
        <v>94.5</v>
      </c>
      <c r="E94" s="1175">
        <f t="shared" si="11"/>
        <v>2362500</v>
      </c>
      <c r="F94" s="1175">
        <f>SUMIF('BẢNG KÊ PHIẾU NK152'!$G$174:$G$196,'BÁO CÁO NXT 152'!$A94,'BẢNG KÊ PHIẾU NK152'!$H$174:$H$196)</f>
        <v>0</v>
      </c>
      <c r="G94" s="1175">
        <f>SUMIF('BẢNG KÊ PHIẾU NK152'!$G$174:$G$196,'BÁO CÁO NXT 152'!$A94,'BẢNG KÊ PHIẾU NK152'!$J$174:$J$196)</f>
        <v>0</v>
      </c>
      <c r="H94" s="1176">
        <f t="shared" si="12"/>
        <v>25000</v>
      </c>
      <c r="I94" s="1175">
        <f>SUMIF('BẢNG KÊ PHIẾU XK152'!$F$508:$F$731,'BÁO CÁO NXT 152'!$A94,'BẢNG KÊ PHIẾU XK152'!$G$508:$G$731)</f>
        <v>31.5</v>
      </c>
      <c r="J94" s="1176">
        <f t="shared" si="13"/>
        <v>787500</v>
      </c>
      <c r="K94" s="1177">
        <f t="shared" si="14"/>
        <v>63</v>
      </c>
      <c r="L94" s="1177">
        <f t="shared" si="14"/>
        <v>1575000</v>
      </c>
    </row>
    <row r="95" spans="1:14" ht="15.95" customHeight="1">
      <c r="A95" s="1006" t="s">
        <v>2099</v>
      </c>
      <c r="B95" s="1174" t="str">
        <f>VLOOKUP($A95,'DANH MỤC VẬT TƯ'!$B$10:$G$55,2,0)</f>
        <v>Trứng gà, vịt</v>
      </c>
      <c r="C95" s="1174" t="str">
        <f>VLOOKUP($A95,'DANH MỤC VẬT TƯ'!$B$10:$G$55,3,0)</f>
        <v>kg</v>
      </c>
      <c r="D95" s="1175">
        <f t="shared" si="10"/>
        <v>100</v>
      </c>
      <c r="E95" s="1175">
        <f t="shared" si="11"/>
        <v>400000</v>
      </c>
      <c r="F95" s="1175">
        <f>SUMIF('BẢNG KÊ PHIẾU NK152'!$G$174:$G$196,'BÁO CÁO NXT 152'!$A95,'BẢNG KÊ PHIẾU NK152'!$H$174:$H$196)</f>
        <v>50</v>
      </c>
      <c r="G95" s="1175">
        <f>SUMIF('BẢNG KÊ PHIẾU NK152'!$G$174:$G$196,'BÁO CÁO NXT 152'!$A95,'BẢNG KÊ PHIẾU NK152'!$J$174:$J$196)</f>
        <v>200000</v>
      </c>
      <c r="H95" s="1176">
        <f t="shared" si="12"/>
        <v>4000</v>
      </c>
      <c r="I95" s="1175">
        <f>SUMIF('BẢNG KÊ PHIẾU XK152'!$F$508:$F$731,'BÁO CÁO NXT 152'!$A95,'BẢNG KÊ PHIẾU XK152'!$G$508:$G$731)</f>
        <v>130</v>
      </c>
      <c r="J95" s="1176">
        <f t="shared" si="13"/>
        <v>520000</v>
      </c>
      <c r="K95" s="1177">
        <f t="shared" si="14"/>
        <v>20</v>
      </c>
      <c r="L95" s="1177">
        <f t="shared" si="14"/>
        <v>80000</v>
      </c>
    </row>
    <row r="96" spans="1:14" ht="15.95" customHeight="1">
      <c r="A96" s="1006" t="s">
        <v>2101</v>
      </c>
      <c r="B96" s="1174" t="str">
        <f>VLOOKUP($A96,'DANH MỤC VẬT TƯ'!$B$10:$G$55,2,0)</f>
        <v>Thịt gà</v>
      </c>
      <c r="C96" s="1174" t="str">
        <f>VLOOKUP($A96,'DANH MỤC VẬT TƯ'!$B$10:$G$55,3,0)</f>
        <v>kg</v>
      </c>
      <c r="D96" s="1175">
        <f t="shared" si="10"/>
        <v>6.5</v>
      </c>
      <c r="E96" s="1175">
        <f t="shared" si="11"/>
        <v>975000</v>
      </c>
      <c r="F96" s="1175">
        <f>SUMIF('BẢNG KÊ PHIẾU NK152'!$G$174:$G$196,'BÁO CÁO NXT 152'!$A96,'BẢNG KÊ PHIẾU NK152'!$H$174:$H$196)</f>
        <v>6</v>
      </c>
      <c r="G96" s="1175">
        <f>SUMIF('BẢNG KÊ PHIẾU NK152'!$G$174:$G$196,'BÁO CÁO NXT 152'!$A96,'BẢNG KÊ PHIẾU NK152'!$J$174:$J$196)</f>
        <v>900000</v>
      </c>
      <c r="H96" s="1176">
        <f t="shared" si="12"/>
        <v>150000</v>
      </c>
      <c r="I96" s="1175">
        <f>SUMIF('BẢNG KÊ PHIẾU XK152'!$F$508:$F$731,'BÁO CÁO NXT 152'!$A96,'BẢNG KÊ PHIẾU XK152'!$G$508:$G$731)</f>
        <v>12</v>
      </c>
      <c r="J96" s="1176">
        <f t="shared" si="13"/>
        <v>1800000</v>
      </c>
      <c r="K96" s="1177">
        <f t="shared" si="14"/>
        <v>0.5</v>
      </c>
      <c r="L96" s="1177">
        <f t="shared" si="14"/>
        <v>75000</v>
      </c>
    </row>
    <row r="97" spans="1:13" ht="15.95" customHeight="1">
      <c r="A97" s="1006" t="s">
        <v>2103</v>
      </c>
      <c r="B97" s="1174" t="str">
        <f>VLOOKUP($A97,'DANH MỤC VẬT TƯ'!$B$10:$G$55,2,0)</f>
        <v xml:space="preserve"> Giò heo</v>
      </c>
      <c r="C97" s="1174" t="str">
        <f>VLOOKUP($A97,'DANH MỤC VẬT TƯ'!$B$10:$G$55,3,0)</f>
        <v>kg</v>
      </c>
      <c r="D97" s="1175">
        <f t="shared" si="10"/>
        <v>0</v>
      </c>
      <c r="E97" s="1175">
        <f t="shared" si="11"/>
        <v>0</v>
      </c>
      <c r="F97" s="1175">
        <f>SUMIF('BẢNG KÊ PHIẾU NK152'!$G$174:$G$196,'BÁO CÁO NXT 152'!$A97,'BẢNG KÊ PHIẾU NK152'!$H$174:$H$196)</f>
        <v>0</v>
      </c>
      <c r="G97" s="1175">
        <f>SUMIF('BẢNG KÊ PHIẾU NK152'!$G$174:$G$196,'BÁO CÁO NXT 152'!$A97,'BẢNG KÊ PHIẾU NK152'!$J$174:$J$196)</f>
        <v>0</v>
      </c>
      <c r="H97" s="1176">
        <f t="shared" si="12"/>
        <v>0</v>
      </c>
      <c r="I97" s="1175">
        <f>SUMIF('BẢNG KÊ PHIẾU XK152'!$F$508:$F$731,'BÁO CÁO NXT 152'!$A97,'BẢNG KÊ PHIẾU XK152'!$G$508:$G$731)</f>
        <v>0</v>
      </c>
      <c r="J97" s="1176">
        <f t="shared" si="13"/>
        <v>0</v>
      </c>
      <c r="K97" s="1177">
        <f t="shared" si="14"/>
        <v>0</v>
      </c>
      <c r="L97" s="1177">
        <f t="shared" si="14"/>
        <v>0</v>
      </c>
    </row>
    <row r="98" spans="1:13" ht="15.95" customHeight="1">
      <c r="A98" s="1006" t="s">
        <v>2105</v>
      </c>
      <c r="B98" s="1174" t="str">
        <f>VLOOKUP($A98,'DANH MỤC VẬT TƯ'!$B$10:$G$55,2,0)</f>
        <v xml:space="preserve"> Lạp xường</v>
      </c>
      <c r="C98" s="1174" t="str">
        <f>VLOOKUP($A98,'DANH MỤC VẬT TƯ'!$B$10:$G$55,3,0)</f>
        <v>kg</v>
      </c>
      <c r="D98" s="1175">
        <f t="shared" si="10"/>
        <v>1.4</v>
      </c>
      <c r="E98" s="1175">
        <f t="shared" si="11"/>
        <v>280000</v>
      </c>
      <c r="F98" s="1175">
        <f>SUMIF('BẢNG KÊ PHIẾU NK152'!$G$174:$G$196,'BÁO CÁO NXT 152'!$A98,'BẢNG KÊ PHIẾU NK152'!$H$174:$H$196)</f>
        <v>0</v>
      </c>
      <c r="G98" s="1175">
        <f>SUMIF('BẢNG KÊ PHIẾU NK152'!$G$174:$G$196,'BÁO CÁO NXT 152'!$A98,'BẢNG KÊ PHIẾU NK152'!$J$174:$J$196)</f>
        <v>0</v>
      </c>
      <c r="H98" s="1176">
        <f t="shared" si="12"/>
        <v>200000</v>
      </c>
      <c r="I98" s="1175">
        <f>SUMIF('BẢNG KÊ PHIẾU XK152'!$F$508:$F$731,'BÁO CÁO NXT 152'!$A98,'BẢNG KÊ PHIẾU XK152'!$G$508:$G$731)</f>
        <v>1</v>
      </c>
      <c r="J98" s="1176">
        <f t="shared" si="13"/>
        <v>200000</v>
      </c>
      <c r="K98" s="1178">
        <f t="shared" si="14"/>
        <v>0.39999999999999991</v>
      </c>
      <c r="L98" s="1177">
        <f t="shared" si="14"/>
        <v>80000</v>
      </c>
    </row>
    <row r="99" spans="1:13" ht="15.95" customHeight="1">
      <c r="A99" s="1006" t="s">
        <v>2107</v>
      </c>
      <c r="B99" s="1174" t="str">
        <f>VLOOKUP($A99,'DANH MỤC VẬT TƯ'!$B$10:$G$55,2,0)</f>
        <v>Muối chiên</v>
      </c>
      <c r="C99" s="1174" t="str">
        <f>VLOOKUP($A99,'DANH MỤC VẬT TƯ'!$B$10:$G$55,3,0)</f>
        <v>kg</v>
      </c>
      <c r="D99" s="1175">
        <f t="shared" si="10"/>
        <v>0</v>
      </c>
      <c r="E99" s="1175">
        <f t="shared" si="11"/>
        <v>0</v>
      </c>
      <c r="F99" s="1175">
        <f>SUMIF('BẢNG KÊ PHIẾU NK152'!$G$174:$G$196,'BÁO CÁO NXT 152'!$A99,'BẢNG KÊ PHIẾU NK152'!$H$174:$H$196)</f>
        <v>0</v>
      </c>
      <c r="G99" s="1175">
        <f>SUMIF('BẢNG KÊ PHIẾU NK152'!$G$174:$G$196,'BÁO CÁO NXT 152'!$A99,'BẢNG KÊ PHIẾU NK152'!$J$174:$J$196)</f>
        <v>0</v>
      </c>
      <c r="H99" s="1176">
        <f t="shared" si="12"/>
        <v>0</v>
      </c>
      <c r="I99" s="1175">
        <f>SUMIF('BẢNG KÊ PHIẾU XK152'!$F$508:$F$731,'BÁO CÁO NXT 152'!$A99,'BẢNG KÊ PHIẾU XK152'!$G$508:$G$731)</f>
        <v>0</v>
      </c>
      <c r="J99" s="1176">
        <f t="shared" si="13"/>
        <v>0</v>
      </c>
      <c r="K99" s="1177">
        <f t="shared" si="14"/>
        <v>0</v>
      </c>
      <c r="L99" s="1177">
        <f t="shared" si="14"/>
        <v>0</v>
      </c>
    </row>
    <row r="100" spans="1:13" ht="15.95" customHeight="1">
      <c r="A100" s="1006"/>
      <c r="B100" s="1174"/>
      <c r="C100" s="1174"/>
      <c r="D100" s="1175"/>
      <c r="E100" s="1175"/>
      <c r="F100" s="1175"/>
      <c r="G100" s="1175"/>
      <c r="H100" s="1176"/>
      <c r="I100" s="1175"/>
      <c r="J100" s="1176"/>
      <c r="K100" s="1177"/>
      <c r="L100" s="1177"/>
    </row>
    <row r="101" spans="1:13" ht="15.95" customHeight="1">
      <c r="A101" s="1375"/>
      <c r="B101" s="1375" t="s">
        <v>125</v>
      </c>
      <c r="C101" s="1375" t="s">
        <v>242</v>
      </c>
      <c r="D101" s="1377">
        <f t="shared" ref="D101:L101" si="15">SUM(D83:D100)</f>
        <v>941.4</v>
      </c>
      <c r="E101" s="1377">
        <f t="shared" si="15"/>
        <v>95037500</v>
      </c>
      <c r="F101" s="1377">
        <f t="shared" si="15"/>
        <v>1563</v>
      </c>
      <c r="G101" s="1377">
        <f t="shared" si="15"/>
        <v>102670000</v>
      </c>
      <c r="H101" s="1377">
        <f t="shared" si="15"/>
        <v>1861000</v>
      </c>
      <c r="I101" s="1377">
        <f t="shared" si="15"/>
        <v>1767.5</v>
      </c>
      <c r="J101" s="1377">
        <f t="shared" si="15"/>
        <v>122267500</v>
      </c>
      <c r="K101" s="1377">
        <f t="shared" si="15"/>
        <v>736.9</v>
      </c>
      <c r="L101" s="1377">
        <f t="shared" si="15"/>
        <v>75440000</v>
      </c>
    </row>
    <row r="102" spans="1:13" ht="15.95" customHeight="1">
      <c r="L102" s="1111">
        <v>75440000</v>
      </c>
    </row>
    <row r="103" spans="1:13" s="1179" customFormat="1" ht="15.95" customHeight="1">
      <c r="A103" s="1046"/>
      <c r="B103" s="1079" t="s">
        <v>244</v>
      </c>
      <c r="C103" s="1048"/>
      <c r="D103" s="1050"/>
      <c r="E103" s="2005" t="s">
        <v>475</v>
      </c>
      <c r="F103" s="2005"/>
      <c r="G103" s="2005"/>
      <c r="H103" s="1050"/>
      <c r="I103" s="1050"/>
      <c r="J103" s="1050" t="s">
        <v>246</v>
      </c>
      <c r="K103" s="1039"/>
      <c r="M103" s="1180"/>
    </row>
    <row r="104" spans="1:13" s="1179" customFormat="1" ht="15.95" customHeight="1">
      <c r="A104" s="1045"/>
      <c r="B104" s="1053" t="s">
        <v>247</v>
      </c>
      <c r="C104" s="1052"/>
      <c r="D104" s="1181"/>
      <c r="E104" s="2006" t="s">
        <v>247</v>
      </c>
      <c r="F104" s="2006"/>
      <c r="G104" s="2006"/>
      <c r="H104" s="1182"/>
      <c r="I104" s="1182"/>
      <c r="J104" s="1182" t="s">
        <v>247</v>
      </c>
      <c r="K104" s="1042"/>
      <c r="M104" s="1180"/>
    </row>
  </sheetData>
  <mergeCells count="27">
    <mergeCell ref="K45:L45"/>
    <mergeCell ref="A80:A81"/>
    <mergeCell ref="B80:B81"/>
    <mergeCell ref="C80:C81"/>
    <mergeCell ref="D80:E80"/>
    <mergeCell ref="F80:G80"/>
    <mergeCell ref="H80:J80"/>
    <mergeCell ref="K80:L80"/>
    <mergeCell ref="A45:A46"/>
    <mergeCell ref="B45:B46"/>
    <mergeCell ref="C45:C46"/>
    <mergeCell ref="D45:E45"/>
    <mergeCell ref="F45:G45"/>
    <mergeCell ref="E68:G68"/>
    <mergeCell ref="E69:G69"/>
    <mergeCell ref="K7:L7"/>
    <mergeCell ref="A7:A8"/>
    <mergeCell ref="B7:B8"/>
    <mergeCell ref="C7:C8"/>
    <mergeCell ref="D7:E7"/>
    <mergeCell ref="F7:G7"/>
    <mergeCell ref="E29:G29"/>
    <mergeCell ref="E30:G30"/>
    <mergeCell ref="E103:G103"/>
    <mergeCell ref="E104:G104"/>
    <mergeCell ref="H7:J7"/>
    <mergeCell ref="H45:J45"/>
  </mergeCells>
  <printOptions horizontalCentered="1"/>
  <pageMargins left="0.25" right="0" top="0.25" bottom="0.25" header="0" footer="0"/>
  <pageSetup paperSize="9" scale="90" orientation="landscape" verticalDpi="2400" r:id="rId1"/>
  <headerFooter alignWithMargins="0">
    <oddHeader xml:space="preserve">&amp;C
</oddHeader>
    <oddFooter>&amp;R&amp;P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0099"/>
  </sheetPr>
  <dimension ref="A1:K266"/>
  <sheetViews>
    <sheetView topLeftCell="A34" zoomScale="90" zoomScaleNormal="90" workbookViewId="0">
      <selection activeCell="A108" sqref="A108:A110"/>
    </sheetView>
  </sheetViews>
  <sheetFormatPr defaultRowHeight="15.95" customHeight="1"/>
  <cols>
    <col min="1" max="2" width="8.42578125" style="1001" customWidth="1"/>
    <col min="3" max="3" width="9" style="1011" customWidth="1"/>
    <col min="4" max="4" width="8.140625" style="1001" customWidth="1"/>
    <col min="5" max="5" width="21.28515625" style="1001" customWidth="1"/>
    <col min="6" max="6" width="8.5703125" style="1001" customWidth="1"/>
    <col min="7" max="7" width="9.28515625" style="1001" customWidth="1"/>
    <col min="8" max="8" width="10.140625" style="820" bestFit="1" customWidth="1"/>
    <col min="9" max="9" width="10.5703125" style="820" customWidth="1"/>
    <col min="10" max="10" width="15.28515625" style="1012" customWidth="1"/>
    <col min="11" max="11" width="14" style="1001" bestFit="1" customWidth="1"/>
    <col min="12" max="256" width="9.140625" style="1001"/>
    <col min="257" max="258" width="8.42578125" style="1001" customWidth="1"/>
    <col min="259" max="259" width="9" style="1001" customWidth="1"/>
    <col min="260" max="260" width="9.5703125" style="1001" customWidth="1"/>
    <col min="261" max="261" width="28.5703125" style="1001" customWidth="1"/>
    <col min="262" max="262" width="8.5703125" style="1001" customWidth="1"/>
    <col min="263" max="263" width="10.85546875" style="1001" customWidth="1"/>
    <col min="264" max="264" width="10.140625" style="1001" bestFit="1" customWidth="1"/>
    <col min="265" max="265" width="12.85546875" style="1001" customWidth="1"/>
    <col min="266" max="266" width="16.28515625" style="1001" customWidth="1"/>
    <col min="267" max="267" width="14" style="1001" bestFit="1" customWidth="1"/>
    <col min="268" max="512" width="9.140625" style="1001"/>
    <col min="513" max="514" width="8.42578125" style="1001" customWidth="1"/>
    <col min="515" max="515" width="9" style="1001" customWidth="1"/>
    <col min="516" max="516" width="9.5703125" style="1001" customWidth="1"/>
    <col min="517" max="517" width="28.5703125" style="1001" customWidth="1"/>
    <col min="518" max="518" width="8.5703125" style="1001" customWidth="1"/>
    <col min="519" max="519" width="10.85546875" style="1001" customWidth="1"/>
    <col min="520" max="520" width="10.140625" style="1001" bestFit="1" customWidth="1"/>
    <col min="521" max="521" width="12.85546875" style="1001" customWidth="1"/>
    <col min="522" max="522" width="16.28515625" style="1001" customWidth="1"/>
    <col min="523" max="523" width="14" style="1001" bestFit="1" customWidth="1"/>
    <col min="524" max="768" width="9.140625" style="1001"/>
    <col min="769" max="770" width="8.42578125" style="1001" customWidth="1"/>
    <col min="771" max="771" width="9" style="1001" customWidth="1"/>
    <col min="772" max="772" width="9.5703125" style="1001" customWidth="1"/>
    <col min="773" max="773" width="28.5703125" style="1001" customWidth="1"/>
    <col min="774" max="774" width="8.5703125" style="1001" customWidth="1"/>
    <col min="775" max="775" width="10.85546875" style="1001" customWidth="1"/>
    <col min="776" max="776" width="10.140625" style="1001" bestFit="1" customWidth="1"/>
    <col min="777" max="777" width="12.85546875" style="1001" customWidth="1"/>
    <col min="778" max="778" width="16.28515625" style="1001" customWidth="1"/>
    <col min="779" max="779" width="14" style="1001" bestFit="1" customWidth="1"/>
    <col min="780" max="1024" width="9.140625" style="1001"/>
    <col min="1025" max="1026" width="8.42578125" style="1001" customWidth="1"/>
    <col min="1027" max="1027" width="9" style="1001" customWidth="1"/>
    <col min="1028" max="1028" width="9.5703125" style="1001" customWidth="1"/>
    <col min="1029" max="1029" width="28.5703125" style="1001" customWidth="1"/>
    <col min="1030" max="1030" width="8.5703125" style="1001" customWidth="1"/>
    <col min="1031" max="1031" width="10.85546875" style="1001" customWidth="1"/>
    <col min="1032" max="1032" width="10.140625" style="1001" bestFit="1" customWidth="1"/>
    <col min="1033" max="1033" width="12.85546875" style="1001" customWidth="1"/>
    <col min="1034" max="1034" width="16.28515625" style="1001" customWidth="1"/>
    <col min="1035" max="1035" width="14" style="1001" bestFit="1" customWidth="1"/>
    <col min="1036" max="1280" width="9.140625" style="1001"/>
    <col min="1281" max="1282" width="8.42578125" style="1001" customWidth="1"/>
    <col min="1283" max="1283" width="9" style="1001" customWidth="1"/>
    <col min="1284" max="1284" width="9.5703125" style="1001" customWidth="1"/>
    <col min="1285" max="1285" width="28.5703125" style="1001" customWidth="1"/>
    <col min="1286" max="1286" width="8.5703125" style="1001" customWidth="1"/>
    <col min="1287" max="1287" width="10.85546875" style="1001" customWidth="1"/>
    <col min="1288" max="1288" width="10.140625" style="1001" bestFit="1" customWidth="1"/>
    <col min="1289" max="1289" width="12.85546875" style="1001" customWidth="1"/>
    <col min="1290" max="1290" width="16.28515625" style="1001" customWidth="1"/>
    <col min="1291" max="1291" width="14" style="1001" bestFit="1" customWidth="1"/>
    <col min="1292" max="1536" width="9.140625" style="1001"/>
    <col min="1537" max="1538" width="8.42578125" style="1001" customWidth="1"/>
    <col min="1539" max="1539" width="9" style="1001" customWidth="1"/>
    <col min="1540" max="1540" width="9.5703125" style="1001" customWidth="1"/>
    <col min="1541" max="1541" width="28.5703125" style="1001" customWidth="1"/>
    <col min="1542" max="1542" width="8.5703125" style="1001" customWidth="1"/>
    <col min="1543" max="1543" width="10.85546875" style="1001" customWidth="1"/>
    <col min="1544" max="1544" width="10.140625" style="1001" bestFit="1" customWidth="1"/>
    <col min="1545" max="1545" width="12.85546875" style="1001" customWidth="1"/>
    <col min="1546" max="1546" width="16.28515625" style="1001" customWidth="1"/>
    <col min="1547" max="1547" width="14" style="1001" bestFit="1" customWidth="1"/>
    <col min="1548" max="1792" width="9.140625" style="1001"/>
    <col min="1793" max="1794" width="8.42578125" style="1001" customWidth="1"/>
    <col min="1795" max="1795" width="9" style="1001" customWidth="1"/>
    <col min="1796" max="1796" width="9.5703125" style="1001" customWidth="1"/>
    <col min="1797" max="1797" width="28.5703125" style="1001" customWidth="1"/>
    <col min="1798" max="1798" width="8.5703125" style="1001" customWidth="1"/>
    <col min="1799" max="1799" width="10.85546875" style="1001" customWidth="1"/>
    <col min="1800" max="1800" width="10.140625" style="1001" bestFit="1" customWidth="1"/>
    <col min="1801" max="1801" width="12.85546875" style="1001" customWidth="1"/>
    <col min="1802" max="1802" width="16.28515625" style="1001" customWidth="1"/>
    <col min="1803" max="1803" width="14" style="1001" bestFit="1" customWidth="1"/>
    <col min="1804" max="2048" width="9.140625" style="1001"/>
    <col min="2049" max="2050" width="8.42578125" style="1001" customWidth="1"/>
    <col min="2051" max="2051" width="9" style="1001" customWidth="1"/>
    <col min="2052" max="2052" width="9.5703125" style="1001" customWidth="1"/>
    <col min="2053" max="2053" width="28.5703125" style="1001" customWidth="1"/>
    <col min="2054" max="2054" width="8.5703125" style="1001" customWidth="1"/>
    <col min="2055" max="2055" width="10.85546875" style="1001" customWidth="1"/>
    <col min="2056" max="2056" width="10.140625" style="1001" bestFit="1" customWidth="1"/>
    <col min="2057" max="2057" width="12.85546875" style="1001" customWidth="1"/>
    <col min="2058" max="2058" width="16.28515625" style="1001" customWidth="1"/>
    <col min="2059" max="2059" width="14" style="1001" bestFit="1" customWidth="1"/>
    <col min="2060" max="2304" width="9.140625" style="1001"/>
    <col min="2305" max="2306" width="8.42578125" style="1001" customWidth="1"/>
    <col min="2307" max="2307" width="9" style="1001" customWidth="1"/>
    <col min="2308" max="2308" width="9.5703125" style="1001" customWidth="1"/>
    <col min="2309" max="2309" width="28.5703125" style="1001" customWidth="1"/>
    <col min="2310" max="2310" width="8.5703125" style="1001" customWidth="1"/>
    <col min="2311" max="2311" width="10.85546875" style="1001" customWidth="1"/>
    <col min="2312" max="2312" width="10.140625" style="1001" bestFit="1" customWidth="1"/>
    <col min="2313" max="2313" width="12.85546875" style="1001" customWidth="1"/>
    <col min="2314" max="2314" width="16.28515625" style="1001" customWidth="1"/>
    <col min="2315" max="2315" width="14" style="1001" bestFit="1" customWidth="1"/>
    <col min="2316" max="2560" width="9.140625" style="1001"/>
    <col min="2561" max="2562" width="8.42578125" style="1001" customWidth="1"/>
    <col min="2563" max="2563" width="9" style="1001" customWidth="1"/>
    <col min="2564" max="2564" width="9.5703125" style="1001" customWidth="1"/>
    <col min="2565" max="2565" width="28.5703125" style="1001" customWidth="1"/>
    <col min="2566" max="2566" width="8.5703125" style="1001" customWidth="1"/>
    <col min="2567" max="2567" width="10.85546875" style="1001" customWidth="1"/>
    <col min="2568" max="2568" width="10.140625" style="1001" bestFit="1" customWidth="1"/>
    <col min="2569" max="2569" width="12.85546875" style="1001" customWidth="1"/>
    <col min="2570" max="2570" width="16.28515625" style="1001" customWidth="1"/>
    <col min="2571" max="2571" width="14" style="1001" bestFit="1" customWidth="1"/>
    <col min="2572" max="2816" width="9.140625" style="1001"/>
    <col min="2817" max="2818" width="8.42578125" style="1001" customWidth="1"/>
    <col min="2819" max="2819" width="9" style="1001" customWidth="1"/>
    <col min="2820" max="2820" width="9.5703125" style="1001" customWidth="1"/>
    <col min="2821" max="2821" width="28.5703125" style="1001" customWidth="1"/>
    <col min="2822" max="2822" width="8.5703125" style="1001" customWidth="1"/>
    <col min="2823" max="2823" width="10.85546875" style="1001" customWidth="1"/>
    <col min="2824" max="2824" width="10.140625" style="1001" bestFit="1" customWidth="1"/>
    <col min="2825" max="2825" width="12.85546875" style="1001" customWidth="1"/>
    <col min="2826" max="2826" width="16.28515625" style="1001" customWidth="1"/>
    <col min="2827" max="2827" width="14" style="1001" bestFit="1" customWidth="1"/>
    <col min="2828" max="3072" width="9.140625" style="1001"/>
    <col min="3073" max="3074" width="8.42578125" style="1001" customWidth="1"/>
    <col min="3075" max="3075" width="9" style="1001" customWidth="1"/>
    <col min="3076" max="3076" width="9.5703125" style="1001" customWidth="1"/>
    <col min="3077" max="3077" width="28.5703125" style="1001" customWidth="1"/>
    <col min="3078" max="3078" width="8.5703125" style="1001" customWidth="1"/>
    <col min="3079" max="3079" width="10.85546875" style="1001" customWidth="1"/>
    <col min="3080" max="3080" width="10.140625" style="1001" bestFit="1" customWidth="1"/>
    <col min="3081" max="3081" width="12.85546875" style="1001" customWidth="1"/>
    <col min="3082" max="3082" width="16.28515625" style="1001" customWidth="1"/>
    <col min="3083" max="3083" width="14" style="1001" bestFit="1" customWidth="1"/>
    <col min="3084" max="3328" width="9.140625" style="1001"/>
    <col min="3329" max="3330" width="8.42578125" style="1001" customWidth="1"/>
    <col min="3331" max="3331" width="9" style="1001" customWidth="1"/>
    <col min="3332" max="3332" width="9.5703125" style="1001" customWidth="1"/>
    <col min="3333" max="3333" width="28.5703125" style="1001" customWidth="1"/>
    <col min="3334" max="3334" width="8.5703125" style="1001" customWidth="1"/>
    <col min="3335" max="3335" width="10.85546875" style="1001" customWidth="1"/>
    <col min="3336" max="3336" width="10.140625" style="1001" bestFit="1" customWidth="1"/>
    <col min="3337" max="3337" width="12.85546875" style="1001" customWidth="1"/>
    <col min="3338" max="3338" width="16.28515625" style="1001" customWidth="1"/>
    <col min="3339" max="3339" width="14" style="1001" bestFit="1" customWidth="1"/>
    <col min="3340" max="3584" width="9.140625" style="1001"/>
    <col min="3585" max="3586" width="8.42578125" style="1001" customWidth="1"/>
    <col min="3587" max="3587" width="9" style="1001" customWidth="1"/>
    <col min="3588" max="3588" width="9.5703125" style="1001" customWidth="1"/>
    <col min="3589" max="3589" width="28.5703125" style="1001" customWidth="1"/>
    <col min="3590" max="3590" width="8.5703125" style="1001" customWidth="1"/>
    <col min="3591" max="3591" width="10.85546875" style="1001" customWidth="1"/>
    <col min="3592" max="3592" width="10.140625" style="1001" bestFit="1" customWidth="1"/>
    <col min="3593" max="3593" width="12.85546875" style="1001" customWidth="1"/>
    <col min="3594" max="3594" width="16.28515625" style="1001" customWidth="1"/>
    <col min="3595" max="3595" width="14" style="1001" bestFit="1" customWidth="1"/>
    <col min="3596" max="3840" width="9.140625" style="1001"/>
    <col min="3841" max="3842" width="8.42578125" style="1001" customWidth="1"/>
    <col min="3843" max="3843" width="9" style="1001" customWidth="1"/>
    <col min="3844" max="3844" width="9.5703125" style="1001" customWidth="1"/>
    <col min="3845" max="3845" width="28.5703125" style="1001" customWidth="1"/>
    <col min="3846" max="3846" width="8.5703125" style="1001" customWidth="1"/>
    <col min="3847" max="3847" width="10.85546875" style="1001" customWidth="1"/>
    <col min="3848" max="3848" width="10.140625" style="1001" bestFit="1" customWidth="1"/>
    <col min="3849" max="3849" width="12.85546875" style="1001" customWidth="1"/>
    <col min="3850" max="3850" width="16.28515625" style="1001" customWidth="1"/>
    <col min="3851" max="3851" width="14" style="1001" bestFit="1" customWidth="1"/>
    <col min="3852" max="4096" width="9.140625" style="1001"/>
    <col min="4097" max="4098" width="8.42578125" style="1001" customWidth="1"/>
    <col min="4099" max="4099" width="9" style="1001" customWidth="1"/>
    <col min="4100" max="4100" width="9.5703125" style="1001" customWidth="1"/>
    <col min="4101" max="4101" width="28.5703125" style="1001" customWidth="1"/>
    <col min="4102" max="4102" width="8.5703125" style="1001" customWidth="1"/>
    <col min="4103" max="4103" width="10.85546875" style="1001" customWidth="1"/>
    <col min="4104" max="4104" width="10.140625" style="1001" bestFit="1" customWidth="1"/>
    <col min="4105" max="4105" width="12.85546875" style="1001" customWidth="1"/>
    <col min="4106" max="4106" width="16.28515625" style="1001" customWidth="1"/>
    <col min="4107" max="4107" width="14" style="1001" bestFit="1" customWidth="1"/>
    <col min="4108" max="4352" width="9.140625" style="1001"/>
    <col min="4353" max="4354" width="8.42578125" style="1001" customWidth="1"/>
    <col min="4355" max="4355" width="9" style="1001" customWidth="1"/>
    <col min="4356" max="4356" width="9.5703125" style="1001" customWidth="1"/>
    <col min="4357" max="4357" width="28.5703125" style="1001" customWidth="1"/>
    <col min="4358" max="4358" width="8.5703125" style="1001" customWidth="1"/>
    <col min="4359" max="4359" width="10.85546875" style="1001" customWidth="1"/>
    <col min="4360" max="4360" width="10.140625" style="1001" bestFit="1" customWidth="1"/>
    <col min="4361" max="4361" width="12.85546875" style="1001" customWidth="1"/>
    <col min="4362" max="4362" width="16.28515625" style="1001" customWidth="1"/>
    <col min="4363" max="4363" width="14" style="1001" bestFit="1" customWidth="1"/>
    <col min="4364" max="4608" width="9.140625" style="1001"/>
    <col min="4609" max="4610" width="8.42578125" style="1001" customWidth="1"/>
    <col min="4611" max="4611" width="9" style="1001" customWidth="1"/>
    <col min="4612" max="4612" width="9.5703125" style="1001" customWidth="1"/>
    <col min="4613" max="4613" width="28.5703125" style="1001" customWidth="1"/>
    <col min="4614" max="4614" width="8.5703125" style="1001" customWidth="1"/>
    <col min="4615" max="4615" width="10.85546875" style="1001" customWidth="1"/>
    <col min="4616" max="4616" width="10.140625" style="1001" bestFit="1" customWidth="1"/>
    <col min="4617" max="4617" width="12.85546875" style="1001" customWidth="1"/>
    <col min="4618" max="4618" width="16.28515625" style="1001" customWidth="1"/>
    <col min="4619" max="4619" width="14" style="1001" bestFit="1" customWidth="1"/>
    <col min="4620" max="4864" width="9.140625" style="1001"/>
    <col min="4865" max="4866" width="8.42578125" style="1001" customWidth="1"/>
    <col min="4867" max="4867" width="9" style="1001" customWidth="1"/>
    <col min="4868" max="4868" width="9.5703125" style="1001" customWidth="1"/>
    <col min="4869" max="4869" width="28.5703125" style="1001" customWidth="1"/>
    <col min="4870" max="4870" width="8.5703125" style="1001" customWidth="1"/>
    <col min="4871" max="4871" width="10.85546875" style="1001" customWidth="1"/>
    <col min="4872" max="4872" width="10.140625" style="1001" bestFit="1" customWidth="1"/>
    <col min="4873" max="4873" width="12.85546875" style="1001" customWidth="1"/>
    <col min="4874" max="4874" width="16.28515625" style="1001" customWidth="1"/>
    <col min="4875" max="4875" width="14" style="1001" bestFit="1" customWidth="1"/>
    <col min="4876" max="5120" width="9.140625" style="1001"/>
    <col min="5121" max="5122" width="8.42578125" style="1001" customWidth="1"/>
    <col min="5123" max="5123" width="9" style="1001" customWidth="1"/>
    <col min="5124" max="5124" width="9.5703125" style="1001" customWidth="1"/>
    <col min="5125" max="5125" width="28.5703125" style="1001" customWidth="1"/>
    <col min="5126" max="5126" width="8.5703125" style="1001" customWidth="1"/>
    <col min="5127" max="5127" width="10.85546875" style="1001" customWidth="1"/>
    <col min="5128" max="5128" width="10.140625" style="1001" bestFit="1" customWidth="1"/>
    <col min="5129" max="5129" width="12.85546875" style="1001" customWidth="1"/>
    <col min="5130" max="5130" width="16.28515625" style="1001" customWidth="1"/>
    <col min="5131" max="5131" width="14" style="1001" bestFit="1" customWidth="1"/>
    <col min="5132" max="5376" width="9.140625" style="1001"/>
    <col min="5377" max="5378" width="8.42578125" style="1001" customWidth="1"/>
    <col min="5379" max="5379" width="9" style="1001" customWidth="1"/>
    <col min="5380" max="5380" width="9.5703125" style="1001" customWidth="1"/>
    <col min="5381" max="5381" width="28.5703125" style="1001" customWidth="1"/>
    <col min="5382" max="5382" width="8.5703125" style="1001" customWidth="1"/>
    <col min="5383" max="5383" width="10.85546875" style="1001" customWidth="1"/>
    <col min="5384" max="5384" width="10.140625" style="1001" bestFit="1" customWidth="1"/>
    <col min="5385" max="5385" width="12.85546875" style="1001" customWidth="1"/>
    <col min="5386" max="5386" width="16.28515625" style="1001" customWidth="1"/>
    <col min="5387" max="5387" width="14" style="1001" bestFit="1" customWidth="1"/>
    <col min="5388" max="5632" width="9.140625" style="1001"/>
    <col min="5633" max="5634" width="8.42578125" style="1001" customWidth="1"/>
    <col min="5635" max="5635" width="9" style="1001" customWidth="1"/>
    <col min="5636" max="5636" width="9.5703125" style="1001" customWidth="1"/>
    <col min="5637" max="5637" width="28.5703125" style="1001" customWidth="1"/>
    <col min="5638" max="5638" width="8.5703125" style="1001" customWidth="1"/>
    <col min="5639" max="5639" width="10.85546875" style="1001" customWidth="1"/>
    <col min="5640" max="5640" width="10.140625" style="1001" bestFit="1" customWidth="1"/>
    <col min="5641" max="5641" width="12.85546875" style="1001" customWidth="1"/>
    <col min="5642" max="5642" width="16.28515625" style="1001" customWidth="1"/>
    <col min="5643" max="5643" width="14" style="1001" bestFit="1" customWidth="1"/>
    <col min="5644" max="5888" width="9.140625" style="1001"/>
    <col min="5889" max="5890" width="8.42578125" style="1001" customWidth="1"/>
    <col min="5891" max="5891" width="9" style="1001" customWidth="1"/>
    <col min="5892" max="5892" width="9.5703125" style="1001" customWidth="1"/>
    <col min="5893" max="5893" width="28.5703125" style="1001" customWidth="1"/>
    <col min="5894" max="5894" width="8.5703125" style="1001" customWidth="1"/>
    <col min="5895" max="5895" width="10.85546875" style="1001" customWidth="1"/>
    <col min="5896" max="5896" width="10.140625" style="1001" bestFit="1" customWidth="1"/>
    <col min="5897" max="5897" width="12.85546875" style="1001" customWidth="1"/>
    <col min="5898" max="5898" width="16.28515625" style="1001" customWidth="1"/>
    <col min="5899" max="5899" width="14" style="1001" bestFit="1" customWidth="1"/>
    <col min="5900" max="6144" width="9.140625" style="1001"/>
    <col min="6145" max="6146" width="8.42578125" style="1001" customWidth="1"/>
    <col min="6147" max="6147" width="9" style="1001" customWidth="1"/>
    <col min="6148" max="6148" width="9.5703125" style="1001" customWidth="1"/>
    <col min="6149" max="6149" width="28.5703125" style="1001" customWidth="1"/>
    <col min="6150" max="6150" width="8.5703125" style="1001" customWidth="1"/>
    <col min="6151" max="6151" width="10.85546875" style="1001" customWidth="1"/>
    <col min="6152" max="6152" width="10.140625" style="1001" bestFit="1" customWidth="1"/>
    <col min="6153" max="6153" width="12.85546875" style="1001" customWidth="1"/>
    <col min="6154" max="6154" width="16.28515625" style="1001" customWidth="1"/>
    <col min="6155" max="6155" width="14" style="1001" bestFit="1" customWidth="1"/>
    <col min="6156" max="6400" width="9.140625" style="1001"/>
    <col min="6401" max="6402" width="8.42578125" style="1001" customWidth="1"/>
    <col min="6403" max="6403" width="9" style="1001" customWidth="1"/>
    <col min="6404" max="6404" width="9.5703125" style="1001" customWidth="1"/>
    <col min="6405" max="6405" width="28.5703125" style="1001" customWidth="1"/>
    <col min="6406" max="6406" width="8.5703125" style="1001" customWidth="1"/>
    <col min="6407" max="6407" width="10.85546875" style="1001" customWidth="1"/>
    <col min="6408" max="6408" width="10.140625" style="1001" bestFit="1" customWidth="1"/>
    <col min="6409" max="6409" width="12.85546875" style="1001" customWidth="1"/>
    <col min="6410" max="6410" width="16.28515625" style="1001" customWidth="1"/>
    <col min="6411" max="6411" width="14" style="1001" bestFit="1" customWidth="1"/>
    <col min="6412" max="6656" width="9.140625" style="1001"/>
    <col min="6657" max="6658" width="8.42578125" style="1001" customWidth="1"/>
    <col min="6659" max="6659" width="9" style="1001" customWidth="1"/>
    <col min="6660" max="6660" width="9.5703125" style="1001" customWidth="1"/>
    <col min="6661" max="6661" width="28.5703125" style="1001" customWidth="1"/>
    <col min="6662" max="6662" width="8.5703125" style="1001" customWidth="1"/>
    <col min="6663" max="6663" width="10.85546875" style="1001" customWidth="1"/>
    <col min="6664" max="6664" width="10.140625" style="1001" bestFit="1" customWidth="1"/>
    <col min="6665" max="6665" width="12.85546875" style="1001" customWidth="1"/>
    <col min="6666" max="6666" width="16.28515625" style="1001" customWidth="1"/>
    <col min="6667" max="6667" width="14" style="1001" bestFit="1" customWidth="1"/>
    <col min="6668" max="6912" width="9.140625" style="1001"/>
    <col min="6913" max="6914" width="8.42578125" style="1001" customWidth="1"/>
    <col min="6915" max="6915" width="9" style="1001" customWidth="1"/>
    <col min="6916" max="6916" width="9.5703125" style="1001" customWidth="1"/>
    <col min="6917" max="6917" width="28.5703125" style="1001" customWidth="1"/>
    <col min="6918" max="6918" width="8.5703125" style="1001" customWidth="1"/>
    <col min="6919" max="6919" width="10.85546875" style="1001" customWidth="1"/>
    <col min="6920" max="6920" width="10.140625" style="1001" bestFit="1" customWidth="1"/>
    <col min="6921" max="6921" width="12.85546875" style="1001" customWidth="1"/>
    <col min="6922" max="6922" width="16.28515625" style="1001" customWidth="1"/>
    <col min="6923" max="6923" width="14" style="1001" bestFit="1" customWidth="1"/>
    <col min="6924" max="7168" width="9.140625" style="1001"/>
    <col min="7169" max="7170" width="8.42578125" style="1001" customWidth="1"/>
    <col min="7171" max="7171" width="9" style="1001" customWidth="1"/>
    <col min="7172" max="7172" width="9.5703125" style="1001" customWidth="1"/>
    <col min="7173" max="7173" width="28.5703125" style="1001" customWidth="1"/>
    <col min="7174" max="7174" width="8.5703125" style="1001" customWidth="1"/>
    <col min="7175" max="7175" width="10.85546875" style="1001" customWidth="1"/>
    <col min="7176" max="7176" width="10.140625" style="1001" bestFit="1" customWidth="1"/>
    <col min="7177" max="7177" width="12.85546875" style="1001" customWidth="1"/>
    <col min="7178" max="7178" width="16.28515625" style="1001" customWidth="1"/>
    <col min="7179" max="7179" width="14" style="1001" bestFit="1" customWidth="1"/>
    <col min="7180" max="7424" width="9.140625" style="1001"/>
    <col min="7425" max="7426" width="8.42578125" style="1001" customWidth="1"/>
    <col min="7427" max="7427" width="9" style="1001" customWidth="1"/>
    <col min="7428" max="7428" width="9.5703125" style="1001" customWidth="1"/>
    <col min="7429" max="7429" width="28.5703125" style="1001" customWidth="1"/>
    <col min="7430" max="7430" width="8.5703125" style="1001" customWidth="1"/>
    <col min="7431" max="7431" width="10.85546875" style="1001" customWidth="1"/>
    <col min="7432" max="7432" width="10.140625" style="1001" bestFit="1" customWidth="1"/>
    <col min="7433" max="7433" width="12.85546875" style="1001" customWidth="1"/>
    <col min="7434" max="7434" width="16.28515625" style="1001" customWidth="1"/>
    <col min="7435" max="7435" width="14" style="1001" bestFit="1" customWidth="1"/>
    <col min="7436" max="7680" width="9.140625" style="1001"/>
    <col min="7681" max="7682" width="8.42578125" style="1001" customWidth="1"/>
    <col min="7683" max="7683" width="9" style="1001" customWidth="1"/>
    <col min="7684" max="7684" width="9.5703125" style="1001" customWidth="1"/>
    <col min="7685" max="7685" width="28.5703125" style="1001" customWidth="1"/>
    <col min="7686" max="7686" width="8.5703125" style="1001" customWidth="1"/>
    <col min="7687" max="7687" width="10.85546875" style="1001" customWidth="1"/>
    <col min="7688" max="7688" width="10.140625" style="1001" bestFit="1" customWidth="1"/>
    <col min="7689" max="7689" width="12.85546875" style="1001" customWidth="1"/>
    <col min="7690" max="7690" width="16.28515625" style="1001" customWidth="1"/>
    <col min="7691" max="7691" width="14" style="1001" bestFit="1" customWidth="1"/>
    <col min="7692" max="7936" width="9.140625" style="1001"/>
    <col min="7937" max="7938" width="8.42578125" style="1001" customWidth="1"/>
    <col min="7939" max="7939" width="9" style="1001" customWidth="1"/>
    <col min="7940" max="7940" width="9.5703125" style="1001" customWidth="1"/>
    <col min="7941" max="7941" width="28.5703125" style="1001" customWidth="1"/>
    <col min="7942" max="7942" width="8.5703125" style="1001" customWidth="1"/>
    <col min="7943" max="7943" width="10.85546875" style="1001" customWidth="1"/>
    <col min="7944" max="7944" width="10.140625" style="1001" bestFit="1" customWidth="1"/>
    <col min="7945" max="7945" width="12.85546875" style="1001" customWidth="1"/>
    <col min="7946" max="7946" width="16.28515625" style="1001" customWidth="1"/>
    <col min="7947" max="7947" width="14" style="1001" bestFit="1" customWidth="1"/>
    <col min="7948" max="8192" width="9.140625" style="1001"/>
    <col min="8193" max="8194" width="8.42578125" style="1001" customWidth="1"/>
    <col min="8195" max="8195" width="9" style="1001" customWidth="1"/>
    <col min="8196" max="8196" width="9.5703125" style="1001" customWidth="1"/>
    <col min="8197" max="8197" width="28.5703125" style="1001" customWidth="1"/>
    <col min="8198" max="8198" width="8.5703125" style="1001" customWidth="1"/>
    <col min="8199" max="8199" width="10.85546875" style="1001" customWidth="1"/>
    <col min="8200" max="8200" width="10.140625" style="1001" bestFit="1" customWidth="1"/>
    <col min="8201" max="8201" width="12.85546875" style="1001" customWidth="1"/>
    <col min="8202" max="8202" width="16.28515625" style="1001" customWidth="1"/>
    <col min="8203" max="8203" width="14" style="1001" bestFit="1" customWidth="1"/>
    <col min="8204" max="8448" width="9.140625" style="1001"/>
    <col min="8449" max="8450" width="8.42578125" style="1001" customWidth="1"/>
    <col min="8451" max="8451" width="9" style="1001" customWidth="1"/>
    <col min="8452" max="8452" width="9.5703125" style="1001" customWidth="1"/>
    <col min="8453" max="8453" width="28.5703125" style="1001" customWidth="1"/>
    <col min="8454" max="8454" width="8.5703125" style="1001" customWidth="1"/>
    <col min="8455" max="8455" width="10.85546875" style="1001" customWidth="1"/>
    <col min="8456" max="8456" width="10.140625" style="1001" bestFit="1" customWidth="1"/>
    <col min="8457" max="8457" width="12.85546875" style="1001" customWidth="1"/>
    <col min="8458" max="8458" width="16.28515625" style="1001" customWidth="1"/>
    <col min="8459" max="8459" width="14" style="1001" bestFit="1" customWidth="1"/>
    <col min="8460" max="8704" width="9.140625" style="1001"/>
    <col min="8705" max="8706" width="8.42578125" style="1001" customWidth="1"/>
    <col min="8707" max="8707" width="9" style="1001" customWidth="1"/>
    <col min="8708" max="8708" width="9.5703125" style="1001" customWidth="1"/>
    <col min="8709" max="8709" width="28.5703125" style="1001" customWidth="1"/>
    <col min="8710" max="8710" width="8.5703125" style="1001" customWidth="1"/>
    <col min="8711" max="8711" width="10.85546875" style="1001" customWidth="1"/>
    <col min="8712" max="8712" width="10.140625" style="1001" bestFit="1" customWidth="1"/>
    <col min="8713" max="8713" width="12.85546875" style="1001" customWidth="1"/>
    <col min="8714" max="8714" width="16.28515625" style="1001" customWidth="1"/>
    <col min="8715" max="8715" width="14" style="1001" bestFit="1" customWidth="1"/>
    <col min="8716" max="8960" width="9.140625" style="1001"/>
    <col min="8961" max="8962" width="8.42578125" style="1001" customWidth="1"/>
    <col min="8963" max="8963" width="9" style="1001" customWidth="1"/>
    <col min="8964" max="8964" width="9.5703125" style="1001" customWidth="1"/>
    <col min="8965" max="8965" width="28.5703125" style="1001" customWidth="1"/>
    <col min="8966" max="8966" width="8.5703125" style="1001" customWidth="1"/>
    <col min="8967" max="8967" width="10.85546875" style="1001" customWidth="1"/>
    <col min="8968" max="8968" width="10.140625" style="1001" bestFit="1" customWidth="1"/>
    <col min="8969" max="8969" width="12.85546875" style="1001" customWidth="1"/>
    <col min="8970" max="8970" width="16.28515625" style="1001" customWidth="1"/>
    <col min="8971" max="8971" width="14" style="1001" bestFit="1" customWidth="1"/>
    <col min="8972" max="9216" width="9.140625" style="1001"/>
    <col min="9217" max="9218" width="8.42578125" style="1001" customWidth="1"/>
    <col min="9219" max="9219" width="9" style="1001" customWidth="1"/>
    <col min="9220" max="9220" width="9.5703125" style="1001" customWidth="1"/>
    <col min="9221" max="9221" width="28.5703125" style="1001" customWidth="1"/>
    <col min="9222" max="9222" width="8.5703125" style="1001" customWidth="1"/>
    <col min="9223" max="9223" width="10.85546875" style="1001" customWidth="1"/>
    <col min="9224" max="9224" width="10.140625" style="1001" bestFit="1" customWidth="1"/>
    <col min="9225" max="9225" width="12.85546875" style="1001" customWidth="1"/>
    <col min="9226" max="9226" width="16.28515625" style="1001" customWidth="1"/>
    <col min="9227" max="9227" width="14" style="1001" bestFit="1" customWidth="1"/>
    <col min="9228" max="9472" width="9.140625" style="1001"/>
    <col min="9473" max="9474" width="8.42578125" style="1001" customWidth="1"/>
    <col min="9475" max="9475" width="9" style="1001" customWidth="1"/>
    <col min="9476" max="9476" width="9.5703125" style="1001" customWidth="1"/>
    <col min="9477" max="9477" width="28.5703125" style="1001" customWidth="1"/>
    <col min="9478" max="9478" width="8.5703125" style="1001" customWidth="1"/>
    <col min="9479" max="9479" width="10.85546875" style="1001" customWidth="1"/>
    <col min="9480" max="9480" width="10.140625" style="1001" bestFit="1" customWidth="1"/>
    <col min="9481" max="9481" width="12.85546875" style="1001" customWidth="1"/>
    <col min="9482" max="9482" width="16.28515625" style="1001" customWidth="1"/>
    <col min="9483" max="9483" width="14" style="1001" bestFit="1" customWidth="1"/>
    <col min="9484" max="9728" width="9.140625" style="1001"/>
    <col min="9729" max="9730" width="8.42578125" style="1001" customWidth="1"/>
    <col min="9731" max="9731" width="9" style="1001" customWidth="1"/>
    <col min="9732" max="9732" width="9.5703125" style="1001" customWidth="1"/>
    <col min="9733" max="9733" width="28.5703125" style="1001" customWidth="1"/>
    <col min="9734" max="9734" width="8.5703125" style="1001" customWidth="1"/>
    <col min="9735" max="9735" width="10.85546875" style="1001" customWidth="1"/>
    <col min="9736" max="9736" width="10.140625" style="1001" bestFit="1" customWidth="1"/>
    <col min="9737" max="9737" width="12.85546875" style="1001" customWidth="1"/>
    <col min="9738" max="9738" width="16.28515625" style="1001" customWidth="1"/>
    <col min="9739" max="9739" width="14" style="1001" bestFit="1" customWidth="1"/>
    <col min="9740" max="9984" width="9.140625" style="1001"/>
    <col min="9985" max="9986" width="8.42578125" style="1001" customWidth="1"/>
    <col min="9987" max="9987" width="9" style="1001" customWidth="1"/>
    <col min="9988" max="9988" width="9.5703125" style="1001" customWidth="1"/>
    <col min="9989" max="9989" width="28.5703125" style="1001" customWidth="1"/>
    <col min="9990" max="9990" width="8.5703125" style="1001" customWidth="1"/>
    <col min="9991" max="9991" width="10.85546875" style="1001" customWidth="1"/>
    <col min="9992" max="9992" width="10.140625" style="1001" bestFit="1" customWidth="1"/>
    <col min="9993" max="9993" width="12.85546875" style="1001" customWidth="1"/>
    <col min="9994" max="9994" width="16.28515625" style="1001" customWidth="1"/>
    <col min="9995" max="9995" width="14" style="1001" bestFit="1" customWidth="1"/>
    <col min="9996" max="10240" width="9.140625" style="1001"/>
    <col min="10241" max="10242" width="8.42578125" style="1001" customWidth="1"/>
    <col min="10243" max="10243" width="9" style="1001" customWidth="1"/>
    <col min="10244" max="10244" width="9.5703125" style="1001" customWidth="1"/>
    <col min="10245" max="10245" width="28.5703125" style="1001" customWidth="1"/>
    <col min="10246" max="10246" width="8.5703125" style="1001" customWidth="1"/>
    <col min="10247" max="10247" width="10.85546875" style="1001" customWidth="1"/>
    <col min="10248" max="10248" width="10.140625" style="1001" bestFit="1" customWidth="1"/>
    <col min="10249" max="10249" width="12.85546875" style="1001" customWidth="1"/>
    <col min="10250" max="10250" width="16.28515625" style="1001" customWidth="1"/>
    <col min="10251" max="10251" width="14" style="1001" bestFit="1" customWidth="1"/>
    <col min="10252" max="10496" width="9.140625" style="1001"/>
    <col min="10497" max="10498" width="8.42578125" style="1001" customWidth="1"/>
    <col min="10499" max="10499" width="9" style="1001" customWidth="1"/>
    <col min="10500" max="10500" width="9.5703125" style="1001" customWidth="1"/>
    <col min="10501" max="10501" width="28.5703125" style="1001" customWidth="1"/>
    <col min="10502" max="10502" width="8.5703125" style="1001" customWidth="1"/>
    <col min="10503" max="10503" width="10.85546875" style="1001" customWidth="1"/>
    <col min="10504" max="10504" width="10.140625" style="1001" bestFit="1" customWidth="1"/>
    <col min="10505" max="10505" width="12.85546875" style="1001" customWidth="1"/>
    <col min="10506" max="10506" width="16.28515625" style="1001" customWidth="1"/>
    <col min="10507" max="10507" width="14" style="1001" bestFit="1" customWidth="1"/>
    <col min="10508" max="10752" width="9.140625" style="1001"/>
    <col min="10753" max="10754" width="8.42578125" style="1001" customWidth="1"/>
    <col min="10755" max="10755" width="9" style="1001" customWidth="1"/>
    <col min="10756" max="10756" width="9.5703125" style="1001" customWidth="1"/>
    <col min="10757" max="10757" width="28.5703125" style="1001" customWidth="1"/>
    <col min="10758" max="10758" width="8.5703125" style="1001" customWidth="1"/>
    <col min="10759" max="10759" width="10.85546875" style="1001" customWidth="1"/>
    <col min="10760" max="10760" width="10.140625" style="1001" bestFit="1" customWidth="1"/>
    <col min="10761" max="10761" width="12.85546875" style="1001" customWidth="1"/>
    <col min="10762" max="10762" width="16.28515625" style="1001" customWidth="1"/>
    <col min="10763" max="10763" width="14" style="1001" bestFit="1" customWidth="1"/>
    <col min="10764" max="11008" width="9.140625" style="1001"/>
    <col min="11009" max="11010" width="8.42578125" style="1001" customWidth="1"/>
    <col min="11011" max="11011" width="9" style="1001" customWidth="1"/>
    <col min="11012" max="11012" width="9.5703125" style="1001" customWidth="1"/>
    <col min="11013" max="11013" width="28.5703125" style="1001" customWidth="1"/>
    <col min="11014" max="11014" width="8.5703125" style="1001" customWidth="1"/>
    <col min="11015" max="11015" width="10.85546875" style="1001" customWidth="1"/>
    <col min="11016" max="11016" width="10.140625" style="1001" bestFit="1" customWidth="1"/>
    <col min="11017" max="11017" width="12.85546875" style="1001" customWidth="1"/>
    <col min="11018" max="11018" width="16.28515625" style="1001" customWidth="1"/>
    <col min="11019" max="11019" width="14" style="1001" bestFit="1" customWidth="1"/>
    <col min="11020" max="11264" width="9.140625" style="1001"/>
    <col min="11265" max="11266" width="8.42578125" style="1001" customWidth="1"/>
    <col min="11267" max="11267" width="9" style="1001" customWidth="1"/>
    <col min="11268" max="11268" width="9.5703125" style="1001" customWidth="1"/>
    <col min="11269" max="11269" width="28.5703125" style="1001" customWidth="1"/>
    <col min="11270" max="11270" width="8.5703125" style="1001" customWidth="1"/>
    <col min="11271" max="11271" width="10.85546875" style="1001" customWidth="1"/>
    <col min="11272" max="11272" width="10.140625" style="1001" bestFit="1" customWidth="1"/>
    <col min="11273" max="11273" width="12.85546875" style="1001" customWidth="1"/>
    <col min="11274" max="11274" width="16.28515625" style="1001" customWidth="1"/>
    <col min="11275" max="11275" width="14" style="1001" bestFit="1" customWidth="1"/>
    <col min="11276" max="11520" width="9.140625" style="1001"/>
    <col min="11521" max="11522" width="8.42578125" style="1001" customWidth="1"/>
    <col min="11523" max="11523" width="9" style="1001" customWidth="1"/>
    <col min="11524" max="11524" width="9.5703125" style="1001" customWidth="1"/>
    <col min="11525" max="11525" width="28.5703125" style="1001" customWidth="1"/>
    <col min="11526" max="11526" width="8.5703125" style="1001" customWidth="1"/>
    <col min="11527" max="11527" width="10.85546875" style="1001" customWidth="1"/>
    <col min="11528" max="11528" width="10.140625" style="1001" bestFit="1" customWidth="1"/>
    <col min="11529" max="11529" width="12.85546875" style="1001" customWidth="1"/>
    <col min="11530" max="11530" width="16.28515625" style="1001" customWidth="1"/>
    <col min="11531" max="11531" width="14" style="1001" bestFit="1" customWidth="1"/>
    <col min="11532" max="11776" width="9.140625" style="1001"/>
    <col min="11777" max="11778" width="8.42578125" style="1001" customWidth="1"/>
    <col min="11779" max="11779" width="9" style="1001" customWidth="1"/>
    <col min="11780" max="11780" width="9.5703125" style="1001" customWidth="1"/>
    <col min="11781" max="11781" width="28.5703125" style="1001" customWidth="1"/>
    <col min="11782" max="11782" width="8.5703125" style="1001" customWidth="1"/>
    <col min="11783" max="11783" width="10.85546875" style="1001" customWidth="1"/>
    <col min="11784" max="11784" width="10.140625" style="1001" bestFit="1" customWidth="1"/>
    <col min="11785" max="11785" width="12.85546875" style="1001" customWidth="1"/>
    <col min="11786" max="11786" width="16.28515625" style="1001" customWidth="1"/>
    <col min="11787" max="11787" width="14" style="1001" bestFit="1" customWidth="1"/>
    <col min="11788" max="12032" width="9.140625" style="1001"/>
    <col min="12033" max="12034" width="8.42578125" style="1001" customWidth="1"/>
    <col min="12035" max="12035" width="9" style="1001" customWidth="1"/>
    <col min="12036" max="12036" width="9.5703125" style="1001" customWidth="1"/>
    <col min="12037" max="12037" width="28.5703125" style="1001" customWidth="1"/>
    <col min="12038" max="12038" width="8.5703125" style="1001" customWidth="1"/>
    <col min="12039" max="12039" width="10.85546875" style="1001" customWidth="1"/>
    <col min="12040" max="12040" width="10.140625" style="1001" bestFit="1" customWidth="1"/>
    <col min="12041" max="12041" width="12.85546875" style="1001" customWidth="1"/>
    <col min="12042" max="12042" width="16.28515625" style="1001" customWidth="1"/>
    <col min="12043" max="12043" width="14" style="1001" bestFit="1" customWidth="1"/>
    <col min="12044" max="12288" width="9.140625" style="1001"/>
    <col min="12289" max="12290" width="8.42578125" style="1001" customWidth="1"/>
    <col min="12291" max="12291" width="9" style="1001" customWidth="1"/>
    <col min="12292" max="12292" width="9.5703125" style="1001" customWidth="1"/>
    <col min="12293" max="12293" width="28.5703125" style="1001" customWidth="1"/>
    <col min="12294" max="12294" width="8.5703125" style="1001" customWidth="1"/>
    <col min="12295" max="12295" width="10.85546875" style="1001" customWidth="1"/>
    <col min="12296" max="12296" width="10.140625" style="1001" bestFit="1" customWidth="1"/>
    <col min="12297" max="12297" width="12.85546875" style="1001" customWidth="1"/>
    <col min="12298" max="12298" width="16.28515625" style="1001" customWidth="1"/>
    <col min="12299" max="12299" width="14" style="1001" bestFit="1" customWidth="1"/>
    <col min="12300" max="12544" width="9.140625" style="1001"/>
    <col min="12545" max="12546" width="8.42578125" style="1001" customWidth="1"/>
    <col min="12547" max="12547" width="9" style="1001" customWidth="1"/>
    <col min="12548" max="12548" width="9.5703125" style="1001" customWidth="1"/>
    <col min="12549" max="12549" width="28.5703125" style="1001" customWidth="1"/>
    <col min="12550" max="12550" width="8.5703125" style="1001" customWidth="1"/>
    <col min="12551" max="12551" width="10.85546875" style="1001" customWidth="1"/>
    <col min="12552" max="12552" width="10.140625" style="1001" bestFit="1" customWidth="1"/>
    <col min="12553" max="12553" width="12.85546875" style="1001" customWidth="1"/>
    <col min="12554" max="12554" width="16.28515625" style="1001" customWidth="1"/>
    <col min="12555" max="12555" width="14" style="1001" bestFit="1" customWidth="1"/>
    <col min="12556" max="12800" width="9.140625" style="1001"/>
    <col min="12801" max="12802" width="8.42578125" style="1001" customWidth="1"/>
    <col min="12803" max="12803" width="9" style="1001" customWidth="1"/>
    <col min="12804" max="12804" width="9.5703125" style="1001" customWidth="1"/>
    <col min="12805" max="12805" width="28.5703125" style="1001" customWidth="1"/>
    <col min="12806" max="12806" width="8.5703125" style="1001" customWidth="1"/>
    <col min="12807" max="12807" width="10.85546875" style="1001" customWidth="1"/>
    <col min="12808" max="12808" width="10.140625" style="1001" bestFit="1" customWidth="1"/>
    <col min="12809" max="12809" width="12.85546875" style="1001" customWidth="1"/>
    <col min="12810" max="12810" width="16.28515625" style="1001" customWidth="1"/>
    <col min="12811" max="12811" width="14" style="1001" bestFit="1" customWidth="1"/>
    <col min="12812" max="13056" width="9.140625" style="1001"/>
    <col min="13057" max="13058" width="8.42578125" style="1001" customWidth="1"/>
    <col min="13059" max="13059" width="9" style="1001" customWidth="1"/>
    <col min="13060" max="13060" width="9.5703125" style="1001" customWidth="1"/>
    <col min="13061" max="13061" width="28.5703125" style="1001" customWidth="1"/>
    <col min="13062" max="13062" width="8.5703125" style="1001" customWidth="1"/>
    <col min="13063" max="13063" width="10.85546875" style="1001" customWidth="1"/>
    <col min="13064" max="13064" width="10.140625" style="1001" bestFit="1" customWidth="1"/>
    <col min="13065" max="13065" width="12.85546875" style="1001" customWidth="1"/>
    <col min="13066" max="13066" width="16.28515625" style="1001" customWidth="1"/>
    <col min="13067" max="13067" width="14" style="1001" bestFit="1" customWidth="1"/>
    <col min="13068" max="13312" width="9.140625" style="1001"/>
    <col min="13313" max="13314" width="8.42578125" style="1001" customWidth="1"/>
    <col min="13315" max="13315" width="9" style="1001" customWidth="1"/>
    <col min="13316" max="13316" width="9.5703125" style="1001" customWidth="1"/>
    <col min="13317" max="13317" width="28.5703125" style="1001" customWidth="1"/>
    <col min="13318" max="13318" width="8.5703125" style="1001" customWidth="1"/>
    <col min="13319" max="13319" width="10.85546875" style="1001" customWidth="1"/>
    <col min="13320" max="13320" width="10.140625" style="1001" bestFit="1" customWidth="1"/>
    <col min="13321" max="13321" width="12.85546875" style="1001" customWidth="1"/>
    <col min="13322" max="13322" width="16.28515625" style="1001" customWidth="1"/>
    <col min="13323" max="13323" width="14" style="1001" bestFit="1" customWidth="1"/>
    <col min="13324" max="13568" width="9.140625" style="1001"/>
    <col min="13569" max="13570" width="8.42578125" style="1001" customWidth="1"/>
    <col min="13571" max="13571" width="9" style="1001" customWidth="1"/>
    <col min="13572" max="13572" width="9.5703125" style="1001" customWidth="1"/>
    <col min="13573" max="13573" width="28.5703125" style="1001" customWidth="1"/>
    <col min="13574" max="13574" width="8.5703125" style="1001" customWidth="1"/>
    <col min="13575" max="13575" width="10.85546875" style="1001" customWidth="1"/>
    <col min="13576" max="13576" width="10.140625" style="1001" bestFit="1" customWidth="1"/>
    <col min="13577" max="13577" width="12.85546875" style="1001" customWidth="1"/>
    <col min="13578" max="13578" width="16.28515625" style="1001" customWidth="1"/>
    <col min="13579" max="13579" width="14" style="1001" bestFit="1" customWidth="1"/>
    <col min="13580" max="13824" width="9.140625" style="1001"/>
    <col min="13825" max="13826" width="8.42578125" style="1001" customWidth="1"/>
    <col min="13827" max="13827" width="9" style="1001" customWidth="1"/>
    <col min="13828" max="13828" width="9.5703125" style="1001" customWidth="1"/>
    <col min="13829" max="13829" width="28.5703125" style="1001" customWidth="1"/>
    <col min="13830" max="13830" width="8.5703125" style="1001" customWidth="1"/>
    <col min="13831" max="13831" width="10.85546875" style="1001" customWidth="1"/>
    <col min="13832" max="13832" width="10.140625" style="1001" bestFit="1" customWidth="1"/>
    <col min="13833" max="13833" width="12.85546875" style="1001" customWidth="1"/>
    <col min="13834" max="13834" width="16.28515625" style="1001" customWidth="1"/>
    <col min="13835" max="13835" width="14" style="1001" bestFit="1" customWidth="1"/>
    <col min="13836" max="14080" width="9.140625" style="1001"/>
    <col min="14081" max="14082" width="8.42578125" style="1001" customWidth="1"/>
    <col min="14083" max="14083" width="9" style="1001" customWidth="1"/>
    <col min="14084" max="14084" width="9.5703125" style="1001" customWidth="1"/>
    <col min="14085" max="14085" width="28.5703125" style="1001" customWidth="1"/>
    <col min="14086" max="14086" width="8.5703125" style="1001" customWidth="1"/>
    <col min="14087" max="14087" width="10.85546875" style="1001" customWidth="1"/>
    <col min="14088" max="14088" width="10.140625" style="1001" bestFit="1" customWidth="1"/>
    <col min="14089" max="14089" width="12.85546875" style="1001" customWidth="1"/>
    <col min="14090" max="14090" width="16.28515625" style="1001" customWidth="1"/>
    <col min="14091" max="14091" width="14" style="1001" bestFit="1" customWidth="1"/>
    <col min="14092" max="14336" width="9.140625" style="1001"/>
    <col min="14337" max="14338" width="8.42578125" style="1001" customWidth="1"/>
    <col min="14339" max="14339" width="9" style="1001" customWidth="1"/>
    <col min="14340" max="14340" width="9.5703125" style="1001" customWidth="1"/>
    <col min="14341" max="14341" width="28.5703125" style="1001" customWidth="1"/>
    <col min="14342" max="14342" width="8.5703125" style="1001" customWidth="1"/>
    <col min="14343" max="14343" width="10.85546875" style="1001" customWidth="1"/>
    <col min="14344" max="14344" width="10.140625" style="1001" bestFit="1" customWidth="1"/>
    <col min="14345" max="14345" width="12.85546875" style="1001" customWidth="1"/>
    <col min="14346" max="14346" width="16.28515625" style="1001" customWidth="1"/>
    <col min="14347" max="14347" width="14" style="1001" bestFit="1" customWidth="1"/>
    <col min="14348" max="14592" width="9.140625" style="1001"/>
    <col min="14593" max="14594" width="8.42578125" style="1001" customWidth="1"/>
    <col min="14595" max="14595" width="9" style="1001" customWidth="1"/>
    <col min="14596" max="14596" width="9.5703125" style="1001" customWidth="1"/>
    <col min="14597" max="14597" width="28.5703125" style="1001" customWidth="1"/>
    <col min="14598" max="14598" width="8.5703125" style="1001" customWidth="1"/>
    <col min="14599" max="14599" width="10.85546875" style="1001" customWidth="1"/>
    <col min="14600" max="14600" width="10.140625" style="1001" bestFit="1" customWidth="1"/>
    <col min="14601" max="14601" width="12.85546875" style="1001" customWidth="1"/>
    <col min="14602" max="14602" width="16.28515625" style="1001" customWidth="1"/>
    <col min="14603" max="14603" width="14" style="1001" bestFit="1" customWidth="1"/>
    <col min="14604" max="14848" width="9.140625" style="1001"/>
    <col min="14849" max="14850" width="8.42578125" style="1001" customWidth="1"/>
    <col min="14851" max="14851" width="9" style="1001" customWidth="1"/>
    <col min="14852" max="14852" width="9.5703125" style="1001" customWidth="1"/>
    <col min="14853" max="14853" width="28.5703125" style="1001" customWidth="1"/>
    <col min="14854" max="14854" width="8.5703125" style="1001" customWidth="1"/>
    <col min="14855" max="14855" width="10.85546875" style="1001" customWidth="1"/>
    <col min="14856" max="14856" width="10.140625" style="1001" bestFit="1" customWidth="1"/>
    <col min="14857" max="14857" width="12.85546875" style="1001" customWidth="1"/>
    <col min="14858" max="14858" width="16.28515625" style="1001" customWidth="1"/>
    <col min="14859" max="14859" width="14" style="1001" bestFit="1" customWidth="1"/>
    <col min="14860" max="15104" width="9.140625" style="1001"/>
    <col min="15105" max="15106" width="8.42578125" style="1001" customWidth="1"/>
    <col min="15107" max="15107" width="9" style="1001" customWidth="1"/>
    <col min="15108" max="15108" width="9.5703125" style="1001" customWidth="1"/>
    <col min="15109" max="15109" width="28.5703125" style="1001" customWidth="1"/>
    <col min="15110" max="15110" width="8.5703125" style="1001" customWidth="1"/>
    <col min="15111" max="15111" width="10.85546875" style="1001" customWidth="1"/>
    <col min="15112" max="15112" width="10.140625" style="1001" bestFit="1" customWidth="1"/>
    <col min="15113" max="15113" width="12.85546875" style="1001" customWidth="1"/>
    <col min="15114" max="15114" width="16.28515625" style="1001" customWidth="1"/>
    <col min="15115" max="15115" width="14" style="1001" bestFit="1" customWidth="1"/>
    <col min="15116" max="15360" width="9.140625" style="1001"/>
    <col min="15361" max="15362" width="8.42578125" style="1001" customWidth="1"/>
    <col min="15363" max="15363" width="9" style="1001" customWidth="1"/>
    <col min="15364" max="15364" width="9.5703125" style="1001" customWidth="1"/>
    <col min="15365" max="15365" width="28.5703125" style="1001" customWidth="1"/>
    <col min="15366" max="15366" width="8.5703125" style="1001" customWidth="1"/>
    <col min="15367" max="15367" width="10.85546875" style="1001" customWidth="1"/>
    <col min="15368" max="15368" width="10.140625" style="1001" bestFit="1" customWidth="1"/>
    <col min="15369" max="15369" width="12.85546875" style="1001" customWidth="1"/>
    <col min="15370" max="15370" width="16.28515625" style="1001" customWidth="1"/>
    <col min="15371" max="15371" width="14" style="1001" bestFit="1" customWidth="1"/>
    <col min="15372" max="15616" width="9.140625" style="1001"/>
    <col min="15617" max="15618" width="8.42578125" style="1001" customWidth="1"/>
    <col min="15619" max="15619" width="9" style="1001" customWidth="1"/>
    <col min="15620" max="15620" width="9.5703125" style="1001" customWidth="1"/>
    <col min="15621" max="15621" width="28.5703125" style="1001" customWidth="1"/>
    <col min="15622" max="15622" width="8.5703125" style="1001" customWidth="1"/>
    <col min="15623" max="15623" width="10.85546875" style="1001" customWidth="1"/>
    <col min="15624" max="15624" width="10.140625" style="1001" bestFit="1" customWidth="1"/>
    <col min="15625" max="15625" width="12.85546875" style="1001" customWidth="1"/>
    <col min="15626" max="15626" width="16.28515625" style="1001" customWidth="1"/>
    <col min="15627" max="15627" width="14" style="1001" bestFit="1" customWidth="1"/>
    <col min="15628" max="15872" width="9.140625" style="1001"/>
    <col min="15873" max="15874" width="8.42578125" style="1001" customWidth="1"/>
    <col min="15875" max="15875" width="9" style="1001" customWidth="1"/>
    <col min="15876" max="15876" width="9.5703125" style="1001" customWidth="1"/>
    <col min="15877" max="15877" width="28.5703125" style="1001" customWidth="1"/>
    <col min="15878" max="15878" width="8.5703125" style="1001" customWidth="1"/>
    <col min="15879" max="15879" width="10.85546875" style="1001" customWidth="1"/>
    <col min="15880" max="15880" width="10.140625" style="1001" bestFit="1" customWidth="1"/>
    <col min="15881" max="15881" width="12.85546875" style="1001" customWidth="1"/>
    <col min="15882" max="15882" width="16.28515625" style="1001" customWidth="1"/>
    <col min="15883" max="15883" width="14" style="1001" bestFit="1" customWidth="1"/>
    <col min="15884" max="16128" width="9.140625" style="1001"/>
    <col min="16129" max="16130" width="8.42578125" style="1001" customWidth="1"/>
    <col min="16131" max="16131" width="9" style="1001" customWidth="1"/>
    <col min="16132" max="16132" width="9.5703125" style="1001" customWidth="1"/>
    <col min="16133" max="16133" width="28.5703125" style="1001" customWidth="1"/>
    <col min="16134" max="16134" width="8.5703125" style="1001" customWidth="1"/>
    <col min="16135" max="16135" width="10.85546875" style="1001" customWidth="1"/>
    <col min="16136" max="16136" width="10.140625" style="1001" bestFit="1" customWidth="1"/>
    <col min="16137" max="16137" width="12.85546875" style="1001" customWidth="1"/>
    <col min="16138" max="16138" width="16.28515625" style="1001" customWidth="1"/>
    <col min="16139" max="16139" width="14" style="1001" bestFit="1" customWidth="1"/>
    <col min="16140" max="16384" width="9.140625" style="1001"/>
  </cols>
  <sheetData>
    <row r="1" spans="1:11" ht="15.95" customHeight="1">
      <c r="A1" s="1365" t="s">
        <v>1634</v>
      </c>
      <c r="B1" s="1010"/>
    </row>
    <row r="2" spans="1:11" ht="15.95" customHeight="1">
      <c r="A2" s="1056" t="s">
        <v>129</v>
      </c>
      <c r="B2" s="1010"/>
    </row>
    <row r="3" spans="1:11" ht="15.95" customHeight="1">
      <c r="A3" s="1010" t="s">
        <v>2163</v>
      </c>
      <c r="B3" s="1010"/>
    </row>
    <row r="4" spans="1:11" ht="15.95" customHeight="1">
      <c r="A4" s="1010"/>
      <c r="B4" s="1010"/>
    </row>
    <row r="5" spans="1:11" ht="15.95" customHeight="1">
      <c r="A5" s="1010"/>
      <c r="B5" s="1010"/>
    </row>
    <row r="6" spans="1:11" ht="16.5" customHeight="1">
      <c r="B6" s="1010"/>
    </row>
    <row r="7" spans="1:11" s="1013" customFormat="1" ht="20.25">
      <c r="B7" s="1014"/>
      <c r="C7" s="1015"/>
      <c r="D7" s="1014"/>
      <c r="E7" s="1973" t="s">
        <v>233</v>
      </c>
      <c r="F7" s="1973"/>
      <c r="G7" s="1973"/>
      <c r="H7" s="1973"/>
      <c r="I7" s="1016"/>
      <c r="J7" s="1016"/>
    </row>
    <row r="8" spans="1:11" s="1017" customFormat="1" ht="15.95" customHeight="1">
      <c r="C8" s="1018"/>
      <c r="E8" s="1974" t="s">
        <v>1972</v>
      </c>
      <c r="F8" s="1974"/>
      <c r="G8" s="1974"/>
      <c r="H8" s="1974"/>
      <c r="I8" s="1012"/>
      <c r="J8" s="1012"/>
    </row>
    <row r="9" spans="1:11" s="1019" customFormat="1" ht="19.5" customHeight="1">
      <c r="B9" s="1975" t="s">
        <v>81</v>
      </c>
      <c r="C9" s="1976"/>
      <c r="D9" s="1977" t="s">
        <v>234</v>
      </c>
      <c r="E9" s="1979" t="s">
        <v>1600</v>
      </c>
      <c r="F9" s="1977" t="s">
        <v>236</v>
      </c>
      <c r="G9" s="1977" t="s">
        <v>1601</v>
      </c>
      <c r="H9" s="1983" t="s">
        <v>72</v>
      </c>
      <c r="I9" s="1983" t="s">
        <v>251</v>
      </c>
      <c r="J9" s="1983" t="s">
        <v>239</v>
      </c>
    </row>
    <row r="10" spans="1:11" s="1019" customFormat="1" ht="39.75" customHeight="1">
      <c r="B10" s="1408" t="s">
        <v>240</v>
      </c>
      <c r="C10" s="1352" t="s">
        <v>76</v>
      </c>
      <c r="D10" s="1978"/>
      <c r="E10" s="1980"/>
      <c r="F10" s="1978"/>
      <c r="G10" s="1978"/>
      <c r="H10" s="1984"/>
      <c r="I10" s="1984"/>
      <c r="J10" s="1984"/>
    </row>
    <row r="11" spans="1:11" s="1021" customFormat="1" ht="15.95" customHeight="1">
      <c r="B11" s="1369" t="s">
        <v>83</v>
      </c>
      <c r="C11" s="1354" t="s">
        <v>1</v>
      </c>
      <c r="D11" s="1355" t="s">
        <v>84</v>
      </c>
      <c r="E11" s="1356" t="s">
        <v>85</v>
      </c>
      <c r="F11" s="1356" t="s">
        <v>86</v>
      </c>
      <c r="G11" s="1355" t="s">
        <v>87</v>
      </c>
      <c r="H11" s="1358" t="s">
        <v>241</v>
      </c>
      <c r="I11" s="1358" t="s">
        <v>145</v>
      </c>
      <c r="J11" s="1358" t="s">
        <v>146</v>
      </c>
    </row>
    <row r="12" spans="1:11" s="1009" customFormat="1" ht="15.95" customHeight="1">
      <c r="A12" s="1001"/>
      <c r="B12" s="1002">
        <v>44563</v>
      </c>
      <c r="C12" s="1026">
        <v>1</v>
      </c>
      <c r="D12" s="1027">
        <v>1</v>
      </c>
      <c r="E12" s="1005" t="str">
        <f>IF($G12="","",VLOOKUP($G12,'DANH MỤC VẬT TƯ'!$B$10:$G$55,2,0))</f>
        <v>Bia sài gòn</v>
      </c>
      <c r="F12" s="1005" t="str">
        <f>IF($G12="","",VLOOKUP($G12,'DANH MỤC VẬT TƯ'!$B$10:$G$55,3,0))</f>
        <v>Lon</v>
      </c>
      <c r="G12" s="1006" t="s">
        <v>2067</v>
      </c>
      <c r="H12" s="1007">
        <v>120</v>
      </c>
      <c r="I12" s="1007">
        <v>11000</v>
      </c>
      <c r="J12" s="1007">
        <f t="shared" ref="J12:J22" si="0">H12*I12</f>
        <v>1320000</v>
      </c>
    </row>
    <row r="13" spans="1:11" s="1009" customFormat="1" ht="15.95" customHeight="1">
      <c r="A13" s="1001"/>
      <c r="B13" s="1002">
        <v>44563</v>
      </c>
      <c r="C13" s="1026">
        <v>1</v>
      </c>
      <c r="D13" s="1027">
        <v>1</v>
      </c>
      <c r="E13" s="1005" t="str">
        <f>IF($G13="","",VLOOKUP($G13,'DANH MỤC VẬT TƯ'!$B$10:$G$55,2,0))</f>
        <v>Bia Trúc Bạch</v>
      </c>
      <c r="F13" s="1005" t="str">
        <f>IF($G13="","",VLOOKUP($G13,'DANH MỤC VẬT TƯ'!$B$10:$G$55,3,0))</f>
        <v>Lon</v>
      </c>
      <c r="G13" s="1006" t="s">
        <v>2068</v>
      </c>
      <c r="H13" s="1007">
        <v>120</v>
      </c>
      <c r="I13" s="826">
        <v>20000</v>
      </c>
      <c r="J13" s="1007">
        <f t="shared" si="0"/>
        <v>2400000</v>
      </c>
    </row>
    <row r="14" spans="1:11" s="1009" customFormat="1" ht="15.95" customHeight="1">
      <c r="A14" s="1001"/>
      <c r="B14" s="1002">
        <v>44563</v>
      </c>
      <c r="C14" s="1026">
        <v>1</v>
      </c>
      <c r="D14" s="1027">
        <v>1</v>
      </c>
      <c r="E14" s="1005" t="str">
        <f>IF($G14="","",VLOOKUP($G14,'DANH MỤC VẬT TƯ'!$B$10:$G$55,2,0))</f>
        <v>Bia 333</v>
      </c>
      <c r="F14" s="1005" t="str">
        <f>IF($G14="","",VLOOKUP($G14,'DANH MỤC VẬT TƯ'!$B$10:$G$55,3,0))</f>
        <v>Lon</v>
      </c>
      <c r="G14" s="1006" t="s">
        <v>2069</v>
      </c>
      <c r="H14" s="1007">
        <v>120</v>
      </c>
      <c r="I14" s="1007">
        <v>11000</v>
      </c>
      <c r="J14" s="1007">
        <f t="shared" si="0"/>
        <v>1320000</v>
      </c>
    </row>
    <row r="15" spans="1:11" s="1009" customFormat="1" ht="15.95" customHeight="1">
      <c r="A15" s="1001"/>
      <c r="B15" s="1002">
        <v>44563</v>
      </c>
      <c r="C15" s="1026">
        <v>1</v>
      </c>
      <c r="D15" s="1027">
        <v>1</v>
      </c>
      <c r="E15" s="1005" t="str">
        <f>IF($G15="","",VLOOKUP($G15,'DANH MỤC VẬT TƯ'!$B$10:$G$55,2,0))</f>
        <v>Navie 300ml</v>
      </c>
      <c r="F15" s="1005" t="str">
        <f>IF($G15="","",VLOOKUP($G15,'DANH MỤC VẬT TƯ'!$B$10:$G$55,3,0))</f>
        <v>Lon</v>
      </c>
      <c r="G15" s="1006" t="s">
        <v>2070</v>
      </c>
      <c r="H15" s="1007">
        <v>120</v>
      </c>
      <c r="I15" s="826">
        <v>4000</v>
      </c>
      <c r="J15" s="1007">
        <f t="shared" si="0"/>
        <v>480000</v>
      </c>
      <c r="K15" s="1008"/>
    </row>
    <row r="16" spans="1:11" s="1009" customFormat="1" ht="15.95" customHeight="1">
      <c r="A16" s="1001"/>
      <c r="B16" s="1002">
        <v>44563</v>
      </c>
      <c r="C16" s="1026">
        <v>1</v>
      </c>
      <c r="D16" s="1027">
        <v>1</v>
      </c>
      <c r="E16" s="1005" t="str">
        <f>IF($G16="","",VLOOKUP($G16,'DANH MỤC VẬT TƯ'!$B$10:$G$55,2,0))</f>
        <v>Pepsi</v>
      </c>
      <c r="F16" s="1005" t="str">
        <f>IF($G16="","",VLOOKUP($G16,'DANH MỤC VẬT TƯ'!$B$10:$G$55,3,0))</f>
        <v>Lon</v>
      </c>
      <c r="G16" s="1006" t="s">
        <v>2071</v>
      </c>
      <c r="H16" s="1007">
        <v>120</v>
      </c>
      <c r="I16" s="1007">
        <v>10000</v>
      </c>
      <c r="J16" s="1007">
        <f t="shared" si="0"/>
        <v>1200000</v>
      </c>
      <c r="K16" s="1008"/>
    </row>
    <row r="17" spans="1:11" s="1009" customFormat="1" ht="15.95" customHeight="1">
      <c r="A17" s="1001"/>
      <c r="B17" s="1002">
        <v>44563</v>
      </c>
      <c r="C17" s="1026">
        <v>1</v>
      </c>
      <c r="D17" s="1027">
        <v>1</v>
      </c>
      <c r="E17" s="1005" t="str">
        <f>IF($G17="","",VLOOKUP($G17,'DANH MỤC VẬT TƯ'!$B$10:$G$55,2,0))</f>
        <v>Coca</v>
      </c>
      <c r="F17" s="1005" t="str">
        <f>IF($G17="","",VLOOKUP($G17,'DANH MỤC VẬT TƯ'!$B$10:$G$55,3,0))</f>
        <v>Lon</v>
      </c>
      <c r="G17" s="1006" t="s">
        <v>2072</v>
      </c>
      <c r="H17" s="1007">
        <v>600</v>
      </c>
      <c r="I17" s="826">
        <v>8000</v>
      </c>
      <c r="J17" s="1007">
        <f t="shared" si="0"/>
        <v>4800000</v>
      </c>
      <c r="K17" s="1008"/>
    </row>
    <row r="18" spans="1:11" s="1009" customFormat="1" ht="15.95" customHeight="1">
      <c r="A18" s="1001"/>
      <c r="B18" s="1002">
        <v>44563</v>
      </c>
      <c r="C18" s="1026">
        <v>1</v>
      </c>
      <c r="D18" s="1027">
        <v>1</v>
      </c>
      <c r="E18" s="1005" t="str">
        <f>IF($G18="","",VLOOKUP($G18,'DANH MỤC VẬT TƯ'!$B$10:$G$55,2,0))</f>
        <v>Nước cam</v>
      </c>
      <c r="F18" s="1005" t="str">
        <f>IF($G18="","",VLOOKUP($G18,'DANH MỤC VẬT TƯ'!$B$10:$G$55,3,0))</f>
        <v>Lon</v>
      </c>
      <c r="G18" s="1006" t="s">
        <v>2073</v>
      </c>
      <c r="H18" s="826">
        <v>300</v>
      </c>
      <c r="I18" s="826">
        <v>8000</v>
      </c>
      <c r="J18" s="1007">
        <f t="shared" si="0"/>
        <v>2400000</v>
      </c>
      <c r="K18" s="1008"/>
    </row>
    <row r="19" spans="1:11" s="1009" customFormat="1" ht="15.95" customHeight="1">
      <c r="A19" s="1001"/>
      <c r="B19" s="1002">
        <v>44563</v>
      </c>
      <c r="C19" s="1026">
        <v>1</v>
      </c>
      <c r="D19" s="1027">
        <v>1</v>
      </c>
      <c r="E19" s="1005" t="str">
        <f>IF($G19="","",VLOOKUP($G19,'DANH MỤC VẬT TƯ'!$B$10:$G$55,2,0))</f>
        <v>Rượu ngô 500ml</v>
      </c>
      <c r="F19" s="1005" t="str">
        <f>IF($G19="","",VLOOKUP($G19,'DANH MỤC VẬT TƯ'!$B$10:$G$55,3,0))</f>
        <v>Lon</v>
      </c>
      <c r="G19" s="1006" t="s">
        <v>2074</v>
      </c>
      <c r="H19" s="1007">
        <v>300</v>
      </c>
      <c r="I19" s="1007">
        <v>35000</v>
      </c>
      <c r="J19" s="1007">
        <f t="shared" si="0"/>
        <v>10500000</v>
      </c>
      <c r="K19" s="1008"/>
    </row>
    <row r="20" spans="1:11" s="1009" customFormat="1" ht="15.95" customHeight="1">
      <c r="A20" s="1001"/>
      <c r="B20" s="1002">
        <v>44563</v>
      </c>
      <c r="C20" s="1026">
        <v>1</v>
      </c>
      <c r="D20" s="1027">
        <v>1</v>
      </c>
      <c r="E20" s="1005" t="str">
        <f>IF($G20="","",VLOOKUP($G20,'DANH MỤC VẬT TƯ'!$B$10:$G$55,2,0))</f>
        <v>Rượu chuối 500ml</v>
      </c>
      <c r="F20" s="1005" t="str">
        <f>IF($G20="","",VLOOKUP($G20,'DANH MỤC VẬT TƯ'!$B$10:$G$55,3,0))</f>
        <v>Lon</v>
      </c>
      <c r="G20" s="1006" t="s">
        <v>2075</v>
      </c>
      <c r="H20" s="1007">
        <v>300</v>
      </c>
      <c r="I20" s="1007">
        <v>35000</v>
      </c>
      <c r="J20" s="1007">
        <f t="shared" si="0"/>
        <v>10500000</v>
      </c>
      <c r="K20" s="1008"/>
    </row>
    <row r="21" spans="1:11" s="1009" customFormat="1" ht="15.95" customHeight="1">
      <c r="A21" s="1001"/>
      <c r="B21" s="1002">
        <v>44563</v>
      </c>
      <c r="C21" s="1026">
        <v>1</v>
      </c>
      <c r="D21" s="1027">
        <v>1</v>
      </c>
      <c r="E21" s="1005" t="str">
        <f>IF($G21="","",VLOOKUP($G21,'DANH MỤC VẬT TƯ'!$B$10:$G$55,2,0))</f>
        <v>Rượu men lá 500ml</v>
      </c>
      <c r="F21" s="1005" t="str">
        <f>IF($G21="","",VLOOKUP($G21,'DANH MỤC VẬT TƯ'!$B$10:$G$55,3,0))</f>
        <v>Lon</v>
      </c>
      <c r="G21" s="1006" t="s">
        <v>2076</v>
      </c>
      <c r="H21" s="1007">
        <v>500</v>
      </c>
      <c r="I21" s="1007">
        <v>35000</v>
      </c>
      <c r="J21" s="1007">
        <f t="shared" si="0"/>
        <v>17500000</v>
      </c>
      <c r="K21" s="1008"/>
    </row>
    <row r="22" spans="1:11" s="1009" customFormat="1" ht="15.95" customHeight="1">
      <c r="A22" s="1001"/>
      <c r="B22" s="1002">
        <v>44563</v>
      </c>
      <c r="C22" s="1026">
        <v>1</v>
      </c>
      <c r="D22" s="1027">
        <v>1</v>
      </c>
      <c r="E22" s="1005" t="str">
        <f>IF($G22="","",VLOOKUP($G22,'DANH MỤC VẬT TƯ'!$B$10:$G$55,2,0))</f>
        <v>Rượu táo mèo</v>
      </c>
      <c r="F22" s="1005" t="str">
        <f>IF($G22="","",VLOOKUP($G22,'DANH MỤC VẬT TƯ'!$B$10:$G$55,3,0))</f>
        <v>Lon</v>
      </c>
      <c r="G22" s="1006" t="s">
        <v>2077</v>
      </c>
      <c r="H22" s="1007">
        <v>500</v>
      </c>
      <c r="I22" s="1007">
        <v>35000</v>
      </c>
      <c r="J22" s="1007">
        <f t="shared" si="0"/>
        <v>17500000</v>
      </c>
      <c r="K22" s="1008"/>
    </row>
    <row r="23" spans="1:11" s="1009" customFormat="1" ht="15.95" customHeight="1">
      <c r="A23" s="1001"/>
      <c r="B23" s="1002"/>
      <c r="C23" s="1003"/>
      <c r="D23" s="1004"/>
      <c r="E23" s="1005" t="str">
        <f>IF($G23="","",VLOOKUP($G23,'DANH MỤC VẬT TƯ'!$B$10:$G$55,2,0))</f>
        <v/>
      </c>
      <c r="F23" s="1005" t="str">
        <f>IF($G23="","",VLOOKUP($G23,'DANH MỤC VẬT TƯ'!$B$10:$G$55,3,0))</f>
        <v/>
      </c>
      <c r="G23" s="1006"/>
      <c r="H23" s="1007"/>
      <c r="I23" s="1007"/>
      <c r="J23" s="1007"/>
      <c r="K23" s="1008"/>
    </row>
    <row r="24" spans="1:11" s="1009" customFormat="1" ht="15.95" customHeight="1">
      <c r="A24" s="1001"/>
      <c r="B24" s="1002">
        <v>44564</v>
      </c>
      <c r="C24" s="1003">
        <v>2</v>
      </c>
      <c r="D24" s="1004">
        <v>2</v>
      </c>
      <c r="E24" s="1005" t="str">
        <f>IF($G24="","",VLOOKUP($G24,'DANH MỤC VẬT TƯ'!$B$10:$G$55,2,0))</f>
        <v>Bia sài gòn</v>
      </c>
      <c r="F24" s="1005" t="str">
        <f>IF($G24="","",VLOOKUP($G24,'DANH MỤC VẬT TƯ'!$B$10:$G$55,3,0))</f>
        <v>Lon</v>
      </c>
      <c r="G24" s="1006" t="s">
        <v>2067</v>
      </c>
      <c r="H24" s="1007">
        <v>420</v>
      </c>
      <c r="I24" s="1007">
        <v>11000</v>
      </c>
      <c r="J24" s="1007">
        <f t="shared" ref="J24:J41" si="1">H24*I24</f>
        <v>4620000</v>
      </c>
      <c r="K24" s="1008"/>
    </row>
    <row r="25" spans="1:11" s="1009" customFormat="1" ht="15.95" customHeight="1">
      <c r="A25" s="1001"/>
      <c r="B25" s="1002">
        <v>44564</v>
      </c>
      <c r="C25" s="1003">
        <v>2</v>
      </c>
      <c r="D25" s="1004">
        <v>2</v>
      </c>
      <c r="E25" s="1005" t="str">
        <f>IF($G25="","",VLOOKUP($G25,'DANH MỤC VẬT TƯ'!$B$10:$G$55,2,0))</f>
        <v>Bia Trúc Bạch</v>
      </c>
      <c r="F25" s="1005" t="str">
        <f>IF($G25="","",VLOOKUP($G25,'DANH MỤC VẬT TƯ'!$B$10:$G$55,3,0))</f>
        <v>Lon</v>
      </c>
      <c r="G25" s="1006" t="s">
        <v>2068</v>
      </c>
      <c r="H25" s="1007">
        <v>420</v>
      </c>
      <c r="I25" s="826">
        <v>20000</v>
      </c>
      <c r="J25" s="1007">
        <f t="shared" si="1"/>
        <v>8400000</v>
      </c>
      <c r="K25" s="1008"/>
    </row>
    <row r="26" spans="1:11" s="1009" customFormat="1" ht="15.95" customHeight="1">
      <c r="A26" s="1001"/>
      <c r="B26" s="1002">
        <v>44564</v>
      </c>
      <c r="C26" s="1003">
        <v>2</v>
      </c>
      <c r="D26" s="1004">
        <v>2</v>
      </c>
      <c r="E26" s="1005" t="str">
        <f>IF($G26="","",VLOOKUP($G26,'DANH MỤC VẬT TƯ'!$B$10:$G$55,2,0))</f>
        <v>Bia 333</v>
      </c>
      <c r="F26" s="1005" t="str">
        <f>IF($G26="","",VLOOKUP($G26,'DANH MỤC VẬT TƯ'!$B$10:$G$55,3,0))</f>
        <v>Lon</v>
      </c>
      <c r="G26" s="1006" t="s">
        <v>2069</v>
      </c>
      <c r="H26" s="1007">
        <v>350</v>
      </c>
      <c r="I26" s="1007">
        <v>11000</v>
      </c>
      <c r="J26" s="1007">
        <f t="shared" si="1"/>
        <v>3850000</v>
      </c>
      <c r="K26" s="1008"/>
    </row>
    <row r="27" spans="1:11" s="1009" customFormat="1" ht="15.95" customHeight="1">
      <c r="A27" s="1001"/>
      <c r="B27" s="1002">
        <v>44564</v>
      </c>
      <c r="C27" s="1003">
        <v>2</v>
      </c>
      <c r="D27" s="1004">
        <v>2</v>
      </c>
      <c r="E27" s="1005" t="str">
        <f>IF($G27="","",VLOOKUP($G27,'DANH MỤC VẬT TƯ'!$B$10:$G$55,2,0))</f>
        <v>Navie 300ml</v>
      </c>
      <c r="F27" s="1005" t="str">
        <f>IF($G27="","",VLOOKUP($G27,'DANH MỤC VẬT TƯ'!$B$10:$G$55,3,0))</f>
        <v>Lon</v>
      </c>
      <c r="G27" s="1006" t="s">
        <v>2070</v>
      </c>
      <c r="H27" s="1007">
        <v>600</v>
      </c>
      <c r="I27" s="826">
        <v>4000</v>
      </c>
      <c r="J27" s="1007">
        <f t="shared" si="1"/>
        <v>2400000</v>
      </c>
      <c r="K27" s="1008"/>
    </row>
    <row r="28" spans="1:11" s="1009" customFormat="1" ht="15.95" customHeight="1">
      <c r="A28" s="1001"/>
      <c r="B28" s="1002">
        <v>44564</v>
      </c>
      <c r="C28" s="1003">
        <v>2</v>
      </c>
      <c r="D28" s="1004">
        <v>2</v>
      </c>
      <c r="E28" s="1005" t="str">
        <f>IF($G28="","",VLOOKUP($G28,'DANH MỤC VẬT TƯ'!$B$10:$G$55,2,0))</f>
        <v>Pepsi</v>
      </c>
      <c r="F28" s="1005" t="str">
        <f>IF($G28="","",VLOOKUP($G28,'DANH MỤC VẬT TƯ'!$B$10:$G$55,3,0))</f>
        <v>Lon</v>
      </c>
      <c r="G28" s="1006" t="s">
        <v>2071</v>
      </c>
      <c r="H28" s="1007">
        <v>400</v>
      </c>
      <c r="I28" s="1007">
        <v>10000</v>
      </c>
      <c r="J28" s="1007">
        <f t="shared" si="1"/>
        <v>4000000</v>
      </c>
      <c r="K28" s="1008"/>
    </row>
    <row r="29" spans="1:11" s="1009" customFormat="1" ht="15.95" customHeight="1">
      <c r="A29" s="1001"/>
      <c r="B29" s="1002">
        <v>44564</v>
      </c>
      <c r="C29" s="1003">
        <v>2</v>
      </c>
      <c r="D29" s="1004">
        <v>2</v>
      </c>
      <c r="E29" s="1005" t="str">
        <f>IF($G29="","",VLOOKUP($G29,'DANH MỤC VẬT TƯ'!$B$10:$G$55,2,0))</f>
        <v>Coca</v>
      </c>
      <c r="F29" s="1005" t="str">
        <f>IF($G29="","",VLOOKUP($G29,'DANH MỤC VẬT TƯ'!$B$10:$G$55,3,0))</f>
        <v>Lon</v>
      </c>
      <c r="G29" s="1006" t="s">
        <v>2072</v>
      </c>
      <c r="H29" s="1007">
        <v>500</v>
      </c>
      <c r="I29" s="826">
        <v>8000</v>
      </c>
      <c r="J29" s="1007">
        <f t="shared" si="1"/>
        <v>4000000</v>
      </c>
      <c r="K29" s="1008"/>
    </row>
    <row r="30" spans="1:11" s="1009" customFormat="1" ht="15.95" customHeight="1">
      <c r="A30" s="1001"/>
      <c r="B30" s="1002">
        <v>44564</v>
      </c>
      <c r="C30" s="1003">
        <v>2</v>
      </c>
      <c r="D30" s="1004">
        <v>2</v>
      </c>
      <c r="E30" s="1005" t="str">
        <f>IF($G30="","",VLOOKUP($G30,'DANH MỤC VẬT TƯ'!$B$10:$G$55,2,0))</f>
        <v>Nước cam</v>
      </c>
      <c r="F30" s="1005" t="str">
        <f>IF($G30="","",VLOOKUP($G30,'DANH MỤC VẬT TƯ'!$B$10:$G$55,3,0))</f>
        <v>Lon</v>
      </c>
      <c r="G30" s="1006" t="s">
        <v>2073</v>
      </c>
      <c r="H30" s="1007">
        <v>300</v>
      </c>
      <c r="I30" s="826">
        <v>8000</v>
      </c>
      <c r="J30" s="1007">
        <f t="shared" si="1"/>
        <v>2400000</v>
      </c>
      <c r="K30" s="1008"/>
    </row>
    <row r="31" spans="1:11" s="1009" customFormat="1" ht="15.95" customHeight="1">
      <c r="A31" s="1001"/>
      <c r="B31" s="1002">
        <v>44564</v>
      </c>
      <c r="C31" s="1003">
        <v>2</v>
      </c>
      <c r="D31" s="1004">
        <v>2</v>
      </c>
      <c r="E31" s="1005" t="str">
        <f>IF($G31="","",VLOOKUP($G31,'DANH MỤC VẬT TƯ'!$B$10:$G$55,2,0))</f>
        <v>Rượu ngô 500ml</v>
      </c>
      <c r="F31" s="1005" t="str">
        <f>IF($G31="","",VLOOKUP($G31,'DANH MỤC VẬT TƯ'!$B$10:$G$55,3,0))</f>
        <v>Lon</v>
      </c>
      <c r="G31" s="1006" t="s">
        <v>2074</v>
      </c>
      <c r="H31" s="1007">
        <v>450</v>
      </c>
      <c r="I31" s="1007">
        <v>35000</v>
      </c>
      <c r="J31" s="1007">
        <f t="shared" si="1"/>
        <v>15750000</v>
      </c>
      <c r="K31" s="1008"/>
    </row>
    <row r="32" spans="1:11" s="1009" customFormat="1" ht="15.95" customHeight="1">
      <c r="A32" s="1001"/>
      <c r="B32" s="1002">
        <v>44564</v>
      </c>
      <c r="C32" s="1003">
        <v>2</v>
      </c>
      <c r="D32" s="1004">
        <v>2</v>
      </c>
      <c r="E32" s="1005" t="str">
        <f>IF($G32="","",VLOOKUP($G32,'DANH MỤC VẬT TƯ'!$B$10:$G$55,2,0))</f>
        <v>Rượu chuối 500ml</v>
      </c>
      <c r="F32" s="1005" t="str">
        <f>IF($G32="","",VLOOKUP($G32,'DANH MỤC VẬT TƯ'!$B$10:$G$55,3,0))</f>
        <v>Lon</v>
      </c>
      <c r="G32" s="1006" t="s">
        <v>2075</v>
      </c>
      <c r="H32" s="1007">
        <v>450</v>
      </c>
      <c r="I32" s="1007">
        <v>35000</v>
      </c>
      <c r="J32" s="1007">
        <f t="shared" si="1"/>
        <v>15750000</v>
      </c>
      <c r="K32" s="1008"/>
    </row>
    <row r="33" spans="1:11" s="1009" customFormat="1" ht="15.95" customHeight="1">
      <c r="A33" s="1001"/>
      <c r="B33" s="1002">
        <v>44564</v>
      </c>
      <c r="C33" s="1003">
        <v>2</v>
      </c>
      <c r="D33" s="1004">
        <v>2</v>
      </c>
      <c r="E33" s="1005" t="str">
        <f>IF($G33="","",VLOOKUP($G33,'DANH MỤC VẬT TƯ'!$B$10:$G$55,2,0))</f>
        <v>Rượu men lá 500ml</v>
      </c>
      <c r="F33" s="1005" t="str">
        <f>IF($G33="","",VLOOKUP($G33,'DANH MỤC VẬT TƯ'!$B$10:$G$55,3,0))</f>
        <v>Lon</v>
      </c>
      <c r="G33" s="1006" t="s">
        <v>2076</v>
      </c>
      <c r="H33" s="1007">
        <v>450</v>
      </c>
      <c r="I33" s="1007">
        <v>35000</v>
      </c>
      <c r="J33" s="1007">
        <f t="shared" si="1"/>
        <v>15750000</v>
      </c>
      <c r="K33" s="1008"/>
    </row>
    <row r="34" spans="1:11" s="1009" customFormat="1" ht="15.95" customHeight="1">
      <c r="A34" s="1001"/>
      <c r="B34" s="1002">
        <v>44564</v>
      </c>
      <c r="C34" s="1003">
        <v>2</v>
      </c>
      <c r="D34" s="1004">
        <v>2</v>
      </c>
      <c r="E34" s="1005" t="str">
        <f>IF($G34="","",VLOOKUP($G34,'DANH MỤC VẬT TƯ'!$B$10:$G$55,2,0))</f>
        <v>Rượu táo mèo</v>
      </c>
      <c r="F34" s="1005" t="str">
        <f>IF($G34="","",VLOOKUP($G34,'DANH MỤC VẬT TƯ'!$B$10:$G$55,3,0))</f>
        <v>Lon</v>
      </c>
      <c r="G34" s="1006" t="s">
        <v>2077</v>
      </c>
      <c r="H34" s="1007">
        <v>450</v>
      </c>
      <c r="I34" s="1007">
        <v>35000</v>
      </c>
      <c r="J34" s="1007">
        <f t="shared" si="1"/>
        <v>15750000</v>
      </c>
      <c r="K34" s="1008"/>
    </row>
    <row r="35" spans="1:11" s="1009" customFormat="1" ht="15.95" customHeight="1">
      <c r="A35" s="1001"/>
      <c r="B35" s="1002"/>
      <c r="C35" s="1003"/>
      <c r="D35" s="1004"/>
      <c r="E35" s="1005" t="str">
        <f>IF($G35="","",VLOOKUP($G35,'DANH MỤC VẬT TƯ'!$B$10:$G$55,2,0))</f>
        <v/>
      </c>
      <c r="F35" s="1005" t="str">
        <f>IF($G35="","",VLOOKUP($G35,'DANH MỤC VẬT TƯ'!$B$10:$G$55,3,0))</f>
        <v/>
      </c>
      <c r="G35" s="1006"/>
      <c r="H35" s="1007"/>
      <c r="I35" s="1007"/>
      <c r="J35" s="1007">
        <f t="shared" si="1"/>
        <v>0</v>
      </c>
      <c r="K35" s="1008"/>
    </row>
    <row r="36" spans="1:11" s="1009" customFormat="1" ht="15.95" customHeight="1">
      <c r="A36" s="1001"/>
      <c r="B36" s="1028">
        <v>44565</v>
      </c>
      <c r="C36" s="1003">
        <v>3</v>
      </c>
      <c r="D36" s="1004">
        <v>3</v>
      </c>
      <c r="E36" s="1005" t="str">
        <f>IF($G36="","",VLOOKUP($G36,'DANH MỤC VẬT TƯ'!$B$10:$G$55,2,0))</f>
        <v>Bia sài gòn</v>
      </c>
      <c r="F36" s="1005" t="str">
        <f>IF($G36="","",VLOOKUP($G36,'DANH MỤC VẬT TƯ'!$B$10:$G$55,3,0))</f>
        <v>Lon</v>
      </c>
      <c r="G36" s="1006" t="s">
        <v>2067</v>
      </c>
      <c r="H36" s="1007">
        <v>300</v>
      </c>
      <c r="I36" s="1007">
        <v>11000</v>
      </c>
      <c r="J36" s="1007">
        <f t="shared" si="1"/>
        <v>3300000</v>
      </c>
      <c r="K36" s="1008"/>
    </row>
    <row r="37" spans="1:11" s="1009" customFormat="1" ht="15.95" customHeight="1">
      <c r="A37" s="1001"/>
      <c r="B37" s="1028">
        <v>44565</v>
      </c>
      <c r="C37" s="1003">
        <v>3</v>
      </c>
      <c r="D37" s="1004">
        <v>3</v>
      </c>
      <c r="E37" s="1005" t="str">
        <f>IF($G37="","",VLOOKUP($G37,'DANH MỤC VẬT TƯ'!$B$10:$G$55,2,0))</f>
        <v>Bia Trúc Bạch</v>
      </c>
      <c r="F37" s="1005" t="str">
        <f>IF($G37="","",VLOOKUP($G37,'DANH MỤC VẬT TƯ'!$B$10:$G$55,3,0))</f>
        <v>Lon</v>
      </c>
      <c r="G37" s="1006" t="s">
        <v>2068</v>
      </c>
      <c r="H37" s="1007">
        <v>100</v>
      </c>
      <c r="I37" s="826">
        <v>20000</v>
      </c>
      <c r="J37" s="1007">
        <f t="shared" si="1"/>
        <v>2000000</v>
      </c>
      <c r="K37" s="1008"/>
    </row>
    <row r="38" spans="1:11" s="1009" customFormat="1" ht="15.95" customHeight="1">
      <c r="A38" s="1001"/>
      <c r="B38" s="1028">
        <v>44565</v>
      </c>
      <c r="C38" s="1003">
        <v>3</v>
      </c>
      <c r="D38" s="1004">
        <v>3</v>
      </c>
      <c r="E38" s="1005" t="str">
        <f>IF($G38="","",VLOOKUP($G38,'DANH MỤC VẬT TƯ'!$B$10:$G$55,2,0))</f>
        <v>Bia 333</v>
      </c>
      <c r="F38" s="1005" t="str">
        <f>IF($G38="","",VLOOKUP($G38,'DANH MỤC VẬT TƯ'!$B$10:$G$55,3,0))</f>
        <v>Lon</v>
      </c>
      <c r="G38" s="1006" t="s">
        <v>2069</v>
      </c>
      <c r="H38" s="1007">
        <v>300</v>
      </c>
      <c r="I38" s="1007">
        <v>11000</v>
      </c>
      <c r="J38" s="1007">
        <f t="shared" si="1"/>
        <v>3300000</v>
      </c>
      <c r="K38" s="1008"/>
    </row>
    <row r="39" spans="1:11" s="1009" customFormat="1" ht="15.95" customHeight="1">
      <c r="A39" s="1001"/>
      <c r="B39" s="1028">
        <v>44565</v>
      </c>
      <c r="C39" s="1003">
        <v>3</v>
      </c>
      <c r="D39" s="1004">
        <v>3</v>
      </c>
      <c r="E39" s="1005" t="str">
        <f>IF($G39="","",VLOOKUP($G39,'DANH MỤC VẬT TƯ'!$B$10:$G$55,2,0))</f>
        <v>Navie 300ml</v>
      </c>
      <c r="F39" s="1005" t="str">
        <f>IF($G39="","",VLOOKUP($G39,'DANH MỤC VẬT TƯ'!$B$10:$G$55,3,0))</f>
        <v>Lon</v>
      </c>
      <c r="G39" s="1006" t="s">
        <v>2070</v>
      </c>
      <c r="H39" s="1007">
        <v>300</v>
      </c>
      <c r="I39" s="826">
        <v>4000</v>
      </c>
      <c r="J39" s="1007">
        <f t="shared" si="1"/>
        <v>1200000</v>
      </c>
      <c r="K39" s="1008"/>
    </row>
    <row r="40" spans="1:11" s="1009" customFormat="1" ht="15.95" customHeight="1">
      <c r="A40" s="1001"/>
      <c r="B40" s="1028">
        <v>44565</v>
      </c>
      <c r="C40" s="1003">
        <v>3</v>
      </c>
      <c r="D40" s="1004">
        <v>3</v>
      </c>
      <c r="E40" s="1005" t="str">
        <f>IF($G40="","",VLOOKUP($G40,'DANH MỤC VẬT TƯ'!$B$10:$G$55,2,0))</f>
        <v>Pepsi</v>
      </c>
      <c r="F40" s="1005" t="str">
        <f>IF($G40="","",VLOOKUP($G40,'DANH MỤC VẬT TƯ'!$B$10:$G$55,3,0))</f>
        <v>Lon</v>
      </c>
      <c r="G40" s="1006" t="s">
        <v>2071</v>
      </c>
      <c r="H40" s="1007">
        <v>500</v>
      </c>
      <c r="I40" s="1007">
        <v>10000</v>
      </c>
      <c r="J40" s="1007">
        <f t="shared" si="1"/>
        <v>5000000</v>
      </c>
      <c r="K40" s="1008"/>
    </row>
    <row r="41" spans="1:11" s="1009" customFormat="1" ht="15.95" customHeight="1">
      <c r="A41" s="1001"/>
      <c r="B41" s="1028">
        <v>44565</v>
      </c>
      <c r="C41" s="1003">
        <v>3</v>
      </c>
      <c r="D41" s="1004">
        <v>3</v>
      </c>
      <c r="E41" s="1005" t="str">
        <f>IF($G41="","",VLOOKUP($G41,'DANH MỤC VẬT TƯ'!$B$10:$G$55,2,0))</f>
        <v>Coca</v>
      </c>
      <c r="F41" s="1005" t="str">
        <f>IF($G41="","",VLOOKUP($G41,'DANH MỤC VẬT TƯ'!$B$10:$G$55,3,0))</f>
        <v>Lon</v>
      </c>
      <c r="G41" s="1006" t="s">
        <v>2072</v>
      </c>
      <c r="H41" s="1007">
        <v>800</v>
      </c>
      <c r="I41" s="826">
        <v>8000</v>
      </c>
      <c r="J41" s="1007">
        <f t="shared" si="1"/>
        <v>6400000</v>
      </c>
      <c r="K41" s="1008"/>
    </row>
    <row r="42" spans="1:11" s="1009" customFormat="1" ht="15.95" customHeight="1">
      <c r="A42" s="1001"/>
      <c r="B42" s="1028">
        <v>44565</v>
      </c>
      <c r="C42" s="1003">
        <v>3</v>
      </c>
      <c r="D42" s="1004">
        <v>3</v>
      </c>
      <c r="E42" s="1005" t="str">
        <f>IF($G42="","",VLOOKUP($G42,'DANH MỤC VẬT TƯ'!$B$10:$G$55,2,0))</f>
        <v>Nước cam</v>
      </c>
      <c r="F42" s="1005" t="str">
        <f>IF($G42="","",VLOOKUP($G42,'DANH MỤC VẬT TƯ'!$B$10:$G$55,3,0))</f>
        <v>Lon</v>
      </c>
      <c r="G42" s="1006" t="s">
        <v>2073</v>
      </c>
      <c r="H42" s="1007">
        <v>500</v>
      </c>
      <c r="I42" s="826">
        <v>8000</v>
      </c>
      <c r="J42" s="1007">
        <f>H42*I42</f>
        <v>4000000</v>
      </c>
      <c r="K42" s="1008"/>
    </row>
    <row r="43" spans="1:11" s="1009" customFormat="1" ht="15.95" customHeight="1">
      <c r="A43" s="1001"/>
      <c r="B43" s="1028">
        <v>44565</v>
      </c>
      <c r="C43" s="1003">
        <v>3</v>
      </c>
      <c r="D43" s="1004">
        <v>3</v>
      </c>
      <c r="E43" s="1005" t="str">
        <f>IF($G43="","",VLOOKUP($G43,'DANH MỤC VẬT TƯ'!$B$10:$G$55,2,0))</f>
        <v>Rượu ngô 500ml</v>
      </c>
      <c r="F43" s="1005" t="str">
        <f>IF($G43="","",VLOOKUP($G43,'DANH MỤC VẬT TƯ'!$B$10:$G$55,3,0))</f>
        <v>Lon</v>
      </c>
      <c r="G43" s="1006" t="s">
        <v>2074</v>
      </c>
      <c r="H43" s="1007">
        <v>400</v>
      </c>
      <c r="I43" s="1007">
        <v>35000</v>
      </c>
      <c r="J43" s="1007">
        <f>H43*I43</f>
        <v>14000000</v>
      </c>
      <c r="K43" s="1008"/>
    </row>
    <row r="44" spans="1:11" s="1009" customFormat="1" ht="15.95" customHeight="1">
      <c r="A44" s="1001"/>
      <c r="B44" s="1028">
        <v>44565</v>
      </c>
      <c r="C44" s="1003">
        <v>3</v>
      </c>
      <c r="D44" s="1004">
        <v>3</v>
      </c>
      <c r="E44" s="1005" t="str">
        <f>IF($G44="","",VLOOKUP($G44,'DANH MỤC VẬT TƯ'!$B$10:$G$55,2,0))</f>
        <v>Rượu chuối 500ml</v>
      </c>
      <c r="F44" s="1005" t="str">
        <f>IF($G44="","",VLOOKUP($G44,'DANH MỤC VẬT TƯ'!$B$10:$G$55,3,0))</f>
        <v>Lon</v>
      </c>
      <c r="G44" s="1006" t="s">
        <v>2075</v>
      </c>
      <c r="H44" s="1007">
        <v>400</v>
      </c>
      <c r="I44" s="1007">
        <v>35000</v>
      </c>
      <c r="J44" s="1007">
        <f>H44*I44</f>
        <v>14000000</v>
      </c>
      <c r="K44" s="1008"/>
    </row>
    <row r="45" spans="1:11" s="1009" customFormat="1" ht="15.95" customHeight="1">
      <c r="A45" s="1001"/>
      <c r="B45" s="1028">
        <v>44565</v>
      </c>
      <c r="C45" s="1003">
        <v>3</v>
      </c>
      <c r="D45" s="1004">
        <v>3</v>
      </c>
      <c r="E45" s="1005" t="str">
        <f>IF($G45="","",VLOOKUP($G45,'DANH MỤC VẬT TƯ'!$B$10:$G$55,2,0))</f>
        <v>Rượu men lá 500ml</v>
      </c>
      <c r="F45" s="1005" t="str">
        <f>IF($G45="","",VLOOKUP($G45,'DANH MỤC VẬT TƯ'!$B$10:$G$55,3,0))</f>
        <v>Lon</v>
      </c>
      <c r="G45" s="1006" t="s">
        <v>2076</v>
      </c>
      <c r="H45" s="1007">
        <v>400</v>
      </c>
      <c r="I45" s="1007">
        <v>35000</v>
      </c>
      <c r="J45" s="1007">
        <f>H45*I45</f>
        <v>14000000</v>
      </c>
      <c r="K45" s="1008"/>
    </row>
    <row r="46" spans="1:11" s="1009" customFormat="1" ht="15.95" customHeight="1">
      <c r="A46" s="1001"/>
      <c r="B46" s="1028">
        <v>44565</v>
      </c>
      <c r="C46" s="1003">
        <v>3</v>
      </c>
      <c r="D46" s="1004">
        <v>3</v>
      </c>
      <c r="E46" s="1005" t="str">
        <f>IF($G46="","",VLOOKUP($G46,'DANH MỤC VẬT TƯ'!$B$10:$G$55,2,0))</f>
        <v>Rượu táo mèo</v>
      </c>
      <c r="F46" s="1005" t="str">
        <f>IF($G46="","",VLOOKUP($G46,'DANH MỤC VẬT TƯ'!$B$10:$G$55,3,0))</f>
        <v>Lon</v>
      </c>
      <c r="G46" s="1006" t="s">
        <v>2077</v>
      </c>
      <c r="H46" s="1007">
        <v>400</v>
      </c>
      <c r="I46" s="1007">
        <v>35000</v>
      </c>
      <c r="J46" s="1007">
        <f>H46*I46</f>
        <v>14000000</v>
      </c>
      <c r="K46" s="1008"/>
    </row>
    <row r="47" spans="1:11" s="1009" customFormat="1" ht="15.95" customHeight="1">
      <c r="A47" s="1001"/>
      <c r="B47" s="1029"/>
      <c r="C47" s="1030"/>
      <c r="D47" s="1031"/>
      <c r="E47" s="1032"/>
      <c r="F47" s="1032"/>
      <c r="G47" s="1033"/>
      <c r="H47" s="1034"/>
      <c r="I47" s="1034"/>
      <c r="J47" s="1034"/>
      <c r="K47" s="1008"/>
    </row>
    <row r="48" spans="1:11" s="1039" customFormat="1" ht="15.95" customHeight="1">
      <c r="A48" s="1001"/>
      <c r="B48" s="1373"/>
      <c r="C48" s="1409"/>
      <c r="D48" s="1374"/>
      <c r="E48" s="1375" t="s">
        <v>124</v>
      </c>
      <c r="F48" s="1375" t="s">
        <v>242</v>
      </c>
      <c r="G48" s="1375" t="s">
        <v>242</v>
      </c>
      <c r="H48" s="1377">
        <f>SUM(H12:H46)</f>
        <v>12290</v>
      </c>
      <c r="I48" s="1377">
        <f>SUM(I12:I46)</f>
        <v>636000</v>
      </c>
      <c r="J48" s="1377">
        <f>SUM(J12:J46)</f>
        <v>243790000</v>
      </c>
    </row>
    <row r="49" spans="1:10" s="1009" customFormat="1" ht="15.95" customHeight="1">
      <c r="A49" s="1001"/>
      <c r="B49" s="1045"/>
      <c r="C49" s="1040"/>
      <c r="D49" s="1041"/>
      <c r="F49" s="1042"/>
      <c r="G49" s="1043"/>
      <c r="H49" s="1044"/>
      <c r="I49" s="1044"/>
      <c r="J49" s="1044"/>
    </row>
    <row r="50" spans="1:10" s="1021" customFormat="1" ht="15.95" customHeight="1">
      <c r="A50" s="1001"/>
      <c r="B50" s="1046"/>
      <c r="C50" s="1047" t="s">
        <v>244</v>
      </c>
      <c r="D50" s="1048"/>
      <c r="E50" s="1039" t="s">
        <v>475</v>
      </c>
      <c r="F50" s="1039"/>
      <c r="G50" s="1043"/>
      <c r="H50" s="1049"/>
      <c r="I50" s="1050" t="s">
        <v>246</v>
      </c>
      <c r="J50" s="1050"/>
    </row>
    <row r="51" spans="1:10" s="1009" customFormat="1" ht="15.95" customHeight="1">
      <c r="A51" s="1001"/>
      <c r="B51" s="1045"/>
      <c r="C51" s="1051" t="s">
        <v>247</v>
      </c>
      <c r="D51" s="1052"/>
      <c r="E51" s="1053" t="s">
        <v>247</v>
      </c>
      <c r="F51" s="1042"/>
      <c r="G51" s="1043"/>
      <c r="H51" s="1044"/>
      <c r="I51" s="1052" t="s">
        <v>247</v>
      </c>
      <c r="J51" s="1052"/>
    </row>
    <row r="52" spans="1:10" s="1009" customFormat="1" ht="15.95" customHeight="1">
      <c r="A52" s="1001"/>
      <c r="B52" s="1045"/>
      <c r="C52" s="1051"/>
      <c r="D52" s="1052"/>
      <c r="E52" s="1053"/>
      <c r="F52" s="1042"/>
      <c r="G52" s="1043"/>
      <c r="H52" s="1044"/>
      <c r="I52" s="1052"/>
      <c r="J52" s="1052"/>
    </row>
    <row r="53" spans="1:10" s="1009" customFormat="1" ht="15.95" customHeight="1">
      <c r="A53" s="1001"/>
      <c r="B53" s="1045"/>
      <c r="C53" s="1051"/>
      <c r="D53" s="1052"/>
      <c r="E53" s="1053"/>
      <c r="F53" s="1042"/>
      <c r="G53" s="1043"/>
      <c r="H53" s="1044"/>
      <c r="I53" s="1052"/>
      <c r="J53" s="1052"/>
    </row>
    <row r="54" spans="1:10" s="1009" customFormat="1" ht="15.95" customHeight="1">
      <c r="A54" s="1365" t="s">
        <v>1634</v>
      </c>
      <c r="B54" s="1045"/>
      <c r="C54" s="1040"/>
      <c r="D54" s="1041"/>
      <c r="F54" s="1042"/>
      <c r="G54" s="1043"/>
      <c r="H54" s="1044"/>
      <c r="I54" s="1044"/>
      <c r="J54" s="1044"/>
    </row>
    <row r="55" spans="1:10" s="1009" customFormat="1" ht="15.95" customHeight="1">
      <c r="A55" s="1056" t="s">
        <v>129</v>
      </c>
      <c r="B55" s="1045"/>
      <c r="C55" s="1040"/>
      <c r="D55" s="1041"/>
      <c r="F55" s="1042"/>
      <c r="G55" s="1043"/>
      <c r="H55" s="1044"/>
      <c r="I55" s="1044"/>
      <c r="J55" s="1044"/>
    </row>
    <row r="56" spans="1:10" s="1009" customFormat="1" ht="15.95" customHeight="1">
      <c r="A56" s="1010" t="s">
        <v>2163</v>
      </c>
      <c r="B56" s="1045"/>
      <c r="C56" s="1040"/>
      <c r="D56" s="1041"/>
      <c r="F56" s="1042"/>
      <c r="G56" s="1043"/>
      <c r="H56" s="1044"/>
      <c r="I56" s="1044"/>
      <c r="J56" s="1044"/>
    </row>
    <row r="57" spans="1:10" s="1009" customFormat="1" ht="15.95" customHeight="1">
      <c r="A57" s="1010"/>
      <c r="B57" s="1045"/>
      <c r="C57" s="1040"/>
      <c r="D57" s="1041"/>
      <c r="F57" s="1042"/>
      <c r="G57" s="1043"/>
      <c r="H57" s="1044"/>
      <c r="I57" s="1044"/>
      <c r="J57" s="1044"/>
    </row>
    <row r="58" spans="1:10" s="1009" customFormat="1" ht="15.95" customHeight="1">
      <c r="A58" s="1010"/>
      <c r="B58" s="1045"/>
      <c r="C58" s="1040"/>
      <c r="D58" s="1041"/>
      <c r="F58" s="1042"/>
      <c r="G58" s="1043"/>
      <c r="H58" s="1044"/>
      <c r="I58" s="1044"/>
      <c r="J58" s="1044"/>
    </row>
    <row r="59" spans="1:10" s="1009" customFormat="1" ht="15.95" customHeight="1">
      <c r="A59" s="1010"/>
      <c r="B59" s="1045"/>
      <c r="C59" s="1040"/>
      <c r="D59" s="1041"/>
      <c r="F59" s="1042"/>
      <c r="G59" s="1043"/>
      <c r="H59" s="1044"/>
      <c r="I59" s="1044"/>
      <c r="J59" s="1044"/>
    </row>
    <row r="60" spans="1:10" s="1013" customFormat="1" ht="20.25">
      <c r="A60" s="1001"/>
      <c r="B60" s="1014"/>
      <c r="C60" s="1015"/>
      <c r="D60" s="1014"/>
      <c r="E60" s="1973" t="s">
        <v>233</v>
      </c>
      <c r="F60" s="1973"/>
      <c r="G60" s="1973"/>
      <c r="H60" s="1973"/>
      <c r="I60" s="1016"/>
      <c r="J60" s="1016"/>
    </row>
    <row r="61" spans="1:10" s="1017" customFormat="1" ht="15.95" customHeight="1">
      <c r="A61" s="1001"/>
      <c r="C61" s="1018"/>
      <c r="E61" s="1974" t="s">
        <v>1975</v>
      </c>
      <c r="F61" s="1974"/>
      <c r="G61" s="1974"/>
      <c r="H61" s="1974"/>
      <c r="I61" s="1012"/>
      <c r="J61" s="1012"/>
    </row>
    <row r="62" spans="1:10" s="1019" customFormat="1" ht="19.5" customHeight="1">
      <c r="A62" s="1001"/>
      <c r="B62" s="1975" t="s">
        <v>81</v>
      </c>
      <c r="C62" s="1976"/>
      <c r="D62" s="1977" t="s">
        <v>234</v>
      </c>
      <c r="E62" s="1979" t="s">
        <v>1600</v>
      </c>
      <c r="F62" s="1977" t="s">
        <v>236</v>
      </c>
      <c r="G62" s="1977" t="s">
        <v>1601</v>
      </c>
      <c r="H62" s="1983" t="s">
        <v>72</v>
      </c>
      <c r="I62" s="1983" t="s">
        <v>251</v>
      </c>
      <c r="J62" s="1983" t="s">
        <v>239</v>
      </c>
    </row>
    <row r="63" spans="1:10" s="1019" customFormat="1" ht="34.5" customHeight="1">
      <c r="A63" s="1001"/>
      <c r="B63" s="1408" t="s">
        <v>240</v>
      </c>
      <c r="C63" s="1352" t="s">
        <v>76</v>
      </c>
      <c r="D63" s="1978"/>
      <c r="E63" s="1980"/>
      <c r="F63" s="1978"/>
      <c r="G63" s="1978"/>
      <c r="H63" s="1984"/>
      <c r="I63" s="1984"/>
      <c r="J63" s="1984"/>
    </row>
    <row r="64" spans="1:10" s="1021" customFormat="1" ht="15.95" customHeight="1">
      <c r="A64" s="1001"/>
      <c r="B64" s="1369" t="s">
        <v>83</v>
      </c>
      <c r="C64" s="1354" t="s">
        <v>1</v>
      </c>
      <c r="D64" s="1355" t="s">
        <v>84</v>
      </c>
      <c r="E64" s="1356" t="s">
        <v>85</v>
      </c>
      <c r="F64" s="1356" t="s">
        <v>86</v>
      </c>
      <c r="G64" s="1355" t="s">
        <v>87</v>
      </c>
      <c r="H64" s="1358" t="s">
        <v>241</v>
      </c>
      <c r="I64" s="1358" t="s">
        <v>145</v>
      </c>
      <c r="J64" s="1358" t="s">
        <v>146</v>
      </c>
    </row>
    <row r="65" spans="1:11" s="1009" customFormat="1" ht="15.95" customHeight="1">
      <c r="A65" s="1001"/>
      <c r="B65" s="1002">
        <v>44597</v>
      </c>
      <c r="C65" s="1026">
        <v>5</v>
      </c>
      <c r="D65" s="1027">
        <v>4</v>
      </c>
      <c r="E65" s="1005" t="str">
        <f>IF($G65="","",VLOOKUP($G65,'DANH MỤC VẬT TƯ'!$B$10:$G$55,2,0))</f>
        <v>Bia sài gòn</v>
      </c>
      <c r="F65" s="1005" t="str">
        <f>IF($G65="","",VLOOKUP($G65,'DANH MỤC VẬT TƯ'!$B$10:$G$55,3,0))</f>
        <v>Lon</v>
      </c>
      <c r="G65" s="1006" t="s">
        <v>2067</v>
      </c>
      <c r="H65" s="1007">
        <v>920</v>
      </c>
      <c r="I65" s="1007">
        <v>11000</v>
      </c>
      <c r="J65" s="1007">
        <f>H65*I65</f>
        <v>10120000</v>
      </c>
      <c r="K65" s="1008"/>
    </row>
    <row r="66" spans="1:11" s="1009" customFormat="1" ht="15.95" customHeight="1">
      <c r="A66" s="1001"/>
      <c r="B66" s="1002">
        <v>44597</v>
      </c>
      <c r="C66" s="1026">
        <v>5</v>
      </c>
      <c r="D66" s="1027">
        <v>4</v>
      </c>
      <c r="E66" s="1005" t="str">
        <f>IF($G66="","",VLOOKUP($G66,'DANH MỤC VẬT TƯ'!$B$10:$G$55,2,0))</f>
        <v>Navie 300ml</v>
      </c>
      <c r="F66" s="1005" t="str">
        <f>IF($G66="","",VLOOKUP($G66,'DANH MỤC VẬT TƯ'!$B$10:$G$55,3,0))</f>
        <v>Lon</v>
      </c>
      <c r="G66" s="1006" t="s">
        <v>2070</v>
      </c>
      <c r="H66" s="1007">
        <v>920</v>
      </c>
      <c r="I66" s="826">
        <v>4000</v>
      </c>
      <c r="J66" s="1007">
        <f>H66*I66</f>
        <v>3680000</v>
      </c>
      <c r="K66" s="1008"/>
    </row>
    <row r="67" spans="1:11" s="1009" customFormat="1" ht="15.95" customHeight="1">
      <c r="A67" s="1001"/>
      <c r="B67" s="1028"/>
      <c r="C67" s="1003"/>
      <c r="D67" s="1004"/>
      <c r="E67" s="1054"/>
      <c r="F67" s="1055"/>
      <c r="G67" s="813"/>
      <c r="H67" s="826"/>
      <c r="I67" s="826"/>
      <c r="J67" s="826"/>
    </row>
    <row r="68" spans="1:11" s="1039" customFormat="1" ht="15.95" customHeight="1">
      <c r="A68" s="1001"/>
      <c r="B68" s="1373"/>
      <c r="C68" s="1409"/>
      <c r="D68" s="1374"/>
      <c r="E68" s="1375" t="s">
        <v>124</v>
      </c>
      <c r="F68" s="1375" t="s">
        <v>242</v>
      </c>
      <c r="G68" s="1375" t="s">
        <v>242</v>
      </c>
      <c r="H68" s="1377">
        <f>SUM(H65:H67)</f>
        <v>1840</v>
      </c>
      <c r="I68" s="1377" t="s">
        <v>242</v>
      </c>
      <c r="J68" s="1377">
        <f>SUM(J65:J67)</f>
        <v>13800000</v>
      </c>
    </row>
    <row r="69" spans="1:11" s="1009" customFormat="1" ht="15.95" customHeight="1">
      <c r="A69" s="1001"/>
      <c r="B69" s="1045"/>
      <c r="C69" s="1040"/>
      <c r="D69" s="1041"/>
      <c r="F69" s="1042"/>
      <c r="G69" s="1043"/>
      <c r="H69" s="1044"/>
      <c r="I69" s="1044"/>
      <c r="J69" s="1044"/>
    </row>
    <row r="70" spans="1:11" s="1021" customFormat="1" ht="15.95" customHeight="1">
      <c r="A70" s="1001"/>
      <c r="B70" s="1046"/>
      <c r="C70" s="1047" t="s">
        <v>244</v>
      </c>
      <c r="D70" s="1048"/>
      <c r="E70" s="1039" t="s">
        <v>475</v>
      </c>
      <c r="F70" s="1039"/>
      <c r="G70" s="1043"/>
      <c r="H70" s="1049"/>
      <c r="I70" s="1050" t="s">
        <v>246</v>
      </c>
      <c r="J70" s="1050"/>
    </row>
    <row r="71" spans="1:11" s="1009" customFormat="1" ht="15.95" customHeight="1">
      <c r="A71" s="1001"/>
      <c r="B71" s="1045"/>
      <c r="C71" s="1051" t="s">
        <v>247</v>
      </c>
      <c r="D71" s="1052"/>
      <c r="E71" s="1053" t="s">
        <v>247</v>
      </c>
      <c r="F71" s="1042"/>
      <c r="G71" s="1043"/>
      <c r="H71" s="1044"/>
      <c r="I71" s="1052" t="s">
        <v>247</v>
      </c>
      <c r="J71" s="1052"/>
    </row>
    <row r="72" spans="1:11" s="1009" customFormat="1" ht="15.95" customHeight="1">
      <c r="A72" s="1001"/>
      <c r="B72" s="1045"/>
      <c r="C72" s="1051"/>
      <c r="D72" s="1052"/>
      <c r="E72" s="1053"/>
      <c r="F72" s="1042"/>
      <c r="G72" s="1043"/>
      <c r="H72" s="1044"/>
      <c r="I72" s="1052"/>
      <c r="J72" s="1052"/>
    </row>
    <row r="73" spans="1:11" s="1009" customFormat="1" ht="15.95" customHeight="1">
      <c r="A73" s="1001"/>
      <c r="B73" s="1045"/>
      <c r="C73" s="1051"/>
      <c r="D73" s="1052"/>
      <c r="E73" s="1053"/>
      <c r="F73" s="1042"/>
      <c r="G73" s="1043"/>
      <c r="H73" s="1044"/>
      <c r="I73" s="1052"/>
      <c r="J73" s="1052"/>
    </row>
    <row r="74" spans="1:11" s="1009" customFormat="1" ht="15.95" customHeight="1">
      <c r="A74" s="1001"/>
      <c r="B74" s="1045"/>
      <c r="C74" s="1051"/>
      <c r="D74" s="1052"/>
      <c r="E74" s="1053"/>
      <c r="F74" s="1042"/>
      <c r="G74" s="1043"/>
      <c r="H74" s="1044"/>
      <c r="I74" s="1052"/>
      <c r="J74" s="1052"/>
    </row>
    <row r="75" spans="1:11" s="1009" customFormat="1" ht="15.95" customHeight="1">
      <c r="A75" s="1001"/>
      <c r="B75" s="1045"/>
      <c r="C75" s="1051"/>
      <c r="D75" s="1052"/>
      <c r="E75" s="1053"/>
      <c r="F75" s="1042"/>
      <c r="G75" s="1043"/>
      <c r="H75" s="1044"/>
      <c r="I75" s="1052"/>
      <c r="J75" s="1052"/>
    </row>
    <row r="76" spans="1:11" s="1009" customFormat="1" ht="15.95" customHeight="1">
      <c r="A76" s="1001"/>
      <c r="B76" s="1045"/>
      <c r="C76" s="1051"/>
      <c r="D76" s="1052"/>
      <c r="E76" s="1053"/>
      <c r="F76" s="1042"/>
      <c r="G76" s="1043"/>
      <c r="H76" s="1044"/>
      <c r="I76" s="1052"/>
      <c r="J76" s="1052"/>
    </row>
    <row r="77" spans="1:11" s="1009" customFormat="1" ht="15.95" customHeight="1">
      <c r="A77" s="1001"/>
      <c r="B77" s="1045"/>
      <c r="C77" s="1051"/>
      <c r="D77" s="1052"/>
      <c r="E77" s="1053"/>
      <c r="F77" s="1042"/>
      <c r="G77" s="1043"/>
      <c r="H77" s="1044"/>
      <c r="I77" s="1052"/>
      <c r="J77" s="1052"/>
    </row>
    <row r="78" spans="1:11" s="1009" customFormat="1" ht="15.95" customHeight="1">
      <c r="A78" s="1001"/>
      <c r="B78" s="1045"/>
      <c r="C78" s="1051"/>
      <c r="D78" s="1052"/>
      <c r="E78" s="1053"/>
      <c r="F78" s="1042"/>
      <c r="G78" s="1043"/>
      <c r="H78" s="1044"/>
      <c r="I78" s="1052"/>
      <c r="J78" s="1052"/>
    </row>
    <row r="79" spans="1:11" s="1009" customFormat="1" ht="15.95" customHeight="1">
      <c r="A79" s="1001"/>
      <c r="B79" s="1045"/>
      <c r="C79" s="1051"/>
      <c r="D79" s="1052"/>
      <c r="E79" s="1053"/>
      <c r="F79" s="1042"/>
      <c r="G79" s="1043"/>
      <c r="H79" s="1044"/>
      <c r="I79" s="1052"/>
      <c r="J79" s="1052"/>
    </row>
    <row r="80" spans="1:11" s="1009" customFormat="1" ht="15.95" customHeight="1">
      <c r="A80" s="1001"/>
      <c r="B80" s="1045"/>
      <c r="C80" s="1051"/>
      <c r="D80" s="1052"/>
      <c r="E80" s="1053"/>
      <c r="F80" s="1042"/>
      <c r="G80" s="1043"/>
      <c r="H80" s="1044"/>
      <c r="I80" s="1052"/>
      <c r="J80" s="1052"/>
    </row>
    <row r="81" spans="1:10" s="1009" customFormat="1" ht="15.95" customHeight="1">
      <c r="A81" s="1001"/>
      <c r="B81" s="1045"/>
      <c r="C81" s="1051"/>
      <c r="D81" s="1052"/>
      <c r="E81" s="1053"/>
      <c r="F81" s="1042"/>
      <c r="G81" s="1043"/>
      <c r="H81" s="1044"/>
      <c r="I81" s="1052"/>
      <c r="J81" s="1052"/>
    </row>
    <row r="82" spans="1:10" s="1009" customFormat="1" ht="15.95" customHeight="1">
      <c r="A82" s="1001"/>
      <c r="B82" s="1045"/>
      <c r="C82" s="1051"/>
      <c r="D82" s="1052"/>
      <c r="E82" s="1053"/>
      <c r="F82" s="1042"/>
      <c r="G82" s="1043"/>
      <c r="H82" s="1044"/>
      <c r="I82" s="1052"/>
      <c r="J82" s="1052"/>
    </row>
    <row r="83" spans="1:10" s="1009" customFormat="1" ht="15.95" customHeight="1">
      <c r="A83" s="1001"/>
      <c r="B83" s="1045"/>
      <c r="C83" s="1051"/>
      <c r="D83" s="1052"/>
      <c r="E83" s="1053"/>
      <c r="F83" s="1042"/>
      <c r="G83" s="1043"/>
      <c r="H83" s="1044"/>
      <c r="I83" s="1052"/>
      <c r="J83" s="1052"/>
    </row>
    <row r="84" spans="1:10" s="1009" customFormat="1" ht="15.95" customHeight="1">
      <c r="A84" s="1001"/>
      <c r="B84" s="1045"/>
      <c r="C84" s="1051"/>
      <c r="D84" s="1052"/>
      <c r="E84" s="1053"/>
      <c r="F84" s="1042"/>
      <c r="G84" s="1043"/>
      <c r="H84" s="1044"/>
      <c r="I84" s="1052"/>
      <c r="J84" s="1052"/>
    </row>
    <row r="85" spans="1:10" s="1009" customFormat="1" ht="15.95" customHeight="1">
      <c r="A85" s="1001"/>
      <c r="B85" s="1045"/>
      <c r="C85" s="1051"/>
      <c r="D85" s="1052"/>
      <c r="E85" s="1053"/>
      <c r="F85" s="1042"/>
      <c r="G85" s="1043"/>
      <c r="H85" s="1044"/>
      <c r="I85" s="1052"/>
      <c r="J85" s="1052"/>
    </row>
    <row r="86" spans="1:10" s="1009" customFormat="1" ht="15.95" customHeight="1">
      <c r="A86" s="1001"/>
      <c r="B86" s="1045"/>
      <c r="C86" s="1051"/>
      <c r="D86" s="1052"/>
      <c r="E86" s="1053"/>
      <c r="F86" s="1042"/>
      <c r="G86" s="1043"/>
      <c r="H86" s="1044"/>
      <c r="I86" s="1052"/>
      <c r="J86" s="1052"/>
    </row>
    <row r="87" spans="1:10" s="1009" customFormat="1" ht="15.95" customHeight="1">
      <c r="A87" s="1001"/>
      <c r="B87" s="1045"/>
      <c r="C87" s="1051"/>
      <c r="D87" s="1052"/>
      <c r="E87" s="1053"/>
      <c r="F87" s="1042"/>
      <c r="G87" s="1043"/>
      <c r="H87" s="1044"/>
      <c r="I87" s="1052"/>
      <c r="J87" s="1052"/>
    </row>
    <row r="88" spans="1:10" s="1009" customFormat="1" ht="15.95" customHeight="1">
      <c r="A88" s="1001"/>
      <c r="B88" s="1045"/>
      <c r="C88" s="1051"/>
      <c r="D88" s="1052"/>
      <c r="E88" s="1053"/>
      <c r="F88" s="1042"/>
      <c r="G88" s="1043"/>
      <c r="H88" s="1044"/>
      <c r="I88" s="1052"/>
      <c r="J88" s="1052"/>
    </row>
    <row r="89" spans="1:10" s="1009" customFormat="1" ht="15.95" customHeight="1">
      <c r="A89" s="1001"/>
      <c r="B89" s="1045"/>
      <c r="C89" s="1051"/>
      <c r="D89" s="1052"/>
      <c r="E89" s="1053"/>
      <c r="F89" s="1042"/>
      <c r="G89" s="1043"/>
      <c r="H89" s="1044"/>
      <c r="I89" s="1052"/>
      <c r="J89" s="1052"/>
    </row>
    <row r="90" spans="1:10" s="1009" customFormat="1" ht="15.95" customHeight="1">
      <c r="A90" s="1001"/>
      <c r="B90" s="1045"/>
      <c r="C90" s="1051"/>
      <c r="D90" s="1052"/>
      <c r="E90" s="1053"/>
      <c r="F90" s="1042"/>
      <c r="G90" s="1043"/>
      <c r="H90" s="1044"/>
      <c r="I90" s="1052"/>
      <c r="J90" s="1052"/>
    </row>
    <row r="91" spans="1:10" s="1009" customFormat="1" ht="15.95" customHeight="1">
      <c r="A91" s="1001"/>
      <c r="B91" s="1045"/>
      <c r="C91" s="1051"/>
      <c r="D91" s="1052"/>
      <c r="E91" s="1053"/>
      <c r="F91" s="1042"/>
      <c r="G91" s="1043"/>
      <c r="H91" s="1044"/>
      <c r="I91" s="1052"/>
      <c r="J91" s="1052"/>
    </row>
    <row r="92" spans="1:10" s="1009" customFormat="1" ht="15.95" customHeight="1">
      <c r="A92" s="1001"/>
      <c r="B92" s="1045"/>
      <c r="C92" s="1051"/>
      <c r="D92" s="1052"/>
      <c r="E92" s="1053"/>
      <c r="F92" s="1042"/>
      <c r="G92" s="1043"/>
      <c r="H92" s="1044"/>
      <c r="I92" s="1052"/>
      <c r="J92" s="1052"/>
    </row>
    <row r="93" spans="1:10" s="1009" customFormat="1" ht="15.95" customHeight="1">
      <c r="A93" s="1001"/>
      <c r="B93" s="1045"/>
      <c r="C93" s="1051"/>
      <c r="D93" s="1052"/>
      <c r="E93" s="1053"/>
      <c r="F93" s="1042"/>
      <c r="G93" s="1043"/>
      <c r="H93" s="1044"/>
      <c r="I93" s="1052"/>
      <c r="J93" s="1052"/>
    </row>
    <row r="94" spans="1:10" s="1009" customFormat="1" ht="15.95" customHeight="1">
      <c r="A94" s="1001"/>
      <c r="B94" s="1045"/>
      <c r="C94" s="1051"/>
      <c r="D94" s="1052"/>
      <c r="E94" s="1053"/>
      <c r="F94" s="1042"/>
      <c r="G94" s="1043"/>
      <c r="H94" s="1044"/>
      <c r="I94" s="1052"/>
      <c r="J94" s="1052"/>
    </row>
    <row r="95" spans="1:10" s="1009" customFormat="1" ht="15.95" customHeight="1">
      <c r="A95" s="1001"/>
      <c r="B95" s="1045"/>
      <c r="C95" s="1051"/>
      <c r="D95" s="1052"/>
      <c r="E95" s="1053"/>
      <c r="F95" s="1042"/>
      <c r="G95" s="1043"/>
      <c r="H95" s="1044"/>
      <c r="I95" s="1052"/>
      <c r="J95" s="1052"/>
    </row>
    <row r="96" spans="1:10" s="1009" customFormat="1" ht="15.95" customHeight="1">
      <c r="A96" s="1001"/>
      <c r="B96" s="1045"/>
      <c r="C96" s="1051"/>
      <c r="D96" s="1052"/>
      <c r="E96" s="1053"/>
      <c r="F96" s="1042"/>
      <c r="G96" s="1043"/>
      <c r="H96" s="1044"/>
      <c r="I96" s="1052"/>
      <c r="J96" s="1052"/>
    </row>
    <row r="97" spans="1:10" s="1009" customFormat="1" ht="15.95" customHeight="1">
      <c r="A97" s="1001"/>
      <c r="B97" s="1045"/>
      <c r="C97" s="1051"/>
      <c r="D97" s="1052"/>
      <c r="E97" s="1053"/>
      <c r="F97" s="1042"/>
      <c r="G97" s="1043"/>
      <c r="H97" s="1044"/>
      <c r="I97" s="1052"/>
      <c r="J97" s="1052"/>
    </row>
    <row r="98" spans="1:10" s="1009" customFormat="1" ht="15.95" customHeight="1">
      <c r="A98" s="1001"/>
      <c r="B98" s="1045"/>
      <c r="C98" s="1051"/>
      <c r="D98" s="1052"/>
      <c r="E98" s="1053"/>
      <c r="F98" s="1042"/>
      <c r="G98" s="1043"/>
      <c r="H98" s="1044"/>
      <c r="I98" s="1052"/>
      <c r="J98" s="1052"/>
    </row>
    <row r="99" spans="1:10" s="1009" customFormat="1" ht="15.95" customHeight="1">
      <c r="A99" s="1001"/>
      <c r="B99" s="1045"/>
      <c r="C99" s="1051"/>
      <c r="D99" s="1052"/>
      <c r="E99" s="1053"/>
      <c r="F99" s="1042"/>
      <c r="G99" s="1043"/>
      <c r="H99" s="1044"/>
      <c r="I99" s="1052"/>
      <c r="J99" s="1052"/>
    </row>
    <row r="100" spans="1:10" s="1009" customFormat="1" ht="15.95" customHeight="1">
      <c r="A100" s="1001"/>
      <c r="B100" s="1045"/>
      <c r="C100" s="1051"/>
      <c r="D100" s="1052"/>
      <c r="E100" s="1053"/>
      <c r="F100" s="1042"/>
      <c r="G100" s="1043"/>
      <c r="H100" s="1044"/>
      <c r="I100" s="1052"/>
      <c r="J100" s="1052"/>
    </row>
    <row r="101" spans="1:10" s="1009" customFormat="1" ht="15.95" customHeight="1">
      <c r="A101" s="1001"/>
      <c r="B101" s="1045"/>
      <c r="C101" s="1051"/>
      <c r="D101" s="1052"/>
      <c r="E101" s="1053"/>
      <c r="F101" s="1042"/>
      <c r="G101" s="1043"/>
      <c r="H101" s="1044"/>
      <c r="I101" s="1052"/>
      <c r="J101" s="1052"/>
    </row>
    <row r="102" spans="1:10" s="1009" customFormat="1" ht="15.95" customHeight="1">
      <c r="A102" s="1001"/>
      <c r="B102" s="1045"/>
      <c r="C102" s="1051"/>
      <c r="D102" s="1052"/>
      <c r="E102" s="1053"/>
      <c r="F102" s="1042"/>
      <c r="G102" s="1043"/>
      <c r="H102" s="1044"/>
      <c r="I102" s="1052"/>
      <c r="J102" s="1052"/>
    </row>
    <row r="103" spans="1:10" s="1009" customFormat="1" ht="15.95" customHeight="1">
      <c r="A103" s="1001"/>
      <c r="B103" s="1045"/>
      <c r="C103" s="1051"/>
      <c r="D103" s="1052"/>
      <c r="E103" s="1053"/>
      <c r="F103" s="1042"/>
      <c r="G103" s="1043"/>
      <c r="H103" s="1044"/>
      <c r="I103" s="1052"/>
      <c r="J103" s="1052"/>
    </row>
    <row r="104" spans="1:10" s="1009" customFormat="1" ht="15.95" customHeight="1">
      <c r="A104" s="1001"/>
      <c r="B104" s="1045"/>
      <c r="C104" s="1051"/>
      <c r="D104" s="1052"/>
      <c r="E104" s="1053"/>
      <c r="F104" s="1042"/>
      <c r="G104" s="1043"/>
      <c r="H104" s="1044"/>
      <c r="I104" s="1052"/>
      <c r="J104" s="1052"/>
    </row>
    <row r="105" spans="1:10" s="1009" customFormat="1" ht="15.95" customHeight="1">
      <c r="A105" s="1001"/>
      <c r="B105" s="1045"/>
      <c r="C105" s="1051"/>
      <c r="D105" s="1052"/>
      <c r="E105" s="1053"/>
      <c r="F105" s="1042"/>
      <c r="G105" s="1043"/>
      <c r="H105" s="1044"/>
      <c r="I105" s="1052"/>
      <c r="J105" s="1052"/>
    </row>
    <row r="106" spans="1:10" s="1009" customFormat="1" ht="15.95" customHeight="1">
      <c r="A106" s="1001"/>
      <c r="B106" s="1045"/>
      <c r="C106" s="1051"/>
      <c r="D106" s="1052"/>
      <c r="E106" s="1053"/>
      <c r="F106" s="1042"/>
      <c r="G106" s="1043"/>
      <c r="H106" s="1044"/>
      <c r="I106" s="1052"/>
      <c r="J106" s="1052"/>
    </row>
    <row r="107" spans="1:10" s="1009" customFormat="1" ht="15.95" customHeight="1">
      <c r="A107" s="1001"/>
      <c r="B107" s="1045"/>
      <c r="C107" s="1051"/>
      <c r="D107" s="1052"/>
      <c r="E107" s="1053"/>
      <c r="F107" s="1042"/>
      <c r="G107" s="1043"/>
      <c r="H107" s="1044"/>
      <c r="I107" s="1052"/>
      <c r="J107" s="1052"/>
    </row>
    <row r="108" spans="1:10" s="1009" customFormat="1" ht="15.95" customHeight="1">
      <c r="A108" s="1365" t="s">
        <v>1634</v>
      </c>
      <c r="B108" s="1045"/>
      <c r="C108" s="1040"/>
      <c r="D108" s="1041"/>
      <c r="F108" s="1042"/>
      <c r="G108" s="1043"/>
      <c r="H108" s="1044"/>
      <c r="I108" s="1044"/>
      <c r="J108" s="1044"/>
    </row>
    <row r="109" spans="1:10" s="1009" customFormat="1" ht="15.95" customHeight="1">
      <c r="A109" s="1056" t="s">
        <v>129</v>
      </c>
      <c r="B109" s="1045"/>
      <c r="C109" s="1040"/>
      <c r="D109" s="1041"/>
      <c r="F109" s="1042"/>
      <c r="G109" s="1043"/>
      <c r="H109" s="1044"/>
      <c r="I109" s="1044"/>
      <c r="J109" s="1044"/>
    </row>
    <row r="110" spans="1:10" s="1009" customFormat="1" ht="15.95" customHeight="1">
      <c r="A110" s="1010" t="s">
        <v>2163</v>
      </c>
      <c r="B110" s="1045"/>
      <c r="C110" s="1040"/>
      <c r="D110" s="1041"/>
      <c r="F110" s="1042"/>
      <c r="G110" s="1043"/>
      <c r="H110" s="1044"/>
      <c r="I110" s="1044"/>
      <c r="J110" s="1044"/>
    </row>
    <row r="111" spans="1:10" s="1009" customFormat="1" ht="15.95" customHeight="1">
      <c r="A111" s="1010"/>
      <c r="B111" s="1045"/>
      <c r="C111" s="1040"/>
      <c r="D111" s="1041"/>
      <c r="F111" s="1042"/>
      <c r="G111" s="1043"/>
      <c r="H111" s="1044"/>
      <c r="I111" s="1044"/>
      <c r="J111" s="1044"/>
    </row>
    <row r="112" spans="1:10" s="1009" customFormat="1" ht="15.95" customHeight="1">
      <c r="A112" s="1010"/>
      <c r="B112" s="1045"/>
      <c r="C112" s="1040"/>
      <c r="D112" s="1041"/>
      <c r="F112" s="1042"/>
      <c r="G112" s="1043"/>
      <c r="H112" s="1044"/>
      <c r="I112" s="1044"/>
      <c r="J112" s="1044"/>
    </row>
    <row r="113" spans="1:11" s="1009" customFormat="1" ht="15.95" customHeight="1">
      <c r="A113" s="1001"/>
      <c r="B113" s="1045"/>
      <c r="C113" s="1040"/>
      <c r="D113" s="1041"/>
      <c r="F113" s="1042"/>
      <c r="G113" s="1043"/>
      <c r="H113" s="1044"/>
      <c r="I113" s="1044"/>
      <c r="J113" s="1044"/>
    </row>
    <row r="114" spans="1:11" s="1013" customFormat="1" ht="20.25">
      <c r="A114" s="1001"/>
      <c r="B114" s="1014"/>
      <c r="C114" s="1015"/>
      <c r="D114" s="1014"/>
      <c r="E114" s="1973" t="s">
        <v>233</v>
      </c>
      <c r="F114" s="1973"/>
      <c r="G114" s="1973"/>
      <c r="H114" s="1973"/>
      <c r="I114" s="1016"/>
      <c r="J114" s="1016"/>
    </row>
    <row r="115" spans="1:11" s="1017" customFormat="1" ht="15.95" customHeight="1">
      <c r="A115" s="1001"/>
      <c r="C115" s="1018"/>
      <c r="E115" s="1974" t="s">
        <v>1976</v>
      </c>
      <c r="F115" s="1974"/>
      <c r="G115" s="1974"/>
      <c r="H115" s="1974"/>
      <c r="I115" s="1012"/>
      <c r="J115" s="1012"/>
    </row>
    <row r="116" spans="1:11" s="1019" customFormat="1" ht="19.5" customHeight="1">
      <c r="A116" s="1001"/>
      <c r="B116" s="1975" t="s">
        <v>81</v>
      </c>
      <c r="C116" s="1976"/>
      <c r="D116" s="1977" t="s">
        <v>234</v>
      </c>
      <c r="E116" s="1979" t="s">
        <v>1600</v>
      </c>
      <c r="F116" s="1977" t="s">
        <v>236</v>
      </c>
      <c r="G116" s="1977" t="s">
        <v>1601</v>
      </c>
      <c r="H116" s="1983" t="s">
        <v>72</v>
      </c>
      <c r="I116" s="1983" t="s">
        <v>251</v>
      </c>
      <c r="J116" s="1983" t="s">
        <v>239</v>
      </c>
    </row>
    <row r="117" spans="1:11" s="1019" customFormat="1" ht="31.5" customHeight="1">
      <c r="A117" s="1001"/>
      <c r="B117" s="1408" t="s">
        <v>240</v>
      </c>
      <c r="C117" s="1352" t="s">
        <v>76</v>
      </c>
      <c r="D117" s="1978"/>
      <c r="E117" s="1980"/>
      <c r="F117" s="1978"/>
      <c r="G117" s="1978"/>
      <c r="H117" s="1984"/>
      <c r="I117" s="1984"/>
      <c r="J117" s="1984"/>
    </row>
    <row r="118" spans="1:11" s="1021" customFormat="1" ht="15.95" customHeight="1">
      <c r="A118" s="1001"/>
      <c r="B118" s="1369" t="s">
        <v>83</v>
      </c>
      <c r="C118" s="1354" t="s">
        <v>1</v>
      </c>
      <c r="D118" s="1355" t="s">
        <v>84</v>
      </c>
      <c r="E118" s="1356" t="s">
        <v>85</v>
      </c>
      <c r="F118" s="1356" t="s">
        <v>86</v>
      </c>
      <c r="G118" s="1355" t="s">
        <v>87</v>
      </c>
      <c r="H118" s="1358" t="s">
        <v>241</v>
      </c>
      <c r="I118" s="1358" t="s">
        <v>145</v>
      </c>
      <c r="J118" s="1358" t="s">
        <v>146</v>
      </c>
    </row>
    <row r="119" spans="1:11" s="1009" customFormat="1" ht="15.95" customHeight="1">
      <c r="A119" s="1001"/>
      <c r="B119" s="1002">
        <v>44621</v>
      </c>
      <c r="C119" s="1026">
        <v>8</v>
      </c>
      <c r="D119" s="1027">
        <v>5</v>
      </c>
      <c r="E119" s="1005" t="str">
        <f>IF($G119="","",VLOOKUP($G119,'DANH MỤC VẬT TƯ'!$B$10:$G$55,2,0))</f>
        <v>Bia 333</v>
      </c>
      <c r="F119" s="1005" t="str">
        <f>IF($G119="","",VLOOKUP($G119,'DANH MỤC VẬT TƯ'!$B$10:$G$55,3,0))</f>
        <v>Lon</v>
      </c>
      <c r="G119" s="1006" t="s">
        <v>2069</v>
      </c>
      <c r="H119" s="1007">
        <v>120</v>
      </c>
      <c r="I119" s="1007">
        <v>11000</v>
      </c>
      <c r="J119" s="1007">
        <f t="shared" ref="J119:J129" si="2">H119*I119</f>
        <v>1320000</v>
      </c>
    </row>
    <row r="120" spans="1:11" s="1009" customFormat="1" ht="15.95" customHeight="1">
      <c r="A120" s="1001"/>
      <c r="B120" s="1002">
        <v>44621</v>
      </c>
      <c r="C120" s="1026">
        <v>8</v>
      </c>
      <c r="D120" s="1027">
        <v>5</v>
      </c>
      <c r="E120" s="1005" t="str">
        <f>IF($G120="","",VLOOKUP($G120,'DANH MỤC VẬT TƯ'!$B$10:$G$55,2,0))</f>
        <v>Navie 300ml</v>
      </c>
      <c r="F120" s="1005" t="str">
        <f>IF($G120="","",VLOOKUP($G120,'DANH MỤC VẬT TƯ'!$B$10:$G$55,3,0))</f>
        <v>Lon</v>
      </c>
      <c r="G120" s="1006" t="s">
        <v>2070</v>
      </c>
      <c r="H120" s="1007">
        <v>120</v>
      </c>
      <c r="I120" s="826">
        <v>4000</v>
      </c>
      <c r="J120" s="1007">
        <f t="shared" si="2"/>
        <v>480000</v>
      </c>
      <c r="K120" s="1008"/>
    </row>
    <row r="121" spans="1:11" s="1009" customFormat="1" ht="15.95" customHeight="1">
      <c r="A121" s="1001"/>
      <c r="B121" s="1002">
        <v>44621</v>
      </c>
      <c r="C121" s="1026">
        <v>8</v>
      </c>
      <c r="D121" s="1027">
        <v>5</v>
      </c>
      <c r="E121" s="1005" t="str">
        <f>IF($G121="","",VLOOKUP($G121,'DANH MỤC VẬT TƯ'!$B$10:$G$55,2,0))</f>
        <v>Coca</v>
      </c>
      <c r="F121" s="1005" t="str">
        <f>IF($G121="","",VLOOKUP($G121,'DANH MỤC VẬT TƯ'!$B$10:$G$55,3,0))</f>
        <v>Lon</v>
      </c>
      <c r="G121" s="1006" t="s">
        <v>2072</v>
      </c>
      <c r="H121" s="1007">
        <v>120</v>
      </c>
      <c r="I121" s="826">
        <v>8000</v>
      </c>
      <c r="J121" s="1007">
        <f t="shared" si="2"/>
        <v>960000</v>
      </c>
    </row>
    <row r="122" spans="1:11" s="1009" customFormat="1" ht="15.95" customHeight="1">
      <c r="A122" s="1001"/>
      <c r="B122" s="1002"/>
      <c r="C122" s="1026"/>
      <c r="D122" s="1027"/>
      <c r="E122" s="1005" t="str">
        <f>IF($G122="","",VLOOKUP($G122,'DANH MỤC VẬT TƯ'!$B$10:$G$55,2,0))</f>
        <v/>
      </c>
      <c r="F122" s="1005" t="str">
        <f>IF($G122="","",VLOOKUP($G122,'DANH MỤC VẬT TƯ'!$B$10:$G$55,3,0))</f>
        <v/>
      </c>
      <c r="G122" s="813"/>
      <c r="H122" s="826"/>
      <c r="I122" s="826"/>
      <c r="J122" s="1007">
        <f t="shared" si="2"/>
        <v>0</v>
      </c>
      <c r="K122" s="1008"/>
    </row>
    <row r="123" spans="1:11" s="1009" customFormat="1" ht="15.95" customHeight="1">
      <c r="A123" s="1001"/>
      <c r="B123" s="1002">
        <v>44622</v>
      </c>
      <c r="C123" s="1003">
        <v>9</v>
      </c>
      <c r="D123" s="1004">
        <v>6</v>
      </c>
      <c r="E123" s="1005" t="str">
        <f>IF($G123="","",VLOOKUP($G123,'DANH MỤC VẬT TƯ'!$B$10:$G$55,2,0))</f>
        <v>Bia 333</v>
      </c>
      <c r="F123" s="1005" t="str">
        <f>IF($G123="","",VLOOKUP($G123,'DANH MỤC VẬT TƯ'!$B$10:$G$55,3,0))</f>
        <v>Lon</v>
      </c>
      <c r="G123" s="1006" t="s">
        <v>2069</v>
      </c>
      <c r="H123" s="1007">
        <v>30</v>
      </c>
      <c r="I123" s="1007">
        <v>11000</v>
      </c>
      <c r="J123" s="1007">
        <f t="shared" si="2"/>
        <v>330000</v>
      </c>
      <c r="K123" s="1008"/>
    </row>
    <row r="124" spans="1:11" s="1009" customFormat="1" ht="15.95" customHeight="1">
      <c r="A124" s="1001"/>
      <c r="B124" s="1002">
        <v>44622</v>
      </c>
      <c r="C124" s="1003">
        <v>9</v>
      </c>
      <c r="D124" s="1004">
        <v>6</v>
      </c>
      <c r="E124" s="1005" t="str">
        <f>IF($G124="","",VLOOKUP($G124,'DANH MỤC VẬT TƯ'!$B$10:$G$55,2,0))</f>
        <v>Navie 300ml</v>
      </c>
      <c r="F124" s="1005" t="str">
        <f>IF($G124="","",VLOOKUP($G124,'DANH MỤC VẬT TƯ'!$B$10:$G$55,3,0))</f>
        <v>Lon</v>
      </c>
      <c r="G124" s="1006" t="s">
        <v>2070</v>
      </c>
      <c r="H124" s="1007">
        <v>30</v>
      </c>
      <c r="I124" s="826">
        <v>4000</v>
      </c>
      <c r="J124" s="1007">
        <f t="shared" si="2"/>
        <v>120000</v>
      </c>
      <c r="K124" s="1008"/>
    </row>
    <row r="125" spans="1:11" s="1009" customFormat="1" ht="15.95" customHeight="1">
      <c r="A125" s="1001"/>
      <c r="B125" s="1002">
        <v>44622</v>
      </c>
      <c r="C125" s="1003">
        <v>9</v>
      </c>
      <c r="D125" s="1004">
        <v>6</v>
      </c>
      <c r="E125" s="1005" t="str">
        <f>IF($G125="","",VLOOKUP($G125,'DANH MỤC VẬT TƯ'!$B$10:$G$55,2,0))</f>
        <v>Coca</v>
      </c>
      <c r="F125" s="1005" t="str">
        <f>IF($G125="","",VLOOKUP($G125,'DANH MỤC VẬT TƯ'!$B$10:$G$55,3,0))</f>
        <v>Lon</v>
      </c>
      <c r="G125" s="1006" t="s">
        <v>2072</v>
      </c>
      <c r="H125" s="1007">
        <v>30</v>
      </c>
      <c r="I125" s="826">
        <v>8000</v>
      </c>
      <c r="J125" s="1007">
        <f t="shared" si="2"/>
        <v>240000</v>
      </c>
      <c r="K125" s="1008"/>
    </row>
    <row r="126" spans="1:11" s="1009" customFormat="1" ht="15.95" customHeight="1">
      <c r="A126" s="1001"/>
      <c r="B126" s="1002"/>
      <c r="C126" s="1003"/>
      <c r="D126" s="1004"/>
      <c r="E126" s="1005" t="str">
        <f>IF($G126="","",VLOOKUP($G126,'DANH MỤC VẬT TƯ'!$B$10:$G$55,2,0))</f>
        <v/>
      </c>
      <c r="F126" s="1005" t="str">
        <f>IF($G126="","",VLOOKUP($G126,'DANH MỤC VẬT TƯ'!$B$10:$G$55,3,0))</f>
        <v/>
      </c>
      <c r="G126" s="1006"/>
      <c r="H126" s="1007"/>
      <c r="I126" s="826"/>
      <c r="J126" s="1007">
        <f t="shared" si="2"/>
        <v>0</v>
      </c>
      <c r="K126" s="1008"/>
    </row>
    <row r="127" spans="1:11" s="1009" customFormat="1" ht="15.95" customHeight="1">
      <c r="A127" s="1001"/>
      <c r="B127" s="1002">
        <v>44623</v>
      </c>
      <c r="C127" s="1003">
        <v>10</v>
      </c>
      <c r="D127" s="1004">
        <v>7</v>
      </c>
      <c r="E127" s="1005" t="str">
        <f>IF($G127="","",VLOOKUP($G127,'DANH MỤC VẬT TƯ'!$B$10:$G$55,2,0))</f>
        <v>Bia 333</v>
      </c>
      <c r="F127" s="1005" t="str">
        <f>IF($G127="","",VLOOKUP($G127,'DANH MỤC VẬT TƯ'!$B$10:$G$55,3,0))</f>
        <v>Lon</v>
      </c>
      <c r="G127" s="1006" t="s">
        <v>2069</v>
      </c>
      <c r="H127" s="1007">
        <v>100</v>
      </c>
      <c r="I127" s="1007">
        <v>11000</v>
      </c>
      <c r="J127" s="1007">
        <f t="shared" si="2"/>
        <v>1100000</v>
      </c>
      <c r="K127" s="1008"/>
    </row>
    <row r="128" spans="1:11" s="1009" customFormat="1" ht="15.95" customHeight="1">
      <c r="A128" s="1001"/>
      <c r="B128" s="1002">
        <v>44623</v>
      </c>
      <c r="C128" s="1003">
        <v>10</v>
      </c>
      <c r="D128" s="1004">
        <v>7</v>
      </c>
      <c r="E128" s="1005" t="str">
        <f>IF($G128="","",VLOOKUP($G128,'DANH MỤC VẬT TƯ'!$B$10:$G$55,2,0))</f>
        <v>Navie 300ml</v>
      </c>
      <c r="F128" s="1005" t="str">
        <f>IF($G128="","",VLOOKUP($G128,'DANH MỤC VẬT TƯ'!$B$10:$G$55,3,0))</f>
        <v>Lon</v>
      </c>
      <c r="G128" s="1006" t="s">
        <v>2070</v>
      </c>
      <c r="H128" s="1007">
        <v>100</v>
      </c>
      <c r="I128" s="826">
        <v>4000</v>
      </c>
      <c r="J128" s="1007">
        <f t="shared" si="2"/>
        <v>400000</v>
      </c>
      <c r="K128" s="1008"/>
    </row>
    <row r="129" spans="1:11" s="1009" customFormat="1" ht="15.95" customHeight="1">
      <c r="A129" s="1001"/>
      <c r="B129" s="1002">
        <v>44623</v>
      </c>
      <c r="C129" s="1003">
        <v>10</v>
      </c>
      <c r="D129" s="1004">
        <v>7</v>
      </c>
      <c r="E129" s="1005" t="str">
        <f>IF($G129="","",VLOOKUP($G129,'DANH MỤC VẬT TƯ'!$B$10:$G$55,2,0))</f>
        <v>Coca</v>
      </c>
      <c r="F129" s="1005" t="str">
        <f>IF($G129="","",VLOOKUP($G129,'DANH MỤC VẬT TƯ'!$B$10:$G$55,3,0))</f>
        <v>Lon</v>
      </c>
      <c r="G129" s="1006" t="s">
        <v>2072</v>
      </c>
      <c r="H129" s="1007">
        <v>100</v>
      </c>
      <c r="I129" s="826">
        <v>8000</v>
      </c>
      <c r="J129" s="1007">
        <f t="shared" si="2"/>
        <v>800000</v>
      </c>
      <c r="K129" s="1008"/>
    </row>
    <row r="130" spans="1:11" s="1009" customFormat="1" ht="15.95" customHeight="1">
      <c r="A130" s="1001"/>
      <c r="B130" s="1028"/>
      <c r="C130" s="1003"/>
      <c r="D130" s="1004"/>
      <c r="E130" s="1054"/>
      <c r="F130" s="1055"/>
      <c r="G130" s="813"/>
      <c r="H130" s="826"/>
      <c r="I130" s="826"/>
      <c r="J130" s="826"/>
      <c r="K130" s="1008"/>
    </row>
    <row r="131" spans="1:11" s="1039" customFormat="1" ht="15.95" customHeight="1">
      <c r="A131" s="1001"/>
      <c r="B131" s="1373"/>
      <c r="C131" s="1409"/>
      <c r="D131" s="1374"/>
      <c r="E131" s="1375" t="s">
        <v>124</v>
      </c>
      <c r="F131" s="1375" t="s">
        <v>242</v>
      </c>
      <c r="G131" s="1375" t="s">
        <v>242</v>
      </c>
      <c r="H131" s="1377">
        <f>SUM(H119:H130)</f>
        <v>750</v>
      </c>
      <c r="I131" s="1377" t="s">
        <v>242</v>
      </c>
      <c r="J131" s="1377">
        <f>SUM(J119:J130)</f>
        <v>5750000</v>
      </c>
    </row>
    <row r="132" spans="1:11" s="1009" customFormat="1" ht="15.95" customHeight="1">
      <c r="A132" s="1001"/>
      <c r="B132" s="1045"/>
      <c r="C132" s="1040"/>
      <c r="D132" s="1041"/>
      <c r="F132" s="1042"/>
      <c r="G132" s="1043"/>
      <c r="H132" s="1044"/>
      <c r="I132" s="1044"/>
      <c r="J132" s="1044"/>
    </row>
    <row r="133" spans="1:11" s="1021" customFormat="1" ht="15.95" customHeight="1">
      <c r="A133" s="1001"/>
      <c r="B133" s="1046"/>
      <c r="C133" s="1047" t="s">
        <v>244</v>
      </c>
      <c r="D133" s="1048"/>
      <c r="E133" s="1039" t="s">
        <v>475</v>
      </c>
      <c r="F133" s="1039"/>
      <c r="G133" s="1043"/>
      <c r="H133" s="1049"/>
      <c r="I133" s="1050" t="s">
        <v>246</v>
      </c>
      <c r="J133" s="1050"/>
    </row>
    <row r="134" spans="1:11" s="1009" customFormat="1" ht="15.95" customHeight="1">
      <c r="A134" s="1001"/>
      <c r="B134" s="1045"/>
      <c r="C134" s="1051" t="s">
        <v>247</v>
      </c>
      <c r="D134" s="1052"/>
      <c r="E134" s="1053" t="s">
        <v>247</v>
      </c>
      <c r="F134" s="1042"/>
      <c r="G134" s="1043"/>
      <c r="H134" s="1044"/>
      <c r="I134" s="1052" t="s">
        <v>247</v>
      </c>
      <c r="J134" s="1052"/>
    </row>
    <row r="135" spans="1:11" s="1009" customFormat="1" ht="15.95" customHeight="1">
      <c r="A135" s="1001"/>
      <c r="B135" s="1045"/>
      <c r="C135" s="1040"/>
      <c r="D135" s="1041"/>
      <c r="F135" s="1042"/>
      <c r="G135" s="1043"/>
      <c r="H135" s="1044"/>
      <c r="I135" s="1044"/>
      <c r="J135" s="1044"/>
    </row>
    <row r="136" spans="1:11" s="1009" customFormat="1" ht="15.95" customHeight="1">
      <c r="A136" s="1001"/>
      <c r="B136" s="1045"/>
      <c r="C136" s="1040"/>
      <c r="D136" s="1041"/>
      <c r="F136" s="1042"/>
      <c r="G136" s="1043"/>
      <c r="H136" s="1044"/>
      <c r="I136" s="1044"/>
      <c r="J136" s="1044"/>
    </row>
    <row r="137" spans="1:11" s="1009" customFormat="1" ht="15.95" customHeight="1">
      <c r="A137" s="1001"/>
      <c r="B137" s="1045"/>
      <c r="C137" s="1040"/>
      <c r="D137" s="1041"/>
      <c r="F137" s="1042"/>
      <c r="G137" s="1043"/>
      <c r="H137" s="1044"/>
      <c r="I137" s="1044"/>
      <c r="J137" s="1044"/>
    </row>
    <row r="138" spans="1:11" s="1009" customFormat="1" ht="15.95" customHeight="1">
      <c r="A138" s="1001"/>
      <c r="B138" s="1045"/>
      <c r="C138" s="1040"/>
      <c r="D138" s="1041"/>
      <c r="F138" s="1042"/>
      <c r="G138" s="1043"/>
      <c r="H138" s="1044"/>
      <c r="I138" s="1044"/>
      <c r="J138" s="1044"/>
    </row>
    <row r="139" spans="1:11" s="1009" customFormat="1" ht="15.95" customHeight="1">
      <c r="A139" s="1001"/>
      <c r="B139" s="1045"/>
      <c r="C139" s="1040"/>
      <c r="D139" s="1041"/>
      <c r="F139" s="1042"/>
      <c r="G139" s="1043"/>
      <c r="H139" s="1044"/>
      <c r="I139" s="1044"/>
      <c r="J139" s="1044"/>
    </row>
    <row r="140" spans="1:11" s="1009" customFormat="1" ht="15.95" customHeight="1">
      <c r="A140" s="1001"/>
      <c r="B140" s="1045"/>
      <c r="C140" s="1040"/>
      <c r="D140" s="1041"/>
      <c r="F140" s="1042"/>
      <c r="G140" s="1043"/>
      <c r="H140" s="1044"/>
      <c r="I140" s="1044"/>
      <c r="J140" s="1044"/>
    </row>
    <row r="141" spans="1:11" s="1009" customFormat="1" ht="15.95" customHeight="1">
      <c r="A141" s="1001"/>
      <c r="B141" s="1045"/>
      <c r="C141" s="1040"/>
      <c r="D141" s="1041"/>
      <c r="F141" s="1042"/>
      <c r="G141" s="1043"/>
      <c r="H141" s="1044"/>
      <c r="I141" s="1044"/>
      <c r="J141" s="1044"/>
    </row>
    <row r="142" spans="1:11" s="1009" customFormat="1" ht="15.95" customHeight="1">
      <c r="A142" s="1001"/>
      <c r="B142" s="1045"/>
      <c r="C142" s="1040"/>
      <c r="D142" s="1041"/>
      <c r="F142" s="1042"/>
      <c r="G142" s="1043"/>
      <c r="H142" s="1044"/>
      <c r="I142" s="1044"/>
      <c r="J142" s="1044"/>
    </row>
    <row r="143" spans="1:11" s="1009" customFormat="1" ht="15.95" customHeight="1">
      <c r="A143" s="1001"/>
      <c r="B143" s="1045"/>
      <c r="C143" s="1040"/>
      <c r="D143" s="1041"/>
      <c r="F143" s="1042"/>
      <c r="G143" s="1043"/>
      <c r="H143" s="1044"/>
      <c r="I143" s="1044"/>
      <c r="J143" s="1044"/>
    </row>
    <row r="144" spans="1:11" s="1009" customFormat="1" ht="15.95" customHeight="1">
      <c r="A144" s="1001"/>
      <c r="B144" s="1045"/>
      <c r="C144" s="1040"/>
      <c r="D144" s="1041"/>
      <c r="F144" s="1042"/>
      <c r="G144" s="1043"/>
      <c r="H144" s="1044"/>
      <c r="I144" s="1044"/>
      <c r="J144" s="1044"/>
    </row>
    <row r="145" spans="1:10" s="1009" customFormat="1" ht="15.95" customHeight="1">
      <c r="A145" s="1001"/>
      <c r="B145" s="1045"/>
      <c r="C145" s="1040"/>
      <c r="D145" s="1041"/>
      <c r="F145" s="1042"/>
      <c r="G145" s="1043"/>
      <c r="H145" s="1044"/>
      <c r="I145" s="1044"/>
      <c r="J145" s="1044"/>
    </row>
    <row r="146" spans="1:10" s="1009" customFormat="1" ht="15.95" customHeight="1">
      <c r="A146" s="1001"/>
      <c r="B146" s="1045"/>
      <c r="C146" s="1040"/>
      <c r="D146" s="1041"/>
      <c r="F146" s="1042"/>
      <c r="G146" s="1043"/>
      <c r="H146" s="1044"/>
      <c r="I146" s="1044"/>
      <c r="J146" s="1044"/>
    </row>
    <row r="147" spans="1:10" s="1009" customFormat="1" ht="15.95" customHeight="1">
      <c r="A147" s="1001"/>
      <c r="B147" s="1045"/>
      <c r="C147" s="1040"/>
      <c r="D147" s="1041"/>
      <c r="F147" s="1042"/>
      <c r="G147" s="1043"/>
      <c r="H147" s="1044"/>
      <c r="I147" s="1044"/>
      <c r="J147" s="1044"/>
    </row>
    <row r="148" spans="1:10" s="1009" customFormat="1" ht="15.95" customHeight="1">
      <c r="A148" s="1001"/>
      <c r="B148" s="1045"/>
      <c r="C148" s="1040"/>
      <c r="D148" s="1041"/>
      <c r="F148" s="1042"/>
      <c r="G148" s="1043"/>
      <c r="H148" s="1044"/>
      <c r="I148" s="1044"/>
      <c r="J148" s="1044"/>
    </row>
    <row r="149" spans="1:10" s="1009" customFormat="1" ht="15.95" customHeight="1">
      <c r="A149" s="1001"/>
      <c r="B149" s="1045"/>
      <c r="C149" s="1040"/>
      <c r="D149" s="1041"/>
      <c r="F149" s="1042"/>
      <c r="G149" s="1043"/>
      <c r="H149" s="1044"/>
      <c r="I149" s="1044"/>
      <c r="J149" s="1044"/>
    </row>
    <row r="150" spans="1:10" s="1009" customFormat="1" ht="15.95" customHeight="1">
      <c r="A150" s="1001"/>
      <c r="B150" s="1045"/>
      <c r="C150" s="1040"/>
      <c r="D150" s="1041"/>
      <c r="F150" s="1042"/>
      <c r="G150" s="1043"/>
      <c r="H150" s="1044"/>
      <c r="I150" s="1044"/>
      <c r="J150" s="1044"/>
    </row>
    <row r="151" spans="1:10" s="1009" customFormat="1" ht="15.95" customHeight="1">
      <c r="A151" s="1001"/>
      <c r="B151" s="1045"/>
      <c r="C151" s="1040"/>
      <c r="D151" s="1041"/>
      <c r="F151" s="1042"/>
      <c r="G151" s="1043"/>
      <c r="H151" s="1044"/>
      <c r="I151" s="1044"/>
      <c r="J151" s="1044"/>
    </row>
    <row r="152" spans="1:10" s="1009" customFormat="1" ht="15.95" customHeight="1">
      <c r="A152" s="1001"/>
      <c r="B152" s="1045"/>
      <c r="C152" s="1040"/>
      <c r="D152" s="1041"/>
      <c r="F152" s="1042"/>
      <c r="G152" s="1043"/>
      <c r="H152" s="1044"/>
      <c r="I152" s="1044"/>
      <c r="J152" s="1044"/>
    </row>
    <row r="153" spans="1:10" s="1009" customFormat="1" ht="15.95" customHeight="1">
      <c r="A153" s="1001"/>
      <c r="B153" s="1045"/>
      <c r="C153" s="1040"/>
      <c r="D153" s="1041"/>
      <c r="F153" s="1042"/>
      <c r="G153" s="1043"/>
      <c r="H153" s="1044"/>
      <c r="I153" s="1044"/>
      <c r="J153" s="1044"/>
    </row>
    <row r="154" spans="1:10" s="1009" customFormat="1" ht="15.95" customHeight="1">
      <c r="A154" s="1001"/>
      <c r="B154" s="1045"/>
      <c r="C154" s="1040"/>
      <c r="D154" s="1041"/>
      <c r="F154" s="1042"/>
      <c r="G154" s="1043"/>
      <c r="H154" s="1044"/>
      <c r="I154" s="1044"/>
      <c r="J154" s="1044"/>
    </row>
    <row r="155" spans="1:10" s="1009" customFormat="1" ht="15.95" customHeight="1">
      <c r="A155" s="1001"/>
      <c r="B155" s="1045"/>
      <c r="C155" s="1040"/>
      <c r="D155" s="1041"/>
      <c r="F155" s="1042"/>
      <c r="G155" s="1043"/>
      <c r="H155" s="1044"/>
      <c r="I155" s="1044"/>
      <c r="J155" s="1044"/>
    </row>
    <row r="156" spans="1:10" s="1009" customFormat="1" ht="15.95" customHeight="1">
      <c r="A156" s="1001"/>
      <c r="B156" s="1045"/>
      <c r="C156" s="1040"/>
      <c r="D156" s="1041"/>
      <c r="F156" s="1042"/>
      <c r="G156" s="1043"/>
      <c r="H156" s="1044"/>
      <c r="I156" s="1044"/>
      <c r="J156" s="1044"/>
    </row>
    <row r="157" spans="1:10" s="1009" customFormat="1" ht="15.95" customHeight="1">
      <c r="A157" s="1001"/>
      <c r="B157" s="1045"/>
      <c r="C157" s="1040"/>
      <c r="D157" s="1041"/>
      <c r="F157" s="1042"/>
      <c r="G157" s="1043"/>
      <c r="H157" s="1044"/>
      <c r="I157" s="1044"/>
      <c r="J157" s="1044"/>
    </row>
    <row r="158" spans="1:10" s="1009" customFormat="1" ht="15.95" customHeight="1">
      <c r="A158" s="1001"/>
      <c r="B158" s="1045"/>
      <c r="C158" s="1040"/>
      <c r="D158" s="1041"/>
      <c r="F158" s="1042"/>
      <c r="G158" s="1043"/>
      <c r="H158" s="1044"/>
      <c r="I158" s="1044"/>
      <c r="J158" s="1044"/>
    </row>
    <row r="159" spans="1:10" s="1009" customFormat="1" ht="15.95" customHeight="1">
      <c r="A159" s="1001"/>
      <c r="B159" s="1045"/>
      <c r="C159" s="1040"/>
      <c r="D159" s="1041"/>
      <c r="F159" s="1042"/>
      <c r="G159" s="1043"/>
      <c r="H159" s="1044"/>
      <c r="I159" s="1044"/>
      <c r="J159" s="1044"/>
    </row>
    <row r="160" spans="1:10" s="1009" customFormat="1" ht="15.95" customHeight="1">
      <c r="A160" s="1001"/>
      <c r="B160" s="1045"/>
      <c r="C160" s="1040"/>
      <c r="D160" s="1041"/>
      <c r="F160" s="1042"/>
      <c r="G160" s="1043"/>
      <c r="H160" s="1044"/>
      <c r="I160" s="1044"/>
      <c r="J160" s="1044"/>
    </row>
    <row r="161" spans="1:10" s="1009" customFormat="1" ht="15.95" customHeight="1">
      <c r="A161" s="1001"/>
      <c r="B161" s="1045"/>
      <c r="C161" s="1040"/>
      <c r="D161" s="1041"/>
      <c r="F161" s="1042"/>
      <c r="G161" s="1043"/>
      <c r="H161" s="1044"/>
      <c r="I161" s="1044"/>
      <c r="J161" s="1044"/>
    </row>
    <row r="162" spans="1:10" s="1009" customFormat="1" ht="15.95" customHeight="1">
      <c r="A162" s="1001"/>
      <c r="B162" s="1045"/>
      <c r="C162" s="1040"/>
      <c r="D162" s="1041"/>
      <c r="F162" s="1042"/>
      <c r="G162" s="1043"/>
      <c r="H162" s="1044"/>
      <c r="I162" s="1044"/>
      <c r="J162" s="1044"/>
    </row>
    <row r="163" spans="1:10" s="1009" customFormat="1" ht="15.95" customHeight="1">
      <c r="A163" s="1001"/>
      <c r="B163" s="1045"/>
      <c r="C163" s="1040"/>
      <c r="D163" s="1041"/>
      <c r="F163" s="1042"/>
      <c r="G163" s="1043"/>
      <c r="H163" s="1044"/>
      <c r="I163" s="1044"/>
      <c r="J163" s="1044"/>
    </row>
    <row r="164" spans="1:10" s="1009" customFormat="1" ht="15.95" customHeight="1">
      <c r="A164" s="1001"/>
      <c r="B164" s="1045"/>
      <c r="C164" s="1040"/>
      <c r="D164" s="1041"/>
      <c r="F164" s="1042"/>
      <c r="G164" s="1043"/>
      <c r="H164" s="1044"/>
      <c r="I164" s="1044"/>
      <c r="J164" s="1044"/>
    </row>
    <row r="165" spans="1:10" s="1009" customFormat="1" ht="15.95" customHeight="1">
      <c r="A165" s="1001"/>
      <c r="B165" s="1045"/>
      <c r="C165" s="1040"/>
      <c r="D165" s="1041"/>
      <c r="F165" s="1042"/>
      <c r="G165" s="1043"/>
      <c r="H165" s="1044"/>
      <c r="I165" s="1044"/>
      <c r="J165" s="1044"/>
    </row>
    <row r="166" spans="1:10" s="1009" customFormat="1" ht="15.95" customHeight="1">
      <c r="A166" s="1001"/>
      <c r="B166" s="1045"/>
      <c r="C166" s="1040"/>
      <c r="D166" s="1041"/>
      <c r="F166" s="1042"/>
      <c r="G166" s="1043"/>
      <c r="H166" s="1044"/>
      <c r="I166" s="1044"/>
      <c r="J166" s="1044"/>
    </row>
    <row r="167" spans="1:10" s="1009" customFormat="1" ht="15.95" customHeight="1">
      <c r="A167" s="1001"/>
      <c r="B167" s="1045"/>
      <c r="C167" s="1040"/>
      <c r="D167" s="1041"/>
      <c r="F167" s="1042"/>
      <c r="G167" s="1043"/>
      <c r="H167" s="1044"/>
      <c r="I167" s="1044"/>
      <c r="J167" s="1044"/>
    </row>
    <row r="168" spans="1:10" s="1009" customFormat="1" ht="15.95" customHeight="1">
      <c r="A168" s="1001"/>
      <c r="B168" s="1045"/>
      <c r="C168" s="1040"/>
      <c r="D168" s="1041"/>
      <c r="F168" s="1042"/>
      <c r="G168" s="1043"/>
      <c r="H168" s="1044"/>
      <c r="I168" s="1044"/>
      <c r="J168" s="1044"/>
    </row>
    <row r="169" spans="1:10" s="1009" customFormat="1" ht="15.95" customHeight="1">
      <c r="A169" s="1001"/>
      <c r="B169" s="1045"/>
      <c r="C169" s="1040"/>
      <c r="D169" s="1041"/>
      <c r="F169" s="1042"/>
      <c r="G169" s="1043"/>
      <c r="H169" s="1044"/>
      <c r="I169" s="1044"/>
      <c r="J169" s="1044"/>
    </row>
    <row r="170" spans="1:10" s="1009" customFormat="1" ht="15.95" customHeight="1">
      <c r="A170" s="1001"/>
      <c r="B170" s="1045"/>
      <c r="C170" s="1040"/>
      <c r="D170" s="1041"/>
      <c r="F170" s="1042"/>
      <c r="G170" s="1043"/>
      <c r="H170" s="1044"/>
      <c r="I170" s="1044"/>
      <c r="J170" s="1044"/>
    </row>
    <row r="171" spans="1:10" s="1009" customFormat="1" ht="15.95" customHeight="1">
      <c r="A171" s="1001"/>
      <c r="B171" s="1045"/>
      <c r="C171" s="1040"/>
      <c r="D171" s="1041"/>
      <c r="F171" s="1042"/>
      <c r="G171" s="1043"/>
      <c r="H171" s="1044"/>
      <c r="I171" s="1044"/>
      <c r="J171" s="1044"/>
    </row>
    <row r="172" spans="1:10" s="1009" customFormat="1" ht="15.95" customHeight="1">
      <c r="A172" s="1001"/>
      <c r="B172" s="1045"/>
      <c r="C172" s="1040"/>
      <c r="D172" s="1041"/>
      <c r="F172" s="1042"/>
      <c r="G172" s="1043"/>
      <c r="H172" s="1044"/>
      <c r="I172" s="1044"/>
      <c r="J172" s="1044"/>
    </row>
    <row r="173" spans="1:10" s="1009" customFormat="1" ht="15.95" customHeight="1">
      <c r="A173" s="1001"/>
      <c r="B173" s="1045"/>
      <c r="C173" s="1040"/>
      <c r="D173" s="1041"/>
      <c r="F173" s="1042"/>
      <c r="G173" s="1043"/>
      <c r="H173" s="1044"/>
      <c r="I173" s="1044"/>
      <c r="J173" s="1044"/>
    </row>
    <row r="174" spans="1:10" s="1009" customFormat="1" ht="15.95" customHeight="1">
      <c r="A174" s="1001"/>
      <c r="B174" s="1045"/>
      <c r="C174" s="1040"/>
      <c r="D174" s="1041"/>
      <c r="F174" s="1042"/>
      <c r="G174" s="1043"/>
      <c r="H174" s="1044"/>
      <c r="I174" s="1044"/>
      <c r="J174" s="1044"/>
    </row>
    <row r="175" spans="1:10" s="1009" customFormat="1" ht="15.95" customHeight="1">
      <c r="A175" s="1001"/>
      <c r="B175" s="1045"/>
      <c r="C175" s="1040"/>
      <c r="D175" s="1041"/>
      <c r="F175" s="1042"/>
      <c r="G175" s="1043"/>
      <c r="H175" s="1044"/>
      <c r="I175" s="1044"/>
      <c r="J175" s="1044"/>
    </row>
    <row r="176" spans="1:10" s="1009" customFormat="1" ht="15.95" customHeight="1">
      <c r="A176" s="1001"/>
      <c r="B176" s="1045"/>
      <c r="C176" s="1040"/>
      <c r="D176" s="1041"/>
      <c r="F176" s="1042"/>
      <c r="G176" s="1043"/>
      <c r="H176" s="1044"/>
      <c r="I176" s="1044"/>
      <c r="J176" s="1044"/>
    </row>
    <row r="177" spans="1:10" s="1009" customFormat="1" ht="15.95" customHeight="1">
      <c r="A177" s="1001"/>
      <c r="B177" s="1045"/>
      <c r="C177" s="1040"/>
      <c r="D177" s="1041"/>
      <c r="F177" s="1042"/>
      <c r="G177" s="1043"/>
      <c r="H177" s="1044"/>
      <c r="I177" s="1044"/>
      <c r="J177" s="1044"/>
    </row>
    <row r="178" spans="1:10" s="1009" customFormat="1" ht="15.95" customHeight="1">
      <c r="A178" s="1001"/>
      <c r="B178" s="1045"/>
      <c r="C178" s="1040"/>
      <c r="D178" s="1041"/>
      <c r="F178" s="1042"/>
      <c r="G178" s="1043"/>
      <c r="H178" s="1044"/>
      <c r="I178" s="1044"/>
      <c r="J178" s="1044"/>
    </row>
    <row r="179" spans="1:10" s="1009" customFormat="1" ht="15.95" customHeight="1">
      <c r="A179" s="1001"/>
      <c r="B179" s="1045"/>
      <c r="C179" s="1040"/>
      <c r="D179" s="1041"/>
      <c r="F179" s="1042"/>
      <c r="G179" s="1043"/>
      <c r="H179" s="1044"/>
      <c r="I179" s="1044"/>
      <c r="J179" s="1044"/>
    </row>
    <row r="180" spans="1:10" s="1009" customFormat="1" ht="15.95" customHeight="1">
      <c r="A180" s="1001"/>
      <c r="B180" s="1045"/>
      <c r="C180" s="1040"/>
      <c r="D180" s="1041"/>
      <c r="F180" s="1042"/>
      <c r="G180" s="1043"/>
      <c r="H180" s="1044"/>
      <c r="I180" s="1044"/>
      <c r="J180" s="1044"/>
    </row>
    <row r="181" spans="1:10" s="1009" customFormat="1" ht="15.95" customHeight="1">
      <c r="A181" s="1001"/>
      <c r="B181" s="1045"/>
      <c r="C181" s="1040"/>
      <c r="D181" s="1041"/>
      <c r="F181" s="1042"/>
      <c r="G181" s="1043"/>
      <c r="H181" s="1044"/>
      <c r="I181" s="1044"/>
      <c r="J181" s="1044"/>
    </row>
    <row r="182" spans="1:10" s="1009" customFormat="1" ht="15.95" customHeight="1">
      <c r="A182" s="1001"/>
      <c r="B182" s="1045"/>
      <c r="C182" s="1040"/>
      <c r="D182" s="1041"/>
      <c r="F182" s="1042"/>
      <c r="G182" s="1043"/>
      <c r="H182" s="1044"/>
      <c r="I182" s="1044"/>
      <c r="J182" s="1044"/>
    </row>
    <row r="183" spans="1:10" s="1009" customFormat="1" ht="15.95" customHeight="1">
      <c r="A183" s="1001"/>
      <c r="B183" s="1045"/>
      <c r="C183" s="1040"/>
      <c r="D183" s="1041"/>
      <c r="F183" s="1042"/>
      <c r="G183" s="1043"/>
      <c r="H183" s="1044"/>
      <c r="I183" s="1044"/>
      <c r="J183" s="1044"/>
    </row>
    <row r="184" spans="1:10" s="1009" customFormat="1" ht="15.95" customHeight="1">
      <c r="A184" s="1001"/>
      <c r="B184" s="1045"/>
      <c r="C184" s="1040"/>
      <c r="D184" s="1041"/>
      <c r="F184" s="1042"/>
      <c r="G184" s="1043"/>
      <c r="H184" s="1044"/>
      <c r="I184" s="1044"/>
      <c r="J184" s="1044"/>
    </row>
    <row r="185" spans="1:10" s="1009" customFormat="1" ht="15.95" customHeight="1">
      <c r="A185" s="1001"/>
      <c r="B185" s="1045"/>
      <c r="C185" s="1040"/>
      <c r="D185" s="1041"/>
      <c r="F185" s="1042"/>
      <c r="G185" s="1043"/>
      <c r="H185" s="1044"/>
      <c r="I185" s="1044"/>
      <c r="J185" s="1044"/>
    </row>
    <row r="186" spans="1:10" s="1009" customFormat="1" ht="15.95" customHeight="1">
      <c r="A186" s="1001"/>
      <c r="B186" s="1045"/>
      <c r="C186" s="1040"/>
      <c r="D186" s="1041"/>
      <c r="F186" s="1042"/>
      <c r="G186" s="1043"/>
      <c r="H186" s="1044"/>
      <c r="I186" s="1044"/>
      <c r="J186" s="1044"/>
    </row>
    <row r="187" spans="1:10" s="1009" customFormat="1" ht="15.95" customHeight="1">
      <c r="A187" s="1001"/>
      <c r="B187" s="1045"/>
      <c r="C187" s="1040"/>
      <c r="D187" s="1041"/>
      <c r="F187" s="1042"/>
      <c r="G187" s="1043"/>
      <c r="H187" s="1044"/>
      <c r="I187" s="1044"/>
      <c r="J187" s="1044"/>
    </row>
    <row r="188" spans="1:10" s="1009" customFormat="1" ht="15.95" customHeight="1">
      <c r="A188" s="1001"/>
      <c r="B188" s="1045"/>
      <c r="C188" s="1040"/>
      <c r="D188" s="1041"/>
      <c r="F188" s="1042"/>
      <c r="G188" s="1043"/>
      <c r="H188" s="1044"/>
      <c r="I188" s="1044"/>
      <c r="J188" s="1044"/>
    </row>
    <row r="189" spans="1:10" s="1009" customFormat="1" ht="15.95" customHeight="1">
      <c r="A189" s="1001"/>
      <c r="B189" s="1045"/>
      <c r="C189" s="1040"/>
      <c r="D189" s="1041"/>
      <c r="F189" s="1042"/>
      <c r="G189" s="1043"/>
      <c r="H189" s="1044"/>
      <c r="I189" s="1044"/>
      <c r="J189" s="1044"/>
    </row>
    <row r="190" spans="1:10" s="1009" customFormat="1" ht="15.95" customHeight="1">
      <c r="A190" s="1001"/>
      <c r="B190" s="1045"/>
      <c r="C190" s="1040"/>
      <c r="D190" s="1041"/>
      <c r="F190" s="1042"/>
      <c r="G190" s="1043"/>
      <c r="H190" s="1044"/>
      <c r="I190" s="1044"/>
      <c r="J190" s="1044"/>
    </row>
    <row r="191" spans="1:10" s="1009" customFormat="1" ht="15.95" customHeight="1">
      <c r="A191" s="1001"/>
      <c r="B191" s="1045"/>
      <c r="C191" s="1040"/>
      <c r="D191" s="1041"/>
      <c r="F191" s="1042"/>
      <c r="G191" s="1043"/>
      <c r="H191" s="1044"/>
      <c r="I191" s="1044"/>
      <c r="J191" s="1044"/>
    </row>
    <row r="192" spans="1:10" s="1009" customFormat="1" ht="15.95" customHeight="1">
      <c r="A192" s="1001"/>
      <c r="B192" s="1045"/>
      <c r="C192" s="1040"/>
      <c r="D192" s="1041"/>
      <c r="F192" s="1042"/>
      <c r="G192" s="1043"/>
      <c r="H192" s="1044"/>
      <c r="I192" s="1044"/>
      <c r="J192" s="1044"/>
    </row>
    <row r="193" spans="1:10" s="1009" customFormat="1" ht="15.95" customHeight="1">
      <c r="A193" s="1001"/>
      <c r="B193" s="1045"/>
      <c r="C193" s="1040"/>
      <c r="D193" s="1041"/>
      <c r="F193" s="1042"/>
      <c r="G193" s="1043"/>
      <c r="H193" s="1044"/>
      <c r="I193" s="1044"/>
      <c r="J193" s="1044"/>
    </row>
    <row r="194" spans="1:10" s="1009" customFormat="1" ht="15.95" customHeight="1">
      <c r="A194" s="1001"/>
      <c r="B194" s="1045"/>
      <c r="C194" s="1040"/>
      <c r="D194" s="1041"/>
      <c r="F194" s="1042"/>
      <c r="G194" s="1043"/>
      <c r="H194" s="1044"/>
      <c r="I194" s="1044"/>
      <c r="J194" s="1044"/>
    </row>
    <row r="195" spans="1:10" s="1009" customFormat="1" ht="15.95" customHeight="1">
      <c r="A195" s="1001"/>
      <c r="B195" s="1045"/>
      <c r="C195" s="1040"/>
      <c r="D195" s="1041"/>
      <c r="F195" s="1042"/>
      <c r="G195" s="1043"/>
      <c r="H195" s="1044"/>
      <c r="I195" s="1044"/>
      <c r="J195" s="1044"/>
    </row>
    <row r="196" spans="1:10" s="1009" customFormat="1" ht="15.95" customHeight="1">
      <c r="A196" s="1001"/>
      <c r="B196" s="1045"/>
      <c r="C196" s="1040"/>
      <c r="D196" s="1041"/>
      <c r="F196" s="1042"/>
      <c r="G196" s="1043"/>
      <c r="H196" s="1044"/>
      <c r="I196" s="1044"/>
      <c r="J196" s="1044"/>
    </row>
    <row r="197" spans="1:10" s="1009" customFormat="1" ht="15.95" customHeight="1">
      <c r="A197" s="1001"/>
      <c r="B197" s="1045"/>
      <c r="C197" s="1040"/>
      <c r="D197" s="1041"/>
      <c r="F197" s="1042"/>
      <c r="G197" s="1043"/>
      <c r="H197" s="1044"/>
      <c r="I197" s="1044"/>
      <c r="J197" s="1044"/>
    </row>
    <row r="198" spans="1:10" s="1009" customFormat="1" ht="15.95" customHeight="1">
      <c r="A198" s="1001"/>
      <c r="B198" s="1045"/>
      <c r="C198" s="1040"/>
      <c r="D198" s="1041"/>
      <c r="F198" s="1042"/>
      <c r="G198" s="1043"/>
      <c r="H198" s="1044"/>
      <c r="I198" s="1044"/>
      <c r="J198" s="1044"/>
    </row>
    <row r="199" spans="1:10" s="1009" customFormat="1" ht="15.95" customHeight="1">
      <c r="A199" s="1001"/>
      <c r="B199" s="1045"/>
      <c r="C199" s="1040"/>
      <c r="D199" s="1041"/>
      <c r="F199" s="1042"/>
      <c r="G199" s="1043"/>
      <c r="H199" s="1044"/>
      <c r="I199" s="1044"/>
      <c r="J199" s="1044"/>
    </row>
    <row r="200" spans="1:10" s="1009" customFormat="1" ht="15.95" customHeight="1">
      <c r="A200" s="1001"/>
      <c r="B200" s="1045"/>
      <c r="C200" s="1040"/>
      <c r="D200" s="1041"/>
      <c r="F200" s="1042"/>
      <c r="G200" s="1043"/>
      <c r="H200" s="1044"/>
      <c r="I200" s="1044"/>
      <c r="J200" s="1044"/>
    </row>
    <row r="201" spans="1:10" s="1009" customFormat="1" ht="15.95" customHeight="1">
      <c r="A201" s="1001"/>
      <c r="B201" s="1045"/>
      <c r="C201" s="1040"/>
      <c r="D201" s="1041"/>
      <c r="F201" s="1042"/>
      <c r="G201" s="1043"/>
      <c r="H201" s="1044"/>
      <c r="I201" s="1044"/>
      <c r="J201" s="1044"/>
    </row>
    <row r="202" spans="1:10" s="1009" customFormat="1" ht="15.95" customHeight="1">
      <c r="A202" s="1001"/>
      <c r="B202" s="1045"/>
      <c r="C202" s="1040"/>
      <c r="D202" s="1041"/>
      <c r="F202" s="1042"/>
      <c r="G202" s="1043"/>
      <c r="H202" s="1044"/>
      <c r="I202" s="1044"/>
      <c r="J202" s="1044"/>
    </row>
    <row r="203" spans="1:10" s="1009" customFormat="1" ht="15.95" customHeight="1">
      <c r="A203" s="1001"/>
      <c r="B203" s="1045"/>
      <c r="C203" s="1040"/>
      <c r="D203" s="1041"/>
      <c r="F203" s="1042"/>
      <c r="G203" s="1043"/>
      <c r="H203" s="1044"/>
      <c r="I203" s="1044"/>
      <c r="J203" s="1044"/>
    </row>
    <row r="204" spans="1:10" s="1009" customFormat="1" ht="15.95" customHeight="1">
      <c r="A204" s="1001"/>
      <c r="B204" s="1045"/>
      <c r="C204" s="1040"/>
      <c r="D204" s="1041"/>
      <c r="F204" s="1042"/>
      <c r="G204" s="1043"/>
      <c r="H204" s="1044"/>
      <c r="I204" s="1044"/>
      <c r="J204" s="1044"/>
    </row>
    <row r="205" spans="1:10" s="1009" customFormat="1" ht="15.95" customHeight="1">
      <c r="A205" s="1001"/>
      <c r="B205" s="1045"/>
      <c r="C205" s="1040"/>
      <c r="D205" s="1041"/>
      <c r="F205" s="1042"/>
      <c r="G205" s="1043"/>
      <c r="H205" s="1044"/>
      <c r="I205" s="1044"/>
      <c r="J205" s="1044"/>
    </row>
    <row r="206" spans="1:10" s="1009" customFormat="1" ht="15.95" customHeight="1">
      <c r="A206" s="1001"/>
      <c r="B206" s="1045"/>
      <c r="C206" s="1040"/>
      <c r="D206" s="1041"/>
      <c r="F206" s="1042"/>
      <c r="G206" s="1043"/>
      <c r="H206" s="1044"/>
      <c r="I206" s="1044"/>
      <c r="J206" s="1044"/>
    </row>
    <row r="207" spans="1:10" s="1009" customFormat="1" ht="15.95" customHeight="1">
      <c r="A207" s="1001"/>
      <c r="B207" s="1045"/>
      <c r="C207" s="1040"/>
      <c r="D207" s="1041"/>
      <c r="F207" s="1042"/>
      <c r="G207" s="1043"/>
      <c r="H207" s="1044"/>
      <c r="I207" s="1044"/>
      <c r="J207" s="1044"/>
    </row>
    <row r="208" spans="1:10" s="1009" customFormat="1" ht="15.95" customHeight="1">
      <c r="A208" s="1001"/>
      <c r="B208" s="1045"/>
      <c r="C208" s="1040"/>
      <c r="D208" s="1041"/>
      <c r="F208" s="1042"/>
      <c r="G208" s="1043"/>
      <c r="H208" s="1044"/>
      <c r="I208" s="1044"/>
      <c r="J208" s="1044"/>
    </row>
    <row r="209" spans="1:10" s="1009" customFormat="1" ht="15.95" customHeight="1">
      <c r="A209" s="1001"/>
      <c r="B209" s="1045"/>
      <c r="C209" s="1040"/>
      <c r="D209" s="1041"/>
      <c r="F209" s="1042"/>
      <c r="G209" s="1043"/>
      <c r="H209" s="1044"/>
      <c r="I209" s="1044"/>
      <c r="J209" s="1044"/>
    </row>
    <row r="210" spans="1:10" s="1009" customFormat="1" ht="15.95" customHeight="1">
      <c r="A210" s="1001"/>
      <c r="B210" s="1045"/>
      <c r="C210" s="1040"/>
      <c r="D210" s="1041"/>
      <c r="F210" s="1042"/>
      <c r="G210" s="1043"/>
      <c r="H210" s="1044"/>
      <c r="I210" s="1044"/>
      <c r="J210" s="1044"/>
    </row>
    <row r="211" spans="1:10" s="1009" customFormat="1" ht="15.95" customHeight="1">
      <c r="A211" s="1001"/>
      <c r="B211" s="1045"/>
      <c r="C211" s="1040"/>
      <c r="D211" s="1041"/>
      <c r="F211" s="1042"/>
      <c r="G211" s="1043"/>
      <c r="H211" s="1044"/>
      <c r="I211" s="1044"/>
      <c r="J211" s="1044"/>
    </row>
    <row r="212" spans="1:10" s="1009" customFormat="1" ht="15.95" customHeight="1">
      <c r="A212" s="1001"/>
      <c r="B212" s="1045"/>
      <c r="C212" s="1040"/>
      <c r="D212" s="1041"/>
      <c r="F212" s="1042"/>
      <c r="G212" s="1043"/>
      <c r="H212" s="1044"/>
      <c r="I212" s="1044"/>
      <c r="J212" s="1044"/>
    </row>
    <row r="213" spans="1:10" s="1009" customFormat="1" ht="15.95" customHeight="1">
      <c r="A213" s="1001"/>
      <c r="B213" s="1045"/>
      <c r="C213" s="1040"/>
      <c r="D213" s="1041"/>
      <c r="F213" s="1042"/>
      <c r="G213" s="1043"/>
      <c r="H213" s="1044"/>
      <c r="I213" s="1044"/>
      <c r="J213" s="1044"/>
    </row>
    <row r="214" spans="1:10" s="1009" customFormat="1" ht="15.95" customHeight="1">
      <c r="A214" s="1001"/>
      <c r="B214" s="1045"/>
      <c r="C214" s="1040"/>
      <c r="D214" s="1041"/>
      <c r="F214" s="1042"/>
      <c r="G214" s="1043"/>
      <c r="H214" s="1044"/>
      <c r="I214" s="1044"/>
      <c r="J214" s="1044"/>
    </row>
    <row r="215" spans="1:10" s="1009" customFormat="1" ht="15.95" customHeight="1">
      <c r="A215" s="1001"/>
      <c r="B215" s="1045"/>
      <c r="C215" s="1040"/>
      <c r="D215" s="1041"/>
      <c r="F215" s="1042"/>
      <c r="G215" s="1043"/>
      <c r="H215" s="1044"/>
      <c r="I215" s="1044"/>
      <c r="J215" s="1044"/>
    </row>
    <row r="216" spans="1:10" s="1009" customFormat="1" ht="15.95" customHeight="1">
      <c r="A216" s="1001"/>
      <c r="B216" s="1045"/>
      <c r="C216" s="1040"/>
      <c r="D216" s="1041"/>
      <c r="F216" s="1042"/>
      <c r="G216" s="1043"/>
      <c r="H216" s="1044"/>
      <c r="I216" s="1044"/>
      <c r="J216" s="1044"/>
    </row>
    <row r="217" spans="1:10" s="1009" customFormat="1" ht="15.95" customHeight="1">
      <c r="A217" s="1001"/>
      <c r="B217" s="1045"/>
      <c r="C217" s="1040"/>
      <c r="D217" s="1041"/>
      <c r="F217" s="1042"/>
      <c r="G217" s="1043"/>
      <c r="H217" s="1044"/>
      <c r="I217" s="1044"/>
      <c r="J217" s="1044"/>
    </row>
    <row r="218" spans="1:10" s="1009" customFormat="1" ht="15.95" customHeight="1">
      <c r="A218" s="1001"/>
      <c r="B218" s="1045"/>
      <c r="C218" s="1040"/>
      <c r="D218" s="1041"/>
      <c r="F218" s="1042"/>
      <c r="G218" s="1043"/>
      <c r="H218" s="1044"/>
      <c r="I218" s="1044"/>
      <c r="J218" s="1044"/>
    </row>
    <row r="219" spans="1:10" s="1009" customFormat="1" ht="15.95" customHeight="1">
      <c r="A219" s="1001"/>
      <c r="B219" s="1045"/>
      <c r="C219" s="1040"/>
      <c r="D219" s="1041"/>
      <c r="F219" s="1042"/>
      <c r="G219" s="1043"/>
      <c r="H219" s="1044"/>
      <c r="I219" s="1044"/>
      <c r="J219" s="1044"/>
    </row>
    <row r="220" spans="1:10" s="1009" customFormat="1" ht="15.95" customHeight="1">
      <c r="A220" s="1001"/>
      <c r="B220" s="1045"/>
      <c r="C220" s="1040"/>
      <c r="D220" s="1041"/>
      <c r="F220" s="1042"/>
      <c r="G220" s="1043"/>
      <c r="H220" s="1044"/>
      <c r="I220" s="1044"/>
      <c r="J220" s="1044"/>
    </row>
    <row r="221" spans="1:10" s="1009" customFormat="1" ht="15.95" customHeight="1">
      <c r="A221" s="1001"/>
      <c r="B221" s="1045"/>
      <c r="C221" s="1040"/>
      <c r="D221" s="1041"/>
      <c r="F221" s="1042"/>
      <c r="G221" s="1043"/>
      <c r="H221" s="1044"/>
      <c r="I221" s="1044"/>
      <c r="J221" s="1044"/>
    </row>
    <row r="222" spans="1:10" s="1009" customFormat="1" ht="15.95" customHeight="1">
      <c r="A222" s="1001"/>
      <c r="B222" s="1045"/>
      <c r="C222" s="1040"/>
      <c r="D222" s="1041"/>
      <c r="F222" s="1042"/>
      <c r="G222" s="1043"/>
      <c r="H222" s="1044"/>
      <c r="I222" s="1044"/>
      <c r="J222" s="1044"/>
    </row>
    <row r="223" spans="1:10" s="1009" customFormat="1" ht="15.95" customHeight="1">
      <c r="A223" s="1001"/>
      <c r="B223" s="1045"/>
      <c r="C223" s="1040"/>
      <c r="D223" s="1041"/>
      <c r="F223" s="1042"/>
      <c r="G223" s="1043"/>
      <c r="H223" s="1044"/>
      <c r="I223" s="1044"/>
      <c r="J223" s="1044"/>
    </row>
    <row r="224" spans="1:10" s="1009" customFormat="1" ht="15.95" customHeight="1">
      <c r="A224" s="1001"/>
      <c r="B224" s="1045"/>
      <c r="C224" s="1040"/>
      <c r="D224" s="1041"/>
      <c r="F224" s="1042"/>
      <c r="G224" s="1043"/>
      <c r="H224" s="1044"/>
      <c r="I224" s="1044"/>
      <c r="J224" s="1044"/>
    </row>
    <row r="225" spans="1:10" s="1009" customFormat="1" ht="15.95" customHeight="1">
      <c r="A225" s="1001"/>
      <c r="B225" s="1045"/>
      <c r="C225" s="1040"/>
      <c r="D225" s="1041"/>
      <c r="F225" s="1042"/>
      <c r="G225" s="1043"/>
      <c r="H225" s="1044"/>
      <c r="I225" s="1044"/>
      <c r="J225" s="1044"/>
    </row>
    <row r="226" spans="1:10" s="1009" customFormat="1" ht="15.95" customHeight="1">
      <c r="A226" s="1001"/>
      <c r="B226" s="1045"/>
      <c r="C226" s="1040"/>
      <c r="D226" s="1041"/>
      <c r="F226" s="1042"/>
      <c r="G226" s="1043"/>
      <c r="H226" s="1044"/>
      <c r="I226" s="1044"/>
      <c r="J226" s="1044"/>
    </row>
    <row r="227" spans="1:10" s="1009" customFormat="1" ht="15.95" customHeight="1">
      <c r="A227" s="1001"/>
      <c r="B227" s="1045"/>
      <c r="C227" s="1040"/>
      <c r="D227" s="1041"/>
      <c r="F227" s="1042"/>
      <c r="G227" s="1043"/>
      <c r="H227" s="1044"/>
      <c r="I227" s="1044"/>
      <c r="J227" s="1044"/>
    </row>
    <row r="228" spans="1:10" s="1009" customFormat="1" ht="15.95" customHeight="1">
      <c r="A228" s="1001"/>
      <c r="B228" s="1045"/>
      <c r="C228" s="1040"/>
      <c r="D228" s="1041"/>
      <c r="F228" s="1042"/>
      <c r="G228" s="1043"/>
      <c r="H228" s="1044"/>
      <c r="I228" s="1044"/>
      <c r="J228" s="1044"/>
    </row>
    <row r="229" spans="1:10" s="1009" customFormat="1" ht="15.95" customHeight="1">
      <c r="A229" s="1001"/>
      <c r="B229" s="1045"/>
      <c r="C229" s="1040"/>
      <c r="D229" s="1041"/>
      <c r="F229" s="1042"/>
      <c r="G229" s="1043"/>
      <c r="H229" s="1044"/>
      <c r="I229" s="1044"/>
      <c r="J229" s="1044"/>
    </row>
    <row r="230" spans="1:10" s="1009" customFormat="1" ht="15.95" customHeight="1">
      <c r="A230" s="1001"/>
      <c r="B230" s="1045"/>
      <c r="C230" s="1040"/>
      <c r="D230" s="1041"/>
      <c r="F230" s="1042"/>
      <c r="G230" s="1043"/>
      <c r="H230" s="1044"/>
      <c r="I230" s="1044"/>
      <c r="J230" s="1044"/>
    </row>
    <row r="231" spans="1:10" s="1009" customFormat="1" ht="15.95" customHeight="1">
      <c r="A231" s="1001"/>
      <c r="B231" s="1045"/>
      <c r="C231" s="1040"/>
      <c r="D231" s="1041"/>
      <c r="F231" s="1042"/>
      <c r="G231" s="1043"/>
      <c r="H231" s="1044"/>
      <c r="I231" s="1044"/>
      <c r="J231" s="1044"/>
    </row>
    <row r="232" spans="1:10" s="1009" customFormat="1" ht="15.95" customHeight="1">
      <c r="A232" s="1001"/>
      <c r="B232" s="1045"/>
      <c r="C232" s="1040"/>
      <c r="D232" s="1041"/>
      <c r="F232" s="1042"/>
      <c r="G232" s="1043"/>
      <c r="H232" s="1044"/>
      <c r="I232" s="1044"/>
      <c r="J232" s="1044"/>
    </row>
    <row r="233" spans="1:10" s="1009" customFormat="1" ht="15.95" customHeight="1">
      <c r="A233" s="1001"/>
      <c r="B233" s="1045"/>
      <c r="C233" s="1040"/>
      <c r="D233" s="1041"/>
      <c r="F233" s="1042"/>
      <c r="G233" s="1043"/>
      <c r="H233" s="1044"/>
      <c r="I233" s="1044"/>
      <c r="J233" s="1044"/>
    </row>
    <row r="234" spans="1:10" s="1009" customFormat="1" ht="15.95" customHeight="1">
      <c r="A234" s="1001"/>
      <c r="B234" s="1045"/>
      <c r="C234" s="1040"/>
      <c r="D234" s="1041"/>
      <c r="F234" s="1042"/>
      <c r="G234" s="1043"/>
      <c r="H234" s="1044"/>
      <c r="I234" s="1044"/>
      <c r="J234" s="1044"/>
    </row>
    <row r="235" spans="1:10" s="1009" customFormat="1" ht="15.95" customHeight="1">
      <c r="A235" s="1001"/>
      <c r="B235" s="1045"/>
      <c r="C235" s="1040"/>
      <c r="D235" s="1041"/>
      <c r="F235" s="1042"/>
      <c r="G235" s="1043"/>
      <c r="H235" s="1044"/>
      <c r="I235" s="1044"/>
      <c r="J235" s="1044"/>
    </row>
    <row r="236" spans="1:10" s="1009" customFormat="1" ht="15.95" customHeight="1">
      <c r="A236" s="1001"/>
      <c r="B236" s="1045"/>
      <c r="C236" s="1040"/>
      <c r="D236" s="1041"/>
      <c r="F236" s="1042"/>
      <c r="G236" s="1043"/>
      <c r="H236" s="1044"/>
      <c r="I236" s="1044"/>
      <c r="J236" s="1044"/>
    </row>
    <row r="237" spans="1:10" s="1009" customFormat="1" ht="15.95" customHeight="1">
      <c r="A237" s="1001"/>
      <c r="B237" s="1045"/>
      <c r="C237" s="1040"/>
      <c r="D237" s="1041"/>
      <c r="F237" s="1042"/>
      <c r="G237" s="1043"/>
      <c r="H237" s="1044"/>
      <c r="I237" s="1044"/>
      <c r="J237" s="1044"/>
    </row>
    <row r="238" spans="1:10" s="1009" customFormat="1" ht="15.95" customHeight="1">
      <c r="A238" s="1001"/>
      <c r="B238" s="1045"/>
      <c r="C238" s="1040"/>
      <c r="D238" s="1041"/>
      <c r="F238" s="1042"/>
      <c r="G238" s="1043"/>
      <c r="H238" s="1044"/>
      <c r="I238" s="1044"/>
      <c r="J238" s="1044"/>
    </row>
    <row r="239" spans="1:10" s="1009" customFormat="1" ht="15.95" customHeight="1">
      <c r="A239" s="1001"/>
      <c r="B239" s="1045"/>
      <c r="C239" s="1040"/>
      <c r="D239" s="1041"/>
      <c r="F239" s="1042"/>
      <c r="G239" s="1043"/>
      <c r="H239" s="1044"/>
      <c r="I239" s="1044"/>
      <c r="J239" s="1044"/>
    </row>
    <row r="240" spans="1:10" s="1009" customFormat="1" ht="15.95" customHeight="1">
      <c r="A240" s="1001"/>
      <c r="B240" s="1045"/>
      <c r="C240" s="1040"/>
      <c r="D240" s="1041"/>
      <c r="F240" s="1042"/>
      <c r="G240" s="1043"/>
      <c r="H240" s="1044"/>
      <c r="I240" s="1044"/>
      <c r="J240" s="1044"/>
    </row>
    <row r="241" spans="1:10" s="1009" customFormat="1" ht="15.95" customHeight="1">
      <c r="A241" s="1001"/>
      <c r="B241" s="1045"/>
      <c r="C241" s="1040"/>
      <c r="D241" s="1041"/>
      <c r="F241" s="1042"/>
      <c r="G241" s="1043"/>
      <c r="H241" s="1044"/>
      <c r="I241" s="1044"/>
      <c r="J241" s="1044"/>
    </row>
    <row r="242" spans="1:10" s="1009" customFormat="1" ht="15.95" customHeight="1">
      <c r="A242" s="1001"/>
      <c r="B242" s="1045"/>
      <c r="C242" s="1040"/>
      <c r="D242" s="1041"/>
      <c r="F242" s="1042"/>
      <c r="G242" s="1043"/>
      <c r="H242" s="1044"/>
      <c r="I242" s="1044"/>
      <c r="J242" s="1044"/>
    </row>
    <row r="243" spans="1:10" s="1009" customFormat="1" ht="15.95" customHeight="1">
      <c r="A243" s="1001"/>
      <c r="B243" s="1045"/>
      <c r="C243" s="1040"/>
      <c r="D243" s="1041"/>
      <c r="F243" s="1042"/>
      <c r="G243" s="1043"/>
      <c r="H243" s="1044"/>
      <c r="I243" s="1044"/>
      <c r="J243" s="1044"/>
    </row>
    <row r="244" spans="1:10" s="1009" customFormat="1" ht="15.95" customHeight="1">
      <c r="A244" s="1001"/>
      <c r="B244" s="1045"/>
      <c r="C244" s="1040"/>
      <c r="D244" s="1041"/>
      <c r="F244" s="1042"/>
      <c r="G244" s="1043"/>
      <c r="H244" s="1044"/>
      <c r="I244" s="1044"/>
      <c r="J244" s="1044"/>
    </row>
    <row r="245" spans="1:10" s="1009" customFormat="1" ht="15.95" customHeight="1">
      <c r="A245" s="1001"/>
      <c r="B245" s="1045"/>
      <c r="C245" s="1040"/>
      <c r="D245" s="1041"/>
      <c r="F245" s="1042"/>
      <c r="G245" s="1043"/>
      <c r="H245" s="1044"/>
      <c r="I245" s="1044"/>
      <c r="J245" s="1044"/>
    </row>
    <row r="246" spans="1:10" s="1009" customFormat="1" ht="15.95" customHeight="1">
      <c r="A246" s="1001"/>
      <c r="B246" s="1045"/>
      <c r="C246" s="1040"/>
      <c r="D246" s="1041"/>
      <c r="F246" s="1042"/>
      <c r="G246" s="1043"/>
      <c r="H246" s="1044"/>
      <c r="I246" s="1044"/>
      <c r="J246" s="1044"/>
    </row>
    <row r="247" spans="1:10" s="1009" customFormat="1" ht="15.95" customHeight="1">
      <c r="A247" s="1001"/>
      <c r="B247" s="1045"/>
      <c r="C247" s="1040"/>
      <c r="D247" s="1041"/>
      <c r="F247" s="1042"/>
      <c r="G247" s="1043"/>
      <c r="H247" s="1044"/>
      <c r="I247" s="1044"/>
      <c r="J247" s="1044"/>
    </row>
    <row r="248" spans="1:10" s="1009" customFormat="1" ht="15.95" customHeight="1">
      <c r="A248" s="1001"/>
      <c r="B248" s="1045"/>
      <c r="C248" s="1040"/>
      <c r="D248" s="1041"/>
      <c r="F248" s="1042"/>
      <c r="G248" s="1043"/>
      <c r="H248" s="1044"/>
      <c r="I248" s="1044"/>
      <c r="J248" s="1044"/>
    </row>
    <row r="249" spans="1:10" s="1009" customFormat="1" ht="15.95" customHeight="1">
      <c r="A249" s="1001"/>
      <c r="B249" s="1045"/>
      <c r="C249" s="1040"/>
      <c r="D249" s="1041"/>
      <c r="F249" s="1042"/>
      <c r="G249" s="1043"/>
      <c r="H249" s="1044"/>
      <c r="I249" s="1044"/>
      <c r="J249" s="1044"/>
    </row>
    <row r="250" spans="1:10" s="1009" customFormat="1" ht="15.95" customHeight="1">
      <c r="A250" s="1001"/>
      <c r="B250" s="1045"/>
      <c r="C250" s="1040"/>
      <c r="D250" s="1041"/>
      <c r="F250" s="1042"/>
      <c r="G250" s="1043"/>
      <c r="H250" s="1044"/>
      <c r="I250" s="1044"/>
      <c r="J250" s="1044"/>
    </row>
    <row r="251" spans="1:10" s="1009" customFormat="1" ht="15.95" customHeight="1">
      <c r="A251" s="1001"/>
      <c r="B251" s="1045"/>
      <c r="C251" s="1040"/>
      <c r="D251" s="1041"/>
      <c r="F251" s="1042"/>
      <c r="G251" s="1043"/>
      <c r="H251" s="1044"/>
      <c r="I251" s="1044"/>
      <c r="J251" s="1044"/>
    </row>
    <row r="252" spans="1:10" s="1009" customFormat="1" ht="15.95" customHeight="1">
      <c r="A252" s="1001"/>
      <c r="B252" s="1045"/>
      <c r="C252" s="1040"/>
      <c r="D252" s="1041"/>
      <c r="F252" s="1042"/>
      <c r="G252" s="1043"/>
      <c r="H252" s="1044"/>
      <c r="I252" s="1044"/>
      <c r="J252" s="1044"/>
    </row>
    <row r="253" spans="1:10" s="1009" customFormat="1" ht="15.95" customHeight="1">
      <c r="A253" s="1001"/>
      <c r="B253" s="1045"/>
      <c r="C253" s="1040"/>
      <c r="D253" s="1041"/>
      <c r="F253" s="1042"/>
      <c r="G253" s="1043"/>
      <c r="H253" s="1044"/>
      <c r="I253" s="1044"/>
      <c r="J253" s="1044"/>
    </row>
    <row r="254" spans="1:10" s="1009" customFormat="1" ht="15.95" customHeight="1">
      <c r="A254" s="1001"/>
      <c r="B254" s="1045"/>
      <c r="C254" s="1040"/>
      <c r="D254" s="1041"/>
      <c r="F254" s="1042"/>
      <c r="G254" s="1043"/>
      <c r="H254" s="1044"/>
      <c r="I254" s="1044"/>
      <c r="J254" s="1044"/>
    </row>
    <row r="255" spans="1:10" s="1009" customFormat="1" ht="15.95" customHeight="1">
      <c r="A255" s="1001"/>
      <c r="B255" s="1045"/>
      <c r="C255" s="1040"/>
      <c r="D255" s="1041"/>
      <c r="F255" s="1042"/>
      <c r="G255" s="1043"/>
      <c r="H255" s="1044"/>
      <c r="I255" s="1044"/>
      <c r="J255" s="1044"/>
    </row>
    <row r="256" spans="1:10" s="1009" customFormat="1" ht="15.95" customHeight="1">
      <c r="A256" s="1001"/>
      <c r="B256" s="1045"/>
      <c r="C256" s="1040"/>
      <c r="D256" s="1041"/>
      <c r="F256" s="1042"/>
      <c r="G256" s="1043"/>
      <c r="H256" s="1044"/>
      <c r="I256" s="1044"/>
      <c r="J256" s="1044"/>
    </row>
    <row r="257" spans="1:10" s="1009" customFormat="1" ht="15.95" customHeight="1">
      <c r="A257" s="1001"/>
      <c r="B257" s="1045"/>
      <c r="C257" s="1040"/>
      <c r="D257" s="1041"/>
      <c r="F257" s="1042"/>
      <c r="G257" s="1043"/>
      <c r="H257" s="1044"/>
      <c r="I257" s="1044"/>
      <c r="J257" s="1044"/>
    </row>
    <row r="258" spans="1:10" s="1009" customFormat="1" ht="15.95" customHeight="1">
      <c r="A258" s="1001"/>
      <c r="B258" s="1045"/>
      <c r="C258" s="1040"/>
      <c r="D258" s="1041"/>
      <c r="F258" s="1042"/>
      <c r="G258" s="1043"/>
      <c r="H258" s="1044"/>
      <c r="I258" s="1044"/>
      <c r="J258" s="1044"/>
    </row>
    <row r="259" spans="1:10" s="1009" customFormat="1" ht="15.95" customHeight="1">
      <c r="A259" s="1001"/>
      <c r="B259" s="1045"/>
      <c r="C259" s="1040"/>
      <c r="D259" s="1041"/>
      <c r="F259" s="1042"/>
      <c r="G259" s="1043"/>
      <c r="H259" s="1044"/>
      <c r="I259" s="1044"/>
      <c r="J259" s="1044"/>
    </row>
    <row r="260" spans="1:10" s="1009" customFormat="1" ht="15.95" customHeight="1">
      <c r="A260" s="1001"/>
      <c r="B260" s="1045"/>
      <c r="C260" s="1040"/>
      <c r="D260" s="1041"/>
      <c r="F260" s="1042"/>
      <c r="G260" s="1043"/>
      <c r="H260" s="1044"/>
      <c r="I260" s="1044"/>
      <c r="J260" s="1044"/>
    </row>
    <row r="261" spans="1:10" s="1009" customFormat="1" ht="15.95" customHeight="1">
      <c r="A261" s="1001"/>
      <c r="B261" s="1045"/>
      <c r="C261" s="1040"/>
      <c r="D261" s="1041"/>
      <c r="F261" s="1042"/>
      <c r="G261" s="1043"/>
      <c r="H261" s="1044"/>
      <c r="I261" s="1044"/>
      <c r="J261" s="1044"/>
    </row>
    <row r="262" spans="1:10" s="1009" customFormat="1" ht="15.95" customHeight="1">
      <c r="A262" s="1001"/>
      <c r="B262" s="1045"/>
      <c r="C262" s="1040"/>
      <c r="D262" s="1041"/>
      <c r="F262" s="1042"/>
      <c r="G262" s="1043"/>
      <c r="H262" s="1044"/>
      <c r="I262" s="1044"/>
      <c r="J262" s="1044"/>
    </row>
    <row r="263" spans="1:10" s="1009" customFormat="1" ht="15.95" customHeight="1">
      <c r="A263" s="1001"/>
      <c r="B263" s="1045"/>
      <c r="C263" s="1040"/>
      <c r="D263" s="1041"/>
      <c r="F263" s="1042"/>
      <c r="G263" s="1043"/>
      <c r="H263" s="1044"/>
      <c r="I263" s="1044"/>
      <c r="J263" s="1044"/>
    </row>
    <row r="264" spans="1:10" s="1009" customFormat="1" ht="15.95" customHeight="1">
      <c r="A264" s="1001"/>
      <c r="B264" s="1045"/>
      <c r="C264" s="1040"/>
      <c r="D264" s="1041"/>
      <c r="F264" s="1042"/>
      <c r="G264" s="1043"/>
      <c r="H264" s="1044"/>
      <c r="I264" s="1044"/>
      <c r="J264" s="1044"/>
    </row>
    <row r="265" spans="1:10" s="1009" customFormat="1" ht="15.95" customHeight="1">
      <c r="A265" s="1001"/>
      <c r="B265" s="1045"/>
      <c r="C265" s="1040"/>
      <c r="D265" s="1041"/>
      <c r="F265" s="1042"/>
      <c r="G265" s="1043"/>
      <c r="H265" s="1044"/>
      <c r="I265" s="1044"/>
      <c r="J265" s="1044"/>
    </row>
    <row r="266" spans="1:10" s="1009" customFormat="1" ht="15.95" customHeight="1">
      <c r="A266" s="1001"/>
      <c r="B266" s="1045"/>
      <c r="C266" s="1040"/>
      <c r="D266" s="1041"/>
      <c r="F266" s="1042"/>
      <c r="G266" s="1043"/>
      <c r="H266" s="1044"/>
      <c r="I266" s="1044"/>
      <c r="J266" s="1044"/>
    </row>
  </sheetData>
  <mergeCells count="30">
    <mergeCell ref="I116:I117"/>
    <mergeCell ref="J116:J117"/>
    <mergeCell ref="E114:H114"/>
    <mergeCell ref="E115:H115"/>
    <mergeCell ref="B116:C116"/>
    <mergeCell ref="D116:D117"/>
    <mergeCell ref="E116:E117"/>
    <mergeCell ref="F116:F117"/>
    <mergeCell ref="G116:G117"/>
    <mergeCell ref="H116:H117"/>
    <mergeCell ref="J9:J10"/>
    <mergeCell ref="E60:H60"/>
    <mergeCell ref="E61:H61"/>
    <mergeCell ref="B62:C62"/>
    <mergeCell ref="D62:D63"/>
    <mergeCell ref="E62:E63"/>
    <mergeCell ref="F62:F63"/>
    <mergeCell ref="G62:G63"/>
    <mergeCell ref="H62:H63"/>
    <mergeCell ref="I62:I63"/>
    <mergeCell ref="J62:J63"/>
    <mergeCell ref="I9:I10"/>
    <mergeCell ref="E7:H7"/>
    <mergeCell ref="E8:H8"/>
    <mergeCell ref="B9:C9"/>
    <mergeCell ref="D9:D10"/>
    <mergeCell ref="E9:E10"/>
    <mergeCell ref="F9:F10"/>
    <mergeCell ref="G9:G10"/>
    <mergeCell ref="H9:H10"/>
  </mergeCells>
  <printOptions horizontalCentered="1"/>
  <pageMargins left="0.25" right="0.25" top="0.5" bottom="0.5" header="0" footer="0"/>
  <pageSetup paperSize="9" scale="9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V798"/>
  <sheetViews>
    <sheetView topLeftCell="A574" zoomScale="90" zoomScaleNormal="90" zoomScaleSheetLayoutView="100" workbookViewId="0">
      <selection activeCell="B493" sqref="B493"/>
    </sheetView>
  </sheetViews>
  <sheetFormatPr defaultRowHeight="15.95" customHeight="1"/>
  <cols>
    <col min="1" max="1" width="9.140625" style="1001"/>
    <col min="2" max="2" width="8.42578125" style="1001" customWidth="1"/>
    <col min="3" max="3" width="10" style="1442" customWidth="1"/>
    <col min="4" max="4" width="5.5703125" style="1059" customWidth="1"/>
    <col min="5" max="5" width="26.140625" style="1001" customWidth="1"/>
    <col min="6" max="6" width="6.7109375" style="1001" customWidth="1"/>
    <col min="7" max="7" width="8" style="1001" customWidth="1"/>
    <col min="8" max="8" width="7.7109375" style="1001" customWidth="1"/>
    <col min="9" max="9" width="9.85546875" style="1001" customWidth="1"/>
    <col min="10" max="10" width="12.5703125" style="1001" customWidth="1"/>
    <col min="11" max="11" width="12.140625" style="820" customWidth="1"/>
    <col min="12" max="12" width="13.5703125" style="1001" customWidth="1"/>
    <col min="13" max="13" width="13.140625" style="1001" customWidth="1"/>
    <col min="14" max="91" width="11.85546875" style="1001" customWidth="1"/>
    <col min="92" max="257" width="9.140625" style="1001"/>
    <col min="258" max="258" width="9.85546875" style="1001" customWidth="1"/>
    <col min="259" max="259" width="9.7109375" style="1001" customWidth="1"/>
    <col min="260" max="260" width="7.85546875" style="1001" customWidth="1"/>
    <col min="261" max="261" width="30.42578125" style="1001" customWidth="1"/>
    <col min="262" max="262" width="8.5703125" style="1001" customWidth="1"/>
    <col min="263" max="263" width="9.42578125" style="1001" customWidth="1"/>
    <col min="264" max="264" width="9.85546875" style="1001" customWidth="1"/>
    <col min="265" max="265" width="11" style="1001" customWidth="1"/>
    <col min="266" max="266" width="13.5703125" style="1001" customWidth="1"/>
    <col min="267" max="267" width="11.85546875" style="1001" customWidth="1"/>
    <col min="268" max="268" width="14.42578125" style="1001" customWidth="1"/>
    <col min="269" max="269" width="13.140625" style="1001" customWidth="1"/>
    <col min="270" max="347" width="11.85546875" style="1001" customWidth="1"/>
    <col min="348" max="513" width="9.140625" style="1001"/>
    <col min="514" max="514" width="9.85546875" style="1001" customWidth="1"/>
    <col min="515" max="515" width="9.7109375" style="1001" customWidth="1"/>
    <col min="516" max="516" width="7.85546875" style="1001" customWidth="1"/>
    <col min="517" max="517" width="30.42578125" style="1001" customWidth="1"/>
    <col min="518" max="518" width="8.5703125" style="1001" customWidth="1"/>
    <col min="519" max="519" width="9.42578125" style="1001" customWidth="1"/>
    <col min="520" max="520" width="9.85546875" style="1001" customWidth="1"/>
    <col min="521" max="521" width="11" style="1001" customWidth="1"/>
    <col min="522" max="522" width="13.5703125" style="1001" customWidth="1"/>
    <col min="523" max="523" width="11.85546875" style="1001" customWidth="1"/>
    <col min="524" max="524" width="14.42578125" style="1001" customWidth="1"/>
    <col min="525" max="525" width="13.140625" style="1001" customWidth="1"/>
    <col min="526" max="603" width="11.85546875" style="1001" customWidth="1"/>
    <col min="604" max="769" width="9.140625" style="1001"/>
    <col min="770" max="770" width="9.85546875" style="1001" customWidth="1"/>
    <col min="771" max="771" width="9.7109375" style="1001" customWidth="1"/>
    <col min="772" max="772" width="7.85546875" style="1001" customWidth="1"/>
    <col min="773" max="773" width="30.42578125" style="1001" customWidth="1"/>
    <col min="774" max="774" width="8.5703125" style="1001" customWidth="1"/>
    <col min="775" max="775" width="9.42578125" style="1001" customWidth="1"/>
    <col min="776" max="776" width="9.85546875" style="1001" customWidth="1"/>
    <col min="777" max="777" width="11" style="1001" customWidth="1"/>
    <col min="778" max="778" width="13.5703125" style="1001" customWidth="1"/>
    <col min="779" max="779" width="11.85546875" style="1001" customWidth="1"/>
    <col min="780" max="780" width="14.42578125" style="1001" customWidth="1"/>
    <col min="781" max="781" width="13.140625" style="1001" customWidth="1"/>
    <col min="782" max="859" width="11.85546875" style="1001" customWidth="1"/>
    <col min="860" max="1025" width="9.140625" style="1001"/>
    <col min="1026" max="1026" width="9.85546875" style="1001" customWidth="1"/>
    <col min="1027" max="1027" width="9.7109375" style="1001" customWidth="1"/>
    <col min="1028" max="1028" width="7.85546875" style="1001" customWidth="1"/>
    <col min="1029" max="1029" width="30.42578125" style="1001" customWidth="1"/>
    <col min="1030" max="1030" width="8.5703125" style="1001" customWidth="1"/>
    <col min="1031" max="1031" width="9.42578125" style="1001" customWidth="1"/>
    <col min="1032" max="1032" width="9.85546875" style="1001" customWidth="1"/>
    <col min="1033" max="1033" width="11" style="1001" customWidth="1"/>
    <col min="1034" max="1034" width="13.5703125" style="1001" customWidth="1"/>
    <col min="1035" max="1035" width="11.85546875" style="1001" customWidth="1"/>
    <col min="1036" max="1036" width="14.42578125" style="1001" customWidth="1"/>
    <col min="1037" max="1037" width="13.140625" style="1001" customWidth="1"/>
    <col min="1038" max="1115" width="11.85546875" style="1001" customWidth="1"/>
    <col min="1116" max="1281" width="9.140625" style="1001"/>
    <col min="1282" max="1282" width="9.85546875" style="1001" customWidth="1"/>
    <col min="1283" max="1283" width="9.7109375" style="1001" customWidth="1"/>
    <col min="1284" max="1284" width="7.85546875" style="1001" customWidth="1"/>
    <col min="1285" max="1285" width="30.42578125" style="1001" customWidth="1"/>
    <col min="1286" max="1286" width="8.5703125" style="1001" customWidth="1"/>
    <col min="1287" max="1287" width="9.42578125" style="1001" customWidth="1"/>
    <col min="1288" max="1288" width="9.85546875" style="1001" customWidth="1"/>
    <col min="1289" max="1289" width="11" style="1001" customWidth="1"/>
    <col min="1290" max="1290" width="13.5703125" style="1001" customWidth="1"/>
    <col min="1291" max="1291" width="11.85546875" style="1001" customWidth="1"/>
    <col min="1292" max="1292" width="14.42578125" style="1001" customWidth="1"/>
    <col min="1293" max="1293" width="13.140625" style="1001" customWidth="1"/>
    <col min="1294" max="1371" width="11.85546875" style="1001" customWidth="1"/>
    <col min="1372" max="1537" width="9.140625" style="1001"/>
    <col min="1538" max="1538" width="9.85546875" style="1001" customWidth="1"/>
    <col min="1539" max="1539" width="9.7109375" style="1001" customWidth="1"/>
    <col min="1540" max="1540" width="7.85546875" style="1001" customWidth="1"/>
    <col min="1541" max="1541" width="30.42578125" style="1001" customWidth="1"/>
    <col min="1542" max="1542" width="8.5703125" style="1001" customWidth="1"/>
    <col min="1543" max="1543" width="9.42578125" style="1001" customWidth="1"/>
    <col min="1544" max="1544" width="9.85546875" style="1001" customWidth="1"/>
    <col min="1545" max="1545" width="11" style="1001" customWidth="1"/>
    <col min="1546" max="1546" width="13.5703125" style="1001" customWidth="1"/>
    <col min="1547" max="1547" width="11.85546875" style="1001" customWidth="1"/>
    <col min="1548" max="1548" width="14.42578125" style="1001" customWidth="1"/>
    <col min="1549" max="1549" width="13.140625" style="1001" customWidth="1"/>
    <col min="1550" max="1627" width="11.85546875" style="1001" customWidth="1"/>
    <col min="1628" max="1793" width="9.140625" style="1001"/>
    <col min="1794" max="1794" width="9.85546875" style="1001" customWidth="1"/>
    <col min="1795" max="1795" width="9.7109375" style="1001" customWidth="1"/>
    <col min="1796" max="1796" width="7.85546875" style="1001" customWidth="1"/>
    <col min="1797" max="1797" width="30.42578125" style="1001" customWidth="1"/>
    <col min="1798" max="1798" width="8.5703125" style="1001" customWidth="1"/>
    <col min="1799" max="1799" width="9.42578125" style="1001" customWidth="1"/>
    <col min="1800" max="1800" width="9.85546875" style="1001" customWidth="1"/>
    <col min="1801" max="1801" width="11" style="1001" customWidth="1"/>
    <col min="1802" max="1802" width="13.5703125" style="1001" customWidth="1"/>
    <col min="1803" max="1803" width="11.85546875" style="1001" customWidth="1"/>
    <col min="1804" max="1804" width="14.42578125" style="1001" customWidth="1"/>
    <col min="1805" max="1805" width="13.140625" style="1001" customWidth="1"/>
    <col min="1806" max="1883" width="11.85546875" style="1001" customWidth="1"/>
    <col min="1884" max="2049" width="9.140625" style="1001"/>
    <col min="2050" max="2050" width="9.85546875" style="1001" customWidth="1"/>
    <col min="2051" max="2051" width="9.7109375" style="1001" customWidth="1"/>
    <col min="2052" max="2052" width="7.85546875" style="1001" customWidth="1"/>
    <col min="2053" max="2053" width="30.42578125" style="1001" customWidth="1"/>
    <col min="2054" max="2054" width="8.5703125" style="1001" customWidth="1"/>
    <col min="2055" max="2055" width="9.42578125" style="1001" customWidth="1"/>
    <col min="2056" max="2056" width="9.85546875" style="1001" customWidth="1"/>
    <col min="2057" max="2057" width="11" style="1001" customWidth="1"/>
    <col min="2058" max="2058" width="13.5703125" style="1001" customWidth="1"/>
    <col min="2059" max="2059" width="11.85546875" style="1001" customWidth="1"/>
    <col min="2060" max="2060" width="14.42578125" style="1001" customWidth="1"/>
    <col min="2061" max="2061" width="13.140625" style="1001" customWidth="1"/>
    <col min="2062" max="2139" width="11.85546875" style="1001" customWidth="1"/>
    <col min="2140" max="2305" width="9.140625" style="1001"/>
    <col min="2306" max="2306" width="9.85546875" style="1001" customWidth="1"/>
    <col min="2307" max="2307" width="9.7109375" style="1001" customWidth="1"/>
    <col min="2308" max="2308" width="7.85546875" style="1001" customWidth="1"/>
    <col min="2309" max="2309" width="30.42578125" style="1001" customWidth="1"/>
    <col min="2310" max="2310" width="8.5703125" style="1001" customWidth="1"/>
    <col min="2311" max="2311" width="9.42578125" style="1001" customWidth="1"/>
    <col min="2312" max="2312" width="9.85546875" style="1001" customWidth="1"/>
    <col min="2313" max="2313" width="11" style="1001" customWidth="1"/>
    <col min="2314" max="2314" width="13.5703125" style="1001" customWidth="1"/>
    <col min="2315" max="2315" width="11.85546875" style="1001" customWidth="1"/>
    <col min="2316" max="2316" width="14.42578125" style="1001" customWidth="1"/>
    <col min="2317" max="2317" width="13.140625" style="1001" customWidth="1"/>
    <col min="2318" max="2395" width="11.85546875" style="1001" customWidth="1"/>
    <col min="2396" max="2561" width="9.140625" style="1001"/>
    <col min="2562" max="2562" width="9.85546875" style="1001" customWidth="1"/>
    <col min="2563" max="2563" width="9.7109375" style="1001" customWidth="1"/>
    <col min="2564" max="2564" width="7.85546875" style="1001" customWidth="1"/>
    <col min="2565" max="2565" width="30.42578125" style="1001" customWidth="1"/>
    <col min="2566" max="2566" width="8.5703125" style="1001" customWidth="1"/>
    <col min="2567" max="2567" width="9.42578125" style="1001" customWidth="1"/>
    <col min="2568" max="2568" width="9.85546875" style="1001" customWidth="1"/>
    <col min="2569" max="2569" width="11" style="1001" customWidth="1"/>
    <col min="2570" max="2570" width="13.5703125" style="1001" customWidth="1"/>
    <col min="2571" max="2571" width="11.85546875" style="1001" customWidth="1"/>
    <col min="2572" max="2572" width="14.42578125" style="1001" customWidth="1"/>
    <col min="2573" max="2573" width="13.140625" style="1001" customWidth="1"/>
    <col min="2574" max="2651" width="11.85546875" style="1001" customWidth="1"/>
    <col min="2652" max="2817" width="9.140625" style="1001"/>
    <col min="2818" max="2818" width="9.85546875" style="1001" customWidth="1"/>
    <col min="2819" max="2819" width="9.7109375" style="1001" customWidth="1"/>
    <col min="2820" max="2820" width="7.85546875" style="1001" customWidth="1"/>
    <col min="2821" max="2821" width="30.42578125" style="1001" customWidth="1"/>
    <col min="2822" max="2822" width="8.5703125" style="1001" customWidth="1"/>
    <col min="2823" max="2823" width="9.42578125" style="1001" customWidth="1"/>
    <col min="2824" max="2824" width="9.85546875" style="1001" customWidth="1"/>
    <col min="2825" max="2825" width="11" style="1001" customWidth="1"/>
    <col min="2826" max="2826" width="13.5703125" style="1001" customWidth="1"/>
    <col min="2827" max="2827" width="11.85546875" style="1001" customWidth="1"/>
    <col min="2828" max="2828" width="14.42578125" style="1001" customWidth="1"/>
    <col min="2829" max="2829" width="13.140625" style="1001" customWidth="1"/>
    <col min="2830" max="2907" width="11.85546875" style="1001" customWidth="1"/>
    <col min="2908" max="3073" width="9.140625" style="1001"/>
    <col min="3074" max="3074" width="9.85546875" style="1001" customWidth="1"/>
    <col min="3075" max="3075" width="9.7109375" style="1001" customWidth="1"/>
    <col min="3076" max="3076" width="7.85546875" style="1001" customWidth="1"/>
    <col min="3077" max="3077" width="30.42578125" style="1001" customWidth="1"/>
    <col min="3078" max="3078" width="8.5703125" style="1001" customWidth="1"/>
    <col min="3079" max="3079" width="9.42578125" style="1001" customWidth="1"/>
    <col min="3080" max="3080" width="9.85546875" style="1001" customWidth="1"/>
    <col min="3081" max="3081" width="11" style="1001" customWidth="1"/>
    <col min="3082" max="3082" width="13.5703125" style="1001" customWidth="1"/>
    <col min="3083" max="3083" width="11.85546875" style="1001" customWidth="1"/>
    <col min="3084" max="3084" width="14.42578125" style="1001" customWidth="1"/>
    <col min="3085" max="3085" width="13.140625" style="1001" customWidth="1"/>
    <col min="3086" max="3163" width="11.85546875" style="1001" customWidth="1"/>
    <col min="3164" max="3329" width="9.140625" style="1001"/>
    <col min="3330" max="3330" width="9.85546875" style="1001" customWidth="1"/>
    <col min="3331" max="3331" width="9.7109375" style="1001" customWidth="1"/>
    <col min="3332" max="3332" width="7.85546875" style="1001" customWidth="1"/>
    <col min="3333" max="3333" width="30.42578125" style="1001" customWidth="1"/>
    <col min="3334" max="3334" width="8.5703125" style="1001" customWidth="1"/>
    <col min="3335" max="3335" width="9.42578125" style="1001" customWidth="1"/>
    <col min="3336" max="3336" width="9.85546875" style="1001" customWidth="1"/>
    <col min="3337" max="3337" width="11" style="1001" customWidth="1"/>
    <col min="3338" max="3338" width="13.5703125" style="1001" customWidth="1"/>
    <col min="3339" max="3339" width="11.85546875" style="1001" customWidth="1"/>
    <col min="3340" max="3340" width="14.42578125" style="1001" customWidth="1"/>
    <col min="3341" max="3341" width="13.140625" style="1001" customWidth="1"/>
    <col min="3342" max="3419" width="11.85546875" style="1001" customWidth="1"/>
    <col min="3420" max="3585" width="9.140625" style="1001"/>
    <col min="3586" max="3586" width="9.85546875" style="1001" customWidth="1"/>
    <col min="3587" max="3587" width="9.7109375" style="1001" customWidth="1"/>
    <col min="3588" max="3588" width="7.85546875" style="1001" customWidth="1"/>
    <col min="3589" max="3589" width="30.42578125" style="1001" customWidth="1"/>
    <col min="3590" max="3590" width="8.5703125" style="1001" customWidth="1"/>
    <col min="3591" max="3591" width="9.42578125" style="1001" customWidth="1"/>
    <col min="3592" max="3592" width="9.85546875" style="1001" customWidth="1"/>
    <col min="3593" max="3593" width="11" style="1001" customWidth="1"/>
    <col min="3594" max="3594" width="13.5703125" style="1001" customWidth="1"/>
    <col min="3595" max="3595" width="11.85546875" style="1001" customWidth="1"/>
    <col min="3596" max="3596" width="14.42578125" style="1001" customWidth="1"/>
    <col min="3597" max="3597" width="13.140625" style="1001" customWidth="1"/>
    <col min="3598" max="3675" width="11.85546875" style="1001" customWidth="1"/>
    <col min="3676" max="3841" width="9.140625" style="1001"/>
    <col min="3842" max="3842" width="9.85546875" style="1001" customWidth="1"/>
    <col min="3843" max="3843" width="9.7109375" style="1001" customWidth="1"/>
    <col min="3844" max="3844" width="7.85546875" style="1001" customWidth="1"/>
    <col min="3845" max="3845" width="30.42578125" style="1001" customWidth="1"/>
    <col min="3846" max="3846" width="8.5703125" style="1001" customWidth="1"/>
    <col min="3847" max="3847" width="9.42578125" style="1001" customWidth="1"/>
    <col min="3848" max="3848" width="9.85546875" style="1001" customWidth="1"/>
    <col min="3849" max="3849" width="11" style="1001" customWidth="1"/>
    <col min="3850" max="3850" width="13.5703125" style="1001" customWidth="1"/>
    <col min="3851" max="3851" width="11.85546875" style="1001" customWidth="1"/>
    <col min="3852" max="3852" width="14.42578125" style="1001" customWidth="1"/>
    <col min="3853" max="3853" width="13.140625" style="1001" customWidth="1"/>
    <col min="3854" max="3931" width="11.85546875" style="1001" customWidth="1"/>
    <col min="3932" max="4097" width="9.140625" style="1001"/>
    <col min="4098" max="4098" width="9.85546875" style="1001" customWidth="1"/>
    <col min="4099" max="4099" width="9.7109375" style="1001" customWidth="1"/>
    <col min="4100" max="4100" width="7.85546875" style="1001" customWidth="1"/>
    <col min="4101" max="4101" width="30.42578125" style="1001" customWidth="1"/>
    <col min="4102" max="4102" width="8.5703125" style="1001" customWidth="1"/>
    <col min="4103" max="4103" width="9.42578125" style="1001" customWidth="1"/>
    <col min="4104" max="4104" width="9.85546875" style="1001" customWidth="1"/>
    <col min="4105" max="4105" width="11" style="1001" customWidth="1"/>
    <col min="4106" max="4106" width="13.5703125" style="1001" customWidth="1"/>
    <col min="4107" max="4107" width="11.85546875" style="1001" customWidth="1"/>
    <col min="4108" max="4108" width="14.42578125" style="1001" customWidth="1"/>
    <col min="4109" max="4109" width="13.140625" style="1001" customWidth="1"/>
    <col min="4110" max="4187" width="11.85546875" style="1001" customWidth="1"/>
    <col min="4188" max="4353" width="9.140625" style="1001"/>
    <col min="4354" max="4354" width="9.85546875" style="1001" customWidth="1"/>
    <col min="4355" max="4355" width="9.7109375" style="1001" customWidth="1"/>
    <col min="4356" max="4356" width="7.85546875" style="1001" customWidth="1"/>
    <col min="4357" max="4357" width="30.42578125" style="1001" customWidth="1"/>
    <col min="4358" max="4358" width="8.5703125" style="1001" customWidth="1"/>
    <col min="4359" max="4359" width="9.42578125" style="1001" customWidth="1"/>
    <col min="4360" max="4360" width="9.85546875" style="1001" customWidth="1"/>
    <col min="4361" max="4361" width="11" style="1001" customWidth="1"/>
    <col min="4362" max="4362" width="13.5703125" style="1001" customWidth="1"/>
    <col min="4363" max="4363" width="11.85546875" style="1001" customWidth="1"/>
    <col min="4364" max="4364" width="14.42578125" style="1001" customWidth="1"/>
    <col min="4365" max="4365" width="13.140625" style="1001" customWidth="1"/>
    <col min="4366" max="4443" width="11.85546875" style="1001" customWidth="1"/>
    <col min="4444" max="4609" width="9.140625" style="1001"/>
    <col min="4610" max="4610" width="9.85546875" style="1001" customWidth="1"/>
    <col min="4611" max="4611" width="9.7109375" style="1001" customWidth="1"/>
    <col min="4612" max="4612" width="7.85546875" style="1001" customWidth="1"/>
    <col min="4613" max="4613" width="30.42578125" style="1001" customWidth="1"/>
    <col min="4614" max="4614" width="8.5703125" style="1001" customWidth="1"/>
    <col min="4615" max="4615" width="9.42578125" style="1001" customWidth="1"/>
    <col min="4616" max="4616" width="9.85546875" style="1001" customWidth="1"/>
    <col min="4617" max="4617" width="11" style="1001" customWidth="1"/>
    <col min="4618" max="4618" width="13.5703125" style="1001" customWidth="1"/>
    <col min="4619" max="4619" width="11.85546875" style="1001" customWidth="1"/>
    <col min="4620" max="4620" width="14.42578125" style="1001" customWidth="1"/>
    <col min="4621" max="4621" width="13.140625" style="1001" customWidth="1"/>
    <col min="4622" max="4699" width="11.85546875" style="1001" customWidth="1"/>
    <col min="4700" max="4865" width="9.140625" style="1001"/>
    <col min="4866" max="4866" width="9.85546875" style="1001" customWidth="1"/>
    <col min="4867" max="4867" width="9.7109375" style="1001" customWidth="1"/>
    <col min="4868" max="4868" width="7.85546875" style="1001" customWidth="1"/>
    <col min="4869" max="4869" width="30.42578125" style="1001" customWidth="1"/>
    <col min="4870" max="4870" width="8.5703125" style="1001" customWidth="1"/>
    <col min="4871" max="4871" width="9.42578125" style="1001" customWidth="1"/>
    <col min="4872" max="4872" width="9.85546875" style="1001" customWidth="1"/>
    <col min="4873" max="4873" width="11" style="1001" customWidth="1"/>
    <col min="4874" max="4874" width="13.5703125" style="1001" customWidth="1"/>
    <col min="4875" max="4875" width="11.85546875" style="1001" customWidth="1"/>
    <col min="4876" max="4876" width="14.42578125" style="1001" customWidth="1"/>
    <col min="4877" max="4877" width="13.140625" style="1001" customWidth="1"/>
    <col min="4878" max="4955" width="11.85546875" style="1001" customWidth="1"/>
    <col min="4956" max="5121" width="9.140625" style="1001"/>
    <col min="5122" max="5122" width="9.85546875" style="1001" customWidth="1"/>
    <col min="5123" max="5123" width="9.7109375" style="1001" customWidth="1"/>
    <col min="5124" max="5124" width="7.85546875" style="1001" customWidth="1"/>
    <col min="5125" max="5125" width="30.42578125" style="1001" customWidth="1"/>
    <col min="5126" max="5126" width="8.5703125" style="1001" customWidth="1"/>
    <col min="5127" max="5127" width="9.42578125" style="1001" customWidth="1"/>
    <col min="5128" max="5128" width="9.85546875" style="1001" customWidth="1"/>
    <col min="5129" max="5129" width="11" style="1001" customWidth="1"/>
    <col min="5130" max="5130" width="13.5703125" style="1001" customWidth="1"/>
    <col min="5131" max="5131" width="11.85546875" style="1001" customWidth="1"/>
    <col min="5132" max="5132" width="14.42578125" style="1001" customWidth="1"/>
    <col min="5133" max="5133" width="13.140625" style="1001" customWidth="1"/>
    <col min="5134" max="5211" width="11.85546875" style="1001" customWidth="1"/>
    <col min="5212" max="5377" width="9.140625" style="1001"/>
    <col min="5378" max="5378" width="9.85546875" style="1001" customWidth="1"/>
    <col min="5379" max="5379" width="9.7109375" style="1001" customWidth="1"/>
    <col min="5380" max="5380" width="7.85546875" style="1001" customWidth="1"/>
    <col min="5381" max="5381" width="30.42578125" style="1001" customWidth="1"/>
    <col min="5382" max="5382" width="8.5703125" style="1001" customWidth="1"/>
    <col min="5383" max="5383" width="9.42578125" style="1001" customWidth="1"/>
    <col min="5384" max="5384" width="9.85546875" style="1001" customWidth="1"/>
    <col min="5385" max="5385" width="11" style="1001" customWidth="1"/>
    <col min="5386" max="5386" width="13.5703125" style="1001" customWidth="1"/>
    <col min="5387" max="5387" width="11.85546875" style="1001" customWidth="1"/>
    <col min="5388" max="5388" width="14.42578125" style="1001" customWidth="1"/>
    <col min="5389" max="5389" width="13.140625" style="1001" customWidth="1"/>
    <col min="5390" max="5467" width="11.85546875" style="1001" customWidth="1"/>
    <col min="5468" max="5633" width="9.140625" style="1001"/>
    <col min="5634" max="5634" width="9.85546875" style="1001" customWidth="1"/>
    <col min="5635" max="5635" width="9.7109375" style="1001" customWidth="1"/>
    <col min="5636" max="5636" width="7.85546875" style="1001" customWidth="1"/>
    <col min="5637" max="5637" width="30.42578125" style="1001" customWidth="1"/>
    <col min="5638" max="5638" width="8.5703125" style="1001" customWidth="1"/>
    <col min="5639" max="5639" width="9.42578125" style="1001" customWidth="1"/>
    <col min="5640" max="5640" width="9.85546875" style="1001" customWidth="1"/>
    <col min="5641" max="5641" width="11" style="1001" customWidth="1"/>
    <col min="5642" max="5642" width="13.5703125" style="1001" customWidth="1"/>
    <col min="5643" max="5643" width="11.85546875" style="1001" customWidth="1"/>
    <col min="5644" max="5644" width="14.42578125" style="1001" customWidth="1"/>
    <col min="5645" max="5645" width="13.140625" style="1001" customWidth="1"/>
    <col min="5646" max="5723" width="11.85546875" style="1001" customWidth="1"/>
    <col min="5724" max="5889" width="9.140625" style="1001"/>
    <col min="5890" max="5890" width="9.85546875" style="1001" customWidth="1"/>
    <col min="5891" max="5891" width="9.7109375" style="1001" customWidth="1"/>
    <col min="5892" max="5892" width="7.85546875" style="1001" customWidth="1"/>
    <col min="5893" max="5893" width="30.42578125" style="1001" customWidth="1"/>
    <col min="5894" max="5894" width="8.5703125" style="1001" customWidth="1"/>
    <col min="5895" max="5895" width="9.42578125" style="1001" customWidth="1"/>
    <col min="5896" max="5896" width="9.85546875" style="1001" customWidth="1"/>
    <col min="5897" max="5897" width="11" style="1001" customWidth="1"/>
    <col min="5898" max="5898" width="13.5703125" style="1001" customWidth="1"/>
    <col min="5899" max="5899" width="11.85546875" style="1001" customWidth="1"/>
    <col min="5900" max="5900" width="14.42578125" style="1001" customWidth="1"/>
    <col min="5901" max="5901" width="13.140625" style="1001" customWidth="1"/>
    <col min="5902" max="5979" width="11.85546875" style="1001" customWidth="1"/>
    <col min="5980" max="6145" width="9.140625" style="1001"/>
    <col min="6146" max="6146" width="9.85546875" style="1001" customWidth="1"/>
    <col min="6147" max="6147" width="9.7109375" style="1001" customWidth="1"/>
    <col min="6148" max="6148" width="7.85546875" style="1001" customWidth="1"/>
    <col min="6149" max="6149" width="30.42578125" style="1001" customWidth="1"/>
    <col min="6150" max="6150" width="8.5703125" style="1001" customWidth="1"/>
    <col min="6151" max="6151" width="9.42578125" style="1001" customWidth="1"/>
    <col min="6152" max="6152" width="9.85546875" style="1001" customWidth="1"/>
    <col min="6153" max="6153" width="11" style="1001" customWidth="1"/>
    <col min="6154" max="6154" width="13.5703125" style="1001" customWidth="1"/>
    <col min="6155" max="6155" width="11.85546875" style="1001" customWidth="1"/>
    <col min="6156" max="6156" width="14.42578125" style="1001" customWidth="1"/>
    <col min="6157" max="6157" width="13.140625" style="1001" customWidth="1"/>
    <col min="6158" max="6235" width="11.85546875" style="1001" customWidth="1"/>
    <col min="6236" max="6401" width="9.140625" style="1001"/>
    <col min="6402" max="6402" width="9.85546875" style="1001" customWidth="1"/>
    <col min="6403" max="6403" width="9.7109375" style="1001" customWidth="1"/>
    <col min="6404" max="6404" width="7.85546875" style="1001" customWidth="1"/>
    <col min="6405" max="6405" width="30.42578125" style="1001" customWidth="1"/>
    <col min="6406" max="6406" width="8.5703125" style="1001" customWidth="1"/>
    <col min="6407" max="6407" width="9.42578125" style="1001" customWidth="1"/>
    <col min="6408" max="6408" width="9.85546875" style="1001" customWidth="1"/>
    <col min="6409" max="6409" width="11" style="1001" customWidth="1"/>
    <col min="6410" max="6410" width="13.5703125" style="1001" customWidth="1"/>
    <col min="6411" max="6411" width="11.85546875" style="1001" customWidth="1"/>
    <col min="6412" max="6412" width="14.42578125" style="1001" customWidth="1"/>
    <col min="6413" max="6413" width="13.140625" style="1001" customWidth="1"/>
    <col min="6414" max="6491" width="11.85546875" style="1001" customWidth="1"/>
    <col min="6492" max="6657" width="9.140625" style="1001"/>
    <col min="6658" max="6658" width="9.85546875" style="1001" customWidth="1"/>
    <col min="6659" max="6659" width="9.7109375" style="1001" customWidth="1"/>
    <col min="6660" max="6660" width="7.85546875" style="1001" customWidth="1"/>
    <col min="6661" max="6661" width="30.42578125" style="1001" customWidth="1"/>
    <col min="6662" max="6662" width="8.5703125" style="1001" customWidth="1"/>
    <col min="6663" max="6663" width="9.42578125" style="1001" customWidth="1"/>
    <col min="6664" max="6664" width="9.85546875" style="1001" customWidth="1"/>
    <col min="6665" max="6665" width="11" style="1001" customWidth="1"/>
    <col min="6666" max="6666" width="13.5703125" style="1001" customWidth="1"/>
    <col min="6667" max="6667" width="11.85546875" style="1001" customWidth="1"/>
    <col min="6668" max="6668" width="14.42578125" style="1001" customWidth="1"/>
    <col min="6669" max="6669" width="13.140625" style="1001" customWidth="1"/>
    <col min="6670" max="6747" width="11.85546875" style="1001" customWidth="1"/>
    <col min="6748" max="6913" width="9.140625" style="1001"/>
    <col min="6914" max="6914" width="9.85546875" style="1001" customWidth="1"/>
    <col min="6915" max="6915" width="9.7109375" style="1001" customWidth="1"/>
    <col min="6916" max="6916" width="7.85546875" style="1001" customWidth="1"/>
    <col min="6917" max="6917" width="30.42578125" style="1001" customWidth="1"/>
    <col min="6918" max="6918" width="8.5703125" style="1001" customWidth="1"/>
    <col min="6919" max="6919" width="9.42578125" style="1001" customWidth="1"/>
    <col min="6920" max="6920" width="9.85546875" style="1001" customWidth="1"/>
    <col min="6921" max="6921" width="11" style="1001" customWidth="1"/>
    <col min="6922" max="6922" width="13.5703125" style="1001" customWidth="1"/>
    <col min="6923" max="6923" width="11.85546875" style="1001" customWidth="1"/>
    <col min="6924" max="6924" width="14.42578125" style="1001" customWidth="1"/>
    <col min="6925" max="6925" width="13.140625" style="1001" customWidth="1"/>
    <col min="6926" max="7003" width="11.85546875" style="1001" customWidth="1"/>
    <col min="7004" max="7169" width="9.140625" style="1001"/>
    <col min="7170" max="7170" width="9.85546875" style="1001" customWidth="1"/>
    <col min="7171" max="7171" width="9.7109375" style="1001" customWidth="1"/>
    <col min="7172" max="7172" width="7.85546875" style="1001" customWidth="1"/>
    <col min="7173" max="7173" width="30.42578125" style="1001" customWidth="1"/>
    <col min="7174" max="7174" width="8.5703125" style="1001" customWidth="1"/>
    <col min="7175" max="7175" width="9.42578125" style="1001" customWidth="1"/>
    <col min="7176" max="7176" width="9.85546875" style="1001" customWidth="1"/>
    <col min="7177" max="7177" width="11" style="1001" customWidth="1"/>
    <col min="7178" max="7178" width="13.5703125" style="1001" customWidth="1"/>
    <col min="7179" max="7179" width="11.85546875" style="1001" customWidth="1"/>
    <col min="7180" max="7180" width="14.42578125" style="1001" customWidth="1"/>
    <col min="7181" max="7181" width="13.140625" style="1001" customWidth="1"/>
    <col min="7182" max="7259" width="11.85546875" style="1001" customWidth="1"/>
    <col min="7260" max="7425" width="9.140625" style="1001"/>
    <col min="7426" max="7426" width="9.85546875" style="1001" customWidth="1"/>
    <col min="7427" max="7427" width="9.7109375" style="1001" customWidth="1"/>
    <col min="7428" max="7428" width="7.85546875" style="1001" customWidth="1"/>
    <col min="7429" max="7429" width="30.42578125" style="1001" customWidth="1"/>
    <col min="7430" max="7430" width="8.5703125" style="1001" customWidth="1"/>
    <col min="7431" max="7431" width="9.42578125" style="1001" customWidth="1"/>
    <col min="7432" max="7432" width="9.85546875" style="1001" customWidth="1"/>
    <col min="7433" max="7433" width="11" style="1001" customWidth="1"/>
    <col min="7434" max="7434" width="13.5703125" style="1001" customWidth="1"/>
    <col min="7435" max="7435" width="11.85546875" style="1001" customWidth="1"/>
    <col min="7436" max="7436" width="14.42578125" style="1001" customWidth="1"/>
    <col min="7437" max="7437" width="13.140625" style="1001" customWidth="1"/>
    <col min="7438" max="7515" width="11.85546875" style="1001" customWidth="1"/>
    <col min="7516" max="7681" width="9.140625" style="1001"/>
    <col min="7682" max="7682" width="9.85546875" style="1001" customWidth="1"/>
    <col min="7683" max="7683" width="9.7109375" style="1001" customWidth="1"/>
    <col min="7684" max="7684" width="7.85546875" style="1001" customWidth="1"/>
    <col min="7685" max="7685" width="30.42578125" style="1001" customWidth="1"/>
    <col min="7686" max="7686" width="8.5703125" style="1001" customWidth="1"/>
    <col min="7687" max="7687" width="9.42578125" style="1001" customWidth="1"/>
    <col min="7688" max="7688" width="9.85546875" style="1001" customWidth="1"/>
    <col min="7689" max="7689" width="11" style="1001" customWidth="1"/>
    <col min="7690" max="7690" width="13.5703125" style="1001" customWidth="1"/>
    <col min="7691" max="7691" width="11.85546875" style="1001" customWidth="1"/>
    <col min="7692" max="7692" width="14.42578125" style="1001" customWidth="1"/>
    <col min="7693" max="7693" width="13.140625" style="1001" customWidth="1"/>
    <col min="7694" max="7771" width="11.85546875" style="1001" customWidth="1"/>
    <col min="7772" max="7937" width="9.140625" style="1001"/>
    <col min="7938" max="7938" width="9.85546875" style="1001" customWidth="1"/>
    <col min="7939" max="7939" width="9.7109375" style="1001" customWidth="1"/>
    <col min="7940" max="7940" width="7.85546875" style="1001" customWidth="1"/>
    <col min="7941" max="7941" width="30.42578125" style="1001" customWidth="1"/>
    <col min="7942" max="7942" width="8.5703125" style="1001" customWidth="1"/>
    <col min="7943" max="7943" width="9.42578125" style="1001" customWidth="1"/>
    <col min="7944" max="7944" width="9.85546875" style="1001" customWidth="1"/>
    <col min="7945" max="7945" width="11" style="1001" customWidth="1"/>
    <col min="7946" max="7946" width="13.5703125" style="1001" customWidth="1"/>
    <col min="7947" max="7947" width="11.85546875" style="1001" customWidth="1"/>
    <col min="7948" max="7948" width="14.42578125" style="1001" customWidth="1"/>
    <col min="7949" max="7949" width="13.140625" style="1001" customWidth="1"/>
    <col min="7950" max="8027" width="11.85546875" style="1001" customWidth="1"/>
    <col min="8028" max="8193" width="9.140625" style="1001"/>
    <col min="8194" max="8194" width="9.85546875" style="1001" customWidth="1"/>
    <col min="8195" max="8195" width="9.7109375" style="1001" customWidth="1"/>
    <col min="8196" max="8196" width="7.85546875" style="1001" customWidth="1"/>
    <col min="8197" max="8197" width="30.42578125" style="1001" customWidth="1"/>
    <col min="8198" max="8198" width="8.5703125" style="1001" customWidth="1"/>
    <col min="8199" max="8199" width="9.42578125" style="1001" customWidth="1"/>
    <col min="8200" max="8200" width="9.85546875" style="1001" customWidth="1"/>
    <col min="8201" max="8201" width="11" style="1001" customWidth="1"/>
    <col min="8202" max="8202" width="13.5703125" style="1001" customWidth="1"/>
    <col min="8203" max="8203" width="11.85546875" style="1001" customWidth="1"/>
    <col min="8204" max="8204" width="14.42578125" style="1001" customWidth="1"/>
    <col min="8205" max="8205" width="13.140625" style="1001" customWidth="1"/>
    <col min="8206" max="8283" width="11.85546875" style="1001" customWidth="1"/>
    <col min="8284" max="8449" width="9.140625" style="1001"/>
    <col min="8450" max="8450" width="9.85546875" style="1001" customWidth="1"/>
    <col min="8451" max="8451" width="9.7109375" style="1001" customWidth="1"/>
    <col min="8452" max="8452" width="7.85546875" style="1001" customWidth="1"/>
    <col min="8453" max="8453" width="30.42578125" style="1001" customWidth="1"/>
    <col min="8454" max="8454" width="8.5703125" style="1001" customWidth="1"/>
    <col min="8455" max="8455" width="9.42578125" style="1001" customWidth="1"/>
    <col min="8456" max="8456" width="9.85546875" style="1001" customWidth="1"/>
    <col min="8457" max="8457" width="11" style="1001" customWidth="1"/>
    <col min="8458" max="8458" width="13.5703125" style="1001" customWidth="1"/>
    <col min="8459" max="8459" width="11.85546875" style="1001" customWidth="1"/>
    <col min="8460" max="8460" width="14.42578125" style="1001" customWidth="1"/>
    <col min="8461" max="8461" width="13.140625" style="1001" customWidth="1"/>
    <col min="8462" max="8539" width="11.85546875" style="1001" customWidth="1"/>
    <col min="8540" max="8705" width="9.140625" style="1001"/>
    <col min="8706" max="8706" width="9.85546875" style="1001" customWidth="1"/>
    <col min="8707" max="8707" width="9.7109375" style="1001" customWidth="1"/>
    <col min="8708" max="8708" width="7.85546875" style="1001" customWidth="1"/>
    <col min="8709" max="8709" width="30.42578125" style="1001" customWidth="1"/>
    <col min="8710" max="8710" width="8.5703125" style="1001" customWidth="1"/>
    <col min="8711" max="8711" width="9.42578125" style="1001" customWidth="1"/>
    <col min="8712" max="8712" width="9.85546875" style="1001" customWidth="1"/>
    <col min="8713" max="8713" width="11" style="1001" customWidth="1"/>
    <col min="8714" max="8714" width="13.5703125" style="1001" customWidth="1"/>
    <col min="8715" max="8715" width="11.85546875" style="1001" customWidth="1"/>
    <col min="8716" max="8716" width="14.42578125" style="1001" customWidth="1"/>
    <col min="8717" max="8717" width="13.140625" style="1001" customWidth="1"/>
    <col min="8718" max="8795" width="11.85546875" style="1001" customWidth="1"/>
    <col min="8796" max="8961" width="9.140625" style="1001"/>
    <col min="8962" max="8962" width="9.85546875" style="1001" customWidth="1"/>
    <col min="8963" max="8963" width="9.7109375" style="1001" customWidth="1"/>
    <col min="8964" max="8964" width="7.85546875" style="1001" customWidth="1"/>
    <col min="8965" max="8965" width="30.42578125" style="1001" customWidth="1"/>
    <col min="8966" max="8966" width="8.5703125" style="1001" customWidth="1"/>
    <col min="8967" max="8967" width="9.42578125" style="1001" customWidth="1"/>
    <col min="8968" max="8968" width="9.85546875" style="1001" customWidth="1"/>
    <col min="8969" max="8969" width="11" style="1001" customWidth="1"/>
    <col min="8970" max="8970" width="13.5703125" style="1001" customWidth="1"/>
    <col min="8971" max="8971" width="11.85546875" style="1001" customWidth="1"/>
    <col min="8972" max="8972" width="14.42578125" style="1001" customWidth="1"/>
    <col min="8973" max="8973" width="13.140625" style="1001" customWidth="1"/>
    <col min="8974" max="9051" width="11.85546875" style="1001" customWidth="1"/>
    <col min="9052" max="9217" width="9.140625" style="1001"/>
    <col min="9218" max="9218" width="9.85546875" style="1001" customWidth="1"/>
    <col min="9219" max="9219" width="9.7109375" style="1001" customWidth="1"/>
    <col min="9220" max="9220" width="7.85546875" style="1001" customWidth="1"/>
    <col min="9221" max="9221" width="30.42578125" style="1001" customWidth="1"/>
    <col min="9222" max="9222" width="8.5703125" style="1001" customWidth="1"/>
    <col min="9223" max="9223" width="9.42578125" style="1001" customWidth="1"/>
    <col min="9224" max="9224" width="9.85546875" style="1001" customWidth="1"/>
    <col min="9225" max="9225" width="11" style="1001" customWidth="1"/>
    <col min="9226" max="9226" width="13.5703125" style="1001" customWidth="1"/>
    <col min="9227" max="9227" width="11.85546875" style="1001" customWidth="1"/>
    <col min="9228" max="9228" width="14.42578125" style="1001" customWidth="1"/>
    <col min="9229" max="9229" width="13.140625" style="1001" customWidth="1"/>
    <col min="9230" max="9307" width="11.85546875" style="1001" customWidth="1"/>
    <col min="9308" max="9473" width="9.140625" style="1001"/>
    <col min="9474" max="9474" width="9.85546875" style="1001" customWidth="1"/>
    <col min="9475" max="9475" width="9.7109375" style="1001" customWidth="1"/>
    <col min="9476" max="9476" width="7.85546875" style="1001" customWidth="1"/>
    <col min="9477" max="9477" width="30.42578125" style="1001" customWidth="1"/>
    <col min="9478" max="9478" width="8.5703125" style="1001" customWidth="1"/>
    <col min="9479" max="9479" width="9.42578125" style="1001" customWidth="1"/>
    <col min="9480" max="9480" width="9.85546875" style="1001" customWidth="1"/>
    <col min="9481" max="9481" width="11" style="1001" customWidth="1"/>
    <col min="9482" max="9482" width="13.5703125" style="1001" customWidth="1"/>
    <col min="9483" max="9483" width="11.85546875" style="1001" customWidth="1"/>
    <col min="9484" max="9484" width="14.42578125" style="1001" customWidth="1"/>
    <col min="9485" max="9485" width="13.140625" style="1001" customWidth="1"/>
    <col min="9486" max="9563" width="11.85546875" style="1001" customWidth="1"/>
    <col min="9564" max="9729" width="9.140625" style="1001"/>
    <col min="9730" max="9730" width="9.85546875" style="1001" customWidth="1"/>
    <col min="9731" max="9731" width="9.7109375" style="1001" customWidth="1"/>
    <col min="9732" max="9732" width="7.85546875" style="1001" customWidth="1"/>
    <col min="9733" max="9733" width="30.42578125" style="1001" customWidth="1"/>
    <col min="9734" max="9734" width="8.5703125" style="1001" customWidth="1"/>
    <col min="9735" max="9735" width="9.42578125" style="1001" customWidth="1"/>
    <col min="9736" max="9736" width="9.85546875" style="1001" customWidth="1"/>
    <col min="9737" max="9737" width="11" style="1001" customWidth="1"/>
    <col min="9738" max="9738" width="13.5703125" style="1001" customWidth="1"/>
    <col min="9739" max="9739" width="11.85546875" style="1001" customWidth="1"/>
    <col min="9740" max="9740" width="14.42578125" style="1001" customWidth="1"/>
    <col min="9741" max="9741" width="13.140625" style="1001" customWidth="1"/>
    <col min="9742" max="9819" width="11.85546875" style="1001" customWidth="1"/>
    <col min="9820" max="9985" width="9.140625" style="1001"/>
    <col min="9986" max="9986" width="9.85546875" style="1001" customWidth="1"/>
    <col min="9987" max="9987" width="9.7109375" style="1001" customWidth="1"/>
    <col min="9988" max="9988" width="7.85546875" style="1001" customWidth="1"/>
    <col min="9989" max="9989" width="30.42578125" style="1001" customWidth="1"/>
    <col min="9990" max="9990" width="8.5703125" style="1001" customWidth="1"/>
    <col min="9991" max="9991" width="9.42578125" style="1001" customWidth="1"/>
    <col min="9992" max="9992" width="9.85546875" style="1001" customWidth="1"/>
    <col min="9993" max="9993" width="11" style="1001" customWidth="1"/>
    <col min="9994" max="9994" width="13.5703125" style="1001" customWidth="1"/>
    <col min="9995" max="9995" width="11.85546875" style="1001" customWidth="1"/>
    <col min="9996" max="9996" width="14.42578125" style="1001" customWidth="1"/>
    <col min="9997" max="9997" width="13.140625" style="1001" customWidth="1"/>
    <col min="9998" max="10075" width="11.85546875" style="1001" customWidth="1"/>
    <col min="10076" max="10241" width="9.140625" style="1001"/>
    <col min="10242" max="10242" width="9.85546875" style="1001" customWidth="1"/>
    <col min="10243" max="10243" width="9.7109375" style="1001" customWidth="1"/>
    <col min="10244" max="10244" width="7.85546875" style="1001" customWidth="1"/>
    <col min="10245" max="10245" width="30.42578125" style="1001" customWidth="1"/>
    <col min="10246" max="10246" width="8.5703125" style="1001" customWidth="1"/>
    <col min="10247" max="10247" width="9.42578125" style="1001" customWidth="1"/>
    <col min="10248" max="10248" width="9.85546875" style="1001" customWidth="1"/>
    <col min="10249" max="10249" width="11" style="1001" customWidth="1"/>
    <col min="10250" max="10250" width="13.5703125" style="1001" customWidth="1"/>
    <col min="10251" max="10251" width="11.85546875" style="1001" customWidth="1"/>
    <col min="10252" max="10252" width="14.42578125" style="1001" customWidth="1"/>
    <col min="10253" max="10253" width="13.140625" style="1001" customWidth="1"/>
    <col min="10254" max="10331" width="11.85546875" style="1001" customWidth="1"/>
    <col min="10332" max="10497" width="9.140625" style="1001"/>
    <col min="10498" max="10498" width="9.85546875" style="1001" customWidth="1"/>
    <col min="10499" max="10499" width="9.7109375" style="1001" customWidth="1"/>
    <col min="10500" max="10500" width="7.85546875" style="1001" customWidth="1"/>
    <col min="10501" max="10501" width="30.42578125" style="1001" customWidth="1"/>
    <col min="10502" max="10502" width="8.5703125" style="1001" customWidth="1"/>
    <col min="10503" max="10503" width="9.42578125" style="1001" customWidth="1"/>
    <col min="10504" max="10504" width="9.85546875" style="1001" customWidth="1"/>
    <col min="10505" max="10505" width="11" style="1001" customWidth="1"/>
    <col min="10506" max="10506" width="13.5703125" style="1001" customWidth="1"/>
    <col min="10507" max="10507" width="11.85546875" style="1001" customWidth="1"/>
    <col min="10508" max="10508" width="14.42578125" style="1001" customWidth="1"/>
    <col min="10509" max="10509" width="13.140625" style="1001" customWidth="1"/>
    <col min="10510" max="10587" width="11.85546875" style="1001" customWidth="1"/>
    <col min="10588" max="10753" width="9.140625" style="1001"/>
    <col min="10754" max="10754" width="9.85546875" style="1001" customWidth="1"/>
    <col min="10755" max="10755" width="9.7109375" style="1001" customWidth="1"/>
    <col min="10756" max="10756" width="7.85546875" style="1001" customWidth="1"/>
    <col min="10757" max="10757" width="30.42578125" style="1001" customWidth="1"/>
    <col min="10758" max="10758" width="8.5703125" style="1001" customWidth="1"/>
    <col min="10759" max="10759" width="9.42578125" style="1001" customWidth="1"/>
    <col min="10760" max="10760" width="9.85546875" style="1001" customWidth="1"/>
    <col min="10761" max="10761" width="11" style="1001" customWidth="1"/>
    <col min="10762" max="10762" width="13.5703125" style="1001" customWidth="1"/>
    <col min="10763" max="10763" width="11.85546875" style="1001" customWidth="1"/>
    <col min="10764" max="10764" width="14.42578125" style="1001" customWidth="1"/>
    <col min="10765" max="10765" width="13.140625" style="1001" customWidth="1"/>
    <col min="10766" max="10843" width="11.85546875" style="1001" customWidth="1"/>
    <col min="10844" max="11009" width="9.140625" style="1001"/>
    <col min="11010" max="11010" width="9.85546875" style="1001" customWidth="1"/>
    <col min="11011" max="11011" width="9.7109375" style="1001" customWidth="1"/>
    <col min="11012" max="11012" width="7.85546875" style="1001" customWidth="1"/>
    <col min="11013" max="11013" width="30.42578125" style="1001" customWidth="1"/>
    <col min="11014" max="11014" width="8.5703125" style="1001" customWidth="1"/>
    <col min="11015" max="11015" width="9.42578125" style="1001" customWidth="1"/>
    <col min="11016" max="11016" width="9.85546875" style="1001" customWidth="1"/>
    <col min="11017" max="11017" width="11" style="1001" customWidth="1"/>
    <col min="11018" max="11018" width="13.5703125" style="1001" customWidth="1"/>
    <col min="11019" max="11019" width="11.85546875" style="1001" customWidth="1"/>
    <col min="11020" max="11020" width="14.42578125" style="1001" customWidth="1"/>
    <col min="11021" max="11021" width="13.140625" style="1001" customWidth="1"/>
    <col min="11022" max="11099" width="11.85546875" style="1001" customWidth="1"/>
    <col min="11100" max="11265" width="9.140625" style="1001"/>
    <col min="11266" max="11266" width="9.85546875" style="1001" customWidth="1"/>
    <col min="11267" max="11267" width="9.7109375" style="1001" customWidth="1"/>
    <col min="11268" max="11268" width="7.85546875" style="1001" customWidth="1"/>
    <col min="11269" max="11269" width="30.42578125" style="1001" customWidth="1"/>
    <col min="11270" max="11270" width="8.5703125" style="1001" customWidth="1"/>
    <col min="11271" max="11271" width="9.42578125" style="1001" customWidth="1"/>
    <col min="11272" max="11272" width="9.85546875" style="1001" customWidth="1"/>
    <col min="11273" max="11273" width="11" style="1001" customWidth="1"/>
    <col min="11274" max="11274" width="13.5703125" style="1001" customWidth="1"/>
    <col min="11275" max="11275" width="11.85546875" style="1001" customWidth="1"/>
    <col min="11276" max="11276" width="14.42578125" style="1001" customWidth="1"/>
    <col min="11277" max="11277" width="13.140625" style="1001" customWidth="1"/>
    <col min="11278" max="11355" width="11.85546875" style="1001" customWidth="1"/>
    <col min="11356" max="11521" width="9.140625" style="1001"/>
    <col min="11522" max="11522" width="9.85546875" style="1001" customWidth="1"/>
    <col min="11523" max="11523" width="9.7109375" style="1001" customWidth="1"/>
    <col min="11524" max="11524" width="7.85546875" style="1001" customWidth="1"/>
    <col min="11525" max="11525" width="30.42578125" style="1001" customWidth="1"/>
    <col min="11526" max="11526" width="8.5703125" style="1001" customWidth="1"/>
    <col min="11527" max="11527" width="9.42578125" style="1001" customWidth="1"/>
    <col min="11528" max="11528" width="9.85546875" style="1001" customWidth="1"/>
    <col min="11529" max="11529" width="11" style="1001" customWidth="1"/>
    <col min="11530" max="11530" width="13.5703125" style="1001" customWidth="1"/>
    <col min="11531" max="11531" width="11.85546875" style="1001" customWidth="1"/>
    <col min="11532" max="11532" width="14.42578125" style="1001" customWidth="1"/>
    <col min="11533" max="11533" width="13.140625" style="1001" customWidth="1"/>
    <col min="11534" max="11611" width="11.85546875" style="1001" customWidth="1"/>
    <col min="11612" max="11777" width="9.140625" style="1001"/>
    <col min="11778" max="11778" width="9.85546875" style="1001" customWidth="1"/>
    <col min="11779" max="11779" width="9.7109375" style="1001" customWidth="1"/>
    <col min="11780" max="11780" width="7.85546875" style="1001" customWidth="1"/>
    <col min="11781" max="11781" width="30.42578125" style="1001" customWidth="1"/>
    <col min="11782" max="11782" width="8.5703125" style="1001" customWidth="1"/>
    <col min="11783" max="11783" width="9.42578125" style="1001" customWidth="1"/>
    <col min="11784" max="11784" width="9.85546875" style="1001" customWidth="1"/>
    <col min="11785" max="11785" width="11" style="1001" customWidth="1"/>
    <col min="11786" max="11786" width="13.5703125" style="1001" customWidth="1"/>
    <col min="11787" max="11787" width="11.85546875" style="1001" customWidth="1"/>
    <col min="11788" max="11788" width="14.42578125" style="1001" customWidth="1"/>
    <col min="11789" max="11789" width="13.140625" style="1001" customWidth="1"/>
    <col min="11790" max="11867" width="11.85546875" style="1001" customWidth="1"/>
    <col min="11868" max="12033" width="9.140625" style="1001"/>
    <col min="12034" max="12034" width="9.85546875" style="1001" customWidth="1"/>
    <col min="12035" max="12035" width="9.7109375" style="1001" customWidth="1"/>
    <col min="12036" max="12036" width="7.85546875" style="1001" customWidth="1"/>
    <col min="12037" max="12037" width="30.42578125" style="1001" customWidth="1"/>
    <col min="12038" max="12038" width="8.5703125" style="1001" customWidth="1"/>
    <col min="12039" max="12039" width="9.42578125" style="1001" customWidth="1"/>
    <col min="12040" max="12040" width="9.85546875" style="1001" customWidth="1"/>
    <col min="12041" max="12041" width="11" style="1001" customWidth="1"/>
    <col min="12042" max="12042" width="13.5703125" style="1001" customWidth="1"/>
    <col min="12043" max="12043" width="11.85546875" style="1001" customWidth="1"/>
    <col min="12044" max="12044" width="14.42578125" style="1001" customWidth="1"/>
    <col min="12045" max="12045" width="13.140625" style="1001" customWidth="1"/>
    <col min="12046" max="12123" width="11.85546875" style="1001" customWidth="1"/>
    <col min="12124" max="12289" width="9.140625" style="1001"/>
    <col min="12290" max="12290" width="9.85546875" style="1001" customWidth="1"/>
    <col min="12291" max="12291" width="9.7109375" style="1001" customWidth="1"/>
    <col min="12292" max="12292" width="7.85546875" style="1001" customWidth="1"/>
    <col min="12293" max="12293" width="30.42578125" style="1001" customWidth="1"/>
    <col min="12294" max="12294" width="8.5703125" style="1001" customWidth="1"/>
    <col min="12295" max="12295" width="9.42578125" style="1001" customWidth="1"/>
    <col min="12296" max="12296" width="9.85546875" style="1001" customWidth="1"/>
    <col min="12297" max="12297" width="11" style="1001" customWidth="1"/>
    <col min="12298" max="12298" width="13.5703125" style="1001" customWidth="1"/>
    <col min="12299" max="12299" width="11.85546875" style="1001" customWidth="1"/>
    <col min="12300" max="12300" width="14.42578125" style="1001" customWidth="1"/>
    <col min="12301" max="12301" width="13.140625" style="1001" customWidth="1"/>
    <col min="12302" max="12379" width="11.85546875" style="1001" customWidth="1"/>
    <col min="12380" max="12545" width="9.140625" style="1001"/>
    <col min="12546" max="12546" width="9.85546875" style="1001" customWidth="1"/>
    <col min="12547" max="12547" width="9.7109375" style="1001" customWidth="1"/>
    <col min="12548" max="12548" width="7.85546875" style="1001" customWidth="1"/>
    <col min="12549" max="12549" width="30.42578125" style="1001" customWidth="1"/>
    <col min="12550" max="12550" width="8.5703125" style="1001" customWidth="1"/>
    <col min="12551" max="12551" width="9.42578125" style="1001" customWidth="1"/>
    <col min="12552" max="12552" width="9.85546875" style="1001" customWidth="1"/>
    <col min="12553" max="12553" width="11" style="1001" customWidth="1"/>
    <col min="12554" max="12554" width="13.5703125" style="1001" customWidth="1"/>
    <col min="12555" max="12555" width="11.85546875" style="1001" customWidth="1"/>
    <col min="12556" max="12556" width="14.42578125" style="1001" customWidth="1"/>
    <col min="12557" max="12557" width="13.140625" style="1001" customWidth="1"/>
    <col min="12558" max="12635" width="11.85546875" style="1001" customWidth="1"/>
    <col min="12636" max="12801" width="9.140625" style="1001"/>
    <col min="12802" max="12802" width="9.85546875" style="1001" customWidth="1"/>
    <col min="12803" max="12803" width="9.7109375" style="1001" customWidth="1"/>
    <col min="12804" max="12804" width="7.85546875" style="1001" customWidth="1"/>
    <col min="12805" max="12805" width="30.42578125" style="1001" customWidth="1"/>
    <col min="12806" max="12806" width="8.5703125" style="1001" customWidth="1"/>
    <col min="12807" max="12807" width="9.42578125" style="1001" customWidth="1"/>
    <col min="12808" max="12808" width="9.85546875" style="1001" customWidth="1"/>
    <col min="12809" max="12809" width="11" style="1001" customWidth="1"/>
    <col min="12810" max="12810" width="13.5703125" style="1001" customWidth="1"/>
    <col min="12811" max="12811" width="11.85546875" style="1001" customWidth="1"/>
    <col min="12812" max="12812" width="14.42578125" style="1001" customWidth="1"/>
    <col min="12813" max="12813" width="13.140625" style="1001" customWidth="1"/>
    <col min="12814" max="12891" width="11.85546875" style="1001" customWidth="1"/>
    <col min="12892" max="13057" width="9.140625" style="1001"/>
    <col min="13058" max="13058" width="9.85546875" style="1001" customWidth="1"/>
    <col min="13059" max="13059" width="9.7109375" style="1001" customWidth="1"/>
    <col min="13060" max="13060" width="7.85546875" style="1001" customWidth="1"/>
    <col min="13061" max="13061" width="30.42578125" style="1001" customWidth="1"/>
    <col min="13062" max="13062" width="8.5703125" style="1001" customWidth="1"/>
    <col min="13063" max="13063" width="9.42578125" style="1001" customWidth="1"/>
    <col min="13064" max="13064" width="9.85546875" style="1001" customWidth="1"/>
    <col min="13065" max="13065" width="11" style="1001" customWidth="1"/>
    <col min="13066" max="13066" width="13.5703125" style="1001" customWidth="1"/>
    <col min="13067" max="13067" width="11.85546875" style="1001" customWidth="1"/>
    <col min="13068" max="13068" width="14.42578125" style="1001" customWidth="1"/>
    <col min="13069" max="13069" width="13.140625" style="1001" customWidth="1"/>
    <col min="13070" max="13147" width="11.85546875" style="1001" customWidth="1"/>
    <col min="13148" max="13313" width="9.140625" style="1001"/>
    <col min="13314" max="13314" width="9.85546875" style="1001" customWidth="1"/>
    <col min="13315" max="13315" width="9.7109375" style="1001" customWidth="1"/>
    <col min="13316" max="13316" width="7.85546875" style="1001" customWidth="1"/>
    <col min="13317" max="13317" width="30.42578125" style="1001" customWidth="1"/>
    <col min="13318" max="13318" width="8.5703125" style="1001" customWidth="1"/>
    <col min="13319" max="13319" width="9.42578125" style="1001" customWidth="1"/>
    <col min="13320" max="13320" width="9.85546875" style="1001" customWidth="1"/>
    <col min="13321" max="13321" width="11" style="1001" customWidth="1"/>
    <col min="13322" max="13322" width="13.5703125" style="1001" customWidth="1"/>
    <col min="13323" max="13323" width="11.85546875" style="1001" customWidth="1"/>
    <col min="13324" max="13324" width="14.42578125" style="1001" customWidth="1"/>
    <col min="13325" max="13325" width="13.140625" style="1001" customWidth="1"/>
    <col min="13326" max="13403" width="11.85546875" style="1001" customWidth="1"/>
    <col min="13404" max="13569" width="9.140625" style="1001"/>
    <col min="13570" max="13570" width="9.85546875" style="1001" customWidth="1"/>
    <col min="13571" max="13571" width="9.7109375" style="1001" customWidth="1"/>
    <col min="13572" max="13572" width="7.85546875" style="1001" customWidth="1"/>
    <col min="13573" max="13573" width="30.42578125" style="1001" customWidth="1"/>
    <col min="13574" max="13574" width="8.5703125" style="1001" customWidth="1"/>
    <col min="13575" max="13575" width="9.42578125" style="1001" customWidth="1"/>
    <col min="13576" max="13576" width="9.85546875" style="1001" customWidth="1"/>
    <col min="13577" max="13577" width="11" style="1001" customWidth="1"/>
    <col min="13578" max="13578" width="13.5703125" style="1001" customWidth="1"/>
    <col min="13579" max="13579" width="11.85546875" style="1001" customWidth="1"/>
    <col min="13580" max="13580" width="14.42578125" style="1001" customWidth="1"/>
    <col min="13581" max="13581" width="13.140625" style="1001" customWidth="1"/>
    <col min="13582" max="13659" width="11.85546875" style="1001" customWidth="1"/>
    <col min="13660" max="13825" width="9.140625" style="1001"/>
    <col min="13826" max="13826" width="9.85546875" style="1001" customWidth="1"/>
    <col min="13827" max="13827" width="9.7109375" style="1001" customWidth="1"/>
    <col min="13828" max="13828" width="7.85546875" style="1001" customWidth="1"/>
    <col min="13829" max="13829" width="30.42578125" style="1001" customWidth="1"/>
    <col min="13830" max="13830" width="8.5703125" style="1001" customWidth="1"/>
    <col min="13831" max="13831" width="9.42578125" style="1001" customWidth="1"/>
    <col min="13832" max="13832" width="9.85546875" style="1001" customWidth="1"/>
    <col min="13833" max="13833" width="11" style="1001" customWidth="1"/>
    <col min="13834" max="13834" width="13.5703125" style="1001" customWidth="1"/>
    <col min="13835" max="13835" width="11.85546875" style="1001" customWidth="1"/>
    <col min="13836" max="13836" width="14.42578125" style="1001" customWidth="1"/>
    <col min="13837" max="13837" width="13.140625" style="1001" customWidth="1"/>
    <col min="13838" max="13915" width="11.85546875" style="1001" customWidth="1"/>
    <col min="13916" max="14081" width="9.140625" style="1001"/>
    <col min="14082" max="14082" width="9.85546875" style="1001" customWidth="1"/>
    <col min="14083" max="14083" width="9.7109375" style="1001" customWidth="1"/>
    <col min="14084" max="14084" width="7.85546875" style="1001" customWidth="1"/>
    <col min="14085" max="14085" width="30.42578125" style="1001" customWidth="1"/>
    <col min="14086" max="14086" width="8.5703125" style="1001" customWidth="1"/>
    <col min="14087" max="14087" width="9.42578125" style="1001" customWidth="1"/>
    <col min="14088" max="14088" width="9.85546875" style="1001" customWidth="1"/>
    <col min="14089" max="14089" width="11" style="1001" customWidth="1"/>
    <col min="14090" max="14090" width="13.5703125" style="1001" customWidth="1"/>
    <col min="14091" max="14091" width="11.85546875" style="1001" customWidth="1"/>
    <col min="14092" max="14092" width="14.42578125" style="1001" customWidth="1"/>
    <col min="14093" max="14093" width="13.140625" style="1001" customWidth="1"/>
    <col min="14094" max="14171" width="11.85546875" style="1001" customWidth="1"/>
    <col min="14172" max="14337" width="9.140625" style="1001"/>
    <col min="14338" max="14338" width="9.85546875" style="1001" customWidth="1"/>
    <col min="14339" max="14339" width="9.7109375" style="1001" customWidth="1"/>
    <col min="14340" max="14340" width="7.85546875" style="1001" customWidth="1"/>
    <col min="14341" max="14341" width="30.42578125" style="1001" customWidth="1"/>
    <col min="14342" max="14342" width="8.5703125" style="1001" customWidth="1"/>
    <col min="14343" max="14343" width="9.42578125" style="1001" customWidth="1"/>
    <col min="14344" max="14344" width="9.85546875" style="1001" customWidth="1"/>
    <col min="14345" max="14345" width="11" style="1001" customWidth="1"/>
    <col min="14346" max="14346" width="13.5703125" style="1001" customWidth="1"/>
    <col min="14347" max="14347" width="11.85546875" style="1001" customWidth="1"/>
    <col min="14348" max="14348" width="14.42578125" style="1001" customWidth="1"/>
    <col min="14349" max="14349" width="13.140625" style="1001" customWidth="1"/>
    <col min="14350" max="14427" width="11.85546875" style="1001" customWidth="1"/>
    <col min="14428" max="14593" width="9.140625" style="1001"/>
    <col min="14594" max="14594" width="9.85546875" style="1001" customWidth="1"/>
    <col min="14595" max="14595" width="9.7109375" style="1001" customWidth="1"/>
    <col min="14596" max="14596" width="7.85546875" style="1001" customWidth="1"/>
    <col min="14597" max="14597" width="30.42578125" style="1001" customWidth="1"/>
    <col min="14598" max="14598" width="8.5703125" style="1001" customWidth="1"/>
    <col min="14599" max="14599" width="9.42578125" style="1001" customWidth="1"/>
    <col min="14600" max="14600" width="9.85546875" style="1001" customWidth="1"/>
    <col min="14601" max="14601" width="11" style="1001" customWidth="1"/>
    <col min="14602" max="14602" width="13.5703125" style="1001" customWidth="1"/>
    <col min="14603" max="14603" width="11.85546875" style="1001" customWidth="1"/>
    <col min="14604" max="14604" width="14.42578125" style="1001" customWidth="1"/>
    <col min="14605" max="14605" width="13.140625" style="1001" customWidth="1"/>
    <col min="14606" max="14683" width="11.85546875" style="1001" customWidth="1"/>
    <col min="14684" max="14849" width="9.140625" style="1001"/>
    <col min="14850" max="14850" width="9.85546875" style="1001" customWidth="1"/>
    <col min="14851" max="14851" width="9.7109375" style="1001" customWidth="1"/>
    <col min="14852" max="14852" width="7.85546875" style="1001" customWidth="1"/>
    <col min="14853" max="14853" width="30.42578125" style="1001" customWidth="1"/>
    <col min="14854" max="14854" width="8.5703125" style="1001" customWidth="1"/>
    <col min="14855" max="14855" width="9.42578125" style="1001" customWidth="1"/>
    <col min="14856" max="14856" width="9.85546875" style="1001" customWidth="1"/>
    <col min="14857" max="14857" width="11" style="1001" customWidth="1"/>
    <col min="14858" max="14858" width="13.5703125" style="1001" customWidth="1"/>
    <col min="14859" max="14859" width="11.85546875" style="1001" customWidth="1"/>
    <col min="14860" max="14860" width="14.42578125" style="1001" customWidth="1"/>
    <col min="14861" max="14861" width="13.140625" style="1001" customWidth="1"/>
    <col min="14862" max="14939" width="11.85546875" style="1001" customWidth="1"/>
    <col min="14940" max="15105" width="9.140625" style="1001"/>
    <col min="15106" max="15106" width="9.85546875" style="1001" customWidth="1"/>
    <col min="15107" max="15107" width="9.7109375" style="1001" customWidth="1"/>
    <col min="15108" max="15108" width="7.85546875" style="1001" customWidth="1"/>
    <col min="15109" max="15109" width="30.42578125" style="1001" customWidth="1"/>
    <col min="15110" max="15110" width="8.5703125" style="1001" customWidth="1"/>
    <col min="15111" max="15111" width="9.42578125" style="1001" customWidth="1"/>
    <col min="15112" max="15112" width="9.85546875" style="1001" customWidth="1"/>
    <col min="15113" max="15113" width="11" style="1001" customWidth="1"/>
    <col min="15114" max="15114" width="13.5703125" style="1001" customWidth="1"/>
    <col min="15115" max="15115" width="11.85546875" style="1001" customWidth="1"/>
    <col min="15116" max="15116" width="14.42578125" style="1001" customWidth="1"/>
    <col min="15117" max="15117" width="13.140625" style="1001" customWidth="1"/>
    <col min="15118" max="15195" width="11.85546875" style="1001" customWidth="1"/>
    <col min="15196" max="15361" width="9.140625" style="1001"/>
    <col min="15362" max="15362" width="9.85546875" style="1001" customWidth="1"/>
    <col min="15363" max="15363" width="9.7109375" style="1001" customWidth="1"/>
    <col min="15364" max="15364" width="7.85546875" style="1001" customWidth="1"/>
    <col min="15365" max="15365" width="30.42578125" style="1001" customWidth="1"/>
    <col min="15366" max="15366" width="8.5703125" style="1001" customWidth="1"/>
    <col min="15367" max="15367" width="9.42578125" style="1001" customWidth="1"/>
    <col min="15368" max="15368" width="9.85546875" style="1001" customWidth="1"/>
    <col min="15369" max="15369" width="11" style="1001" customWidth="1"/>
    <col min="15370" max="15370" width="13.5703125" style="1001" customWidth="1"/>
    <col min="15371" max="15371" width="11.85546875" style="1001" customWidth="1"/>
    <col min="15372" max="15372" width="14.42578125" style="1001" customWidth="1"/>
    <col min="15373" max="15373" width="13.140625" style="1001" customWidth="1"/>
    <col min="15374" max="15451" width="11.85546875" style="1001" customWidth="1"/>
    <col min="15452" max="15617" width="9.140625" style="1001"/>
    <col min="15618" max="15618" width="9.85546875" style="1001" customWidth="1"/>
    <col min="15619" max="15619" width="9.7109375" style="1001" customWidth="1"/>
    <col min="15620" max="15620" width="7.85546875" style="1001" customWidth="1"/>
    <col min="15621" max="15621" width="30.42578125" style="1001" customWidth="1"/>
    <col min="15622" max="15622" width="8.5703125" style="1001" customWidth="1"/>
    <col min="15623" max="15623" width="9.42578125" style="1001" customWidth="1"/>
    <col min="15624" max="15624" width="9.85546875" style="1001" customWidth="1"/>
    <col min="15625" max="15625" width="11" style="1001" customWidth="1"/>
    <col min="15626" max="15626" width="13.5703125" style="1001" customWidth="1"/>
    <col min="15627" max="15627" width="11.85546875" style="1001" customWidth="1"/>
    <col min="15628" max="15628" width="14.42578125" style="1001" customWidth="1"/>
    <col min="15629" max="15629" width="13.140625" style="1001" customWidth="1"/>
    <col min="15630" max="15707" width="11.85546875" style="1001" customWidth="1"/>
    <col min="15708" max="15873" width="9.140625" style="1001"/>
    <col min="15874" max="15874" width="9.85546875" style="1001" customWidth="1"/>
    <col min="15875" max="15875" width="9.7109375" style="1001" customWidth="1"/>
    <col min="15876" max="15876" width="7.85546875" style="1001" customWidth="1"/>
    <col min="15877" max="15877" width="30.42578125" style="1001" customWidth="1"/>
    <col min="15878" max="15878" width="8.5703125" style="1001" customWidth="1"/>
    <col min="15879" max="15879" width="9.42578125" style="1001" customWidth="1"/>
    <col min="15880" max="15880" width="9.85546875" style="1001" customWidth="1"/>
    <col min="15881" max="15881" width="11" style="1001" customWidth="1"/>
    <col min="15882" max="15882" width="13.5703125" style="1001" customWidth="1"/>
    <col min="15883" max="15883" width="11.85546875" style="1001" customWidth="1"/>
    <col min="15884" max="15884" width="14.42578125" style="1001" customWidth="1"/>
    <col min="15885" max="15885" width="13.140625" style="1001" customWidth="1"/>
    <col min="15886" max="15963" width="11.85546875" style="1001" customWidth="1"/>
    <col min="15964" max="16129" width="9.140625" style="1001"/>
    <col min="16130" max="16130" width="9.85546875" style="1001" customWidth="1"/>
    <col min="16131" max="16131" width="9.7109375" style="1001" customWidth="1"/>
    <col min="16132" max="16132" width="7.85546875" style="1001" customWidth="1"/>
    <col min="16133" max="16133" width="30.42578125" style="1001" customWidth="1"/>
    <col min="16134" max="16134" width="8.5703125" style="1001" customWidth="1"/>
    <col min="16135" max="16135" width="9.42578125" style="1001" customWidth="1"/>
    <col min="16136" max="16136" width="9.85546875" style="1001" customWidth="1"/>
    <col min="16137" max="16137" width="11" style="1001" customWidth="1"/>
    <col min="16138" max="16138" width="13.5703125" style="1001" customWidth="1"/>
    <col min="16139" max="16139" width="11.85546875" style="1001" customWidth="1"/>
    <col min="16140" max="16140" width="14.42578125" style="1001" customWidth="1"/>
    <col min="16141" max="16141" width="13.140625" style="1001" customWidth="1"/>
    <col min="16142" max="16219" width="11.85546875" style="1001" customWidth="1"/>
    <col min="16220" max="16384" width="9.140625" style="1001"/>
  </cols>
  <sheetData>
    <row r="1" spans="1:14" ht="15.95" customHeight="1">
      <c r="A1" s="1010" t="s">
        <v>1634</v>
      </c>
      <c r="B1" s="1010"/>
      <c r="H1" s="820"/>
      <c r="I1" s="820"/>
      <c r="J1" s="820"/>
    </row>
    <row r="2" spans="1:14" ht="15.95" customHeight="1">
      <c r="A2" s="1010" t="s">
        <v>129</v>
      </c>
      <c r="B2" s="1010"/>
      <c r="H2" s="820"/>
      <c r="I2" s="820"/>
      <c r="J2" s="820"/>
    </row>
    <row r="3" spans="1:14" ht="15.95" customHeight="1">
      <c r="A3" s="1010" t="s">
        <v>2163</v>
      </c>
      <c r="B3" s="1010"/>
      <c r="H3" s="820"/>
      <c r="I3" s="820"/>
      <c r="J3" s="820"/>
    </row>
    <row r="4" spans="1:14" ht="15.95" customHeight="1">
      <c r="A4" s="1010"/>
      <c r="B4" s="1010"/>
      <c r="H4" s="820"/>
      <c r="I4" s="820"/>
      <c r="J4" s="820"/>
    </row>
    <row r="5" spans="1:14" ht="15.95" customHeight="1">
      <c r="A5" s="1010"/>
      <c r="B5" s="1010"/>
      <c r="H5" s="820"/>
      <c r="I5" s="820"/>
      <c r="J5" s="820"/>
    </row>
    <row r="6" spans="1:14" ht="15.95" customHeight="1">
      <c r="A6" s="1010"/>
      <c r="B6" s="1010"/>
      <c r="H6" s="820"/>
      <c r="I6" s="820"/>
      <c r="J6" s="820"/>
    </row>
    <row r="7" spans="1:14" s="1013" customFormat="1" ht="20.25">
      <c r="B7" s="1014"/>
      <c r="C7" s="1443"/>
      <c r="D7" s="1062"/>
      <c r="F7" s="1014"/>
      <c r="G7" s="1184" t="s">
        <v>253</v>
      </c>
      <c r="H7" s="1014"/>
      <c r="I7" s="1016"/>
      <c r="J7" s="820"/>
      <c r="K7" s="820"/>
      <c r="L7" s="1001"/>
    </row>
    <row r="8" spans="1:14" s="1017" customFormat="1" ht="15.95" customHeight="1">
      <c r="C8" s="1444"/>
      <c r="D8" s="1186"/>
      <c r="F8" s="1063"/>
      <c r="G8" s="1185" t="s">
        <v>1972</v>
      </c>
      <c r="H8" s="1063"/>
      <c r="I8" s="1012"/>
      <c r="J8" s="1012"/>
      <c r="K8" s="1012"/>
    </row>
    <row r="9" spans="1:14" s="1019" customFormat="1" ht="19.5" customHeight="1">
      <c r="B9" s="2020" t="s">
        <v>240</v>
      </c>
      <c r="C9" s="2022" t="s">
        <v>248</v>
      </c>
      <c r="D9" s="1412"/>
      <c r="E9" s="2024" t="s">
        <v>1600</v>
      </c>
      <c r="F9" s="2025" t="s">
        <v>132</v>
      </c>
      <c r="G9" s="2026" t="s">
        <v>1601</v>
      </c>
      <c r="H9" s="2015" t="s">
        <v>72</v>
      </c>
      <c r="I9" s="2017" t="s">
        <v>2145</v>
      </c>
      <c r="J9" s="2018"/>
      <c r="K9" s="2019" t="s">
        <v>250</v>
      </c>
      <c r="L9" s="2019"/>
    </row>
    <row r="10" spans="1:14" s="1019" customFormat="1" ht="33" customHeight="1">
      <c r="B10" s="2021"/>
      <c r="C10" s="2023"/>
      <c r="D10" s="1413"/>
      <c r="E10" s="2024"/>
      <c r="F10" s="2025"/>
      <c r="G10" s="2027"/>
      <c r="H10" s="2016"/>
      <c r="I10" s="1414" t="s">
        <v>251</v>
      </c>
      <c r="J10" s="1415" t="s">
        <v>239</v>
      </c>
      <c r="K10" s="1416" t="s">
        <v>251</v>
      </c>
      <c r="L10" s="1417" t="s">
        <v>239</v>
      </c>
    </row>
    <row r="11" spans="1:14" s="1021" customFormat="1" ht="15.95" customHeight="1">
      <c r="B11" s="1424" t="s">
        <v>83</v>
      </c>
      <c r="C11" s="1445" t="s">
        <v>1</v>
      </c>
      <c r="D11" s="1426"/>
      <c r="E11" s="1427" t="s">
        <v>84</v>
      </c>
      <c r="F11" s="1427" t="s">
        <v>85</v>
      </c>
      <c r="G11" s="1428" t="s">
        <v>86</v>
      </c>
      <c r="H11" s="1429" t="s">
        <v>241</v>
      </c>
      <c r="I11" s="1429" t="s">
        <v>145</v>
      </c>
      <c r="J11" s="1429" t="s">
        <v>146</v>
      </c>
      <c r="K11" s="1425" t="s">
        <v>87</v>
      </c>
      <c r="L11" s="1425" t="s">
        <v>1605</v>
      </c>
    </row>
    <row r="12" spans="1:14" s="1009" customFormat="1" ht="15.95" customHeight="1">
      <c r="A12" s="1001"/>
      <c r="B12" s="1002">
        <v>44566</v>
      </c>
      <c r="C12" s="1446">
        <v>1</v>
      </c>
      <c r="D12" s="1188"/>
      <c r="E12" s="1005" t="str">
        <f>IF($G12="","",VLOOKUP($G12,'DANH MỤC VẬT TƯ'!$B$10:$G$55,2,0))</f>
        <v>Bia sài gòn</v>
      </c>
      <c r="F12" s="1005" t="str">
        <f>IF($G12="","",VLOOKUP($G12,'DANH MỤC VẬT TƯ'!$B$10:$G$55,3,0))</f>
        <v>Lon</v>
      </c>
      <c r="G12" s="1095" t="s">
        <v>2067</v>
      </c>
      <c r="H12" s="1058">
        <v>20</v>
      </c>
      <c r="I12" s="1058">
        <f>IF(G12="","",VLOOKUP($G12,'BÁO CÁO NXT 156'!$A$11:$L$21,8,0))</f>
        <v>11000</v>
      </c>
      <c r="J12" s="1058">
        <f>IF(H12="","",H12*I12)</f>
        <v>220000</v>
      </c>
      <c r="K12" s="1189">
        <v>15000</v>
      </c>
      <c r="L12" s="1058">
        <f>IF(H12="","",K12*H12)</f>
        <v>300000</v>
      </c>
      <c r="M12" s="1076"/>
      <c r="N12" s="1076"/>
    </row>
    <row r="13" spans="1:14" s="1009" customFormat="1" ht="15.95" customHeight="1">
      <c r="A13" s="1001"/>
      <c r="B13" s="1002">
        <v>44566</v>
      </c>
      <c r="C13" s="1447">
        <v>1</v>
      </c>
      <c r="D13" s="1188"/>
      <c r="E13" s="1005" t="str">
        <f>IF($G13="","",VLOOKUP($G13,'DANH MỤC VẬT TƯ'!$B$10:$G$55,2,0))</f>
        <v>Navie 300ml</v>
      </c>
      <c r="F13" s="1005" t="str">
        <f>IF($G13="","",VLOOKUP($G13,'DANH MỤC VẬT TƯ'!$B$10:$G$55,3,0))</f>
        <v>Lon</v>
      </c>
      <c r="G13" s="1006" t="s">
        <v>2070</v>
      </c>
      <c r="H13" s="1058">
        <v>10</v>
      </c>
      <c r="I13" s="1058">
        <f>IF(G13="","",VLOOKUP($G13,'BÁO CÁO NXT 156'!$A$11:$L$21,8,0))</f>
        <v>4000</v>
      </c>
      <c r="J13" s="1058">
        <f t="shared" ref="J13:J76" si="0">IF(H13="","",H13*I13)</f>
        <v>40000</v>
      </c>
      <c r="K13" s="1189">
        <v>10000</v>
      </c>
      <c r="L13" s="828">
        <f t="shared" ref="L13:L76" si="1">IF(H13="","",K13*H13)</f>
        <v>100000</v>
      </c>
      <c r="M13" s="1076"/>
      <c r="N13" s="1076"/>
    </row>
    <row r="14" spans="1:14" s="1009" customFormat="1" ht="15.95" customHeight="1">
      <c r="A14" s="1001"/>
      <c r="B14" s="1002">
        <v>44566</v>
      </c>
      <c r="C14" s="1447">
        <v>1</v>
      </c>
      <c r="D14" s="1188"/>
      <c r="E14" s="1005" t="str">
        <f>IF($G14="","",VLOOKUP($G14,'DANH MỤC VẬT TƯ'!$B$10:$G$55,2,0))</f>
        <v>Pepsi</v>
      </c>
      <c r="F14" s="1005" t="str">
        <f>IF($G14="","",VLOOKUP($G14,'DANH MỤC VẬT TƯ'!$B$10:$G$55,3,0))</f>
        <v>Lon</v>
      </c>
      <c r="G14" s="1006" t="s">
        <v>2071</v>
      </c>
      <c r="H14" s="1058">
        <v>10</v>
      </c>
      <c r="I14" s="1058">
        <f>IF(G14="","",VLOOKUP($G14,'BÁO CÁO NXT 156'!$A$11:$L$21,8,0))</f>
        <v>10000</v>
      </c>
      <c r="J14" s="1058">
        <f t="shared" si="0"/>
        <v>100000</v>
      </c>
      <c r="K14" s="1189">
        <v>15000</v>
      </c>
      <c r="L14" s="828">
        <f t="shared" si="1"/>
        <v>150000</v>
      </c>
      <c r="M14" s="1076"/>
      <c r="N14" s="1076"/>
    </row>
    <row r="15" spans="1:14" s="1009" customFormat="1" ht="15.95" customHeight="1">
      <c r="A15" s="1001"/>
      <c r="B15" s="1002"/>
      <c r="C15" s="1447"/>
      <c r="D15" s="1188"/>
      <c r="E15" s="1005" t="str">
        <f>IF($G15="","",VLOOKUP($G15,'DANH MỤC VẬT TƯ'!$B$10:$G$55,2,0))</f>
        <v/>
      </c>
      <c r="F15" s="1005" t="str">
        <f>IF($G15="","",VLOOKUP($G15,'DANH MỤC VẬT TƯ'!$B$10:$G$55,3,0))</f>
        <v/>
      </c>
      <c r="G15" s="1006"/>
      <c r="H15" s="1058"/>
      <c r="I15" s="1058" t="str">
        <f>IF(G15="","",VLOOKUP($G15,'BÁO CÁO NXT 156'!$A$11:$L$21,8,0))</f>
        <v/>
      </c>
      <c r="J15" s="1058" t="str">
        <f t="shared" si="0"/>
        <v/>
      </c>
      <c r="K15" s="1189" t="s">
        <v>785</v>
      </c>
      <c r="L15" s="828" t="str">
        <f t="shared" si="1"/>
        <v/>
      </c>
      <c r="M15" s="1190"/>
      <c r="N15" s="1076"/>
    </row>
    <row r="16" spans="1:14" s="1009" customFormat="1" ht="15.95" customHeight="1">
      <c r="A16" s="1001"/>
      <c r="B16" s="1002">
        <v>44566</v>
      </c>
      <c r="C16" s="1447">
        <v>2</v>
      </c>
      <c r="D16" s="1191"/>
      <c r="E16" s="1005" t="str">
        <f>IF($G16="","",VLOOKUP($G16,'DANH MỤC VẬT TƯ'!$B$10:$G$55,2,0))</f>
        <v>Navie 300ml</v>
      </c>
      <c r="F16" s="1005" t="str">
        <f>IF($G16="","",VLOOKUP($G16,'DANH MỤC VẬT TƯ'!$B$10:$G$55,3,0))</f>
        <v>Lon</v>
      </c>
      <c r="G16" s="1006" t="s">
        <v>2070</v>
      </c>
      <c r="H16" s="828">
        <v>10</v>
      </c>
      <c r="I16" s="1058">
        <f>IF(G16="","",VLOOKUP($G16,'BÁO CÁO NXT 156'!$A$11:$L$21,8,0))</f>
        <v>4000</v>
      </c>
      <c r="J16" s="1058">
        <f t="shared" si="0"/>
        <v>40000</v>
      </c>
      <c r="K16" s="1189">
        <v>10000</v>
      </c>
      <c r="L16" s="828">
        <f t="shared" si="1"/>
        <v>100000</v>
      </c>
      <c r="M16" s="1076"/>
      <c r="N16" s="1076"/>
    </row>
    <row r="17" spans="1:14" s="1009" customFormat="1" ht="15.95" customHeight="1">
      <c r="A17" s="1001"/>
      <c r="B17" s="1002">
        <v>44566</v>
      </c>
      <c r="C17" s="1447">
        <v>2</v>
      </c>
      <c r="D17" s="1191"/>
      <c r="E17" s="1005" t="str">
        <f>IF($G17="","",VLOOKUP($G17,'DANH MỤC VẬT TƯ'!$B$10:$G$55,2,0))</f>
        <v>Pepsi</v>
      </c>
      <c r="F17" s="1005" t="str">
        <f>IF($G17="","",VLOOKUP($G17,'DANH MỤC VẬT TƯ'!$B$10:$G$55,3,0))</f>
        <v>Lon</v>
      </c>
      <c r="G17" s="1006" t="s">
        <v>2071</v>
      </c>
      <c r="H17" s="1058">
        <v>10</v>
      </c>
      <c r="I17" s="1058">
        <f>IF(G17="","",VLOOKUP($G17,'BÁO CÁO NXT 156'!$A$11:$L$21,8,0))</f>
        <v>10000</v>
      </c>
      <c r="J17" s="1058">
        <f t="shared" si="0"/>
        <v>100000</v>
      </c>
      <c r="K17" s="1189">
        <v>15000</v>
      </c>
      <c r="L17" s="828">
        <f t="shared" si="1"/>
        <v>150000</v>
      </c>
      <c r="M17" s="1076"/>
      <c r="N17" s="1076"/>
    </row>
    <row r="18" spans="1:14" s="1009" customFormat="1" ht="15.95" customHeight="1">
      <c r="A18" s="1001"/>
      <c r="B18" s="1002">
        <v>44566</v>
      </c>
      <c r="C18" s="1447">
        <v>2</v>
      </c>
      <c r="D18" s="1191"/>
      <c r="E18" s="1005" t="str">
        <f>IF($G18="","",VLOOKUP($G18,'DANH MỤC VẬT TƯ'!$B$10:$G$55,2,0))</f>
        <v>Coca</v>
      </c>
      <c r="F18" s="1005" t="str">
        <f>IF($G18="","",VLOOKUP($G18,'DANH MỤC VẬT TƯ'!$B$10:$G$55,3,0))</f>
        <v>Lon</v>
      </c>
      <c r="G18" s="1006" t="s">
        <v>2072</v>
      </c>
      <c r="H18" s="1058">
        <v>10</v>
      </c>
      <c r="I18" s="1058">
        <f>IF(G18="","",VLOOKUP($G18,'BÁO CÁO NXT 156'!$A$11:$L$21,8,0))</f>
        <v>8000</v>
      </c>
      <c r="J18" s="1058">
        <f t="shared" si="0"/>
        <v>80000</v>
      </c>
      <c r="K18" s="1189">
        <v>15000</v>
      </c>
      <c r="L18" s="828">
        <f t="shared" si="1"/>
        <v>150000</v>
      </c>
      <c r="M18" s="1076"/>
      <c r="N18" s="1076"/>
    </row>
    <row r="19" spans="1:14" s="1009" customFormat="1" ht="15.95" customHeight="1">
      <c r="A19" s="1001"/>
      <c r="B19" s="1002"/>
      <c r="C19" s="1446"/>
      <c r="D19" s="1027"/>
      <c r="E19" s="1005" t="str">
        <f>IF($G19="","",VLOOKUP($G19,'DANH MỤC VẬT TƯ'!$B$10:$G$55,2,0))</f>
        <v/>
      </c>
      <c r="F19" s="1005" t="str">
        <f>IF($G19="","",VLOOKUP($G19,'DANH MỤC VẬT TƯ'!$B$10:$G$55,3,0))</f>
        <v/>
      </c>
      <c r="G19" s="813"/>
      <c r="H19" s="1058"/>
      <c r="I19" s="1058" t="str">
        <f>IF(G19="","",VLOOKUP($G19,'BÁO CÁO NXT 156'!$A$11:$L$21,8,0))</f>
        <v/>
      </c>
      <c r="J19" s="1058" t="str">
        <f t="shared" si="0"/>
        <v/>
      </c>
      <c r="K19" s="1189" t="s">
        <v>785</v>
      </c>
      <c r="L19" s="828" t="str">
        <f t="shared" si="1"/>
        <v/>
      </c>
      <c r="M19" s="1190"/>
      <c r="N19" s="1076"/>
    </row>
    <row r="20" spans="1:14" s="1009" customFormat="1" ht="15.95" customHeight="1">
      <c r="A20" s="1001"/>
      <c r="B20" s="1002">
        <v>44566</v>
      </c>
      <c r="C20" s="1447">
        <v>3</v>
      </c>
      <c r="D20" s="1191"/>
      <c r="E20" s="1005" t="str">
        <f>IF($G20="","",VLOOKUP($G20,'DANH MỤC VẬT TƯ'!$B$10:$G$55,2,0))</f>
        <v>Navie 300ml</v>
      </c>
      <c r="F20" s="1005" t="str">
        <f>IF($G20="","",VLOOKUP($G20,'DANH MỤC VẬT TƯ'!$B$10:$G$55,3,0))</f>
        <v>Lon</v>
      </c>
      <c r="G20" s="1006" t="s">
        <v>2070</v>
      </c>
      <c r="H20" s="828">
        <v>10</v>
      </c>
      <c r="I20" s="1058">
        <f>IF(G20="","",VLOOKUP($G20,'BÁO CÁO NXT 156'!$A$11:$L$21,8,0))</f>
        <v>4000</v>
      </c>
      <c r="J20" s="1058">
        <f t="shared" si="0"/>
        <v>40000</v>
      </c>
      <c r="K20" s="1189">
        <v>10000</v>
      </c>
      <c r="L20" s="828">
        <f t="shared" si="1"/>
        <v>100000</v>
      </c>
      <c r="M20" s="1076"/>
      <c r="N20" s="1076"/>
    </row>
    <row r="21" spans="1:14" s="1009" customFormat="1" ht="15.95" customHeight="1">
      <c r="A21" s="1001"/>
      <c r="B21" s="1002">
        <v>44566</v>
      </c>
      <c r="C21" s="1447">
        <v>3</v>
      </c>
      <c r="D21" s="1191"/>
      <c r="E21" s="1005" t="str">
        <f>IF($G21="","",VLOOKUP($G21,'DANH MỤC VẬT TƯ'!$B$10:$G$55,2,0))</f>
        <v>Pepsi</v>
      </c>
      <c r="F21" s="1005" t="str">
        <f>IF($G21="","",VLOOKUP($G21,'DANH MỤC VẬT TƯ'!$B$10:$G$55,3,0))</f>
        <v>Lon</v>
      </c>
      <c r="G21" s="1006" t="s">
        <v>2071</v>
      </c>
      <c r="H21" s="1058">
        <v>10</v>
      </c>
      <c r="I21" s="1058">
        <f>IF(G21="","",VLOOKUP($G21,'BÁO CÁO NXT 156'!$A$11:$L$21,8,0))</f>
        <v>10000</v>
      </c>
      <c r="J21" s="1058">
        <f t="shared" si="0"/>
        <v>100000</v>
      </c>
      <c r="K21" s="1189">
        <v>15000</v>
      </c>
      <c r="L21" s="828">
        <f t="shared" si="1"/>
        <v>150000</v>
      </c>
      <c r="M21" s="1076"/>
      <c r="N21" s="1076"/>
    </row>
    <row r="22" spans="1:14" s="1009" customFormat="1" ht="15.95" customHeight="1">
      <c r="A22" s="1001"/>
      <c r="B22" s="1002">
        <v>44566</v>
      </c>
      <c r="C22" s="1447">
        <v>3</v>
      </c>
      <c r="D22" s="1191"/>
      <c r="E22" s="1005" t="str">
        <f>IF($G22="","",VLOOKUP($G22,'DANH MỤC VẬT TƯ'!$B$10:$G$55,2,0))</f>
        <v>Coca</v>
      </c>
      <c r="F22" s="1005" t="str">
        <f>IF($G22="","",VLOOKUP($G22,'DANH MỤC VẬT TƯ'!$B$10:$G$55,3,0))</f>
        <v>Lon</v>
      </c>
      <c r="G22" s="1006" t="s">
        <v>2072</v>
      </c>
      <c r="H22" s="1058">
        <v>10</v>
      </c>
      <c r="I22" s="1058">
        <f>IF(G22="","",VLOOKUP($G22,'BÁO CÁO NXT 156'!$A$11:$L$21,8,0))</f>
        <v>8000</v>
      </c>
      <c r="J22" s="1058">
        <f t="shared" si="0"/>
        <v>80000</v>
      </c>
      <c r="K22" s="1189">
        <v>15000</v>
      </c>
      <c r="L22" s="828">
        <f t="shared" si="1"/>
        <v>150000</v>
      </c>
      <c r="M22" s="1076"/>
      <c r="N22" s="1076"/>
    </row>
    <row r="23" spans="1:14" s="1009" customFormat="1" ht="15.95" customHeight="1">
      <c r="A23" s="1001"/>
      <c r="B23" s="1002"/>
      <c r="C23" s="1446"/>
      <c r="D23" s="1027"/>
      <c r="E23" s="1005" t="str">
        <f>IF($G23="","",VLOOKUP($G23,'DANH MỤC VẬT TƯ'!$B$10:$G$55,2,0))</f>
        <v/>
      </c>
      <c r="F23" s="1005" t="str">
        <f>IF($G23="","",VLOOKUP($G23,'DANH MỤC VẬT TƯ'!$B$10:$G$55,3,0))</f>
        <v/>
      </c>
      <c r="G23" s="1006"/>
      <c r="H23" s="1058"/>
      <c r="I23" s="1058" t="str">
        <f>IF(G23="","",VLOOKUP($G23,'BÁO CÁO NXT 156'!$A$11:$L$21,8,0))</f>
        <v/>
      </c>
      <c r="J23" s="1058"/>
      <c r="K23" s="1189" t="s">
        <v>785</v>
      </c>
      <c r="L23" s="828" t="str">
        <f t="shared" si="1"/>
        <v/>
      </c>
      <c r="M23" s="1190"/>
      <c r="N23" s="1076"/>
    </row>
    <row r="24" spans="1:14" s="1009" customFormat="1" ht="15.95" customHeight="1">
      <c r="A24" s="1001"/>
      <c r="B24" s="1028">
        <v>44566</v>
      </c>
      <c r="C24" s="1446">
        <v>4</v>
      </c>
      <c r="D24" s="1027"/>
      <c r="E24" s="1005" t="str">
        <f>IF($G24="","",VLOOKUP($G24,'DANH MỤC VẬT TƯ'!$B$10:$G$55,2,0))</f>
        <v>Coca</v>
      </c>
      <c r="F24" s="1005" t="str">
        <f>IF($G24="","",VLOOKUP($G24,'DANH MỤC VẬT TƯ'!$B$10:$G$55,3,0))</f>
        <v>Lon</v>
      </c>
      <c r="G24" s="1006" t="s">
        <v>2072</v>
      </c>
      <c r="H24" s="1058">
        <v>10</v>
      </c>
      <c r="I24" s="1058">
        <f>IF(G24="","",VLOOKUP($G24,'BÁO CÁO NXT 156'!$A$11:$L$21,8,0))</f>
        <v>8000</v>
      </c>
      <c r="J24" s="1058">
        <f t="shared" si="0"/>
        <v>80000</v>
      </c>
      <c r="K24" s="1189">
        <v>15000</v>
      </c>
      <c r="L24" s="828">
        <f t="shared" si="1"/>
        <v>150000</v>
      </c>
      <c r="M24" s="1076"/>
      <c r="N24" s="1076"/>
    </row>
    <row r="25" spans="1:14" s="1009" customFormat="1" ht="15.95" customHeight="1">
      <c r="A25" s="1001"/>
      <c r="B25" s="1028">
        <v>44566</v>
      </c>
      <c r="C25" s="1446">
        <v>4</v>
      </c>
      <c r="D25" s="1027"/>
      <c r="E25" s="1005" t="str">
        <f>IF($G25="","",VLOOKUP($G25,'DANH MỤC VẬT TƯ'!$B$10:$G$55,2,0))</f>
        <v>Navie 300ml</v>
      </c>
      <c r="F25" s="1005" t="str">
        <f>IF($G25="","",VLOOKUP($G25,'DANH MỤC VẬT TƯ'!$B$10:$G$55,3,0))</f>
        <v>Lon</v>
      </c>
      <c r="G25" s="1006" t="s">
        <v>2070</v>
      </c>
      <c r="H25" s="828">
        <v>5</v>
      </c>
      <c r="I25" s="1058">
        <f>IF(G25="","",VLOOKUP($G25,'BÁO CÁO NXT 156'!$A$11:$L$21,8,0))</f>
        <v>4000</v>
      </c>
      <c r="J25" s="1058">
        <f t="shared" si="0"/>
        <v>20000</v>
      </c>
      <c r="K25" s="1189">
        <v>10000</v>
      </c>
      <c r="L25" s="828">
        <f t="shared" si="1"/>
        <v>50000</v>
      </c>
      <c r="M25" s="1076"/>
      <c r="N25" s="1076"/>
    </row>
    <row r="26" spans="1:14" s="1009" customFormat="1" ht="15.95" customHeight="1">
      <c r="A26" s="1001"/>
      <c r="B26" s="1028"/>
      <c r="C26" s="1447"/>
      <c r="D26" s="1027"/>
      <c r="E26" s="1005" t="str">
        <f>IF($G26="","",VLOOKUP($G26,'DANH MỤC VẬT TƯ'!$B$10:$G$55,2,0))</f>
        <v/>
      </c>
      <c r="F26" s="1005" t="str">
        <f>IF($G26="","",VLOOKUP($G26,'DANH MỤC VẬT TƯ'!$B$10:$G$55,3,0))</f>
        <v/>
      </c>
      <c r="G26" s="813"/>
      <c r="H26" s="1058"/>
      <c r="I26" s="1058" t="str">
        <f>IF(G26="","",VLOOKUP($G26,'BÁO CÁO NXT 156'!$A$11:$L$21,8,0))</f>
        <v/>
      </c>
      <c r="J26" s="1058" t="str">
        <f t="shared" si="0"/>
        <v/>
      </c>
      <c r="K26" s="1189" t="s">
        <v>785</v>
      </c>
      <c r="L26" s="828" t="str">
        <f t="shared" si="1"/>
        <v/>
      </c>
      <c r="M26" s="1190"/>
      <c r="N26" s="1076"/>
    </row>
    <row r="27" spans="1:14" s="1009" customFormat="1" ht="15.95" customHeight="1">
      <c r="A27" s="1001"/>
      <c r="B27" s="1028">
        <v>44567</v>
      </c>
      <c r="C27" s="1447">
        <v>5</v>
      </c>
      <c r="D27" s="1191"/>
      <c r="E27" s="1005" t="str">
        <f>IF($G27="","",VLOOKUP($G27,'DANH MỤC VẬT TƯ'!$B$10:$G$55,2,0))</f>
        <v>Coca</v>
      </c>
      <c r="F27" s="1005" t="str">
        <f>IF($G27="","",VLOOKUP($G27,'DANH MỤC VẬT TƯ'!$B$10:$G$55,3,0))</f>
        <v>Lon</v>
      </c>
      <c r="G27" s="1006" t="s">
        <v>2072</v>
      </c>
      <c r="H27" s="1058">
        <v>20</v>
      </c>
      <c r="I27" s="1058">
        <f>IF(G27="","",VLOOKUP($G27,'BÁO CÁO NXT 156'!$A$11:$L$21,8,0))</f>
        <v>8000</v>
      </c>
      <c r="J27" s="1058">
        <f t="shared" si="0"/>
        <v>160000</v>
      </c>
      <c r="K27" s="1189">
        <v>15000</v>
      </c>
      <c r="L27" s="828">
        <f t="shared" si="1"/>
        <v>300000</v>
      </c>
      <c r="M27" s="1076"/>
      <c r="N27" s="1076"/>
    </row>
    <row r="28" spans="1:14" s="1009" customFormat="1" ht="15.95" customHeight="1">
      <c r="A28" s="1001"/>
      <c r="B28" s="1028">
        <v>44567</v>
      </c>
      <c r="C28" s="1447">
        <v>5</v>
      </c>
      <c r="D28" s="1191"/>
      <c r="E28" s="1005" t="str">
        <f>IF($G28="","",VLOOKUP($G28,'DANH MỤC VẬT TƯ'!$B$10:$G$55,2,0))</f>
        <v>Navie 300ml</v>
      </c>
      <c r="F28" s="1005" t="str">
        <f>IF($G28="","",VLOOKUP($G28,'DANH MỤC VẬT TƯ'!$B$10:$G$55,3,0))</f>
        <v>Lon</v>
      </c>
      <c r="G28" s="1006" t="s">
        <v>2070</v>
      </c>
      <c r="H28" s="828">
        <v>8</v>
      </c>
      <c r="I28" s="1058">
        <f>IF(G28="","",VLOOKUP($G28,'BÁO CÁO NXT 156'!$A$11:$L$21,8,0))</f>
        <v>4000</v>
      </c>
      <c r="J28" s="1058">
        <f t="shared" si="0"/>
        <v>32000</v>
      </c>
      <c r="K28" s="1189">
        <v>10000</v>
      </c>
      <c r="L28" s="828">
        <f t="shared" si="1"/>
        <v>80000</v>
      </c>
      <c r="M28" s="1076"/>
      <c r="N28" s="1076"/>
    </row>
    <row r="29" spans="1:14" s="1009" customFormat="1" ht="15.95" customHeight="1">
      <c r="A29" s="1001"/>
      <c r="B29" s="1002"/>
      <c r="C29" s="1447"/>
      <c r="D29" s="1027"/>
      <c r="E29" s="1005" t="str">
        <f>IF($G29="","",VLOOKUP($G29,'DANH MỤC VẬT TƯ'!$B$10:$G$55,2,0))</f>
        <v/>
      </c>
      <c r="F29" s="1005" t="str">
        <f>IF($G29="","",VLOOKUP($G29,'DANH MỤC VẬT TƯ'!$B$10:$G$55,3,0))</f>
        <v/>
      </c>
      <c r="G29" s="813"/>
      <c r="H29" s="1058"/>
      <c r="I29" s="1058" t="str">
        <f>IF(G29="","",VLOOKUP($G29,'BÁO CÁO NXT 156'!$A$11:$L$21,8,0))</f>
        <v/>
      </c>
      <c r="J29" s="1058" t="str">
        <f t="shared" si="0"/>
        <v/>
      </c>
      <c r="K29" s="1189" t="s">
        <v>785</v>
      </c>
      <c r="L29" s="828" t="str">
        <f t="shared" si="1"/>
        <v/>
      </c>
      <c r="M29" s="1190"/>
      <c r="N29" s="1076"/>
    </row>
    <row r="30" spans="1:14" s="1009" customFormat="1" ht="15.95" customHeight="1">
      <c r="A30" s="1001"/>
      <c r="B30" s="1002">
        <v>44567</v>
      </c>
      <c r="C30" s="1447">
        <v>6</v>
      </c>
      <c r="D30" s="1027"/>
      <c r="E30" s="1005" t="str">
        <f>IF($G30="","",VLOOKUP($G30,'DANH MỤC VẬT TƯ'!$B$10:$G$55,2,0))</f>
        <v>Coca</v>
      </c>
      <c r="F30" s="1005" t="str">
        <f>IF($G30="","",VLOOKUP($G30,'DANH MỤC VẬT TƯ'!$B$10:$G$55,3,0))</f>
        <v>Lon</v>
      </c>
      <c r="G30" s="1006" t="s">
        <v>2072</v>
      </c>
      <c r="H30" s="1058">
        <v>30</v>
      </c>
      <c r="I30" s="1058">
        <f>IF(G30="","",VLOOKUP($G30,'BÁO CÁO NXT 156'!$A$11:$L$21,8,0))</f>
        <v>8000</v>
      </c>
      <c r="J30" s="1058">
        <f t="shared" si="0"/>
        <v>240000</v>
      </c>
      <c r="K30" s="1189">
        <v>15000</v>
      </c>
      <c r="L30" s="828">
        <f t="shared" si="1"/>
        <v>450000</v>
      </c>
      <c r="M30" s="1076"/>
      <c r="N30" s="1076"/>
    </row>
    <row r="31" spans="1:14" s="1009" customFormat="1" ht="15.95" customHeight="1">
      <c r="A31" s="1001"/>
      <c r="B31" s="1002">
        <v>44567</v>
      </c>
      <c r="C31" s="1447">
        <v>6</v>
      </c>
      <c r="D31" s="1027"/>
      <c r="E31" s="1005" t="str">
        <f>IF($G31="","",VLOOKUP($G31,'DANH MỤC VẬT TƯ'!$B$10:$G$55,2,0))</f>
        <v>Navie 300ml</v>
      </c>
      <c r="F31" s="1005" t="str">
        <f>IF($G31="","",VLOOKUP($G31,'DANH MỤC VẬT TƯ'!$B$10:$G$55,3,0))</f>
        <v>Lon</v>
      </c>
      <c r="G31" s="1006" t="s">
        <v>2070</v>
      </c>
      <c r="H31" s="1058">
        <v>30</v>
      </c>
      <c r="I31" s="1058">
        <f>IF(G31="","",VLOOKUP($G31,'BÁO CÁO NXT 156'!$A$11:$L$21,8,0))</f>
        <v>4000</v>
      </c>
      <c r="J31" s="1058">
        <f t="shared" si="0"/>
        <v>120000</v>
      </c>
      <c r="K31" s="1189">
        <v>10000</v>
      </c>
      <c r="L31" s="828">
        <f t="shared" si="1"/>
        <v>300000</v>
      </c>
      <c r="M31" s="1076"/>
      <c r="N31" s="1076"/>
    </row>
    <row r="32" spans="1:14" s="1009" customFormat="1" ht="15.95" customHeight="1">
      <c r="A32" s="1001"/>
      <c r="B32" s="1002">
        <v>44567</v>
      </c>
      <c r="C32" s="1447">
        <v>6</v>
      </c>
      <c r="D32" s="1027"/>
      <c r="E32" s="1005" t="str">
        <f>IF($G32="","",VLOOKUP($G32,'DANH MỤC VẬT TƯ'!$B$10:$G$55,2,0))</f>
        <v>Bia sài gòn</v>
      </c>
      <c r="F32" s="1005" t="str">
        <f>IF($G32="","",VLOOKUP($G32,'DANH MỤC VẬT TƯ'!$B$10:$G$55,3,0))</f>
        <v>Lon</v>
      </c>
      <c r="G32" s="1006" t="s">
        <v>2067</v>
      </c>
      <c r="H32" s="1058">
        <v>24</v>
      </c>
      <c r="I32" s="1058">
        <f>IF(G32="","",VLOOKUP($G32,'BÁO CÁO NXT 156'!$A$11:$L$21,8,0))</f>
        <v>11000</v>
      </c>
      <c r="J32" s="1058">
        <f t="shared" si="0"/>
        <v>264000</v>
      </c>
      <c r="K32" s="1189">
        <v>15000</v>
      </c>
      <c r="L32" s="828">
        <f t="shared" si="1"/>
        <v>360000</v>
      </c>
      <c r="M32" s="1076"/>
      <c r="N32" s="1076"/>
    </row>
    <row r="33" spans="1:14" s="1009" customFormat="1" ht="15.95" customHeight="1">
      <c r="A33" s="1001"/>
      <c r="B33" s="1028"/>
      <c r="C33" s="1447"/>
      <c r="D33" s="1027"/>
      <c r="E33" s="1005" t="str">
        <f>IF($G33="","",VLOOKUP($G33,'DANH MỤC VẬT TƯ'!$B$10:$G$55,2,0))</f>
        <v/>
      </c>
      <c r="F33" s="1005" t="str">
        <f>IF($G33="","",VLOOKUP($G33,'DANH MỤC VẬT TƯ'!$B$10:$G$55,3,0))</f>
        <v/>
      </c>
      <c r="G33" s="813"/>
      <c r="H33" s="1058"/>
      <c r="I33" s="1058" t="str">
        <f>IF(G33="","",VLOOKUP($G33,'BÁO CÁO NXT 156'!$A$11:$L$21,8,0))</f>
        <v/>
      </c>
      <c r="J33" s="1058" t="str">
        <f t="shared" si="0"/>
        <v/>
      </c>
      <c r="K33" s="1189" t="s">
        <v>785</v>
      </c>
      <c r="L33" s="828" t="str">
        <f t="shared" si="1"/>
        <v/>
      </c>
      <c r="M33" s="1190"/>
      <c r="N33" s="1076"/>
    </row>
    <row r="34" spans="1:14" s="1009" customFormat="1" ht="15.95" customHeight="1">
      <c r="A34" s="1001"/>
      <c r="B34" s="1002">
        <v>44567</v>
      </c>
      <c r="C34" s="1447">
        <v>7</v>
      </c>
      <c r="D34" s="1027"/>
      <c r="E34" s="1005" t="str">
        <f>IF($G34="","",VLOOKUP($G34,'DANH MỤC VẬT TƯ'!$B$10:$G$55,2,0))</f>
        <v>Coca</v>
      </c>
      <c r="F34" s="1005" t="str">
        <f>IF($G34="","",VLOOKUP($G34,'DANH MỤC VẬT TƯ'!$B$10:$G$55,3,0))</f>
        <v>Lon</v>
      </c>
      <c r="G34" s="1006" t="s">
        <v>2072</v>
      </c>
      <c r="H34" s="1058">
        <v>22</v>
      </c>
      <c r="I34" s="1058">
        <f>IF(G34="","",VLOOKUP($G34,'BÁO CÁO NXT 156'!$A$11:$L$21,8,0))</f>
        <v>8000</v>
      </c>
      <c r="J34" s="1058">
        <f t="shared" si="0"/>
        <v>176000</v>
      </c>
      <c r="K34" s="1189">
        <v>15000</v>
      </c>
      <c r="L34" s="828">
        <f t="shared" si="1"/>
        <v>330000</v>
      </c>
      <c r="M34" s="1076"/>
      <c r="N34" s="1076"/>
    </row>
    <row r="35" spans="1:14" s="1009" customFormat="1" ht="15.95" customHeight="1">
      <c r="A35" s="1001"/>
      <c r="B35" s="1002">
        <v>44567</v>
      </c>
      <c r="C35" s="1447">
        <v>7</v>
      </c>
      <c r="D35" s="1027"/>
      <c r="E35" s="1005" t="str">
        <f>IF($G35="","",VLOOKUP($G35,'DANH MỤC VẬT TƯ'!$B$10:$G$55,2,0))</f>
        <v>Navie 300ml</v>
      </c>
      <c r="F35" s="1005" t="str">
        <f>IF($G35="","",VLOOKUP($G35,'DANH MỤC VẬT TƯ'!$B$10:$G$55,3,0))</f>
        <v>Lon</v>
      </c>
      <c r="G35" s="1006" t="s">
        <v>2070</v>
      </c>
      <c r="H35" s="828">
        <v>8</v>
      </c>
      <c r="I35" s="1058">
        <f>IF(G35="","",VLOOKUP($G35,'BÁO CÁO NXT 156'!$A$11:$L$21,8,0))</f>
        <v>4000</v>
      </c>
      <c r="J35" s="1058">
        <f t="shared" si="0"/>
        <v>32000</v>
      </c>
      <c r="K35" s="1189">
        <v>10000</v>
      </c>
      <c r="L35" s="828">
        <f t="shared" si="1"/>
        <v>80000</v>
      </c>
      <c r="M35" s="1076"/>
      <c r="N35" s="1076"/>
    </row>
    <row r="36" spans="1:14" s="1009" customFormat="1" ht="15.95" customHeight="1">
      <c r="A36" s="1001"/>
      <c r="B36" s="1002"/>
      <c r="C36" s="1447"/>
      <c r="D36" s="1027"/>
      <c r="E36" s="1005" t="str">
        <f>IF($G36="","",VLOOKUP($G36,'DANH MỤC VẬT TƯ'!$B$10:$G$55,2,0))</f>
        <v/>
      </c>
      <c r="F36" s="1005" t="str">
        <f>IF($G36="","",VLOOKUP($G36,'DANH MỤC VẬT TƯ'!$B$10:$G$55,3,0))</f>
        <v/>
      </c>
      <c r="G36" s="813"/>
      <c r="H36" s="1058"/>
      <c r="I36" s="1058" t="str">
        <f>IF(G36="","",VLOOKUP($G36,'BÁO CÁO NXT 156'!$A$11:$L$21,8,0))</f>
        <v/>
      </c>
      <c r="J36" s="1058" t="str">
        <f t="shared" si="0"/>
        <v/>
      </c>
      <c r="K36" s="1189" t="s">
        <v>785</v>
      </c>
      <c r="L36" s="828" t="str">
        <f t="shared" si="1"/>
        <v/>
      </c>
      <c r="M36" s="1190"/>
      <c r="N36" s="1076"/>
    </row>
    <row r="37" spans="1:14" s="1009" customFormat="1" ht="15.95" customHeight="1">
      <c r="A37" s="1001"/>
      <c r="B37" s="1002">
        <v>44567</v>
      </c>
      <c r="C37" s="1447">
        <v>8</v>
      </c>
      <c r="D37" s="1027"/>
      <c r="E37" s="1005" t="str">
        <f>IF($G37="","",VLOOKUP($G37,'DANH MỤC VẬT TƯ'!$B$10:$G$55,2,0))</f>
        <v>Coca</v>
      </c>
      <c r="F37" s="1005" t="str">
        <f>IF($G37="","",VLOOKUP($G37,'DANH MỤC VẬT TƯ'!$B$10:$G$55,3,0))</f>
        <v>Lon</v>
      </c>
      <c r="G37" s="1006" t="s">
        <v>2072</v>
      </c>
      <c r="H37" s="1058">
        <v>25</v>
      </c>
      <c r="I37" s="1058">
        <f>IF(G37="","",VLOOKUP($G37,'BÁO CÁO NXT 156'!$A$11:$L$21,8,0))</f>
        <v>8000</v>
      </c>
      <c r="J37" s="1058">
        <f t="shared" si="0"/>
        <v>200000</v>
      </c>
      <c r="K37" s="1189">
        <v>15000</v>
      </c>
      <c r="L37" s="828">
        <f t="shared" si="1"/>
        <v>375000</v>
      </c>
      <c r="M37" s="1076"/>
      <c r="N37" s="1076"/>
    </row>
    <row r="38" spans="1:14" s="1009" customFormat="1" ht="15.95" customHeight="1">
      <c r="A38" s="1001"/>
      <c r="B38" s="1002">
        <v>44567</v>
      </c>
      <c r="C38" s="1447">
        <v>8</v>
      </c>
      <c r="D38" s="1027"/>
      <c r="E38" s="1005" t="str">
        <f>IF($G38="","",VLOOKUP($G38,'DANH MỤC VẬT TƯ'!$B$10:$G$55,2,0))</f>
        <v>Navie 300ml</v>
      </c>
      <c r="F38" s="1005" t="str">
        <f>IF($G38="","",VLOOKUP($G38,'DANH MỤC VẬT TƯ'!$B$10:$G$55,3,0))</f>
        <v>Lon</v>
      </c>
      <c r="G38" s="1006" t="s">
        <v>2070</v>
      </c>
      <c r="H38" s="828">
        <v>10</v>
      </c>
      <c r="I38" s="1058">
        <f>IF(G38="","",VLOOKUP($G38,'BÁO CÁO NXT 156'!$A$11:$L$21,8,0))</f>
        <v>4000</v>
      </c>
      <c r="J38" s="1058">
        <f t="shared" si="0"/>
        <v>40000</v>
      </c>
      <c r="K38" s="1189">
        <v>10000</v>
      </c>
      <c r="L38" s="828">
        <f t="shared" si="1"/>
        <v>100000</v>
      </c>
      <c r="M38" s="1076"/>
      <c r="N38" s="1076"/>
    </row>
    <row r="39" spans="1:14" s="1009" customFormat="1" ht="15.95" customHeight="1">
      <c r="A39" s="1001"/>
      <c r="B39" s="1002"/>
      <c r="C39" s="1447"/>
      <c r="D39" s="1027"/>
      <c r="E39" s="1005" t="str">
        <f>IF($G39="","",VLOOKUP($G39,'DANH MỤC VẬT TƯ'!$B$10:$G$55,2,0))</f>
        <v/>
      </c>
      <c r="F39" s="1005" t="str">
        <f>IF($G39="","",VLOOKUP($G39,'DANH MỤC VẬT TƯ'!$B$10:$G$55,3,0))</f>
        <v/>
      </c>
      <c r="G39" s="813"/>
      <c r="H39" s="1058"/>
      <c r="I39" s="1058" t="str">
        <f>IF(G39="","",VLOOKUP($G39,'BÁO CÁO NXT 156'!$A$11:$L$21,8,0))</f>
        <v/>
      </c>
      <c r="J39" s="1058" t="str">
        <f t="shared" si="0"/>
        <v/>
      </c>
      <c r="K39" s="1189" t="s">
        <v>785</v>
      </c>
      <c r="L39" s="828" t="str">
        <f t="shared" si="1"/>
        <v/>
      </c>
      <c r="M39" s="1190"/>
      <c r="N39" s="1076"/>
    </row>
    <row r="40" spans="1:14" s="1009" customFormat="1" ht="15.95" customHeight="1">
      <c r="A40" s="1001"/>
      <c r="B40" s="1028">
        <v>44567</v>
      </c>
      <c r="C40" s="1447">
        <v>9</v>
      </c>
      <c r="D40" s="1027"/>
      <c r="E40" s="1005" t="str">
        <f>IF($G40="","",VLOOKUP($G40,'DANH MỤC VẬT TƯ'!$B$10:$G$55,2,0))</f>
        <v>Bia Trúc Bạch</v>
      </c>
      <c r="F40" s="1005" t="str">
        <f>IF($G40="","",VLOOKUP($G40,'DANH MỤC VẬT TƯ'!$B$10:$G$55,3,0))</f>
        <v>Lon</v>
      </c>
      <c r="G40" s="1006" t="s">
        <v>2068</v>
      </c>
      <c r="H40" s="1058">
        <v>40</v>
      </c>
      <c r="I40" s="1058">
        <f>IF(G40="","",VLOOKUP($G40,'BÁO CÁO NXT 156'!$A$11:$L$21,8,0))</f>
        <v>20000</v>
      </c>
      <c r="J40" s="1058">
        <f t="shared" si="0"/>
        <v>800000</v>
      </c>
      <c r="K40" s="1189">
        <v>20000</v>
      </c>
      <c r="L40" s="828">
        <f t="shared" si="1"/>
        <v>800000</v>
      </c>
      <c r="M40" s="1076"/>
      <c r="N40" s="1076"/>
    </row>
    <row r="41" spans="1:14" s="1009" customFormat="1" ht="15.95" customHeight="1">
      <c r="A41" s="1001"/>
      <c r="B41" s="1028">
        <v>44567</v>
      </c>
      <c r="C41" s="1447">
        <v>9</v>
      </c>
      <c r="D41" s="1027"/>
      <c r="E41" s="1005" t="str">
        <f>IF($G41="","",VLOOKUP($G41,'DANH MỤC VẬT TƯ'!$B$10:$G$55,2,0))</f>
        <v>Coca</v>
      </c>
      <c r="F41" s="1005" t="str">
        <f>IF($G41="","",VLOOKUP($G41,'DANH MỤC VẬT TƯ'!$B$10:$G$55,3,0))</f>
        <v>Lon</v>
      </c>
      <c r="G41" s="1006" t="s">
        <v>2072</v>
      </c>
      <c r="H41" s="1058">
        <v>40</v>
      </c>
      <c r="I41" s="1058">
        <f>IF(G41="","",VLOOKUP($G41,'BÁO CÁO NXT 156'!$A$11:$L$21,8,0))</f>
        <v>8000</v>
      </c>
      <c r="J41" s="1058">
        <f t="shared" si="0"/>
        <v>320000</v>
      </c>
      <c r="K41" s="1189">
        <v>15000</v>
      </c>
      <c r="L41" s="828">
        <f t="shared" si="1"/>
        <v>600000</v>
      </c>
      <c r="M41" s="1076"/>
      <c r="N41" s="1076"/>
    </row>
    <row r="42" spans="1:14" s="1009" customFormat="1" ht="15.95" customHeight="1">
      <c r="A42" s="1001"/>
      <c r="B42" s="1028">
        <v>44567</v>
      </c>
      <c r="C42" s="1447">
        <v>9</v>
      </c>
      <c r="D42" s="1027"/>
      <c r="E42" s="1005" t="str">
        <f>IF($G42="","",VLOOKUP($G42,'DANH MỤC VẬT TƯ'!$B$10:$G$55,2,0))</f>
        <v>Navie 300ml</v>
      </c>
      <c r="F42" s="1005" t="str">
        <f>IF($G42="","",VLOOKUP($G42,'DANH MỤC VẬT TƯ'!$B$10:$G$55,3,0))</f>
        <v>Lon</v>
      </c>
      <c r="G42" s="1006" t="s">
        <v>2070</v>
      </c>
      <c r="H42" s="1058">
        <v>40</v>
      </c>
      <c r="I42" s="1058">
        <f>IF(G42="","",VLOOKUP($G42,'BÁO CÁO NXT 156'!$A$11:$L$21,8,0))</f>
        <v>4000</v>
      </c>
      <c r="J42" s="1058">
        <f t="shared" si="0"/>
        <v>160000</v>
      </c>
      <c r="K42" s="1189">
        <v>10000</v>
      </c>
      <c r="L42" s="828">
        <f t="shared" si="1"/>
        <v>400000</v>
      </c>
      <c r="M42" s="1076"/>
      <c r="N42" s="1076"/>
    </row>
    <row r="43" spans="1:14" s="1009" customFormat="1" ht="15.95" customHeight="1">
      <c r="A43" s="1001"/>
      <c r="B43" s="1028">
        <v>44567</v>
      </c>
      <c r="C43" s="1447">
        <v>9</v>
      </c>
      <c r="D43" s="1027"/>
      <c r="E43" s="1005" t="str">
        <f>IF($G43="","",VLOOKUP($G43,'DANH MỤC VẬT TƯ'!$B$10:$G$55,2,0))</f>
        <v>Pepsi</v>
      </c>
      <c r="F43" s="1005" t="str">
        <f>IF($G43="","",VLOOKUP($G43,'DANH MỤC VẬT TƯ'!$B$10:$G$55,3,0))</f>
        <v>Lon</v>
      </c>
      <c r="G43" s="1006" t="s">
        <v>2071</v>
      </c>
      <c r="H43" s="1058">
        <v>40</v>
      </c>
      <c r="I43" s="1058">
        <f>IF(G43="","",VLOOKUP($G43,'BÁO CÁO NXT 156'!$A$11:$L$21,8,0))</f>
        <v>10000</v>
      </c>
      <c r="J43" s="1058">
        <f t="shared" si="0"/>
        <v>400000</v>
      </c>
      <c r="K43" s="1189">
        <v>15000</v>
      </c>
      <c r="L43" s="828">
        <f t="shared" si="1"/>
        <v>600000</v>
      </c>
      <c r="M43" s="1076"/>
      <c r="N43" s="1076"/>
    </row>
    <row r="44" spans="1:14" s="1009" customFormat="1" ht="15.95" customHeight="1">
      <c r="A44" s="1001"/>
      <c r="B44" s="1028"/>
      <c r="C44" s="1447"/>
      <c r="D44" s="1027"/>
      <c r="E44" s="1005" t="str">
        <f>IF($G44="","",VLOOKUP($G44,'DANH MỤC VẬT TƯ'!$B$10:$G$55,2,0))</f>
        <v/>
      </c>
      <c r="F44" s="1005" t="str">
        <f>IF($G44="","",VLOOKUP($G44,'DANH MỤC VẬT TƯ'!$B$10:$G$55,3,0))</f>
        <v/>
      </c>
      <c r="G44" s="813"/>
      <c r="H44" s="1058"/>
      <c r="I44" s="1058" t="str">
        <f>IF(G44="","",VLOOKUP($G44,'BÁO CÁO NXT 156'!$A$11:$L$21,8,0))</f>
        <v/>
      </c>
      <c r="J44" s="1058" t="str">
        <f t="shared" si="0"/>
        <v/>
      </c>
      <c r="K44" s="1189" t="s">
        <v>785</v>
      </c>
      <c r="L44" s="828" t="str">
        <f t="shared" si="1"/>
        <v/>
      </c>
      <c r="M44" s="1190"/>
      <c r="N44" s="1076"/>
    </row>
    <row r="45" spans="1:14" s="1009" customFormat="1" ht="15.95" customHeight="1">
      <c r="A45" s="1001"/>
      <c r="B45" s="1028">
        <v>44568</v>
      </c>
      <c r="C45" s="1447">
        <v>10</v>
      </c>
      <c r="D45" s="1027"/>
      <c r="E45" s="1005" t="str">
        <f>IF($G45="","",VLOOKUP($G45,'DANH MỤC VẬT TƯ'!$B$10:$G$55,2,0))</f>
        <v>Bia Trúc Bạch</v>
      </c>
      <c r="F45" s="1005" t="str">
        <f>IF($G45="","",VLOOKUP($G45,'DANH MỤC VẬT TƯ'!$B$10:$G$55,3,0))</f>
        <v>Lon</v>
      </c>
      <c r="G45" s="1006" t="s">
        <v>2068</v>
      </c>
      <c r="H45" s="1058">
        <v>60</v>
      </c>
      <c r="I45" s="1058">
        <f>IF(G45="","",VLOOKUP($G45,'BÁO CÁO NXT 156'!$A$11:$L$21,8,0))</f>
        <v>20000</v>
      </c>
      <c r="J45" s="1058">
        <f t="shared" si="0"/>
        <v>1200000</v>
      </c>
      <c r="K45" s="1189">
        <v>20000</v>
      </c>
      <c r="L45" s="828">
        <f t="shared" si="1"/>
        <v>1200000</v>
      </c>
      <c r="M45" s="1076"/>
      <c r="N45" s="1076"/>
    </row>
    <row r="46" spans="1:14" s="1009" customFormat="1" ht="15.95" customHeight="1">
      <c r="A46" s="1001"/>
      <c r="B46" s="1028">
        <v>44568</v>
      </c>
      <c r="C46" s="1447">
        <v>10</v>
      </c>
      <c r="D46" s="1027"/>
      <c r="E46" s="1005" t="str">
        <f>IF($G46="","",VLOOKUP($G46,'DANH MỤC VẬT TƯ'!$B$10:$G$55,2,0))</f>
        <v>Coca</v>
      </c>
      <c r="F46" s="1005" t="str">
        <f>IF($G46="","",VLOOKUP($G46,'DANH MỤC VẬT TƯ'!$B$10:$G$55,3,0))</f>
        <v>Lon</v>
      </c>
      <c r="G46" s="1006" t="s">
        <v>2072</v>
      </c>
      <c r="H46" s="1058">
        <v>60</v>
      </c>
      <c r="I46" s="1058">
        <f>IF(G46="","",VLOOKUP($G46,'BÁO CÁO NXT 156'!$A$11:$L$21,8,0))</f>
        <v>8000</v>
      </c>
      <c r="J46" s="1058">
        <f t="shared" si="0"/>
        <v>480000</v>
      </c>
      <c r="K46" s="1189">
        <v>15000</v>
      </c>
      <c r="L46" s="828">
        <f t="shared" si="1"/>
        <v>900000</v>
      </c>
      <c r="M46" s="1076"/>
      <c r="N46" s="1076"/>
    </row>
    <row r="47" spans="1:14" s="1009" customFormat="1" ht="15.95" customHeight="1">
      <c r="A47" s="1001"/>
      <c r="B47" s="1028">
        <v>44568</v>
      </c>
      <c r="C47" s="1447">
        <v>10</v>
      </c>
      <c r="D47" s="1027"/>
      <c r="E47" s="1005" t="str">
        <f>IF($G47="","",VLOOKUP($G47,'DANH MỤC VẬT TƯ'!$B$10:$G$55,2,0))</f>
        <v>Navie 300ml</v>
      </c>
      <c r="F47" s="1005" t="str">
        <f>IF($G47="","",VLOOKUP($G47,'DANH MỤC VẬT TƯ'!$B$10:$G$55,3,0))</f>
        <v>Lon</v>
      </c>
      <c r="G47" s="1006" t="s">
        <v>2070</v>
      </c>
      <c r="H47" s="1058">
        <v>40</v>
      </c>
      <c r="I47" s="1058">
        <f>IF(G47="","",VLOOKUP($G47,'BÁO CÁO NXT 156'!$A$11:$L$21,8,0))</f>
        <v>4000</v>
      </c>
      <c r="J47" s="1058">
        <f t="shared" si="0"/>
        <v>160000</v>
      </c>
      <c r="K47" s="1189">
        <v>10000</v>
      </c>
      <c r="L47" s="828">
        <f t="shared" si="1"/>
        <v>400000</v>
      </c>
      <c r="M47" s="1076"/>
      <c r="N47" s="1076"/>
    </row>
    <row r="48" spans="1:14" s="1009" customFormat="1" ht="15.95" customHeight="1">
      <c r="A48" s="1001"/>
      <c r="B48" s="1028">
        <v>44568</v>
      </c>
      <c r="C48" s="1447">
        <v>10</v>
      </c>
      <c r="D48" s="1027"/>
      <c r="E48" s="1005" t="str">
        <f>IF($G48="","",VLOOKUP($G48,'DANH MỤC VẬT TƯ'!$B$10:$G$55,2,0))</f>
        <v>Pepsi</v>
      </c>
      <c r="F48" s="1005" t="str">
        <f>IF($G48="","",VLOOKUP($G48,'DANH MỤC VẬT TƯ'!$B$10:$G$55,3,0))</f>
        <v>Lon</v>
      </c>
      <c r="G48" s="1006" t="s">
        <v>2071</v>
      </c>
      <c r="H48" s="1058">
        <v>60</v>
      </c>
      <c r="I48" s="1058">
        <f>IF(G48="","",VLOOKUP($G48,'BÁO CÁO NXT 156'!$A$11:$L$21,8,0))</f>
        <v>10000</v>
      </c>
      <c r="J48" s="1058">
        <f t="shared" si="0"/>
        <v>600000</v>
      </c>
      <c r="K48" s="1189">
        <v>15000</v>
      </c>
      <c r="L48" s="828">
        <f t="shared" si="1"/>
        <v>900000</v>
      </c>
      <c r="M48" s="1076"/>
      <c r="N48" s="1076"/>
    </row>
    <row r="49" spans="1:14" s="1009" customFormat="1" ht="15.95" customHeight="1">
      <c r="A49" s="1001"/>
      <c r="B49" s="1028"/>
      <c r="C49" s="1447"/>
      <c r="D49" s="1027"/>
      <c r="E49" s="1005" t="str">
        <f>IF($G49="","",VLOOKUP($G49,'DANH MỤC VẬT TƯ'!$B$10:$G$55,2,0))</f>
        <v/>
      </c>
      <c r="F49" s="1005" t="str">
        <f>IF($G49="","",VLOOKUP($G49,'DANH MỤC VẬT TƯ'!$B$10:$G$55,3,0))</f>
        <v/>
      </c>
      <c r="G49" s="813"/>
      <c r="H49" s="1058"/>
      <c r="I49" s="1058" t="str">
        <f>IF(G49="","",VLOOKUP($G49,'BÁO CÁO NXT 156'!$A$11:$L$21,8,0))</f>
        <v/>
      </c>
      <c r="J49" s="1058" t="str">
        <f t="shared" si="0"/>
        <v/>
      </c>
      <c r="K49" s="1189" t="s">
        <v>785</v>
      </c>
      <c r="L49" s="828" t="str">
        <f t="shared" si="1"/>
        <v/>
      </c>
      <c r="M49" s="1190"/>
      <c r="N49" s="1076"/>
    </row>
    <row r="50" spans="1:14" s="1009" customFormat="1" ht="15.95" customHeight="1">
      <c r="A50" s="1001"/>
      <c r="B50" s="1028">
        <v>44568</v>
      </c>
      <c r="C50" s="1447">
        <v>11</v>
      </c>
      <c r="D50" s="1027"/>
      <c r="E50" s="1005" t="str">
        <f>IF($G50="","",VLOOKUP($G50,'DANH MỤC VẬT TƯ'!$B$10:$G$55,2,0))</f>
        <v>Coca</v>
      </c>
      <c r="F50" s="1005" t="str">
        <f>IF($G50="","",VLOOKUP($G50,'DANH MỤC VẬT TƯ'!$B$10:$G$55,3,0))</f>
        <v>Lon</v>
      </c>
      <c r="G50" s="1006" t="s">
        <v>2072</v>
      </c>
      <c r="H50" s="1058">
        <v>20</v>
      </c>
      <c r="I50" s="1058">
        <f>IF(G50="","",VLOOKUP($G50,'BÁO CÁO NXT 156'!$A$11:$L$21,8,0))</f>
        <v>8000</v>
      </c>
      <c r="J50" s="1058">
        <f t="shared" si="0"/>
        <v>160000</v>
      </c>
      <c r="K50" s="1189">
        <v>15000</v>
      </c>
      <c r="L50" s="828">
        <f t="shared" si="1"/>
        <v>300000</v>
      </c>
      <c r="M50" s="1076"/>
      <c r="N50" s="1076"/>
    </row>
    <row r="51" spans="1:14" s="1009" customFormat="1" ht="15.95" customHeight="1">
      <c r="A51" s="1001"/>
      <c r="B51" s="1028">
        <v>44568</v>
      </c>
      <c r="C51" s="1447">
        <v>11</v>
      </c>
      <c r="D51" s="1027"/>
      <c r="E51" s="1005" t="str">
        <f>IF($G51="","",VLOOKUP($G51,'DANH MỤC VẬT TƯ'!$B$10:$G$55,2,0))</f>
        <v>Navie 300ml</v>
      </c>
      <c r="F51" s="1005" t="str">
        <f>IF($G51="","",VLOOKUP($G51,'DANH MỤC VẬT TƯ'!$B$10:$G$55,3,0))</f>
        <v>Lon</v>
      </c>
      <c r="G51" s="1006" t="s">
        <v>2070</v>
      </c>
      <c r="H51" s="1058">
        <v>10</v>
      </c>
      <c r="I51" s="1058">
        <f>IF(G51="","",VLOOKUP($G51,'BÁO CÁO NXT 156'!$A$11:$L$21,8,0))</f>
        <v>4000</v>
      </c>
      <c r="J51" s="1058">
        <f t="shared" si="0"/>
        <v>40000</v>
      </c>
      <c r="K51" s="1189">
        <v>10000</v>
      </c>
      <c r="L51" s="828">
        <f t="shared" si="1"/>
        <v>100000</v>
      </c>
      <c r="M51" s="1076"/>
      <c r="N51" s="1076"/>
    </row>
    <row r="52" spans="1:14" s="1009" customFormat="1" ht="15.95" customHeight="1">
      <c r="A52" s="1001"/>
      <c r="B52" s="1028"/>
      <c r="C52" s="1447"/>
      <c r="D52" s="1027"/>
      <c r="E52" s="1005" t="str">
        <f>IF($G52="","",VLOOKUP($G52,'DANH MỤC VẬT TƯ'!$B$10:$G$55,2,0))</f>
        <v/>
      </c>
      <c r="F52" s="1005" t="str">
        <f>IF($G52="","",VLOOKUP($G52,'DANH MỤC VẬT TƯ'!$B$10:$G$55,3,0))</f>
        <v/>
      </c>
      <c r="G52" s="813"/>
      <c r="H52" s="1058"/>
      <c r="I52" s="1058" t="str">
        <f>IF(G52="","",VLOOKUP($G52,'BÁO CÁO NXT 156'!$A$11:$L$21,8,0))</f>
        <v/>
      </c>
      <c r="J52" s="1058" t="str">
        <f t="shared" si="0"/>
        <v/>
      </c>
      <c r="K52" s="1189" t="s">
        <v>785</v>
      </c>
      <c r="L52" s="828" t="str">
        <f t="shared" si="1"/>
        <v/>
      </c>
      <c r="M52" s="1190"/>
      <c r="N52" s="1076"/>
    </row>
    <row r="53" spans="1:14" s="1009" customFormat="1" ht="15.95" customHeight="1">
      <c r="A53" s="1001"/>
      <c r="B53" s="1028">
        <v>44568</v>
      </c>
      <c r="C53" s="1447">
        <v>12</v>
      </c>
      <c r="D53" s="1027"/>
      <c r="E53" s="1005" t="str">
        <f>IF($G53="","",VLOOKUP($G53,'DANH MỤC VẬT TƯ'!$B$10:$G$55,2,0))</f>
        <v>Coca</v>
      </c>
      <c r="F53" s="1005" t="str">
        <f>IF($G53="","",VLOOKUP($G53,'DANH MỤC VẬT TƯ'!$B$10:$G$55,3,0))</f>
        <v>Lon</v>
      </c>
      <c r="G53" s="1006" t="s">
        <v>2072</v>
      </c>
      <c r="H53" s="1058">
        <v>20</v>
      </c>
      <c r="I53" s="1058">
        <f>IF(G53="","",VLOOKUP($G53,'BÁO CÁO NXT 156'!$A$11:$L$21,8,0))</f>
        <v>8000</v>
      </c>
      <c r="J53" s="1058">
        <f t="shared" si="0"/>
        <v>160000</v>
      </c>
      <c r="K53" s="1189">
        <v>15000</v>
      </c>
      <c r="L53" s="828">
        <f t="shared" si="1"/>
        <v>300000</v>
      </c>
      <c r="M53" s="1076"/>
      <c r="N53" s="1076"/>
    </row>
    <row r="54" spans="1:14" s="1009" customFormat="1" ht="15.95" customHeight="1">
      <c r="A54" s="1001"/>
      <c r="B54" s="1028">
        <v>44568</v>
      </c>
      <c r="C54" s="1447">
        <v>12</v>
      </c>
      <c r="D54" s="1027"/>
      <c r="E54" s="1005" t="str">
        <f>IF($G54="","",VLOOKUP($G54,'DANH MỤC VẬT TƯ'!$B$10:$G$55,2,0))</f>
        <v>Navie 300ml</v>
      </c>
      <c r="F54" s="1005" t="str">
        <f>IF($G54="","",VLOOKUP($G54,'DANH MỤC VẬT TƯ'!$B$10:$G$55,3,0))</f>
        <v>Lon</v>
      </c>
      <c r="G54" s="1006" t="s">
        <v>2070</v>
      </c>
      <c r="H54" s="1058">
        <v>10</v>
      </c>
      <c r="I54" s="1058">
        <f>IF(G54="","",VLOOKUP($G54,'BÁO CÁO NXT 156'!$A$11:$L$21,8,0))</f>
        <v>4000</v>
      </c>
      <c r="J54" s="1058">
        <f t="shared" si="0"/>
        <v>40000</v>
      </c>
      <c r="K54" s="1189">
        <v>10000</v>
      </c>
      <c r="L54" s="828">
        <f t="shared" si="1"/>
        <v>100000</v>
      </c>
      <c r="M54" s="1076"/>
      <c r="N54" s="1076"/>
    </row>
    <row r="55" spans="1:14" s="1009" customFormat="1" ht="15.95" customHeight="1">
      <c r="A55" s="1001"/>
      <c r="B55" s="1028"/>
      <c r="C55" s="1447"/>
      <c r="D55" s="1027"/>
      <c r="E55" s="1005" t="str">
        <f>IF($G55="","",VLOOKUP($G55,'DANH MỤC VẬT TƯ'!$B$10:$G$55,2,0))</f>
        <v/>
      </c>
      <c r="F55" s="1005" t="str">
        <f>IF($G55="","",VLOOKUP($G55,'DANH MỤC VẬT TƯ'!$B$10:$G$55,3,0))</f>
        <v/>
      </c>
      <c r="G55" s="813"/>
      <c r="H55" s="1058"/>
      <c r="I55" s="1058" t="str">
        <f>IF(G55="","",VLOOKUP($G55,'BÁO CÁO NXT 156'!$A$11:$L$21,8,0))</f>
        <v/>
      </c>
      <c r="J55" s="1058" t="str">
        <f t="shared" si="0"/>
        <v/>
      </c>
      <c r="K55" s="1189" t="s">
        <v>785</v>
      </c>
      <c r="L55" s="828" t="str">
        <f t="shared" si="1"/>
        <v/>
      </c>
      <c r="M55" s="1190"/>
      <c r="N55" s="1076"/>
    </row>
    <row r="56" spans="1:14" s="1009" customFormat="1" ht="15.95" customHeight="1">
      <c r="A56" s="1001"/>
      <c r="B56" s="1028">
        <v>44568</v>
      </c>
      <c r="C56" s="1447">
        <v>13</v>
      </c>
      <c r="D56" s="1027"/>
      <c r="E56" s="1005" t="str">
        <f>IF($G56="","",VLOOKUP($G56,'DANH MỤC VẬT TƯ'!$B$10:$G$55,2,0))</f>
        <v>Coca</v>
      </c>
      <c r="F56" s="1005" t="str">
        <f>IF($G56="","",VLOOKUP($G56,'DANH MỤC VẬT TƯ'!$B$10:$G$55,3,0))</f>
        <v>Lon</v>
      </c>
      <c r="G56" s="1006" t="s">
        <v>2072</v>
      </c>
      <c r="H56" s="1058">
        <v>20</v>
      </c>
      <c r="I56" s="1058">
        <f>IF(G56="","",VLOOKUP($G56,'BÁO CÁO NXT 156'!$A$11:$L$21,8,0))</f>
        <v>8000</v>
      </c>
      <c r="J56" s="1058">
        <f t="shared" si="0"/>
        <v>160000</v>
      </c>
      <c r="K56" s="1189">
        <v>15000</v>
      </c>
      <c r="L56" s="828">
        <f t="shared" si="1"/>
        <v>300000</v>
      </c>
      <c r="M56" s="1076"/>
      <c r="N56" s="1076"/>
    </row>
    <row r="57" spans="1:14" s="1009" customFormat="1" ht="15.95" customHeight="1">
      <c r="A57" s="1001"/>
      <c r="B57" s="1028">
        <v>44568</v>
      </c>
      <c r="C57" s="1447">
        <v>13</v>
      </c>
      <c r="D57" s="1027"/>
      <c r="E57" s="1005" t="str">
        <f>IF($G57="","",VLOOKUP($G57,'DANH MỤC VẬT TƯ'!$B$10:$G$55,2,0))</f>
        <v>Navie 300ml</v>
      </c>
      <c r="F57" s="1005" t="str">
        <f>IF($G57="","",VLOOKUP($G57,'DANH MỤC VẬT TƯ'!$B$10:$G$55,3,0))</f>
        <v>Lon</v>
      </c>
      <c r="G57" s="1006" t="s">
        <v>2070</v>
      </c>
      <c r="H57" s="1058">
        <v>10</v>
      </c>
      <c r="I57" s="1058">
        <f>IF(G57="","",VLOOKUP($G57,'BÁO CÁO NXT 156'!$A$11:$L$21,8,0))</f>
        <v>4000</v>
      </c>
      <c r="J57" s="1058">
        <f t="shared" si="0"/>
        <v>40000</v>
      </c>
      <c r="K57" s="1189">
        <v>10000</v>
      </c>
      <c r="L57" s="828">
        <f t="shared" si="1"/>
        <v>100000</v>
      </c>
      <c r="M57" s="1076"/>
      <c r="N57" s="1076"/>
    </row>
    <row r="58" spans="1:14" s="1009" customFormat="1" ht="15.95" customHeight="1">
      <c r="A58" s="1001"/>
      <c r="B58" s="1028"/>
      <c r="C58" s="1447"/>
      <c r="D58" s="1027"/>
      <c r="E58" s="1005" t="str">
        <f>IF($G58="","",VLOOKUP($G58,'DANH MỤC VẬT TƯ'!$B$10:$G$55,2,0))</f>
        <v/>
      </c>
      <c r="F58" s="1005" t="str">
        <f>IF($G58="","",VLOOKUP($G58,'DANH MỤC VẬT TƯ'!$B$10:$G$55,3,0))</f>
        <v/>
      </c>
      <c r="G58" s="813"/>
      <c r="H58" s="1058"/>
      <c r="I58" s="1058" t="str">
        <f>IF(G58="","",VLOOKUP($G58,'BÁO CÁO NXT 156'!$A$11:$L$21,8,0))</f>
        <v/>
      </c>
      <c r="J58" s="1058" t="str">
        <f t="shared" si="0"/>
        <v/>
      </c>
      <c r="K58" s="1189" t="s">
        <v>785</v>
      </c>
      <c r="L58" s="828" t="str">
        <f t="shared" si="1"/>
        <v/>
      </c>
      <c r="M58" s="1190"/>
      <c r="N58" s="1076"/>
    </row>
    <row r="59" spans="1:14" s="1009" customFormat="1" ht="15.95" customHeight="1">
      <c r="A59" s="1001"/>
      <c r="B59" s="1028">
        <v>44568</v>
      </c>
      <c r="C59" s="1447">
        <v>14</v>
      </c>
      <c r="D59" s="1027"/>
      <c r="E59" s="1005" t="str">
        <f>IF($G59="","",VLOOKUP($G59,'DANH MỤC VẬT TƯ'!$B$10:$G$55,2,0))</f>
        <v>Coca</v>
      </c>
      <c r="F59" s="1005" t="str">
        <f>IF($G59="","",VLOOKUP($G59,'DANH MỤC VẬT TƯ'!$B$10:$G$55,3,0))</f>
        <v>Lon</v>
      </c>
      <c r="G59" s="1006" t="s">
        <v>2072</v>
      </c>
      <c r="H59" s="1058">
        <v>20</v>
      </c>
      <c r="I59" s="1058">
        <f>IF(G59="","",VLOOKUP($G59,'BÁO CÁO NXT 156'!$A$11:$L$21,8,0))</f>
        <v>8000</v>
      </c>
      <c r="J59" s="1058">
        <f t="shared" si="0"/>
        <v>160000</v>
      </c>
      <c r="K59" s="1189">
        <v>15000</v>
      </c>
      <c r="L59" s="828">
        <f t="shared" si="1"/>
        <v>300000</v>
      </c>
      <c r="M59" s="1076"/>
      <c r="N59" s="1076"/>
    </row>
    <row r="60" spans="1:14" s="1009" customFormat="1" ht="15.95" customHeight="1">
      <c r="A60" s="1001"/>
      <c r="B60" s="1028">
        <v>44568</v>
      </c>
      <c r="C60" s="1447">
        <v>14</v>
      </c>
      <c r="D60" s="1027"/>
      <c r="E60" s="1005" t="str">
        <f>IF($G60="","",VLOOKUP($G60,'DANH MỤC VẬT TƯ'!$B$10:$G$55,2,0))</f>
        <v>Navie 300ml</v>
      </c>
      <c r="F60" s="1005" t="str">
        <f>IF($G60="","",VLOOKUP($G60,'DANH MỤC VẬT TƯ'!$B$10:$G$55,3,0))</f>
        <v>Lon</v>
      </c>
      <c r="G60" s="1006" t="s">
        <v>2070</v>
      </c>
      <c r="H60" s="1058">
        <v>10</v>
      </c>
      <c r="I60" s="1058">
        <f>IF(G60="","",VLOOKUP($G60,'BÁO CÁO NXT 156'!$A$11:$L$21,8,0))</f>
        <v>4000</v>
      </c>
      <c r="J60" s="1058">
        <f t="shared" si="0"/>
        <v>40000</v>
      </c>
      <c r="K60" s="1189">
        <v>10000</v>
      </c>
      <c r="L60" s="828">
        <f t="shared" si="1"/>
        <v>100000</v>
      </c>
      <c r="M60" s="1076"/>
      <c r="N60" s="1076"/>
    </row>
    <row r="61" spans="1:14" s="1009" customFormat="1" ht="15.95" customHeight="1">
      <c r="A61" s="1001"/>
      <c r="B61" s="1028"/>
      <c r="C61" s="1447"/>
      <c r="D61" s="1027"/>
      <c r="E61" s="1005" t="str">
        <f>IF($G61="","",VLOOKUP($G61,'DANH MỤC VẬT TƯ'!$B$10:$G$55,2,0))</f>
        <v/>
      </c>
      <c r="F61" s="1005" t="str">
        <f>IF($G61="","",VLOOKUP($G61,'DANH MỤC VẬT TƯ'!$B$10:$G$55,3,0))</f>
        <v/>
      </c>
      <c r="G61" s="813"/>
      <c r="H61" s="1058"/>
      <c r="I61" s="1058" t="str">
        <f>IF(G61="","",VLOOKUP($G61,'BÁO CÁO NXT 156'!$A$11:$L$21,8,0))</f>
        <v/>
      </c>
      <c r="J61" s="1058" t="str">
        <f t="shared" si="0"/>
        <v/>
      </c>
      <c r="K61" s="1189" t="s">
        <v>785</v>
      </c>
      <c r="L61" s="828" t="str">
        <f t="shared" si="1"/>
        <v/>
      </c>
      <c r="M61" s="1190"/>
      <c r="N61" s="1076"/>
    </row>
    <row r="62" spans="1:14" s="1009" customFormat="1" ht="15.95" customHeight="1">
      <c r="A62" s="1001"/>
      <c r="B62" s="1028">
        <v>44569</v>
      </c>
      <c r="C62" s="1447">
        <v>15</v>
      </c>
      <c r="D62" s="1027"/>
      <c r="E62" s="1005" t="str">
        <f>IF($G62="","",VLOOKUP($G62,'DANH MỤC VẬT TƯ'!$B$10:$G$55,2,0))</f>
        <v>Bia Trúc Bạch</v>
      </c>
      <c r="F62" s="1005" t="str">
        <f>IF($G62="","",VLOOKUP($G62,'DANH MỤC VẬT TƯ'!$B$10:$G$55,3,0))</f>
        <v>Lon</v>
      </c>
      <c r="G62" s="1006" t="s">
        <v>2068</v>
      </c>
      <c r="H62" s="1058">
        <v>40</v>
      </c>
      <c r="I62" s="1058">
        <f>IF(G62="","",VLOOKUP($G62,'BÁO CÁO NXT 156'!$A$11:$L$21,8,0))</f>
        <v>20000</v>
      </c>
      <c r="J62" s="1058">
        <f t="shared" si="0"/>
        <v>800000</v>
      </c>
      <c r="K62" s="1189">
        <v>20000</v>
      </c>
      <c r="L62" s="828">
        <f t="shared" si="1"/>
        <v>800000</v>
      </c>
      <c r="M62" s="1076"/>
      <c r="N62" s="1076"/>
    </row>
    <row r="63" spans="1:14" s="1009" customFormat="1" ht="15.95" customHeight="1">
      <c r="A63" s="1001"/>
      <c r="B63" s="1028">
        <v>44569</v>
      </c>
      <c r="C63" s="1447">
        <v>15</v>
      </c>
      <c r="D63" s="1027"/>
      <c r="E63" s="1005" t="str">
        <f>IF($G63="","",VLOOKUP($G63,'DANH MỤC VẬT TƯ'!$B$10:$G$55,2,0))</f>
        <v>Coca</v>
      </c>
      <c r="F63" s="1005" t="str">
        <f>IF($G63="","",VLOOKUP($G63,'DANH MỤC VẬT TƯ'!$B$10:$G$55,3,0))</f>
        <v>Lon</v>
      </c>
      <c r="G63" s="1006" t="s">
        <v>2072</v>
      </c>
      <c r="H63" s="1058">
        <v>40</v>
      </c>
      <c r="I63" s="1058">
        <f>IF(G63="","",VLOOKUP($G63,'BÁO CÁO NXT 156'!$A$11:$L$21,8,0))</f>
        <v>8000</v>
      </c>
      <c r="J63" s="1058">
        <f t="shared" si="0"/>
        <v>320000</v>
      </c>
      <c r="K63" s="1189">
        <v>15000</v>
      </c>
      <c r="L63" s="828">
        <f t="shared" si="1"/>
        <v>600000</v>
      </c>
      <c r="M63" s="1076"/>
      <c r="N63" s="1076"/>
    </row>
    <row r="64" spans="1:14" s="1009" customFormat="1" ht="15.95" customHeight="1">
      <c r="A64" s="1001"/>
      <c r="B64" s="1028">
        <v>44569</v>
      </c>
      <c r="C64" s="1447">
        <v>15</v>
      </c>
      <c r="D64" s="1027"/>
      <c r="E64" s="1005" t="str">
        <f>IF($G64="","",VLOOKUP($G64,'DANH MỤC VẬT TƯ'!$B$10:$G$55,2,0))</f>
        <v>Navie 300ml</v>
      </c>
      <c r="F64" s="1005" t="str">
        <f>IF($G64="","",VLOOKUP($G64,'DANH MỤC VẬT TƯ'!$B$10:$G$55,3,0))</f>
        <v>Lon</v>
      </c>
      <c r="G64" s="1006" t="s">
        <v>2070</v>
      </c>
      <c r="H64" s="1058">
        <v>40</v>
      </c>
      <c r="I64" s="1058">
        <f>IF(G64="","",VLOOKUP($G64,'BÁO CÁO NXT 156'!$A$11:$L$21,8,0))</f>
        <v>4000</v>
      </c>
      <c r="J64" s="1058">
        <f t="shared" si="0"/>
        <v>160000</v>
      </c>
      <c r="K64" s="1189">
        <v>10000</v>
      </c>
      <c r="L64" s="828">
        <f t="shared" si="1"/>
        <v>400000</v>
      </c>
      <c r="M64" s="1076"/>
      <c r="N64" s="1076"/>
    </row>
    <row r="65" spans="1:14" s="1009" customFormat="1" ht="15.95" customHeight="1">
      <c r="A65" s="1001"/>
      <c r="B65" s="1028">
        <v>44569</v>
      </c>
      <c r="C65" s="1447">
        <v>15</v>
      </c>
      <c r="D65" s="1027"/>
      <c r="E65" s="1005" t="str">
        <f>IF($G65="","",VLOOKUP($G65,'DANH MỤC VẬT TƯ'!$B$10:$G$55,2,0))</f>
        <v>Pepsi</v>
      </c>
      <c r="F65" s="1005" t="str">
        <f>IF($G65="","",VLOOKUP($G65,'DANH MỤC VẬT TƯ'!$B$10:$G$55,3,0))</f>
        <v>Lon</v>
      </c>
      <c r="G65" s="1006" t="s">
        <v>2071</v>
      </c>
      <c r="H65" s="1058">
        <v>40</v>
      </c>
      <c r="I65" s="1058">
        <f>IF(G65="","",VLOOKUP($G65,'BÁO CÁO NXT 156'!$A$11:$L$21,8,0))</f>
        <v>10000</v>
      </c>
      <c r="J65" s="1058">
        <f t="shared" si="0"/>
        <v>400000</v>
      </c>
      <c r="K65" s="1189">
        <v>15000</v>
      </c>
      <c r="L65" s="828">
        <f t="shared" si="1"/>
        <v>600000</v>
      </c>
      <c r="M65" s="1076"/>
      <c r="N65" s="1076"/>
    </row>
    <row r="66" spans="1:14" s="1009" customFormat="1" ht="15.95" customHeight="1">
      <c r="A66" s="1001"/>
      <c r="B66" s="1028"/>
      <c r="C66" s="1447"/>
      <c r="D66" s="1027"/>
      <c r="E66" s="1005" t="str">
        <f>IF($G66="","",VLOOKUP($G66,'DANH MỤC VẬT TƯ'!$B$10:$G$55,2,0))</f>
        <v/>
      </c>
      <c r="F66" s="1005" t="str">
        <f>IF($G66="","",VLOOKUP($G66,'DANH MỤC VẬT TƯ'!$B$10:$G$55,3,0))</f>
        <v/>
      </c>
      <c r="G66" s="813"/>
      <c r="H66" s="1058"/>
      <c r="I66" s="1058" t="str">
        <f>IF(G66="","",VLOOKUP($G66,'BÁO CÁO NXT 156'!$A$11:$L$21,8,0))</f>
        <v/>
      </c>
      <c r="J66" s="1058" t="str">
        <f t="shared" si="0"/>
        <v/>
      </c>
      <c r="K66" s="1189" t="s">
        <v>785</v>
      </c>
      <c r="L66" s="828" t="str">
        <f t="shared" si="1"/>
        <v/>
      </c>
      <c r="M66" s="1190"/>
      <c r="N66" s="1076"/>
    </row>
    <row r="67" spans="1:14" s="1107" customFormat="1" ht="15.95" customHeight="1">
      <c r="A67" s="1100"/>
      <c r="B67" s="1192">
        <v>44569</v>
      </c>
      <c r="C67" s="1448">
        <v>16</v>
      </c>
      <c r="D67" s="1193"/>
      <c r="E67" s="1005" t="str">
        <f>IF($G67="","",VLOOKUP($G67,'DANH MỤC VẬT TƯ'!$B$10:$G$55,2,0))</f>
        <v>Coca</v>
      </c>
      <c r="F67" s="1005" t="str">
        <f>IF($G67="","",VLOOKUP($G67,'DANH MỤC VẬT TƯ'!$B$10:$G$55,3,0))</f>
        <v>Lon</v>
      </c>
      <c r="G67" s="1103" t="s">
        <v>2072</v>
      </c>
      <c r="H67" s="1105">
        <v>30</v>
      </c>
      <c r="I67" s="1058">
        <f>IF(G67="","",VLOOKUP($G67,'BÁO CÁO NXT 156'!$A$11:$L$21,8,0))</f>
        <v>8000</v>
      </c>
      <c r="J67" s="1105">
        <f t="shared" si="0"/>
        <v>240000</v>
      </c>
      <c r="K67" s="1194">
        <v>15000</v>
      </c>
      <c r="L67" s="1195">
        <f t="shared" si="1"/>
        <v>450000</v>
      </c>
    </row>
    <row r="68" spans="1:14" s="1107" customFormat="1" ht="15.95" customHeight="1">
      <c r="A68" s="1100"/>
      <c r="B68" s="1192">
        <v>44569</v>
      </c>
      <c r="C68" s="1448">
        <v>16</v>
      </c>
      <c r="D68" s="1193"/>
      <c r="E68" s="1005" t="str">
        <f>IF($G68="","",VLOOKUP($G68,'DANH MỤC VẬT TƯ'!$B$10:$G$55,2,0))</f>
        <v>Navie 300ml</v>
      </c>
      <c r="F68" s="1005" t="str">
        <f>IF($G68="","",VLOOKUP($G68,'DANH MỤC VẬT TƯ'!$B$10:$G$55,3,0))</f>
        <v>Lon</v>
      </c>
      <c r="G68" s="1103" t="s">
        <v>2070</v>
      </c>
      <c r="H68" s="1105">
        <v>10</v>
      </c>
      <c r="I68" s="1058">
        <f>IF(G68="","",VLOOKUP($G68,'BÁO CÁO NXT 156'!$A$11:$L$21,8,0))</f>
        <v>4000</v>
      </c>
      <c r="J68" s="1105">
        <f t="shared" si="0"/>
        <v>40000</v>
      </c>
      <c r="K68" s="1194">
        <v>10000</v>
      </c>
      <c r="L68" s="1195">
        <f t="shared" si="1"/>
        <v>100000</v>
      </c>
    </row>
    <row r="69" spans="1:14" s="1009" customFormat="1" ht="15.95" customHeight="1">
      <c r="A69" s="1001"/>
      <c r="B69" s="1028"/>
      <c r="C69" s="1447"/>
      <c r="D69" s="1027"/>
      <c r="E69" s="1005" t="str">
        <f>IF($G69="","",VLOOKUP($G69,'DANH MỤC VẬT TƯ'!$B$10:$G$55,2,0))</f>
        <v/>
      </c>
      <c r="F69" s="1005" t="str">
        <f>IF($G69="","",VLOOKUP($G69,'DANH MỤC VẬT TƯ'!$B$10:$G$55,3,0))</f>
        <v/>
      </c>
      <c r="G69" s="813"/>
      <c r="H69" s="1058"/>
      <c r="I69" s="1058" t="str">
        <f>IF(G69="","",VLOOKUP($G69,'BÁO CÁO NXT 156'!$A$11:$L$21,8,0))</f>
        <v/>
      </c>
      <c r="J69" s="1058" t="str">
        <f t="shared" si="0"/>
        <v/>
      </c>
      <c r="K69" s="1189" t="s">
        <v>785</v>
      </c>
      <c r="L69" s="828" t="str">
        <f t="shared" si="1"/>
        <v/>
      </c>
      <c r="M69" s="1190"/>
      <c r="N69" s="1076"/>
    </row>
    <row r="70" spans="1:14" s="1009" customFormat="1" ht="15.95" customHeight="1">
      <c r="A70" s="1001"/>
      <c r="B70" s="1028">
        <v>44569</v>
      </c>
      <c r="C70" s="1447">
        <v>17</v>
      </c>
      <c r="D70" s="1027"/>
      <c r="E70" s="1005" t="str">
        <f>IF($G70="","",VLOOKUP($G70,'DANH MỤC VẬT TƯ'!$B$10:$G$55,2,0))</f>
        <v>Coca</v>
      </c>
      <c r="F70" s="1005" t="str">
        <f>IF($G70="","",VLOOKUP($G70,'DANH MỤC VẬT TƯ'!$B$10:$G$55,3,0))</f>
        <v>Lon</v>
      </c>
      <c r="G70" s="1006" t="s">
        <v>2072</v>
      </c>
      <c r="H70" s="1058">
        <v>30</v>
      </c>
      <c r="I70" s="1058">
        <f>IF(G70="","",VLOOKUP($G70,'BÁO CÁO NXT 156'!$A$11:$L$21,8,0))</f>
        <v>8000</v>
      </c>
      <c r="J70" s="1058">
        <f t="shared" si="0"/>
        <v>240000</v>
      </c>
      <c r="K70" s="1189">
        <v>15000</v>
      </c>
      <c r="L70" s="828">
        <f t="shared" si="1"/>
        <v>450000</v>
      </c>
      <c r="M70" s="1076"/>
      <c r="N70" s="1076"/>
    </row>
    <row r="71" spans="1:14" s="1009" customFormat="1" ht="15.95" customHeight="1">
      <c r="A71" s="1001"/>
      <c r="B71" s="1028">
        <v>44569</v>
      </c>
      <c r="C71" s="1447">
        <v>17</v>
      </c>
      <c r="D71" s="1027"/>
      <c r="E71" s="1005" t="str">
        <f>IF($G71="","",VLOOKUP($G71,'DANH MỤC VẬT TƯ'!$B$10:$G$55,2,0))</f>
        <v>Navie 300ml</v>
      </c>
      <c r="F71" s="1005" t="str">
        <f>IF($G71="","",VLOOKUP($G71,'DANH MỤC VẬT TƯ'!$B$10:$G$55,3,0))</f>
        <v>Lon</v>
      </c>
      <c r="G71" s="1006" t="s">
        <v>2070</v>
      </c>
      <c r="H71" s="1058">
        <v>10</v>
      </c>
      <c r="I71" s="1058">
        <f>IF(G71="","",VLOOKUP($G71,'BÁO CÁO NXT 156'!$A$11:$L$21,8,0))</f>
        <v>4000</v>
      </c>
      <c r="J71" s="1058">
        <f t="shared" si="0"/>
        <v>40000</v>
      </c>
      <c r="K71" s="1189">
        <v>10000</v>
      </c>
      <c r="L71" s="828">
        <f t="shared" si="1"/>
        <v>100000</v>
      </c>
      <c r="M71" s="1076"/>
      <c r="N71" s="1076"/>
    </row>
    <row r="72" spans="1:14" s="1009" customFormat="1" ht="15.95" customHeight="1">
      <c r="A72" s="1001"/>
      <c r="B72" s="1028"/>
      <c r="C72" s="1447"/>
      <c r="D72" s="1027"/>
      <c r="E72" s="1005" t="str">
        <f>IF($G72="","",VLOOKUP($G72,'DANH MỤC VẬT TƯ'!$B$10:$G$55,2,0))</f>
        <v/>
      </c>
      <c r="F72" s="1005" t="str">
        <f>IF($G72="","",VLOOKUP($G72,'DANH MỤC VẬT TƯ'!$B$10:$G$55,3,0))</f>
        <v/>
      </c>
      <c r="G72" s="813"/>
      <c r="H72" s="1058"/>
      <c r="I72" s="1058" t="str">
        <f>IF(G72="","",VLOOKUP($G72,'BÁO CÁO NXT 156'!$A$11:$L$21,8,0))</f>
        <v/>
      </c>
      <c r="J72" s="1058" t="str">
        <f t="shared" si="0"/>
        <v/>
      </c>
      <c r="K72" s="1189" t="s">
        <v>785</v>
      </c>
      <c r="L72" s="828" t="str">
        <f t="shared" si="1"/>
        <v/>
      </c>
      <c r="M72" s="1190"/>
      <c r="N72" s="1076"/>
    </row>
    <row r="73" spans="1:14" s="1009" customFormat="1" ht="15.95" customHeight="1">
      <c r="A73" s="1001"/>
      <c r="B73" s="1028">
        <v>44569</v>
      </c>
      <c r="C73" s="1447">
        <v>18</v>
      </c>
      <c r="D73" s="1027"/>
      <c r="E73" s="1005" t="str">
        <f>IF($G73="","",VLOOKUP($G73,'DANH MỤC VẬT TƯ'!$B$10:$G$55,2,0))</f>
        <v>Coca</v>
      </c>
      <c r="F73" s="1005" t="str">
        <f>IF($G73="","",VLOOKUP($G73,'DANH MỤC VẬT TƯ'!$B$10:$G$55,3,0))</f>
        <v>Lon</v>
      </c>
      <c r="G73" s="1006" t="s">
        <v>2072</v>
      </c>
      <c r="H73" s="1058">
        <v>30</v>
      </c>
      <c r="I73" s="1058">
        <f>IF(G73="","",VLOOKUP($G73,'BÁO CÁO NXT 156'!$A$11:$L$21,8,0))</f>
        <v>8000</v>
      </c>
      <c r="J73" s="1058">
        <f t="shared" si="0"/>
        <v>240000</v>
      </c>
      <c r="K73" s="1189">
        <v>15000</v>
      </c>
      <c r="L73" s="828">
        <f t="shared" si="1"/>
        <v>450000</v>
      </c>
      <c r="M73" s="1076"/>
      <c r="N73" s="1076"/>
    </row>
    <row r="74" spans="1:14" s="1009" customFormat="1" ht="15.95" customHeight="1">
      <c r="A74" s="1001"/>
      <c r="B74" s="1028">
        <v>44569</v>
      </c>
      <c r="C74" s="1447">
        <v>18</v>
      </c>
      <c r="D74" s="1027"/>
      <c r="E74" s="1005" t="str">
        <f>IF($G74="","",VLOOKUP($G74,'DANH MỤC VẬT TƯ'!$B$10:$G$55,2,0))</f>
        <v>Navie 300ml</v>
      </c>
      <c r="F74" s="1005" t="str">
        <f>IF($G74="","",VLOOKUP($G74,'DANH MỤC VẬT TƯ'!$B$10:$G$55,3,0))</f>
        <v>Lon</v>
      </c>
      <c r="G74" s="1006" t="s">
        <v>2070</v>
      </c>
      <c r="H74" s="1058">
        <v>10</v>
      </c>
      <c r="I74" s="1058">
        <f>IF(G74="","",VLOOKUP($G74,'BÁO CÁO NXT 156'!$A$11:$L$21,8,0))</f>
        <v>4000</v>
      </c>
      <c r="J74" s="1058">
        <f t="shared" si="0"/>
        <v>40000</v>
      </c>
      <c r="K74" s="1189">
        <v>10000</v>
      </c>
      <c r="L74" s="828">
        <f t="shared" si="1"/>
        <v>100000</v>
      </c>
      <c r="M74" s="1076"/>
      <c r="N74" s="1076"/>
    </row>
    <row r="75" spans="1:14" s="1009" customFormat="1" ht="15.95" customHeight="1">
      <c r="A75" s="1001"/>
      <c r="B75" s="1028"/>
      <c r="C75" s="1447"/>
      <c r="D75" s="1027"/>
      <c r="E75" s="1005" t="str">
        <f>IF($G75="","",VLOOKUP($G75,'DANH MỤC VẬT TƯ'!$B$10:$G$55,2,0))</f>
        <v/>
      </c>
      <c r="F75" s="1005" t="str">
        <f>IF($G75="","",VLOOKUP($G75,'DANH MỤC VẬT TƯ'!$B$10:$G$55,3,0))</f>
        <v/>
      </c>
      <c r="G75" s="813"/>
      <c r="H75" s="1058"/>
      <c r="I75" s="1058" t="str">
        <f>IF(G75="","",VLOOKUP($G75,'BÁO CÁO NXT 156'!$A$11:$L$21,8,0))</f>
        <v/>
      </c>
      <c r="J75" s="1058" t="str">
        <f t="shared" si="0"/>
        <v/>
      </c>
      <c r="K75" s="1189" t="s">
        <v>785</v>
      </c>
      <c r="L75" s="828" t="str">
        <f t="shared" si="1"/>
        <v/>
      </c>
      <c r="M75" s="1190"/>
      <c r="N75" s="1076"/>
    </row>
    <row r="76" spans="1:14" s="1009" customFormat="1" ht="15.95" customHeight="1">
      <c r="A76" s="1001"/>
      <c r="B76" s="1028">
        <v>44569</v>
      </c>
      <c r="C76" s="1447">
        <v>19</v>
      </c>
      <c r="D76" s="1027"/>
      <c r="E76" s="1005" t="str">
        <f>IF($G76="","",VLOOKUP($G76,'DANH MỤC VẬT TƯ'!$B$10:$G$55,2,0))</f>
        <v>Coca</v>
      </c>
      <c r="F76" s="1005" t="str">
        <f>IF($G76="","",VLOOKUP($G76,'DANH MỤC VẬT TƯ'!$B$10:$G$55,3,0))</f>
        <v>Lon</v>
      </c>
      <c r="G76" s="1006" t="s">
        <v>2072</v>
      </c>
      <c r="H76" s="1058">
        <v>20</v>
      </c>
      <c r="I76" s="1058">
        <f>IF(G76="","",VLOOKUP($G76,'BÁO CÁO NXT 156'!$A$11:$L$21,8,0))</f>
        <v>8000</v>
      </c>
      <c r="J76" s="1058">
        <f t="shared" si="0"/>
        <v>160000</v>
      </c>
      <c r="K76" s="1189">
        <v>15000</v>
      </c>
      <c r="L76" s="828">
        <f t="shared" si="1"/>
        <v>300000</v>
      </c>
      <c r="M76" s="1076"/>
      <c r="N76" s="1076"/>
    </row>
    <row r="77" spans="1:14" s="1009" customFormat="1" ht="15.95" customHeight="1">
      <c r="A77" s="1001"/>
      <c r="B77" s="1028">
        <v>44569</v>
      </c>
      <c r="C77" s="1447">
        <v>19</v>
      </c>
      <c r="D77" s="1027"/>
      <c r="E77" s="1005" t="str">
        <f>IF($G77="","",VLOOKUP($G77,'DANH MỤC VẬT TƯ'!$B$10:$G$55,2,0))</f>
        <v>Navie 300ml</v>
      </c>
      <c r="F77" s="1005" t="str">
        <f>IF($G77="","",VLOOKUP($G77,'DANH MỤC VẬT TƯ'!$B$10:$G$55,3,0))</f>
        <v>Lon</v>
      </c>
      <c r="G77" s="1006" t="s">
        <v>2070</v>
      </c>
      <c r="H77" s="1058">
        <v>10</v>
      </c>
      <c r="I77" s="1058">
        <f>IF(G77="","",VLOOKUP($G77,'BÁO CÁO NXT 156'!$A$11:$L$21,8,0))</f>
        <v>4000</v>
      </c>
      <c r="J77" s="1058">
        <f t="shared" ref="J77:J140" si="2">IF(H77="","",H77*I77)</f>
        <v>40000</v>
      </c>
      <c r="K77" s="1189">
        <v>10000</v>
      </c>
      <c r="L77" s="828">
        <f t="shared" ref="L77:L140" si="3">IF(H77="","",K77*H77)</f>
        <v>100000</v>
      </c>
      <c r="M77" s="1076"/>
      <c r="N77" s="1076"/>
    </row>
    <row r="78" spans="1:14" s="1009" customFormat="1" ht="15.95" customHeight="1">
      <c r="A78" s="1001"/>
      <c r="B78" s="1028"/>
      <c r="C78" s="1447"/>
      <c r="D78" s="1027"/>
      <c r="E78" s="1005" t="str">
        <f>IF($G78="","",VLOOKUP($G78,'DANH MỤC VẬT TƯ'!$B$10:$G$55,2,0))</f>
        <v/>
      </c>
      <c r="F78" s="1005" t="str">
        <f>IF($G78="","",VLOOKUP($G78,'DANH MỤC VẬT TƯ'!$B$10:$G$55,3,0))</f>
        <v/>
      </c>
      <c r="G78" s="813"/>
      <c r="H78" s="1058"/>
      <c r="I78" s="1058" t="str">
        <f>IF(G78="","",VLOOKUP($G78,'BÁO CÁO NXT 156'!$A$11:$L$21,8,0))</f>
        <v/>
      </c>
      <c r="J78" s="1058" t="str">
        <f t="shared" si="2"/>
        <v/>
      </c>
      <c r="K78" s="1189" t="s">
        <v>785</v>
      </c>
      <c r="L78" s="828" t="str">
        <f t="shared" si="3"/>
        <v/>
      </c>
      <c r="M78" s="1190"/>
      <c r="N78" s="1076"/>
    </row>
    <row r="79" spans="1:14" s="1009" customFormat="1" ht="15.95" customHeight="1">
      <c r="A79" s="1001"/>
      <c r="B79" s="1028">
        <v>44569</v>
      </c>
      <c r="C79" s="1447">
        <v>20</v>
      </c>
      <c r="D79" s="1027"/>
      <c r="E79" s="1005" t="str">
        <f>IF($G79="","",VLOOKUP($G79,'DANH MỤC VẬT TƯ'!$B$10:$G$55,2,0))</f>
        <v>Coca</v>
      </c>
      <c r="F79" s="1005" t="str">
        <f>IF($G79="","",VLOOKUP($G79,'DANH MỤC VẬT TƯ'!$B$10:$G$55,3,0))</f>
        <v>Lon</v>
      </c>
      <c r="G79" s="1006" t="s">
        <v>2072</v>
      </c>
      <c r="H79" s="1058">
        <v>30</v>
      </c>
      <c r="I79" s="1058">
        <f>IF(G79="","",VLOOKUP($G79,'BÁO CÁO NXT 156'!$A$11:$L$21,8,0))</f>
        <v>8000</v>
      </c>
      <c r="J79" s="1058">
        <f t="shared" si="2"/>
        <v>240000</v>
      </c>
      <c r="K79" s="1189">
        <v>15000</v>
      </c>
      <c r="L79" s="828">
        <f t="shared" si="3"/>
        <v>450000</v>
      </c>
      <c r="M79" s="1076"/>
      <c r="N79" s="1076"/>
    </row>
    <row r="80" spans="1:14" s="1009" customFormat="1" ht="15.95" customHeight="1">
      <c r="A80" s="1001"/>
      <c r="B80" s="1028">
        <v>44569</v>
      </c>
      <c r="C80" s="1447">
        <v>20</v>
      </c>
      <c r="D80" s="1027"/>
      <c r="E80" s="1005" t="str">
        <f>IF($G80="","",VLOOKUP($G80,'DANH MỤC VẬT TƯ'!$B$10:$G$55,2,0))</f>
        <v>Navie 300ml</v>
      </c>
      <c r="F80" s="1005" t="str">
        <f>IF($G80="","",VLOOKUP($G80,'DANH MỤC VẬT TƯ'!$B$10:$G$55,3,0))</f>
        <v>Lon</v>
      </c>
      <c r="G80" s="1006" t="s">
        <v>2070</v>
      </c>
      <c r="H80" s="1058">
        <v>10</v>
      </c>
      <c r="I80" s="1058">
        <f>IF(G80="","",VLOOKUP($G80,'BÁO CÁO NXT 156'!$A$11:$L$21,8,0))</f>
        <v>4000</v>
      </c>
      <c r="J80" s="1058">
        <f t="shared" si="2"/>
        <v>40000</v>
      </c>
      <c r="K80" s="1189">
        <v>10000</v>
      </c>
      <c r="L80" s="828">
        <f t="shared" si="3"/>
        <v>100000</v>
      </c>
      <c r="M80" s="1076"/>
      <c r="N80" s="1076"/>
    </row>
    <row r="81" spans="1:14" s="1009" customFormat="1" ht="15.95" customHeight="1">
      <c r="A81" s="1001"/>
      <c r="B81" s="1028"/>
      <c r="C81" s="1447"/>
      <c r="D81" s="1027"/>
      <c r="E81" s="1005" t="str">
        <f>IF($G81="","",VLOOKUP($G81,'DANH MỤC VẬT TƯ'!$B$10:$G$55,2,0))</f>
        <v/>
      </c>
      <c r="F81" s="1005" t="str">
        <f>IF($G81="","",VLOOKUP($G81,'DANH MỤC VẬT TƯ'!$B$10:$G$55,3,0))</f>
        <v/>
      </c>
      <c r="G81" s="813"/>
      <c r="H81" s="1058"/>
      <c r="I81" s="1058" t="str">
        <f>IF(G81="","",VLOOKUP($G81,'BÁO CÁO NXT 156'!$A$11:$L$21,8,0))</f>
        <v/>
      </c>
      <c r="J81" s="1058" t="str">
        <f t="shared" si="2"/>
        <v/>
      </c>
      <c r="K81" s="1189" t="s">
        <v>785</v>
      </c>
      <c r="L81" s="828" t="str">
        <f t="shared" si="3"/>
        <v/>
      </c>
      <c r="M81" s="1190"/>
      <c r="N81" s="1076"/>
    </row>
    <row r="82" spans="1:14" s="1009" customFormat="1" ht="15.95" customHeight="1">
      <c r="A82" s="1001"/>
      <c r="B82" s="1028">
        <v>44570</v>
      </c>
      <c r="C82" s="1447">
        <v>21</v>
      </c>
      <c r="D82" s="1027"/>
      <c r="E82" s="1005" t="str">
        <f>IF($G82="","",VLOOKUP($G82,'DANH MỤC VẬT TƯ'!$B$10:$G$55,2,0))</f>
        <v>Bia Trúc Bạch</v>
      </c>
      <c r="F82" s="1005" t="str">
        <f>IF($G82="","",VLOOKUP($G82,'DANH MỤC VẬT TƯ'!$B$10:$G$55,3,0))</f>
        <v>Lon</v>
      </c>
      <c r="G82" s="1006" t="s">
        <v>2068</v>
      </c>
      <c r="H82" s="1058">
        <v>60</v>
      </c>
      <c r="I82" s="1058">
        <f>IF(G82="","",VLOOKUP($G82,'BÁO CÁO NXT 156'!$A$11:$L$21,8,0))</f>
        <v>20000</v>
      </c>
      <c r="J82" s="1058">
        <f t="shared" si="2"/>
        <v>1200000</v>
      </c>
      <c r="K82" s="1189">
        <v>20000</v>
      </c>
      <c r="L82" s="828">
        <f t="shared" si="3"/>
        <v>1200000</v>
      </c>
      <c r="M82" s="1076"/>
      <c r="N82" s="1076"/>
    </row>
    <row r="83" spans="1:14" s="1009" customFormat="1" ht="15.95" customHeight="1">
      <c r="A83" s="1001"/>
      <c r="B83" s="1028">
        <v>44570</v>
      </c>
      <c r="C83" s="1447">
        <v>21</v>
      </c>
      <c r="D83" s="1027"/>
      <c r="E83" s="1005" t="str">
        <f>IF($G83="","",VLOOKUP($G83,'DANH MỤC VẬT TƯ'!$B$10:$G$55,2,0))</f>
        <v>Coca</v>
      </c>
      <c r="F83" s="1005" t="str">
        <f>IF($G83="","",VLOOKUP($G83,'DANH MỤC VẬT TƯ'!$B$10:$G$55,3,0))</f>
        <v>Lon</v>
      </c>
      <c r="G83" s="1006" t="s">
        <v>2072</v>
      </c>
      <c r="H83" s="1058">
        <v>60</v>
      </c>
      <c r="I83" s="1058">
        <f>IF(G83="","",VLOOKUP($G83,'BÁO CÁO NXT 156'!$A$11:$L$21,8,0))</f>
        <v>8000</v>
      </c>
      <c r="J83" s="1058">
        <f t="shared" si="2"/>
        <v>480000</v>
      </c>
      <c r="K83" s="1189">
        <v>15000</v>
      </c>
      <c r="L83" s="828">
        <f t="shared" si="3"/>
        <v>900000</v>
      </c>
      <c r="M83" s="1076"/>
      <c r="N83" s="1076"/>
    </row>
    <row r="84" spans="1:14" s="1009" customFormat="1" ht="15.95" customHeight="1">
      <c r="A84" s="1001"/>
      <c r="B84" s="1028">
        <v>44570</v>
      </c>
      <c r="C84" s="1447">
        <v>21</v>
      </c>
      <c r="D84" s="1027"/>
      <c r="E84" s="1005" t="str">
        <f>IF($G84="","",VLOOKUP($G84,'DANH MỤC VẬT TƯ'!$B$10:$G$55,2,0))</f>
        <v>Navie 300ml</v>
      </c>
      <c r="F84" s="1005" t="str">
        <f>IF($G84="","",VLOOKUP($G84,'DANH MỤC VẬT TƯ'!$B$10:$G$55,3,0))</f>
        <v>Lon</v>
      </c>
      <c r="G84" s="1006" t="s">
        <v>2070</v>
      </c>
      <c r="H84" s="1058">
        <v>40</v>
      </c>
      <c r="I84" s="1058">
        <f>IF(G84="","",VLOOKUP($G84,'BÁO CÁO NXT 156'!$A$11:$L$21,8,0))</f>
        <v>4000</v>
      </c>
      <c r="J84" s="1058">
        <f t="shared" si="2"/>
        <v>160000</v>
      </c>
      <c r="K84" s="1189">
        <v>10000</v>
      </c>
      <c r="L84" s="828">
        <f t="shared" si="3"/>
        <v>400000</v>
      </c>
      <c r="M84" s="1076"/>
      <c r="N84" s="1076"/>
    </row>
    <row r="85" spans="1:14" s="1009" customFormat="1" ht="15.95" customHeight="1">
      <c r="A85" s="1001"/>
      <c r="B85" s="1028">
        <v>44570</v>
      </c>
      <c r="C85" s="1447">
        <v>21</v>
      </c>
      <c r="D85" s="1027"/>
      <c r="E85" s="1005" t="str">
        <f>IF($G85="","",VLOOKUP($G85,'DANH MỤC VẬT TƯ'!$B$10:$G$55,2,0))</f>
        <v>Pepsi</v>
      </c>
      <c r="F85" s="1005" t="str">
        <f>IF($G85="","",VLOOKUP($G85,'DANH MỤC VẬT TƯ'!$B$10:$G$55,3,0))</f>
        <v>Lon</v>
      </c>
      <c r="G85" s="1006" t="s">
        <v>2071</v>
      </c>
      <c r="H85" s="1058">
        <v>60</v>
      </c>
      <c r="I85" s="1058">
        <f>IF(G85="","",VLOOKUP($G85,'BÁO CÁO NXT 156'!$A$11:$L$21,8,0))</f>
        <v>10000</v>
      </c>
      <c r="J85" s="1058">
        <f t="shared" si="2"/>
        <v>600000</v>
      </c>
      <c r="K85" s="1189">
        <v>15000</v>
      </c>
      <c r="L85" s="828">
        <f t="shared" si="3"/>
        <v>900000</v>
      </c>
      <c r="M85" s="1076"/>
      <c r="N85" s="1076"/>
    </row>
    <row r="86" spans="1:14" s="1009" customFormat="1" ht="15.95" customHeight="1">
      <c r="A86" s="1001"/>
      <c r="B86" s="1028"/>
      <c r="C86" s="1447"/>
      <c r="D86" s="1027"/>
      <c r="E86" s="1005" t="str">
        <f>IF($G86="","",VLOOKUP($G86,'DANH MỤC VẬT TƯ'!$B$10:$G$55,2,0))</f>
        <v/>
      </c>
      <c r="F86" s="1005" t="str">
        <f>IF($G86="","",VLOOKUP($G86,'DANH MỤC VẬT TƯ'!$B$10:$G$55,3,0))</f>
        <v/>
      </c>
      <c r="G86" s="813"/>
      <c r="H86" s="1058"/>
      <c r="I86" s="1058" t="str">
        <f>IF(G86="","",VLOOKUP($G86,'BÁO CÁO NXT 156'!$A$11:$L$21,8,0))</f>
        <v/>
      </c>
      <c r="J86" s="1058" t="str">
        <f t="shared" si="2"/>
        <v/>
      </c>
      <c r="K86" s="1189" t="s">
        <v>785</v>
      </c>
      <c r="L86" s="828" t="str">
        <f t="shared" si="3"/>
        <v/>
      </c>
      <c r="M86" s="1190"/>
      <c r="N86" s="1076"/>
    </row>
    <row r="87" spans="1:14" s="1009" customFormat="1" ht="15.95" customHeight="1">
      <c r="A87" s="1001"/>
      <c r="B87" s="1028">
        <v>44570</v>
      </c>
      <c r="C87" s="1447">
        <v>22</v>
      </c>
      <c r="D87" s="1027"/>
      <c r="E87" s="1005" t="str">
        <f>IF($G87="","",VLOOKUP($G87,'DANH MỤC VẬT TƯ'!$B$10:$G$55,2,0))</f>
        <v>Coca</v>
      </c>
      <c r="F87" s="1005" t="str">
        <f>IF($G87="","",VLOOKUP($G87,'DANH MỤC VẬT TƯ'!$B$10:$G$55,3,0))</f>
        <v>Lon</v>
      </c>
      <c r="G87" s="1006" t="s">
        <v>2072</v>
      </c>
      <c r="H87" s="1058">
        <v>30</v>
      </c>
      <c r="I87" s="1058">
        <f>IF(G87="","",VLOOKUP($G87,'BÁO CÁO NXT 156'!$A$11:$L$21,8,0))</f>
        <v>8000</v>
      </c>
      <c r="J87" s="1058">
        <f t="shared" si="2"/>
        <v>240000</v>
      </c>
      <c r="K87" s="1189">
        <v>15000</v>
      </c>
      <c r="L87" s="828">
        <f t="shared" si="3"/>
        <v>450000</v>
      </c>
      <c r="M87" s="1076"/>
      <c r="N87" s="1076"/>
    </row>
    <row r="88" spans="1:14" s="1009" customFormat="1" ht="15.95" customHeight="1">
      <c r="A88" s="1001"/>
      <c r="B88" s="1028">
        <v>44570</v>
      </c>
      <c r="C88" s="1447">
        <v>22</v>
      </c>
      <c r="D88" s="1027"/>
      <c r="E88" s="1005" t="str">
        <f>IF($G88="","",VLOOKUP($G88,'DANH MỤC VẬT TƯ'!$B$10:$G$55,2,0))</f>
        <v>Navie 300ml</v>
      </c>
      <c r="F88" s="1005" t="str">
        <f>IF($G88="","",VLOOKUP($G88,'DANH MỤC VẬT TƯ'!$B$10:$G$55,3,0))</f>
        <v>Lon</v>
      </c>
      <c r="G88" s="1006" t="s">
        <v>2070</v>
      </c>
      <c r="H88" s="1058">
        <v>10</v>
      </c>
      <c r="I88" s="1058">
        <f>IF(G88="","",VLOOKUP($G88,'BÁO CÁO NXT 156'!$A$11:$L$21,8,0))</f>
        <v>4000</v>
      </c>
      <c r="J88" s="1058">
        <f t="shared" si="2"/>
        <v>40000</v>
      </c>
      <c r="K88" s="1189">
        <v>10000</v>
      </c>
      <c r="L88" s="828">
        <f t="shared" si="3"/>
        <v>100000</v>
      </c>
      <c r="M88" s="1076"/>
      <c r="N88" s="1076"/>
    </row>
    <row r="89" spans="1:14" s="1009" customFormat="1" ht="15.95" customHeight="1">
      <c r="A89" s="1001"/>
      <c r="B89" s="1028"/>
      <c r="C89" s="1447"/>
      <c r="D89" s="1027"/>
      <c r="E89" s="1005" t="str">
        <f>IF($G89="","",VLOOKUP($G89,'DANH MỤC VẬT TƯ'!$B$10:$G$55,2,0))</f>
        <v/>
      </c>
      <c r="F89" s="1005" t="str">
        <f>IF($G89="","",VLOOKUP($G89,'DANH MỤC VẬT TƯ'!$B$10:$G$55,3,0))</f>
        <v/>
      </c>
      <c r="G89" s="813"/>
      <c r="H89" s="1058"/>
      <c r="I89" s="1058" t="str">
        <f>IF(G89="","",VLOOKUP($G89,'BÁO CÁO NXT 156'!$A$11:$L$21,8,0))</f>
        <v/>
      </c>
      <c r="J89" s="1058" t="str">
        <f t="shared" si="2"/>
        <v/>
      </c>
      <c r="K89" s="1189" t="s">
        <v>785</v>
      </c>
      <c r="L89" s="828" t="str">
        <f t="shared" si="3"/>
        <v/>
      </c>
      <c r="M89" s="1190"/>
      <c r="N89" s="1076"/>
    </row>
    <row r="90" spans="1:14" s="1009" customFormat="1" ht="15.95" customHeight="1">
      <c r="A90" s="1001"/>
      <c r="B90" s="1028">
        <v>44570</v>
      </c>
      <c r="C90" s="1447">
        <v>23</v>
      </c>
      <c r="D90" s="1027"/>
      <c r="E90" s="1005" t="str">
        <f>IF($G90="","",VLOOKUP($G90,'DANH MỤC VẬT TƯ'!$B$10:$G$55,2,0))</f>
        <v>Coca</v>
      </c>
      <c r="F90" s="1005" t="str">
        <f>IF($G90="","",VLOOKUP($G90,'DANH MỤC VẬT TƯ'!$B$10:$G$55,3,0))</f>
        <v>Lon</v>
      </c>
      <c r="G90" s="1006" t="s">
        <v>2072</v>
      </c>
      <c r="H90" s="1058">
        <v>30</v>
      </c>
      <c r="I90" s="1058">
        <f>IF(G90="","",VLOOKUP($G90,'BÁO CÁO NXT 156'!$A$11:$L$21,8,0))</f>
        <v>8000</v>
      </c>
      <c r="J90" s="1058">
        <f t="shared" si="2"/>
        <v>240000</v>
      </c>
      <c r="K90" s="1189">
        <v>15000</v>
      </c>
      <c r="L90" s="828">
        <f t="shared" si="3"/>
        <v>450000</v>
      </c>
      <c r="M90" s="1076"/>
      <c r="N90" s="1076"/>
    </row>
    <row r="91" spans="1:14" s="1009" customFormat="1" ht="15.95" customHeight="1">
      <c r="A91" s="1001"/>
      <c r="B91" s="1028">
        <v>44570</v>
      </c>
      <c r="C91" s="1447">
        <v>23</v>
      </c>
      <c r="D91" s="1027"/>
      <c r="E91" s="1005" t="str">
        <f>IF($G91="","",VLOOKUP($G91,'DANH MỤC VẬT TƯ'!$B$10:$G$55,2,0))</f>
        <v>Navie 300ml</v>
      </c>
      <c r="F91" s="1005" t="str">
        <f>IF($G91="","",VLOOKUP($G91,'DANH MỤC VẬT TƯ'!$B$10:$G$55,3,0))</f>
        <v>Lon</v>
      </c>
      <c r="G91" s="1006" t="s">
        <v>2070</v>
      </c>
      <c r="H91" s="1058">
        <v>10</v>
      </c>
      <c r="I91" s="1058">
        <f>IF(G91="","",VLOOKUP($G91,'BÁO CÁO NXT 156'!$A$11:$L$21,8,0))</f>
        <v>4000</v>
      </c>
      <c r="J91" s="1058">
        <f t="shared" si="2"/>
        <v>40000</v>
      </c>
      <c r="K91" s="1189">
        <v>10000</v>
      </c>
      <c r="L91" s="828">
        <f t="shared" si="3"/>
        <v>100000</v>
      </c>
      <c r="M91" s="1076"/>
      <c r="N91" s="1076"/>
    </row>
    <row r="92" spans="1:14" s="1009" customFormat="1" ht="15.95" customHeight="1">
      <c r="A92" s="1001"/>
      <c r="B92" s="1028"/>
      <c r="C92" s="1447"/>
      <c r="D92" s="1027"/>
      <c r="E92" s="1005" t="str">
        <f>IF($G92="","",VLOOKUP($G92,'DANH MỤC VẬT TƯ'!$B$10:$G$55,2,0))</f>
        <v/>
      </c>
      <c r="F92" s="1005" t="str">
        <f>IF($G92="","",VLOOKUP($G92,'DANH MỤC VẬT TƯ'!$B$10:$G$55,3,0))</f>
        <v/>
      </c>
      <c r="G92" s="813"/>
      <c r="H92" s="1058"/>
      <c r="I92" s="1058" t="str">
        <f>IF(G92="","",VLOOKUP($G92,'BÁO CÁO NXT 156'!$A$11:$L$21,8,0))</f>
        <v/>
      </c>
      <c r="J92" s="1058" t="str">
        <f t="shared" si="2"/>
        <v/>
      </c>
      <c r="K92" s="1189" t="s">
        <v>785</v>
      </c>
      <c r="L92" s="828" t="str">
        <f t="shared" si="3"/>
        <v/>
      </c>
      <c r="M92" s="1190"/>
      <c r="N92" s="1076"/>
    </row>
    <row r="93" spans="1:14" s="1009" customFormat="1" ht="15.95" customHeight="1">
      <c r="A93" s="1001"/>
      <c r="B93" s="1028">
        <v>44570</v>
      </c>
      <c r="C93" s="1447">
        <v>24</v>
      </c>
      <c r="D93" s="1027"/>
      <c r="E93" s="1005" t="str">
        <f>IF($G93="","",VLOOKUP($G93,'DANH MỤC VẬT TƯ'!$B$10:$G$55,2,0))</f>
        <v>Coca</v>
      </c>
      <c r="F93" s="1005" t="str">
        <f>IF($G93="","",VLOOKUP($G93,'DANH MỤC VẬT TƯ'!$B$10:$G$55,3,0))</f>
        <v>Lon</v>
      </c>
      <c r="G93" s="1006" t="s">
        <v>2072</v>
      </c>
      <c r="H93" s="1058">
        <v>30</v>
      </c>
      <c r="I93" s="1058">
        <f>IF(G93="","",VLOOKUP($G93,'BÁO CÁO NXT 156'!$A$11:$L$21,8,0))</f>
        <v>8000</v>
      </c>
      <c r="J93" s="1058">
        <f t="shared" si="2"/>
        <v>240000</v>
      </c>
      <c r="K93" s="1189">
        <v>15000</v>
      </c>
      <c r="L93" s="828">
        <f t="shared" si="3"/>
        <v>450000</v>
      </c>
      <c r="M93" s="1076"/>
      <c r="N93" s="1076"/>
    </row>
    <row r="94" spans="1:14" s="1009" customFormat="1" ht="15.95" customHeight="1">
      <c r="A94" s="1001"/>
      <c r="B94" s="1028">
        <v>44570</v>
      </c>
      <c r="C94" s="1447">
        <v>24</v>
      </c>
      <c r="D94" s="1027"/>
      <c r="E94" s="1005" t="str">
        <f>IF($G94="","",VLOOKUP($G94,'DANH MỤC VẬT TƯ'!$B$10:$G$55,2,0))</f>
        <v>Navie 300ml</v>
      </c>
      <c r="F94" s="1005" t="str">
        <f>IF($G94="","",VLOOKUP($G94,'DANH MỤC VẬT TƯ'!$B$10:$G$55,3,0))</f>
        <v>Lon</v>
      </c>
      <c r="G94" s="1006" t="s">
        <v>2070</v>
      </c>
      <c r="H94" s="1058">
        <v>10</v>
      </c>
      <c r="I94" s="1058">
        <f>IF(G94="","",VLOOKUP($G94,'BÁO CÁO NXT 156'!$A$11:$L$21,8,0))</f>
        <v>4000</v>
      </c>
      <c r="J94" s="1058">
        <f t="shared" si="2"/>
        <v>40000</v>
      </c>
      <c r="K94" s="1189">
        <v>10000</v>
      </c>
      <c r="L94" s="828">
        <f t="shared" si="3"/>
        <v>100000</v>
      </c>
      <c r="M94" s="1076"/>
      <c r="N94" s="1076"/>
    </row>
    <row r="95" spans="1:14" s="1009" customFormat="1" ht="15.95" customHeight="1">
      <c r="A95" s="1001"/>
      <c r="B95" s="1028"/>
      <c r="C95" s="1447"/>
      <c r="D95" s="1027"/>
      <c r="E95" s="1005" t="str">
        <f>IF($G95="","",VLOOKUP($G95,'DANH MỤC VẬT TƯ'!$B$10:$G$55,2,0))</f>
        <v/>
      </c>
      <c r="F95" s="1005" t="str">
        <f>IF($G95="","",VLOOKUP($G95,'DANH MỤC VẬT TƯ'!$B$10:$G$55,3,0))</f>
        <v/>
      </c>
      <c r="G95" s="813"/>
      <c r="H95" s="1058"/>
      <c r="I95" s="1058" t="str">
        <f>IF(G95="","",VLOOKUP($G95,'BÁO CÁO NXT 156'!$A$11:$L$21,8,0))</f>
        <v/>
      </c>
      <c r="J95" s="1058" t="str">
        <f t="shared" si="2"/>
        <v/>
      </c>
      <c r="K95" s="1189" t="s">
        <v>785</v>
      </c>
      <c r="L95" s="828" t="str">
        <f t="shared" si="3"/>
        <v/>
      </c>
      <c r="M95" s="1190"/>
      <c r="N95" s="1076"/>
    </row>
    <row r="96" spans="1:14" s="1009" customFormat="1" ht="15.95" customHeight="1">
      <c r="A96" s="1001"/>
      <c r="B96" s="1028">
        <v>44570</v>
      </c>
      <c r="C96" s="1447">
        <v>25</v>
      </c>
      <c r="D96" s="1027"/>
      <c r="E96" s="1005" t="str">
        <f>IF($G96="","",VLOOKUP($G96,'DANH MỤC VẬT TƯ'!$B$10:$G$55,2,0))</f>
        <v>Coca</v>
      </c>
      <c r="F96" s="1005" t="str">
        <f>IF($G96="","",VLOOKUP($G96,'DANH MỤC VẬT TƯ'!$B$10:$G$55,3,0))</f>
        <v>Lon</v>
      </c>
      <c r="G96" s="1006" t="s">
        <v>2072</v>
      </c>
      <c r="H96" s="1058">
        <v>40</v>
      </c>
      <c r="I96" s="1058">
        <f>IF(G96="","",VLOOKUP($G96,'BÁO CÁO NXT 156'!$A$11:$L$21,8,0))</f>
        <v>8000</v>
      </c>
      <c r="J96" s="1058">
        <f t="shared" si="2"/>
        <v>320000</v>
      </c>
      <c r="K96" s="1189">
        <v>15000</v>
      </c>
      <c r="L96" s="828">
        <f t="shared" si="3"/>
        <v>600000</v>
      </c>
      <c r="M96" s="1076"/>
      <c r="N96" s="1076"/>
    </row>
    <row r="97" spans="1:14" s="1009" customFormat="1" ht="15.95" customHeight="1">
      <c r="A97" s="1001"/>
      <c r="B97" s="1028">
        <v>44570</v>
      </c>
      <c r="C97" s="1447">
        <v>25</v>
      </c>
      <c r="D97" s="1027"/>
      <c r="E97" s="1005" t="str">
        <f>IF($G97="","",VLOOKUP($G97,'DANH MỤC VẬT TƯ'!$B$10:$G$55,2,0))</f>
        <v>Navie 300ml</v>
      </c>
      <c r="F97" s="1005" t="str">
        <f>IF($G97="","",VLOOKUP($G97,'DANH MỤC VẬT TƯ'!$B$10:$G$55,3,0))</f>
        <v>Lon</v>
      </c>
      <c r="G97" s="1006" t="s">
        <v>2070</v>
      </c>
      <c r="H97" s="1058">
        <v>10</v>
      </c>
      <c r="I97" s="1058">
        <f>IF(G97="","",VLOOKUP($G97,'BÁO CÁO NXT 156'!$A$11:$L$21,8,0))</f>
        <v>4000</v>
      </c>
      <c r="J97" s="1058">
        <f t="shared" si="2"/>
        <v>40000</v>
      </c>
      <c r="K97" s="1189">
        <v>10000</v>
      </c>
      <c r="L97" s="828">
        <f t="shared" si="3"/>
        <v>100000</v>
      </c>
      <c r="M97" s="1076"/>
      <c r="N97" s="1076"/>
    </row>
    <row r="98" spans="1:14" s="1009" customFormat="1" ht="15.95" customHeight="1">
      <c r="A98" s="1001"/>
      <c r="B98" s="1028"/>
      <c r="C98" s="1447"/>
      <c r="D98" s="1027"/>
      <c r="E98" s="1005" t="str">
        <f>IF($G98="","",VLOOKUP($G98,'DANH MỤC VẬT TƯ'!$B$10:$G$55,2,0))</f>
        <v/>
      </c>
      <c r="F98" s="1005" t="str">
        <f>IF($G98="","",VLOOKUP($G98,'DANH MỤC VẬT TƯ'!$B$10:$G$55,3,0))</f>
        <v/>
      </c>
      <c r="G98" s="813"/>
      <c r="H98" s="1058"/>
      <c r="I98" s="1058" t="str">
        <f>IF(G98="","",VLOOKUP($G98,'BÁO CÁO NXT 156'!$A$11:$L$21,8,0))</f>
        <v/>
      </c>
      <c r="J98" s="1058" t="str">
        <f t="shared" si="2"/>
        <v/>
      </c>
      <c r="K98" s="1189" t="s">
        <v>785</v>
      </c>
      <c r="L98" s="828" t="str">
        <f t="shared" si="3"/>
        <v/>
      </c>
      <c r="M98" s="1190"/>
      <c r="N98" s="1076"/>
    </row>
    <row r="99" spans="1:14" s="1009" customFormat="1" ht="15.95" customHeight="1">
      <c r="A99" s="1001"/>
      <c r="B99" s="1028">
        <v>44571</v>
      </c>
      <c r="C99" s="1447">
        <v>26</v>
      </c>
      <c r="D99" s="1027"/>
      <c r="E99" s="1005" t="str">
        <f>IF($G99="","",VLOOKUP($G99,'DANH MỤC VẬT TƯ'!$B$10:$G$55,2,0))</f>
        <v>Coca</v>
      </c>
      <c r="F99" s="1005" t="str">
        <f>IF($G99="","",VLOOKUP($G99,'DANH MỤC VẬT TƯ'!$B$10:$G$55,3,0))</f>
        <v>Lon</v>
      </c>
      <c r="G99" s="1006" t="s">
        <v>2072</v>
      </c>
      <c r="H99" s="1058">
        <v>40</v>
      </c>
      <c r="I99" s="1058">
        <f>IF(G99="","",VLOOKUP($G99,'BÁO CÁO NXT 156'!$A$11:$L$21,8,0))</f>
        <v>8000</v>
      </c>
      <c r="J99" s="1058">
        <f t="shared" si="2"/>
        <v>320000</v>
      </c>
      <c r="K99" s="1189">
        <v>15000</v>
      </c>
      <c r="L99" s="828">
        <f t="shared" si="3"/>
        <v>600000</v>
      </c>
      <c r="M99" s="1076"/>
      <c r="N99" s="1076"/>
    </row>
    <row r="100" spans="1:14" s="1009" customFormat="1" ht="15.95" customHeight="1">
      <c r="A100" s="1001"/>
      <c r="B100" s="1028">
        <v>44571</v>
      </c>
      <c r="C100" s="1447">
        <v>26</v>
      </c>
      <c r="D100" s="1027"/>
      <c r="E100" s="1005" t="str">
        <f>IF($G100="","",VLOOKUP($G100,'DANH MỤC VẬT TƯ'!$B$10:$G$55,2,0))</f>
        <v>Navie 300ml</v>
      </c>
      <c r="F100" s="1005" t="str">
        <f>IF($G100="","",VLOOKUP($G100,'DANH MỤC VẬT TƯ'!$B$10:$G$55,3,0))</f>
        <v>Lon</v>
      </c>
      <c r="G100" s="1006" t="s">
        <v>2070</v>
      </c>
      <c r="H100" s="1058">
        <v>10</v>
      </c>
      <c r="I100" s="1058">
        <f>IF(G100="","",VLOOKUP($G100,'BÁO CÁO NXT 156'!$A$11:$L$21,8,0))</f>
        <v>4000</v>
      </c>
      <c r="J100" s="1058">
        <f t="shared" si="2"/>
        <v>40000</v>
      </c>
      <c r="K100" s="1189">
        <v>10000</v>
      </c>
      <c r="L100" s="828">
        <f t="shared" si="3"/>
        <v>100000</v>
      </c>
      <c r="M100" s="1076"/>
      <c r="N100" s="1076"/>
    </row>
    <row r="101" spans="1:14" s="1009" customFormat="1" ht="15.95" customHeight="1">
      <c r="A101" s="1001"/>
      <c r="B101" s="1028"/>
      <c r="C101" s="1447"/>
      <c r="D101" s="1027"/>
      <c r="E101" s="1005" t="str">
        <f>IF($G101="","",VLOOKUP($G101,'DANH MỤC VẬT TƯ'!$B$10:$G$55,2,0))</f>
        <v/>
      </c>
      <c r="F101" s="1005" t="str">
        <f>IF($G101="","",VLOOKUP($G101,'DANH MỤC VẬT TƯ'!$B$10:$G$55,3,0))</f>
        <v/>
      </c>
      <c r="G101" s="813"/>
      <c r="H101" s="1058"/>
      <c r="I101" s="1058" t="str">
        <f>IF(G101="","",VLOOKUP($G101,'BÁO CÁO NXT 156'!$A$11:$L$21,8,0))</f>
        <v/>
      </c>
      <c r="J101" s="1058" t="str">
        <f t="shared" si="2"/>
        <v/>
      </c>
      <c r="K101" s="1189" t="s">
        <v>785</v>
      </c>
      <c r="L101" s="828" t="str">
        <f t="shared" si="3"/>
        <v/>
      </c>
      <c r="M101" s="1190"/>
      <c r="N101" s="1076"/>
    </row>
    <row r="102" spans="1:14" s="1009" customFormat="1" ht="15.95" customHeight="1">
      <c r="A102" s="1001"/>
      <c r="B102" s="1028">
        <v>44571</v>
      </c>
      <c r="C102" s="1447">
        <v>27</v>
      </c>
      <c r="D102" s="1027"/>
      <c r="E102" s="1005" t="str">
        <f>IF($G102="","",VLOOKUP($G102,'DANH MỤC VẬT TƯ'!$B$10:$G$55,2,0))</f>
        <v>Bia Trúc Bạch</v>
      </c>
      <c r="F102" s="1005" t="str">
        <f>IF($G102="","",VLOOKUP($G102,'DANH MỤC VẬT TƯ'!$B$10:$G$55,3,0))</f>
        <v>Lon</v>
      </c>
      <c r="G102" s="1006" t="s">
        <v>2068</v>
      </c>
      <c r="H102" s="1058">
        <v>40</v>
      </c>
      <c r="I102" s="1058">
        <f>IF(G102="","",VLOOKUP($G102,'BÁO CÁO NXT 156'!$A$11:$L$21,8,0))</f>
        <v>20000</v>
      </c>
      <c r="J102" s="1058">
        <f t="shared" si="2"/>
        <v>800000</v>
      </c>
      <c r="K102" s="1189">
        <v>20000</v>
      </c>
      <c r="L102" s="828">
        <f t="shared" si="3"/>
        <v>800000</v>
      </c>
      <c r="M102" s="1076"/>
      <c r="N102" s="1076"/>
    </row>
    <row r="103" spans="1:14" s="1009" customFormat="1" ht="15.95" customHeight="1">
      <c r="A103" s="1001"/>
      <c r="B103" s="1028">
        <v>44571</v>
      </c>
      <c r="C103" s="1447">
        <v>27</v>
      </c>
      <c r="D103" s="1027"/>
      <c r="E103" s="1005" t="str">
        <f>IF($G103="","",VLOOKUP($G103,'DANH MỤC VẬT TƯ'!$B$10:$G$55,2,0))</f>
        <v>Coca</v>
      </c>
      <c r="F103" s="1005" t="str">
        <f>IF($G103="","",VLOOKUP($G103,'DANH MỤC VẬT TƯ'!$B$10:$G$55,3,0))</f>
        <v>Lon</v>
      </c>
      <c r="G103" s="1006" t="s">
        <v>2072</v>
      </c>
      <c r="H103" s="1058">
        <v>40</v>
      </c>
      <c r="I103" s="1058">
        <f>IF(G103="","",VLOOKUP($G103,'BÁO CÁO NXT 156'!$A$11:$L$21,8,0))</f>
        <v>8000</v>
      </c>
      <c r="J103" s="1058">
        <f t="shared" si="2"/>
        <v>320000</v>
      </c>
      <c r="K103" s="1189">
        <v>15000</v>
      </c>
      <c r="L103" s="828">
        <f t="shared" si="3"/>
        <v>600000</v>
      </c>
      <c r="M103" s="1076"/>
      <c r="N103" s="1076"/>
    </row>
    <row r="104" spans="1:14" s="1009" customFormat="1" ht="15.95" customHeight="1">
      <c r="A104" s="1001"/>
      <c r="B104" s="1028">
        <v>44571</v>
      </c>
      <c r="C104" s="1447">
        <v>27</v>
      </c>
      <c r="D104" s="1027"/>
      <c r="E104" s="1005" t="str">
        <f>IF($G104="","",VLOOKUP($G104,'DANH MỤC VẬT TƯ'!$B$10:$G$55,2,0))</f>
        <v>Navie 300ml</v>
      </c>
      <c r="F104" s="1005" t="str">
        <f>IF($G104="","",VLOOKUP($G104,'DANH MỤC VẬT TƯ'!$B$10:$G$55,3,0))</f>
        <v>Lon</v>
      </c>
      <c r="G104" s="1006" t="s">
        <v>2070</v>
      </c>
      <c r="H104" s="1058">
        <v>40</v>
      </c>
      <c r="I104" s="1058">
        <f>IF(G104="","",VLOOKUP($G104,'BÁO CÁO NXT 156'!$A$11:$L$21,8,0))</f>
        <v>4000</v>
      </c>
      <c r="J104" s="1058">
        <f t="shared" si="2"/>
        <v>160000</v>
      </c>
      <c r="K104" s="1189">
        <v>10000</v>
      </c>
      <c r="L104" s="828">
        <f t="shared" si="3"/>
        <v>400000</v>
      </c>
      <c r="M104" s="1076"/>
      <c r="N104" s="1076"/>
    </row>
    <row r="105" spans="1:14" s="1009" customFormat="1" ht="15.95" customHeight="1">
      <c r="A105" s="1001"/>
      <c r="B105" s="1028">
        <v>44571</v>
      </c>
      <c r="C105" s="1447">
        <v>27</v>
      </c>
      <c r="D105" s="1027"/>
      <c r="E105" s="1005" t="str">
        <f>IF($G105="","",VLOOKUP($G105,'DANH MỤC VẬT TƯ'!$B$10:$G$55,2,0))</f>
        <v>Pepsi</v>
      </c>
      <c r="F105" s="1005" t="str">
        <f>IF($G105="","",VLOOKUP($G105,'DANH MỤC VẬT TƯ'!$B$10:$G$55,3,0))</f>
        <v>Lon</v>
      </c>
      <c r="G105" s="1006" t="s">
        <v>2071</v>
      </c>
      <c r="H105" s="1058">
        <v>40</v>
      </c>
      <c r="I105" s="1058">
        <f>IF(G105="","",VLOOKUP($G105,'BÁO CÁO NXT 156'!$A$11:$L$21,8,0))</f>
        <v>10000</v>
      </c>
      <c r="J105" s="1058">
        <f t="shared" si="2"/>
        <v>400000</v>
      </c>
      <c r="K105" s="1189">
        <v>15000</v>
      </c>
      <c r="L105" s="828">
        <f t="shared" si="3"/>
        <v>600000</v>
      </c>
      <c r="M105" s="1076"/>
      <c r="N105" s="1076"/>
    </row>
    <row r="106" spans="1:14" s="1009" customFormat="1" ht="15.95" customHeight="1">
      <c r="A106" s="1001"/>
      <c r="B106" s="1028"/>
      <c r="C106" s="1447"/>
      <c r="D106" s="1027"/>
      <c r="E106" s="1005" t="str">
        <f>IF($G106="","",VLOOKUP($G106,'DANH MỤC VẬT TƯ'!$B$10:$G$55,2,0))</f>
        <v/>
      </c>
      <c r="F106" s="1005" t="str">
        <f>IF($G106="","",VLOOKUP($G106,'DANH MỤC VẬT TƯ'!$B$10:$G$55,3,0))</f>
        <v/>
      </c>
      <c r="G106" s="1006"/>
      <c r="H106" s="1058"/>
      <c r="I106" s="1058" t="str">
        <f>IF(G106="","",VLOOKUP($G106,'BÁO CÁO NXT 156'!$A$11:$L$21,8,0))</f>
        <v/>
      </c>
      <c r="J106" s="1058"/>
      <c r="K106" s="1189" t="s">
        <v>785</v>
      </c>
      <c r="L106" s="828" t="str">
        <f t="shared" si="3"/>
        <v/>
      </c>
      <c r="M106" s="1190"/>
      <c r="N106" s="1076"/>
    </row>
    <row r="107" spans="1:14" s="1009" customFormat="1" ht="15.95" customHeight="1">
      <c r="A107" s="1001"/>
      <c r="B107" s="1028">
        <v>44571</v>
      </c>
      <c r="C107" s="1447">
        <v>28</v>
      </c>
      <c r="D107" s="1027"/>
      <c r="E107" s="1005" t="str">
        <f>IF($G107="","",VLOOKUP($G107,'DANH MỤC VẬT TƯ'!$B$10:$G$55,2,0))</f>
        <v>Coca</v>
      </c>
      <c r="F107" s="1005" t="str">
        <f>IF($G107="","",VLOOKUP($G107,'DANH MỤC VẬT TƯ'!$B$10:$G$55,3,0))</f>
        <v>Lon</v>
      </c>
      <c r="G107" s="1006" t="s">
        <v>2072</v>
      </c>
      <c r="H107" s="1058">
        <v>40</v>
      </c>
      <c r="I107" s="1058">
        <f>IF(G107="","",VLOOKUP($G107,'BÁO CÁO NXT 156'!$A$11:$L$21,8,0))</f>
        <v>8000</v>
      </c>
      <c r="J107" s="1058">
        <f t="shared" si="2"/>
        <v>320000</v>
      </c>
      <c r="K107" s="1189">
        <v>15000</v>
      </c>
      <c r="L107" s="828">
        <f t="shared" si="3"/>
        <v>600000</v>
      </c>
      <c r="M107" s="1076"/>
      <c r="N107" s="1076"/>
    </row>
    <row r="108" spans="1:14" s="1009" customFormat="1" ht="15.95" customHeight="1">
      <c r="A108" s="1001"/>
      <c r="B108" s="1028">
        <v>44571</v>
      </c>
      <c r="C108" s="1447">
        <v>28</v>
      </c>
      <c r="D108" s="1027"/>
      <c r="E108" s="1005" t="str">
        <f>IF($G108="","",VLOOKUP($G108,'DANH MỤC VẬT TƯ'!$B$10:$G$55,2,0))</f>
        <v>Navie 300ml</v>
      </c>
      <c r="F108" s="1005" t="str">
        <f>IF($G108="","",VLOOKUP($G108,'DANH MỤC VẬT TƯ'!$B$10:$G$55,3,0))</f>
        <v>Lon</v>
      </c>
      <c r="G108" s="1006" t="s">
        <v>2070</v>
      </c>
      <c r="H108" s="1058">
        <v>10</v>
      </c>
      <c r="I108" s="1058">
        <f>IF(G108="","",VLOOKUP($G108,'BÁO CÁO NXT 156'!$A$11:$L$21,8,0))</f>
        <v>4000</v>
      </c>
      <c r="J108" s="1058">
        <f t="shared" si="2"/>
        <v>40000</v>
      </c>
      <c r="K108" s="1189">
        <v>10000</v>
      </c>
      <c r="L108" s="828">
        <f t="shared" si="3"/>
        <v>100000</v>
      </c>
      <c r="M108" s="1076"/>
      <c r="N108" s="1076"/>
    </row>
    <row r="109" spans="1:14" s="1009" customFormat="1" ht="15.95" customHeight="1">
      <c r="A109" s="1001"/>
      <c r="B109" s="1028">
        <v>44571</v>
      </c>
      <c r="C109" s="1447">
        <v>28</v>
      </c>
      <c r="D109" s="1027"/>
      <c r="E109" s="1005" t="str">
        <f>IF($G109="","",VLOOKUP($G109,'DANH MỤC VẬT TƯ'!$B$10:$G$55,2,0))</f>
        <v>Nước cam</v>
      </c>
      <c r="F109" s="1005" t="str">
        <f>IF($G109="","",VLOOKUP($G109,'DANH MỤC VẬT TƯ'!$B$10:$G$55,3,0))</f>
        <v>Lon</v>
      </c>
      <c r="G109" s="1006" t="s">
        <v>2073</v>
      </c>
      <c r="H109" s="1058">
        <v>10</v>
      </c>
      <c r="I109" s="1058">
        <f>IF(G109="","",VLOOKUP($G109,'BÁO CÁO NXT 156'!$A$11:$L$21,8,0))</f>
        <v>8000</v>
      </c>
      <c r="J109" s="1058">
        <f>IF(H109="","",H109*I109)</f>
        <v>80000</v>
      </c>
      <c r="K109" s="1189">
        <v>15000</v>
      </c>
      <c r="L109" s="828">
        <f t="shared" si="3"/>
        <v>150000</v>
      </c>
      <c r="M109" s="1076"/>
      <c r="N109" s="1076"/>
    </row>
    <row r="110" spans="1:14" s="1009" customFormat="1" ht="15.95" customHeight="1">
      <c r="A110" s="1001"/>
      <c r="B110" s="1028"/>
      <c r="C110" s="1447"/>
      <c r="D110" s="1027"/>
      <c r="E110" s="1005" t="str">
        <f>IF($G110="","",VLOOKUP($G110,'DANH MỤC VẬT TƯ'!$B$10:$G$55,2,0))</f>
        <v/>
      </c>
      <c r="F110" s="1005" t="str">
        <f>IF($G110="","",VLOOKUP($G110,'DANH MỤC VẬT TƯ'!$B$10:$G$55,3,0))</f>
        <v/>
      </c>
      <c r="G110" s="813"/>
      <c r="H110" s="1058"/>
      <c r="I110" s="1058" t="str">
        <f>IF(G110="","",VLOOKUP($G110,'BÁO CÁO NXT 156'!$A$11:$L$21,8,0))</f>
        <v/>
      </c>
      <c r="J110" s="1058"/>
      <c r="K110" s="1189" t="s">
        <v>785</v>
      </c>
      <c r="L110" s="828" t="str">
        <f t="shared" si="3"/>
        <v/>
      </c>
      <c r="M110" s="1190"/>
      <c r="N110" s="1076"/>
    </row>
    <row r="111" spans="1:14" s="1009" customFormat="1" ht="15.95" customHeight="1">
      <c r="A111" s="1001"/>
      <c r="B111" s="1028">
        <v>44571</v>
      </c>
      <c r="C111" s="1447">
        <v>29</v>
      </c>
      <c r="D111" s="1027"/>
      <c r="E111" s="1005" t="str">
        <f>IF($G111="","",VLOOKUP($G111,'DANH MỤC VẬT TƯ'!$B$10:$G$55,2,0))</f>
        <v>Coca</v>
      </c>
      <c r="F111" s="1005" t="str">
        <f>IF($G111="","",VLOOKUP($G111,'DANH MỤC VẬT TƯ'!$B$10:$G$55,3,0))</f>
        <v>Lon</v>
      </c>
      <c r="G111" s="1006" t="s">
        <v>2072</v>
      </c>
      <c r="H111" s="1058">
        <v>30</v>
      </c>
      <c r="I111" s="1058">
        <f>IF(G111="","",VLOOKUP($G111,'BÁO CÁO NXT 156'!$A$11:$L$21,8,0))</f>
        <v>8000</v>
      </c>
      <c r="J111" s="1058">
        <f t="shared" si="2"/>
        <v>240000</v>
      </c>
      <c r="K111" s="1189">
        <v>15000</v>
      </c>
      <c r="L111" s="828">
        <f t="shared" si="3"/>
        <v>450000</v>
      </c>
      <c r="M111" s="1076"/>
      <c r="N111" s="1076"/>
    </row>
    <row r="112" spans="1:14" s="1009" customFormat="1" ht="15.95" customHeight="1">
      <c r="A112" s="1001"/>
      <c r="B112" s="1028">
        <v>44571</v>
      </c>
      <c r="C112" s="1447">
        <v>29</v>
      </c>
      <c r="D112" s="1027"/>
      <c r="E112" s="1005" t="str">
        <f>IF($G112="","",VLOOKUP($G112,'DANH MỤC VẬT TƯ'!$B$10:$G$55,2,0))</f>
        <v>Navie 300ml</v>
      </c>
      <c r="F112" s="1005" t="str">
        <f>IF($G112="","",VLOOKUP($G112,'DANH MỤC VẬT TƯ'!$B$10:$G$55,3,0))</f>
        <v>Lon</v>
      </c>
      <c r="G112" s="1006" t="s">
        <v>2070</v>
      </c>
      <c r="H112" s="1058">
        <v>10</v>
      </c>
      <c r="I112" s="1058">
        <f>IF(G112="","",VLOOKUP($G112,'BÁO CÁO NXT 156'!$A$11:$L$21,8,0))</f>
        <v>4000</v>
      </c>
      <c r="J112" s="1058">
        <f t="shared" si="2"/>
        <v>40000</v>
      </c>
      <c r="K112" s="1189">
        <v>10000</v>
      </c>
      <c r="L112" s="828">
        <f t="shared" si="3"/>
        <v>100000</v>
      </c>
      <c r="M112" s="1076"/>
      <c r="N112" s="1076"/>
    </row>
    <row r="113" spans="1:14" s="1009" customFormat="1" ht="15.95" customHeight="1">
      <c r="A113" s="1001"/>
      <c r="B113" s="1028"/>
      <c r="C113" s="1447"/>
      <c r="D113" s="1027"/>
      <c r="E113" s="1005" t="str">
        <f>IF($G113="","",VLOOKUP($G113,'DANH MỤC VẬT TƯ'!$B$10:$G$55,2,0))</f>
        <v/>
      </c>
      <c r="F113" s="1005" t="str">
        <f>IF($G113="","",VLOOKUP($G113,'DANH MỤC VẬT TƯ'!$B$10:$G$55,3,0))</f>
        <v/>
      </c>
      <c r="G113" s="813"/>
      <c r="H113" s="1058"/>
      <c r="I113" s="1058" t="str">
        <f>IF(G113="","",VLOOKUP($G113,'BÁO CÁO NXT 156'!$A$11:$L$21,8,0))</f>
        <v/>
      </c>
      <c r="J113" s="1058" t="str">
        <f t="shared" si="2"/>
        <v/>
      </c>
      <c r="K113" s="1189" t="s">
        <v>785</v>
      </c>
      <c r="L113" s="828" t="str">
        <f t="shared" si="3"/>
        <v/>
      </c>
      <c r="M113" s="1190"/>
      <c r="N113" s="1076"/>
    </row>
    <row r="114" spans="1:14" s="1009" customFormat="1" ht="15.95" customHeight="1">
      <c r="A114" s="1001"/>
      <c r="B114" s="1028">
        <v>44573</v>
      </c>
      <c r="C114" s="1447">
        <v>30</v>
      </c>
      <c r="D114" s="1027"/>
      <c r="E114" s="1005" t="str">
        <f>IF($G114="","",VLOOKUP($G114,'DANH MỤC VẬT TƯ'!$B$10:$G$55,2,0))</f>
        <v>Bia Trúc Bạch</v>
      </c>
      <c r="F114" s="1005" t="str">
        <f>IF($G114="","",VLOOKUP($G114,'DANH MỤC VẬT TƯ'!$B$10:$G$55,3,0))</f>
        <v>Lon</v>
      </c>
      <c r="G114" s="1006" t="s">
        <v>2068</v>
      </c>
      <c r="H114" s="1058">
        <v>40</v>
      </c>
      <c r="I114" s="1058">
        <f>IF(G114="","",VLOOKUP($G114,'BÁO CÁO NXT 156'!$A$11:$L$21,8,0))</f>
        <v>20000</v>
      </c>
      <c r="J114" s="1058">
        <f t="shared" si="2"/>
        <v>800000</v>
      </c>
      <c r="K114" s="1189">
        <v>20000</v>
      </c>
      <c r="L114" s="828">
        <f t="shared" si="3"/>
        <v>800000</v>
      </c>
      <c r="M114" s="1076"/>
      <c r="N114" s="1076"/>
    </row>
    <row r="115" spans="1:14" s="1009" customFormat="1" ht="15.95" customHeight="1">
      <c r="A115" s="1001"/>
      <c r="B115" s="1028">
        <v>44573</v>
      </c>
      <c r="C115" s="1447">
        <v>30</v>
      </c>
      <c r="D115" s="1027"/>
      <c r="E115" s="1005" t="str">
        <f>IF($G115="","",VLOOKUP($G115,'DANH MỤC VẬT TƯ'!$B$10:$G$55,2,0))</f>
        <v>Coca</v>
      </c>
      <c r="F115" s="1005" t="str">
        <f>IF($G115="","",VLOOKUP($G115,'DANH MỤC VẬT TƯ'!$B$10:$G$55,3,0))</f>
        <v>Lon</v>
      </c>
      <c r="G115" s="1006" t="s">
        <v>2072</v>
      </c>
      <c r="H115" s="1058">
        <v>40</v>
      </c>
      <c r="I115" s="1058">
        <f>IF(G115="","",VLOOKUP($G115,'BÁO CÁO NXT 156'!$A$11:$L$21,8,0))</f>
        <v>8000</v>
      </c>
      <c r="J115" s="1058">
        <f t="shared" si="2"/>
        <v>320000</v>
      </c>
      <c r="K115" s="1189">
        <v>15000</v>
      </c>
      <c r="L115" s="828">
        <f t="shared" si="3"/>
        <v>600000</v>
      </c>
      <c r="M115" s="1076"/>
      <c r="N115" s="1076"/>
    </row>
    <row r="116" spans="1:14" s="1009" customFormat="1" ht="15.95" customHeight="1">
      <c r="A116" s="1001"/>
      <c r="B116" s="1028">
        <v>44573</v>
      </c>
      <c r="C116" s="1447">
        <v>30</v>
      </c>
      <c r="D116" s="1027"/>
      <c r="E116" s="1005" t="str">
        <f>IF($G116="","",VLOOKUP($G116,'DANH MỤC VẬT TƯ'!$B$10:$G$55,2,0))</f>
        <v>Navie 300ml</v>
      </c>
      <c r="F116" s="1005" t="str">
        <f>IF($G116="","",VLOOKUP($G116,'DANH MỤC VẬT TƯ'!$B$10:$G$55,3,0))</f>
        <v>Lon</v>
      </c>
      <c r="G116" s="1006" t="s">
        <v>2070</v>
      </c>
      <c r="H116" s="1058">
        <v>40</v>
      </c>
      <c r="I116" s="1058">
        <f>IF(G116="","",VLOOKUP($G116,'BÁO CÁO NXT 156'!$A$11:$L$21,8,0))</f>
        <v>4000</v>
      </c>
      <c r="J116" s="1058">
        <f t="shared" si="2"/>
        <v>160000</v>
      </c>
      <c r="K116" s="1189">
        <v>10000</v>
      </c>
      <c r="L116" s="828">
        <f t="shared" si="3"/>
        <v>400000</v>
      </c>
      <c r="M116" s="1076"/>
      <c r="N116" s="1076"/>
    </row>
    <row r="117" spans="1:14" s="1009" customFormat="1" ht="15.95" customHeight="1">
      <c r="A117" s="1001"/>
      <c r="B117" s="1028">
        <v>44573</v>
      </c>
      <c r="C117" s="1447">
        <v>30</v>
      </c>
      <c r="D117" s="1027"/>
      <c r="E117" s="1005" t="str">
        <f>IF($G117="","",VLOOKUP($G117,'DANH MỤC VẬT TƯ'!$B$10:$G$55,2,0))</f>
        <v>Pepsi</v>
      </c>
      <c r="F117" s="1005" t="str">
        <f>IF($G117="","",VLOOKUP($G117,'DANH MỤC VẬT TƯ'!$B$10:$G$55,3,0))</f>
        <v>Lon</v>
      </c>
      <c r="G117" s="1006" t="s">
        <v>2071</v>
      </c>
      <c r="H117" s="1058">
        <v>40</v>
      </c>
      <c r="I117" s="1058">
        <f>IF(G117="","",VLOOKUP($G117,'BÁO CÁO NXT 156'!$A$11:$L$21,8,0))</f>
        <v>10000</v>
      </c>
      <c r="J117" s="1058">
        <f t="shared" si="2"/>
        <v>400000</v>
      </c>
      <c r="K117" s="1189">
        <v>15000</v>
      </c>
      <c r="L117" s="828">
        <f t="shared" si="3"/>
        <v>600000</v>
      </c>
      <c r="M117" s="1076"/>
      <c r="N117" s="1076"/>
    </row>
    <row r="118" spans="1:14" s="1009" customFormat="1" ht="15.95" customHeight="1">
      <c r="A118" s="1001"/>
      <c r="B118" s="1028"/>
      <c r="C118" s="1447"/>
      <c r="D118" s="1027"/>
      <c r="E118" s="1005" t="str">
        <f>IF($G118="","",VLOOKUP($G118,'DANH MỤC VẬT TƯ'!$B$10:$G$55,2,0))</f>
        <v/>
      </c>
      <c r="F118" s="1005" t="str">
        <f>IF($G118="","",VLOOKUP($G118,'DANH MỤC VẬT TƯ'!$B$10:$G$55,3,0))</f>
        <v/>
      </c>
      <c r="G118" s="813"/>
      <c r="H118" s="1058"/>
      <c r="I118" s="1058" t="str">
        <f>IF(G118="","",VLOOKUP($G118,'BÁO CÁO NXT 156'!$A$11:$L$21,8,0))</f>
        <v/>
      </c>
      <c r="J118" s="1058" t="str">
        <f t="shared" si="2"/>
        <v/>
      </c>
      <c r="K118" s="1189" t="s">
        <v>785</v>
      </c>
      <c r="L118" s="828" t="str">
        <f t="shared" si="3"/>
        <v/>
      </c>
      <c r="M118" s="1190"/>
      <c r="N118" s="1076"/>
    </row>
    <row r="119" spans="1:14" s="1009" customFormat="1" ht="15.95" customHeight="1">
      <c r="A119" s="1001"/>
      <c r="B119" s="1028">
        <v>44573</v>
      </c>
      <c r="C119" s="1447">
        <v>31</v>
      </c>
      <c r="D119" s="1027"/>
      <c r="E119" s="1005" t="str">
        <f>IF($G119="","",VLOOKUP($G119,'DANH MỤC VẬT TƯ'!$B$10:$G$55,2,0))</f>
        <v>Bia Trúc Bạch</v>
      </c>
      <c r="F119" s="1005" t="str">
        <f>IF($G119="","",VLOOKUP($G119,'DANH MỤC VẬT TƯ'!$B$10:$G$55,3,0))</f>
        <v>Lon</v>
      </c>
      <c r="G119" s="1006" t="s">
        <v>2068</v>
      </c>
      <c r="H119" s="1058">
        <v>20</v>
      </c>
      <c r="I119" s="1058">
        <f>IF(G119="","",VLOOKUP($G119,'BÁO CÁO NXT 156'!$A$11:$L$21,8,0))</f>
        <v>20000</v>
      </c>
      <c r="J119" s="1058">
        <f t="shared" si="2"/>
        <v>400000</v>
      </c>
      <c r="K119" s="1189">
        <v>20000</v>
      </c>
      <c r="L119" s="828">
        <f t="shared" si="3"/>
        <v>400000</v>
      </c>
      <c r="M119" s="1076"/>
      <c r="N119" s="1076"/>
    </row>
    <row r="120" spans="1:14" s="1009" customFormat="1" ht="15.95" customHeight="1">
      <c r="A120" s="1001"/>
      <c r="B120" s="1028">
        <v>44573</v>
      </c>
      <c r="C120" s="1447">
        <v>31</v>
      </c>
      <c r="D120" s="1027"/>
      <c r="E120" s="1005" t="str">
        <f>IF($G120="","",VLOOKUP($G120,'DANH MỤC VẬT TƯ'!$B$10:$G$55,2,0))</f>
        <v>Coca</v>
      </c>
      <c r="F120" s="1005" t="str">
        <f>IF($G120="","",VLOOKUP($G120,'DANH MỤC VẬT TƯ'!$B$10:$G$55,3,0))</f>
        <v>Lon</v>
      </c>
      <c r="G120" s="1006" t="s">
        <v>2072</v>
      </c>
      <c r="H120" s="1058">
        <v>10</v>
      </c>
      <c r="I120" s="1058">
        <f>IF(G120="","",VLOOKUP($G120,'BÁO CÁO NXT 156'!$A$11:$L$21,8,0))</f>
        <v>8000</v>
      </c>
      <c r="J120" s="1058">
        <f t="shared" si="2"/>
        <v>80000</v>
      </c>
      <c r="K120" s="1189">
        <v>15000</v>
      </c>
      <c r="L120" s="828">
        <f t="shared" si="3"/>
        <v>150000</v>
      </c>
      <c r="M120" s="1076"/>
      <c r="N120" s="1076"/>
    </row>
    <row r="121" spans="1:14" s="1009" customFormat="1" ht="15.95" customHeight="1">
      <c r="A121" s="1001"/>
      <c r="B121" s="1028">
        <v>44573</v>
      </c>
      <c r="C121" s="1447">
        <v>31</v>
      </c>
      <c r="D121" s="1027"/>
      <c r="E121" s="1005" t="str">
        <f>IF($G121="","",VLOOKUP($G121,'DANH MỤC VẬT TƯ'!$B$10:$G$55,2,0))</f>
        <v>Navie 300ml</v>
      </c>
      <c r="F121" s="1005" t="str">
        <f>IF($G121="","",VLOOKUP($G121,'DANH MỤC VẬT TƯ'!$B$10:$G$55,3,0))</f>
        <v>Lon</v>
      </c>
      <c r="G121" s="1006" t="s">
        <v>2070</v>
      </c>
      <c r="H121" s="1058">
        <v>10</v>
      </c>
      <c r="I121" s="1058">
        <f>IF(G121="","",VLOOKUP($G121,'BÁO CÁO NXT 156'!$A$11:$L$21,8,0))</f>
        <v>4000</v>
      </c>
      <c r="J121" s="1058">
        <f t="shared" si="2"/>
        <v>40000</v>
      </c>
      <c r="K121" s="1189">
        <v>10000</v>
      </c>
      <c r="L121" s="828">
        <f t="shared" si="3"/>
        <v>100000</v>
      </c>
      <c r="M121" s="1076"/>
      <c r="N121" s="1076"/>
    </row>
    <row r="122" spans="1:14" s="1009" customFormat="1" ht="15.95" customHeight="1">
      <c r="A122" s="1001"/>
      <c r="B122" s="1028">
        <v>44573</v>
      </c>
      <c r="C122" s="1447">
        <v>31</v>
      </c>
      <c r="D122" s="1027"/>
      <c r="E122" s="1005" t="str">
        <f>IF($G122="","",VLOOKUP($G122,'DANH MỤC VẬT TƯ'!$B$10:$G$55,2,0))</f>
        <v>Pepsi</v>
      </c>
      <c r="F122" s="1005" t="str">
        <f>IF($G122="","",VLOOKUP($G122,'DANH MỤC VẬT TƯ'!$B$10:$G$55,3,0))</f>
        <v>Lon</v>
      </c>
      <c r="G122" s="1006" t="s">
        <v>2071</v>
      </c>
      <c r="H122" s="1058">
        <v>10</v>
      </c>
      <c r="I122" s="1058">
        <f>IF(G122="","",VLOOKUP($G122,'BÁO CÁO NXT 156'!$A$11:$L$21,8,0))</f>
        <v>10000</v>
      </c>
      <c r="J122" s="1058">
        <f t="shared" si="2"/>
        <v>100000</v>
      </c>
      <c r="K122" s="1189">
        <v>15000</v>
      </c>
      <c r="L122" s="828">
        <f t="shared" si="3"/>
        <v>150000</v>
      </c>
      <c r="M122" s="1076"/>
      <c r="N122" s="1076"/>
    </row>
    <row r="123" spans="1:14" s="1009" customFormat="1" ht="15.95" customHeight="1">
      <c r="A123" s="1001"/>
      <c r="B123" s="1028"/>
      <c r="C123" s="1447"/>
      <c r="D123" s="1027"/>
      <c r="E123" s="1005" t="str">
        <f>IF($G123="","",VLOOKUP($G123,'DANH MỤC VẬT TƯ'!$B$10:$G$55,2,0))</f>
        <v/>
      </c>
      <c r="F123" s="1005" t="str">
        <f>IF($G123="","",VLOOKUP($G123,'DANH MỤC VẬT TƯ'!$B$10:$G$55,3,0))</f>
        <v/>
      </c>
      <c r="G123" s="813"/>
      <c r="H123" s="1058"/>
      <c r="I123" s="1058" t="str">
        <f>IF(G123="","",VLOOKUP($G123,'BÁO CÁO NXT 156'!$A$11:$L$21,8,0))</f>
        <v/>
      </c>
      <c r="J123" s="1058" t="str">
        <f t="shared" si="2"/>
        <v/>
      </c>
      <c r="K123" s="1189" t="s">
        <v>785</v>
      </c>
      <c r="L123" s="828" t="str">
        <f t="shared" si="3"/>
        <v/>
      </c>
      <c r="M123" s="1190"/>
      <c r="N123" s="1076"/>
    </row>
    <row r="124" spans="1:14" s="1009" customFormat="1" ht="15.95" customHeight="1">
      <c r="A124" s="1001"/>
      <c r="B124" s="1028">
        <v>44573</v>
      </c>
      <c r="C124" s="1447">
        <v>32</v>
      </c>
      <c r="D124" s="1027"/>
      <c r="E124" s="1005" t="str">
        <f>IF($G124="","",VLOOKUP($G124,'DANH MỤC VẬT TƯ'!$B$10:$G$55,2,0))</f>
        <v>Coca</v>
      </c>
      <c r="F124" s="1005" t="str">
        <f>IF($G124="","",VLOOKUP($G124,'DANH MỤC VẬT TƯ'!$B$10:$G$55,3,0))</f>
        <v>Lon</v>
      </c>
      <c r="G124" s="1006" t="s">
        <v>2072</v>
      </c>
      <c r="H124" s="1058">
        <v>30</v>
      </c>
      <c r="I124" s="1058">
        <f>IF(G124="","",VLOOKUP($G124,'BÁO CÁO NXT 156'!$A$11:$L$21,8,0))</f>
        <v>8000</v>
      </c>
      <c r="J124" s="1058">
        <f t="shared" si="2"/>
        <v>240000</v>
      </c>
      <c r="K124" s="1189">
        <v>15000</v>
      </c>
      <c r="L124" s="828">
        <f t="shared" si="3"/>
        <v>450000</v>
      </c>
      <c r="M124" s="1076"/>
      <c r="N124" s="1076"/>
    </row>
    <row r="125" spans="1:14" s="1009" customFormat="1" ht="15.95" customHeight="1">
      <c r="A125" s="1001"/>
      <c r="B125" s="1028">
        <v>44573</v>
      </c>
      <c r="C125" s="1447">
        <v>32</v>
      </c>
      <c r="D125" s="1027"/>
      <c r="E125" s="1005" t="str">
        <f>IF($G125="","",VLOOKUP($G125,'DANH MỤC VẬT TƯ'!$B$10:$G$55,2,0))</f>
        <v>Navie 300ml</v>
      </c>
      <c r="F125" s="1005" t="str">
        <f>IF($G125="","",VLOOKUP($G125,'DANH MỤC VẬT TƯ'!$B$10:$G$55,3,0))</f>
        <v>Lon</v>
      </c>
      <c r="G125" s="1006" t="s">
        <v>2070</v>
      </c>
      <c r="H125" s="1058">
        <v>10</v>
      </c>
      <c r="I125" s="1058">
        <f>IF(G125="","",VLOOKUP($G125,'BÁO CÁO NXT 156'!$A$11:$L$21,8,0))</f>
        <v>4000</v>
      </c>
      <c r="J125" s="1058">
        <f t="shared" si="2"/>
        <v>40000</v>
      </c>
      <c r="K125" s="1189">
        <v>10000</v>
      </c>
      <c r="L125" s="828">
        <f t="shared" si="3"/>
        <v>100000</v>
      </c>
      <c r="M125" s="1076"/>
      <c r="N125" s="1076"/>
    </row>
    <row r="126" spans="1:14" s="1009" customFormat="1" ht="15.95" customHeight="1">
      <c r="A126" s="1001"/>
      <c r="B126" s="1028"/>
      <c r="C126" s="1447"/>
      <c r="D126" s="1027"/>
      <c r="E126" s="1005" t="str">
        <f>IF($G126="","",VLOOKUP($G126,'DANH MỤC VẬT TƯ'!$B$10:$G$55,2,0))</f>
        <v/>
      </c>
      <c r="F126" s="1005" t="str">
        <f>IF($G126="","",VLOOKUP($G126,'DANH MỤC VẬT TƯ'!$B$10:$G$55,3,0))</f>
        <v/>
      </c>
      <c r="G126" s="813"/>
      <c r="H126" s="1058"/>
      <c r="I126" s="1058" t="str">
        <f>IF(G126="","",VLOOKUP($G126,'BÁO CÁO NXT 156'!$A$11:$L$21,8,0))</f>
        <v/>
      </c>
      <c r="J126" s="1058" t="str">
        <f t="shared" si="2"/>
        <v/>
      </c>
      <c r="K126" s="1189" t="s">
        <v>785</v>
      </c>
      <c r="L126" s="828" t="str">
        <f t="shared" si="3"/>
        <v/>
      </c>
      <c r="M126" s="1190"/>
      <c r="N126" s="1076"/>
    </row>
    <row r="127" spans="1:14" s="1009" customFormat="1" ht="15.95" customHeight="1">
      <c r="A127" s="1001"/>
      <c r="B127" s="1028">
        <v>44573</v>
      </c>
      <c r="C127" s="1447">
        <v>33</v>
      </c>
      <c r="D127" s="1027"/>
      <c r="E127" s="1005" t="str">
        <f>IF($G127="","",VLOOKUP($G127,'DANH MỤC VẬT TƯ'!$B$10:$G$55,2,0))</f>
        <v>Coca</v>
      </c>
      <c r="F127" s="1005" t="str">
        <f>IF($G127="","",VLOOKUP($G127,'DANH MỤC VẬT TƯ'!$B$10:$G$55,3,0))</f>
        <v>Lon</v>
      </c>
      <c r="G127" s="1006" t="s">
        <v>2072</v>
      </c>
      <c r="H127" s="1058">
        <v>25</v>
      </c>
      <c r="I127" s="1058">
        <f>IF(G127="","",VLOOKUP($G127,'BÁO CÁO NXT 156'!$A$11:$L$21,8,0))</f>
        <v>8000</v>
      </c>
      <c r="J127" s="1058">
        <f t="shared" si="2"/>
        <v>200000</v>
      </c>
      <c r="K127" s="1189">
        <v>15000</v>
      </c>
      <c r="L127" s="828">
        <f t="shared" si="3"/>
        <v>375000</v>
      </c>
      <c r="M127" s="1076"/>
      <c r="N127" s="1076"/>
    </row>
    <row r="128" spans="1:14" s="1009" customFormat="1" ht="15.95" customHeight="1">
      <c r="A128" s="1001"/>
      <c r="B128" s="1028">
        <v>44573</v>
      </c>
      <c r="C128" s="1447">
        <v>33</v>
      </c>
      <c r="D128" s="1027"/>
      <c r="E128" s="1005" t="str">
        <f>IF($G128="","",VLOOKUP($G128,'DANH MỤC VẬT TƯ'!$B$10:$G$55,2,0))</f>
        <v>Navie 300ml</v>
      </c>
      <c r="F128" s="1005" t="str">
        <f>IF($G128="","",VLOOKUP($G128,'DANH MỤC VẬT TƯ'!$B$10:$G$55,3,0))</f>
        <v>Lon</v>
      </c>
      <c r="G128" s="1006" t="s">
        <v>2070</v>
      </c>
      <c r="H128" s="1058">
        <v>10</v>
      </c>
      <c r="I128" s="1058">
        <f>IF(G128="","",VLOOKUP($G128,'BÁO CÁO NXT 156'!$A$11:$L$21,8,0))</f>
        <v>4000</v>
      </c>
      <c r="J128" s="1058">
        <f t="shared" si="2"/>
        <v>40000</v>
      </c>
      <c r="K128" s="1189">
        <v>10000</v>
      </c>
      <c r="L128" s="828">
        <f t="shared" si="3"/>
        <v>100000</v>
      </c>
      <c r="M128" s="1076"/>
      <c r="N128" s="1076"/>
    </row>
    <row r="129" spans="1:14" s="1009" customFormat="1" ht="15.95" customHeight="1">
      <c r="A129" s="1001"/>
      <c r="B129" s="1028"/>
      <c r="C129" s="1447"/>
      <c r="D129" s="1027"/>
      <c r="E129" s="1005" t="str">
        <f>IF($G129="","",VLOOKUP($G129,'DANH MỤC VẬT TƯ'!$B$10:$G$55,2,0))</f>
        <v/>
      </c>
      <c r="F129" s="1005" t="str">
        <f>IF($G129="","",VLOOKUP($G129,'DANH MỤC VẬT TƯ'!$B$10:$G$55,3,0))</f>
        <v/>
      </c>
      <c r="G129" s="813"/>
      <c r="H129" s="1058"/>
      <c r="I129" s="1058" t="str">
        <f>IF(G129="","",VLOOKUP($G129,'BÁO CÁO NXT 156'!$A$11:$L$21,8,0))</f>
        <v/>
      </c>
      <c r="J129" s="1058" t="str">
        <f t="shared" si="2"/>
        <v/>
      </c>
      <c r="K129" s="1189" t="s">
        <v>785</v>
      </c>
      <c r="L129" s="828" t="str">
        <f t="shared" si="3"/>
        <v/>
      </c>
      <c r="M129" s="1190"/>
      <c r="N129" s="1076"/>
    </row>
    <row r="130" spans="1:14" s="1009" customFormat="1" ht="15.95" customHeight="1">
      <c r="A130" s="1001"/>
      <c r="B130" s="1028">
        <v>44576</v>
      </c>
      <c r="C130" s="1447">
        <v>34</v>
      </c>
      <c r="D130" s="1027"/>
      <c r="E130" s="1005" t="str">
        <f>IF($G130="","",VLOOKUP($G130,'DANH MỤC VẬT TƯ'!$B$10:$G$55,2,0))</f>
        <v>Rượu ngô 500ml</v>
      </c>
      <c r="F130" s="1005" t="str">
        <f>IF($G130="","",VLOOKUP($G130,'DANH MỤC VẬT TƯ'!$B$10:$G$55,3,0))</f>
        <v>Lon</v>
      </c>
      <c r="G130" s="1006" t="s">
        <v>2074</v>
      </c>
      <c r="H130" s="1058">
        <v>40</v>
      </c>
      <c r="I130" s="1058">
        <f>IF(G130="","",VLOOKUP($G130,'BÁO CÁO NXT 156'!$A$11:$L$21,8,0))</f>
        <v>35000</v>
      </c>
      <c r="J130" s="1058">
        <f t="shared" si="2"/>
        <v>1400000</v>
      </c>
      <c r="K130" s="1189">
        <v>50000</v>
      </c>
      <c r="L130" s="828">
        <f t="shared" si="3"/>
        <v>2000000</v>
      </c>
      <c r="M130" s="1076"/>
      <c r="N130" s="1076"/>
    </row>
    <row r="131" spans="1:14" s="1009" customFormat="1" ht="15.95" customHeight="1">
      <c r="A131" s="1001"/>
      <c r="B131" s="1028">
        <v>44576</v>
      </c>
      <c r="C131" s="1447">
        <v>34</v>
      </c>
      <c r="D131" s="1027"/>
      <c r="E131" s="1005" t="str">
        <f>IF($G131="","",VLOOKUP($G131,'DANH MỤC VẬT TƯ'!$B$10:$G$55,2,0))</f>
        <v>Bia 333</v>
      </c>
      <c r="F131" s="1005" t="str">
        <f>IF($G131="","",VLOOKUP($G131,'DANH MỤC VẬT TƯ'!$B$10:$G$55,3,0))</f>
        <v>Lon</v>
      </c>
      <c r="G131" s="1006" t="s">
        <v>2069</v>
      </c>
      <c r="H131" s="1058">
        <v>40</v>
      </c>
      <c r="I131" s="1058">
        <f>IF(G131="","",VLOOKUP($G131,'BÁO CÁO NXT 156'!$A$11:$L$21,8,0))</f>
        <v>11000</v>
      </c>
      <c r="J131" s="1058">
        <f t="shared" si="2"/>
        <v>440000</v>
      </c>
      <c r="K131" s="1189">
        <v>15000</v>
      </c>
      <c r="L131" s="828">
        <f t="shared" si="3"/>
        <v>600000</v>
      </c>
      <c r="M131" s="1076"/>
      <c r="N131" s="1076"/>
    </row>
    <row r="132" spans="1:14" s="1009" customFormat="1" ht="15.95" customHeight="1">
      <c r="A132" s="1001"/>
      <c r="B132" s="1028">
        <v>44576</v>
      </c>
      <c r="C132" s="1447">
        <v>34</v>
      </c>
      <c r="D132" s="1027"/>
      <c r="E132" s="1005" t="str">
        <f>IF($G132="","",VLOOKUP($G132,'DANH MỤC VẬT TƯ'!$B$10:$G$55,2,0))</f>
        <v>Navie 300ml</v>
      </c>
      <c r="F132" s="1005" t="str">
        <f>IF($G132="","",VLOOKUP($G132,'DANH MỤC VẬT TƯ'!$B$10:$G$55,3,0))</f>
        <v>Lon</v>
      </c>
      <c r="G132" s="1006" t="s">
        <v>2070</v>
      </c>
      <c r="H132" s="1058">
        <v>40</v>
      </c>
      <c r="I132" s="1058">
        <f>IF(G132="","",VLOOKUP($G132,'BÁO CÁO NXT 156'!$A$11:$L$21,8,0))</f>
        <v>4000</v>
      </c>
      <c r="J132" s="1058">
        <f t="shared" si="2"/>
        <v>160000</v>
      </c>
      <c r="K132" s="1189">
        <v>10000</v>
      </c>
      <c r="L132" s="828">
        <f t="shared" si="3"/>
        <v>400000</v>
      </c>
      <c r="M132" s="1076"/>
      <c r="N132" s="1076"/>
    </row>
    <row r="133" spans="1:14" s="1009" customFormat="1" ht="15.95" customHeight="1">
      <c r="A133" s="1001"/>
      <c r="B133" s="1028">
        <v>44576</v>
      </c>
      <c r="C133" s="1447">
        <v>34</v>
      </c>
      <c r="D133" s="1027"/>
      <c r="E133" s="1005" t="str">
        <f>IF($G133="","",VLOOKUP($G133,'DANH MỤC VẬT TƯ'!$B$10:$G$55,2,0))</f>
        <v>Nước cam</v>
      </c>
      <c r="F133" s="1005" t="str">
        <f>IF($G133="","",VLOOKUP($G133,'DANH MỤC VẬT TƯ'!$B$10:$G$55,3,0))</f>
        <v>Lon</v>
      </c>
      <c r="G133" s="1006" t="s">
        <v>2073</v>
      </c>
      <c r="H133" s="1058">
        <v>40</v>
      </c>
      <c r="I133" s="1058">
        <f>IF(G133="","",VLOOKUP($G133,'BÁO CÁO NXT 156'!$A$11:$L$21,8,0))</f>
        <v>8000</v>
      </c>
      <c r="J133" s="1058">
        <f>IF(H133="","",H133*I133)</f>
        <v>320000</v>
      </c>
      <c r="K133" s="1189">
        <v>15000</v>
      </c>
      <c r="L133" s="828">
        <f t="shared" si="3"/>
        <v>600000</v>
      </c>
      <c r="M133" s="1076"/>
      <c r="N133" s="1076"/>
    </row>
    <row r="134" spans="1:14" s="1009" customFormat="1" ht="15.95" customHeight="1">
      <c r="A134" s="1001"/>
      <c r="B134" s="1028"/>
      <c r="C134" s="1447"/>
      <c r="D134" s="1027"/>
      <c r="E134" s="1005" t="str">
        <f>IF($G134="","",VLOOKUP($G134,'DANH MỤC VẬT TƯ'!$B$10:$G$55,2,0))</f>
        <v/>
      </c>
      <c r="F134" s="1005" t="str">
        <f>IF($G134="","",VLOOKUP($G134,'DANH MỤC VẬT TƯ'!$B$10:$G$55,3,0))</f>
        <v/>
      </c>
      <c r="G134" s="813"/>
      <c r="H134" s="1058"/>
      <c r="I134" s="1058" t="str">
        <f>IF(G134="","",VLOOKUP($G134,'BÁO CÁO NXT 156'!$A$11:$L$21,8,0))</f>
        <v/>
      </c>
      <c r="J134" s="1058" t="str">
        <f t="shared" si="2"/>
        <v/>
      </c>
      <c r="K134" s="1189" t="s">
        <v>785</v>
      </c>
      <c r="L134" s="828" t="str">
        <f t="shared" si="3"/>
        <v/>
      </c>
      <c r="M134" s="1190"/>
      <c r="N134" s="1076"/>
    </row>
    <row r="135" spans="1:14" s="1009" customFormat="1" ht="15.95" customHeight="1">
      <c r="A135" s="1001"/>
      <c r="B135" s="1028">
        <v>44576</v>
      </c>
      <c r="C135" s="1447">
        <v>35</v>
      </c>
      <c r="D135" s="1027"/>
      <c r="E135" s="1005" t="str">
        <f>IF($G135="","",VLOOKUP($G135,'DANH MỤC VẬT TƯ'!$B$10:$G$55,2,0))</f>
        <v>Nước cam</v>
      </c>
      <c r="F135" s="1005" t="str">
        <f>IF($G135="","",VLOOKUP($G135,'DANH MỤC VẬT TƯ'!$B$10:$G$55,3,0))</f>
        <v>Lon</v>
      </c>
      <c r="G135" s="1006" t="s">
        <v>2073</v>
      </c>
      <c r="H135" s="1058">
        <v>20</v>
      </c>
      <c r="I135" s="1058">
        <f>IF(G135="","",VLOOKUP($G135,'BÁO CÁO NXT 156'!$A$11:$L$21,8,0))</f>
        <v>8000</v>
      </c>
      <c r="J135" s="1058">
        <f t="shared" si="2"/>
        <v>160000</v>
      </c>
      <c r="K135" s="1189">
        <v>15000</v>
      </c>
      <c r="L135" s="828">
        <f t="shared" si="3"/>
        <v>300000</v>
      </c>
      <c r="M135" s="1076"/>
      <c r="N135" s="1076"/>
    </row>
    <row r="136" spans="1:14" s="1009" customFormat="1" ht="15.95" customHeight="1">
      <c r="A136" s="1001"/>
      <c r="B136" s="1028">
        <v>44576</v>
      </c>
      <c r="C136" s="1447">
        <v>35</v>
      </c>
      <c r="D136" s="1027"/>
      <c r="E136" s="1005" t="str">
        <f>IF($G136="","",VLOOKUP($G136,'DANH MỤC VẬT TƯ'!$B$10:$G$55,2,0))</f>
        <v>Navie 300ml</v>
      </c>
      <c r="F136" s="1005" t="str">
        <f>IF($G136="","",VLOOKUP($G136,'DANH MỤC VẬT TƯ'!$B$10:$G$55,3,0))</f>
        <v>Lon</v>
      </c>
      <c r="G136" s="1006" t="s">
        <v>2070</v>
      </c>
      <c r="H136" s="1058">
        <v>10</v>
      </c>
      <c r="I136" s="1058">
        <f>IF(G136="","",VLOOKUP($G136,'BÁO CÁO NXT 156'!$A$11:$L$21,8,0))</f>
        <v>4000</v>
      </c>
      <c r="J136" s="1058">
        <f t="shared" si="2"/>
        <v>40000</v>
      </c>
      <c r="K136" s="1189">
        <v>10000</v>
      </c>
      <c r="L136" s="828">
        <f t="shared" si="3"/>
        <v>100000</v>
      </c>
      <c r="M136" s="1076"/>
      <c r="N136" s="1076"/>
    </row>
    <row r="137" spans="1:14" s="1009" customFormat="1" ht="15.95" customHeight="1">
      <c r="A137" s="1001"/>
      <c r="B137" s="1028"/>
      <c r="C137" s="1447"/>
      <c r="D137" s="1027"/>
      <c r="E137" s="1005" t="str">
        <f>IF($G137="","",VLOOKUP($G137,'DANH MỤC VẬT TƯ'!$B$10:$G$55,2,0))</f>
        <v/>
      </c>
      <c r="F137" s="1005" t="str">
        <f>IF($G137="","",VLOOKUP($G137,'DANH MỤC VẬT TƯ'!$B$10:$G$55,3,0))</f>
        <v/>
      </c>
      <c r="G137" s="813"/>
      <c r="H137" s="1058"/>
      <c r="I137" s="1058" t="str">
        <f>IF(G137="","",VLOOKUP($G137,'BÁO CÁO NXT 156'!$A$11:$L$21,8,0))</f>
        <v/>
      </c>
      <c r="J137" s="1058" t="str">
        <f t="shared" si="2"/>
        <v/>
      </c>
      <c r="K137" s="1189" t="s">
        <v>785</v>
      </c>
      <c r="L137" s="828" t="str">
        <f t="shared" si="3"/>
        <v/>
      </c>
      <c r="M137" s="1190"/>
      <c r="N137" s="1076"/>
    </row>
    <row r="138" spans="1:14" s="1009" customFormat="1" ht="15.95" customHeight="1">
      <c r="A138" s="1001"/>
      <c r="B138" s="1028">
        <v>44576</v>
      </c>
      <c r="C138" s="1447">
        <v>36</v>
      </c>
      <c r="D138" s="1027"/>
      <c r="E138" s="1005" t="str">
        <f>IF($G138="","",VLOOKUP($G138,'DANH MỤC VẬT TƯ'!$B$10:$G$55,2,0))</f>
        <v>Nước cam</v>
      </c>
      <c r="F138" s="1005" t="str">
        <f>IF($G138="","",VLOOKUP($G138,'DANH MỤC VẬT TƯ'!$B$10:$G$55,3,0))</f>
        <v>Lon</v>
      </c>
      <c r="G138" s="1006" t="s">
        <v>2073</v>
      </c>
      <c r="H138" s="1058">
        <v>20</v>
      </c>
      <c r="I138" s="1058">
        <f>IF(G138="","",VLOOKUP($G138,'BÁO CÁO NXT 156'!$A$11:$L$21,8,0))</f>
        <v>8000</v>
      </c>
      <c r="J138" s="1058">
        <f t="shared" si="2"/>
        <v>160000</v>
      </c>
      <c r="K138" s="1189">
        <v>15000</v>
      </c>
      <c r="L138" s="828">
        <f t="shared" si="3"/>
        <v>300000</v>
      </c>
      <c r="M138" s="1076"/>
      <c r="N138" s="1076"/>
    </row>
    <row r="139" spans="1:14" s="1009" customFormat="1" ht="15.95" customHeight="1">
      <c r="A139" s="1001"/>
      <c r="B139" s="1028">
        <v>44576</v>
      </c>
      <c r="C139" s="1447">
        <v>36</v>
      </c>
      <c r="D139" s="1027"/>
      <c r="E139" s="1005" t="str">
        <f>IF($G139="","",VLOOKUP($G139,'DANH MỤC VẬT TƯ'!$B$10:$G$55,2,0))</f>
        <v>Navie 300ml</v>
      </c>
      <c r="F139" s="1005" t="str">
        <f>IF($G139="","",VLOOKUP($G139,'DANH MỤC VẬT TƯ'!$B$10:$G$55,3,0))</f>
        <v>Lon</v>
      </c>
      <c r="G139" s="1006" t="s">
        <v>2070</v>
      </c>
      <c r="H139" s="1058">
        <v>10</v>
      </c>
      <c r="I139" s="1058">
        <f>IF(G139="","",VLOOKUP($G139,'BÁO CÁO NXT 156'!$A$11:$L$21,8,0))</f>
        <v>4000</v>
      </c>
      <c r="J139" s="1058">
        <f t="shared" si="2"/>
        <v>40000</v>
      </c>
      <c r="K139" s="1189">
        <v>10000</v>
      </c>
      <c r="L139" s="828">
        <f t="shared" si="3"/>
        <v>100000</v>
      </c>
      <c r="M139" s="1076"/>
      <c r="N139" s="1076"/>
    </row>
    <row r="140" spans="1:14" s="1009" customFormat="1" ht="15.95" customHeight="1">
      <c r="A140" s="1001"/>
      <c r="B140" s="1028"/>
      <c r="C140" s="1447"/>
      <c r="D140" s="1027"/>
      <c r="E140" s="1005" t="str">
        <f>IF($G140="","",VLOOKUP($G140,'DANH MỤC VẬT TƯ'!$B$10:$G$55,2,0))</f>
        <v/>
      </c>
      <c r="F140" s="1005" t="str">
        <f>IF($G140="","",VLOOKUP($G140,'DANH MỤC VẬT TƯ'!$B$10:$G$55,3,0))</f>
        <v/>
      </c>
      <c r="G140" s="813"/>
      <c r="H140" s="1058"/>
      <c r="I140" s="1058" t="str">
        <f>IF(G140="","",VLOOKUP($G140,'BÁO CÁO NXT 156'!$A$11:$L$21,8,0))</f>
        <v/>
      </c>
      <c r="J140" s="1058" t="str">
        <f t="shared" si="2"/>
        <v/>
      </c>
      <c r="K140" s="1189" t="s">
        <v>785</v>
      </c>
      <c r="L140" s="828" t="str">
        <f t="shared" si="3"/>
        <v/>
      </c>
      <c r="M140" s="1190"/>
      <c r="N140" s="1076"/>
    </row>
    <row r="141" spans="1:14" s="1009" customFormat="1" ht="15.95" customHeight="1">
      <c r="A141" s="1001"/>
      <c r="B141" s="1028">
        <v>44577</v>
      </c>
      <c r="C141" s="1447">
        <v>37</v>
      </c>
      <c r="D141" s="1027"/>
      <c r="E141" s="1005" t="str">
        <f>IF($G141="","",VLOOKUP($G141,'DANH MỤC VẬT TƯ'!$B$10:$G$55,2,0))</f>
        <v>Rượu ngô 500ml</v>
      </c>
      <c r="F141" s="1005" t="str">
        <f>IF($G141="","",VLOOKUP($G141,'DANH MỤC VẬT TƯ'!$B$10:$G$55,3,0))</f>
        <v>Lon</v>
      </c>
      <c r="G141" s="1006" t="s">
        <v>2074</v>
      </c>
      <c r="H141" s="1058">
        <v>30</v>
      </c>
      <c r="I141" s="1058">
        <f>IF(G141="","",VLOOKUP($G141,'BÁO CÁO NXT 156'!$A$11:$L$21,8,0))</f>
        <v>35000</v>
      </c>
      <c r="J141" s="1058">
        <f t="shared" ref="J141:J204" si="4">IF(H141="","",H141*I141)</f>
        <v>1050000</v>
      </c>
      <c r="K141" s="1189">
        <v>50000</v>
      </c>
      <c r="L141" s="828">
        <f t="shared" ref="L141:L204" si="5">IF(H141="","",K141*H141)</f>
        <v>1500000</v>
      </c>
      <c r="M141" s="1076"/>
      <c r="N141" s="1076"/>
    </row>
    <row r="142" spans="1:14" s="1009" customFormat="1" ht="15.95" customHeight="1">
      <c r="A142" s="1001"/>
      <c r="B142" s="1028">
        <v>44577</v>
      </c>
      <c r="C142" s="1447">
        <v>37</v>
      </c>
      <c r="D142" s="1027"/>
      <c r="E142" s="1005" t="str">
        <f>IF($G142="","",VLOOKUP($G142,'DANH MỤC VẬT TƯ'!$B$10:$G$55,2,0))</f>
        <v>Bia 333</v>
      </c>
      <c r="F142" s="1005" t="str">
        <f>IF($G142="","",VLOOKUP($G142,'DANH MỤC VẬT TƯ'!$B$10:$G$55,3,0))</f>
        <v>Lon</v>
      </c>
      <c r="G142" s="1006" t="s">
        <v>2069</v>
      </c>
      <c r="H142" s="1058">
        <v>30</v>
      </c>
      <c r="I142" s="1058">
        <f>IF(G142="","",VLOOKUP($G142,'BÁO CÁO NXT 156'!$A$11:$L$21,8,0))</f>
        <v>11000</v>
      </c>
      <c r="J142" s="1058">
        <f t="shared" si="4"/>
        <v>330000</v>
      </c>
      <c r="K142" s="1189">
        <v>15000</v>
      </c>
      <c r="L142" s="828">
        <f t="shared" si="5"/>
        <v>450000</v>
      </c>
      <c r="M142" s="1076"/>
      <c r="N142" s="1076"/>
    </row>
    <row r="143" spans="1:14" s="1009" customFormat="1" ht="15.95" customHeight="1">
      <c r="A143" s="1001"/>
      <c r="B143" s="1028">
        <v>44577</v>
      </c>
      <c r="C143" s="1447">
        <v>37</v>
      </c>
      <c r="D143" s="1027"/>
      <c r="E143" s="1005" t="str">
        <f>IF($G143="","",VLOOKUP($G143,'DANH MỤC VẬT TƯ'!$B$10:$G$55,2,0))</f>
        <v>Navie 300ml</v>
      </c>
      <c r="F143" s="1005" t="str">
        <f>IF($G143="","",VLOOKUP($G143,'DANH MỤC VẬT TƯ'!$B$10:$G$55,3,0))</f>
        <v>Lon</v>
      </c>
      <c r="G143" s="1006" t="s">
        <v>2070</v>
      </c>
      <c r="H143" s="1058">
        <v>30</v>
      </c>
      <c r="I143" s="1058">
        <f>IF(G143="","",VLOOKUP($G143,'BÁO CÁO NXT 156'!$A$11:$L$21,8,0))</f>
        <v>4000</v>
      </c>
      <c r="J143" s="1058">
        <f t="shared" si="4"/>
        <v>120000</v>
      </c>
      <c r="K143" s="1189">
        <v>10000</v>
      </c>
      <c r="L143" s="828">
        <f t="shared" si="5"/>
        <v>300000</v>
      </c>
      <c r="M143" s="1076"/>
      <c r="N143" s="1076"/>
    </row>
    <row r="144" spans="1:14" s="1009" customFormat="1" ht="15.95" customHeight="1">
      <c r="A144" s="1001"/>
      <c r="B144" s="1028">
        <v>44577</v>
      </c>
      <c r="C144" s="1447">
        <v>37</v>
      </c>
      <c r="D144" s="1027"/>
      <c r="E144" s="1005" t="str">
        <f>IF($G144="","",VLOOKUP($G144,'DANH MỤC VẬT TƯ'!$B$10:$G$55,2,0))</f>
        <v>Nước cam</v>
      </c>
      <c r="F144" s="1005" t="str">
        <f>IF($G144="","",VLOOKUP($G144,'DANH MỤC VẬT TƯ'!$B$10:$G$55,3,0))</f>
        <v>Lon</v>
      </c>
      <c r="G144" s="1006" t="s">
        <v>2073</v>
      </c>
      <c r="H144" s="1058">
        <v>30</v>
      </c>
      <c r="I144" s="1058">
        <f>IF(G144="","",VLOOKUP($G144,'BÁO CÁO NXT 156'!$A$11:$L$21,8,0))</f>
        <v>8000</v>
      </c>
      <c r="J144" s="1058">
        <f t="shared" si="4"/>
        <v>240000</v>
      </c>
      <c r="K144" s="1189">
        <v>15000</v>
      </c>
      <c r="L144" s="828">
        <f t="shared" si="5"/>
        <v>450000</v>
      </c>
      <c r="M144" s="1076"/>
      <c r="N144" s="1076"/>
    </row>
    <row r="145" spans="1:14" s="1009" customFormat="1" ht="15.95" customHeight="1">
      <c r="A145" s="1001"/>
      <c r="B145" s="1028"/>
      <c r="C145" s="1447"/>
      <c r="D145" s="1027"/>
      <c r="E145" s="1005" t="str">
        <f>IF($G145="","",VLOOKUP($G145,'DANH MỤC VẬT TƯ'!$B$10:$G$55,2,0))</f>
        <v/>
      </c>
      <c r="F145" s="1005" t="str">
        <f>IF($G145="","",VLOOKUP($G145,'DANH MỤC VẬT TƯ'!$B$10:$G$55,3,0))</f>
        <v/>
      </c>
      <c r="G145" s="1006"/>
      <c r="H145" s="1058"/>
      <c r="I145" s="1058" t="str">
        <f>IF(G145="","",VLOOKUP($G145,'BÁO CÁO NXT 156'!$A$11:$L$21,8,0))</f>
        <v/>
      </c>
      <c r="J145" s="1058"/>
      <c r="K145" s="1189" t="s">
        <v>785</v>
      </c>
      <c r="L145" s="828" t="str">
        <f t="shared" si="5"/>
        <v/>
      </c>
      <c r="M145" s="1190"/>
      <c r="N145" s="1076"/>
    </row>
    <row r="146" spans="1:14" s="1009" customFormat="1" ht="15.95" customHeight="1">
      <c r="A146" s="1001"/>
      <c r="B146" s="1028">
        <v>44577</v>
      </c>
      <c r="C146" s="1447">
        <v>38</v>
      </c>
      <c r="D146" s="1027"/>
      <c r="E146" s="1005" t="str">
        <f>IF($G146="","",VLOOKUP($G146,'DANH MỤC VẬT TƯ'!$B$10:$G$55,2,0))</f>
        <v>Nước cam</v>
      </c>
      <c r="F146" s="1005" t="str">
        <f>IF($G146="","",VLOOKUP($G146,'DANH MỤC VẬT TƯ'!$B$10:$G$55,3,0))</f>
        <v>Lon</v>
      </c>
      <c r="G146" s="1006" t="s">
        <v>2073</v>
      </c>
      <c r="H146" s="1058">
        <v>35</v>
      </c>
      <c r="I146" s="1058">
        <f>IF(G146="","",VLOOKUP($G146,'BÁO CÁO NXT 156'!$A$11:$L$21,8,0))</f>
        <v>8000</v>
      </c>
      <c r="J146" s="1058">
        <f t="shared" si="4"/>
        <v>280000</v>
      </c>
      <c r="K146" s="1189">
        <v>15000</v>
      </c>
      <c r="L146" s="828">
        <f t="shared" si="5"/>
        <v>525000</v>
      </c>
      <c r="M146" s="1076"/>
      <c r="N146" s="1076"/>
    </row>
    <row r="147" spans="1:14" s="1009" customFormat="1" ht="15.95" customHeight="1">
      <c r="A147" s="1001"/>
      <c r="B147" s="1028">
        <v>44577</v>
      </c>
      <c r="C147" s="1447">
        <v>38</v>
      </c>
      <c r="D147" s="1027"/>
      <c r="E147" s="1005" t="str">
        <f>IF($G147="","",VLOOKUP($G147,'DANH MỤC VẬT TƯ'!$B$10:$G$55,2,0))</f>
        <v>Navie 300ml</v>
      </c>
      <c r="F147" s="1005" t="str">
        <f>IF($G147="","",VLOOKUP($G147,'DANH MỤC VẬT TƯ'!$B$10:$G$55,3,0))</f>
        <v>Lon</v>
      </c>
      <c r="G147" s="1006" t="s">
        <v>2070</v>
      </c>
      <c r="H147" s="1058">
        <v>10</v>
      </c>
      <c r="I147" s="1058">
        <f>IF(G147="","",VLOOKUP($G147,'BÁO CÁO NXT 156'!$A$11:$L$21,8,0))</f>
        <v>4000</v>
      </c>
      <c r="J147" s="1058">
        <f t="shared" si="4"/>
        <v>40000</v>
      </c>
      <c r="K147" s="1189">
        <v>10000</v>
      </c>
      <c r="L147" s="828">
        <f t="shared" si="5"/>
        <v>100000</v>
      </c>
      <c r="M147" s="1076"/>
      <c r="N147" s="1076"/>
    </row>
    <row r="148" spans="1:14" s="1009" customFormat="1" ht="15.95" customHeight="1">
      <c r="A148" s="1001"/>
      <c r="B148" s="1028"/>
      <c r="C148" s="1447"/>
      <c r="D148" s="1027"/>
      <c r="E148" s="1005" t="str">
        <f>IF($G148="","",VLOOKUP($G148,'DANH MỤC VẬT TƯ'!$B$10:$G$55,2,0))</f>
        <v/>
      </c>
      <c r="F148" s="1005" t="str">
        <f>IF($G148="","",VLOOKUP($G148,'DANH MỤC VẬT TƯ'!$B$10:$G$55,3,0))</f>
        <v/>
      </c>
      <c r="G148" s="813"/>
      <c r="H148" s="1058"/>
      <c r="I148" s="1058" t="str">
        <f>IF(G148="","",VLOOKUP($G148,'BÁO CÁO NXT 156'!$A$11:$L$21,8,0))</f>
        <v/>
      </c>
      <c r="J148" s="1058" t="str">
        <f t="shared" si="4"/>
        <v/>
      </c>
      <c r="K148" s="1189" t="s">
        <v>785</v>
      </c>
      <c r="L148" s="828" t="str">
        <f t="shared" si="5"/>
        <v/>
      </c>
      <c r="M148" s="1190"/>
      <c r="N148" s="1076"/>
    </row>
    <row r="149" spans="1:14" s="1009" customFormat="1" ht="15.95" customHeight="1">
      <c r="A149" s="1001"/>
      <c r="B149" s="1028">
        <v>44577</v>
      </c>
      <c r="C149" s="1447">
        <v>39</v>
      </c>
      <c r="D149" s="1027"/>
      <c r="E149" s="1005" t="str">
        <f>IF($G149="","",VLOOKUP($G149,'DANH MỤC VẬT TƯ'!$B$10:$G$55,2,0))</f>
        <v>Nước cam</v>
      </c>
      <c r="F149" s="1005" t="str">
        <f>IF($G149="","",VLOOKUP($G149,'DANH MỤC VẬT TƯ'!$B$10:$G$55,3,0))</f>
        <v>Lon</v>
      </c>
      <c r="G149" s="1006" t="s">
        <v>2073</v>
      </c>
      <c r="H149" s="1058">
        <v>35</v>
      </c>
      <c r="I149" s="1058">
        <f>IF(G149="","",VLOOKUP($G149,'BÁO CÁO NXT 156'!$A$11:$L$21,8,0))</f>
        <v>8000</v>
      </c>
      <c r="J149" s="1058">
        <f t="shared" si="4"/>
        <v>280000</v>
      </c>
      <c r="K149" s="1189">
        <v>15000</v>
      </c>
      <c r="L149" s="828">
        <f t="shared" si="5"/>
        <v>525000</v>
      </c>
      <c r="M149" s="1076"/>
      <c r="N149" s="1076"/>
    </row>
    <row r="150" spans="1:14" s="1009" customFormat="1" ht="15.95" customHeight="1">
      <c r="A150" s="1001"/>
      <c r="B150" s="1028">
        <v>44577</v>
      </c>
      <c r="C150" s="1447">
        <v>39</v>
      </c>
      <c r="D150" s="1027"/>
      <c r="E150" s="1005" t="str">
        <f>IF($G150="","",VLOOKUP($G150,'DANH MỤC VẬT TƯ'!$B$10:$G$55,2,0))</f>
        <v>Navie 300ml</v>
      </c>
      <c r="F150" s="1005" t="str">
        <f>IF($G150="","",VLOOKUP($G150,'DANH MỤC VẬT TƯ'!$B$10:$G$55,3,0))</f>
        <v>Lon</v>
      </c>
      <c r="G150" s="1006" t="s">
        <v>2070</v>
      </c>
      <c r="H150" s="1058">
        <v>10</v>
      </c>
      <c r="I150" s="1058">
        <f>IF(G150="","",VLOOKUP($G150,'BÁO CÁO NXT 156'!$A$11:$L$21,8,0))</f>
        <v>4000</v>
      </c>
      <c r="J150" s="1058">
        <f t="shared" si="4"/>
        <v>40000</v>
      </c>
      <c r="K150" s="1189">
        <v>10000</v>
      </c>
      <c r="L150" s="828">
        <f t="shared" si="5"/>
        <v>100000</v>
      </c>
      <c r="M150" s="1076"/>
      <c r="N150" s="1076"/>
    </row>
    <row r="151" spans="1:14" s="1009" customFormat="1" ht="15.95" customHeight="1">
      <c r="A151" s="1001"/>
      <c r="B151" s="1028"/>
      <c r="C151" s="1447"/>
      <c r="D151" s="1027"/>
      <c r="E151" s="1005" t="str">
        <f>IF($G151="","",VLOOKUP($G151,'DANH MỤC VẬT TƯ'!$B$10:$G$55,2,0))</f>
        <v/>
      </c>
      <c r="F151" s="1005" t="str">
        <f>IF($G151="","",VLOOKUP($G151,'DANH MỤC VẬT TƯ'!$B$10:$G$55,3,0))</f>
        <v/>
      </c>
      <c r="G151" s="813"/>
      <c r="H151" s="1058"/>
      <c r="I151" s="1058" t="str">
        <f>IF(G151="","",VLOOKUP($G151,'BÁO CÁO NXT 156'!$A$11:$L$21,8,0))</f>
        <v/>
      </c>
      <c r="J151" s="1058" t="str">
        <f t="shared" si="4"/>
        <v/>
      </c>
      <c r="K151" s="1189" t="s">
        <v>785</v>
      </c>
      <c r="L151" s="828" t="str">
        <f t="shared" si="5"/>
        <v/>
      </c>
      <c r="M151" s="1190"/>
      <c r="N151" s="1076"/>
    </row>
    <row r="152" spans="1:14" s="1009" customFormat="1" ht="15.95" customHeight="1">
      <c r="A152" s="1001"/>
      <c r="B152" s="1028">
        <v>44578</v>
      </c>
      <c r="C152" s="1447">
        <v>40</v>
      </c>
      <c r="D152" s="1027"/>
      <c r="E152" s="1005" t="str">
        <f>IF($G152="","",VLOOKUP($G152,'DANH MỤC VẬT TƯ'!$B$10:$G$55,2,0))</f>
        <v>Bia Trúc Bạch</v>
      </c>
      <c r="F152" s="1005" t="str">
        <f>IF($G152="","",VLOOKUP($G152,'DANH MỤC VẬT TƯ'!$B$10:$G$55,3,0))</f>
        <v>Lon</v>
      </c>
      <c r="G152" s="1006" t="s">
        <v>2068</v>
      </c>
      <c r="H152" s="1058">
        <v>5</v>
      </c>
      <c r="I152" s="1058">
        <f>IF(G152="","",VLOOKUP($G152,'BÁO CÁO NXT 156'!$A$11:$L$21,8,0))</f>
        <v>20000</v>
      </c>
      <c r="J152" s="1058">
        <f t="shared" si="4"/>
        <v>100000</v>
      </c>
      <c r="K152" s="1189">
        <v>20000</v>
      </c>
      <c r="L152" s="828">
        <f t="shared" si="5"/>
        <v>100000</v>
      </c>
      <c r="M152" s="1076"/>
      <c r="N152" s="1076"/>
    </row>
    <row r="153" spans="1:14" s="1009" customFormat="1" ht="15.95" customHeight="1">
      <c r="A153" s="1001"/>
      <c r="B153" s="1028">
        <v>44578</v>
      </c>
      <c r="C153" s="1447">
        <v>40</v>
      </c>
      <c r="D153" s="1027"/>
      <c r="E153" s="1005" t="str">
        <f>IF($G153="","",VLOOKUP($G153,'DANH MỤC VẬT TƯ'!$B$10:$G$55,2,0))</f>
        <v>Coca</v>
      </c>
      <c r="F153" s="1005" t="str">
        <f>IF($G153="","",VLOOKUP($G153,'DANH MỤC VẬT TƯ'!$B$10:$G$55,3,0))</f>
        <v>Lon</v>
      </c>
      <c r="G153" s="1006" t="s">
        <v>2072</v>
      </c>
      <c r="H153" s="1058">
        <v>5</v>
      </c>
      <c r="I153" s="1058">
        <f>IF(G153="","",VLOOKUP($G153,'BÁO CÁO NXT 156'!$A$11:$L$21,8,0))</f>
        <v>8000</v>
      </c>
      <c r="J153" s="1058">
        <f t="shared" si="4"/>
        <v>40000</v>
      </c>
      <c r="K153" s="1189">
        <v>15000</v>
      </c>
      <c r="L153" s="828">
        <f t="shared" si="5"/>
        <v>75000</v>
      </c>
      <c r="M153" s="1076"/>
      <c r="N153" s="1076"/>
    </row>
    <row r="154" spans="1:14" s="1009" customFormat="1" ht="15.95" customHeight="1">
      <c r="A154" s="1001"/>
      <c r="B154" s="1028">
        <v>44578</v>
      </c>
      <c r="C154" s="1447">
        <v>40</v>
      </c>
      <c r="D154" s="1027"/>
      <c r="E154" s="1005" t="str">
        <f>IF($G154="","",VLOOKUP($G154,'DANH MỤC VẬT TƯ'!$B$10:$G$55,2,0))</f>
        <v>Navie 300ml</v>
      </c>
      <c r="F154" s="1005" t="str">
        <f>IF($G154="","",VLOOKUP($G154,'DANH MỤC VẬT TƯ'!$B$10:$G$55,3,0))</f>
        <v>Lon</v>
      </c>
      <c r="G154" s="1006" t="s">
        <v>2070</v>
      </c>
      <c r="H154" s="1058">
        <v>5</v>
      </c>
      <c r="I154" s="1058">
        <f>IF(G154="","",VLOOKUP($G154,'BÁO CÁO NXT 156'!$A$11:$L$21,8,0))</f>
        <v>4000</v>
      </c>
      <c r="J154" s="1058">
        <f t="shared" si="4"/>
        <v>20000</v>
      </c>
      <c r="K154" s="1189">
        <v>10000</v>
      </c>
      <c r="L154" s="828">
        <f t="shared" si="5"/>
        <v>50000</v>
      </c>
      <c r="M154" s="1076"/>
      <c r="N154" s="1076"/>
    </row>
    <row r="155" spans="1:14" s="1009" customFormat="1" ht="15.95" customHeight="1">
      <c r="A155" s="1001"/>
      <c r="B155" s="1028">
        <v>44578</v>
      </c>
      <c r="C155" s="1447">
        <v>40</v>
      </c>
      <c r="D155" s="1027"/>
      <c r="E155" s="1005" t="str">
        <f>IF($G155="","",VLOOKUP($G155,'DANH MỤC VẬT TƯ'!$B$10:$G$55,2,0))</f>
        <v>Rượu ngô 500ml</v>
      </c>
      <c r="F155" s="1005" t="str">
        <f>IF($G155="","",VLOOKUP($G155,'DANH MỤC VẬT TƯ'!$B$10:$G$55,3,0))</f>
        <v>Lon</v>
      </c>
      <c r="G155" s="1006" t="s">
        <v>2074</v>
      </c>
      <c r="H155" s="1058">
        <v>5</v>
      </c>
      <c r="I155" s="1058">
        <f>IF(G155="","",VLOOKUP($G155,'BÁO CÁO NXT 156'!$A$11:$L$21,8,0))</f>
        <v>35000</v>
      </c>
      <c r="J155" s="1058">
        <f t="shared" si="4"/>
        <v>175000</v>
      </c>
      <c r="K155" s="1189">
        <v>50000</v>
      </c>
      <c r="L155" s="828">
        <f t="shared" si="5"/>
        <v>250000</v>
      </c>
      <c r="M155" s="1076"/>
      <c r="N155" s="1076"/>
    </row>
    <row r="156" spans="1:14" s="1009" customFormat="1" ht="15.95" customHeight="1">
      <c r="A156" s="1001"/>
      <c r="B156" s="1028"/>
      <c r="C156" s="1447"/>
      <c r="D156" s="1027"/>
      <c r="E156" s="1005" t="str">
        <f>IF($G156="","",VLOOKUP($G156,'DANH MỤC VẬT TƯ'!$B$10:$G$55,2,0))</f>
        <v/>
      </c>
      <c r="F156" s="1005" t="str">
        <f>IF($G156="","",VLOOKUP($G156,'DANH MỤC VẬT TƯ'!$B$10:$G$55,3,0))</f>
        <v/>
      </c>
      <c r="G156" s="813"/>
      <c r="H156" s="1058"/>
      <c r="I156" s="1058" t="str">
        <f>IF(G156="","",VLOOKUP($G156,'BÁO CÁO NXT 156'!$A$11:$L$21,8,0))</f>
        <v/>
      </c>
      <c r="J156" s="1058" t="str">
        <f t="shared" si="4"/>
        <v/>
      </c>
      <c r="K156" s="1189" t="s">
        <v>785</v>
      </c>
      <c r="L156" s="828" t="str">
        <f t="shared" si="5"/>
        <v/>
      </c>
      <c r="M156" s="1190"/>
      <c r="N156" s="1076"/>
    </row>
    <row r="157" spans="1:14" s="1009" customFormat="1" ht="15.95" customHeight="1">
      <c r="A157" s="1001"/>
      <c r="B157" s="1028">
        <v>44578</v>
      </c>
      <c r="C157" s="1447">
        <v>41</v>
      </c>
      <c r="D157" s="1027"/>
      <c r="E157" s="1005" t="str">
        <f>IF($G157="","",VLOOKUP($G157,'DANH MỤC VẬT TƯ'!$B$10:$G$55,2,0))</f>
        <v>Bia Trúc Bạch</v>
      </c>
      <c r="F157" s="1005" t="str">
        <f>IF($G157="","",VLOOKUP($G157,'DANH MỤC VẬT TƯ'!$B$10:$G$55,3,0))</f>
        <v>Lon</v>
      </c>
      <c r="G157" s="1006" t="s">
        <v>2068</v>
      </c>
      <c r="H157" s="1058">
        <v>30</v>
      </c>
      <c r="I157" s="1058">
        <f>IF(G157="","",VLOOKUP($G157,'BÁO CÁO NXT 156'!$A$11:$L$21,8,0))</f>
        <v>20000</v>
      </c>
      <c r="J157" s="1058">
        <f t="shared" si="4"/>
        <v>600000</v>
      </c>
      <c r="K157" s="1189">
        <v>20000</v>
      </c>
      <c r="L157" s="828">
        <f t="shared" si="5"/>
        <v>600000</v>
      </c>
      <c r="M157" s="1076"/>
      <c r="N157" s="1076"/>
    </row>
    <row r="158" spans="1:14" s="1009" customFormat="1" ht="15.95" customHeight="1">
      <c r="A158" s="1001"/>
      <c r="B158" s="1028">
        <v>44578</v>
      </c>
      <c r="C158" s="1447">
        <v>41</v>
      </c>
      <c r="D158" s="1027"/>
      <c r="E158" s="1005" t="str">
        <f>IF($G158="","",VLOOKUP($G158,'DANH MỤC VẬT TƯ'!$B$10:$G$55,2,0))</f>
        <v>Coca</v>
      </c>
      <c r="F158" s="1005" t="str">
        <f>IF($G158="","",VLOOKUP($G158,'DANH MỤC VẬT TƯ'!$B$10:$G$55,3,0))</f>
        <v>Lon</v>
      </c>
      <c r="G158" s="1006" t="s">
        <v>2072</v>
      </c>
      <c r="H158" s="1058">
        <v>30</v>
      </c>
      <c r="I158" s="1058">
        <f>IF(G158="","",VLOOKUP($G158,'BÁO CÁO NXT 156'!$A$11:$L$21,8,0))</f>
        <v>8000</v>
      </c>
      <c r="J158" s="1058">
        <f t="shared" si="4"/>
        <v>240000</v>
      </c>
      <c r="K158" s="1189">
        <v>15000</v>
      </c>
      <c r="L158" s="828">
        <f t="shared" si="5"/>
        <v>450000</v>
      </c>
      <c r="M158" s="1076"/>
      <c r="N158" s="1076"/>
    </row>
    <row r="159" spans="1:14" s="1009" customFormat="1" ht="15.95" customHeight="1">
      <c r="A159" s="1001"/>
      <c r="B159" s="1028">
        <v>44578</v>
      </c>
      <c r="C159" s="1447">
        <v>41</v>
      </c>
      <c r="D159" s="1027"/>
      <c r="E159" s="1005" t="str">
        <f>IF($G159="","",VLOOKUP($G159,'DANH MỤC VẬT TƯ'!$B$10:$G$55,2,0))</f>
        <v>Navie 300ml</v>
      </c>
      <c r="F159" s="1005" t="str">
        <f>IF($G159="","",VLOOKUP($G159,'DANH MỤC VẬT TƯ'!$B$10:$G$55,3,0))</f>
        <v>Lon</v>
      </c>
      <c r="G159" s="1006" t="s">
        <v>2070</v>
      </c>
      <c r="H159" s="1058">
        <v>30</v>
      </c>
      <c r="I159" s="1058">
        <f>IF(G159="","",VLOOKUP($G159,'BÁO CÁO NXT 156'!$A$11:$L$21,8,0))</f>
        <v>4000</v>
      </c>
      <c r="J159" s="1058">
        <f t="shared" si="4"/>
        <v>120000</v>
      </c>
      <c r="K159" s="1189">
        <v>10000</v>
      </c>
      <c r="L159" s="828">
        <f t="shared" si="5"/>
        <v>300000</v>
      </c>
      <c r="M159" s="1076"/>
      <c r="N159" s="1076"/>
    </row>
    <row r="160" spans="1:14" s="1009" customFormat="1" ht="15.95" customHeight="1">
      <c r="A160" s="1001"/>
      <c r="B160" s="1028">
        <v>44578</v>
      </c>
      <c r="C160" s="1447">
        <v>41</v>
      </c>
      <c r="D160" s="1027"/>
      <c r="E160" s="1005" t="str">
        <f>IF($G160="","",VLOOKUP($G160,'DANH MỤC VẬT TƯ'!$B$10:$G$55,2,0))</f>
        <v>Rượu ngô 500ml</v>
      </c>
      <c r="F160" s="1005" t="str">
        <f>IF($G160="","",VLOOKUP($G160,'DANH MỤC VẬT TƯ'!$B$10:$G$55,3,0))</f>
        <v>Lon</v>
      </c>
      <c r="G160" s="1006" t="s">
        <v>2074</v>
      </c>
      <c r="H160" s="1058">
        <v>30</v>
      </c>
      <c r="I160" s="1058">
        <f>IF(G160="","",VLOOKUP($G160,'BÁO CÁO NXT 156'!$A$11:$L$21,8,0))</f>
        <v>35000</v>
      </c>
      <c r="J160" s="1058">
        <f t="shared" si="4"/>
        <v>1050000</v>
      </c>
      <c r="K160" s="1189">
        <v>50000</v>
      </c>
      <c r="L160" s="828">
        <f t="shared" si="5"/>
        <v>1500000</v>
      </c>
      <c r="M160" s="1076"/>
      <c r="N160" s="1076"/>
    </row>
    <row r="161" spans="1:14" s="1009" customFormat="1" ht="15.95" customHeight="1">
      <c r="A161" s="1001"/>
      <c r="B161" s="1028"/>
      <c r="C161" s="1447"/>
      <c r="D161" s="1027"/>
      <c r="E161" s="1005" t="str">
        <f>IF($G161="","",VLOOKUP($G161,'DANH MỤC VẬT TƯ'!$B$10:$G$55,2,0))</f>
        <v/>
      </c>
      <c r="F161" s="1005" t="str">
        <f>IF($G161="","",VLOOKUP($G161,'DANH MỤC VẬT TƯ'!$B$10:$G$55,3,0))</f>
        <v/>
      </c>
      <c r="G161" s="1006"/>
      <c r="H161" s="1058"/>
      <c r="I161" s="1058" t="str">
        <f>IF(G161="","",VLOOKUP($G161,'BÁO CÁO NXT 156'!$A$11:$L$21,8,0))</f>
        <v/>
      </c>
      <c r="J161" s="1058"/>
      <c r="K161" s="1189" t="s">
        <v>785</v>
      </c>
      <c r="L161" s="828" t="str">
        <f t="shared" si="5"/>
        <v/>
      </c>
      <c r="M161" s="1190"/>
      <c r="N161" s="1076"/>
    </row>
    <row r="162" spans="1:14" s="1009" customFormat="1" ht="15.95" customHeight="1">
      <c r="A162" s="1001"/>
      <c r="B162" s="1028">
        <v>44578</v>
      </c>
      <c r="C162" s="1447">
        <v>42</v>
      </c>
      <c r="D162" s="1027"/>
      <c r="E162" s="1005" t="str">
        <f>IF($G162="","",VLOOKUP($G162,'DANH MỤC VẬT TƯ'!$B$10:$G$55,2,0))</f>
        <v>Nước cam</v>
      </c>
      <c r="F162" s="1005" t="str">
        <f>IF($G162="","",VLOOKUP($G162,'DANH MỤC VẬT TƯ'!$B$10:$G$55,3,0))</f>
        <v>Lon</v>
      </c>
      <c r="G162" s="1006" t="s">
        <v>2073</v>
      </c>
      <c r="H162" s="1058">
        <v>35</v>
      </c>
      <c r="I162" s="1058">
        <f>IF(G162="","",VLOOKUP($G162,'BÁO CÁO NXT 156'!$A$11:$L$21,8,0))</f>
        <v>8000</v>
      </c>
      <c r="J162" s="1058">
        <f t="shared" si="4"/>
        <v>280000</v>
      </c>
      <c r="K162" s="1189">
        <v>15000</v>
      </c>
      <c r="L162" s="828">
        <f t="shared" si="5"/>
        <v>525000</v>
      </c>
      <c r="M162" s="1076"/>
      <c r="N162" s="1076"/>
    </row>
    <row r="163" spans="1:14" s="1009" customFormat="1" ht="15.95" customHeight="1">
      <c r="A163" s="1001"/>
      <c r="B163" s="1028">
        <v>44578</v>
      </c>
      <c r="C163" s="1447">
        <v>42</v>
      </c>
      <c r="D163" s="1027"/>
      <c r="E163" s="1005" t="str">
        <f>IF($G163="","",VLOOKUP($G163,'DANH MỤC VẬT TƯ'!$B$10:$G$55,2,0))</f>
        <v>Navie 300ml</v>
      </c>
      <c r="F163" s="1005" t="str">
        <f>IF($G163="","",VLOOKUP($G163,'DANH MỤC VẬT TƯ'!$B$10:$G$55,3,0))</f>
        <v>Lon</v>
      </c>
      <c r="G163" s="1006" t="s">
        <v>2070</v>
      </c>
      <c r="H163" s="1058">
        <v>10</v>
      </c>
      <c r="I163" s="1058">
        <f>IF(G163="","",VLOOKUP($G163,'BÁO CÁO NXT 156'!$A$11:$L$21,8,0))</f>
        <v>4000</v>
      </c>
      <c r="J163" s="1058">
        <f t="shared" si="4"/>
        <v>40000</v>
      </c>
      <c r="K163" s="1189">
        <v>10000</v>
      </c>
      <c r="L163" s="828">
        <f t="shared" si="5"/>
        <v>100000</v>
      </c>
      <c r="M163" s="1076"/>
      <c r="N163" s="1076"/>
    </row>
    <row r="164" spans="1:14" s="1009" customFormat="1" ht="15.95" customHeight="1">
      <c r="A164" s="1001"/>
      <c r="B164" s="1028"/>
      <c r="C164" s="1447"/>
      <c r="D164" s="1027"/>
      <c r="E164" s="1005" t="str">
        <f>IF($G164="","",VLOOKUP($G164,'DANH MỤC VẬT TƯ'!$B$10:$G$55,2,0))</f>
        <v/>
      </c>
      <c r="F164" s="1005" t="str">
        <f>IF($G164="","",VLOOKUP($G164,'DANH MỤC VẬT TƯ'!$B$10:$G$55,3,0))</f>
        <v/>
      </c>
      <c r="G164" s="813"/>
      <c r="H164" s="1058"/>
      <c r="I164" s="1058" t="str">
        <f>IF(G164="","",VLOOKUP($G164,'BÁO CÁO NXT 156'!$A$11:$L$21,8,0))</f>
        <v/>
      </c>
      <c r="J164" s="1058" t="str">
        <f t="shared" si="4"/>
        <v/>
      </c>
      <c r="K164" s="1189" t="s">
        <v>785</v>
      </c>
      <c r="L164" s="828" t="str">
        <f t="shared" si="5"/>
        <v/>
      </c>
      <c r="M164" s="1190"/>
      <c r="N164" s="1076"/>
    </row>
    <row r="165" spans="1:14" s="1009" customFormat="1" ht="15.95" customHeight="1">
      <c r="A165" s="1001"/>
      <c r="B165" s="1028">
        <v>44579</v>
      </c>
      <c r="C165" s="1447">
        <v>43</v>
      </c>
      <c r="D165" s="1027"/>
      <c r="E165" s="1005" t="str">
        <f>IF($G165="","",VLOOKUP($G165,'DANH MỤC VẬT TƯ'!$B$10:$G$55,2,0))</f>
        <v>Nước cam</v>
      </c>
      <c r="F165" s="1005" t="str">
        <f>IF($G165="","",VLOOKUP($G165,'DANH MỤC VẬT TƯ'!$B$10:$G$55,3,0))</f>
        <v>Lon</v>
      </c>
      <c r="G165" s="1006" t="s">
        <v>2073</v>
      </c>
      <c r="H165" s="1058">
        <v>35</v>
      </c>
      <c r="I165" s="1058">
        <f>IF(G165="","",VLOOKUP($G165,'BÁO CÁO NXT 156'!$A$11:$L$21,8,0))</f>
        <v>8000</v>
      </c>
      <c r="J165" s="1058">
        <f t="shared" si="4"/>
        <v>280000</v>
      </c>
      <c r="K165" s="1189">
        <v>15000</v>
      </c>
      <c r="L165" s="828">
        <f t="shared" si="5"/>
        <v>525000</v>
      </c>
      <c r="M165" s="1076"/>
      <c r="N165" s="1076"/>
    </row>
    <row r="166" spans="1:14" s="1009" customFormat="1" ht="15.95" customHeight="1">
      <c r="A166" s="1001"/>
      <c r="B166" s="1028">
        <v>44579</v>
      </c>
      <c r="C166" s="1447">
        <v>43</v>
      </c>
      <c r="D166" s="1027"/>
      <c r="E166" s="1005" t="str">
        <f>IF($G166="","",VLOOKUP($G166,'DANH MỤC VẬT TƯ'!$B$10:$G$55,2,0))</f>
        <v>Navie 300ml</v>
      </c>
      <c r="F166" s="1005" t="str">
        <f>IF($G166="","",VLOOKUP($G166,'DANH MỤC VẬT TƯ'!$B$10:$G$55,3,0))</f>
        <v>Lon</v>
      </c>
      <c r="G166" s="1006" t="s">
        <v>2070</v>
      </c>
      <c r="H166" s="1058">
        <v>10</v>
      </c>
      <c r="I166" s="1058">
        <f>IF(G166="","",VLOOKUP($G166,'BÁO CÁO NXT 156'!$A$11:$L$21,8,0))</f>
        <v>4000</v>
      </c>
      <c r="J166" s="1058">
        <f t="shared" si="4"/>
        <v>40000</v>
      </c>
      <c r="K166" s="1189">
        <v>10000</v>
      </c>
      <c r="L166" s="828">
        <f t="shared" si="5"/>
        <v>100000</v>
      </c>
      <c r="M166" s="1076"/>
      <c r="N166" s="1076"/>
    </row>
    <row r="167" spans="1:14" s="1009" customFormat="1" ht="15.95" customHeight="1">
      <c r="A167" s="1001"/>
      <c r="B167" s="1028"/>
      <c r="C167" s="1447"/>
      <c r="D167" s="1027"/>
      <c r="E167" s="1005" t="str">
        <f>IF($G167="","",VLOOKUP($G167,'DANH MỤC VẬT TƯ'!$B$10:$G$55,2,0))</f>
        <v/>
      </c>
      <c r="F167" s="1005" t="str">
        <f>IF($G167="","",VLOOKUP($G167,'DANH MỤC VẬT TƯ'!$B$10:$G$55,3,0))</f>
        <v/>
      </c>
      <c r="G167" s="813"/>
      <c r="H167" s="1058"/>
      <c r="I167" s="1058" t="str">
        <f>IF(G167="","",VLOOKUP($G167,'BÁO CÁO NXT 156'!$A$11:$L$21,8,0))</f>
        <v/>
      </c>
      <c r="J167" s="1058" t="str">
        <f t="shared" si="4"/>
        <v/>
      </c>
      <c r="K167" s="1189" t="s">
        <v>785</v>
      </c>
      <c r="L167" s="828" t="str">
        <f t="shared" si="5"/>
        <v/>
      </c>
      <c r="M167" s="1190"/>
      <c r="N167" s="1076"/>
    </row>
    <row r="168" spans="1:14" s="1009" customFormat="1" ht="15.95" customHeight="1">
      <c r="A168" s="1001"/>
      <c r="B168" s="1028">
        <v>44579</v>
      </c>
      <c r="C168" s="1447">
        <v>44</v>
      </c>
      <c r="D168" s="1027"/>
      <c r="E168" s="1005" t="str">
        <f>IF($G168="","",VLOOKUP($G168,'DANH MỤC VẬT TƯ'!$B$10:$G$55,2,0))</f>
        <v>Bia Trúc Bạch</v>
      </c>
      <c r="F168" s="1005" t="str">
        <f>IF($G168="","",VLOOKUP($G168,'DANH MỤC VẬT TƯ'!$B$10:$G$55,3,0))</f>
        <v>Lon</v>
      </c>
      <c r="G168" s="1006" t="s">
        <v>2068</v>
      </c>
      <c r="H168" s="1058">
        <v>30</v>
      </c>
      <c r="I168" s="1058">
        <f>IF(G168="","",VLOOKUP($G168,'BÁO CÁO NXT 156'!$A$11:$L$21,8,0))</f>
        <v>20000</v>
      </c>
      <c r="J168" s="1058">
        <f t="shared" si="4"/>
        <v>600000</v>
      </c>
      <c r="K168" s="1189">
        <v>20000</v>
      </c>
      <c r="L168" s="828">
        <f t="shared" si="5"/>
        <v>600000</v>
      </c>
      <c r="M168" s="1076"/>
      <c r="N168" s="1076"/>
    </row>
    <row r="169" spans="1:14" s="1009" customFormat="1" ht="15.95" customHeight="1">
      <c r="A169" s="1001"/>
      <c r="B169" s="1028">
        <v>44579</v>
      </c>
      <c r="C169" s="1447">
        <v>44</v>
      </c>
      <c r="D169" s="1027"/>
      <c r="E169" s="1005" t="str">
        <f>IF($G169="","",VLOOKUP($G169,'DANH MỤC VẬT TƯ'!$B$10:$G$55,2,0))</f>
        <v>Coca</v>
      </c>
      <c r="F169" s="1005" t="str">
        <f>IF($G169="","",VLOOKUP($G169,'DANH MỤC VẬT TƯ'!$B$10:$G$55,3,0))</f>
        <v>Lon</v>
      </c>
      <c r="G169" s="1006" t="s">
        <v>2072</v>
      </c>
      <c r="H169" s="1058">
        <v>30</v>
      </c>
      <c r="I169" s="1058">
        <f>IF(G169="","",VLOOKUP($G169,'BÁO CÁO NXT 156'!$A$11:$L$21,8,0))</f>
        <v>8000</v>
      </c>
      <c r="J169" s="1058">
        <f t="shared" si="4"/>
        <v>240000</v>
      </c>
      <c r="K169" s="1189">
        <v>15000</v>
      </c>
      <c r="L169" s="828">
        <f t="shared" si="5"/>
        <v>450000</v>
      </c>
      <c r="M169" s="1076"/>
      <c r="N169" s="1076"/>
    </row>
    <row r="170" spans="1:14" s="1009" customFormat="1" ht="15.95" customHeight="1">
      <c r="A170" s="1001"/>
      <c r="B170" s="1028">
        <v>44579</v>
      </c>
      <c r="C170" s="1447">
        <v>44</v>
      </c>
      <c r="D170" s="1027"/>
      <c r="E170" s="1005" t="str">
        <f>IF($G170="","",VLOOKUP($G170,'DANH MỤC VẬT TƯ'!$B$10:$G$55,2,0))</f>
        <v>Navie 300ml</v>
      </c>
      <c r="F170" s="1005" t="str">
        <f>IF($G170="","",VLOOKUP($G170,'DANH MỤC VẬT TƯ'!$B$10:$G$55,3,0))</f>
        <v>Lon</v>
      </c>
      <c r="G170" s="1006" t="s">
        <v>2070</v>
      </c>
      <c r="H170" s="1058">
        <v>30</v>
      </c>
      <c r="I170" s="1058">
        <f>IF(G170="","",VLOOKUP($G170,'BÁO CÁO NXT 156'!$A$11:$L$21,8,0))</f>
        <v>4000</v>
      </c>
      <c r="J170" s="1058">
        <f t="shared" si="4"/>
        <v>120000</v>
      </c>
      <c r="K170" s="1189">
        <v>10000</v>
      </c>
      <c r="L170" s="828">
        <f t="shared" si="5"/>
        <v>300000</v>
      </c>
      <c r="M170" s="1076"/>
      <c r="N170" s="1076"/>
    </row>
    <row r="171" spans="1:14" s="1009" customFormat="1" ht="15.95" customHeight="1">
      <c r="A171" s="1001"/>
      <c r="B171" s="1028">
        <v>44579</v>
      </c>
      <c r="C171" s="1447">
        <v>44</v>
      </c>
      <c r="D171" s="1027"/>
      <c r="E171" s="1005" t="str">
        <f>IF($G171="","",VLOOKUP($G171,'DANH MỤC VẬT TƯ'!$B$10:$G$55,2,0))</f>
        <v>Rượu ngô 500ml</v>
      </c>
      <c r="F171" s="1005" t="str">
        <f>IF($G171="","",VLOOKUP($G171,'DANH MỤC VẬT TƯ'!$B$10:$G$55,3,0))</f>
        <v>Lon</v>
      </c>
      <c r="G171" s="1006" t="s">
        <v>2074</v>
      </c>
      <c r="H171" s="1058">
        <v>30</v>
      </c>
      <c r="I171" s="1058">
        <f>IF(G171="","",VLOOKUP($G171,'BÁO CÁO NXT 156'!$A$11:$L$21,8,0))</f>
        <v>35000</v>
      </c>
      <c r="J171" s="1058">
        <f t="shared" si="4"/>
        <v>1050000</v>
      </c>
      <c r="K171" s="1189">
        <v>50000</v>
      </c>
      <c r="L171" s="828">
        <f t="shared" si="5"/>
        <v>1500000</v>
      </c>
      <c r="M171" s="1076"/>
      <c r="N171" s="1076"/>
    </row>
    <row r="172" spans="1:14" s="1009" customFormat="1" ht="15.95" customHeight="1">
      <c r="A172" s="1001"/>
      <c r="B172" s="1028"/>
      <c r="C172" s="1447"/>
      <c r="D172" s="1027"/>
      <c r="E172" s="1005" t="str">
        <f>IF($G172="","",VLOOKUP($G172,'DANH MỤC VẬT TƯ'!$B$10:$G$55,2,0))</f>
        <v/>
      </c>
      <c r="F172" s="1005" t="str">
        <f>IF($G172="","",VLOOKUP($G172,'DANH MỤC VẬT TƯ'!$B$10:$G$55,3,0))</f>
        <v/>
      </c>
      <c r="G172" s="1006"/>
      <c r="H172" s="1058"/>
      <c r="I172" s="1058" t="str">
        <f>IF(G172="","",VLOOKUP($G172,'BÁO CÁO NXT 156'!$A$11:$L$21,8,0))</f>
        <v/>
      </c>
      <c r="J172" s="1058"/>
      <c r="K172" s="1189" t="s">
        <v>785</v>
      </c>
      <c r="L172" s="828" t="str">
        <f t="shared" si="5"/>
        <v/>
      </c>
      <c r="M172" s="1190"/>
      <c r="N172" s="1076"/>
    </row>
    <row r="173" spans="1:14" s="1009" customFormat="1" ht="15.95" customHeight="1">
      <c r="A173" s="1001"/>
      <c r="B173" s="1028">
        <v>44580</v>
      </c>
      <c r="C173" s="1447">
        <v>45</v>
      </c>
      <c r="D173" s="1027"/>
      <c r="E173" s="1005" t="str">
        <f>IF($G173="","",VLOOKUP($G173,'DANH MỤC VẬT TƯ'!$B$10:$G$55,2,0))</f>
        <v>Nước cam</v>
      </c>
      <c r="F173" s="1005" t="str">
        <f>IF($G173="","",VLOOKUP($G173,'DANH MỤC VẬT TƯ'!$B$10:$G$55,3,0))</f>
        <v>Lon</v>
      </c>
      <c r="G173" s="1006" t="s">
        <v>2073</v>
      </c>
      <c r="H173" s="1058">
        <v>35</v>
      </c>
      <c r="I173" s="1058">
        <f>IF(G173="","",VLOOKUP($G173,'BÁO CÁO NXT 156'!$A$11:$L$21,8,0))</f>
        <v>8000</v>
      </c>
      <c r="J173" s="1058">
        <f t="shared" si="4"/>
        <v>280000</v>
      </c>
      <c r="K173" s="1189">
        <v>15000</v>
      </c>
      <c r="L173" s="828">
        <f t="shared" si="5"/>
        <v>525000</v>
      </c>
      <c r="M173" s="1076"/>
      <c r="N173" s="1076"/>
    </row>
    <row r="174" spans="1:14" s="1009" customFormat="1" ht="15.95" customHeight="1">
      <c r="A174" s="1001"/>
      <c r="B174" s="1028">
        <v>44580</v>
      </c>
      <c r="C174" s="1447">
        <v>45</v>
      </c>
      <c r="D174" s="1027"/>
      <c r="E174" s="1005" t="str">
        <f>IF($G174="","",VLOOKUP($G174,'DANH MỤC VẬT TƯ'!$B$10:$G$55,2,0))</f>
        <v>Navie 300ml</v>
      </c>
      <c r="F174" s="1005" t="str">
        <f>IF($G174="","",VLOOKUP($G174,'DANH MỤC VẬT TƯ'!$B$10:$G$55,3,0))</f>
        <v>Lon</v>
      </c>
      <c r="G174" s="1006" t="s">
        <v>2070</v>
      </c>
      <c r="H174" s="1058">
        <v>10</v>
      </c>
      <c r="I174" s="1058">
        <f>IF(G174="","",VLOOKUP($G174,'BÁO CÁO NXT 156'!$A$11:$L$21,8,0))</f>
        <v>4000</v>
      </c>
      <c r="J174" s="1058">
        <f t="shared" si="4"/>
        <v>40000</v>
      </c>
      <c r="K174" s="1189">
        <v>10000</v>
      </c>
      <c r="L174" s="828">
        <f t="shared" si="5"/>
        <v>100000</v>
      </c>
      <c r="M174" s="1076"/>
      <c r="N174" s="1076"/>
    </row>
    <row r="175" spans="1:14" s="1009" customFormat="1" ht="15.95" customHeight="1">
      <c r="A175" s="1001"/>
      <c r="B175" s="1028"/>
      <c r="C175" s="1447"/>
      <c r="D175" s="1027"/>
      <c r="E175" s="1005" t="str">
        <f>IF($G175="","",VLOOKUP($G175,'DANH MỤC VẬT TƯ'!$B$10:$G$55,2,0))</f>
        <v/>
      </c>
      <c r="F175" s="1005" t="str">
        <f>IF($G175="","",VLOOKUP($G175,'DANH MỤC VẬT TƯ'!$B$10:$G$55,3,0))</f>
        <v/>
      </c>
      <c r="G175" s="813"/>
      <c r="H175" s="1058"/>
      <c r="I175" s="1058" t="str">
        <f>IF(G175="","",VLOOKUP($G175,'BÁO CÁO NXT 156'!$A$11:$L$21,8,0))</f>
        <v/>
      </c>
      <c r="J175" s="1058" t="str">
        <f t="shared" si="4"/>
        <v/>
      </c>
      <c r="K175" s="1189" t="s">
        <v>785</v>
      </c>
      <c r="L175" s="828" t="str">
        <f t="shared" si="5"/>
        <v/>
      </c>
      <c r="M175" s="1190"/>
      <c r="N175" s="1076"/>
    </row>
    <row r="176" spans="1:14" s="1009" customFormat="1" ht="15.95" customHeight="1">
      <c r="A176" s="1001"/>
      <c r="B176" s="1028">
        <v>44580</v>
      </c>
      <c r="C176" s="1447">
        <v>46</v>
      </c>
      <c r="D176" s="1027"/>
      <c r="E176" s="1005" t="str">
        <f>IF($G176="","",VLOOKUP($G176,'DANH MỤC VẬT TƯ'!$B$10:$G$55,2,0))</f>
        <v>Coca</v>
      </c>
      <c r="F176" s="1005" t="str">
        <f>IF($G176="","",VLOOKUP($G176,'DANH MỤC VẬT TƯ'!$B$10:$G$55,3,0))</f>
        <v>Lon</v>
      </c>
      <c r="G176" s="1006" t="s">
        <v>2072</v>
      </c>
      <c r="H176" s="1058">
        <v>30</v>
      </c>
      <c r="I176" s="1058">
        <f>IF(G176="","",VLOOKUP($G176,'BÁO CÁO NXT 156'!$A$11:$L$21,8,0))</f>
        <v>8000</v>
      </c>
      <c r="J176" s="1058">
        <f t="shared" si="4"/>
        <v>240000</v>
      </c>
      <c r="K176" s="1189">
        <v>15000</v>
      </c>
      <c r="L176" s="828">
        <f t="shared" si="5"/>
        <v>450000</v>
      </c>
      <c r="M176" s="1076"/>
      <c r="N176" s="1076"/>
    </row>
    <row r="177" spans="1:14" s="1009" customFormat="1" ht="15.95" customHeight="1">
      <c r="A177" s="1001"/>
      <c r="B177" s="1028">
        <v>44580</v>
      </c>
      <c r="C177" s="1447">
        <v>46</v>
      </c>
      <c r="D177" s="1027"/>
      <c r="E177" s="1005" t="str">
        <f>IF($G177="","",VLOOKUP($G177,'DANH MỤC VẬT TƯ'!$B$10:$G$55,2,0))</f>
        <v>Navie 300ml</v>
      </c>
      <c r="F177" s="1005" t="str">
        <f>IF($G177="","",VLOOKUP($G177,'DANH MỤC VẬT TƯ'!$B$10:$G$55,3,0))</f>
        <v>Lon</v>
      </c>
      <c r="G177" s="1006" t="s">
        <v>2070</v>
      </c>
      <c r="H177" s="1058">
        <v>30</v>
      </c>
      <c r="I177" s="1058">
        <f>IF(G177="","",VLOOKUP($G177,'BÁO CÁO NXT 156'!$A$11:$L$21,8,0))</f>
        <v>4000</v>
      </c>
      <c r="J177" s="1058">
        <f t="shared" si="4"/>
        <v>120000</v>
      </c>
      <c r="K177" s="1189">
        <v>10000</v>
      </c>
      <c r="L177" s="828">
        <f t="shared" si="5"/>
        <v>300000</v>
      </c>
      <c r="M177" s="1076"/>
      <c r="N177" s="1076"/>
    </row>
    <row r="178" spans="1:14" s="1009" customFormat="1" ht="15.95" customHeight="1">
      <c r="A178" s="1001"/>
      <c r="B178" s="1028"/>
      <c r="C178" s="1447"/>
      <c r="D178" s="1027"/>
      <c r="E178" s="1005" t="str">
        <f>IF($G178="","",VLOOKUP($G178,'DANH MỤC VẬT TƯ'!$B$10:$G$55,2,0))</f>
        <v/>
      </c>
      <c r="F178" s="1005" t="str">
        <f>IF($G178="","",VLOOKUP($G178,'DANH MỤC VẬT TƯ'!$B$10:$G$55,3,0))</f>
        <v/>
      </c>
      <c r="G178" s="813"/>
      <c r="H178" s="1058"/>
      <c r="I178" s="1058" t="str">
        <f>IF(G178="","",VLOOKUP($G178,'BÁO CÁO NXT 156'!$A$11:$L$21,8,0))</f>
        <v/>
      </c>
      <c r="J178" s="1058" t="str">
        <f t="shared" si="4"/>
        <v/>
      </c>
      <c r="K178" s="1189" t="s">
        <v>785</v>
      </c>
      <c r="L178" s="828" t="str">
        <f t="shared" si="5"/>
        <v/>
      </c>
      <c r="M178" s="1190"/>
      <c r="N178" s="1076"/>
    </row>
    <row r="179" spans="1:14" s="1009" customFormat="1" ht="15.95" customHeight="1">
      <c r="A179" s="1001"/>
      <c r="B179" s="1028">
        <v>44580</v>
      </c>
      <c r="C179" s="1447">
        <v>47</v>
      </c>
      <c r="D179" s="1027"/>
      <c r="E179" s="1005" t="str">
        <f>IF($G179="","",VLOOKUP($G179,'DANH MỤC VẬT TƯ'!$B$10:$G$55,2,0))</f>
        <v>Bia Trúc Bạch</v>
      </c>
      <c r="F179" s="1005" t="str">
        <f>IF($G179="","",VLOOKUP($G179,'DANH MỤC VẬT TƯ'!$B$10:$G$55,3,0))</f>
        <v>Lon</v>
      </c>
      <c r="G179" s="1006" t="s">
        <v>2068</v>
      </c>
      <c r="H179" s="1058">
        <v>30</v>
      </c>
      <c r="I179" s="1058">
        <f>IF(G179="","",VLOOKUP($G179,'BÁO CÁO NXT 156'!$A$11:$L$21,8,0))</f>
        <v>20000</v>
      </c>
      <c r="J179" s="1058">
        <f t="shared" si="4"/>
        <v>600000</v>
      </c>
      <c r="K179" s="1189">
        <v>20000</v>
      </c>
      <c r="L179" s="828">
        <f t="shared" si="5"/>
        <v>600000</v>
      </c>
      <c r="M179" s="1076"/>
      <c r="N179" s="1076"/>
    </row>
    <row r="180" spans="1:14" s="1009" customFormat="1" ht="15.95" customHeight="1">
      <c r="A180" s="1001"/>
      <c r="B180" s="1028">
        <v>44580</v>
      </c>
      <c r="C180" s="1447">
        <v>47</v>
      </c>
      <c r="D180" s="1027"/>
      <c r="E180" s="1005" t="str">
        <f>IF($G180="","",VLOOKUP($G180,'DANH MỤC VẬT TƯ'!$B$10:$G$55,2,0))</f>
        <v>Coca</v>
      </c>
      <c r="F180" s="1005" t="str">
        <f>IF($G180="","",VLOOKUP($G180,'DANH MỤC VẬT TƯ'!$B$10:$G$55,3,0))</f>
        <v>Lon</v>
      </c>
      <c r="G180" s="1006" t="s">
        <v>2072</v>
      </c>
      <c r="H180" s="1058">
        <v>30</v>
      </c>
      <c r="I180" s="1058">
        <f>IF(G180="","",VLOOKUP($G180,'BÁO CÁO NXT 156'!$A$11:$L$21,8,0))</f>
        <v>8000</v>
      </c>
      <c r="J180" s="1058">
        <f t="shared" si="4"/>
        <v>240000</v>
      </c>
      <c r="K180" s="1189">
        <v>15000</v>
      </c>
      <c r="L180" s="828">
        <f t="shared" si="5"/>
        <v>450000</v>
      </c>
      <c r="M180" s="1076"/>
      <c r="N180" s="1076"/>
    </row>
    <row r="181" spans="1:14" s="1009" customFormat="1" ht="15.95" customHeight="1">
      <c r="A181" s="1001"/>
      <c r="B181" s="1028">
        <v>44580</v>
      </c>
      <c r="C181" s="1447">
        <v>47</v>
      </c>
      <c r="D181" s="1027"/>
      <c r="E181" s="1005" t="str">
        <f>IF($G181="","",VLOOKUP($G181,'DANH MỤC VẬT TƯ'!$B$10:$G$55,2,0))</f>
        <v>Navie 300ml</v>
      </c>
      <c r="F181" s="1005" t="str">
        <f>IF($G181="","",VLOOKUP($G181,'DANH MỤC VẬT TƯ'!$B$10:$G$55,3,0))</f>
        <v>Lon</v>
      </c>
      <c r="G181" s="1006" t="s">
        <v>2070</v>
      </c>
      <c r="H181" s="1058">
        <v>30</v>
      </c>
      <c r="I181" s="1058">
        <f>IF(G181="","",VLOOKUP($G181,'BÁO CÁO NXT 156'!$A$11:$L$21,8,0))</f>
        <v>4000</v>
      </c>
      <c r="J181" s="1058">
        <f t="shared" si="4"/>
        <v>120000</v>
      </c>
      <c r="K181" s="1189">
        <v>10000</v>
      </c>
      <c r="L181" s="828">
        <f t="shared" si="5"/>
        <v>300000</v>
      </c>
      <c r="M181" s="1076"/>
      <c r="N181" s="1076"/>
    </row>
    <row r="182" spans="1:14" s="1009" customFormat="1" ht="15.95" customHeight="1">
      <c r="A182" s="1001"/>
      <c r="B182" s="1028">
        <v>44580</v>
      </c>
      <c r="C182" s="1447">
        <v>47</v>
      </c>
      <c r="D182" s="1027"/>
      <c r="E182" s="1005" t="str">
        <f>IF($G182="","",VLOOKUP($G182,'DANH MỤC VẬT TƯ'!$B$10:$G$55,2,0))</f>
        <v>Rượu ngô 500ml</v>
      </c>
      <c r="F182" s="1005" t="str">
        <f>IF($G182="","",VLOOKUP($G182,'DANH MỤC VẬT TƯ'!$B$10:$G$55,3,0))</f>
        <v>Lon</v>
      </c>
      <c r="G182" s="1006" t="s">
        <v>2074</v>
      </c>
      <c r="H182" s="1058">
        <v>30</v>
      </c>
      <c r="I182" s="1058">
        <f>IF(G182="","",VLOOKUP($G182,'BÁO CÁO NXT 156'!$A$11:$L$21,8,0))</f>
        <v>35000</v>
      </c>
      <c r="J182" s="1058">
        <f t="shared" si="4"/>
        <v>1050000</v>
      </c>
      <c r="K182" s="1189">
        <v>50000</v>
      </c>
      <c r="L182" s="828">
        <f t="shared" si="5"/>
        <v>1500000</v>
      </c>
      <c r="M182" s="1076"/>
      <c r="N182" s="1076"/>
    </row>
    <row r="183" spans="1:14" s="1009" customFormat="1" ht="15.95" customHeight="1">
      <c r="A183" s="1001"/>
      <c r="B183" s="1028"/>
      <c r="C183" s="1447"/>
      <c r="D183" s="1027"/>
      <c r="E183" s="1005" t="str">
        <f>IF($G183="","",VLOOKUP($G183,'DANH MỤC VẬT TƯ'!$B$10:$G$55,2,0))</f>
        <v/>
      </c>
      <c r="F183" s="1005" t="str">
        <f>IF($G183="","",VLOOKUP($G183,'DANH MỤC VẬT TƯ'!$B$10:$G$55,3,0))</f>
        <v/>
      </c>
      <c r="G183" s="813"/>
      <c r="H183" s="1058"/>
      <c r="I183" s="1058" t="str">
        <f>IF(G183="","",VLOOKUP($G183,'BÁO CÁO NXT 156'!$A$11:$L$21,8,0))</f>
        <v/>
      </c>
      <c r="J183" s="1058" t="str">
        <f t="shared" si="4"/>
        <v/>
      </c>
      <c r="K183" s="1189" t="s">
        <v>785</v>
      </c>
      <c r="L183" s="828" t="str">
        <f t="shared" si="5"/>
        <v/>
      </c>
      <c r="M183" s="1190"/>
      <c r="N183" s="1076"/>
    </row>
    <row r="184" spans="1:14" s="1009" customFormat="1" ht="15.95" customHeight="1">
      <c r="A184" s="1001"/>
      <c r="B184" s="1028">
        <v>44581</v>
      </c>
      <c r="C184" s="1447">
        <v>48</v>
      </c>
      <c r="D184" s="1027"/>
      <c r="E184" s="1005" t="str">
        <f>IF($G184="","",VLOOKUP($G184,'DANH MỤC VẬT TƯ'!$B$10:$G$55,2,0))</f>
        <v>Bia Trúc Bạch</v>
      </c>
      <c r="F184" s="1005" t="str">
        <f>IF($G184="","",VLOOKUP($G184,'DANH MỤC VẬT TƯ'!$B$10:$G$55,3,0))</f>
        <v>Lon</v>
      </c>
      <c r="G184" s="1006" t="s">
        <v>2068</v>
      </c>
      <c r="H184" s="1058">
        <v>25</v>
      </c>
      <c r="I184" s="1058">
        <f>IF(G184="","",VLOOKUP($G184,'BÁO CÁO NXT 156'!$A$11:$L$21,8,0))</f>
        <v>20000</v>
      </c>
      <c r="J184" s="1058">
        <f t="shared" si="4"/>
        <v>500000</v>
      </c>
      <c r="K184" s="1189">
        <v>20000</v>
      </c>
      <c r="L184" s="828">
        <f t="shared" si="5"/>
        <v>500000</v>
      </c>
      <c r="M184" s="1076"/>
      <c r="N184" s="1076"/>
    </row>
    <row r="185" spans="1:14" s="1009" customFormat="1" ht="15.95" customHeight="1">
      <c r="A185" s="1001"/>
      <c r="B185" s="1028">
        <v>44581</v>
      </c>
      <c r="C185" s="1447">
        <v>48</v>
      </c>
      <c r="D185" s="1027"/>
      <c r="E185" s="1005" t="str">
        <f>IF($G185="","",VLOOKUP($G185,'DANH MỤC VẬT TƯ'!$B$10:$G$55,2,0))</f>
        <v>Coca</v>
      </c>
      <c r="F185" s="1005" t="str">
        <f>IF($G185="","",VLOOKUP($G185,'DANH MỤC VẬT TƯ'!$B$10:$G$55,3,0))</f>
        <v>Lon</v>
      </c>
      <c r="G185" s="1006" t="s">
        <v>2072</v>
      </c>
      <c r="H185" s="1058">
        <v>25</v>
      </c>
      <c r="I185" s="1058">
        <f>IF(G185="","",VLOOKUP($G185,'BÁO CÁO NXT 156'!$A$11:$L$21,8,0))</f>
        <v>8000</v>
      </c>
      <c r="J185" s="1058">
        <f t="shared" si="4"/>
        <v>200000</v>
      </c>
      <c r="K185" s="1189">
        <v>15000</v>
      </c>
      <c r="L185" s="828">
        <f t="shared" si="5"/>
        <v>375000</v>
      </c>
      <c r="M185" s="1076"/>
      <c r="N185" s="1076"/>
    </row>
    <row r="186" spans="1:14" s="1009" customFormat="1" ht="15.95" customHeight="1">
      <c r="A186" s="1001"/>
      <c r="B186" s="1028">
        <v>44581</v>
      </c>
      <c r="C186" s="1447">
        <v>48</v>
      </c>
      <c r="D186" s="1027"/>
      <c r="E186" s="1005" t="str">
        <f>IF($G186="","",VLOOKUP($G186,'DANH MỤC VẬT TƯ'!$B$10:$G$55,2,0))</f>
        <v>Navie 300ml</v>
      </c>
      <c r="F186" s="1005" t="str">
        <f>IF($G186="","",VLOOKUP($G186,'DANH MỤC VẬT TƯ'!$B$10:$G$55,3,0))</f>
        <v>Lon</v>
      </c>
      <c r="G186" s="1006" t="s">
        <v>2070</v>
      </c>
      <c r="H186" s="1058">
        <v>25</v>
      </c>
      <c r="I186" s="1058">
        <f>IF(G186="","",VLOOKUP($G186,'BÁO CÁO NXT 156'!$A$11:$L$21,8,0))</f>
        <v>4000</v>
      </c>
      <c r="J186" s="1058">
        <f t="shared" si="4"/>
        <v>100000</v>
      </c>
      <c r="K186" s="1189">
        <v>10000</v>
      </c>
      <c r="L186" s="828">
        <f t="shared" si="5"/>
        <v>250000</v>
      </c>
      <c r="M186" s="1076"/>
      <c r="N186" s="1076"/>
    </row>
    <row r="187" spans="1:14" s="1009" customFormat="1" ht="15.95" customHeight="1">
      <c r="A187" s="1001"/>
      <c r="B187" s="1028">
        <v>44581</v>
      </c>
      <c r="C187" s="1447">
        <v>48</v>
      </c>
      <c r="D187" s="1027"/>
      <c r="E187" s="1005" t="str">
        <f>IF($G187="","",VLOOKUP($G187,'DANH MỤC VẬT TƯ'!$B$10:$G$55,2,0))</f>
        <v>Rượu ngô 500ml</v>
      </c>
      <c r="F187" s="1005" t="str">
        <f>IF($G187="","",VLOOKUP($G187,'DANH MỤC VẬT TƯ'!$B$10:$G$55,3,0))</f>
        <v>Lon</v>
      </c>
      <c r="G187" s="1006" t="s">
        <v>2074</v>
      </c>
      <c r="H187" s="1058">
        <v>25</v>
      </c>
      <c r="I187" s="1058">
        <f>IF(G187="","",VLOOKUP($G187,'BÁO CÁO NXT 156'!$A$11:$L$21,8,0))</f>
        <v>35000</v>
      </c>
      <c r="J187" s="1058">
        <f t="shared" si="4"/>
        <v>875000</v>
      </c>
      <c r="K187" s="1189">
        <v>50000</v>
      </c>
      <c r="L187" s="828">
        <f t="shared" si="5"/>
        <v>1250000</v>
      </c>
      <c r="M187" s="1076"/>
      <c r="N187" s="1076"/>
    </row>
    <row r="188" spans="1:14" s="1009" customFormat="1" ht="15.95" customHeight="1">
      <c r="A188" s="1001"/>
      <c r="B188" s="1028"/>
      <c r="C188" s="1447"/>
      <c r="D188" s="1027"/>
      <c r="E188" s="1005" t="str">
        <f>IF($G188="","",VLOOKUP($G188,'DANH MỤC VẬT TƯ'!$B$10:$G$55,2,0))</f>
        <v/>
      </c>
      <c r="F188" s="1005" t="str">
        <f>IF($G188="","",VLOOKUP($G188,'DANH MỤC VẬT TƯ'!$B$10:$G$55,3,0))</f>
        <v/>
      </c>
      <c r="G188" s="813"/>
      <c r="H188" s="1058"/>
      <c r="I188" s="1058" t="str">
        <f>IF(G188="","",VLOOKUP($G188,'BÁO CÁO NXT 156'!$A$11:$L$21,8,0))</f>
        <v/>
      </c>
      <c r="J188" s="1058" t="str">
        <f t="shared" si="4"/>
        <v/>
      </c>
      <c r="K188" s="1189" t="s">
        <v>785</v>
      </c>
      <c r="L188" s="828" t="str">
        <f t="shared" si="5"/>
        <v/>
      </c>
      <c r="M188" s="1190"/>
      <c r="N188" s="1076"/>
    </row>
    <row r="189" spans="1:14" s="1009" customFormat="1" ht="15.95" customHeight="1">
      <c r="A189" s="1001"/>
      <c r="B189" s="1028">
        <v>44581</v>
      </c>
      <c r="C189" s="1447">
        <v>49</v>
      </c>
      <c r="D189" s="1027"/>
      <c r="E189" s="1005" t="str">
        <f>IF($G189="","",VLOOKUP($G189,'DANH MỤC VẬT TƯ'!$B$10:$G$55,2,0))</f>
        <v>Coca</v>
      </c>
      <c r="F189" s="1005" t="str">
        <f>IF($G189="","",VLOOKUP($G189,'DANH MỤC VẬT TƯ'!$B$10:$G$55,3,0))</f>
        <v>Lon</v>
      </c>
      <c r="G189" s="1006" t="s">
        <v>2072</v>
      </c>
      <c r="H189" s="1058">
        <v>20</v>
      </c>
      <c r="I189" s="1058">
        <f>IF(G189="","",VLOOKUP($G189,'BÁO CÁO NXT 156'!$A$11:$L$21,8,0))</f>
        <v>8000</v>
      </c>
      <c r="J189" s="1058">
        <f t="shared" si="4"/>
        <v>160000</v>
      </c>
      <c r="K189" s="1189">
        <v>15000</v>
      </c>
      <c r="L189" s="828">
        <f t="shared" si="5"/>
        <v>300000</v>
      </c>
      <c r="M189" s="1076"/>
      <c r="N189" s="1076"/>
    </row>
    <row r="190" spans="1:14" s="1009" customFormat="1" ht="15.95" customHeight="1">
      <c r="A190" s="1001"/>
      <c r="B190" s="1028">
        <v>44581</v>
      </c>
      <c r="C190" s="1447">
        <v>49</v>
      </c>
      <c r="D190" s="1027"/>
      <c r="E190" s="1005" t="str">
        <f>IF($G190="","",VLOOKUP($G190,'DANH MỤC VẬT TƯ'!$B$10:$G$55,2,0))</f>
        <v>Navie 300ml</v>
      </c>
      <c r="F190" s="1005" t="str">
        <f>IF($G190="","",VLOOKUP($G190,'DANH MỤC VẬT TƯ'!$B$10:$G$55,3,0))</f>
        <v>Lon</v>
      </c>
      <c r="G190" s="1006" t="s">
        <v>2070</v>
      </c>
      <c r="H190" s="1058">
        <v>10</v>
      </c>
      <c r="I190" s="1058">
        <f>IF(G190="","",VLOOKUP($G190,'BÁO CÁO NXT 156'!$A$11:$L$21,8,0))</f>
        <v>4000</v>
      </c>
      <c r="J190" s="1058">
        <f t="shared" si="4"/>
        <v>40000</v>
      </c>
      <c r="K190" s="1189">
        <v>10000</v>
      </c>
      <c r="L190" s="828">
        <f t="shared" si="5"/>
        <v>100000</v>
      </c>
      <c r="M190" s="1076"/>
      <c r="N190" s="1076"/>
    </row>
    <row r="191" spans="1:14" s="1009" customFormat="1" ht="15.95" customHeight="1">
      <c r="A191" s="1001"/>
      <c r="B191" s="1028"/>
      <c r="C191" s="1447"/>
      <c r="D191" s="1027"/>
      <c r="E191" s="1005" t="str">
        <f>IF($G191="","",VLOOKUP($G191,'DANH MỤC VẬT TƯ'!$B$10:$G$55,2,0))</f>
        <v/>
      </c>
      <c r="F191" s="1005" t="str">
        <f>IF($G191="","",VLOOKUP($G191,'DANH MỤC VẬT TƯ'!$B$10:$G$55,3,0))</f>
        <v/>
      </c>
      <c r="G191" s="813"/>
      <c r="H191" s="1058"/>
      <c r="I191" s="1058" t="str">
        <f>IF(G191="","",VLOOKUP($G191,'BÁO CÁO NXT 156'!$A$11:$L$21,8,0))</f>
        <v/>
      </c>
      <c r="J191" s="1058" t="str">
        <f t="shared" si="4"/>
        <v/>
      </c>
      <c r="K191" s="1189" t="s">
        <v>785</v>
      </c>
      <c r="L191" s="828" t="str">
        <f t="shared" si="5"/>
        <v/>
      </c>
      <c r="M191" s="1190"/>
      <c r="N191" s="1076"/>
    </row>
    <row r="192" spans="1:14" s="1009" customFormat="1" ht="15.95" customHeight="1">
      <c r="A192" s="1001"/>
      <c r="B192" s="1028">
        <v>44581</v>
      </c>
      <c r="C192" s="1447">
        <v>50</v>
      </c>
      <c r="D192" s="1027"/>
      <c r="E192" s="1005" t="str">
        <f>IF($G192="","",VLOOKUP($G192,'DANH MỤC VẬT TƯ'!$B$10:$G$55,2,0))</f>
        <v>Coca</v>
      </c>
      <c r="F192" s="1005" t="str">
        <f>IF($G192="","",VLOOKUP($G192,'DANH MỤC VẬT TƯ'!$B$10:$G$55,3,0))</f>
        <v>Lon</v>
      </c>
      <c r="G192" s="1006" t="s">
        <v>2072</v>
      </c>
      <c r="H192" s="1058">
        <v>20</v>
      </c>
      <c r="I192" s="1058">
        <f>IF(G192="","",VLOOKUP($G192,'BÁO CÁO NXT 156'!$A$11:$L$21,8,0))</f>
        <v>8000</v>
      </c>
      <c r="J192" s="1058">
        <f t="shared" si="4"/>
        <v>160000</v>
      </c>
      <c r="K192" s="1189">
        <v>15000</v>
      </c>
      <c r="L192" s="828">
        <f t="shared" si="5"/>
        <v>300000</v>
      </c>
      <c r="M192" s="1076"/>
      <c r="N192" s="1076"/>
    </row>
    <row r="193" spans="1:14" s="1009" customFormat="1" ht="15.95" customHeight="1">
      <c r="A193" s="1001"/>
      <c r="B193" s="1028">
        <v>44581</v>
      </c>
      <c r="C193" s="1447">
        <v>50</v>
      </c>
      <c r="D193" s="1027"/>
      <c r="E193" s="1005" t="str">
        <f>IF($G193="","",VLOOKUP($G193,'DANH MỤC VẬT TƯ'!$B$10:$G$55,2,0))</f>
        <v>Navie 300ml</v>
      </c>
      <c r="F193" s="1005" t="str">
        <f>IF($G193="","",VLOOKUP($G193,'DANH MỤC VẬT TƯ'!$B$10:$G$55,3,0))</f>
        <v>Lon</v>
      </c>
      <c r="G193" s="1006" t="s">
        <v>2070</v>
      </c>
      <c r="H193" s="1058">
        <v>10</v>
      </c>
      <c r="I193" s="1058">
        <f>IF(G193="","",VLOOKUP($G193,'BÁO CÁO NXT 156'!$A$11:$L$21,8,0))</f>
        <v>4000</v>
      </c>
      <c r="J193" s="1058">
        <f t="shared" si="4"/>
        <v>40000</v>
      </c>
      <c r="K193" s="1189">
        <v>10000</v>
      </c>
      <c r="L193" s="828">
        <f t="shared" si="5"/>
        <v>100000</v>
      </c>
      <c r="M193" s="1076"/>
      <c r="N193" s="1076"/>
    </row>
    <row r="194" spans="1:14" s="1009" customFormat="1" ht="15.95" customHeight="1">
      <c r="A194" s="1001"/>
      <c r="B194" s="1028"/>
      <c r="C194" s="1447"/>
      <c r="D194" s="1027"/>
      <c r="E194" s="1005" t="str">
        <f>IF($G194="","",VLOOKUP($G194,'DANH MỤC VẬT TƯ'!$B$10:$G$55,2,0))</f>
        <v/>
      </c>
      <c r="F194" s="1005" t="str">
        <f>IF($G194="","",VLOOKUP($G194,'DANH MỤC VẬT TƯ'!$B$10:$G$55,3,0))</f>
        <v/>
      </c>
      <c r="G194" s="813"/>
      <c r="H194" s="1058"/>
      <c r="I194" s="1058" t="str">
        <f>IF(G194="","",VLOOKUP($G194,'BÁO CÁO NXT 156'!$A$11:$L$21,8,0))</f>
        <v/>
      </c>
      <c r="J194" s="1058" t="str">
        <f t="shared" si="4"/>
        <v/>
      </c>
      <c r="K194" s="1189" t="s">
        <v>785</v>
      </c>
      <c r="L194" s="828" t="str">
        <f t="shared" si="5"/>
        <v/>
      </c>
      <c r="M194" s="1190"/>
      <c r="N194" s="1076"/>
    </row>
    <row r="195" spans="1:14" s="1009" customFormat="1" ht="15.95" customHeight="1">
      <c r="A195" s="1001"/>
      <c r="B195" s="1028">
        <v>44582</v>
      </c>
      <c r="C195" s="1447">
        <v>51</v>
      </c>
      <c r="D195" s="1027"/>
      <c r="E195" s="1005" t="str">
        <f>IF($G195="","",VLOOKUP($G195,'DANH MỤC VẬT TƯ'!$B$10:$G$55,2,0))</f>
        <v>Coca</v>
      </c>
      <c r="F195" s="1005" t="str">
        <f>IF($G195="","",VLOOKUP($G195,'DANH MỤC VẬT TƯ'!$B$10:$G$55,3,0))</f>
        <v>Lon</v>
      </c>
      <c r="G195" s="1006" t="s">
        <v>2072</v>
      </c>
      <c r="H195" s="1058">
        <v>20</v>
      </c>
      <c r="I195" s="1058">
        <f>IF(G195="","",VLOOKUP($G195,'BÁO CÁO NXT 156'!$A$11:$L$21,8,0))</f>
        <v>8000</v>
      </c>
      <c r="J195" s="1058">
        <f t="shared" si="4"/>
        <v>160000</v>
      </c>
      <c r="K195" s="1189">
        <v>15000</v>
      </c>
      <c r="L195" s="828">
        <f t="shared" si="5"/>
        <v>300000</v>
      </c>
      <c r="M195" s="1076"/>
      <c r="N195" s="1076"/>
    </row>
    <row r="196" spans="1:14" s="1009" customFormat="1" ht="15.95" customHeight="1">
      <c r="A196" s="1001"/>
      <c r="B196" s="1028">
        <v>44582</v>
      </c>
      <c r="C196" s="1447">
        <v>51</v>
      </c>
      <c r="D196" s="1027"/>
      <c r="E196" s="1005" t="str">
        <f>IF($G196="","",VLOOKUP($G196,'DANH MỤC VẬT TƯ'!$B$10:$G$55,2,0))</f>
        <v>Navie 300ml</v>
      </c>
      <c r="F196" s="1005" t="str">
        <f>IF($G196="","",VLOOKUP($G196,'DANH MỤC VẬT TƯ'!$B$10:$G$55,3,0))</f>
        <v>Lon</v>
      </c>
      <c r="G196" s="1006" t="s">
        <v>2070</v>
      </c>
      <c r="H196" s="1058">
        <v>10</v>
      </c>
      <c r="I196" s="1058">
        <f>IF(G196="","",VLOOKUP($G196,'BÁO CÁO NXT 156'!$A$11:$L$21,8,0))</f>
        <v>4000</v>
      </c>
      <c r="J196" s="1058">
        <f t="shared" si="4"/>
        <v>40000</v>
      </c>
      <c r="K196" s="1189">
        <v>10000</v>
      </c>
      <c r="L196" s="828">
        <f t="shared" si="5"/>
        <v>100000</v>
      </c>
      <c r="M196" s="1076"/>
      <c r="N196" s="1076"/>
    </row>
    <row r="197" spans="1:14" s="1009" customFormat="1" ht="15.95" customHeight="1">
      <c r="A197" s="1001"/>
      <c r="B197" s="1028"/>
      <c r="C197" s="1447"/>
      <c r="D197" s="1027"/>
      <c r="E197" s="1005" t="str">
        <f>IF($G197="","",VLOOKUP($G197,'DANH MỤC VẬT TƯ'!$B$10:$G$55,2,0))</f>
        <v/>
      </c>
      <c r="F197" s="1005" t="str">
        <f>IF($G197="","",VLOOKUP($G197,'DANH MỤC VẬT TƯ'!$B$10:$G$55,3,0))</f>
        <v/>
      </c>
      <c r="G197" s="813"/>
      <c r="H197" s="1058"/>
      <c r="I197" s="1058" t="str">
        <f>IF(G197="","",VLOOKUP($G197,'BÁO CÁO NXT 156'!$A$11:$L$21,8,0))</f>
        <v/>
      </c>
      <c r="J197" s="1058" t="str">
        <f t="shared" si="4"/>
        <v/>
      </c>
      <c r="K197" s="1189" t="s">
        <v>785</v>
      </c>
      <c r="L197" s="828" t="str">
        <f t="shared" si="5"/>
        <v/>
      </c>
      <c r="M197" s="1190"/>
      <c r="N197" s="1076"/>
    </row>
    <row r="198" spans="1:14" s="1009" customFormat="1" ht="15.95" customHeight="1">
      <c r="A198" s="1001"/>
      <c r="B198" s="1028">
        <v>44582</v>
      </c>
      <c r="C198" s="1447">
        <v>52</v>
      </c>
      <c r="D198" s="1027"/>
      <c r="E198" s="1005" t="str">
        <f>IF($G198="","",VLOOKUP($G198,'DANH MỤC VẬT TƯ'!$B$10:$G$55,2,0))</f>
        <v>Navie 300ml</v>
      </c>
      <c r="F198" s="1005" t="str">
        <f>IF($G198="","",VLOOKUP($G198,'DANH MỤC VẬT TƯ'!$B$10:$G$55,3,0))</f>
        <v>Lon</v>
      </c>
      <c r="G198" s="1006" t="s">
        <v>2070</v>
      </c>
      <c r="H198" s="1058">
        <v>20</v>
      </c>
      <c r="I198" s="1058">
        <f>IF(G198="","",VLOOKUP($G198,'BÁO CÁO NXT 156'!$A$11:$L$21,8,0))</f>
        <v>4000</v>
      </c>
      <c r="J198" s="1058">
        <f t="shared" si="4"/>
        <v>80000</v>
      </c>
      <c r="K198" s="1189">
        <v>10000</v>
      </c>
      <c r="L198" s="828">
        <f t="shared" si="5"/>
        <v>200000</v>
      </c>
      <c r="M198" s="1076"/>
      <c r="N198" s="1076"/>
    </row>
    <row r="199" spans="1:14" s="1009" customFormat="1" ht="15.95" customHeight="1">
      <c r="A199" s="1001"/>
      <c r="B199" s="1028">
        <v>44582</v>
      </c>
      <c r="C199" s="1447">
        <v>52</v>
      </c>
      <c r="D199" s="1027"/>
      <c r="E199" s="1005" t="str">
        <f>IF($G199="","",VLOOKUP($G199,'DANH MỤC VẬT TƯ'!$B$10:$G$55,2,0))</f>
        <v>Coca</v>
      </c>
      <c r="F199" s="1005" t="str">
        <f>IF($G199="","",VLOOKUP($G199,'DANH MỤC VẬT TƯ'!$B$10:$G$55,3,0))</f>
        <v>Lon</v>
      </c>
      <c r="G199" s="1006" t="s">
        <v>2072</v>
      </c>
      <c r="H199" s="1058">
        <v>30</v>
      </c>
      <c r="I199" s="1058">
        <f>IF(G199="","",VLOOKUP($G199,'BÁO CÁO NXT 156'!$A$11:$L$21,8,0))</f>
        <v>8000</v>
      </c>
      <c r="J199" s="1058">
        <f t="shared" si="4"/>
        <v>240000</v>
      </c>
      <c r="K199" s="1189">
        <v>15000</v>
      </c>
      <c r="L199" s="828">
        <f t="shared" si="5"/>
        <v>450000</v>
      </c>
      <c r="M199" s="1076"/>
      <c r="N199" s="1076"/>
    </row>
    <row r="200" spans="1:14" s="1009" customFormat="1" ht="15.95" customHeight="1">
      <c r="A200" s="1001"/>
      <c r="B200" s="1028">
        <v>44582</v>
      </c>
      <c r="C200" s="1447">
        <v>52</v>
      </c>
      <c r="D200" s="1027"/>
      <c r="E200" s="1005" t="str">
        <f>IF($G200="","",VLOOKUP($G200,'DANH MỤC VẬT TƯ'!$B$10:$G$55,2,0))</f>
        <v>Rượu ngô 500ml</v>
      </c>
      <c r="F200" s="1005" t="str">
        <f>IF($G200="","",VLOOKUP($G200,'DANH MỤC VẬT TƯ'!$B$10:$G$55,3,0))</f>
        <v>Lon</v>
      </c>
      <c r="G200" s="1006" t="s">
        <v>2074</v>
      </c>
      <c r="H200" s="1058">
        <v>30</v>
      </c>
      <c r="I200" s="1058">
        <f>IF(G200="","",VLOOKUP($G200,'BÁO CÁO NXT 156'!$A$11:$L$21,8,0))</f>
        <v>35000</v>
      </c>
      <c r="J200" s="1058">
        <f t="shared" si="4"/>
        <v>1050000</v>
      </c>
      <c r="K200" s="1189">
        <v>50000</v>
      </c>
      <c r="L200" s="828">
        <f t="shared" si="5"/>
        <v>1500000</v>
      </c>
      <c r="M200" s="1076"/>
      <c r="N200" s="1076"/>
    </row>
    <row r="201" spans="1:14" s="1009" customFormat="1" ht="15.95" customHeight="1">
      <c r="A201" s="1001"/>
      <c r="B201" s="1028">
        <v>44582</v>
      </c>
      <c r="C201" s="1447">
        <v>52</v>
      </c>
      <c r="D201" s="1027"/>
      <c r="E201" s="1005" t="str">
        <f>IF($G201="","",VLOOKUP($G201,'DANH MỤC VẬT TƯ'!$B$10:$G$55,2,0))</f>
        <v>Rượu men lá 500ml</v>
      </c>
      <c r="F201" s="1005" t="str">
        <f>IF($G201="","",VLOOKUP($G201,'DANH MỤC VẬT TƯ'!$B$10:$G$55,3,0))</f>
        <v>Lon</v>
      </c>
      <c r="G201" s="1006" t="s">
        <v>2076</v>
      </c>
      <c r="H201" s="1058">
        <v>30</v>
      </c>
      <c r="I201" s="1058">
        <f>IF(G201="","",VLOOKUP($G201,'BÁO CÁO NXT 156'!$A$11:$L$21,8,0))</f>
        <v>35000</v>
      </c>
      <c r="J201" s="1058">
        <f t="shared" si="4"/>
        <v>1050000</v>
      </c>
      <c r="K201" s="1189">
        <v>50000</v>
      </c>
      <c r="L201" s="828">
        <f t="shared" si="5"/>
        <v>1500000</v>
      </c>
      <c r="M201" s="1076"/>
      <c r="N201" s="1076"/>
    </row>
    <row r="202" spans="1:14" s="1009" customFormat="1" ht="15.95" customHeight="1">
      <c r="A202" s="1001"/>
      <c r="B202" s="1028"/>
      <c r="C202" s="1447"/>
      <c r="D202" s="1027"/>
      <c r="E202" s="1005" t="str">
        <f>IF($G202="","",VLOOKUP($G202,'DANH MỤC VẬT TƯ'!$B$10:$G$55,2,0))</f>
        <v/>
      </c>
      <c r="F202" s="1005" t="str">
        <f>IF($G202="","",VLOOKUP($G202,'DANH MỤC VẬT TƯ'!$B$10:$G$55,3,0))</f>
        <v/>
      </c>
      <c r="G202" s="1006"/>
      <c r="H202" s="1058"/>
      <c r="I202" s="1058" t="str">
        <f>IF(G202="","",VLOOKUP($G202,'BÁO CÁO NXT 156'!$A$11:$L$21,8,0))</f>
        <v/>
      </c>
      <c r="J202" s="1058"/>
      <c r="K202" s="1189" t="s">
        <v>785</v>
      </c>
      <c r="L202" s="828" t="str">
        <f t="shared" si="5"/>
        <v/>
      </c>
      <c r="M202" s="1190"/>
      <c r="N202" s="1076"/>
    </row>
    <row r="203" spans="1:14" s="1009" customFormat="1" ht="15.95" customHeight="1">
      <c r="A203" s="1001"/>
      <c r="B203" s="1028">
        <v>44583</v>
      </c>
      <c r="C203" s="1447">
        <v>53</v>
      </c>
      <c r="D203" s="1027"/>
      <c r="E203" s="1005" t="str">
        <f>IF($G203="","",VLOOKUP($G203,'DANH MỤC VẬT TƯ'!$B$10:$G$55,2,0))</f>
        <v>Coca</v>
      </c>
      <c r="F203" s="1005" t="str">
        <f>IF($G203="","",VLOOKUP($G203,'DANH MỤC VẬT TƯ'!$B$10:$G$55,3,0))</f>
        <v>Lon</v>
      </c>
      <c r="G203" s="1006" t="s">
        <v>2072</v>
      </c>
      <c r="H203" s="1058">
        <v>20</v>
      </c>
      <c r="I203" s="1058">
        <f>IF(G203="","",VLOOKUP($G203,'BÁO CÁO NXT 156'!$A$11:$L$21,8,0))</f>
        <v>8000</v>
      </c>
      <c r="J203" s="1058">
        <f t="shared" si="4"/>
        <v>160000</v>
      </c>
      <c r="K203" s="1189">
        <v>15000</v>
      </c>
      <c r="L203" s="828">
        <f t="shared" si="5"/>
        <v>300000</v>
      </c>
      <c r="M203" s="1076"/>
      <c r="N203" s="1076"/>
    </row>
    <row r="204" spans="1:14" s="1009" customFormat="1" ht="15.95" customHeight="1">
      <c r="A204" s="1001"/>
      <c r="B204" s="1028">
        <v>44583</v>
      </c>
      <c r="C204" s="1447">
        <v>53</v>
      </c>
      <c r="D204" s="1027"/>
      <c r="E204" s="1005" t="str">
        <f>IF($G204="","",VLOOKUP($G204,'DANH MỤC VẬT TƯ'!$B$10:$G$55,2,0))</f>
        <v>Navie 300ml</v>
      </c>
      <c r="F204" s="1005" t="str">
        <f>IF($G204="","",VLOOKUP($G204,'DANH MỤC VẬT TƯ'!$B$10:$G$55,3,0))</f>
        <v>Lon</v>
      </c>
      <c r="G204" s="1006" t="s">
        <v>2070</v>
      </c>
      <c r="H204" s="1058">
        <v>10</v>
      </c>
      <c r="I204" s="1058">
        <f>IF(G204="","",VLOOKUP($G204,'BÁO CÁO NXT 156'!$A$11:$L$21,8,0))</f>
        <v>4000</v>
      </c>
      <c r="J204" s="1058">
        <f t="shared" si="4"/>
        <v>40000</v>
      </c>
      <c r="K204" s="1189">
        <v>10000</v>
      </c>
      <c r="L204" s="828">
        <f t="shared" si="5"/>
        <v>100000</v>
      </c>
      <c r="M204" s="1076"/>
      <c r="N204" s="1076"/>
    </row>
    <row r="205" spans="1:14" s="1009" customFormat="1" ht="15.95" customHeight="1">
      <c r="A205" s="1001"/>
      <c r="B205" s="1028"/>
      <c r="C205" s="1447"/>
      <c r="D205" s="1027"/>
      <c r="E205" s="1005" t="str">
        <f>IF($G205="","",VLOOKUP($G205,'DANH MỤC VẬT TƯ'!$B$10:$G$55,2,0))</f>
        <v/>
      </c>
      <c r="F205" s="1005" t="str">
        <f>IF($G205="","",VLOOKUP($G205,'DANH MỤC VẬT TƯ'!$B$10:$G$55,3,0))</f>
        <v/>
      </c>
      <c r="G205" s="813"/>
      <c r="H205" s="1058"/>
      <c r="I205" s="1058" t="str">
        <f>IF(G205="","",VLOOKUP($G205,'BÁO CÁO NXT 156'!$A$11:$L$21,8,0))</f>
        <v/>
      </c>
      <c r="J205" s="1058" t="str">
        <f t="shared" ref="J205:J246" si="6">IF(H205="","",H205*I205)</f>
        <v/>
      </c>
      <c r="K205" s="1189" t="s">
        <v>785</v>
      </c>
      <c r="L205" s="828" t="str">
        <f t="shared" ref="L205:L246" si="7">IF(H205="","",K205*H205)</f>
        <v/>
      </c>
      <c r="M205" s="1190"/>
      <c r="N205" s="1076"/>
    </row>
    <row r="206" spans="1:14" s="1009" customFormat="1" ht="15.95" customHeight="1">
      <c r="A206" s="1001"/>
      <c r="B206" s="1028">
        <v>44583</v>
      </c>
      <c r="C206" s="1447">
        <v>54</v>
      </c>
      <c r="D206" s="1027"/>
      <c r="E206" s="1005" t="str">
        <f>IF($G206="","",VLOOKUP($G206,'DANH MỤC VẬT TƯ'!$B$10:$G$55,2,0))</f>
        <v>Coca</v>
      </c>
      <c r="F206" s="1005" t="str">
        <f>IF($G206="","",VLOOKUP($G206,'DANH MỤC VẬT TƯ'!$B$10:$G$55,3,0))</f>
        <v>Lon</v>
      </c>
      <c r="G206" s="1006" t="s">
        <v>2072</v>
      </c>
      <c r="H206" s="1058">
        <v>20</v>
      </c>
      <c r="I206" s="1058">
        <f>IF(G206="","",VLOOKUP($G206,'BÁO CÁO NXT 156'!$A$11:$L$21,8,0))</f>
        <v>8000</v>
      </c>
      <c r="J206" s="1058">
        <f t="shared" si="6"/>
        <v>160000</v>
      </c>
      <c r="K206" s="1189">
        <v>15000</v>
      </c>
      <c r="L206" s="828">
        <f t="shared" si="7"/>
        <v>300000</v>
      </c>
      <c r="M206" s="1076"/>
      <c r="N206" s="1076"/>
    </row>
    <row r="207" spans="1:14" s="1009" customFormat="1" ht="15.95" customHeight="1">
      <c r="A207" s="1001"/>
      <c r="B207" s="1028">
        <v>44583</v>
      </c>
      <c r="C207" s="1447">
        <v>54</v>
      </c>
      <c r="D207" s="1027"/>
      <c r="E207" s="1005" t="str">
        <f>IF($G207="","",VLOOKUP($G207,'DANH MỤC VẬT TƯ'!$B$10:$G$55,2,0))</f>
        <v>Navie 300ml</v>
      </c>
      <c r="F207" s="1005" t="str">
        <f>IF($G207="","",VLOOKUP($G207,'DANH MỤC VẬT TƯ'!$B$10:$G$55,3,0))</f>
        <v>Lon</v>
      </c>
      <c r="G207" s="1006" t="s">
        <v>2070</v>
      </c>
      <c r="H207" s="1058">
        <v>10</v>
      </c>
      <c r="I207" s="1058">
        <f>IF(G207="","",VLOOKUP($G207,'BÁO CÁO NXT 156'!$A$11:$L$21,8,0))</f>
        <v>4000</v>
      </c>
      <c r="J207" s="1058">
        <f t="shared" si="6"/>
        <v>40000</v>
      </c>
      <c r="K207" s="1189">
        <v>10000</v>
      </c>
      <c r="L207" s="828">
        <f t="shared" si="7"/>
        <v>100000</v>
      </c>
      <c r="M207" s="1076"/>
      <c r="N207" s="1076"/>
    </row>
    <row r="208" spans="1:14" s="1009" customFormat="1" ht="15.95" customHeight="1">
      <c r="A208" s="1001"/>
      <c r="B208" s="1028"/>
      <c r="C208" s="1447"/>
      <c r="D208" s="1027"/>
      <c r="E208" s="1005" t="str">
        <f>IF($G208="","",VLOOKUP($G208,'DANH MỤC VẬT TƯ'!$B$10:$G$55,2,0))</f>
        <v/>
      </c>
      <c r="F208" s="1005" t="str">
        <f>IF($G208="","",VLOOKUP($G208,'DANH MỤC VẬT TƯ'!$B$10:$G$55,3,0))</f>
        <v/>
      </c>
      <c r="G208" s="813"/>
      <c r="H208" s="1058"/>
      <c r="I208" s="1058" t="str">
        <f>IF(G208="","",VLOOKUP($G208,'BÁO CÁO NXT 156'!$A$11:$L$21,8,0))</f>
        <v/>
      </c>
      <c r="J208" s="1058" t="str">
        <f t="shared" si="6"/>
        <v/>
      </c>
      <c r="K208" s="1189" t="s">
        <v>785</v>
      </c>
      <c r="L208" s="828" t="str">
        <f t="shared" si="7"/>
        <v/>
      </c>
      <c r="M208" s="1190"/>
      <c r="N208" s="1076"/>
    </row>
    <row r="209" spans="1:14" s="1009" customFormat="1" ht="15.95" customHeight="1">
      <c r="A209" s="1001"/>
      <c r="B209" s="1028">
        <v>44583</v>
      </c>
      <c r="C209" s="1447">
        <v>55</v>
      </c>
      <c r="D209" s="1027"/>
      <c r="E209" s="1005" t="str">
        <f>IF($G209="","",VLOOKUP($G209,'DANH MỤC VẬT TƯ'!$B$10:$G$55,2,0))</f>
        <v>Coca</v>
      </c>
      <c r="F209" s="1005" t="str">
        <f>IF($G209="","",VLOOKUP($G209,'DANH MỤC VẬT TƯ'!$B$10:$G$55,3,0))</f>
        <v>Lon</v>
      </c>
      <c r="G209" s="1006" t="s">
        <v>2072</v>
      </c>
      <c r="H209" s="1058">
        <v>20</v>
      </c>
      <c r="I209" s="1058">
        <f>IF(G209="","",VLOOKUP($G209,'BÁO CÁO NXT 156'!$A$11:$L$21,8,0))</f>
        <v>8000</v>
      </c>
      <c r="J209" s="1058">
        <f t="shared" si="6"/>
        <v>160000</v>
      </c>
      <c r="K209" s="1189">
        <v>15000</v>
      </c>
      <c r="L209" s="828">
        <f t="shared" si="7"/>
        <v>300000</v>
      </c>
      <c r="M209" s="1076"/>
      <c r="N209" s="1076"/>
    </row>
    <row r="210" spans="1:14" s="1009" customFormat="1" ht="15.95" customHeight="1">
      <c r="A210" s="1001"/>
      <c r="B210" s="1028">
        <v>44583</v>
      </c>
      <c r="C210" s="1447">
        <v>55</v>
      </c>
      <c r="D210" s="1027"/>
      <c r="E210" s="1005" t="str">
        <f>IF($G210="","",VLOOKUP($G210,'DANH MỤC VẬT TƯ'!$B$10:$G$55,2,0))</f>
        <v>Navie 300ml</v>
      </c>
      <c r="F210" s="1005" t="str">
        <f>IF($G210="","",VLOOKUP($G210,'DANH MỤC VẬT TƯ'!$B$10:$G$55,3,0))</f>
        <v>Lon</v>
      </c>
      <c r="G210" s="1006" t="s">
        <v>2070</v>
      </c>
      <c r="H210" s="1058">
        <v>10</v>
      </c>
      <c r="I210" s="1058">
        <f>IF(G210="","",VLOOKUP($G210,'BÁO CÁO NXT 156'!$A$11:$L$21,8,0))</f>
        <v>4000</v>
      </c>
      <c r="J210" s="1058">
        <f t="shared" si="6"/>
        <v>40000</v>
      </c>
      <c r="K210" s="1189">
        <v>10000</v>
      </c>
      <c r="L210" s="828">
        <f t="shared" si="7"/>
        <v>100000</v>
      </c>
      <c r="M210" s="1076"/>
      <c r="N210" s="1076"/>
    </row>
    <row r="211" spans="1:14" s="1009" customFormat="1" ht="15.95" customHeight="1">
      <c r="A211" s="1001"/>
      <c r="B211" s="1028"/>
      <c r="C211" s="1447"/>
      <c r="D211" s="1027"/>
      <c r="E211" s="1005" t="str">
        <f>IF($G211="","",VLOOKUP($G211,'DANH MỤC VẬT TƯ'!$B$10:$G$55,2,0))</f>
        <v/>
      </c>
      <c r="F211" s="1005" t="str">
        <f>IF($G211="","",VLOOKUP($G211,'DANH MỤC VẬT TƯ'!$B$10:$G$55,3,0))</f>
        <v/>
      </c>
      <c r="G211" s="813"/>
      <c r="H211" s="1058"/>
      <c r="I211" s="1058" t="str">
        <f>IF(G211="","",VLOOKUP($G211,'BÁO CÁO NXT 156'!$A$11:$L$21,8,0))</f>
        <v/>
      </c>
      <c r="J211" s="1058" t="str">
        <f t="shared" si="6"/>
        <v/>
      </c>
      <c r="K211" s="1189" t="s">
        <v>785</v>
      </c>
      <c r="L211" s="828" t="str">
        <f t="shared" si="7"/>
        <v/>
      </c>
      <c r="M211" s="1190"/>
      <c r="N211" s="1076"/>
    </row>
    <row r="212" spans="1:14" s="1009" customFormat="1" ht="15.95" customHeight="1">
      <c r="A212" s="1001"/>
      <c r="B212" s="1028">
        <v>44583</v>
      </c>
      <c r="C212" s="1447">
        <v>56</v>
      </c>
      <c r="D212" s="1027"/>
      <c r="E212" s="1005" t="str">
        <f>IF($G212="","",VLOOKUP($G212,'DANH MỤC VẬT TƯ'!$B$10:$G$55,2,0))</f>
        <v>Coca</v>
      </c>
      <c r="F212" s="1005" t="str">
        <f>IF($G212="","",VLOOKUP($G212,'DANH MỤC VẬT TƯ'!$B$10:$G$55,3,0))</f>
        <v>Lon</v>
      </c>
      <c r="G212" s="1006" t="s">
        <v>2072</v>
      </c>
      <c r="H212" s="1058">
        <v>20</v>
      </c>
      <c r="I212" s="1058">
        <f>IF(G212="","",VLOOKUP($G212,'BÁO CÁO NXT 156'!$A$11:$L$21,8,0))</f>
        <v>8000</v>
      </c>
      <c r="J212" s="1058">
        <f t="shared" si="6"/>
        <v>160000</v>
      </c>
      <c r="K212" s="1189">
        <v>15000</v>
      </c>
      <c r="L212" s="828">
        <f t="shared" si="7"/>
        <v>300000</v>
      </c>
      <c r="M212" s="1076"/>
      <c r="N212" s="1076"/>
    </row>
    <row r="213" spans="1:14" s="1009" customFormat="1" ht="15.95" customHeight="1">
      <c r="A213" s="1001"/>
      <c r="B213" s="1028">
        <v>44583</v>
      </c>
      <c r="C213" s="1447">
        <v>56</v>
      </c>
      <c r="D213" s="1027"/>
      <c r="E213" s="1005" t="str">
        <f>IF($G213="","",VLOOKUP($G213,'DANH MỤC VẬT TƯ'!$B$10:$G$55,2,0))</f>
        <v>Navie 300ml</v>
      </c>
      <c r="F213" s="1005" t="str">
        <f>IF($G213="","",VLOOKUP($G213,'DANH MỤC VẬT TƯ'!$B$10:$G$55,3,0))</f>
        <v>Lon</v>
      </c>
      <c r="G213" s="1006" t="s">
        <v>2070</v>
      </c>
      <c r="H213" s="1058">
        <v>10</v>
      </c>
      <c r="I213" s="1058">
        <f>IF(G213="","",VLOOKUP($G213,'BÁO CÁO NXT 156'!$A$11:$L$21,8,0))</f>
        <v>4000</v>
      </c>
      <c r="J213" s="1058">
        <f t="shared" si="6"/>
        <v>40000</v>
      </c>
      <c r="K213" s="1189">
        <v>10000</v>
      </c>
      <c r="L213" s="828">
        <f t="shared" si="7"/>
        <v>100000</v>
      </c>
      <c r="M213" s="1076"/>
      <c r="N213" s="1076"/>
    </row>
    <row r="214" spans="1:14" s="1009" customFormat="1" ht="15.95" customHeight="1">
      <c r="A214" s="1001"/>
      <c r="B214" s="1028"/>
      <c r="C214" s="1447"/>
      <c r="D214" s="1027"/>
      <c r="E214" s="1005" t="str">
        <f>IF($G214="","",VLOOKUP($G214,'DANH MỤC VẬT TƯ'!$B$10:$G$55,2,0))</f>
        <v/>
      </c>
      <c r="F214" s="1005" t="str">
        <f>IF($G214="","",VLOOKUP($G214,'DANH MỤC VẬT TƯ'!$B$10:$G$55,3,0))</f>
        <v/>
      </c>
      <c r="G214" s="813"/>
      <c r="H214" s="1058"/>
      <c r="I214" s="1058" t="str">
        <f>IF(G214="","",VLOOKUP($G214,'BÁO CÁO NXT 156'!$A$11:$L$21,8,0))</f>
        <v/>
      </c>
      <c r="J214" s="1058" t="str">
        <f t="shared" si="6"/>
        <v/>
      </c>
      <c r="K214" s="1189" t="s">
        <v>785</v>
      </c>
      <c r="L214" s="828" t="str">
        <f t="shared" si="7"/>
        <v/>
      </c>
      <c r="M214" s="1190"/>
      <c r="N214" s="1076"/>
    </row>
    <row r="215" spans="1:14" s="1009" customFormat="1" ht="15.95" customHeight="1">
      <c r="A215" s="1001"/>
      <c r="B215" s="1028">
        <v>44583</v>
      </c>
      <c r="C215" s="1447">
        <v>57</v>
      </c>
      <c r="D215" s="1027"/>
      <c r="E215" s="1005" t="str">
        <f>IF($G215="","",VLOOKUP($G215,'DANH MỤC VẬT TƯ'!$B$10:$G$55,2,0))</f>
        <v>Coca</v>
      </c>
      <c r="F215" s="1005" t="str">
        <f>IF($G215="","",VLOOKUP($G215,'DANH MỤC VẬT TƯ'!$B$10:$G$55,3,0))</f>
        <v>Lon</v>
      </c>
      <c r="G215" s="1006" t="s">
        <v>2072</v>
      </c>
      <c r="H215" s="1058">
        <v>15</v>
      </c>
      <c r="I215" s="1058">
        <f>IF(G215="","",VLOOKUP($G215,'BÁO CÁO NXT 156'!$A$11:$L$21,8,0))</f>
        <v>8000</v>
      </c>
      <c r="J215" s="1058">
        <f t="shared" si="6"/>
        <v>120000</v>
      </c>
      <c r="K215" s="1189">
        <v>15000</v>
      </c>
      <c r="L215" s="828">
        <f t="shared" si="7"/>
        <v>225000</v>
      </c>
      <c r="M215" s="1076"/>
      <c r="N215" s="1076"/>
    </row>
    <row r="216" spans="1:14" s="1009" customFormat="1" ht="15.95" customHeight="1">
      <c r="A216" s="1001"/>
      <c r="B216" s="1028">
        <v>44583</v>
      </c>
      <c r="C216" s="1447">
        <v>57</v>
      </c>
      <c r="D216" s="1027"/>
      <c r="E216" s="1005" t="str">
        <f>IF($G216="","",VLOOKUP($G216,'DANH MỤC VẬT TƯ'!$B$10:$G$55,2,0))</f>
        <v>Navie 300ml</v>
      </c>
      <c r="F216" s="1005" t="str">
        <f>IF($G216="","",VLOOKUP($G216,'DANH MỤC VẬT TƯ'!$B$10:$G$55,3,0))</f>
        <v>Lon</v>
      </c>
      <c r="G216" s="1006" t="s">
        <v>2070</v>
      </c>
      <c r="H216" s="1058">
        <v>10</v>
      </c>
      <c r="I216" s="1058">
        <f>IF(G216="","",VLOOKUP($G216,'BÁO CÁO NXT 156'!$A$11:$L$21,8,0))</f>
        <v>4000</v>
      </c>
      <c r="J216" s="1058">
        <f t="shared" si="6"/>
        <v>40000</v>
      </c>
      <c r="K216" s="1189">
        <v>10000</v>
      </c>
      <c r="L216" s="828">
        <f t="shared" si="7"/>
        <v>100000</v>
      </c>
      <c r="M216" s="1076"/>
      <c r="N216" s="1076"/>
    </row>
    <row r="217" spans="1:14" s="1009" customFormat="1" ht="15.95" customHeight="1">
      <c r="A217" s="1001"/>
      <c r="B217" s="1028"/>
      <c r="C217" s="1447"/>
      <c r="D217" s="1027"/>
      <c r="E217" s="1005" t="str">
        <f>IF($G217="","",VLOOKUP($G217,'DANH MỤC VẬT TƯ'!$B$10:$G$55,2,0))</f>
        <v/>
      </c>
      <c r="F217" s="1005" t="str">
        <f>IF($G217="","",VLOOKUP($G217,'DANH MỤC VẬT TƯ'!$B$10:$G$55,3,0))</f>
        <v/>
      </c>
      <c r="G217" s="813"/>
      <c r="H217" s="1058"/>
      <c r="I217" s="1058" t="str">
        <f>IF(G217="","",VLOOKUP($G217,'BÁO CÁO NXT 156'!$A$11:$L$21,8,0))</f>
        <v/>
      </c>
      <c r="J217" s="1058" t="str">
        <f t="shared" si="6"/>
        <v/>
      </c>
      <c r="K217" s="1189" t="s">
        <v>785</v>
      </c>
      <c r="L217" s="828" t="str">
        <f t="shared" si="7"/>
        <v/>
      </c>
      <c r="M217" s="1190"/>
      <c r="N217" s="1076"/>
    </row>
    <row r="218" spans="1:14" s="1009" customFormat="1" ht="15.95" customHeight="1">
      <c r="A218" s="1001"/>
      <c r="B218" s="1028">
        <v>44584</v>
      </c>
      <c r="C218" s="1447">
        <v>58</v>
      </c>
      <c r="D218" s="1027"/>
      <c r="E218" s="1005" t="str">
        <f>IF($G218="","",VLOOKUP($G218,'DANH MỤC VẬT TƯ'!$B$10:$G$55,2,0))</f>
        <v>Coca</v>
      </c>
      <c r="F218" s="1005" t="str">
        <f>IF($G218="","",VLOOKUP($G218,'DANH MỤC VẬT TƯ'!$B$10:$G$55,3,0))</f>
        <v>Lon</v>
      </c>
      <c r="G218" s="1006" t="s">
        <v>2072</v>
      </c>
      <c r="H218" s="1058">
        <v>15</v>
      </c>
      <c r="I218" s="1058">
        <f>IF(G218="","",VLOOKUP($G218,'BÁO CÁO NXT 156'!$A$11:$L$21,8,0))</f>
        <v>8000</v>
      </c>
      <c r="J218" s="1058">
        <f t="shared" si="6"/>
        <v>120000</v>
      </c>
      <c r="K218" s="1189">
        <v>15000</v>
      </c>
      <c r="L218" s="828">
        <f t="shared" si="7"/>
        <v>225000</v>
      </c>
      <c r="M218" s="1076"/>
      <c r="N218" s="1076"/>
    </row>
    <row r="219" spans="1:14" s="1009" customFormat="1" ht="15.95" customHeight="1">
      <c r="A219" s="1001"/>
      <c r="B219" s="1028">
        <v>44584</v>
      </c>
      <c r="C219" s="1447">
        <v>58</v>
      </c>
      <c r="D219" s="1027"/>
      <c r="E219" s="1005" t="str">
        <f>IF($G219="","",VLOOKUP($G219,'DANH MỤC VẬT TƯ'!$B$10:$G$55,2,0))</f>
        <v>Navie 300ml</v>
      </c>
      <c r="F219" s="1005" t="str">
        <f>IF($G219="","",VLOOKUP($G219,'DANH MỤC VẬT TƯ'!$B$10:$G$55,3,0))</f>
        <v>Lon</v>
      </c>
      <c r="G219" s="1006" t="s">
        <v>2070</v>
      </c>
      <c r="H219" s="1058">
        <v>10</v>
      </c>
      <c r="I219" s="1058">
        <f>IF(G219="","",VLOOKUP($G219,'BÁO CÁO NXT 156'!$A$11:$L$21,8,0))</f>
        <v>4000</v>
      </c>
      <c r="J219" s="1058">
        <f t="shared" si="6"/>
        <v>40000</v>
      </c>
      <c r="K219" s="1189">
        <v>10000</v>
      </c>
      <c r="L219" s="828">
        <f t="shared" si="7"/>
        <v>100000</v>
      </c>
      <c r="M219" s="1076"/>
      <c r="N219" s="1076"/>
    </row>
    <row r="220" spans="1:14" s="1009" customFormat="1" ht="15.95" customHeight="1">
      <c r="A220" s="1001"/>
      <c r="B220" s="1028"/>
      <c r="C220" s="1447"/>
      <c r="D220" s="1027"/>
      <c r="E220" s="1005" t="str">
        <f>IF($G220="","",VLOOKUP($G220,'DANH MỤC VẬT TƯ'!$B$10:$G$55,2,0))</f>
        <v/>
      </c>
      <c r="F220" s="1005" t="str">
        <f>IF($G220="","",VLOOKUP($G220,'DANH MỤC VẬT TƯ'!$B$10:$G$55,3,0))</f>
        <v/>
      </c>
      <c r="G220" s="813"/>
      <c r="H220" s="1058"/>
      <c r="I220" s="1058" t="str">
        <f>IF(G220="","",VLOOKUP($G220,'BÁO CÁO NXT 156'!$A$11:$L$21,8,0))</f>
        <v/>
      </c>
      <c r="J220" s="1058" t="str">
        <f t="shared" si="6"/>
        <v/>
      </c>
      <c r="K220" s="1189" t="s">
        <v>785</v>
      </c>
      <c r="L220" s="828" t="str">
        <f t="shared" si="7"/>
        <v/>
      </c>
      <c r="M220" s="1190"/>
      <c r="N220" s="1076"/>
    </row>
    <row r="221" spans="1:14" s="1009" customFormat="1" ht="15.95" customHeight="1">
      <c r="A221" s="1001"/>
      <c r="B221" s="1028">
        <v>44584</v>
      </c>
      <c r="C221" s="1447">
        <v>59</v>
      </c>
      <c r="D221" s="1027"/>
      <c r="E221" s="1005" t="str">
        <f>IF($G221="","",VLOOKUP($G221,'DANH MỤC VẬT TƯ'!$B$10:$G$55,2,0))</f>
        <v>Coca</v>
      </c>
      <c r="F221" s="1005" t="str">
        <f>IF($G221="","",VLOOKUP($G221,'DANH MỤC VẬT TƯ'!$B$10:$G$55,3,0))</f>
        <v>Lon</v>
      </c>
      <c r="G221" s="1006" t="s">
        <v>2072</v>
      </c>
      <c r="H221" s="1058">
        <v>30</v>
      </c>
      <c r="I221" s="1058">
        <f>IF(G221="","",VLOOKUP($G221,'BÁO CÁO NXT 156'!$A$11:$L$21,8,0))</f>
        <v>8000</v>
      </c>
      <c r="J221" s="1058">
        <f t="shared" si="6"/>
        <v>240000</v>
      </c>
      <c r="K221" s="1189">
        <v>15000</v>
      </c>
      <c r="L221" s="828">
        <f t="shared" si="7"/>
        <v>450000</v>
      </c>
      <c r="M221" s="1076"/>
      <c r="N221" s="1076"/>
    </row>
    <row r="222" spans="1:14" s="1009" customFormat="1" ht="15.95" customHeight="1">
      <c r="A222" s="1001"/>
      <c r="B222" s="1028">
        <v>44584</v>
      </c>
      <c r="C222" s="1447">
        <v>59</v>
      </c>
      <c r="D222" s="1027"/>
      <c r="E222" s="1005" t="str">
        <f>IF($G222="","",VLOOKUP($G222,'DANH MỤC VẬT TƯ'!$B$10:$G$55,2,0))</f>
        <v>Navie 300ml</v>
      </c>
      <c r="F222" s="1005" t="str">
        <f>IF($G222="","",VLOOKUP($G222,'DANH MỤC VẬT TƯ'!$B$10:$G$55,3,0))</f>
        <v>Lon</v>
      </c>
      <c r="G222" s="1006" t="s">
        <v>2070</v>
      </c>
      <c r="H222" s="1058">
        <v>10</v>
      </c>
      <c r="I222" s="1058">
        <f>IF(G222="","",VLOOKUP($G222,'BÁO CÁO NXT 156'!$A$11:$L$21,8,0))</f>
        <v>4000</v>
      </c>
      <c r="J222" s="1058">
        <f t="shared" si="6"/>
        <v>40000</v>
      </c>
      <c r="K222" s="1189">
        <v>10000</v>
      </c>
      <c r="L222" s="828">
        <f t="shared" si="7"/>
        <v>100000</v>
      </c>
      <c r="M222" s="1076"/>
      <c r="N222" s="1076"/>
    </row>
    <row r="223" spans="1:14" s="1009" customFormat="1" ht="15.95" customHeight="1">
      <c r="A223" s="1001"/>
      <c r="B223" s="1028"/>
      <c r="C223" s="1447"/>
      <c r="D223" s="1027"/>
      <c r="E223" s="1005" t="str">
        <f>IF($G223="","",VLOOKUP($G223,'DANH MỤC VẬT TƯ'!$B$10:$G$55,2,0))</f>
        <v/>
      </c>
      <c r="F223" s="1005" t="str">
        <f>IF($G223="","",VLOOKUP($G223,'DANH MỤC VẬT TƯ'!$B$10:$G$55,3,0))</f>
        <v/>
      </c>
      <c r="G223" s="813"/>
      <c r="H223" s="1058"/>
      <c r="I223" s="1058" t="str">
        <f>IF(G223="","",VLOOKUP($G223,'BÁO CÁO NXT 156'!$A$11:$L$21,8,0))</f>
        <v/>
      </c>
      <c r="J223" s="1058" t="str">
        <f t="shared" si="6"/>
        <v/>
      </c>
      <c r="K223" s="1189" t="s">
        <v>785</v>
      </c>
      <c r="L223" s="828" t="str">
        <f t="shared" si="7"/>
        <v/>
      </c>
      <c r="M223" s="1190"/>
      <c r="N223" s="1076"/>
    </row>
    <row r="224" spans="1:14" s="1009" customFormat="1" ht="15.95" customHeight="1">
      <c r="A224" s="1001"/>
      <c r="B224" s="1028">
        <v>44584</v>
      </c>
      <c r="C224" s="1447">
        <v>60</v>
      </c>
      <c r="D224" s="1027"/>
      <c r="E224" s="1005" t="str">
        <f>IF($G224="","",VLOOKUP($G224,'DANH MỤC VẬT TƯ'!$B$10:$G$55,2,0))</f>
        <v>Pepsi</v>
      </c>
      <c r="F224" s="1005" t="str">
        <f>IF($G224="","",VLOOKUP($G224,'DANH MỤC VẬT TƯ'!$B$10:$G$55,3,0))</f>
        <v>Lon</v>
      </c>
      <c r="G224" s="1006" t="s">
        <v>2071</v>
      </c>
      <c r="H224" s="1058">
        <v>30</v>
      </c>
      <c r="I224" s="1058">
        <f>IF(G224="","",VLOOKUP($G224,'BÁO CÁO NXT 156'!$A$11:$L$21,8,0))</f>
        <v>10000</v>
      </c>
      <c r="J224" s="1058">
        <f t="shared" si="6"/>
        <v>300000</v>
      </c>
      <c r="K224" s="1189">
        <v>15000</v>
      </c>
      <c r="L224" s="828">
        <f t="shared" si="7"/>
        <v>450000</v>
      </c>
      <c r="M224" s="1076"/>
      <c r="N224" s="1076"/>
    </row>
    <row r="225" spans="1:14" s="1009" customFormat="1" ht="15.95" customHeight="1">
      <c r="A225" s="1001"/>
      <c r="B225" s="1028">
        <v>44584</v>
      </c>
      <c r="C225" s="1447">
        <v>60</v>
      </c>
      <c r="D225" s="1027"/>
      <c r="E225" s="1005" t="str">
        <f>IF($G225="","",VLOOKUP($G225,'DANH MỤC VẬT TƯ'!$B$10:$G$55,2,0))</f>
        <v>Navie 300ml</v>
      </c>
      <c r="F225" s="1005" t="str">
        <f>IF($G225="","",VLOOKUP($G225,'DANH MỤC VẬT TƯ'!$B$10:$G$55,3,0))</f>
        <v>Lon</v>
      </c>
      <c r="G225" s="1006" t="s">
        <v>2070</v>
      </c>
      <c r="H225" s="1058">
        <v>10</v>
      </c>
      <c r="I225" s="1058">
        <f>IF(G225="","",VLOOKUP($G225,'BÁO CÁO NXT 156'!$A$11:$L$21,8,0))</f>
        <v>4000</v>
      </c>
      <c r="J225" s="1058">
        <f t="shared" si="6"/>
        <v>40000</v>
      </c>
      <c r="K225" s="1189">
        <v>10000</v>
      </c>
      <c r="L225" s="828">
        <f t="shared" si="7"/>
        <v>100000</v>
      </c>
      <c r="M225" s="1076"/>
      <c r="N225" s="1076"/>
    </row>
    <row r="226" spans="1:14" s="1009" customFormat="1" ht="15.95" customHeight="1">
      <c r="A226" s="1001"/>
      <c r="B226" s="1028"/>
      <c r="C226" s="1447"/>
      <c r="D226" s="1027"/>
      <c r="E226" s="1005" t="str">
        <f>IF($G226="","",VLOOKUP($G226,'DANH MỤC VẬT TƯ'!$B$10:$G$55,2,0))</f>
        <v/>
      </c>
      <c r="F226" s="1005" t="str">
        <f>IF($G226="","",VLOOKUP($G226,'DANH MỤC VẬT TƯ'!$B$10:$G$55,3,0))</f>
        <v/>
      </c>
      <c r="G226" s="813"/>
      <c r="H226" s="1058"/>
      <c r="I226" s="1058" t="str">
        <f>IF(G226="","",VLOOKUP($G226,'BÁO CÁO NXT 156'!$A$11:$L$21,8,0))</f>
        <v/>
      </c>
      <c r="J226" s="1058" t="str">
        <f t="shared" si="6"/>
        <v/>
      </c>
      <c r="K226" s="1189" t="s">
        <v>785</v>
      </c>
      <c r="L226" s="828" t="str">
        <f t="shared" si="7"/>
        <v/>
      </c>
      <c r="M226" s="1190"/>
      <c r="N226" s="1076"/>
    </row>
    <row r="227" spans="1:14" s="1009" customFormat="1" ht="15.95" customHeight="1">
      <c r="A227" s="1001"/>
      <c r="B227" s="1028">
        <v>44585</v>
      </c>
      <c r="C227" s="1447">
        <v>61</v>
      </c>
      <c r="D227" s="1027"/>
      <c r="E227" s="1005" t="str">
        <f>IF($G227="","",VLOOKUP($G227,'DANH MỤC VẬT TƯ'!$B$10:$G$55,2,0))</f>
        <v>Pepsi</v>
      </c>
      <c r="F227" s="1005" t="str">
        <f>IF($G227="","",VLOOKUP($G227,'DANH MỤC VẬT TƯ'!$B$10:$G$55,3,0))</f>
        <v>Lon</v>
      </c>
      <c r="G227" s="1006" t="s">
        <v>2071</v>
      </c>
      <c r="H227" s="1058">
        <v>20</v>
      </c>
      <c r="I227" s="1058">
        <f>IF(G227="","",VLOOKUP($G227,'BÁO CÁO NXT 156'!$A$11:$L$21,8,0))</f>
        <v>10000</v>
      </c>
      <c r="J227" s="1058">
        <f t="shared" si="6"/>
        <v>200000</v>
      </c>
      <c r="K227" s="1189">
        <v>15000</v>
      </c>
      <c r="L227" s="828">
        <f t="shared" si="7"/>
        <v>300000</v>
      </c>
      <c r="M227" s="1076"/>
      <c r="N227" s="1076"/>
    </row>
    <row r="228" spans="1:14" s="1009" customFormat="1" ht="15.95" customHeight="1">
      <c r="A228" s="1001"/>
      <c r="B228" s="1028">
        <v>44585</v>
      </c>
      <c r="C228" s="1447">
        <v>61</v>
      </c>
      <c r="D228" s="1027"/>
      <c r="E228" s="1005" t="str">
        <f>IF($G228="","",VLOOKUP($G228,'DANH MỤC VẬT TƯ'!$B$10:$G$55,2,0))</f>
        <v>Navie 300ml</v>
      </c>
      <c r="F228" s="1005" t="str">
        <f>IF($G228="","",VLOOKUP($G228,'DANH MỤC VẬT TƯ'!$B$10:$G$55,3,0))</f>
        <v>Lon</v>
      </c>
      <c r="G228" s="1006" t="s">
        <v>2070</v>
      </c>
      <c r="H228" s="1058">
        <v>5</v>
      </c>
      <c r="I228" s="1058">
        <f>IF(G228="","",VLOOKUP($G228,'BÁO CÁO NXT 156'!$A$11:$L$21,8,0))</f>
        <v>4000</v>
      </c>
      <c r="J228" s="1058">
        <f t="shared" si="6"/>
        <v>20000</v>
      </c>
      <c r="K228" s="1189">
        <v>10000</v>
      </c>
      <c r="L228" s="828">
        <f t="shared" si="7"/>
        <v>50000</v>
      </c>
      <c r="M228" s="1076"/>
      <c r="N228" s="1076"/>
    </row>
    <row r="229" spans="1:14" s="1009" customFormat="1" ht="15.95" customHeight="1">
      <c r="A229" s="1001"/>
      <c r="B229" s="1028"/>
      <c r="C229" s="1447"/>
      <c r="D229" s="1027"/>
      <c r="E229" s="1005" t="str">
        <f>IF($G229="","",VLOOKUP($G229,'DANH MỤC VẬT TƯ'!$B$10:$G$55,2,0))</f>
        <v/>
      </c>
      <c r="F229" s="1005" t="str">
        <f>IF($G229="","",VLOOKUP($G229,'DANH MỤC VẬT TƯ'!$B$10:$G$55,3,0))</f>
        <v/>
      </c>
      <c r="G229" s="813"/>
      <c r="H229" s="1058"/>
      <c r="I229" s="1058" t="str">
        <f>IF(G229="","",VLOOKUP($G229,'BÁO CÁO NXT 156'!$A$11:$L$21,8,0))</f>
        <v/>
      </c>
      <c r="J229" s="1058" t="str">
        <f t="shared" si="6"/>
        <v/>
      </c>
      <c r="K229" s="1189" t="s">
        <v>785</v>
      </c>
      <c r="L229" s="828" t="str">
        <f t="shared" si="7"/>
        <v/>
      </c>
      <c r="M229" s="1190"/>
      <c r="N229" s="1076"/>
    </row>
    <row r="230" spans="1:14" s="1009" customFormat="1" ht="15.95" customHeight="1">
      <c r="A230" s="1001"/>
      <c r="B230" s="1028">
        <v>44585</v>
      </c>
      <c r="C230" s="1447">
        <v>62</v>
      </c>
      <c r="D230" s="1027"/>
      <c r="E230" s="1005" t="str">
        <f>IF($G230="","",VLOOKUP($G230,'DANH MỤC VẬT TƯ'!$B$10:$G$55,2,0))</f>
        <v>Coca</v>
      </c>
      <c r="F230" s="1005" t="str">
        <f>IF($G230="","",VLOOKUP($G230,'DANH MỤC VẬT TƯ'!$B$10:$G$55,3,0))</f>
        <v>Lon</v>
      </c>
      <c r="G230" s="1006" t="s">
        <v>2072</v>
      </c>
      <c r="H230" s="1058">
        <v>30</v>
      </c>
      <c r="I230" s="1058">
        <f>IF(G230="","",VLOOKUP($G230,'BÁO CÁO NXT 156'!$A$11:$L$21,8,0))</f>
        <v>8000</v>
      </c>
      <c r="J230" s="1058">
        <f t="shared" si="6"/>
        <v>240000</v>
      </c>
      <c r="K230" s="1189">
        <v>15000</v>
      </c>
      <c r="L230" s="828">
        <f t="shared" si="7"/>
        <v>450000</v>
      </c>
      <c r="M230" s="1076"/>
      <c r="N230" s="1076"/>
    </row>
    <row r="231" spans="1:14" s="1009" customFormat="1" ht="15.95" customHeight="1">
      <c r="A231" s="1001"/>
      <c r="B231" s="1028">
        <v>44585</v>
      </c>
      <c r="C231" s="1447">
        <v>62</v>
      </c>
      <c r="D231" s="1027"/>
      <c r="E231" s="1005" t="str">
        <f>IF($G231="","",VLOOKUP($G231,'DANH MỤC VẬT TƯ'!$B$10:$G$55,2,0))</f>
        <v>Navie 300ml</v>
      </c>
      <c r="F231" s="1005" t="str">
        <f>IF($G231="","",VLOOKUP($G231,'DANH MỤC VẬT TƯ'!$B$10:$G$55,3,0))</f>
        <v>Lon</v>
      </c>
      <c r="G231" s="1006" t="s">
        <v>2070</v>
      </c>
      <c r="H231" s="1058">
        <v>10</v>
      </c>
      <c r="I231" s="1058">
        <f>IF(G231="","",VLOOKUP($G231,'BÁO CÁO NXT 156'!$A$11:$L$21,8,0))</f>
        <v>4000</v>
      </c>
      <c r="J231" s="1058">
        <f t="shared" si="6"/>
        <v>40000</v>
      </c>
      <c r="K231" s="1189">
        <v>10000</v>
      </c>
      <c r="L231" s="828">
        <f t="shared" si="7"/>
        <v>100000</v>
      </c>
      <c r="M231" s="1076"/>
      <c r="N231" s="1076"/>
    </row>
    <row r="232" spans="1:14" s="1009" customFormat="1" ht="15.95" customHeight="1">
      <c r="A232" s="1001"/>
      <c r="B232" s="1028"/>
      <c r="C232" s="1447"/>
      <c r="D232" s="1027"/>
      <c r="E232" s="1005" t="str">
        <f>IF($G232="","",VLOOKUP($G232,'DANH MỤC VẬT TƯ'!$B$10:$G$55,2,0))</f>
        <v/>
      </c>
      <c r="F232" s="1005" t="str">
        <f>IF($G232="","",VLOOKUP($G232,'DANH MỤC VẬT TƯ'!$B$10:$G$55,3,0))</f>
        <v/>
      </c>
      <c r="G232" s="813"/>
      <c r="H232" s="1058"/>
      <c r="I232" s="1058" t="str">
        <f>IF(G232="","",VLOOKUP($G232,'BÁO CÁO NXT 156'!$A$11:$L$21,8,0))</f>
        <v/>
      </c>
      <c r="J232" s="1058" t="str">
        <f t="shared" si="6"/>
        <v/>
      </c>
      <c r="K232" s="1189" t="s">
        <v>785</v>
      </c>
      <c r="L232" s="828" t="str">
        <f t="shared" si="7"/>
        <v/>
      </c>
      <c r="M232" s="1190"/>
      <c r="N232" s="1076"/>
    </row>
    <row r="233" spans="1:14" s="1009" customFormat="1" ht="15.95" customHeight="1">
      <c r="A233" s="1001"/>
      <c r="B233" s="1028">
        <v>44585</v>
      </c>
      <c r="C233" s="1447">
        <v>63</v>
      </c>
      <c r="D233" s="1027"/>
      <c r="E233" s="1005" t="str">
        <f>IF($G233="","",VLOOKUP($G233,'DANH MỤC VẬT TƯ'!$B$10:$G$55,2,0))</f>
        <v>Coca</v>
      </c>
      <c r="F233" s="1005" t="str">
        <f>IF($G233="","",VLOOKUP($G233,'DANH MỤC VẬT TƯ'!$B$10:$G$55,3,0))</f>
        <v>Lon</v>
      </c>
      <c r="G233" s="1006" t="s">
        <v>2072</v>
      </c>
      <c r="H233" s="1058">
        <v>15</v>
      </c>
      <c r="I233" s="1058">
        <f>IF(G233="","",VLOOKUP($G233,'BÁO CÁO NXT 156'!$A$11:$L$21,8,0))</f>
        <v>8000</v>
      </c>
      <c r="J233" s="1058">
        <f t="shared" si="6"/>
        <v>120000</v>
      </c>
      <c r="K233" s="1189">
        <v>15000</v>
      </c>
      <c r="L233" s="828">
        <f t="shared" si="7"/>
        <v>225000</v>
      </c>
      <c r="M233" s="1076"/>
      <c r="N233" s="1076"/>
    </row>
    <row r="234" spans="1:14" s="1009" customFormat="1" ht="15.95" customHeight="1">
      <c r="A234" s="1001"/>
      <c r="B234" s="1028">
        <v>44585</v>
      </c>
      <c r="C234" s="1447">
        <v>63</v>
      </c>
      <c r="D234" s="1027"/>
      <c r="E234" s="1005" t="str">
        <f>IF($G234="","",VLOOKUP($G234,'DANH MỤC VẬT TƯ'!$B$10:$G$55,2,0))</f>
        <v>Navie 300ml</v>
      </c>
      <c r="F234" s="1005" t="str">
        <f>IF($G234="","",VLOOKUP($G234,'DANH MỤC VẬT TƯ'!$B$10:$G$55,3,0))</f>
        <v>Lon</v>
      </c>
      <c r="G234" s="1006" t="s">
        <v>2070</v>
      </c>
      <c r="H234" s="1058">
        <v>10</v>
      </c>
      <c r="I234" s="1058">
        <f>IF(G234="","",VLOOKUP($G234,'BÁO CÁO NXT 156'!$A$11:$L$21,8,0))</f>
        <v>4000</v>
      </c>
      <c r="J234" s="1058">
        <f t="shared" si="6"/>
        <v>40000</v>
      </c>
      <c r="K234" s="1189">
        <v>10000</v>
      </c>
      <c r="L234" s="828">
        <f t="shared" si="7"/>
        <v>100000</v>
      </c>
      <c r="M234" s="1076"/>
      <c r="N234" s="1076"/>
    </row>
    <row r="235" spans="1:14" s="1009" customFormat="1" ht="15.95" customHeight="1">
      <c r="A235" s="1001"/>
      <c r="B235" s="1028"/>
      <c r="C235" s="1447"/>
      <c r="D235" s="1027"/>
      <c r="E235" s="1005" t="str">
        <f>IF($G235="","",VLOOKUP($G235,'DANH MỤC VẬT TƯ'!$B$10:$G$55,2,0))</f>
        <v/>
      </c>
      <c r="F235" s="1005" t="str">
        <f>IF($G235="","",VLOOKUP($G235,'DANH MỤC VẬT TƯ'!$B$10:$G$55,3,0))</f>
        <v/>
      </c>
      <c r="G235" s="813"/>
      <c r="H235" s="1058"/>
      <c r="I235" s="1058" t="str">
        <f>IF(G235="","",VLOOKUP($G235,'BÁO CÁO NXT 156'!$A$11:$L$21,8,0))</f>
        <v/>
      </c>
      <c r="J235" s="1058" t="str">
        <f t="shared" si="6"/>
        <v/>
      </c>
      <c r="K235" s="1189" t="s">
        <v>785</v>
      </c>
      <c r="L235" s="828" t="str">
        <f t="shared" si="7"/>
        <v/>
      </c>
      <c r="M235" s="1190"/>
      <c r="N235" s="1076"/>
    </row>
    <row r="236" spans="1:14" s="1009" customFormat="1" ht="15.95" customHeight="1">
      <c r="A236" s="1001"/>
      <c r="B236" s="1028">
        <v>44585</v>
      </c>
      <c r="C236" s="1447">
        <v>64</v>
      </c>
      <c r="D236" s="1027"/>
      <c r="E236" s="1005" t="str">
        <f>IF($G236="","",VLOOKUP($G236,'DANH MỤC VẬT TƯ'!$B$10:$G$55,2,0))</f>
        <v>Pepsi</v>
      </c>
      <c r="F236" s="1005" t="str">
        <f>IF($G236="","",VLOOKUP($G236,'DANH MỤC VẬT TƯ'!$B$10:$G$55,3,0))</f>
        <v>Lon</v>
      </c>
      <c r="G236" s="1006" t="s">
        <v>2071</v>
      </c>
      <c r="H236" s="1058">
        <v>15</v>
      </c>
      <c r="I236" s="1058">
        <f>IF(G236="","",VLOOKUP($G236,'BÁO CÁO NXT 156'!$A$11:$L$21,8,0))</f>
        <v>10000</v>
      </c>
      <c r="J236" s="1058">
        <f t="shared" si="6"/>
        <v>150000</v>
      </c>
      <c r="K236" s="1189">
        <v>15000</v>
      </c>
      <c r="L236" s="828">
        <f t="shared" si="7"/>
        <v>225000</v>
      </c>
      <c r="M236" s="1076"/>
      <c r="N236" s="1076"/>
    </row>
    <row r="237" spans="1:14" s="1009" customFormat="1" ht="15.95" customHeight="1">
      <c r="A237" s="1001"/>
      <c r="B237" s="1028">
        <v>44585</v>
      </c>
      <c r="C237" s="1447">
        <v>64</v>
      </c>
      <c r="D237" s="1027"/>
      <c r="E237" s="1005" t="str">
        <f>IF($G237="","",VLOOKUP($G237,'DANH MỤC VẬT TƯ'!$B$10:$G$55,2,0))</f>
        <v>Navie 300ml</v>
      </c>
      <c r="F237" s="1005" t="str">
        <f>IF($G237="","",VLOOKUP($G237,'DANH MỤC VẬT TƯ'!$B$10:$G$55,3,0))</f>
        <v>Lon</v>
      </c>
      <c r="G237" s="1006" t="s">
        <v>2070</v>
      </c>
      <c r="H237" s="1058">
        <v>5</v>
      </c>
      <c r="I237" s="1058">
        <f>IF(G237="","",VLOOKUP($G237,'BÁO CÁO NXT 156'!$A$11:$L$21,8,0))</f>
        <v>4000</v>
      </c>
      <c r="J237" s="1058">
        <f t="shared" si="6"/>
        <v>20000</v>
      </c>
      <c r="K237" s="1189">
        <v>10000</v>
      </c>
      <c r="L237" s="828">
        <f t="shared" si="7"/>
        <v>50000</v>
      </c>
      <c r="M237" s="1076"/>
      <c r="N237" s="1076"/>
    </row>
    <row r="238" spans="1:14" s="1009" customFormat="1" ht="15.95" customHeight="1">
      <c r="A238" s="1001"/>
      <c r="B238" s="1028"/>
      <c r="C238" s="1447"/>
      <c r="D238" s="1027"/>
      <c r="E238" s="1005" t="str">
        <f>IF($G238="","",VLOOKUP($G238,'DANH MỤC VẬT TƯ'!$B$10:$G$55,2,0))</f>
        <v/>
      </c>
      <c r="F238" s="1005" t="str">
        <f>IF($G238="","",VLOOKUP($G238,'DANH MỤC VẬT TƯ'!$B$10:$G$55,3,0))</f>
        <v/>
      </c>
      <c r="G238" s="813"/>
      <c r="H238" s="1058"/>
      <c r="I238" s="1058" t="str">
        <f>IF(G238="","",VLOOKUP($G238,'BÁO CÁO NXT 156'!$A$11:$L$21,8,0))</f>
        <v/>
      </c>
      <c r="J238" s="1058" t="str">
        <f t="shared" si="6"/>
        <v/>
      </c>
      <c r="K238" s="1189" t="s">
        <v>785</v>
      </c>
      <c r="L238" s="828" t="str">
        <f t="shared" si="7"/>
        <v/>
      </c>
      <c r="M238" s="1190"/>
      <c r="N238" s="1076"/>
    </row>
    <row r="239" spans="1:14" s="1009" customFormat="1" ht="15.95" customHeight="1">
      <c r="A239" s="1001"/>
      <c r="B239" s="1028">
        <v>44586</v>
      </c>
      <c r="C239" s="1447">
        <v>65</v>
      </c>
      <c r="D239" s="1027"/>
      <c r="E239" s="1005" t="str">
        <f>IF($G239="","",VLOOKUP($G239,'DANH MỤC VẬT TƯ'!$B$10:$G$55,2,0))</f>
        <v>Pepsi</v>
      </c>
      <c r="F239" s="1005" t="str">
        <f>IF($G239="","",VLOOKUP($G239,'DANH MỤC VẬT TƯ'!$B$10:$G$55,3,0))</f>
        <v>Lon</v>
      </c>
      <c r="G239" s="1006" t="s">
        <v>2071</v>
      </c>
      <c r="H239" s="1058">
        <v>15</v>
      </c>
      <c r="I239" s="1058">
        <f>IF(G239="","",VLOOKUP($G239,'BÁO CÁO NXT 156'!$A$11:$L$21,8,0))</f>
        <v>10000</v>
      </c>
      <c r="J239" s="1058">
        <f t="shared" si="6"/>
        <v>150000</v>
      </c>
      <c r="K239" s="1189">
        <v>15000</v>
      </c>
      <c r="L239" s="828">
        <f t="shared" si="7"/>
        <v>225000</v>
      </c>
      <c r="M239" s="1076"/>
      <c r="N239" s="1076"/>
    </row>
    <row r="240" spans="1:14" s="1009" customFormat="1" ht="15.95" customHeight="1">
      <c r="A240" s="1001"/>
      <c r="B240" s="1028">
        <v>44586</v>
      </c>
      <c r="C240" s="1447">
        <v>65</v>
      </c>
      <c r="D240" s="1027"/>
      <c r="E240" s="1005" t="str">
        <f>IF($G240="","",VLOOKUP($G240,'DANH MỤC VẬT TƯ'!$B$10:$G$55,2,0))</f>
        <v>Navie 300ml</v>
      </c>
      <c r="F240" s="1005" t="str">
        <f>IF($G240="","",VLOOKUP($G240,'DANH MỤC VẬT TƯ'!$B$10:$G$55,3,0))</f>
        <v>Lon</v>
      </c>
      <c r="G240" s="1006" t="s">
        <v>2070</v>
      </c>
      <c r="H240" s="1058">
        <v>5</v>
      </c>
      <c r="I240" s="1058">
        <f>IF(G240="","",VLOOKUP($G240,'BÁO CÁO NXT 156'!$A$11:$L$21,8,0))</f>
        <v>4000</v>
      </c>
      <c r="J240" s="1058">
        <f t="shared" si="6"/>
        <v>20000</v>
      </c>
      <c r="K240" s="1189">
        <v>10000</v>
      </c>
      <c r="L240" s="828">
        <f t="shared" si="7"/>
        <v>50000</v>
      </c>
      <c r="M240" s="1076"/>
      <c r="N240" s="1076"/>
    </row>
    <row r="241" spans="1:14" s="1009" customFormat="1" ht="15.95" customHeight="1">
      <c r="A241" s="1001"/>
      <c r="B241" s="1028"/>
      <c r="C241" s="1447"/>
      <c r="D241" s="1027"/>
      <c r="E241" s="1005" t="str">
        <f>IF($G241="","",VLOOKUP($G241,'DANH MỤC VẬT TƯ'!$B$10:$G$55,2,0))</f>
        <v/>
      </c>
      <c r="F241" s="1005" t="str">
        <f>IF($G241="","",VLOOKUP($G241,'DANH MỤC VẬT TƯ'!$B$10:$G$55,3,0))</f>
        <v/>
      </c>
      <c r="G241" s="813"/>
      <c r="H241" s="1058"/>
      <c r="I241" s="1058" t="str">
        <f>IF(G241="","",VLOOKUP($G241,'BÁO CÁO NXT 156'!$A$11:$L$21,8,0))</f>
        <v/>
      </c>
      <c r="J241" s="1058" t="str">
        <f t="shared" si="6"/>
        <v/>
      </c>
      <c r="K241" s="1189" t="s">
        <v>785</v>
      </c>
      <c r="L241" s="828" t="str">
        <f t="shared" si="7"/>
        <v/>
      </c>
      <c r="M241" s="1190"/>
      <c r="N241" s="1076"/>
    </row>
    <row r="242" spans="1:14" s="1009" customFormat="1" ht="15.95" customHeight="1">
      <c r="A242" s="1001"/>
      <c r="B242" s="1028">
        <v>44586</v>
      </c>
      <c r="C242" s="1447">
        <v>66</v>
      </c>
      <c r="D242" s="1027"/>
      <c r="E242" s="1005" t="str">
        <f>IF($G242="","",VLOOKUP($G242,'DANH MỤC VẬT TƯ'!$B$10:$G$55,2,0))</f>
        <v>Pepsi</v>
      </c>
      <c r="F242" s="1005" t="str">
        <f>IF($G242="","",VLOOKUP($G242,'DANH MỤC VẬT TƯ'!$B$10:$G$55,3,0))</f>
        <v>Lon</v>
      </c>
      <c r="G242" s="1006" t="s">
        <v>2071</v>
      </c>
      <c r="H242" s="1058">
        <v>25</v>
      </c>
      <c r="I242" s="1058">
        <f>IF(G242="","",VLOOKUP($G242,'BÁO CÁO NXT 156'!$A$11:$L$21,8,0))</f>
        <v>10000</v>
      </c>
      <c r="J242" s="1058">
        <f t="shared" si="6"/>
        <v>250000</v>
      </c>
      <c r="K242" s="1189">
        <v>15000</v>
      </c>
      <c r="L242" s="828">
        <f t="shared" si="7"/>
        <v>375000</v>
      </c>
      <c r="M242" s="1076"/>
      <c r="N242" s="1076"/>
    </row>
    <row r="243" spans="1:14" s="1009" customFormat="1" ht="15.95" customHeight="1">
      <c r="A243" s="1001"/>
      <c r="B243" s="1028">
        <v>44586</v>
      </c>
      <c r="C243" s="1447">
        <v>66</v>
      </c>
      <c r="D243" s="1027"/>
      <c r="E243" s="1005" t="str">
        <f>IF($G243="","",VLOOKUP($G243,'DANH MỤC VẬT TƯ'!$B$10:$G$55,2,0))</f>
        <v>Navie 300ml</v>
      </c>
      <c r="F243" s="1005" t="str">
        <f>IF($G243="","",VLOOKUP($G243,'DANH MỤC VẬT TƯ'!$B$10:$G$55,3,0))</f>
        <v>Lon</v>
      </c>
      <c r="G243" s="1006" t="s">
        <v>2070</v>
      </c>
      <c r="H243" s="1058">
        <v>5</v>
      </c>
      <c r="I243" s="1058">
        <f>IF(G243="","",VLOOKUP($G243,'BÁO CÁO NXT 156'!$A$11:$L$21,8,0))</f>
        <v>4000</v>
      </c>
      <c r="J243" s="1058">
        <f t="shared" si="6"/>
        <v>20000</v>
      </c>
      <c r="K243" s="1189">
        <v>10000</v>
      </c>
      <c r="L243" s="828">
        <f t="shared" si="7"/>
        <v>50000</v>
      </c>
      <c r="M243" s="1076"/>
      <c r="N243" s="1076"/>
    </row>
    <row r="244" spans="1:14" s="1009" customFormat="1" ht="15.95" customHeight="1">
      <c r="A244" s="1001"/>
      <c r="B244" s="1028"/>
      <c r="C244" s="1447"/>
      <c r="D244" s="1027"/>
      <c r="E244" s="1005" t="str">
        <f>IF($G244="","",VLOOKUP($G244,'DANH MỤC VẬT TƯ'!$B$10:$G$55,2,0))</f>
        <v/>
      </c>
      <c r="F244" s="1005" t="str">
        <f>IF($G244="","",VLOOKUP($G244,'DANH MỤC VẬT TƯ'!$B$10:$G$55,3,0))</f>
        <v/>
      </c>
      <c r="G244" s="813"/>
      <c r="H244" s="1058"/>
      <c r="I244" s="1058" t="str">
        <f>IF(G244="","",VLOOKUP($G244,'BÁO CÁO NXT 156'!$A$11:$L$21,8,0))</f>
        <v/>
      </c>
      <c r="J244" s="1058" t="str">
        <f t="shared" si="6"/>
        <v/>
      </c>
      <c r="K244" s="1189" t="s">
        <v>785</v>
      </c>
      <c r="L244" s="828" t="str">
        <f t="shared" si="7"/>
        <v/>
      </c>
      <c r="M244" s="1190"/>
      <c r="N244" s="1076"/>
    </row>
    <row r="245" spans="1:14" s="1009" customFormat="1" ht="15.95" customHeight="1">
      <c r="A245" s="1001"/>
      <c r="B245" s="1028">
        <v>44587</v>
      </c>
      <c r="C245" s="1447">
        <v>67</v>
      </c>
      <c r="D245" s="1027"/>
      <c r="E245" s="1005" t="str">
        <f>IF($G245="","",VLOOKUP($G245,'DANH MỤC VẬT TƯ'!$B$10:$G$55,2,0))</f>
        <v>Pepsi</v>
      </c>
      <c r="F245" s="1005" t="str">
        <f>IF($G245="","",VLOOKUP($G245,'DANH MỤC VẬT TƯ'!$B$10:$G$55,3,0))</f>
        <v>Lon</v>
      </c>
      <c r="G245" s="1006" t="s">
        <v>2071</v>
      </c>
      <c r="H245" s="1058">
        <v>20</v>
      </c>
      <c r="I245" s="1058">
        <f>IF(G245="","",VLOOKUP($G245,'BÁO CÁO NXT 156'!$A$11:$L$21,8,0))</f>
        <v>10000</v>
      </c>
      <c r="J245" s="1058">
        <f t="shared" si="6"/>
        <v>200000</v>
      </c>
      <c r="K245" s="1189">
        <v>15000</v>
      </c>
      <c r="L245" s="828">
        <f t="shared" si="7"/>
        <v>300000</v>
      </c>
      <c r="M245" s="1076"/>
      <c r="N245" s="1076"/>
    </row>
    <row r="246" spans="1:14" s="1009" customFormat="1" ht="15.95" customHeight="1">
      <c r="A246" s="1001"/>
      <c r="B246" s="1028">
        <v>44587</v>
      </c>
      <c r="C246" s="1447">
        <v>67</v>
      </c>
      <c r="D246" s="1027"/>
      <c r="E246" s="1005" t="str">
        <f>IF($G246="","",VLOOKUP($G246,'DANH MỤC VẬT TƯ'!$B$10:$G$55,2,0))</f>
        <v>Navie 300ml</v>
      </c>
      <c r="F246" s="1005" t="str">
        <f>IF($G246="","",VLOOKUP($G246,'DANH MỤC VẬT TƯ'!$B$10:$G$55,3,0))</f>
        <v>Lon</v>
      </c>
      <c r="G246" s="1006" t="s">
        <v>2070</v>
      </c>
      <c r="H246" s="1058">
        <v>5</v>
      </c>
      <c r="I246" s="1058">
        <f>IF(G246="","",VLOOKUP($G246,'BÁO CÁO NXT 156'!$A$11:$L$21,8,0))</f>
        <v>4000</v>
      </c>
      <c r="J246" s="1058">
        <f t="shared" si="6"/>
        <v>20000</v>
      </c>
      <c r="K246" s="1189">
        <v>10000</v>
      </c>
      <c r="L246" s="828">
        <f t="shared" si="7"/>
        <v>50000</v>
      </c>
      <c r="M246" s="1076"/>
      <c r="N246" s="1076"/>
    </row>
    <row r="247" spans="1:14" s="1009" customFormat="1" ht="15.95" customHeight="1">
      <c r="A247" s="1001"/>
      <c r="B247" s="1028"/>
      <c r="C247" s="1447"/>
      <c r="D247" s="1196"/>
      <c r="E247" s="1197"/>
      <c r="F247" s="1004"/>
      <c r="G247" s="813"/>
      <c r="H247" s="828"/>
      <c r="I247" s="828"/>
      <c r="J247" s="828"/>
      <c r="K247" s="826"/>
      <c r="L247" s="828"/>
      <c r="M247" s="1076"/>
      <c r="N247" s="1076"/>
    </row>
    <row r="248" spans="1:14" s="1039" customFormat="1" ht="15.95" customHeight="1">
      <c r="A248" s="1001"/>
      <c r="B248" s="1430"/>
      <c r="C248" s="1449"/>
      <c r="D248" s="1432"/>
      <c r="E248" s="1433" t="s">
        <v>125</v>
      </c>
      <c r="F248" s="1433" t="s">
        <v>242</v>
      </c>
      <c r="G248" s="1433" t="s">
        <v>242</v>
      </c>
      <c r="H248" s="1431">
        <f>SUM(H12:H247)</f>
        <v>3867</v>
      </c>
      <c r="I248" s="1431" t="s">
        <v>242</v>
      </c>
      <c r="J248" s="1431">
        <f>SUM(J12:J247)</f>
        <v>40014000</v>
      </c>
      <c r="K248" s="1431" t="s">
        <v>242</v>
      </c>
      <c r="L248" s="1431">
        <f>SUM(L12:L247)</f>
        <v>63925000</v>
      </c>
      <c r="M248" s="1198"/>
    </row>
    <row r="249" spans="1:14" s="1039" customFormat="1" ht="15.95" customHeight="1">
      <c r="A249" s="1001"/>
      <c r="B249" s="1046"/>
      <c r="C249" s="1450"/>
      <c r="D249" s="1080"/>
      <c r="H249" s="1050"/>
      <c r="I249" s="1050"/>
      <c r="J249" s="1050"/>
      <c r="K249" s="1050"/>
      <c r="L249" s="1050"/>
      <c r="M249" s="1198"/>
    </row>
    <row r="250" spans="1:14" s="1009" customFormat="1" ht="15.95" customHeight="1">
      <c r="A250" s="1001"/>
      <c r="B250" s="1045"/>
      <c r="C250" s="1451"/>
      <c r="D250" s="1200"/>
      <c r="F250" s="1042"/>
      <c r="G250" s="1043"/>
      <c r="H250" s="1044"/>
      <c r="I250" s="1044"/>
      <c r="J250" s="1044"/>
      <c r="K250" s="1133"/>
    </row>
    <row r="251" spans="1:14" s="1039" customFormat="1" ht="15.95" customHeight="1">
      <c r="A251" s="1001"/>
      <c r="B251" s="1046"/>
      <c r="C251" s="1450" t="s">
        <v>244</v>
      </c>
      <c r="D251" s="1080"/>
      <c r="E251" s="1048"/>
      <c r="G251" s="1039" t="s">
        <v>475</v>
      </c>
      <c r="H251" s="1043"/>
      <c r="I251" s="1049"/>
      <c r="J251" s="1050"/>
      <c r="K251" s="1050"/>
      <c r="L251" s="1050" t="s">
        <v>246</v>
      </c>
    </row>
    <row r="252" spans="1:14" s="1042" customFormat="1" ht="15.95" customHeight="1">
      <c r="A252" s="1001"/>
      <c r="B252" s="1045"/>
      <c r="C252" s="1452" t="s">
        <v>247</v>
      </c>
      <c r="D252" s="1201"/>
      <c r="E252" s="1052"/>
      <c r="F252" s="1053"/>
      <c r="G252" s="1053" t="s">
        <v>247</v>
      </c>
      <c r="H252" s="1043"/>
      <c r="I252" s="1044"/>
      <c r="J252" s="1052"/>
      <c r="K252" s="1182"/>
      <c r="L252" s="1052" t="s">
        <v>247</v>
      </c>
    </row>
    <row r="253" spans="1:14" s="1042" customFormat="1" ht="15.95" customHeight="1">
      <c r="A253" s="1001"/>
      <c r="B253" s="1045"/>
      <c r="C253" s="1452"/>
      <c r="D253" s="1201"/>
      <c r="E253" s="1052"/>
      <c r="F253" s="1053"/>
      <c r="G253" s="1053"/>
      <c r="H253" s="1043"/>
      <c r="I253" s="1044"/>
      <c r="J253" s="1052"/>
      <c r="K253" s="1182"/>
      <c r="L253" s="1052"/>
    </row>
    <row r="254" spans="1:14" s="1042" customFormat="1" ht="15.95" customHeight="1">
      <c r="A254" s="1001"/>
      <c r="B254" s="1045"/>
      <c r="C254" s="1452"/>
      <c r="D254" s="1201"/>
      <c r="E254" s="1052"/>
      <c r="F254" s="1053"/>
      <c r="G254" s="1053"/>
      <c r="H254" s="1043"/>
      <c r="I254" s="1044"/>
      <c r="J254" s="1052"/>
      <c r="K254" s="1182"/>
      <c r="L254" s="1052"/>
    </row>
    <row r="255" spans="1:14" s="1042" customFormat="1" ht="15.95" customHeight="1">
      <c r="A255" s="1001"/>
      <c r="B255" s="1045"/>
      <c r="C255" s="1452"/>
      <c r="D255" s="1201"/>
      <c r="E255" s="1052"/>
      <c r="F255" s="1053"/>
      <c r="G255" s="1053"/>
      <c r="H255" s="1043"/>
      <c r="I255" s="1044"/>
      <c r="J255" s="1052"/>
      <c r="K255" s="1182"/>
      <c r="L255" s="1052"/>
    </row>
    <row r="256" spans="1:14" s="1042" customFormat="1" ht="15.95" customHeight="1">
      <c r="A256" s="1001"/>
      <c r="B256" s="1045"/>
      <c r="C256" s="1452"/>
      <c r="D256" s="1201"/>
      <c r="E256" s="1052"/>
      <c r="F256" s="1053"/>
      <c r="G256" s="1053"/>
      <c r="H256" s="1043"/>
      <c r="I256" s="1044"/>
      <c r="J256" s="1052"/>
      <c r="K256" s="1182"/>
      <c r="L256" s="1052"/>
    </row>
    <row r="257" spans="1:12" s="1042" customFormat="1" ht="15.95" customHeight="1">
      <c r="A257" s="1001"/>
      <c r="B257" s="1045"/>
      <c r="C257" s="1452"/>
      <c r="D257" s="1201"/>
      <c r="E257" s="1052"/>
      <c r="F257" s="1053"/>
      <c r="G257" s="1053"/>
      <c r="H257" s="1043"/>
      <c r="I257" s="1044"/>
      <c r="J257" s="1052"/>
      <c r="K257" s="1182"/>
      <c r="L257" s="1052"/>
    </row>
    <row r="258" spans="1:12" s="1042" customFormat="1" ht="15.95" customHeight="1">
      <c r="A258" s="1001"/>
      <c r="B258" s="1045"/>
      <c r="C258" s="1452"/>
      <c r="D258" s="1201"/>
      <c r="E258" s="1052"/>
      <c r="F258" s="1053"/>
      <c r="G258" s="1053"/>
      <c r="H258" s="1043"/>
      <c r="I258" s="1044"/>
      <c r="J258" s="1052"/>
      <c r="K258" s="1182"/>
      <c r="L258" s="1052"/>
    </row>
    <row r="259" spans="1:12" s="1042" customFormat="1" ht="15.95" customHeight="1">
      <c r="A259" s="1001"/>
      <c r="B259" s="1045"/>
      <c r="C259" s="1452"/>
      <c r="D259" s="1201"/>
      <c r="E259" s="1052"/>
      <c r="F259" s="1053"/>
      <c r="G259" s="1053"/>
      <c r="H259" s="1043"/>
      <c r="I259" s="1044"/>
      <c r="J259" s="1052"/>
      <c r="K259" s="1182"/>
      <c r="L259" s="1052"/>
    </row>
    <row r="260" spans="1:12" s="1042" customFormat="1" ht="15.95" customHeight="1">
      <c r="A260" s="1001"/>
      <c r="B260" s="1045"/>
      <c r="C260" s="1452"/>
      <c r="D260" s="1201"/>
      <c r="E260" s="1052"/>
      <c r="F260" s="1053"/>
      <c r="G260" s="1053"/>
      <c r="H260" s="1043"/>
      <c r="I260" s="1044"/>
      <c r="J260" s="1052"/>
      <c r="K260" s="1182"/>
      <c r="L260" s="1052"/>
    </row>
    <row r="261" spans="1:12" s="1042" customFormat="1" ht="15.95" customHeight="1">
      <c r="A261" s="1001"/>
      <c r="B261" s="1045"/>
      <c r="C261" s="1452"/>
      <c r="D261" s="1201"/>
      <c r="E261" s="1052"/>
      <c r="F261" s="1053"/>
      <c r="G261" s="1053"/>
      <c r="H261" s="1043"/>
      <c r="I261" s="1044"/>
      <c r="J261" s="1052"/>
      <c r="K261" s="1182"/>
      <c r="L261" s="1052"/>
    </row>
    <row r="262" spans="1:12" s="1042" customFormat="1" ht="15.95" customHeight="1">
      <c r="A262" s="1001"/>
      <c r="B262" s="1045"/>
      <c r="C262" s="1452"/>
      <c r="D262" s="1201"/>
      <c r="E262" s="1052"/>
      <c r="F262" s="1053"/>
      <c r="G262" s="1053"/>
      <c r="H262" s="1043"/>
      <c r="I262" s="1044"/>
      <c r="J262" s="1052"/>
      <c r="K262" s="1182"/>
      <c r="L262" s="1052"/>
    </row>
    <row r="263" spans="1:12" s="1042" customFormat="1" ht="15.95" customHeight="1">
      <c r="A263" s="1001"/>
      <c r="B263" s="1045"/>
      <c r="C263" s="1452"/>
      <c r="D263" s="1201"/>
      <c r="E263" s="1052"/>
      <c r="F263" s="1053"/>
      <c r="G263" s="1053"/>
      <c r="H263" s="1043"/>
      <c r="I263" s="1044"/>
      <c r="J263" s="1052"/>
      <c r="K263" s="1182"/>
      <c r="L263" s="1052"/>
    </row>
    <row r="264" spans="1:12" s="1042" customFormat="1" ht="15.95" customHeight="1">
      <c r="A264" s="1001"/>
      <c r="B264" s="1045"/>
      <c r="C264" s="1452"/>
      <c r="D264" s="1201"/>
      <c r="E264" s="1052"/>
      <c r="F264" s="1053"/>
      <c r="G264" s="1053"/>
      <c r="H264" s="1043"/>
      <c r="I264" s="1044"/>
      <c r="J264" s="1052"/>
      <c r="K264" s="1182"/>
      <c r="L264" s="1052"/>
    </row>
    <row r="265" spans="1:12" s="1042" customFormat="1" ht="15.95" customHeight="1">
      <c r="A265" s="1001"/>
      <c r="B265" s="1045"/>
      <c r="C265" s="1452"/>
      <c r="D265" s="1201"/>
      <c r="E265" s="1052"/>
      <c r="F265" s="1053"/>
      <c r="G265" s="1053"/>
      <c r="H265" s="1043"/>
      <c r="I265" s="1044"/>
      <c r="J265" s="1052"/>
      <c r="K265" s="1182"/>
      <c r="L265" s="1052"/>
    </row>
    <row r="266" spans="1:12" s="1042" customFormat="1" ht="15.95" customHeight="1">
      <c r="A266" s="1001"/>
      <c r="B266" s="1045"/>
      <c r="C266" s="1452"/>
      <c r="D266" s="1201"/>
      <c r="E266" s="1052"/>
      <c r="F266" s="1053"/>
      <c r="G266" s="1053"/>
      <c r="H266" s="1043"/>
      <c r="I266" s="1044"/>
      <c r="J266" s="1052"/>
      <c r="K266" s="1182"/>
      <c r="L266" s="1052"/>
    </row>
    <row r="267" spans="1:12" s="1042" customFormat="1" ht="15.95" customHeight="1">
      <c r="A267" s="1001"/>
      <c r="B267" s="1045"/>
      <c r="C267" s="1452"/>
      <c r="D267" s="1201"/>
      <c r="E267" s="1052"/>
      <c r="F267" s="1053"/>
      <c r="G267" s="1053"/>
      <c r="H267" s="1043"/>
      <c r="I267" s="1044"/>
      <c r="J267" s="1052"/>
      <c r="K267" s="1182"/>
      <c r="L267" s="1052"/>
    </row>
    <row r="268" spans="1:12" s="1042" customFormat="1" ht="15.95" customHeight="1">
      <c r="A268" s="1001"/>
      <c r="B268" s="1045"/>
      <c r="C268" s="1452"/>
      <c r="D268" s="1201"/>
      <c r="E268" s="1052"/>
      <c r="F268" s="1053"/>
      <c r="G268" s="1053"/>
      <c r="H268" s="1043"/>
      <c r="I268" s="1044"/>
      <c r="J268" s="1052"/>
      <c r="K268" s="1182"/>
      <c r="L268" s="1052"/>
    </row>
    <row r="269" spans="1:12" s="1042" customFormat="1" ht="15.95" customHeight="1">
      <c r="A269" s="1001"/>
      <c r="B269" s="1045"/>
      <c r="C269" s="1452"/>
      <c r="D269" s="1201"/>
      <c r="E269" s="1052"/>
      <c r="F269" s="1053"/>
      <c r="G269" s="1053"/>
      <c r="H269" s="1043"/>
      <c r="I269" s="1044"/>
      <c r="J269" s="1052"/>
      <c r="K269" s="1182"/>
      <c r="L269" s="1052"/>
    </row>
    <row r="270" spans="1:12" s="1042" customFormat="1" ht="15.95" customHeight="1">
      <c r="A270" s="1001"/>
      <c r="B270" s="1045"/>
      <c r="C270" s="1452"/>
      <c r="D270" s="1201"/>
      <c r="E270" s="1052"/>
      <c r="F270" s="1053"/>
      <c r="G270" s="1053"/>
      <c r="H270" s="1043"/>
      <c r="I270" s="1044"/>
      <c r="J270" s="1052"/>
      <c r="K270" s="1182"/>
      <c r="L270" s="1052"/>
    </row>
    <row r="271" spans="1:12" s="1042" customFormat="1" ht="15.95" customHeight="1">
      <c r="A271" s="1001"/>
      <c r="B271" s="1045"/>
      <c r="C271" s="1452"/>
      <c r="D271" s="1201"/>
      <c r="E271" s="1052"/>
      <c r="F271" s="1053"/>
      <c r="G271" s="1053"/>
      <c r="H271" s="1043"/>
      <c r="I271" s="1044"/>
      <c r="J271" s="1052"/>
      <c r="K271" s="1182"/>
      <c r="L271" s="1052"/>
    </row>
    <row r="272" spans="1:12" s="1042" customFormat="1" ht="15.95" customHeight="1">
      <c r="A272" s="1001"/>
      <c r="B272" s="1045"/>
      <c r="C272" s="1452"/>
      <c r="D272" s="1201"/>
      <c r="E272" s="1052"/>
      <c r="F272" s="1053"/>
      <c r="G272" s="1053"/>
      <c r="H272" s="1043"/>
      <c r="I272" s="1044"/>
      <c r="J272" s="1052"/>
      <c r="K272" s="1182"/>
      <c r="L272" s="1052"/>
    </row>
    <row r="273" spans="1:12" s="1042" customFormat="1" ht="15.95" customHeight="1">
      <c r="A273" s="1001"/>
      <c r="B273" s="1045"/>
      <c r="C273" s="1452"/>
      <c r="D273" s="1201"/>
      <c r="E273" s="1052"/>
      <c r="F273" s="1053"/>
      <c r="G273" s="1053"/>
      <c r="H273" s="1043"/>
      <c r="I273" s="1044"/>
      <c r="J273" s="1052"/>
      <c r="K273" s="1182"/>
      <c r="L273" s="1052"/>
    </row>
    <row r="274" spans="1:12" s="1042" customFormat="1" ht="15.95" customHeight="1">
      <c r="A274" s="1001"/>
      <c r="B274" s="1045"/>
      <c r="C274" s="1452"/>
      <c r="D274" s="1201"/>
      <c r="E274" s="1052"/>
      <c r="F274" s="1053"/>
      <c r="G274" s="1053"/>
      <c r="H274" s="1043"/>
      <c r="I274" s="1044"/>
      <c r="J274" s="1052"/>
      <c r="K274" s="1182"/>
      <c r="L274" s="1052"/>
    </row>
    <row r="275" spans="1:12" s="1042" customFormat="1" ht="15.95" customHeight="1">
      <c r="A275" s="1001"/>
      <c r="B275" s="1045"/>
      <c r="C275" s="1452"/>
      <c r="D275" s="1201"/>
      <c r="E275" s="1052"/>
      <c r="F275" s="1053"/>
      <c r="G275" s="1053"/>
      <c r="H275" s="1043"/>
      <c r="I275" s="1044"/>
      <c r="J275" s="1052"/>
      <c r="K275" s="1182"/>
      <c r="L275" s="1052"/>
    </row>
    <row r="276" spans="1:12" s="1042" customFormat="1" ht="15.95" customHeight="1">
      <c r="A276" s="1001"/>
      <c r="B276" s="1045"/>
      <c r="C276" s="1452"/>
      <c r="D276" s="1201"/>
      <c r="E276" s="1052"/>
      <c r="F276" s="1053"/>
      <c r="G276" s="1053"/>
      <c r="H276" s="1043"/>
      <c r="I276" s="1044"/>
      <c r="J276" s="1052"/>
      <c r="K276" s="1182"/>
      <c r="L276" s="1052"/>
    </row>
    <row r="277" spans="1:12" s="1042" customFormat="1" ht="15.95" customHeight="1">
      <c r="A277" s="1001"/>
      <c r="B277" s="1045"/>
      <c r="C277" s="1452"/>
      <c r="D277" s="1201"/>
      <c r="E277" s="1052"/>
      <c r="F277" s="1053"/>
      <c r="G277" s="1053"/>
      <c r="H277" s="1043"/>
      <c r="I277" s="1044"/>
      <c r="J277" s="1052"/>
      <c r="K277" s="1182"/>
      <c r="L277" s="1052"/>
    </row>
    <row r="278" spans="1:12" s="1042" customFormat="1" ht="15.95" customHeight="1">
      <c r="A278" s="1001"/>
      <c r="B278" s="1045"/>
      <c r="C278" s="1452"/>
      <c r="D278" s="1201"/>
      <c r="E278" s="1052"/>
      <c r="F278" s="1053"/>
      <c r="G278" s="1053"/>
      <c r="H278" s="1043"/>
      <c r="I278" s="1044"/>
      <c r="J278" s="1052"/>
      <c r="K278" s="1182"/>
      <c r="L278" s="1052"/>
    </row>
    <row r="279" spans="1:12" s="1042" customFormat="1" ht="15.95" customHeight="1">
      <c r="A279" s="1001"/>
      <c r="B279" s="1045"/>
      <c r="C279" s="1452"/>
      <c r="D279" s="1201"/>
      <c r="E279" s="1052"/>
      <c r="F279" s="1053"/>
      <c r="G279" s="1053"/>
      <c r="H279" s="1043"/>
      <c r="I279" s="1044"/>
      <c r="J279" s="1052"/>
      <c r="K279" s="1182"/>
      <c r="L279" s="1052"/>
    </row>
    <row r="280" spans="1:12" s="1042" customFormat="1" ht="15.95" customHeight="1">
      <c r="A280" s="1001"/>
      <c r="B280" s="1045"/>
      <c r="C280" s="1452"/>
      <c r="D280" s="1201"/>
      <c r="E280" s="1052"/>
      <c r="F280" s="1053"/>
      <c r="G280" s="1053"/>
      <c r="H280" s="1043"/>
      <c r="I280" s="1044"/>
      <c r="J280" s="1052"/>
      <c r="K280" s="1182"/>
      <c r="L280" s="1052"/>
    </row>
    <row r="281" spans="1:12" s="1042" customFormat="1" ht="15.95" customHeight="1">
      <c r="A281" s="1001"/>
      <c r="B281" s="1045"/>
      <c r="C281" s="1452"/>
      <c r="D281" s="1201"/>
      <c r="E281" s="1052"/>
      <c r="F281" s="1053"/>
      <c r="G281" s="1053"/>
      <c r="H281" s="1043"/>
      <c r="I281" s="1044"/>
      <c r="J281" s="1052"/>
      <c r="K281" s="1182"/>
      <c r="L281" s="1052"/>
    </row>
    <row r="282" spans="1:12" s="1042" customFormat="1" ht="15.95" customHeight="1">
      <c r="A282" s="1001"/>
      <c r="B282" s="1045"/>
      <c r="C282" s="1452"/>
      <c r="D282" s="1201"/>
      <c r="E282" s="1052"/>
      <c r="F282" s="1053"/>
      <c r="G282" s="1053"/>
      <c r="H282" s="1043"/>
      <c r="I282" s="1044"/>
      <c r="J282" s="1052"/>
      <c r="K282" s="1182"/>
      <c r="L282" s="1052"/>
    </row>
    <row r="283" spans="1:12" s="1042" customFormat="1" ht="15.95" customHeight="1">
      <c r="A283" s="1001"/>
      <c r="B283" s="1045"/>
      <c r="C283" s="1452"/>
      <c r="D283" s="1201"/>
      <c r="E283" s="1052"/>
      <c r="F283" s="1053"/>
      <c r="G283" s="1053"/>
      <c r="H283" s="1043"/>
      <c r="I283" s="1044"/>
      <c r="J283" s="1052"/>
      <c r="K283" s="1182"/>
      <c r="L283" s="1052"/>
    </row>
    <row r="284" spans="1:12" s="1042" customFormat="1" ht="15.95" customHeight="1">
      <c r="A284" s="1001"/>
      <c r="B284" s="1045"/>
      <c r="C284" s="1452"/>
      <c r="D284" s="1201"/>
      <c r="E284" s="1052"/>
      <c r="F284" s="1053"/>
      <c r="G284" s="1053"/>
      <c r="H284" s="1043"/>
      <c r="I284" s="1044"/>
      <c r="J284" s="1052"/>
      <c r="K284" s="1182"/>
      <c r="L284" s="1052"/>
    </row>
    <row r="285" spans="1:12" s="1042" customFormat="1" ht="15.95" customHeight="1">
      <c r="A285" s="1001"/>
      <c r="B285" s="1045"/>
      <c r="C285" s="1452"/>
      <c r="D285" s="1201"/>
      <c r="E285" s="1052"/>
      <c r="F285" s="1053"/>
      <c r="G285" s="1053"/>
      <c r="H285" s="1043"/>
      <c r="I285" s="1044"/>
      <c r="J285" s="1052"/>
      <c r="K285" s="1182"/>
      <c r="L285" s="1052"/>
    </row>
    <row r="286" spans="1:12" s="1042" customFormat="1" ht="15.95" customHeight="1">
      <c r="A286" s="1001"/>
      <c r="B286" s="1045"/>
      <c r="C286" s="1452"/>
      <c r="D286" s="1201"/>
      <c r="E286" s="1052"/>
      <c r="F286" s="1053"/>
      <c r="G286" s="1053"/>
      <c r="H286" s="1043"/>
      <c r="I286" s="1044"/>
      <c r="J286" s="1052"/>
      <c r="K286" s="1182"/>
      <c r="L286" s="1052"/>
    </row>
    <row r="287" spans="1:12" s="1042" customFormat="1" ht="15.95" customHeight="1">
      <c r="A287" s="1001"/>
      <c r="B287" s="1045"/>
      <c r="C287" s="1452"/>
      <c r="D287" s="1201"/>
      <c r="E287" s="1052"/>
      <c r="F287" s="1053"/>
      <c r="G287" s="1053"/>
      <c r="H287" s="1043"/>
      <c r="I287" s="1044"/>
      <c r="J287" s="1052"/>
      <c r="K287" s="1182"/>
      <c r="L287" s="1052"/>
    </row>
    <row r="288" spans="1:12" s="1042" customFormat="1" ht="15.95" customHeight="1">
      <c r="A288" s="1001"/>
      <c r="B288" s="1045"/>
      <c r="C288" s="1452"/>
      <c r="D288" s="1201"/>
      <c r="E288" s="1052"/>
      <c r="F288" s="1053"/>
      <c r="G288" s="1053"/>
      <c r="H288" s="1043"/>
      <c r="I288" s="1044"/>
      <c r="J288" s="1052"/>
      <c r="K288" s="1182"/>
      <c r="L288" s="1052"/>
    </row>
    <row r="289" spans="1:14" s="1042" customFormat="1" ht="15.95" customHeight="1">
      <c r="A289" s="1001"/>
      <c r="B289" s="1045"/>
      <c r="C289" s="1452"/>
      <c r="D289" s="1201"/>
      <c r="E289" s="1052"/>
      <c r="F289" s="1053"/>
      <c r="G289" s="1053"/>
      <c r="H289" s="1043"/>
      <c r="I289" s="1044"/>
      <c r="J289" s="1052"/>
      <c r="K289" s="1182"/>
      <c r="L289" s="1052"/>
    </row>
    <row r="290" spans="1:14" s="1042" customFormat="1" ht="15.95" customHeight="1">
      <c r="A290" s="1001"/>
      <c r="B290" s="1045"/>
      <c r="C290" s="1452"/>
      <c r="D290" s="1201"/>
      <c r="E290" s="1052"/>
      <c r="F290" s="1053"/>
      <c r="G290" s="1053"/>
      <c r="H290" s="1043"/>
      <c r="I290" s="1044"/>
      <c r="J290" s="1052"/>
      <c r="K290" s="1182"/>
      <c r="L290" s="1052"/>
    </row>
    <row r="291" spans="1:14" s="1042" customFormat="1" ht="15.95" customHeight="1">
      <c r="A291" s="1001"/>
      <c r="B291" s="1045"/>
      <c r="C291" s="1452"/>
      <c r="D291" s="1201"/>
      <c r="E291" s="1052"/>
      <c r="F291" s="1053"/>
      <c r="G291" s="1053"/>
      <c r="H291" s="1043"/>
      <c r="I291" s="1044"/>
      <c r="J291" s="1052"/>
      <c r="K291" s="1182"/>
      <c r="L291" s="1052"/>
    </row>
    <row r="292" spans="1:14" s="1042" customFormat="1" ht="15.95" customHeight="1">
      <c r="A292" s="1001"/>
      <c r="B292" s="1045"/>
      <c r="C292" s="1452"/>
      <c r="D292" s="1201"/>
      <c r="E292" s="1052"/>
      <c r="F292" s="1053"/>
      <c r="G292" s="1053"/>
      <c r="H292" s="1043"/>
      <c r="I292" s="1044"/>
      <c r="J292" s="1052"/>
      <c r="K292" s="1182"/>
      <c r="L292" s="1052"/>
    </row>
    <row r="293" spans="1:14" s="1042" customFormat="1" ht="15.95" customHeight="1">
      <c r="A293" s="1001"/>
      <c r="B293" s="1045"/>
      <c r="C293" s="1452"/>
      <c r="D293" s="1201"/>
      <c r="E293" s="1052"/>
      <c r="F293" s="1053"/>
      <c r="G293" s="1053"/>
      <c r="H293" s="1043"/>
      <c r="I293" s="1044"/>
      <c r="J293" s="1052"/>
      <c r="K293" s="1182"/>
      <c r="L293" s="1052"/>
    </row>
    <row r="294" spans="1:14" s="1042" customFormat="1" ht="15.95" customHeight="1">
      <c r="A294" s="1001"/>
      <c r="B294" s="1045"/>
      <c r="C294" s="1452"/>
      <c r="D294" s="1201"/>
      <c r="E294" s="1052"/>
      <c r="F294" s="1053"/>
      <c r="G294" s="1053"/>
      <c r="H294" s="1043"/>
      <c r="I294" s="1044"/>
      <c r="J294" s="1052"/>
      <c r="K294" s="1182"/>
      <c r="L294" s="1052"/>
    </row>
    <row r="295" spans="1:14" s="1042" customFormat="1" ht="15.95" customHeight="1">
      <c r="A295" s="1001"/>
      <c r="B295" s="1045"/>
      <c r="C295" s="1452"/>
      <c r="D295" s="1201"/>
      <c r="E295" s="1052"/>
      <c r="F295" s="1053"/>
      <c r="G295" s="1053"/>
      <c r="H295" s="1043"/>
      <c r="I295" s="1044"/>
      <c r="J295" s="1052"/>
      <c r="K295" s="1182"/>
      <c r="L295" s="1052"/>
    </row>
    <row r="296" spans="1:14" s="1042" customFormat="1" ht="15.95" customHeight="1">
      <c r="A296" s="1001"/>
      <c r="B296" s="1045"/>
      <c r="C296" s="1452"/>
      <c r="D296" s="1201"/>
      <c r="E296" s="1052"/>
      <c r="F296" s="1053"/>
      <c r="G296" s="1053"/>
      <c r="H296" s="1043"/>
      <c r="I296" s="1044"/>
      <c r="J296" s="1052"/>
      <c r="K296" s="1182"/>
      <c r="L296" s="1052"/>
    </row>
    <row r="297" spans="1:14" s="1042" customFormat="1" ht="15.95" customHeight="1">
      <c r="A297" s="1001"/>
      <c r="B297" s="1045"/>
      <c r="C297" s="1452"/>
      <c r="D297" s="1201"/>
      <c r="E297" s="1052"/>
      <c r="F297" s="1053"/>
      <c r="G297" s="1053"/>
      <c r="H297" s="1043"/>
      <c r="I297" s="1044"/>
      <c r="J297" s="1052"/>
      <c r="K297" s="1182"/>
      <c r="L297" s="1052"/>
    </row>
    <row r="298" spans="1:14" s="1042" customFormat="1" ht="15.95" customHeight="1">
      <c r="A298" s="1001"/>
      <c r="B298" s="1045"/>
      <c r="C298" s="1452"/>
      <c r="D298" s="1201"/>
      <c r="E298" s="1052"/>
      <c r="F298" s="1053"/>
      <c r="G298" s="1053"/>
      <c r="H298" s="1043"/>
      <c r="I298" s="1044"/>
      <c r="J298" s="1052"/>
      <c r="K298" s="1182"/>
      <c r="L298" s="1052"/>
    </row>
    <row r="299" spans="1:14" s="1042" customFormat="1" ht="15.95" customHeight="1">
      <c r="A299" s="1001"/>
      <c r="B299" s="1045"/>
      <c r="C299" s="1452"/>
      <c r="D299" s="1201"/>
      <c r="E299" s="1052"/>
      <c r="F299" s="1053"/>
      <c r="G299" s="1053"/>
      <c r="H299" s="1043"/>
      <c r="I299" s="1044"/>
      <c r="J299" s="1052"/>
      <c r="K299" s="1182"/>
      <c r="L299" s="1052"/>
    </row>
    <row r="300" spans="1:14" s="1042" customFormat="1" ht="15.95" customHeight="1">
      <c r="A300" s="1001"/>
      <c r="B300" s="1045"/>
      <c r="C300" s="1452"/>
      <c r="D300" s="1201"/>
      <c r="E300" s="1052"/>
      <c r="F300" s="1053"/>
      <c r="G300" s="1053"/>
      <c r="H300" s="1043"/>
      <c r="I300" s="1044"/>
      <c r="J300" s="1052"/>
      <c r="K300" s="1182"/>
      <c r="L300" s="1052"/>
    </row>
    <row r="301" spans="1:14" s="1042" customFormat="1" ht="15.95" customHeight="1">
      <c r="A301" s="1001"/>
      <c r="B301" s="1045"/>
      <c r="C301" s="1452"/>
      <c r="D301" s="1201"/>
      <c r="E301" s="1052"/>
      <c r="F301" s="1053"/>
      <c r="G301" s="1053"/>
      <c r="H301" s="1043"/>
      <c r="I301" s="1044"/>
      <c r="J301" s="1052"/>
      <c r="K301" s="1182"/>
      <c r="L301" s="1052"/>
    </row>
    <row r="302" spans="1:14" s="1042" customFormat="1" ht="15.95" customHeight="1">
      <c r="A302" s="1001"/>
      <c r="B302" s="1045"/>
      <c r="C302" s="1452"/>
      <c r="D302" s="1201"/>
      <c r="E302" s="1052"/>
      <c r="F302" s="1053"/>
      <c r="G302" s="1053"/>
      <c r="H302" s="1043"/>
      <c r="I302" s="1044"/>
      <c r="J302" s="1052"/>
      <c r="K302" s="1182"/>
      <c r="L302" s="1052"/>
    </row>
    <row r="303" spans="1:14" s="1042" customFormat="1" ht="15.95" customHeight="1">
      <c r="A303" s="1001"/>
      <c r="B303" s="1045"/>
      <c r="C303" s="1452"/>
      <c r="D303" s="1201"/>
      <c r="E303" s="1052"/>
      <c r="F303" s="1053"/>
      <c r="G303" s="1053"/>
      <c r="H303" s="1043"/>
      <c r="I303" s="1044"/>
      <c r="J303" s="1052"/>
      <c r="K303" s="1182"/>
      <c r="L303" s="1052"/>
    </row>
    <row r="304" spans="1:14" s="1009" customFormat="1" ht="15.95" customHeight="1">
      <c r="A304" s="1010" t="s">
        <v>1634</v>
      </c>
      <c r="B304" s="1045"/>
      <c r="C304" s="1451"/>
      <c r="D304" s="1200"/>
      <c r="E304" s="1083"/>
      <c r="F304" s="1041"/>
      <c r="G304" s="1043"/>
      <c r="H304" s="1084"/>
      <c r="I304" s="1084"/>
      <c r="J304" s="1084"/>
      <c r="K304" s="1016"/>
      <c r="L304" s="1085"/>
      <c r="M304" s="1076"/>
      <c r="N304" s="1076"/>
    </row>
    <row r="305" spans="1:14" s="1009" customFormat="1" ht="15.95" customHeight="1">
      <c r="A305" s="1010" t="s">
        <v>129</v>
      </c>
      <c r="B305" s="1045"/>
      <c r="C305" s="1451"/>
      <c r="D305" s="1200"/>
      <c r="E305" s="1083"/>
      <c r="F305" s="1041"/>
      <c r="G305" s="1043"/>
      <c r="H305" s="1084"/>
      <c r="I305" s="1084"/>
      <c r="J305" s="1084"/>
      <c r="K305" s="1016"/>
      <c r="L305" s="1085"/>
      <c r="M305" s="1076"/>
      <c r="N305" s="1076"/>
    </row>
    <row r="306" spans="1:14" s="1009" customFormat="1" ht="15.95" customHeight="1">
      <c r="A306" s="1010" t="s">
        <v>2163</v>
      </c>
      <c r="B306" s="1045"/>
      <c r="C306" s="1451"/>
      <c r="D306" s="1200"/>
      <c r="E306" s="1083"/>
      <c r="F306" s="1041"/>
      <c r="G306" s="1043"/>
      <c r="H306" s="1084"/>
      <c r="I306" s="1084"/>
      <c r="J306" s="1084"/>
      <c r="K306" s="1016"/>
      <c r="L306" s="1085"/>
      <c r="M306" s="1076"/>
      <c r="N306" s="1076"/>
    </row>
    <row r="307" spans="1:14" s="1009" customFormat="1" ht="15.95" customHeight="1">
      <c r="A307" s="1010"/>
      <c r="B307" s="1045"/>
      <c r="C307" s="1451"/>
      <c r="D307" s="1200"/>
      <c r="E307" s="1083"/>
      <c r="F307" s="1041"/>
      <c r="G307" s="1043"/>
      <c r="H307" s="1084"/>
      <c r="I307" s="1084"/>
      <c r="J307" s="1084"/>
      <c r="K307" s="1016"/>
      <c r="L307" s="1085"/>
      <c r="M307" s="1076"/>
      <c r="N307" s="1076"/>
    </row>
    <row r="308" spans="1:14" s="1009" customFormat="1" ht="15.95" customHeight="1">
      <c r="A308" s="1010"/>
      <c r="B308" s="1045"/>
      <c r="C308" s="1451"/>
      <c r="D308" s="1200"/>
      <c r="E308" s="1083"/>
      <c r="F308" s="1041"/>
      <c r="G308" s="1043"/>
      <c r="H308" s="1084"/>
      <c r="I308" s="1084"/>
      <c r="J308" s="1084"/>
      <c r="K308" s="1016"/>
      <c r="L308" s="1085"/>
      <c r="M308" s="1076"/>
      <c r="N308" s="1076"/>
    </row>
    <row r="309" spans="1:14" s="1009" customFormat="1" ht="15.95" customHeight="1">
      <c r="A309" s="1010"/>
      <c r="B309" s="1045"/>
      <c r="C309" s="1451"/>
      <c r="D309" s="1200"/>
      <c r="E309" s="1083"/>
      <c r="F309" s="1041"/>
      <c r="G309" s="1043"/>
      <c r="H309" s="1084"/>
      <c r="I309" s="1084"/>
      <c r="J309" s="1084"/>
      <c r="K309" s="1016"/>
      <c r="L309" s="1085"/>
      <c r="M309" s="1076"/>
      <c r="N309" s="1076"/>
    </row>
    <row r="310" spans="1:14" s="1009" customFormat="1" ht="15.95" customHeight="1">
      <c r="A310" s="1001"/>
      <c r="B310" s="1045"/>
      <c r="C310" s="1451"/>
      <c r="D310" s="1200"/>
      <c r="E310" s="1083"/>
      <c r="F310" s="1041"/>
      <c r="G310" s="1043"/>
      <c r="H310" s="1084"/>
      <c r="I310" s="1084"/>
      <c r="J310" s="1084"/>
      <c r="K310" s="1016"/>
      <c r="L310" s="1085"/>
      <c r="M310" s="1076"/>
      <c r="N310" s="1076"/>
    </row>
    <row r="311" spans="1:14" s="1013" customFormat="1" ht="20.25">
      <c r="A311" s="1001"/>
      <c r="B311" s="1014"/>
      <c r="C311" s="1443"/>
      <c r="D311" s="1062"/>
      <c r="F311" s="1014"/>
      <c r="G311" s="1184" t="s">
        <v>253</v>
      </c>
      <c r="H311" s="1014"/>
      <c r="I311" s="1016"/>
      <c r="J311" s="820"/>
      <c r="K311" s="820"/>
      <c r="L311" s="1001"/>
    </row>
    <row r="312" spans="1:14" s="1017" customFormat="1" ht="15.95" customHeight="1">
      <c r="A312" s="1001"/>
      <c r="C312" s="1444"/>
      <c r="D312" s="1186"/>
      <c r="F312" s="1063"/>
      <c r="G312" s="1185" t="s">
        <v>1975</v>
      </c>
      <c r="H312" s="1063"/>
      <c r="I312" s="1012"/>
      <c r="J312" s="1012"/>
      <c r="K312" s="1012"/>
    </row>
    <row r="313" spans="1:14" s="1019" customFormat="1" ht="19.5" customHeight="1">
      <c r="A313" s="1001"/>
      <c r="B313" s="2020" t="s">
        <v>240</v>
      </c>
      <c r="C313" s="2022" t="s">
        <v>248</v>
      </c>
      <c r="D313" s="1412"/>
      <c r="E313" s="2030" t="s">
        <v>1600</v>
      </c>
      <c r="F313" s="2026" t="s">
        <v>132</v>
      </c>
      <c r="G313" s="2026" t="s">
        <v>1601</v>
      </c>
      <c r="H313" s="2015" t="s">
        <v>72</v>
      </c>
      <c r="I313" s="2017" t="s">
        <v>2145</v>
      </c>
      <c r="J313" s="2018"/>
      <c r="K313" s="2028" t="s">
        <v>250</v>
      </c>
      <c r="L313" s="2029"/>
    </row>
    <row r="314" spans="1:14" s="1019" customFormat="1" ht="33" customHeight="1">
      <c r="A314" s="1001"/>
      <c r="B314" s="2021"/>
      <c r="C314" s="2023"/>
      <c r="D314" s="1413"/>
      <c r="E314" s="2031"/>
      <c r="F314" s="2027"/>
      <c r="G314" s="2027"/>
      <c r="H314" s="2016"/>
      <c r="I314" s="1414" t="s">
        <v>251</v>
      </c>
      <c r="J314" s="1415" t="s">
        <v>239</v>
      </c>
      <c r="K314" s="1416" t="s">
        <v>251</v>
      </c>
      <c r="L314" s="1417" t="s">
        <v>239</v>
      </c>
    </row>
    <row r="315" spans="1:14" s="1021" customFormat="1" ht="15.95" customHeight="1">
      <c r="A315" s="1001"/>
      <c r="B315" s="1418" t="s">
        <v>83</v>
      </c>
      <c r="C315" s="1453" t="s">
        <v>1</v>
      </c>
      <c r="D315" s="1420"/>
      <c r="E315" s="1421" t="s">
        <v>84</v>
      </c>
      <c r="F315" s="1421" t="s">
        <v>85</v>
      </c>
      <c r="G315" s="1422" t="s">
        <v>86</v>
      </c>
      <c r="H315" s="1423" t="s">
        <v>241</v>
      </c>
      <c r="I315" s="1423" t="s">
        <v>145</v>
      </c>
      <c r="J315" s="1423" t="s">
        <v>146</v>
      </c>
      <c r="K315" s="1419" t="s">
        <v>87</v>
      </c>
      <c r="L315" s="1419" t="s">
        <v>1605</v>
      </c>
    </row>
    <row r="316" spans="1:14" s="1009" customFormat="1" ht="15.95" customHeight="1">
      <c r="A316" s="1001"/>
      <c r="B316" s="1002">
        <v>44598</v>
      </c>
      <c r="C316" s="1446">
        <v>68</v>
      </c>
      <c r="D316" s="1191"/>
      <c r="E316" s="1005" t="str">
        <f>IF($G316="","",VLOOKUP($G316,'DANH MỤC VẬT TƯ'!$B$10:$G$55,2,0))</f>
        <v>Bia sài gòn</v>
      </c>
      <c r="F316" s="1005" t="str">
        <f>IF($G316="","",VLOOKUP($G316,'DANH MỤC VẬT TƯ'!$B$10:$G$55,3,0))</f>
        <v>Lon</v>
      </c>
      <c r="G316" s="1006" t="s">
        <v>2067</v>
      </c>
      <c r="H316" s="1058">
        <v>20</v>
      </c>
      <c r="I316" s="1058">
        <f>IF(G316="","",VLOOKUP($G316,'BÁO CÁO NXT 156'!$A$62:$L$72,8,0))</f>
        <v>11000</v>
      </c>
      <c r="J316" s="1058">
        <f>IF(H316="","",H316*I316)</f>
        <v>220000</v>
      </c>
      <c r="K316" s="1189">
        <v>15000</v>
      </c>
      <c r="L316" s="828">
        <f>IF(H316="","",K316*H316)</f>
        <v>300000</v>
      </c>
      <c r="M316" s="1076"/>
      <c r="N316" s="1076"/>
    </row>
    <row r="317" spans="1:14" s="1009" customFormat="1" ht="15.95" customHeight="1">
      <c r="A317" s="1001"/>
      <c r="B317" s="1002">
        <v>44598</v>
      </c>
      <c r="C317" s="1446">
        <v>68</v>
      </c>
      <c r="D317" s="1191"/>
      <c r="E317" s="1005" t="str">
        <f>IF($G317="","",VLOOKUP($G317,'DANH MỤC VẬT TƯ'!$B$10:$G$55,2,0))</f>
        <v>Navie 300ml</v>
      </c>
      <c r="F317" s="1005" t="str">
        <f>IF($G317="","",VLOOKUP($G317,'DANH MỤC VẬT TƯ'!$B$10:$G$55,3,0))</f>
        <v>Lon</v>
      </c>
      <c r="G317" s="1006" t="s">
        <v>2070</v>
      </c>
      <c r="H317" s="1058">
        <v>3</v>
      </c>
      <c r="I317" s="1058">
        <f>IF(G317="","",VLOOKUP($G317,'BÁO CÁO NXT 156'!$A$62:$L$72,8,0))</f>
        <v>4000</v>
      </c>
      <c r="J317" s="1058">
        <f t="shared" ref="J317:J380" si="8">IF(H317="","",H317*I317)</f>
        <v>12000</v>
      </c>
      <c r="K317" s="1189">
        <v>10000</v>
      </c>
      <c r="L317" s="828">
        <f t="shared" ref="L317:L338" si="9">IF(H317="","",K317*H317)</f>
        <v>30000</v>
      </c>
      <c r="M317" s="1076"/>
      <c r="N317" s="1076"/>
    </row>
    <row r="318" spans="1:14" s="1009" customFormat="1" ht="15.95" customHeight="1">
      <c r="A318" s="1001"/>
      <c r="B318" s="1002">
        <v>44598</v>
      </c>
      <c r="C318" s="1446">
        <v>68</v>
      </c>
      <c r="D318" s="1191"/>
      <c r="E318" s="1005" t="str">
        <f>IF($G318="","",VLOOKUP($G318,'DANH MỤC VẬT TƯ'!$B$10:$G$55,2,0))</f>
        <v>Coca</v>
      </c>
      <c r="F318" s="1005" t="str">
        <f>IF($G318="","",VLOOKUP($G318,'DANH MỤC VẬT TƯ'!$B$10:$G$55,3,0))</f>
        <v>Lon</v>
      </c>
      <c r="G318" s="1006" t="s">
        <v>2072</v>
      </c>
      <c r="H318" s="1058">
        <v>5</v>
      </c>
      <c r="I318" s="1058">
        <f>IF(G318="","",VLOOKUP($G318,'BÁO CÁO NXT 156'!$A$62:$L$72,8,0))</f>
        <v>8000</v>
      </c>
      <c r="J318" s="1058">
        <f t="shared" si="8"/>
        <v>40000</v>
      </c>
      <c r="K318" s="1189">
        <v>15000</v>
      </c>
      <c r="L318" s="828">
        <f t="shared" si="9"/>
        <v>75000</v>
      </c>
      <c r="M318" s="1076"/>
      <c r="N318" s="1076"/>
    </row>
    <row r="319" spans="1:14" s="1009" customFormat="1" ht="15.95" customHeight="1">
      <c r="A319" s="1001"/>
      <c r="B319" s="1002"/>
      <c r="C319" s="1447"/>
      <c r="D319" s="1191"/>
      <c r="E319" s="1005" t="str">
        <f>IF($G319="","",VLOOKUP($G319,'DANH MỤC VẬT TƯ'!$B$10:$G$55,2,0))</f>
        <v/>
      </c>
      <c r="F319" s="1005" t="str">
        <f>IF($G319="","",VLOOKUP($G319,'DANH MỤC VẬT TƯ'!$B$10:$G$55,3,0))</f>
        <v/>
      </c>
      <c r="G319" s="1006"/>
      <c r="H319" s="1058"/>
      <c r="I319" s="1058" t="str">
        <f>IF(G319="","",VLOOKUP($G319,'BÁO CÁO NXT 156'!$A$62:$L$72,8,0))</f>
        <v/>
      </c>
      <c r="J319" s="1058" t="str">
        <f t="shared" si="8"/>
        <v/>
      </c>
      <c r="K319" s="1189"/>
      <c r="L319" s="828"/>
      <c r="M319" s="1076"/>
      <c r="N319" s="1076"/>
    </row>
    <row r="320" spans="1:14" s="1009" customFormat="1" ht="15.95" customHeight="1">
      <c r="A320" s="1001"/>
      <c r="B320" s="1002">
        <v>44598</v>
      </c>
      <c r="C320" s="1447">
        <v>69</v>
      </c>
      <c r="D320" s="1191"/>
      <c r="E320" s="1005" t="str">
        <f>IF($G320="","",VLOOKUP($G320,'DANH MỤC VẬT TƯ'!$B$10:$G$55,2,0))</f>
        <v>Coca</v>
      </c>
      <c r="F320" s="1005" t="str">
        <f>IF($G320="","",VLOOKUP($G320,'DANH MỤC VẬT TƯ'!$B$10:$G$55,3,0))</f>
        <v>Lon</v>
      </c>
      <c r="G320" s="1006" t="s">
        <v>2072</v>
      </c>
      <c r="H320" s="1058">
        <v>10</v>
      </c>
      <c r="I320" s="1058">
        <f>IF(G320="","",VLOOKUP($G320,'BÁO CÁO NXT 156'!$A$62:$L$72,8,0))</f>
        <v>8000</v>
      </c>
      <c r="J320" s="1058">
        <f t="shared" si="8"/>
        <v>80000</v>
      </c>
      <c r="K320" s="1189">
        <v>15000</v>
      </c>
      <c r="L320" s="828">
        <f t="shared" si="9"/>
        <v>150000</v>
      </c>
      <c r="M320" s="1076"/>
      <c r="N320" s="1076"/>
    </row>
    <row r="321" spans="1:14" s="1009" customFormat="1" ht="15.95" customHeight="1">
      <c r="A321" s="1001"/>
      <c r="B321" s="1002">
        <v>44598</v>
      </c>
      <c r="C321" s="1447">
        <v>69</v>
      </c>
      <c r="D321" s="1191"/>
      <c r="E321" s="1005" t="str">
        <f>IF($G321="","",VLOOKUP($G321,'DANH MỤC VẬT TƯ'!$B$10:$G$55,2,0))</f>
        <v>Navie 300ml</v>
      </c>
      <c r="F321" s="1005" t="str">
        <f>IF($G321="","",VLOOKUP($G321,'DANH MỤC VẬT TƯ'!$B$10:$G$55,3,0))</f>
        <v>Lon</v>
      </c>
      <c r="G321" s="1006" t="s">
        <v>2070</v>
      </c>
      <c r="H321" s="828">
        <v>10</v>
      </c>
      <c r="I321" s="1058">
        <f>IF(G321="","",VLOOKUP($G321,'BÁO CÁO NXT 156'!$A$62:$L$72,8,0))</f>
        <v>4000</v>
      </c>
      <c r="J321" s="1058">
        <f t="shared" si="8"/>
        <v>40000</v>
      </c>
      <c r="K321" s="1189">
        <v>10000</v>
      </c>
      <c r="L321" s="828">
        <f t="shared" si="9"/>
        <v>100000</v>
      </c>
      <c r="M321" s="1076"/>
      <c r="N321" s="1076"/>
    </row>
    <row r="322" spans="1:14" s="1009" customFormat="1" ht="15.95" customHeight="1">
      <c r="A322" s="1001"/>
      <c r="B322" s="1002">
        <v>44598</v>
      </c>
      <c r="C322" s="1447">
        <v>69</v>
      </c>
      <c r="D322" s="1191"/>
      <c r="E322" s="1005" t="str">
        <f>IF($G322="","",VLOOKUP($G322,'DANH MỤC VẬT TƯ'!$B$10:$G$55,2,0))</f>
        <v>Pepsi</v>
      </c>
      <c r="F322" s="1005" t="str">
        <f>IF($G322="","",VLOOKUP($G322,'DANH MỤC VẬT TƯ'!$B$10:$G$55,3,0))</f>
        <v>Lon</v>
      </c>
      <c r="G322" s="1006" t="s">
        <v>2071</v>
      </c>
      <c r="H322" s="828">
        <v>10</v>
      </c>
      <c r="I322" s="1058">
        <f>IF(G322="","",VLOOKUP($G322,'BÁO CÁO NXT 156'!$A$62:$L$72,8,0))</f>
        <v>10000</v>
      </c>
      <c r="J322" s="1058">
        <f t="shared" si="8"/>
        <v>100000</v>
      </c>
      <c r="K322" s="1189">
        <v>15000</v>
      </c>
      <c r="L322" s="828">
        <f t="shared" si="9"/>
        <v>150000</v>
      </c>
      <c r="M322" s="1076"/>
      <c r="N322" s="1076"/>
    </row>
    <row r="323" spans="1:14" s="1009" customFormat="1" ht="15.95" customHeight="1">
      <c r="A323" s="1001"/>
      <c r="B323" s="1002"/>
      <c r="C323" s="1447"/>
      <c r="D323" s="1191"/>
      <c r="E323" s="1005" t="str">
        <f>IF($G323="","",VLOOKUP($G323,'DANH MỤC VẬT TƯ'!$B$10:$G$55,2,0))</f>
        <v/>
      </c>
      <c r="F323" s="1005" t="str">
        <f>IF($G323="","",VLOOKUP($G323,'DANH MỤC VẬT TƯ'!$B$10:$G$55,3,0))</f>
        <v/>
      </c>
      <c r="G323" s="1006"/>
      <c r="H323" s="1058"/>
      <c r="I323" s="1058" t="str">
        <f>IF(G323="","",VLOOKUP($G323,'BÁO CÁO NXT 156'!$A$62:$L$72,8,0))</f>
        <v/>
      </c>
      <c r="J323" s="1058" t="str">
        <f t="shared" si="8"/>
        <v/>
      </c>
      <c r="K323" s="1189"/>
      <c r="L323" s="828"/>
      <c r="M323" s="1076"/>
      <c r="N323" s="1076"/>
    </row>
    <row r="324" spans="1:14" s="1009" customFormat="1" ht="15.95" customHeight="1">
      <c r="A324" s="1001"/>
      <c r="B324" s="1002">
        <v>44599</v>
      </c>
      <c r="C324" s="1447">
        <v>70</v>
      </c>
      <c r="D324" s="1191"/>
      <c r="E324" s="1005" t="str">
        <f>IF($G324="","",VLOOKUP($G324,'DANH MỤC VẬT TƯ'!$B$10:$G$55,2,0))</f>
        <v>Bia sài gòn</v>
      </c>
      <c r="F324" s="1005" t="str">
        <f>IF($G324="","",VLOOKUP($G324,'DANH MỤC VẬT TƯ'!$B$10:$G$55,3,0))</f>
        <v>Lon</v>
      </c>
      <c r="G324" s="1006" t="s">
        <v>2067</v>
      </c>
      <c r="H324" s="1058">
        <v>10</v>
      </c>
      <c r="I324" s="1058">
        <f>IF(G324="","",VLOOKUP($G324,'BÁO CÁO NXT 156'!$A$62:$L$72,8,0))</f>
        <v>11000</v>
      </c>
      <c r="J324" s="1058">
        <f t="shared" si="8"/>
        <v>110000</v>
      </c>
      <c r="K324" s="1189">
        <v>15000</v>
      </c>
      <c r="L324" s="828">
        <f t="shared" si="9"/>
        <v>150000</v>
      </c>
      <c r="M324" s="1076"/>
      <c r="N324" s="1076"/>
    </row>
    <row r="325" spans="1:14" s="1009" customFormat="1" ht="15.95" customHeight="1">
      <c r="A325" s="1001"/>
      <c r="B325" s="1002">
        <v>44599</v>
      </c>
      <c r="C325" s="1447">
        <v>70</v>
      </c>
      <c r="D325" s="1191"/>
      <c r="E325" s="1005" t="str">
        <f>IF($G325="","",VLOOKUP($G325,'DANH MỤC VẬT TƯ'!$B$10:$G$55,2,0))</f>
        <v>Coca</v>
      </c>
      <c r="F325" s="1005" t="str">
        <f>IF($G325="","",VLOOKUP($G325,'DANH MỤC VẬT TƯ'!$B$10:$G$55,3,0))</f>
        <v>Lon</v>
      </c>
      <c r="G325" s="1006" t="s">
        <v>2072</v>
      </c>
      <c r="H325" s="1058">
        <v>3</v>
      </c>
      <c r="I325" s="1058">
        <f>IF(G325="","",VLOOKUP($G325,'BÁO CÁO NXT 156'!$A$62:$L$72,8,0))</f>
        <v>8000</v>
      </c>
      <c r="J325" s="1058">
        <f t="shared" si="8"/>
        <v>24000</v>
      </c>
      <c r="K325" s="1189">
        <v>15000</v>
      </c>
      <c r="L325" s="828">
        <f t="shared" si="9"/>
        <v>45000</v>
      </c>
      <c r="M325" s="1076"/>
      <c r="N325" s="1076"/>
    </row>
    <row r="326" spans="1:14" s="1009" customFormat="1" ht="15.95" customHeight="1">
      <c r="A326" s="1001"/>
      <c r="B326" s="1028"/>
      <c r="C326" s="1447"/>
      <c r="D326" s="1191"/>
      <c r="E326" s="1005" t="str">
        <f>IF($G326="","",VLOOKUP($G326,'DANH MỤC VẬT TƯ'!$B$10:$G$55,2,0))</f>
        <v/>
      </c>
      <c r="F326" s="1005" t="str">
        <f>IF($G326="","",VLOOKUP($G326,'DANH MỤC VẬT TƯ'!$B$10:$G$55,3,0))</f>
        <v/>
      </c>
      <c r="G326" s="1006"/>
      <c r="H326" s="828"/>
      <c r="I326" s="1058" t="str">
        <f>IF(G326="","",VLOOKUP($G326,'BÁO CÁO NXT 156'!$A$62:$L$72,8,0))</f>
        <v/>
      </c>
      <c r="J326" s="1058" t="str">
        <f t="shared" si="8"/>
        <v/>
      </c>
      <c r="K326" s="1189" t="s">
        <v>785</v>
      </c>
      <c r="L326" s="828" t="str">
        <f t="shared" si="9"/>
        <v/>
      </c>
      <c r="M326" s="1076"/>
      <c r="N326" s="1076"/>
    </row>
    <row r="327" spans="1:14" s="1009" customFormat="1" ht="15.95" customHeight="1">
      <c r="A327" s="1001"/>
      <c r="B327" s="1002">
        <v>44599</v>
      </c>
      <c r="C327" s="1447">
        <v>71</v>
      </c>
      <c r="D327" s="1191"/>
      <c r="E327" s="1005" t="str">
        <f>IF($G327="","",VLOOKUP($G327,'DANH MỤC VẬT TƯ'!$B$10:$G$55,2,0))</f>
        <v>Coca</v>
      </c>
      <c r="F327" s="1005" t="str">
        <f>IF($G327="","",VLOOKUP($G327,'DANH MỤC VẬT TƯ'!$B$10:$G$55,3,0))</f>
        <v>Lon</v>
      </c>
      <c r="G327" s="1006" t="s">
        <v>2072</v>
      </c>
      <c r="H327" s="1058">
        <v>10</v>
      </c>
      <c r="I327" s="1058">
        <f>IF(G327="","",VLOOKUP($G327,'BÁO CÁO NXT 156'!$A$62:$L$72,8,0))</f>
        <v>8000</v>
      </c>
      <c r="J327" s="1058">
        <f t="shared" si="8"/>
        <v>80000</v>
      </c>
      <c r="K327" s="1189">
        <v>15000</v>
      </c>
      <c r="L327" s="828">
        <f t="shared" si="9"/>
        <v>150000</v>
      </c>
      <c r="M327" s="1076"/>
      <c r="N327" s="1076"/>
    </row>
    <row r="328" spans="1:14" s="1009" customFormat="1" ht="15.95" customHeight="1">
      <c r="A328" s="1001"/>
      <c r="B328" s="1028"/>
      <c r="C328" s="1447"/>
      <c r="D328" s="1191"/>
      <c r="E328" s="1005" t="str">
        <f>IF($G328="","",VLOOKUP($G328,'DANH MỤC VẬT TƯ'!$B$10:$G$55,2,0))</f>
        <v/>
      </c>
      <c r="F328" s="1005" t="str">
        <f>IF($G328="","",VLOOKUP($G328,'DANH MỤC VẬT TƯ'!$B$10:$G$55,3,0))</f>
        <v/>
      </c>
      <c r="G328" s="1006"/>
      <c r="H328" s="1058"/>
      <c r="I328" s="1058" t="str">
        <f>IF(G328="","",VLOOKUP($G328,'BÁO CÁO NXT 156'!$A$62:$L$72,8,0))</f>
        <v/>
      </c>
      <c r="J328" s="1058" t="str">
        <f t="shared" si="8"/>
        <v/>
      </c>
      <c r="K328" s="1189" t="s">
        <v>785</v>
      </c>
      <c r="L328" s="828" t="str">
        <f t="shared" si="9"/>
        <v/>
      </c>
      <c r="M328" s="1076"/>
      <c r="N328" s="1076"/>
    </row>
    <row r="329" spans="1:14" s="1009" customFormat="1" ht="15.95" customHeight="1">
      <c r="A329" s="1001"/>
      <c r="B329" s="1002">
        <v>44600</v>
      </c>
      <c r="C329" s="1447">
        <v>72</v>
      </c>
      <c r="D329" s="1191"/>
      <c r="E329" s="1005" t="str">
        <f>IF($G329="","",VLOOKUP($G329,'DANH MỤC VẬT TƯ'!$B$10:$G$55,2,0))</f>
        <v>Rượu ngô 500ml</v>
      </c>
      <c r="F329" s="1005" t="str">
        <f>IF($G329="","",VLOOKUP($G329,'DANH MỤC VẬT TƯ'!$B$10:$G$55,3,0))</f>
        <v>Lon</v>
      </c>
      <c r="G329" s="1006" t="s">
        <v>2074</v>
      </c>
      <c r="H329" s="1058">
        <v>5</v>
      </c>
      <c r="I329" s="1058">
        <f>IF(G329="","",VLOOKUP($G329,'BÁO CÁO NXT 156'!$A$62:$L$72,8,0))</f>
        <v>35000</v>
      </c>
      <c r="J329" s="1058">
        <f t="shared" si="8"/>
        <v>175000</v>
      </c>
      <c r="K329" s="1189">
        <v>50000</v>
      </c>
      <c r="L329" s="828">
        <f t="shared" si="9"/>
        <v>250000</v>
      </c>
      <c r="M329" s="1076"/>
      <c r="N329" s="1076"/>
    </row>
    <row r="330" spans="1:14" s="1009" customFormat="1" ht="15.95" customHeight="1">
      <c r="A330" s="1001"/>
      <c r="B330" s="1002">
        <v>44600</v>
      </c>
      <c r="C330" s="1447">
        <v>72</v>
      </c>
      <c r="D330" s="1191"/>
      <c r="E330" s="1005" t="str">
        <f>IF($G330="","",VLOOKUP($G330,'DANH MỤC VẬT TƯ'!$B$10:$G$55,2,0))</f>
        <v>Navie 300ml</v>
      </c>
      <c r="F330" s="1005" t="str">
        <f>IF($G330="","",VLOOKUP($G330,'DANH MỤC VẬT TƯ'!$B$10:$G$55,3,0))</f>
        <v>Lon</v>
      </c>
      <c r="G330" s="1006" t="s">
        <v>2070</v>
      </c>
      <c r="H330" s="1058">
        <v>5</v>
      </c>
      <c r="I330" s="1058">
        <f>IF(G330="","",VLOOKUP($G330,'BÁO CÁO NXT 156'!$A$62:$L$72,8,0))</f>
        <v>4000</v>
      </c>
      <c r="J330" s="1058">
        <f t="shared" si="8"/>
        <v>20000</v>
      </c>
      <c r="K330" s="1189">
        <v>10000</v>
      </c>
      <c r="L330" s="828">
        <f>IF(H330="","",K330*H330)</f>
        <v>50000</v>
      </c>
      <c r="M330" s="1076"/>
      <c r="N330" s="1076"/>
    </row>
    <row r="331" spans="1:14" s="1009" customFormat="1" ht="15.95" customHeight="1">
      <c r="A331" s="1001"/>
      <c r="B331" s="1028"/>
      <c r="C331" s="1447"/>
      <c r="D331" s="1191"/>
      <c r="E331" s="1005" t="str">
        <f>IF($G331="","",VLOOKUP($G331,'DANH MỤC VẬT TƯ'!$B$10:$G$55,2,0))</f>
        <v/>
      </c>
      <c r="F331" s="1005" t="str">
        <f>IF($G331="","",VLOOKUP($G331,'DANH MỤC VẬT TƯ'!$B$10:$G$55,3,0))</f>
        <v/>
      </c>
      <c r="G331" s="1006"/>
      <c r="H331" s="1058"/>
      <c r="I331" s="1058" t="str">
        <f>IF(G331="","",VLOOKUP($G331,'BÁO CÁO NXT 156'!$A$62:$L$72,8,0))</f>
        <v/>
      </c>
      <c r="J331" s="1058" t="str">
        <f t="shared" si="8"/>
        <v/>
      </c>
      <c r="K331" s="1189" t="s">
        <v>785</v>
      </c>
      <c r="L331" s="828" t="str">
        <f>IF(H331="","",K331*H331)</f>
        <v/>
      </c>
      <c r="M331" s="1076"/>
      <c r="N331" s="1076"/>
    </row>
    <row r="332" spans="1:14" s="1009" customFormat="1" ht="15.95" customHeight="1">
      <c r="A332" s="1001"/>
      <c r="B332" s="1002">
        <v>44600</v>
      </c>
      <c r="C332" s="1447">
        <v>73</v>
      </c>
      <c r="D332" s="1191"/>
      <c r="E332" s="1005" t="str">
        <f>IF($G332="","",VLOOKUP($G332,'DANH MỤC VẬT TƯ'!$B$10:$G$55,2,0))</f>
        <v>Bia sài gòn</v>
      </c>
      <c r="F332" s="1005" t="str">
        <f>IF($G332="","",VLOOKUP($G332,'DANH MỤC VẬT TƯ'!$B$10:$G$55,3,0))</f>
        <v>Lon</v>
      </c>
      <c r="G332" s="1006" t="s">
        <v>2067</v>
      </c>
      <c r="H332" s="1058">
        <v>10</v>
      </c>
      <c r="I332" s="1058">
        <f>IF(G332="","",VLOOKUP($G332,'BÁO CÁO NXT 156'!$A$62:$L$72,8,0))</f>
        <v>11000</v>
      </c>
      <c r="J332" s="1058">
        <f t="shared" si="8"/>
        <v>110000</v>
      </c>
      <c r="K332" s="1189">
        <v>15000</v>
      </c>
      <c r="L332" s="828">
        <f t="shared" si="9"/>
        <v>150000</v>
      </c>
      <c r="M332" s="1076"/>
      <c r="N332" s="1076"/>
    </row>
    <row r="333" spans="1:14" s="1009" customFormat="1" ht="15.95" customHeight="1">
      <c r="A333" s="1001"/>
      <c r="B333" s="1002">
        <v>44600</v>
      </c>
      <c r="C333" s="1447">
        <v>73</v>
      </c>
      <c r="D333" s="1191"/>
      <c r="E333" s="1005" t="str">
        <f>IF($G333="","",VLOOKUP($G333,'DANH MỤC VẬT TƯ'!$B$10:$G$55,2,0))</f>
        <v>Coca</v>
      </c>
      <c r="F333" s="1005" t="str">
        <f>IF($G333="","",VLOOKUP($G333,'DANH MỤC VẬT TƯ'!$B$10:$G$55,3,0))</f>
        <v>Lon</v>
      </c>
      <c r="G333" s="1006" t="s">
        <v>2072</v>
      </c>
      <c r="H333" s="1058">
        <v>3</v>
      </c>
      <c r="I333" s="1058">
        <f>IF(G333="","",VLOOKUP($G333,'BÁO CÁO NXT 156'!$A$62:$L$72,8,0))</f>
        <v>8000</v>
      </c>
      <c r="J333" s="1058">
        <f t="shared" si="8"/>
        <v>24000</v>
      </c>
      <c r="K333" s="1189">
        <v>15000</v>
      </c>
      <c r="L333" s="828">
        <f>IF(H333="","",K333*H333)</f>
        <v>45000</v>
      </c>
      <c r="M333" s="1076"/>
      <c r="N333" s="1076"/>
    </row>
    <row r="334" spans="1:14" s="1009" customFormat="1" ht="15.95" customHeight="1">
      <c r="A334" s="1001"/>
      <c r="B334" s="1028"/>
      <c r="C334" s="1447"/>
      <c r="D334" s="1191"/>
      <c r="E334" s="1005" t="str">
        <f>IF($G334="","",VLOOKUP($G334,'DANH MỤC VẬT TƯ'!$B$10:$G$55,2,0))</f>
        <v/>
      </c>
      <c r="F334" s="1005" t="str">
        <f>IF($G334="","",VLOOKUP($G334,'DANH MỤC VẬT TƯ'!$B$10:$G$55,3,0))</f>
        <v/>
      </c>
      <c r="G334" s="813"/>
      <c r="H334" s="1058"/>
      <c r="I334" s="1058" t="str">
        <f>IF(G334="","",VLOOKUP($G334,'BÁO CÁO NXT 156'!$A$62:$L$72,8,0))</f>
        <v/>
      </c>
      <c r="J334" s="1058" t="str">
        <f t="shared" si="8"/>
        <v/>
      </c>
      <c r="K334" s="1189" t="s">
        <v>785</v>
      </c>
      <c r="L334" s="828" t="str">
        <f>IF(H334="","",K334*H334)</f>
        <v/>
      </c>
      <c r="M334" s="1076"/>
      <c r="N334" s="1076"/>
    </row>
    <row r="335" spans="1:14" s="1009" customFormat="1" ht="15.95" customHeight="1">
      <c r="A335" s="1001"/>
      <c r="B335" s="1028">
        <v>44602</v>
      </c>
      <c r="C335" s="1447">
        <v>74</v>
      </c>
      <c r="D335" s="1191"/>
      <c r="E335" s="1005" t="str">
        <f>IF($G335="","",VLOOKUP($G335,'DANH MỤC VẬT TƯ'!$B$10:$G$55,2,0))</f>
        <v>Bia sài gòn</v>
      </c>
      <c r="F335" s="1005" t="str">
        <f>IF($G335="","",VLOOKUP($G335,'DANH MỤC VẬT TƯ'!$B$10:$G$55,3,0))</f>
        <v>Lon</v>
      </c>
      <c r="G335" s="1006" t="s">
        <v>2067</v>
      </c>
      <c r="H335" s="1058">
        <v>10</v>
      </c>
      <c r="I335" s="1058">
        <f>IF(G335="","",VLOOKUP($G335,'BÁO CÁO NXT 156'!$A$62:$L$72,8,0))</f>
        <v>11000</v>
      </c>
      <c r="J335" s="1058">
        <f t="shared" si="8"/>
        <v>110000</v>
      </c>
      <c r="K335" s="1189">
        <v>15000</v>
      </c>
      <c r="L335" s="828">
        <f t="shared" si="9"/>
        <v>150000</v>
      </c>
      <c r="M335" s="1076"/>
      <c r="N335" s="1076"/>
    </row>
    <row r="336" spans="1:14" s="1009" customFormat="1" ht="15.95" customHeight="1">
      <c r="A336" s="1001"/>
      <c r="B336" s="1028">
        <v>44602</v>
      </c>
      <c r="C336" s="1447">
        <v>74</v>
      </c>
      <c r="D336" s="1191"/>
      <c r="E336" s="1005" t="str">
        <f>IF($G336="","",VLOOKUP($G336,'DANH MỤC VẬT TƯ'!$B$10:$G$55,2,0))</f>
        <v>Pepsi</v>
      </c>
      <c r="F336" s="1005" t="str">
        <f>IF($G336="","",VLOOKUP($G336,'DANH MỤC VẬT TƯ'!$B$10:$G$55,3,0))</f>
        <v>Lon</v>
      </c>
      <c r="G336" s="1006" t="s">
        <v>2071</v>
      </c>
      <c r="H336" s="1058">
        <v>3</v>
      </c>
      <c r="I336" s="1058">
        <f>IF(G336="","",VLOOKUP($G336,'BÁO CÁO NXT 156'!$A$62:$L$72,8,0))</f>
        <v>10000</v>
      </c>
      <c r="J336" s="1058">
        <f t="shared" si="8"/>
        <v>30000</v>
      </c>
      <c r="K336" s="1189">
        <v>15000</v>
      </c>
      <c r="L336" s="828">
        <f>IF(H336="","",K336*H336)</f>
        <v>45000</v>
      </c>
      <c r="M336" s="1076"/>
      <c r="N336" s="1076"/>
    </row>
    <row r="337" spans="1:14" s="1009" customFormat="1" ht="15.95" customHeight="1">
      <c r="A337" s="1001"/>
      <c r="B337" s="1028"/>
      <c r="C337" s="1447"/>
      <c r="D337" s="1191"/>
      <c r="E337" s="1005" t="str">
        <f>IF($G337="","",VLOOKUP($G337,'DANH MỤC VẬT TƯ'!$B$10:$G$55,2,0))</f>
        <v/>
      </c>
      <c r="F337" s="1005" t="str">
        <f>IF($G337="","",VLOOKUP($G337,'DANH MỤC VẬT TƯ'!$B$10:$G$55,3,0))</f>
        <v/>
      </c>
      <c r="G337" s="1006"/>
      <c r="H337" s="828"/>
      <c r="I337" s="1058" t="str">
        <f>IF(G337="","",VLOOKUP($G337,'BÁO CÁO NXT 156'!$A$62:$L$72,8,0))</f>
        <v/>
      </c>
      <c r="J337" s="1058" t="str">
        <f t="shared" si="8"/>
        <v/>
      </c>
      <c r="K337" s="1189" t="s">
        <v>785</v>
      </c>
      <c r="L337" s="828" t="str">
        <f t="shared" si="9"/>
        <v/>
      </c>
      <c r="M337" s="1076"/>
      <c r="N337" s="1076"/>
    </row>
    <row r="338" spans="1:14" s="1009" customFormat="1" ht="15.95" customHeight="1">
      <c r="A338" s="1001"/>
      <c r="B338" s="1028">
        <v>44602</v>
      </c>
      <c r="C338" s="1447">
        <v>75</v>
      </c>
      <c r="D338" s="1191"/>
      <c r="E338" s="1005" t="str">
        <f>IF($G338="","",VLOOKUP($G338,'DANH MỤC VẬT TƯ'!$B$10:$G$55,2,0))</f>
        <v>Rượu ngô 500ml</v>
      </c>
      <c r="F338" s="1005" t="str">
        <f>IF($G338="","",VLOOKUP($G338,'DANH MỤC VẬT TƯ'!$B$10:$G$55,3,0))</f>
        <v>Lon</v>
      </c>
      <c r="G338" s="1006" t="s">
        <v>2074</v>
      </c>
      <c r="H338" s="1058">
        <v>25</v>
      </c>
      <c r="I338" s="1058">
        <f>IF(G338="","",VLOOKUP($G338,'BÁO CÁO NXT 156'!$A$62:$L$72,8,0))</f>
        <v>35000</v>
      </c>
      <c r="J338" s="1058">
        <f t="shared" si="8"/>
        <v>875000</v>
      </c>
      <c r="K338" s="1189">
        <v>50000</v>
      </c>
      <c r="L338" s="828">
        <f t="shared" si="9"/>
        <v>1250000</v>
      </c>
      <c r="M338" s="1076"/>
      <c r="N338" s="1076"/>
    </row>
    <row r="339" spans="1:14" s="1009" customFormat="1" ht="15.95" customHeight="1">
      <c r="A339" s="1001"/>
      <c r="B339" s="1028">
        <v>44602</v>
      </c>
      <c r="C339" s="1447">
        <v>75</v>
      </c>
      <c r="D339" s="1191"/>
      <c r="E339" s="1005" t="str">
        <f>IF($G339="","",VLOOKUP($G339,'DANH MỤC VẬT TƯ'!$B$10:$G$55,2,0))</f>
        <v>Navie 300ml</v>
      </c>
      <c r="F339" s="1005" t="str">
        <f>IF($G339="","",VLOOKUP($G339,'DANH MỤC VẬT TƯ'!$B$10:$G$55,3,0))</f>
        <v>Lon</v>
      </c>
      <c r="G339" s="1006" t="s">
        <v>2070</v>
      </c>
      <c r="H339" s="1058">
        <v>5</v>
      </c>
      <c r="I339" s="1058">
        <f>IF(G339="","",VLOOKUP($G339,'BÁO CÁO NXT 156'!$A$62:$L$72,8,0))</f>
        <v>4000</v>
      </c>
      <c r="J339" s="1058">
        <f t="shared" si="8"/>
        <v>20000</v>
      </c>
      <c r="K339" s="1189">
        <v>10000</v>
      </c>
      <c r="L339" s="828">
        <f>IF(H339="","",K339*H339)</f>
        <v>50000</v>
      </c>
      <c r="M339" s="1076"/>
      <c r="N339" s="1076"/>
    </row>
    <row r="340" spans="1:14" s="1009" customFormat="1" ht="15.95" customHeight="1">
      <c r="A340" s="1001"/>
      <c r="B340" s="1028">
        <v>44602</v>
      </c>
      <c r="C340" s="1447">
        <v>75</v>
      </c>
      <c r="D340" s="1191"/>
      <c r="E340" s="1005" t="str">
        <f>IF($G340="","",VLOOKUP($G340,'DANH MỤC VẬT TƯ'!$B$10:$G$55,2,0))</f>
        <v>Coca</v>
      </c>
      <c r="F340" s="1005" t="str">
        <f>IF($G340="","",VLOOKUP($G340,'DANH MỤC VẬT TƯ'!$B$10:$G$55,3,0))</f>
        <v>Lon</v>
      </c>
      <c r="G340" s="1006" t="s">
        <v>2072</v>
      </c>
      <c r="H340" s="1058">
        <v>5</v>
      </c>
      <c r="I340" s="1058">
        <f>IF(G340="","",VLOOKUP($G340,'BÁO CÁO NXT 156'!$A$62:$L$72,8,0))</f>
        <v>8000</v>
      </c>
      <c r="J340" s="1058">
        <f t="shared" si="8"/>
        <v>40000</v>
      </c>
      <c r="K340" s="1189">
        <v>15000</v>
      </c>
      <c r="L340" s="828">
        <f>IF(H340="","",K340*H340)</f>
        <v>75000</v>
      </c>
      <c r="M340" s="1076"/>
      <c r="N340" s="1076"/>
    </row>
    <row r="341" spans="1:14" s="1009" customFormat="1" ht="15.95" customHeight="1">
      <c r="A341" s="1001"/>
      <c r="B341" s="1028"/>
      <c r="C341" s="1447"/>
      <c r="D341" s="1191"/>
      <c r="E341" s="1005" t="str">
        <f>IF($G341="","",VLOOKUP($G341,'DANH MỤC VẬT TƯ'!$B$10:$G$55,2,0))</f>
        <v/>
      </c>
      <c r="F341" s="1005" t="str">
        <f>IF($G341="","",VLOOKUP($G341,'DANH MỤC VẬT TƯ'!$B$10:$G$55,3,0))</f>
        <v/>
      </c>
      <c r="G341" s="1006"/>
      <c r="H341" s="1058"/>
      <c r="I341" s="1058" t="str">
        <f>IF(G341="","",VLOOKUP($G341,'BÁO CÁO NXT 156'!$A$62:$L$72,8,0))</f>
        <v/>
      </c>
      <c r="J341" s="1058" t="str">
        <f t="shared" si="8"/>
        <v/>
      </c>
      <c r="K341" s="1189"/>
      <c r="L341" s="828"/>
      <c r="M341" s="1190"/>
      <c r="N341" s="1076"/>
    </row>
    <row r="342" spans="1:14" s="1009" customFormat="1" ht="15.95" customHeight="1">
      <c r="A342" s="1001"/>
      <c r="B342" s="1028">
        <v>44604</v>
      </c>
      <c r="C342" s="1447">
        <v>76</v>
      </c>
      <c r="D342" s="1191"/>
      <c r="E342" s="1005" t="str">
        <f>IF($G342="","",VLOOKUP($G342,'DANH MỤC VẬT TƯ'!$B$10:$G$55,2,0))</f>
        <v>Rượu ngô 500ml</v>
      </c>
      <c r="F342" s="1005" t="str">
        <f>IF($G342="","",VLOOKUP($G342,'DANH MỤC VẬT TƯ'!$B$10:$G$55,3,0))</f>
        <v>Lon</v>
      </c>
      <c r="G342" s="1006" t="s">
        <v>2074</v>
      </c>
      <c r="H342" s="1058">
        <v>25</v>
      </c>
      <c r="I342" s="1058">
        <f>IF(G342="","",VLOOKUP($G342,'BÁO CÁO NXT 156'!$A$62:$L$72,8,0))</f>
        <v>35000</v>
      </c>
      <c r="J342" s="1058">
        <f t="shared" si="8"/>
        <v>875000</v>
      </c>
      <c r="K342" s="1189">
        <v>50000</v>
      </c>
      <c r="L342" s="828">
        <f>IF(H342="","",K342*H342)</f>
        <v>1250000</v>
      </c>
      <c r="M342" s="1076"/>
      <c r="N342" s="1076"/>
    </row>
    <row r="343" spans="1:14" s="1009" customFormat="1" ht="15.95" customHeight="1">
      <c r="A343" s="1001"/>
      <c r="B343" s="1028">
        <v>44604</v>
      </c>
      <c r="C343" s="1447">
        <v>76</v>
      </c>
      <c r="D343" s="1191"/>
      <c r="E343" s="1005" t="str">
        <f>IF($G343="","",VLOOKUP($G343,'DANH MỤC VẬT TƯ'!$B$10:$G$55,2,0))</f>
        <v>Navie 300ml</v>
      </c>
      <c r="F343" s="1005" t="str">
        <f>IF($G343="","",VLOOKUP($G343,'DANH MỤC VẬT TƯ'!$B$10:$G$55,3,0))</f>
        <v>Lon</v>
      </c>
      <c r="G343" s="1006" t="s">
        <v>2070</v>
      </c>
      <c r="H343" s="1058">
        <v>5</v>
      </c>
      <c r="I343" s="1058">
        <f>IF(G343="","",VLOOKUP($G343,'BÁO CÁO NXT 156'!$A$62:$L$72,8,0))</f>
        <v>4000</v>
      </c>
      <c r="J343" s="1058">
        <f t="shared" si="8"/>
        <v>20000</v>
      </c>
      <c r="K343" s="1189">
        <v>10000</v>
      </c>
      <c r="L343" s="828">
        <f>IF(H343="","",K343*H343)</f>
        <v>50000</v>
      </c>
      <c r="M343" s="1076"/>
      <c r="N343" s="1076"/>
    </row>
    <row r="344" spans="1:14" s="1009" customFormat="1" ht="15.95" customHeight="1">
      <c r="A344" s="1001"/>
      <c r="B344" s="1028">
        <v>44604</v>
      </c>
      <c r="C344" s="1447">
        <v>76</v>
      </c>
      <c r="D344" s="1191"/>
      <c r="E344" s="1005" t="str">
        <f>IF($G344="","",VLOOKUP($G344,'DANH MỤC VẬT TƯ'!$B$10:$G$55,2,0))</f>
        <v>Coca</v>
      </c>
      <c r="F344" s="1005" t="str">
        <f>IF($G344="","",VLOOKUP($G344,'DANH MỤC VẬT TƯ'!$B$10:$G$55,3,0))</f>
        <v>Lon</v>
      </c>
      <c r="G344" s="1006" t="s">
        <v>2072</v>
      </c>
      <c r="H344" s="1058">
        <v>5</v>
      </c>
      <c r="I344" s="1058">
        <f>IF(G344="","",VLOOKUP($G344,'BÁO CÁO NXT 156'!$A$62:$L$72,8,0))</f>
        <v>8000</v>
      </c>
      <c r="J344" s="1058">
        <f t="shared" si="8"/>
        <v>40000</v>
      </c>
      <c r="K344" s="1189">
        <v>15000</v>
      </c>
      <c r="L344" s="828">
        <f t="shared" ref="L344:L407" si="10">IF(H344="","",K344*H344)</f>
        <v>75000</v>
      </c>
      <c r="M344" s="1076"/>
      <c r="N344" s="1076"/>
    </row>
    <row r="345" spans="1:14" s="1009" customFormat="1" ht="15.95" customHeight="1">
      <c r="A345" s="1001"/>
      <c r="B345" s="1028"/>
      <c r="C345" s="1447"/>
      <c r="D345" s="1191"/>
      <c r="E345" s="1005" t="str">
        <f>IF($G345="","",VLOOKUP($G345,'DANH MỤC VẬT TƯ'!$B$10:$G$55,2,0))</f>
        <v/>
      </c>
      <c r="F345" s="1005" t="str">
        <f>IF($G345="","",VLOOKUP($G345,'DANH MỤC VẬT TƯ'!$B$10:$G$55,3,0))</f>
        <v/>
      </c>
      <c r="G345" s="1006"/>
      <c r="H345" s="1058"/>
      <c r="I345" s="1058" t="str">
        <f>IF(G345="","",VLOOKUP($G345,'BÁO CÁO NXT 156'!$A$62:$L$72,8,0))</f>
        <v/>
      </c>
      <c r="J345" s="1058" t="str">
        <f t="shared" si="8"/>
        <v/>
      </c>
      <c r="K345" s="1189" t="s">
        <v>785</v>
      </c>
      <c r="L345" s="828" t="str">
        <f t="shared" si="10"/>
        <v/>
      </c>
      <c r="M345" s="1190"/>
      <c r="N345" s="1076"/>
    </row>
    <row r="346" spans="1:14" s="1009" customFormat="1" ht="15.95" customHeight="1">
      <c r="A346" s="1001"/>
      <c r="B346" s="1028">
        <v>44604</v>
      </c>
      <c r="C346" s="1447">
        <v>77</v>
      </c>
      <c r="D346" s="1191"/>
      <c r="E346" s="1005" t="str">
        <f>IF($G346="","",VLOOKUP($G346,'DANH MỤC VẬT TƯ'!$B$10:$G$55,2,0))</f>
        <v>Coca</v>
      </c>
      <c r="F346" s="1005" t="str">
        <f>IF($G346="","",VLOOKUP($G346,'DANH MỤC VẬT TƯ'!$B$10:$G$55,3,0))</f>
        <v>Lon</v>
      </c>
      <c r="G346" s="1006" t="s">
        <v>2072</v>
      </c>
      <c r="H346" s="1058">
        <v>20</v>
      </c>
      <c r="I346" s="1058">
        <f>IF(G346="","",VLOOKUP($G346,'BÁO CÁO NXT 156'!$A$62:$L$72,8,0))</f>
        <v>8000</v>
      </c>
      <c r="J346" s="1058">
        <f t="shared" si="8"/>
        <v>160000</v>
      </c>
      <c r="K346" s="1189">
        <v>15000</v>
      </c>
      <c r="L346" s="828">
        <f t="shared" si="10"/>
        <v>300000</v>
      </c>
      <c r="M346" s="1076"/>
      <c r="N346" s="1076"/>
    </row>
    <row r="347" spans="1:14" s="1009" customFormat="1" ht="15.95" customHeight="1">
      <c r="A347" s="1001"/>
      <c r="B347" s="1028">
        <v>44604</v>
      </c>
      <c r="C347" s="1447">
        <v>77</v>
      </c>
      <c r="D347" s="1191"/>
      <c r="E347" s="1005" t="str">
        <f>IF($G347="","",VLOOKUP($G347,'DANH MỤC VẬT TƯ'!$B$10:$G$55,2,0))</f>
        <v>Navie 300ml</v>
      </c>
      <c r="F347" s="1005" t="str">
        <f>IF($G347="","",VLOOKUP($G347,'DANH MỤC VẬT TƯ'!$B$10:$G$55,3,0))</f>
        <v>Lon</v>
      </c>
      <c r="G347" s="1006" t="s">
        <v>2070</v>
      </c>
      <c r="H347" s="1058">
        <v>5</v>
      </c>
      <c r="I347" s="1058">
        <f>IF(G347="","",VLOOKUP($G347,'BÁO CÁO NXT 156'!$A$62:$L$72,8,0))</f>
        <v>4000</v>
      </c>
      <c r="J347" s="1058">
        <f t="shared" si="8"/>
        <v>20000</v>
      </c>
      <c r="K347" s="1189">
        <v>10000</v>
      </c>
      <c r="L347" s="828">
        <f t="shared" si="10"/>
        <v>50000</v>
      </c>
      <c r="M347" s="1076"/>
      <c r="N347" s="1076"/>
    </row>
    <row r="348" spans="1:14" s="1009" customFormat="1" ht="15.95" customHeight="1">
      <c r="A348" s="1001"/>
      <c r="B348" s="1028"/>
      <c r="C348" s="1447"/>
      <c r="D348" s="1191"/>
      <c r="E348" s="1005" t="str">
        <f>IF($G348="","",VLOOKUP($G348,'DANH MỤC VẬT TƯ'!$B$10:$G$55,2,0))</f>
        <v/>
      </c>
      <c r="F348" s="1005" t="str">
        <f>IF($G348="","",VLOOKUP($G348,'DANH MỤC VẬT TƯ'!$B$10:$G$55,3,0))</f>
        <v/>
      </c>
      <c r="G348" s="1006"/>
      <c r="H348" s="828"/>
      <c r="I348" s="1058" t="str">
        <f>IF(G348="","",VLOOKUP($G348,'BÁO CÁO NXT 156'!$A$62:$L$72,8,0))</f>
        <v/>
      </c>
      <c r="J348" s="1058" t="str">
        <f t="shared" si="8"/>
        <v/>
      </c>
      <c r="K348" s="1189" t="s">
        <v>785</v>
      </c>
      <c r="L348" s="828" t="str">
        <f t="shared" si="10"/>
        <v/>
      </c>
      <c r="M348" s="1190"/>
      <c r="N348" s="1076"/>
    </row>
    <row r="349" spans="1:14" s="1009" customFormat="1" ht="15.95" customHeight="1">
      <c r="A349" s="1001"/>
      <c r="B349" s="1028">
        <v>44605</v>
      </c>
      <c r="C349" s="1447">
        <v>78</v>
      </c>
      <c r="D349" s="1191"/>
      <c r="E349" s="1005" t="str">
        <f>IF($G349="","",VLOOKUP($G349,'DANH MỤC VẬT TƯ'!$B$10:$G$55,2,0))</f>
        <v>Rượu ngô 500ml</v>
      </c>
      <c r="F349" s="1005" t="str">
        <f>IF($G349="","",VLOOKUP($G349,'DANH MỤC VẬT TƯ'!$B$10:$G$55,3,0))</f>
        <v>Lon</v>
      </c>
      <c r="G349" s="1006" t="s">
        <v>2074</v>
      </c>
      <c r="H349" s="1058">
        <v>5</v>
      </c>
      <c r="I349" s="1058">
        <f>IF(G349="","",VLOOKUP($G349,'BÁO CÁO NXT 156'!$A$62:$L$72,8,0))</f>
        <v>35000</v>
      </c>
      <c r="J349" s="1058">
        <f t="shared" si="8"/>
        <v>175000</v>
      </c>
      <c r="K349" s="1189">
        <v>50000</v>
      </c>
      <c r="L349" s="828">
        <f t="shared" si="10"/>
        <v>250000</v>
      </c>
      <c r="M349" s="1076"/>
      <c r="N349" s="1076"/>
    </row>
    <row r="350" spans="1:14" s="1009" customFormat="1" ht="15.95" customHeight="1">
      <c r="A350" s="1001"/>
      <c r="B350" s="1028">
        <v>44605</v>
      </c>
      <c r="C350" s="1447">
        <v>78</v>
      </c>
      <c r="D350" s="1191"/>
      <c r="E350" s="1005" t="str">
        <f>IF($G350="","",VLOOKUP($G350,'DANH MỤC VẬT TƯ'!$B$10:$G$55,2,0))</f>
        <v>Navie 300ml</v>
      </c>
      <c r="F350" s="1005" t="str">
        <f>IF($G350="","",VLOOKUP($G350,'DANH MỤC VẬT TƯ'!$B$10:$G$55,3,0))</f>
        <v>Lon</v>
      </c>
      <c r="G350" s="1006" t="s">
        <v>2070</v>
      </c>
      <c r="H350" s="1058">
        <v>5</v>
      </c>
      <c r="I350" s="1058">
        <f>IF(G350="","",VLOOKUP($G350,'BÁO CÁO NXT 156'!$A$62:$L$72,8,0))</f>
        <v>4000</v>
      </c>
      <c r="J350" s="1058">
        <f t="shared" si="8"/>
        <v>20000</v>
      </c>
      <c r="K350" s="1189">
        <v>10000</v>
      </c>
      <c r="L350" s="828">
        <f t="shared" si="10"/>
        <v>50000</v>
      </c>
      <c r="M350" s="1076"/>
      <c r="N350" s="1076"/>
    </row>
    <row r="351" spans="1:14" s="1009" customFormat="1" ht="15.95" customHeight="1">
      <c r="A351" s="1001"/>
      <c r="B351" s="1028"/>
      <c r="C351" s="1447"/>
      <c r="D351" s="1191"/>
      <c r="E351" s="1005" t="str">
        <f>IF($G351="","",VLOOKUP($G351,'DANH MỤC VẬT TƯ'!$B$10:$G$55,2,0))</f>
        <v/>
      </c>
      <c r="F351" s="1005" t="str">
        <f>IF($G351="","",VLOOKUP($G351,'DANH MỤC VẬT TƯ'!$B$10:$G$55,3,0))</f>
        <v/>
      </c>
      <c r="G351" s="1006"/>
      <c r="H351" s="1058"/>
      <c r="I351" s="1058" t="str">
        <f>IF(G351="","",VLOOKUP($G351,'BÁO CÁO NXT 156'!$A$62:$L$72,8,0))</f>
        <v/>
      </c>
      <c r="J351" s="1058" t="str">
        <f t="shared" si="8"/>
        <v/>
      </c>
      <c r="K351" s="1189"/>
      <c r="L351" s="828"/>
      <c r="M351" s="1190"/>
      <c r="N351" s="1076"/>
    </row>
    <row r="352" spans="1:14" s="1009" customFormat="1" ht="15.95" customHeight="1">
      <c r="A352" s="1001"/>
      <c r="B352" s="1002">
        <v>44605</v>
      </c>
      <c r="C352" s="1447">
        <v>79</v>
      </c>
      <c r="D352" s="1191"/>
      <c r="E352" s="1005" t="str">
        <f>IF($G352="","",VLOOKUP($G352,'DANH MỤC VẬT TƯ'!$B$10:$G$55,2,0))</f>
        <v>Rượu ngô 500ml</v>
      </c>
      <c r="F352" s="1005" t="str">
        <f>IF($G352="","",VLOOKUP($G352,'DANH MỤC VẬT TƯ'!$B$10:$G$55,3,0))</f>
        <v>Lon</v>
      </c>
      <c r="G352" s="1006" t="s">
        <v>2074</v>
      </c>
      <c r="H352" s="1058">
        <v>25</v>
      </c>
      <c r="I352" s="1058">
        <f>IF(G352="","",VLOOKUP($G352,'BÁO CÁO NXT 156'!$A$62:$L$72,8,0))</f>
        <v>35000</v>
      </c>
      <c r="J352" s="1058">
        <f t="shared" si="8"/>
        <v>875000</v>
      </c>
      <c r="K352" s="1189">
        <v>50000</v>
      </c>
      <c r="L352" s="828">
        <f t="shared" si="10"/>
        <v>1250000</v>
      </c>
      <c r="M352" s="1076"/>
      <c r="N352" s="1076"/>
    </row>
    <row r="353" spans="1:14" s="1009" customFormat="1" ht="15.95" customHeight="1">
      <c r="A353" s="1001"/>
      <c r="B353" s="1002">
        <v>44605</v>
      </c>
      <c r="C353" s="1447">
        <v>79</v>
      </c>
      <c r="D353" s="1191"/>
      <c r="E353" s="1005" t="str">
        <f>IF($G353="","",VLOOKUP($G353,'DANH MỤC VẬT TƯ'!$B$10:$G$55,2,0))</f>
        <v>Navie 300ml</v>
      </c>
      <c r="F353" s="1005" t="str">
        <f>IF($G353="","",VLOOKUP($G353,'DANH MỤC VẬT TƯ'!$B$10:$G$55,3,0))</f>
        <v>Lon</v>
      </c>
      <c r="G353" s="1006" t="s">
        <v>2070</v>
      </c>
      <c r="H353" s="1058">
        <v>5</v>
      </c>
      <c r="I353" s="1058">
        <f>IF(G353="","",VLOOKUP($G353,'BÁO CÁO NXT 156'!$A$62:$L$72,8,0))</f>
        <v>4000</v>
      </c>
      <c r="J353" s="1058">
        <f t="shared" si="8"/>
        <v>20000</v>
      </c>
      <c r="K353" s="1189">
        <v>10000</v>
      </c>
      <c r="L353" s="828">
        <f>IF(H353="","",K353*H353)</f>
        <v>50000</v>
      </c>
      <c r="M353" s="1076"/>
      <c r="N353" s="1076"/>
    </row>
    <row r="354" spans="1:14" s="1009" customFormat="1" ht="15.95" customHeight="1">
      <c r="A354" s="1001"/>
      <c r="B354" s="1002">
        <v>44605</v>
      </c>
      <c r="C354" s="1447">
        <v>79</v>
      </c>
      <c r="D354" s="1191"/>
      <c r="E354" s="1005" t="str">
        <f>IF($G354="","",VLOOKUP($G354,'DANH MỤC VẬT TƯ'!$B$10:$G$55,2,0))</f>
        <v>Coca</v>
      </c>
      <c r="F354" s="1005" t="str">
        <f>IF($G354="","",VLOOKUP($G354,'DANH MỤC VẬT TƯ'!$B$10:$G$55,3,0))</f>
        <v>Lon</v>
      </c>
      <c r="G354" s="1006" t="s">
        <v>2072</v>
      </c>
      <c r="H354" s="1058">
        <v>5</v>
      </c>
      <c r="I354" s="1058">
        <f>IF(G354="","",VLOOKUP($G354,'BÁO CÁO NXT 156'!$A$62:$L$72,8,0))</f>
        <v>8000</v>
      </c>
      <c r="J354" s="1058">
        <f t="shared" si="8"/>
        <v>40000</v>
      </c>
      <c r="K354" s="1189">
        <v>15000</v>
      </c>
      <c r="L354" s="828">
        <f>IF(H354="","",K354*H354)</f>
        <v>75000</v>
      </c>
      <c r="M354" s="1076"/>
      <c r="N354" s="1076"/>
    </row>
    <row r="355" spans="1:14" s="1009" customFormat="1" ht="15.95" customHeight="1">
      <c r="A355" s="1001"/>
      <c r="B355" s="1028"/>
      <c r="C355" s="1447"/>
      <c r="D355" s="1191"/>
      <c r="E355" s="1005" t="str">
        <f>IF($G355="","",VLOOKUP($G355,'DANH MỤC VẬT TƯ'!$B$10:$G$55,2,0))</f>
        <v/>
      </c>
      <c r="F355" s="1005" t="str">
        <f>IF($G355="","",VLOOKUP($G355,'DANH MỤC VẬT TƯ'!$B$10:$G$55,3,0))</f>
        <v/>
      </c>
      <c r="G355" s="1006"/>
      <c r="H355" s="1058"/>
      <c r="I355" s="1058" t="str">
        <f>IF(G355="","",VLOOKUP($G355,'BÁO CÁO NXT 156'!$A$62:$L$72,8,0))</f>
        <v/>
      </c>
      <c r="J355" s="1058" t="str">
        <f t="shared" si="8"/>
        <v/>
      </c>
      <c r="K355" s="1189"/>
      <c r="L355" s="828"/>
      <c r="M355" s="1190"/>
      <c r="N355" s="1076"/>
    </row>
    <row r="356" spans="1:14" s="1009" customFormat="1" ht="15.95" customHeight="1">
      <c r="A356" s="1001"/>
      <c r="B356" s="1028">
        <v>44606</v>
      </c>
      <c r="C356" s="1447">
        <v>80</v>
      </c>
      <c r="D356" s="1191"/>
      <c r="E356" s="1005" t="str">
        <f>IF($G356="","",VLOOKUP($G356,'DANH MỤC VẬT TƯ'!$B$10:$G$55,2,0))</f>
        <v>Coca</v>
      </c>
      <c r="F356" s="1005" t="str">
        <f>IF($G356="","",VLOOKUP($G356,'DANH MỤC VẬT TƯ'!$B$10:$G$55,3,0))</f>
        <v>Lon</v>
      </c>
      <c r="G356" s="1006" t="s">
        <v>2072</v>
      </c>
      <c r="H356" s="1058">
        <v>20</v>
      </c>
      <c r="I356" s="1058">
        <f>IF(G356="","",VLOOKUP($G356,'BÁO CÁO NXT 156'!$A$62:$L$72,8,0))</f>
        <v>8000</v>
      </c>
      <c r="J356" s="1058">
        <f t="shared" si="8"/>
        <v>160000</v>
      </c>
      <c r="K356" s="1189">
        <v>15000</v>
      </c>
      <c r="L356" s="828">
        <f t="shared" si="10"/>
        <v>300000</v>
      </c>
      <c r="M356" s="1076"/>
      <c r="N356" s="1076"/>
    </row>
    <row r="357" spans="1:14" s="1009" customFormat="1" ht="15.95" customHeight="1">
      <c r="A357" s="1001"/>
      <c r="B357" s="1028">
        <v>44606</v>
      </c>
      <c r="C357" s="1447">
        <v>80</v>
      </c>
      <c r="D357" s="1191"/>
      <c r="E357" s="1005" t="str">
        <f>IF($G357="","",VLOOKUP($G357,'DANH MỤC VẬT TƯ'!$B$10:$G$55,2,0))</f>
        <v>Navie 300ml</v>
      </c>
      <c r="F357" s="1005" t="str">
        <f>IF($G357="","",VLOOKUP($G357,'DANH MỤC VẬT TƯ'!$B$10:$G$55,3,0))</f>
        <v>Lon</v>
      </c>
      <c r="G357" s="1006" t="s">
        <v>2070</v>
      </c>
      <c r="H357" s="1058">
        <v>5</v>
      </c>
      <c r="I357" s="1058">
        <f>IF(G357="","",VLOOKUP($G357,'BÁO CÁO NXT 156'!$A$62:$L$72,8,0))</f>
        <v>4000</v>
      </c>
      <c r="J357" s="1058">
        <f t="shared" si="8"/>
        <v>20000</v>
      </c>
      <c r="K357" s="1189">
        <v>10000</v>
      </c>
      <c r="L357" s="828">
        <f>IF(H357="","",K357*H357)</f>
        <v>50000</v>
      </c>
      <c r="M357" s="1076"/>
      <c r="N357" s="1076"/>
    </row>
    <row r="358" spans="1:14" s="1009" customFormat="1" ht="15.95" customHeight="1">
      <c r="A358" s="1001"/>
      <c r="B358" s="1028"/>
      <c r="C358" s="1447"/>
      <c r="D358" s="1191"/>
      <c r="E358" s="1005" t="str">
        <f>IF($G358="","",VLOOKUP($G358,'DANH MỤC VẬT TƯ'!$B$10:$G$55,2,0))</f>
        <v/>
      </c>
      <c r="F358" s="1005" t="str">
        <f>IF($G358="","",VLOOKUP($G358,'DANH MỤC VẬT TƯ'!$B$10:$G$55,3,0))</f>
        <v/>
      </c>
      <c r="G358" s="1006"/>
      <c r="H358" s="1058"/>
      <c r="I358" s="1058" t="str">
        <f>IF(G358="","",VLOOKUP($G358,'BÁO CÁO NXT 156'!$A$62:$L$72,8,0))</f>
        <v/>
      </c>
      <c r="J358" s="1058" t="str">
        <f t="shared" si="8"/>
        <v/>
      </c>
      <c r="K358" s="1189" t="s">
        <v>785</v>
      </c>
      <c r="L358" s="828" t="str">
        <f>IF(H358="","",K358*H358)</f>
        <v/>
      </c>
      <c r="M358" s="1190"/>
      <c r="N358" s="1076"/>
    </row>
    <row r="359" spans="1:14" s="1009" customFormat="1" ht="15.95" customHeight="1">
      <c r="A359" s="1001"/>
      <c r="B359" s="1028">
        <v>44606</v>
      </c>
      <c r="C359" s="1447">
        <v>81</v>
      </c>
      <c r="D359" s="1191"/>
      <c r="E359" s="1005" t="str">
        <f>IF($G359="","",VLOOKUP($G359,'DANH MỤC VẬT TƯ'!$B$10:$G$55,2,0))</f>
        <v>Rượu ngô 500ml</v>
      </c>
      <c r="F359" s="1005" t="str">
        <f>IF($G359="","",VLOOKUP($G359,'DANH MỤC VẬT TƯ'!$B$10:$G$55,3,0))</f>
        <v>Lon</v>
      </c>
      <c r="G359" s="1006" t="s">
        <v>2074</v>
      </c>
      <c r="H359" s="1058">
        <v>10</v>
      </c>
      <c r="I359" s="1058">
        <f>IF(G359="","",VLOOKUP($G359,'BÁO CÁO NXT 156'!$A$62:$L$72,8,0))</f>
        <v>35000</v>
      </c>
      <c r="J359" s="1058">
        <f t="shared" si="8"/>
        <v>350000</v>
      </c>
      <c r="K359" s="1189">
        <v>50000</v>
      </c>
      <c r="L359" s="828">
        <f t="shared" si="10"/>
        <v>500000</v>
      </c>
      <c r="M359" s="1076"/>
      <c r="N359" s="1076"/>
    </row>
    <row r="360" spans="1:14" s="1009" customFormat="1" ht="15.95" customHeight="1">
      <c r="A360" s="1001"/>
      <c r="B360" s="1028">
        <v>44606</v>
      </c>
      <c r="C360" s="1447">
        <v>81</v>
      </c>
      <c r="D360" s="1191"/>
      <c r="E360" s="1005" t="str">
        <f>IF($G360="","",VLOOKUP($G360,'DANH MỤC VẬT TƯ'!$B$10:$G$55,2,0))</f>
        <v>Navie 300ml</v>
      </c>
      <c r="F360" s="1005" t="str">
        <f>IF($G360="","",VLOOKUP($G360,'DANH MỤC VẬT TƯ'!$B$10:$G$55,3,0))</f>
        <v>Lon</v>
      </c>
      <c r="G360" s="1006" t="s">
        <v>2070</v>
      </c>
      <c r="H360" s="1058">
        <v>5</v>
      </c>
      <c r="I360" s="1058">
        <f>IF(G360="","",VLOOKUP($G360,'BÁO CÁO NXT 156'!$A$62:$L$72,8,0))</f>
        <v>4000</v>
      </c>
      <c r="J360" s="1058">
        <f t="shared" si="8"/>
        <v>20000</v>
      </c>
      <c r="K360" s="1189">
        <v>10000</v>
      </c>
      <c r="L360" s="828">
        <f t="shared" si="10"/>
        <v>50000</v>
      </c>
      <c r="M360" s="1076"/>
      <c r="N360" s="1076"/>
    </row>
    <row r="361" spans="1:14" s="1009" customFormat="1" ht="15.95" customHeight="1">
      <c r="A361" s="1001"/>
      <c r="B361" s="1028">
        <v>44606</v>
      </c>
      <c r="C361" s="1447">
        <v>81</v>
      </c>
      <c r="D361" s="1191"/>
      <c r="E361" s="1005" t="str">
        <f>IF($G361="","",VLOOKUP($G361,'DANH MỤC VẬT TƯ'!$B$10:$G$55,2,0))</f>
        <v>Coca</v>
      </c>
      <c r="F361" s="1005" t="str">
        <f>IF($G361="","",VLOOKUP($G361,'DANH MỤC VẬT TƯ'!$B$10:$G$55,3,0))</f>
        <v>Lon</v>
      </c>
      <c r="G361" s="1006" t="s">
        <v>2072</v>
      </c>
      <c r="H361" s="1058">
        <v>5</v>
      </c>
      <c r="I361" s="1058">
        <f>IF(G361="","",VLOOKUP($G361,'BÁO CÁO NXT 156'!$A$62:$L$72,8,0))</f>
        <v>8000</v>
      </c>
      <c r="J361" s="1058">
        <f t="shared" si="8"/>
        <v>40000</v>
      </c>
      <c r="K361" s="1189">
        <v>15000</v>
      </c>
      <c r="L361" s="828">
        <f t="shared" si="10"/>
        <v>75000</v>
      </c>
      <c r="M361" s="1076"/>
      <c r="N361" s="1076"/>
    </row>
    <row r="362" spans="1:14" s="1009" customFormat="1" ht="15.95" customHeight="1">
      <c r="A362" s="1001"/>
      <c r="B362" s="1028"/>
      <c r="C362" s="1447"/>
      <c r="D362" s="1191"/>
      <c r="E362" s="1005" t="str">
        <f>IF($G362="","",VLOOKUP($G362,'DANH MỤC VẬT TƯ'!$B$10:$G$55,2,0))</f>
        <v/>
      </c>
      <c r="F362" s="1005" t="str">
        <f>IF($G362="","",VLOOKUP($G362,'DANH MỤC VẬT TƯ'!$B$10:$G$55,3,0))</f>
        <v/>
      </c>
      <c r="G362" s="813"/>
      <c r="H362" s="1058"/>
      <c r="I362" s="1058" t="str">
        <f>IF(G362="","",VLOOKUP($G362,'BÁO CÁO NXT 156'!$A$62:$L$72,8,0))</f>
        <v/>
      </c>
      <c r="J362" s="1058" t="str">
        <f t="shared" si="8"/>
        <v/>
      </c>
      <c r="K362" s="1189" t="s">
        <v>785</v>
      </c>
      <c r="L362" s="828" t="str">
        <f t="shared" si="10"/>
        <v/>
      </c>
      <c r="M362" s="1190"/>
      <c r="N362" s="1076"/>
    </row>
    <row r="363" spans="1:14" s="1009" customFormat="1" ht="15.95" customHeight="1">
      <c r="A363" s="1001"/>
      <c r="B363" s="1028">
        <v>44607</v>
      </c>
      <c r="C363" s="1447">
        <v>82</v>
      </c>
      <c r="D363" s="1191"/>
      <c r="E363" s="1005" t="str">
        <f>IF($G363="","",VLOOKUP($G363,'DANH MỤC VẬT TƯ'!$B$10:$G$55,2,0))</f>
        <v>Coca</v>
      </c>
      <c r="F363" s="1005" t="str">
        <f>IF($G363="","",VLOOKUP($G363,'DANH MỤC VẬT TƯ'!$B$10:$G$55,3,0))</f>
        <v>Lon</v>
      </c>
      <c r="G363" s="1006" t="s">
        <v>2072</v>
      </c>
      <c r="H363" s="1058">
        <v>30</v>
      </c>
      <c r="I363" s="1058">
        <f>IF(G363="","",VLOOKUP($G363,'BÁO CÁO NXT 156'!$A$62:$L$72,8,0))</f>
        <v>8000</v>
      </c>
      <c r="J363" s="1058">
        <f t="shared" si="8"/>
        <v>240000</v>
      </c>
      <c r="K363" s="1189">
        <v>15000</v>
      </c>
      <c r="L363" s="828">
        <f t="shared" si="10"/>
        <v>450000</v>
      </c>
      <c r="M363" s="1076"/>
      <c r="N363" s="1076"/>
    </row>
    <row r="364" spans="1:14" s="1009" customFormat="1" ht="15.95" customHeight="1">
      <c r="A364" s="1001"/>
      <c r="B364" s="1028">
        <v>44607</v>
      </c>
      <c r="C364" s="1447">
        <v>82</v>
      </c>
      <c r="D364" s="1191"/>
      <c r="E364" s="1005" t="str">
        <f>IF($G364="","",VLOOKUP($G364,'DANH MỤC VẬT TƯ'!$B$10:$G$55,2,0))</f>
        <v>Navie 300ml</v>
      </c>
      <c r="F364" s="1005" t="str">
        <f>IF($G364="","",VLOOKUP($G364,'DANH MỤC VẬT TƯ'!$B$10:$G$55,3,0))</f>
        <v>Lon</v>
      </c>
      <c r="G364" s="1006" t="s">
        <v>2070</v>
      </c>
      <c r="H364" s="1058">
        <v>10</v>
      </c>
      <c r="I364" s="1058">
        <f>IF(G364="","",VLOOKUP($G364,'BÁO CÁO NXT 156'!$A$62:$L$72,8,0))</f>
        <v>4000</v>
      </c>
      <c r="J364" s="1058">
        <f t="shared" si="8"/>
        <v>40000</v>
      </c>
      <c r="K364" s="1189">
        <v>10000</v>
      </c>
      <c r="L364" s="828">
        <f t="shared" si="10"/>
        <v>100000</v>
      </c>
      <c r="M364" s="1076"/>
      <c r="N364" s="1076"/>
    </row>
    <row r="365" spans="1:14" s="1009" customFormat="1" ht="15.95" customHeight="1">
      <c r="A365" s="1001"/>
      <c r="B365" s="1028"/>
      <c r="C365" s="1447"/>
      <c r="D365" s="1191"/>
      <c r="E365" s="1005" t="str">
        <f>IF($G365="","",VLOOKUP($G365,'DANH MỤC VẬT TƯ'!$B$10:$G$55,2,0))</f>
        <v/>
      </c>
      <c r="F365" s="1005" t="str">
        <f>IF($G365="","",VLOOKUP($G365,'DANH MỤC VẬT TƯ'!$B$10:$G$55,3,0))</f>
        <v/>
      </c>
      <c r="G365" s="1006"/>
      <c r="H365" s="1058"/>
      <c r="I365" s="1058" t="str">
        <f>IF(G365="","",VLOOKUP($G365,'BÁO CÁO NXT 156'!$A$62:$L$72,8,0))</f>
        <v/>
      </c>
      <c r="J365" s="1058" t="str">
        <f t="shared" si="8"/>
        <v/>
      </c>
      <c r="K365" s="1189" t="s">
        <v>785</v>
      </c>
      <c r="L365" s="828" t="str">
        <f t="shared" si="10"/>
        <v/>
      </c>
      <c r="M365" s="1190"/>
      <c r="N365" s="1076"/>
    </row>
    <row r="366" spans="1:14" s="1009" customFormat="1" ht="15.95" customHeight="1">
      <c r="A366" s="1001"/>
      <c r="B366" s="1028">
        <v>44607</v>
      </c>
      <c r="C366" s="1447">
        <v>83</v>
      </c>
      <c r="D366" s="1191"/>
      <c r="E366" s="1005" t="str">
        <f>IF($G366="","",VLOOKUP($G366,'DANH MỤC VẬT TƯ'!$B$10:$G$55,2,0))</f>
        <v>Coca</v>
      </c>
      <c r="F366" s="1005" t="str">
        <f>IF($G366="","",VLOOKUP($G366,'DANH MỤC VẬT TƯ'!$B$10:$G$55,3,0))</f>
        <v>Lon</v>
      </c>
      <c r="G366" s="1006" t="s">
        <v>2072</v>
      </c>
      <c r="H366" s="1058">
        <v>15</v>
      </c>
      <c r="I366" s="1058">
        <f>IF(G366="","",VLOOKUP($G366,'BÁO CÁO NXT 156'!$A$62:$L$72,8,0))</f>
        <v>8000</v>
      </c>
      <c r="J366" s="1058">
        <f t="shared" si="8"/>
        <v>120000</v>
      </c>
      <c r="K366" s="1189">
        <v>15000</v>
      </c>
      <c r="L366" s="828">
        <f t="shared" si="10"/>
        <v>225000</v>
      </c>
      <c r="M366" s="1076"/>
      <c r="N366" s="1076"/>
    </row>
    <row r="367" spans="1:14" s="1009" customFormat="1" ht="15.95" customHeight="1">
      <c r="A367" s="1001"/>
      <c r="B367" s="1028">
        <v>44607</v>
      </c>
      <c r="C367" s="1447">
        <v>83</v>
      </c>
      <c r="D367" s="1191"/>
      <c r="E367" s="1005" t="str">
        <f>IF($G367="","",VLOOKUP($G367,'DANH MỤC VẬT TƯ'!$B$10:$G$55,2,0))</f>
        <v>Navie 300ml</v>
      </c>
      <c r="F367" s="1005" t="str">
        <f>IF($G367="","",VLOOKUP($G367,'DANH MỤC VẬT TƯ'!$B$10:$G$55,3,0))</f>
        <v>Lon</v>
      </c>
      <c r="G367" s="1006" t="s">
        <v>2070</v>
      </c>
      <c r="H367" s="1058">
        <v>10</v>
      </c>
      <c r="I367" s="1058">
        <f>IF(G367="","",VLOOKUP($G367,'BÁO CÁO NXT 156'!$A$62:$L$72,8,0))</f>
        <v>4000</v>
      </c>
      <c r="J367" s="1058">
        <f t="shared" si="8"/>
        <v>40000</v>
      </c>
      <c r="K367" s="1189">
        <v>10000</v>
      </c>
      <c r="L367" s="828">
        <f>IF(H367="","",K367*H367)</f>
        <v>100000</v>
      </c>
      <c r="M367" s="1076"/>
      <c r="N367" s="1076"/>
    </row>
    <row r="368" spans="1:14" s="1009" customFormat="1" ht="15.95" customHeight="1">
      <c r="A368" s="1001"/>
      <c r="B368" s="1028">
        <v>44607</v>
      </c>
      <c r="C368" s="1447">
        <v>83</v>
      </c>
      <c r="D368" s="1191"/>
      <c r="E368" s="1005" t="str">
        <f>IF($G368="","",VLOOKUP($G368,'DANH MỤC VẬT TƯ'!$B$10:$G$55,2,0))</f>
        <v>Rượu táo mèo</v>
      </c>
      <c r="F368" s="1005" t="str">
        <f>IF($G368="","",VLOOKUP($G368,'DANH MỤC VẬT TƯ'!$B$10:$G$55,3,0))</f>
        <v>Lon</v>
      </c>
      <c r="G368" s="1006" t="s">
        <v>2077</v>
      </c>
      <c r="H368" s="1058">
        <v>5</v>
      </c>
      <c r="I368" s="1058">
        <f>IF(G368="","",VLOOKUP($G368,'BÁO CÁO NXT 156'!$A$62:$L$72,8,0))</f>
        <v>35000</v>
      </c>
      <c r="J368" s="1058">
        <f t="shared" si="8"/>
        <v>175000</v>
      </c>
      <c r="K368" s="1189">
        <v>50000</v>
      </c>
      <c r="L368" s="828">
        <f>IF(H368="","",K368*H368)</f>
        <v>250000</v>
      </c>
      <c r="M368" s="1076"/>
      <c r="N368" s="1076"/>
    </row>
    <row r="369" spans="1:14" s="1009" customFormat="1" ht="15.95" customHeight="1">
      <c r="A369" s="1001"/>
      <c r="B369" s="1028"/>
      <c r="C369" s="1447"/>
      <c r="D369" s="1191"/>
      <c r="E369" s="1005" t="str">
        <f>IF($G369="","",VLOOKUP($G369,'DANH MỤC VẬT TƯ'!$B$10:$G$55,2,0))</f>
        <v/>
      </c>
      <c r="F369" s="1005" t="str">
        <f>IF($G369="","",VLOOKUP($G369,'DANH MỤC VẬT TƯ'!$B$10:$G$55,3,0))</f>
        <v/>
      </c>
      <c r="G369" s="1006"/>
      <c r="H369" s="1058"/>
      <c r="I369" s="1058" t="str">
        <f>IF(G369="","",VLOOKUP($G369,'BÁO CÁO NXT 156'!$A$62:$L$72,8,0))</f>
        <v/>
      </c>
      <c r="J369" s="1058" t="str">
        <f t="shared" si="8"/>
        <v/>
      </c>
      <c r="K369" s="1189"/>
      <c r="L369" s="828"/>
      <c r="M369" s="1190"/>
      <c r="N369" s="1076"/>
    </row>
    <row r="370" spans="1:14" s="1009" customFormat="1" ht="15.95" customHeight="1">
      <c r="A370" s="1001"/>
      <c r="B370" s="1028">
        <v>44609</v>
      </c>
      <c r="C370" s="1447">
        <v>84</v>
      </c>
      <c r="D370" s="1191"/>
      <c r="E370" s="1005" t="str">
        <f>IF($G370="","",VLOOKUP($G370,'DANH MỤC VẬT TƯ'!$B$10:$G$55,2,0))</f>
        <v>Coca</v>
      </c>
      <c r="F370" s="1005" t="str">
        <f>IF($G370="","",VLOOKUP($G370,'DANH MỤC VẬT TƯ'!$B$10:$G$55,3,0))</f>
        <v>Lon</v>
      </c>
      <c r="G370" s="1006" t="s">
        <v>2072</v>
      </c>
      <c r="H370" s="1058">
        <v>5</v>
      </c>
      <c r="I370" s="1058">
        <f>IF(G370="","",VLOOKUP($G370,'BÁO CÁO NXT 156'!$A$62:$L$72,8,0))</f>
        <v>8000</v>
      </c>
      <c r="J370" s="1058">
        <f t="shared" si="8"/>
        <v>40000</v>
      </c>
      <c r="K370" s="1189">
        <v>15000</v>
      </c>
      <c r="L370" s="828">
        <f t="shared" si="10"/>
        <v>75000</v>
      </c>
      <c r="M370" s="1076"/>
      <c r="N370" s="1076"/>
    </row>
    <row r="371" spans="1:14" s="1009" customFormat="1" ht="15.95" customHeight="1">
      <c r="A371" s="1001"/>
      <c r="B371" s="1028">
        <v>44609</v>
      </c>
      <c r="C371" s="1447">
        <v>84</v>
      </c>
      <c r="D371" s="1191"/>
      <c r="E371" s="1005" t="str">
        <f>IF($G371="","",VLOOKUP($G371,'DANH MỤC VẬT TƯ'!$B$10:$G$55,2,0))</f>
        <v>Navie 300ml</v>
      </c>
      <c r="F371" s="1005" t="str">
        <f>IF($G371="","",VLOOKUP($G371,'DANH MỤC VẬT TƯ'!$B$10:$G$55,3,0))</f>
        <v>Lon</v>
      </c>
      <c r="G371" s="1006" t="s">
        <v>2070</v>
      </c>
      <c r="H371" s="1058">
        <v>5</v>
      </c>
      <c r="I371" s="1058">
        <f>IF(G371="","",VLOOKUP($G371,'BÁO CÁO NXT 156'!$A$62:$L$72,8,0))</f>
        <v>4000</v>
      </c>
      <c r="J371" s="1058">
        <f t="shared" si="8"/>
        <v>20000</v>
      </c>
      <c r="K371" s="1189">
        <v>10000</v>
      </c>
      <c r="L371" s="828">
        <f>IF(H371="","",K371*H371)</f>
        <v>50000</v>
      </c>
      <c r="M371" s="1076"/>
      <c r="N371" s="1076"/>
    </row>
    <row r="372" spans="1:14" s="1009" customFormat="1" ht="15.95" customHeight="1">
      <c r="A372" s="1001"/>
      <c r="B372" s="1028"/>
      <c r="C372" s="1447"/>
      <c r="D372" s="1191"/>
      <c r="E372" s="1005" t="str">
        <f>IF($G372="","",VLOOKUP($G372,'DANH MỤC VẬT TƯ'!$B$10:$G$55,2,0))</f>
        <v/>
      </c>
      <c r="F372" s="1005" t="str">
        <f>IF($G372="","",VLOOKUP($G372,'DANH MỤC VẬT TƯ'!$B$10:$G$55,3,0))</f>
        <v/>
      </c>
      <c r="G372" s="1006"/>
      <c r="H372" s="1058"/>
      <c r="I372" s="1058" t="str">
        <f>IF(G372="","",VLOOKUP($G372,'BÁO CÁO NXT 156'!$A$62:$L$72,8,0))</f>
        <v/>
      </c>
      <c r="J372" s="1058" t="str">
        <f t="shared" si="8"/>
        <v/>
      </c>
      <c r="K372" s="1189"/>
      <c r="L372" s="828"/>
      <c r="M372" s="1190"/>
      <c r="N372" s="1076"/>
    </row>
    <row r="373" spans="1:14" s="1009" customFormat="1" ht="15.95" customHeight="1">
      <c r="A373" s="1001"/>
      <c r="B373" s="1028">
        <v>44609</v>
      </c>
      <c r="C373" s="1447">
        <v>85</v>
      </c>
      <c r="D373" s="1191"/>
      <c r="E373" s="1005" t="str">
        <f>IF($G373="","",VLOOKUP($G373,'DANH MỤC VẬT TƯ'!$B$10:$G$55,2,0))</f>
        <v>Coca</v>
      </c>
      <c r="F373" s="1005" t="str">
        <f>IF($G373="","",VLOOKUP($G373,'DANH MỤC VẬT TƯ'!$B$10:$G$55,3,0))</f>
        <v>Lon</v>
      </c>
      <c r="G373" s="1006" t="s">
        <v>2072</v>
      </c>
      <c r="H373" s="1058">
        <v>5</v>
      </c>
      <c r="I373" s="1058">
        <f>IF(G373="","",VLOOKUP($G373,'BÁO CÁO NXT 156'!$A$62:$L$72,8,0))</f>
        <v>8000</v>
      </c>
      <c r="J373" s="1058">
        <f t="shared" si="8"/>
        <v>40000</v>
      </c>
      <c r="K373" s="1189">
        <v>15000</v>
      </c>
      <c r="L373" s="828">
        <f t="shared" si="10"/>
        <v>75000</v>
      </c>
      <c r="M373" s="1076"/>
      <c r="N373" s="1076"/>
    </row>
    <row r="374" spans="1:14" s="1009" customFormat="1" ht="15.95" customHeight="1">
      <c r="A374" s="1001"/>
      <c r="B374" s="1028">
        <v>44609</v>
      </c>
      <c r="C374" s="1447">
        <v>85</v>
      </c>
      <c r="D374" s="1191"/>
      <c r="E374" s="1005" t="str">
        <f>IF($G374="","",VLOOKUP($G374,'DANH MỤC VẬT TƯ'!$B$10:$G$55,2,0))</f>
        <v>Navie 300ml</v>
      </c>
      <c r="F374" s="1005" t="str">
        <f>IF($G374="","",VLOOKUP($G374,'DANH MỤC VẬT TƯ'!$B$10:$G$55,3,0))</f>
        <v>Lon</v>
      </c>
      <c r="G374" s="1006" t="s">
        <v>2070</v>
      </c>
      <c r="H374" s="1058">
        <v>5</v>
      </c>
      <c r="I374" s="1058">
        <f>IF(G374="","",VLOOKUP($G374,'BÁO CÁO NXT 156'!$A$62:$L$72,8,0))</f>
        <v>4000</v>
      </c>
      <c r="J374" s="1058">
        <f t="shared" si="8"/>
        <v>20000</v>
      </c>
      <c r="K374" s="1189">
        <v>10000</v>
      </c>
      <c r="L374" s="828">
        <f t="shared" si="10"/>
        <v>50000</v>
      </c>
      <c r="M374" s="1076"/>
      <c r="N374" s="1076"/>
    </row>
    <row r="375" spans="1:14" s="1009" customFormat="1" ht="15.95" customHeight="1">
      <c r="A375" s="1001"/>
      <c r="B375" s="1028"/>
      <c r="C375" s="1447"/>
      <c r="D375" s="1191"/>
      <c r="E375" s="1005" t="str">
        <f>IF($G375="","",VLOOKUP($G375,'DANH MỤC VẬT TƯ'!$B$10:$G$55,2,0))</f>
        <v/>
      </c>
      <c r="F375" s="1005" t="str">
        <f>IF($G375="","",VLOOKUP($G375,'DANH MỤC VẬT TƯ'!$B$10:$G$55,3,0))</f>
        <v/>
      </c>
      <c r="G375" s="1006"/>
      <c r="H375" s="1058"/>
      <c r="I375" s="1058" t="str">
        <f>IF(G375="","",VLOOKUP($G375,'BÁO CÁO NXT 156'!$A$62:$L$72,8,0))</f>
        <v/>
      </c>
      <c r="J375" s="1058" t="str">
        <f t="shared" si="8"/>
        <v/>
      </c>
      <c r="K375" s="1189" t="s">
        <v>785</v>
      </c>
      <c r="L375" s="828" t="str">
        <f t="shared" si="10"/>
        <v/>
      </c>
      <c r="M375" s="1190"/>
      <c r="N375" s="1076"/>
    </row>
    <row r="376" spans="1:14" s="1009" customFormat="1" ht="13.5" customHeight="1">
      <c r="A376" s="1001"/>
      <c r="B376" s="1028">
        <v>44611</v>
      </c>
      <c r="C376" s="1447">
        <v>86</v>
      </c>
      <c r="D376" s="1191"/>
      <c r="E376" s="1005" t="str">
        <f>IF($G376="","",VLOOKUP($G376,'DANH MỤC VẬT TƯ'!$B$10:$G$55,2,0))</f>
        <v>Coca</v>
      </c>
      <c r="F376" s="1005" t="str">
        <f>IF($G376="","",VLOOKUP($G376,'DANH MỤC VẬT TƯ'!$B$10:$G$55,3,0))</f>
        <v>Lon</v>
      </c>
      <c r="G376" s="1006" t="s">
        <v>2072</v>
      </c>
      <c r="H376" s="1058">
        <v>5</v>
      </c>
      <c r="I376" s="1058">
        <f>IF(G376="","",VLOOKUP($G376,'BÁO CÁO NXT 156'!$A$62:$L$72,8,0))</f>
        <v>8000</v>
      </c>
      <c r="J376" s="1058">
        <f t="shared" si="8"/>
        <v>40000</v>
      </c>
      <c r="K376" s="1189">
        <v>15000</v>
      </c>
      <c r="L376" s="828">
        <f t="shared" si="10"/>
        <v>75000</v>
      </c>
      <c r="M376" s="1076"/>
      <c r="N376" s="1076"/>
    </row>
    <row r="377" spans="1:14" s="1009" customFormat="1" ht="15.95" customHeight="1">
      <c r="A377" s="1001"/>
      <c r="B377" s="1028">
        <v>44611</v>
      </c>
      <c r="C377" s="1447">
        <v>86</v>
      </c>
      <c r="D377" s="1191"/>
      <c r="E377" s="1005" t="str">
        <f>IF($G377="","",VLOOKUP($G377,'DANH MỤC VẬT TƯ'!$B$10:$G$55,2,0))</f>
        <v>Navie 300ml</v>
      </c>
      <c r="F377" s="1005" t="str">
        <f>IF($G377="","",VLOOKUP($G377,'DANH MỤC VẬT TƯ'!$B$10:$G$55,3,0))</f>
        <v>Lon</v>
      </c>
      <c r="G377" s="1006" t="s">
        <v>2070</v>
      </c>
      <c r="H377" s="1058">
        <v>5</v>
      </c>
      <c r="I377" s="1058">
        <f>IF(G377="","",VLOOKUP($G377,'BÁO CÁO NXT 156'!$A$62:$L$72,8,0))</f>
        <v>4000</v>
      </c>
      <c r="J377" s="1058">
        <f t="shared" si="8"/>
        <v>20000</v>
      </c>
      <c r="K377" s="1189">
        <v>10000</v>
      </c>
      <c r="L377" s="828">
        <f>IF(H377="","",K377*H377)</f>
        <v>50000</v>
      </c>
      <c r="M377" s="1076"/>
      <c r="N377" s="1076"/>
    </row>
    <row r="378" spans="1:14" s="1009" customFormat="1" ht="15.95" customHeight="1">
      <c r="A378" s="1001"/>
      <c r="B378" s="1028"/>
      <c r="C378" s="1447"/>
      <c r="D378" s="1191"/>
      <c r="E378" s="1005" t="str">
        <f>IF($G378="","",VLOOKUP($G378,'DANH MỤC VẬT TƯ'!$B$10:$G$55,2,0))</f>
        <v/>
      </c>
      <c r="F378" s="1005" t="str">
        <f>IF($G378="","",VLOOKUP($G378,'DANH MỤC VẬT TƯ'!$B$10:$G$55,3,0))</f>
        <v/>
      </c>
      <c r="G378" s="1006"/>
      <c r="H378" s="1058"/>
      <c r="I378" s="1058" t="str">
        <f>IF(G378="","",VLOOKUP($G378,'BÁO CÁO NXT 156'!$A$62:$L$72,8,0))</f>
        <v/>
      </c>
      <c r="J378" s="1058" t="str">
        <f t="shared" si="8"/>
        <v/>
      </c>
      <c r="K378" s="1189" t="s">
        <v>785</v>
      </c>
      <c r="L378" s="828" t="str">
        <f t="shared" si="10"/>
        <v/>
      </c>
      <c r="M378" s="1190"/>
      <c r="N378" s="1076"/>
    </row>
    <row r="379" spans="1:14" s="1009" customFormat="1" ht="15.95" customHeight="1">
      <c r="A379" s="1001"/>
      <c r="B379" s="1028">
        <v>44611</v>
      </c>
      <c r="C379" s="1447">
        <v>87</v>
      </c>
      <c r="D379" s="1191"/>
      <c r="E379" s="1005" t="str">
        <f>IF($G379="","",VLOOKUP($G379,'DANH MỤC VẬT TƯ'!$B$10:$G$55,2,0))</f>
        <v>Coca</v>
      </c>
      <c r="F379" s="1005" t="str">
        <f>IF($G379="","",VLOOKUP($G379,'DANH MỤC VẬT TƯ'!$B$10:$G$55,3,0))</f>
        <v>Lon</v>
      </c>
      <c r="G379" s="1006" t="s">
        <v>2072</v>
      </c>
      <c r="H379" s="1058">
        <v>15</v>
      </c>
      <c r="I379" s="1058">
        <f>IF(G379="","",VLOOKUP($G379,'BÁO CÁO NXT 156'!$A$62:$L$72,8,0))</f>
        <v>8000</v>
      </c>
      <c r="J379" s="1058">
        <f t="shared" si="8"/>
        <v>120000</v>
      </c>
      <c r="K379" s="1189">
        <v>15000</v>
      </c>
      <c r="L379" s="828">
        <f t="shared" si="10"/>
        <v>225000</v>
      </c>
      <c r="M379" s="1076"/>
      <c r="N379" s="1076"/>
    </row>
    <row r="380" spans="1:14" s="1009" customFormat="1" ht="15.95" customHeight="1">
      <c r="A380" s="1001"/>
      <c r="B380" s="1028">
        <v>44611</v>
      </c>
      <c r="C380" s="1447">
        <v>87</v>
      </c>
      <c r="D380" s="1191"/>
      <c r="E380" s="1005" t="str">
        <f>IF($G380="","",VLOOKUP($G380,'DANH MỤC VẬT TƯ'!$B$10:$G$55,2,0))</f>
        <v>Navie 300ml</v>
      </c>
      <c r="F380" s="1005" t="str">
        <f>IF($G380="","",VLOOKUP($G380,'DANH MỤC VẬT TƯ'!$B$10:$G$55,3,0))</f>
        <v>Lon</v>
      </c>
      <c r="G380" s="1006" t="s">
        <v>2070</v>
      </c>
      <c r="H380" s="1058">
        <v>10</v>
      </c>
      <c r="I380" s="1058">
        <f>IF(G380="","",VLOOKUP($G380,'BÁO CÁO NXT 156'!$A$62:$L$72,8,0))</f>
        <v>4000</v>
      </c>
      <c r="J380" s="1058">
        <f t="shared" si="8"/>
        <v>40000</v>
      </c>
      <c r="K380" s="1189">
        <v>10000</v>
      </c>
      <c r="L380" s="828">
        <f t="shared" si="10"/>
        <v>100000</v>
      </c>
      <c r="M380" s="1076"/>
      <c r="N380" s="1076"/>
    </row>
    <row r="381" spans="1:14" s="1009" customFormat="1" ht="15.95" customHeight="1">
      <c r="A381" s="1001"/>
      <c r="B381" s="1028">
        <v>44611</v>
      </c>
      <c r="C381" s="1447">
        <v>87</v>
      </c>
      <c r="D381" s="1191"/>
      <c r="E381" s="1005" t="str">
        <f>IF($G381="","",VLOOKUP($G381,'DANH MỤC VẬT TƯ'!$B$10:$G$55,2,0))</f>
        <v>Rượu chuối 500ml</v>
      </c>
      <c r="F381" s="1005" t="str">
        <f>IF($G381="","",VLOOKUP($G381,'DANH MỤC VẬT TƯ'!$B$10:$G$55,3,0))</f>
        <v>Lon</v>
      </c>
      <c r="G381" s="1006" t="s">
        <v>2075</v>
      </c>
      <c r="H381" s="1058">
        <v>5</v>
      </c>
      <c r="I381" s="1058">
        <f>IF(G381="","",VLOOKUP($G381,'BÁO CÁO NXT 156'!$A$62:$L$72,8,0))</f>
        <v>35000</v>
      </c>
      <c r="J381" s="1058">
        <f t="shared" ref="J381:J443" si="11">IF(H381="","",H381*I381)</f>
        <v>175000</v>
      </c>
      <c r="K381" s="1189">
        <v>50000</v>
      </c>
      <c r="L381" s="828">
        <f t="shared" si="10"/>
        <v>250000</v>
      </c>
      <c r="M381" s="1076"/>
      <c r="N381" s="1076"/>
    </row>
    <row r="382" spans="1:14" s="1009" customFormat="1" ht="15.95" customHeight="1">
      <c r="A382" s="1001"/>
      <c r="B382" s="1028"/>
      <c r="C382" s="1447"/>
      <c r="D382" s="1191"/>
      <c r="E382" s="1005" t="str">
        <f>IF($G382="","",VLOOKUP($G382,'DANH MỤC VẬT TƯ'!$B$10:$G$55,2,0))</f>
        <v/>
      </c>
      <c r="F382" s="1005" t="str">
        <f>IF($G382="","",VLOOKUP($G382,'DANH MỤC VẬT TƯ'!$B$10:$G$55,3,0))</f>
        <v/>
      </c>
      <c r="G382" s="1058"/>
      <c r="H382" s="1058"/>
      <c r="I382" s="1058" t="str">
        <f>IF(G382="","",VLOOKUP($G382,'BÁO CÁO NXT 156'!$A$62:$L$72,8,0))</f>
        <v/>
      </c>
      <c r="J382" s="1058" t="str">
        <f t="shared" si="11"/>
        <v/>
      </c>
      <c r="K382" s="1189"/>
      <c r="L382" s="828"/>
      <c r="M382" s="1190"/>
      <c r="N382" s="1076"/>
    </row>
    <row r="383" spans="1:14" s="1009" customFormat="1" ht="15.95" customHeight="1">
      <c r="A383" s="1001"/>
      <c r="B383" s="1028">
        <v>44611</v>
      </c>
      <c r="C383" s="1447">
        <v>88</v>
      </c>
      <c r="D383" s="1191"/>
      <c r="E383" s="1005" t="str">
        <f>IF($G383="","",VLOOKUP($G383,'DANH MỤC VẬT TƯ'!$B$10:$G$55,2,0))</f>
        <v>Navie 300ml</v>
      </c>
      <c r="F383" s="1005" t="str">
        <f>IF($G383="","",VLOOKUP($G383,'DANH MỤC VẬT TƯ'!$B$10:$G$55,3,0))</f>
        <v>Lon</v>
      </c>
      <c r="G383" s="1006" t="s">
        <v>2070</v>
      </c>
      <c r="H383" s="1058">
        <v>30</v>
      </c>
      <c r="I383" s="1058">
        <f>IF(G383="","",VLOOKUP($G383,'BÁO CÁO NXT 156'!$A$62:$L$72,8,0))</f>
        <v>4000</v>
      </c>
      <c r="J383" s="1058">
        <f t="shared" si="11"/>
        <v>120000</v>
      </c>
      <c r="K383" s="1189">
        <v>10000</v>
      </c>
      <c r="L383" s="828">
        <f t="shared" si="10"/>
        <v>300000</v>
      </c>
      <c r="M383" s="1076"/>
      <c r="N383" s="1076"/>
    </row>
    <row r="384" spans="1:14" s="1009" customFormat="1" ht="15.95" customHeight="1">
      <c r="A384" s="1001"/>
      <c r="B384" s="1028">
        <v>44611</v>
      </c>
      <c r="C384" s="1447">
        <v>88</v>
      </c>
      <c r="D384" s="1191"/>
      <c r="E384" s="1005" t="str">
        <f>IF($G384="","",VLOOKUP($G384,'DANH MỤC VẬT TƯ'!$B$10:$G$55,2,0))</f>
        <v>Nước cam</v>
      </c>
      <c r="F384" s="1005" t="str">
        <f>IF($G384="","",VLOOKUP($G384,'DANH MỤC VẬT TƯ'!$B$10:$G$55,3,0))</f>
        <v>Lon</v>
      </c>
      <c r="G384" s="1006" t="s">
        <v>2073</v>
      </c>
      <c r="H384" s="1058">
        <v>5</v>
      </c>
      <c r="I384" s="1058">
        <f>IF(G384="","",VLOOKUP($G384,'BÁO CÁO NXT 156'!$A$62:$L$72,8,0))</f>
        <v>8000</v>
      </c>
      <c r="J384" s="1058">
        <f t="shared" si="11"/>
        <v>40000</v>
      </c>
      <c r="K384" s="1189">
        <v>15000</v>
      </c>
      <c r="L384" s="828">
        <f t="shared" si="10"/>
        <v>75000</v>
      </c>
      <c r="M384" s="1076"/>
      <c r="N384" s="1076"/>
    </row>
    <row r="385" spans="1:14" s="1009" customFormat="1" ht="15.95" customHeight="1">
      <c r="A385" s="1001"/>
      <c r="B385" s="1028"/>
      <c r="C385" s="1447"/>
      <c r="D385" s="1191"/>
      <c r="E385" s="1005" t="str">
        <f>IF($G385="","",VLOOKUP($G385,'DANH MỤC VẬT TƯ'!$B$10:$G$55,2,0))</f>
        <v/>
      </c>
      <c r="F385" s="1005" t="str">
        <f>IF($G385="","",VLOOKUP($G385,'DANH MỤC VẬT TƯ'!$B$10:$G$55,3,0))</f>
        <v/>
      </c>
      <c r="G385" s="1006"/>
      <c r="H385" s="1058"/>
      <c r="I385" s="1058" t="str">
        <f>IF(G385="","",VLOOKUP($G385,'BÁO CÁO NXT 156'!$A$62:$L$72,8,0))</f>
        <v/>
      </c>
      <c r="J385" s="1058" t="str">
        <f t="shared" si="11"/>
        <v/>
      </c>
      <c r="K385" s="1189" t="s">
        <v>785</v>
      </c>
      <c r="L385" s="828" t="str">
        <f t="shared" si="10"/>
        <v/>
      </c>
      <c r="M385" s="1190"/>
      <c r="N385" s="1076"/>
    </row>
    <row r="386" spans="1:14" s="1009" customFormat="1" ht="15.95" customHeight="1">
      <c r="A386" s="1001"/>
      <c r="B386" s="1028">
        <v>44612</v>
      </c>
      <c r="C386" s="1447">
        <v>89</v>
      </c>
      <c r="D386" s="1191"/>
      <c r="E386" s="1005" t="str">
        <f>IF($G386="","",VLOOKUP($G386,'DANH MỤC VẬT TƯ'!$B$10:$G$55,2,0))</f>
        <v>Coca</v>
      </c>
      <c r="F386" s="1005" t="str">
        <f>IF($G386="","",VLOOKUP($G386,'DANH MỤC VẬT TƯ'!$B$10:$G$55,3,0))</f>
        <v>Lon</v>
      </c>
      <c r="G386" s="1006" t="s">
        <v>2072</v>
      </c>
      <c r="H386" s="1058">
        <v>15</v>
      </c>
      <c r="I386" s="1058">
        <f>IF(G386="","",VLOOKUP($G386,'BÁO CÁO NXT 156'!$A$62:$L$72,8,0))</f>
        <v>8000</v>
      </c>
      <c r="J386" s="1058">
        <f t="shared" si="11"/>
        <v>120000</v>
      </c>
      <c r="K386" s="1189">
        <v>15000</v>
      </c>
      <c r="L386" s="828">
        <f t="shared" si="10"/>
        <v>225000</v>
      </c>
      <c r="M386" s="1076"/>
      <c r="N386" s="1076"/>
    </row>
    <row r="387" spans="1:14" s="1009" customFormat="1" ht="15.95" customHeight="1">
      <c r="A387" s="1001"/>
      <c r="B387" s="1028">
        <v>44612</v>
      </c>
      <c r="C387" s="1447">
        <v>89</v>
      </c>
      <c r="D387" s="1191"/>
      <c r="E387" s="1005" t="str">
        <f>IF($G387="","",VLOOKUP($G387,'DANH MỤC VẬT TƯ'!$B$10:$G$55,2,0))</f>
        <v>Navie 300ml</v>
      </c>
      <c r="F387" s="1005" t="str">
        <f>IF($G387="","",VLOOKUP($G387,'DANH MỤC VẬT TƯ'!$B$10:$G$55,3,0))</f>
        <v>Lon</v>
      </c>
      <c r="G387" s="1006" t="s">
        <v>2070</v>
      </c>
      <c r="H387" s="1058">
        <v>10</v>
      </c>
      <c r="I387" s="1058">
        <f>IF(G387="","",VLOOKUP($G387,'BÁO CÁO NXT 156'!$A$62:$L$72,8,0))</f>
        <v>4000</v>
      </c>
      <c r="J387" s="1058">
        <f t="shared" si="11"/>
        <v>40000</v>
      </c>
      <c r="K387" s="1189">
        <v>10000</v>
      </c>
      <c r="L387" s="828">
        <f t="shared" si="10"/>
        <v>100000</v>
      </c>
      <c r="M387" s="1076"/>
      <c r="N387" s="1076"/>
    </row>
    <row r="388" spans="1:14" s="1009" customFormat="1" ht="15.95" customHeight="1">
      <c r="A388" s="1001"/>
      <c r="B388" s="1028">
        <v>44612</v>
      </c>
      <c r="C388" s="1447">
        <v>89</v>
      </c>
      <c r="D388" s="1191"/>
      <c r="E388" s="1005" t="str">
        <f>IF($G388="","",VLOOKUP($G388,'DANH MỤC VẬT TƯ'!$B$10:$G$55,2,0))</f>
        <v>Rượu chuối 500ml</v>
      </c>
      <c r="F388" s="1005" t="str">
        <f>IF($G388="","",VLOOKUP($G388,'DANH MỤC VẬT TƯ'!$B$10:$G$55,3,0))</f>
        <v>Lon</v>
      </c>
      <c r="G388" s="1006" t="s">
        <v>2075</v>
      </c>
      <c r="H388" s="1058">
        <v>5</v>
      </c>
      <c r="I388" s="1058">
        <f>IF(G388="","",VLOOKUP($G388,'BÁO CÁO NXT 156'!$A$62:$L$72,8,0))</f>
        <v>35000</v>
      </c>
      <c r="J388" s="1058">
        <f t="shared" si="11"/>
        <v>175000</v>
      </c>
      <c r="K388" s="1189">
        <v>50000</v>
      </c>
      <c r="L388" s="828">
        <f t="shared" si="10"/>
        <v>250000</v>
      </c>
      <c r="M388" s="1076"/>
      <c r="N388" s="1076"/>
    </row>
    <row r="389" spans="1:14" s="1009" customFormat="1" ht="15.95" customHeight="1">
      <c r="A389" s="1001"/>
      <c r="B389" s="1028"/>
      <c r="C389" s="1447"/>
      <c r="D389" s="1191"/>
      <c r="E389" s="1005" t="str">
        <f>IF($G389="","",VLOOKUP($G389,'DANH MỤC VẬT TƯ'!$B$10:$G$55,2,0))</f>
        <v/>
      </c>
      <c r="F389" s="1005" t="str">
        <f>IF($G389="","",VLOOKUP($G389,'DANH MỤC VẬT TƯ'!$B$10:$G$55,3,0))</f>
        <v/>
      </c>
      <c r="G389" s="1006"/>
      <c r="H389" s="1058"/>
      <c r="I389" s="1058" t="str">
        <f>IF(G389="","",VLOOKUP($G389,'BÁO CÁO NXT 156'!$A$62:$L$72,8,0))</f>
        <v/>
      </c>
      <c r="J389" s="1058" t="str">
        <f t="shared" si="11"/>
        <v/>
      </c>
      <c r="K389" s="1189"/>
      <c r="L389" s="828"/>
      <c r="M389" s="1190"/>
      <c r="N389" s="1076"/>
    </row>
    <row r="390" spans="1:14" s="1009" customFormat="1" ht="15.95" customHeight="1">
      <c r="A390" s="1001"/>
      <c r="B390" s="1028">
        <v>44612</v>
      </c>
      <c r="C390" s="1447">
        <v>90</v>
      </c>
      <c r="D390" s="1191"/>
      <c r="E390" s="1005" t="str">
        <f>IF($G390="","",VLOOKUP($G390,'DANH MỤC VẬT TƯ'!$B$10:$G$55,2,0))</f>
        <v>Coca</v>
      </c>
      <c r="F390" s="1005" t="str">
        <f>IF($G390="","",VLOOKUP($G390,'DANH MỤC VẬT TƯ'!$B$10:$G$55,3,0))</f>
        <v>Lon</v>
      </c>
      <c r="G390" s="1006" t="s">
        <v>2072</v>
      </c>
      <c r="H390" s="1058">
        <v>30</v>
      </c>
      <c r="I390" s="1058">
        <f>IF(G390="","",VLOOKUP($G390,'BÁO CÁO NXT 156'!$A$62:$L$72,8,0))</f>
        <v>8000</v>
      </c>
      <c r="J390" s="1058">
        <f t="shared" si="11"/>
        <v>240000</v>
      </c>
      <c r="K390" s="1189">
        <v>15000</v>
      </c>
      <c r="L390" s="828">
        <f t="shared" si="10"/>
        <v>450000</v>
      </c>
      <c r="M390" s="1076"/>
      <c r="N390" s="1076"/>
    </row>
    <row r="391" spans="1:14" s="1009" customFormat="1" ht="15.95" customHeight="1">
      <c r="A391" s="1001"/>
      <c r="B391" s="1028">
        <v>44612</v>
      </c>
      <c r="C391" s="1447">
        <v>90</v>
      </c>
      <c r="D391" s="1191"/>
      <c r="E391" s="1005" t="str">
        <f>IF($G391="","",VLOOKUP($G391,'DANH MỤC VẬT TƯ'!$B$10:$G$55,2,0))</f>
        <v>Navie 300ml</v>
      </c>
      <c r="F391" s="1005" t="str">
        <f>IF($G391="","",VLOOKUP($G391,'DANH MỤC VẬT TƯ'!$B$10:$G$55,3,0))</f>
        <v>Lon</v>
      </c>
      <c r="G391" s="1006" t="s">
        <v>2070</v>
      </c>
      <c r="H391" s="1058">
        <v>10</v>
      </c>
      <c r="I391" s="1058">
        <f>IF(G391="","",VLOOKUP($G391,'BÁO CÁO NXT 156'!$A$62:$L$72,8,0))</f>
        <v>4000</v>
      </c>
      <c r="J391" s="1058">
        <f t="shared" si="11"/>
        <v>40000</v>
      </c>
      <c r="K391" s="1189">
        <v>10000</v>
      </c>
      <c r="L391" s="828">
        <f t="shared" si="10"/>
        <v>100000</v>
      </c>
      <c r="M391" s="1076"/>
      <c r="N391" s="1076"/>
    </row>
    <row r="392" spans="1:14" s="1009" customFormat="1" ht="15.95" customHeight="1">
      <c r="A392" s="1001"/>
      <c r="B392" s="1028">
        <v>44612</v>
      </c>
      <c r="C392" s="1447">
        <v>90</v>
      </c>
      <c r="D392" s="1191"/>
      <c r="E392" s="1005" t="str">
        <f>IF($G392="","",VLOOKUP($G392,'DANH MỤC VẬT TƯ'!$B$10:$G$55,2,0))</f>
        <v>Rượu chuối 500ml</v>
      </c>
      <c r="F392" s="1005" t="str">
        <f>IF($G392="","",VLOOKUP($G392,'DANH MỤC VẬT TƯ'!$B$10:$G$55,3,0))</f>
        <v>Lon</v>
      </c>
      <c r="G392" s="1006" t="s">
        <v>2075</v>
      </c>
      <c r="H392" s="1058">
        <v>10</v>
      </c>
      <c r="I392" s="1058">
        <f>IF(G392="","",VLOOKUP($G392,'BÁO CÁO NXT 156'!$A$62:$L$72,8,0))</f>
        <v>35000</v>
      </c>
      <c r="J392" s="1058">
        <f t="shared" si="11"/>
        <v>350000</v>
      </c>
      <c r="K392" s="1189">
        <v>50000</v>
      </c>
      <c r="L392" s="828">
        <f t="shared" si="10"/>
        <v>500000</v>
      </c>
      <c r="M392" s="1076"/>
      <c r="N392" s="1076"/>
    </row>
    <row r="393" spans="1:14" s="1009" customFormat="1" ht="15.95" customHeight="1">
      <c r="A393" s="1001"/>
      <c r="B393" s="1028"/>
      <c r="C393" s="1447"/>
      <c r="D393" s="1191"/>
      <c r="E393" s="1005" t="str">
        <f>IF($G393="","",VLOOKUP($G393,'DANH MỤC VẬT TƯ'!$B$10:$G$55,2,0))</f>
        <v/>
      </c>
      <c r="F393" s="1005" t="str">
        <f>IF($G393="","",VLOOKUP($G393,'DANH MỤC VẬT TƯ'!$B$10:$G$55,3,0))</f>
        <v/>
      </c>
      <c r="G393" s="1006"/>
      <c r="H393" s="1058"/>
      <c r="I393" s="1058" t="str">
        <f>IF(G393="","",VLOOKUP($G393,'BÁO CÁO NXT 156'!$A$62:$L$72,8,0))</f>
        <v/>
      </c>
      <c r="J393" s="1058" t="str">
        <f t="shared" si="11"/>
        <v/>
      </c>
      <c r="K393" s="1189"/>
      <c r="L393" s="828"/>
      <c r="M393" s="1190"/>
      <c r="N393" s="1076"/>
    </row>
    <row r="394" spans="1:14" s="1009" customFormat="1" ht="15.95" customHeight="1">
      <c r="A394" s="1001"/>
      <c r="B394" s="1028">
        <v>44612</v>
      </c>
      <c r="C394" s="1447">
        <v>91</v>
      </c>
      <c r="D394" s="1191"/>
      <c r="E394" s="1005" t="str">
        <f>IF($G394="","",VLOOKUP($G394,'DANH MỤC VẬT TƯ'!$B$10:$G$55,2,0))</f>
        <v>Coca</v>
      </c>
      <c r="F394" s="1005" t="str">
        <f>IF($G394="","",VLOOKUP($G394,'DANH MỤC VẬT TƯ'!$B$10:$G$55,3,0))</f>
        <v>Lon</v>
      </c>
      <c r="G394" s="1006" t="s">
        <v>2072</v>
      </c>
      <c r="H394" s="1058">
        <v>20</v>
      </c>
      <c r="I394" s="1058">
        <f>IF(G394="","",VLOOKUP($G394,'BÁO CÁO NXT 156'!$A$62:$L$72,8,0))</f>
        <v>8000</v>
      </c>
      <c r="J394" s="1058">
        <f t="shared" si="11"/>
        <v>160000</v>
      </c>
      <c r="K394" s="1189">
        <v>15000</v>
      </c>
      <c r="L394" s="828">
        <f t="shared" si="10"/>
        <v>300000</v>
      </c>
      <c r="M394" s="1076"/>
      <c r="N394" s="1076"/>
    </row>
    <row r="395" spans="1:14" s="1009" customFormat="1" ht="15.95" customHeight="1">
      <c r="A395" s="1001"/>
      <c r="B395" s="1028">
        <v>44612</v>
      </c>
      <c r="C395" s="1447">
        <v>91</v>
      </c>
      <c r="D395" s="1191"/>
      <c r="E395" s="1005" t="str">
        <f>IF($G395="","",VLOOKUP($G395,'DANH MỤC VẬT TƯ'!$B$10:$G$55,2,0))</f>
        <v>Navie 300ml</v>
      </c>
      <c r="F395" s="1005" t="str">
        <f>IF($G395="","",VLOOKUP($G395,'DANH MỤC VẬT TƯ'!$B$10:$G$55,3,0))</f>
        <v>Lon</v>
      </c>
      <c r="G395" s="1006" t="s">
        <v>2070</v>
      </c>
      <c r="H395" s="1058">
        <v>10</v>
      </c>
      <c r="I395" s="1058">
        <f>IF(G395="","",VLOOKUP($G395,'BÁO CÁO NXT 156'!$A$62:$L$72,8,0))</f>
        <v>4000</v>
      </c>
      <c r="J395" s="1058">
        <f t="shared" si="11"/>
        <v>40000</v>
      </c>
      <c r="K395" s="1189">
        <v>10000</v>
      </c>
      <c r="L395" s="828">
        <f>IF(H395="","",K395*H395)</f>
        <v>100000</v>
      </c>
      <c r="M395" s="1076"/>
      <c r="N395" s="1076"/>
    </row>
    <row r="396" spans="1:14" s="1009" customFormat="1" ht="15.95" customHeight="1">
      <c r="A396" s="1001"/>
      <c r="B396" s="1028"/>
      <c r="C396" s="1447"/>
      <c r="D396" s="1191"/>
      <c r="E396" s="1005" t="str">
        <f>IF($G396="","",VLOOKUP($G396,'DANH MỤC VẬT TƯ'!$B$10:$G$55,2,0))</f>
        <v/>
      </c>
      <c r="F396" s="1005" t="str">
        <f>IF($G396="","",VLOOKUP($G396,'DANH MỤC VẬT TƯ'!$B$10:$G$55,3,0))</f>
        <v/>
      </c>
      <c r="G396" s="1006"/>
      <c r="H396" s="1058"/>
      <c r="I396" s="1058" t="str">
        <f>IF(G396="","",VLOOKUP($G396,'BÁO CÁO NXT 156'!$A$62:$L$72,8,0))</f>
        <v/>
      </c>
      <c r="J396" s="1058" t="str">
        <f t="shared" si="11"/>
        <v/>
      </c>
      <c r="K396" s="1189" t="s">
        <v>785</v>
      </c>
      <c r="L396" s="828" t="str">
        <f>IF(H396="","",K396*H396)</f>
        <v/>
      </c>
      <c r="M396" s="1190"/>
      <c r="N396" s="1076"/>
    </row>
    <row r="397" spans="1:14" s="1009" customFormat="1" ht="15.95" customHeight="1">
      <c r="A397" s="1001"/>
      <c r="B397" s="1028">
        <v>44613</v>
      </c>
      <c r="C397" s="1447">
        <v>92</v>
      </c>
      <c r="D397" s="1191"/>
      <c r="E397" s="1005" t="str">
        <f>IF($G397="","",VLOOKUP($G397,'DANH MỤC VẬT TƯ'!$B$10:$G$55,2,0))</f>
        <v>Coca</v>
      </c>
      <c r="F397" s="1005" t="str">
        <f>IF($G397="","",VLOOKUP($G397,'DANH MỤC VẬT TƯ'!$B$10:$G$55,3,0))</f>
        <v>Lon</v>
      </c>
      <c r="G397" s="1006" t="s">
        <v>2072</v>
      </c>
      <c r="H397" s="1058">
        <v>15</v>
      </c>
      <c r="I397" s="1058">
        <f>IF(G397="","",VLOOKUP($G397,'BÁO CÁO NXT 156'!$A$62:$L$72,8,0))</f>
        <v>8000</v>
      </c>
      <c r="J397" s="1058">
        <f t="shared" si="11"/>
        <v>120000</v>
      </c>
      <c r="K397" s="1189">
        <v>15000</v>
      </c>
      <c r="L397" s="828">
        <f t="shared" si="10"/>
        <v>225000</v>
      </c>
      <c r="M397" s="1076"/>
      <c r="N397" s="1076"/>
    </row>
    <row r="398" spans="1:14" s="1009" customFormat="1" ht="15.95" customHeight="1">
      <c r="A398" s="1001"/>
      <c r="B398" s="1028">
        <v>44613</v>
      </c>
      <c r="C398" s="1447">
        <v>92</v>
      </c>
      <c r="D398" s="1191"/>
      <c r="E398" s="1005" t="str">
        <f>IF($G398="","",VLOOKUP($G398,'DANH MỤC VẬT TƯ'!$B$10:$G$55,2,0))</f>
        <v>Navie 300ml</v>
      </c>
      <c r="F398" s="1005" t="str">
        <f>IF($G398="","",VLOOKUP($G398,'DANH MỤC VẬT TƯ'!$B$10:$G$55,3,0))</f>
        <v>Lon</v>
      </c>
      <c r="G398" s="1006" t="s">
        <v>2070</v>
      </c>
      <c r="H398" s="1058">
        <v>10</v>
      </c>
      <c r="I398" s="1058">
        <f>IF(G398="","",VLOOKUP($G398,'BÁO CÁO NXT 156'!$A$62:$L$72,8,0))</f>
        <v>4000</v>
      </c>
      <c r="J398" s="1058">
        <f t="shared" si="11"/>
        <v>40000</v>
      </c>
      <c r="K398" s="1189">
        <v>10000</v>
      </c>
      <c r="L398" s="828">
        <f t="shared" si="10"/>
        <v>100000</v>
      </c>
      <c r="M398" s="1076"/>
      <c r="N398" s="1076"/>
    </row>
    <row r="399" spans="1:14" s="1009" customFormat="1" ht="15.95" customHeight="1">
      <c r="A399" s="1001"/>
      <c r="B399" s="1028">
        <v>44613</v>
      </c>
      <c r="C399" s="1447">
        <v>92</v>
      </c>
      <c r="D399" s="1191"/>
      <c r="E399" s="1005" t="str">
        <f>IF($G399="","",VLOOKUP($G399,'DANH MỤC VẬT TƯ'!$B$10:$G$55,2,0))</f>
        <v>Rượu chuối 500ml</v>
      </c>
      <c r="F399" s="1005" t="str">
        <f>IF($G399="","",VLOOKUP($G399,'DANH MỤC VẬT TƯ'!$B$10:$G$55,3,0))</f>
        <v>Lon</v>
      </c>
      <c r="G399" s="1006" t="s">
        <v>2075</v>
      </c>
      <c r="H399" s="1058">
        <v>10</v>
      </c>
      <c r="I399" s="1058">
        <f>IF(G399="","",VLOOKUP($G399,'BÁO CÁO NXT 156'!$A$62:$L$72,8,0))</f>
        <v>35000</v>
      </c>
      <c r="J399" s="1058">
        <f t="shared" si="11"/>
        <v>350000</v>
      </c>
      <c r="K399" s="1189">
        <v>50000</v>
      </c>
      <c r="L399" s="828">
        <f t="shared" si="10"/>
        <v>500000</v>
      </c>
      <c r="M399" s="1076"/>
      <c r="N399" s="1076"/>
    </row>
    <row r="400" spans="1:14" s="1009" customFormat="1" ht="15.95" customHeight="1">
      <c r="A400" s="1001"/>
      <c r="B400" s="1028"/>
      <c r="C400" s="1447"/>
      <c r="D400" s="1191"/>
      <c r="E400" s="1005" t="str">
        <f>IF($G400="","",VLOOKUP($G400,'DANH MỤC VẬT TƯ'!$B$10:$G$55,2,0))</f>
        <v/>
      </c>
      <c r="F400" s="1005" t="str">
        <f>IF($G400="","",VLOOKUP($G400,'DANH MỤC VẬT TƯ'!$B$10:$G$55,3,0))</f>
        <v/>
      </c>
      <c r="G400" s="1006"/>
      <c r="H400" s="1058"/>
      <c r="I400" s="1058" t="str">
        <f>IF(G400="","",VLOOKUP($G400,'BÁO CÁO NXT 156'!$A$62:$L$72,8,0))</f>
        <v/>
      </c>
      <c r="J400" s="1058" t="str">
        <f t="shared" si="11"/>
        <v/>
      </c>
      <c r="K400" s="1189"/>
      <c r="L400" s="828"/>
      <c r="M400" s="1190"/>
      <c r="N400" s="1076"/>
    </row>
    <row r="401" spans="1:14" s="1009" customFormat="1" ht="15.95" customHeight="1">
      <c r="A401" s="1001"/>
      <c r="B401" s="1028">
        <v>44613</v>
      </c>
      <c r="C401" s="1447">
        <v>93</v>
      </c>
      <c r="D401" s="1191"/>
      <c r="E401" s="1005" t="str">
        <f>IF($G401="","",VLOOKUP($G401,'DANH MỤC VẬT TƯ'!$B$10:$G$55,2,0))</f>
        <v>Coca</v>
      </c>
      <c r="F401" s="1005" t="str">
        <f>IF($G401="","",VLOOKUP($G401,'DANH MỤC VẬT TƯ'!$B$10:$G$55,3,0))</f>
        <v>Lon</v>
      </c>
      <c r="G401" s="1006" t="s">
        <v>2072</v>
      </c>
      <c r="H401" s="1058">
        <v>10</v>
      </c>
      <c r="I401" s="1058">
        <f>IF(G401="","",VLOOKUP($G401,'BÁO CÁO NXT 156'!$A$62:$L$72,8,0))</f>
        <v>8000</v>
      </c>
      <c r="J401" s="1058">
        <f t="shared" si="11"/>
        <v>80000</v>
      </c>
      <c r="K401" s="1189">
        <v>15000</v>
      </c>
      <c r="L401" s="828">
        <f t="shared" si="10"/>
        <v>150000</v>
      </c>
      <c r="M401" s="1076"/>
      <c r="N401" s="1076"/>
    </row>
    <row r="402" spans="1:14" s="1009" customFormat="1" ht="15.95" customHeight="1">
      <c r="A402" s="1001"/>
      <c r="B402" s="1028">
        <v>44613</v>
      </c>
      <c r="C402" s="1447">
        <v>93</v>
      </c>
      <c r="D402" s="1191"/>
      <c r="E402" s="1005" t="str">
        <f>IF($G402="","",VLOOKUP($G402,'DANH MỤC VẬT TƯ'!$B$10:$G$55,2,0))</f>
        <v>Navie 300ml</v>
      </c>
      <c r="F402" s="1005" t="str">
        <f>IF($G402="","",VLOOKUP($G402,'DANH MỤC VẬT TƯ'!$B$10:$G$55,3,0))</f>
        <v>Lon</v>
      </c>
      <c r="G402" s="1006" t="s">
        <v>2070</v>
      </c>
      <c r="H402" s="1058">
        <v>10</v>
      </c>
      <c r="I402" s="1058">
        <f>IF(G402="","",VLOOKUP($G402,'BÁO CÁO NXT 156'!$A$62:$L$72,8,0))</f>
        <v>4000</v>
      </c>
      <c r="J402" s="1058">
        <f t="shared" si="11"/>
        <v>40000</v>
      </c>
      <c r="K402" s="1189">
        <v>10000</v>
      </c>
      <c r="L402" s="828">
        <f t="shared" si="10"/>
        <v>100000</v>
      </c>
      <c r="M402" s="1076"/>
      <c r="N402" s="1076"/>
    </row>
    <row r="403" spans="1:14" s="1009" customFormat="1" ht="15.95" customHeight="1">
      <c r="A403" s="1001"/>
      <c r="B403" s="1028">
        <v>44613</v>
      </c>
      <c r="C403" s="1447">
        <v>93</v>
      </c>
      <c r="D403" s="1191"/>
      <c r="E403" s="1005" t="str">
        <f>IF($G403="","",VLOOKUP($G403,'DANH MỤC VẬT TƯ'!$B$10:$G$55,2,0))</f>
        <v>Rượu chuối 500ml</v>
      </c>
      <c r="F403" s="1005" t="str">
        <f>IF($G403="","",VLOOKUP($G403,'DANH MỤC VẬT TƯ'!$B$10:$G$55,3,0))</f>
        <v>Lon</v>
      </c>
      <c r="G403" s="1006" t="s">
        <v>2075</v>
      </c>
      <c r="H403" s="1058">
        <v>10</v>
      </c>
      <c r="I403" s="1058">
        <f>IF(G403="","",VLOOKUP($G403,'BÁO CÁO NXT 156'!$A$62:$L$72,8,0))</f>
        <v>35000</v>
      </c>
      <c r="J403" s="1058">
        <f t="shared" si="11"/>
        <v>350000</v>
      </c>
      <c r="K403" s="1189">
        <v>50000</v>
      </c>
      <c r="L403" s="828">
        <f>IF(H403="","",K403*H403)</f>
        <v>500000</v>
      </c>
      <c r="M403" s="1076"/>
      <c r="N403" s="1076"/>
    </row>
    <row r="404" spans="1:14" s="1009" customFormat="1" ht="15.95" customHeight="1">
      <c r="A404" s="1001"/>
      <c r="B404" s="1028"/>
      <c r="C404" s="1447"/>
      <c r="D404" s="1191"/>
      <c r="E404" s="1005" t="str">
        <f>IF($G404="","",VLOOKUP($G404,'DANH MỤC VẬT TƯ'!$B$10:$G$55,2,0))</f>
        <v/>
      </c>
      <c r="F404" s="1005" t="str">
        <f>IF($G404="","",VLOOKUP($G404,'DANH MỤC VẬT TƯ'!$B$10:$G$55,3,0))</f>
        <v/>
      </c>
      <c r="G404" s="813"/>
      <c r="H404" s="1058"/>
      <c r="I404" s="1058" t="str">
        <f>IF(G404="","",VLOOKUP($G404,'BÁO CÁO NXT 156'!$A$62:$L$72,8,0))</f>
        <v/>
      </c>
      <c r="J404" s="1058" t="str">
        <f t="shared" si="11"/>
        <v/>
      </c>
      <c r="K404" s="1189"/>
      <c r="L404" s="828"/>
      <c r="M404" s="1190"/>
      <c r="N404" s="1076"/>
    </row>
    <row r="405" spans="1:14" s="1009" customFormat="1" ht="15.95" customHeight="1">
      <c r="A405" s="1001"/>
      <c r="B405" s="1028">
        <v>44614</v>
      </c>
      <c r="C405" s="1447">
        <v>94</v>
      </c>
      <c r="D405" s="1191"/>
      <c r="E405" s="1005" t="str">
        <f>IF($G405="","",VLOOKUP($G405,'DANH MỤC VẬT TƯ'!$B$10:$G$55,2,0))</f>
        <v>Coca</v>
      </c>
      <c r="F405" s="1005" t="str">
        <f>IF($G405="","",VLOOKUP($G405,'DANH MỤC VẬT TƯ'!$B$10:$G$55,3,0))</f>
        <v>Lon</v>
      </c>
      <c r="G405" s="1006" t="s">
        <v>2072</v>
      </c>
      <c r="H405" s="1058">
        <v>20</v>
      </c>
      <c r="I405" s="1058">
        <f>IF(G405="","",VLOOKUP($G405,'BÁO CÁO NXT 156'!$A$62:$L$72,8,0))</f>
        <v>8000</v>
      </c>
      <c r="J405" s="1058">
        <f t="shared" si="11"/>
        <v>160000</v>
      </c>
      <c r="K405" s="1189">
        <v>15000</v>
      </c>
      <c r="L405" s="828">
        <f t="shared" si="10"/>
        <v>300000</v>
      </c>
      <c r="M405" s="1076"/>
      <c r="N405" s="1076"/>
    </row>
    <row r="406" spans="1:14" s="1009" customFormat="1" ht="15.95" customHeight="1">
      <c r="A406" s="1001"/>
      <c r="B406" s="1028">
        <v>44614</v>
      </c>
      <c r="C406" s="1447">
        <v>94</v>
      </c>
      <c r="D406" s="1191"/>
      <c r="E406" s="1005" t="str">
        <f>IF($G406="","",VLOOKUP($G406,'DANH MỤC VẬT TƯ'!$B$10:$G$55,2,0))</f>
        <v>Navie 300ml</v>
      </c>
      <c r="F406" s="1005" t="str">
        <f>IF($G406="","",VLOOKUP($G406,'DANH MỤC VẬT TƯ'!$B$10:$G$55,3,0))</f>
        <v>Lon</v>
      </c>
      <c r="G406" s="1006" t="s">
        <v>2070</v>
      </c>
      <c r="H406" s="1058">
        <v>10</v>
      </c>
      <c r="I406" s="1058">
        <f>IF(G406="","",VLOOKUP($G406,'BÁO CÁO NXT 156'!$A$62:$L$72,8,0))</f>
        <v>4000</v>
      </c>
      <c r="J406" s="1058">
        <f t="shared" si="11"/>
        <v>40000</v>
      </c>
      <c r="K406" s="1189">
        <v>10000</v>
      </c>
      <c r="L406" s="828">
        <f t="shared" si="10"/>
        <v>100000</v>
      </c>
      <c r="M406" s="1076"/>
      <c r="N406" s="1076"/>
    </row>
    <row r="407" spans="1:14" s="1009" customFormat="1" ht="15.95" customHeight="1">
      <c r="A407" s="1001"/>
      <c r="B407" s="1028"/>
      <c r="C407" s="1447"/>
      <c r="D407" s="1191"/>
      <c r="E407" s="1005" t="str">
        <f>IF($G407="","",VLOOKUP($G407,'DANH MỤC VẬT TƯ'!$B$10:$G$55,2,0))</f>
        <v/>
      </c>
      <c r="F407" s="1005" t="str">
        <f>IF($G407="","",VLOOKUP($G407,'DANH MỤC VẬT TƯ'!$B$10:$G$55,3,0))</f>
        <v/>
      </c>
      <c r="G407" s="1006"/>
      <c r="H407" s="1058"/>
      <c r="I407" s="1058" t="str">
        <f>IF(G407="","",VLOOKUP($G407,'BÁO CÁO NXT 156'!$A$62:$L$72,8,0))</f>
        <v/>
      </c>
      <c r="J407" s="1058" t="str">
        <f t="shared" si="11"/>
        <v/>
      </c>
      <c r="K407" s="1189" t="s">
        <v>785</v>
      </c>
      <c r="L407" s="828" t="str">
        <f t="shared" si="10"/>
        <v/>
      </c>
      <c r="M407" s="1190"/>
      <c r="N407" s="1076"/>
    </row>
    <row r="408" spans="1:14" s="1009" customFormat="1" ht="15.95" customHeight="1">
      <c r="A408" s="1001"/>
      <c r="B408" s="1028">
        <v>44614</v>
      </c>
      <c r="C408" s="1447">
        <v>95</v>
      </c>
      <c r="D408" s="1191"/>
      <c r="E408" s="1005" t="str">
        <f>IF($G408="","",VLOOKUP($G408,'DANH MỤC VẬT TƯ'!$B$10:$G$55,2,0))</f>
        <v>Coca</v>
      </c>
      <c r="F408" s="1005" t="str">
        <f>IF($G408="","",VLOOKUP($G408,'DANH MỤC VẬT TƯ'!$B$10:$G$55,3,0))</f>
        <v>Lon</v>
      </c>
      <c r="G408" s="1006" t="s">
        <v>2072</v>
      </c>
      <c r="H408" s="1058">
        <v>10</v>
      </c>
      <c r="I408" s="1058">
        <f>IF(G408="","",VLOOKUP($G408,'BÁO CÁO NXT 156'!$A$62:$L$72,8,0))</f>
        <v>8000</v>
      </c>
      <c r="J408" s="1058">
        <f t="shared" si="11"/>
        <v>80000</v>
      </c>
      <c r="K408" s="1189">
        <v>15000</v>
      </c>
      <c r="L408" s="828">
        <f t="shared" ref="L408:L431" si="12">IF(H408="","",K408*H408)</f>
        <v>150000</v>
      </c>
      <c r="M408" s="1076"/>
      <c r="N408" s="1076"/>
    </row>
    <row r="409" spans="1:14" s="1009" customFormat="1" ht="15.95" customHeight="1">
      <c r="A409" s="1001"/>
      <c r="B409" s="1028">
        <v>44614</v>
      </c>
      <c r="C409" s="1447">
        <v>95</v>
      </c>
      <c r="D409" s="1191"/>
      <c r="E409" s="1005" t="str">
        <f>IF($G409="","",VLOOKUP($G409,'DANH MỤC VẬT TƯ'!$B$10:$G$55,2,0))</f>
        <v>Navie 300ml</v>
      </c>
      <c r="F409" s="1005" t="str">
        <f>IF($G409="","",VLOOKUP($G409,'DANH MỤC VẬT TƯ'!$B$10:$G$55,3,0))</f>
        <v>Lon</v>
      </c>
      <c r="G409" s="1006" t="s">
        <v>2070</v>
      </c>
      <c r="H409" s="1058">
        <v>5</v>
      </c>
      <c r="I409" s="1058">
        <f>IF(G409="","",VLOOKUP($G409,'BÁO CÁO NXT 156'!$A$62:$L$72,8,0))</f>
        <v>4000</v>
      </c>
      <c r="J409" s="1058">
        <f t="shared" si="11"/>
        <v>20000</v>
      </c>
      <c r="K409" s="1189">
        <v>10000</v>
      </c>
      <c r="L409" s="828">
        <f t="shared" si="12"/>
        <v>50000</v>
      </c>
      <c r="M409" s="1076"/>
      <c r="N409" s="1076"/>
    </row>
    <row r="410" spans="1:14" s="1009" customFormat="1" ht="15.95" customHeight="1">
      <c r="A410" s="1001"/>
      <c r="B410" s="1028"/>
      <c r="C410" s="1447"/>
      <c r="D410" s="1191"/>
      <c r="E410" s="1005" t="str">
        <f>IF($G410="","",VLOOKUP($G410,'DANH MỤC VẬT TƯ'!$B$10:$G$55,2,0))</f>
        <v/>
      </c>
      <c r="F410" s="1005" t="str">
        <f>IF($G410="","",VLOOKUP($G410,'DANH MỤC VẬT TƯ'!$B$10:$G$55,3,0))</f>
        <v/>
      </c>
      <c r="G410" s="1006"/>
      <c r="H410" s="1058"/>
      <c r="I410" s="1058" t="str">
        <f>IF(G410="","",VLOOKUP($G410,'BÁO CÁO NXT 156'!$A$62:$L$72,8,0))</f>
        <v/>
      </c>
      <c r="J410" s="1058" t="str">
        <f t="shared" si="11"/>
        <v/>
      </c>
      <c r="K410" s="1189" t="s">
        <v>785</v>
      </c>
      <c r="L410" s="828" t="str">
        <f t="shared" si="12"/>
        <v/>
      </c>
      <c r="M410" s="1076"/>
      <c r="N410" s="1076"/>
    </row>
    <row r="411" spans="1:14" s="1009" customFormat="1" ht="15.95" customHeight="1">
      <c r="A411" s="1001"/>
      <c r="B411" s="1002">
        <v>44615</v>
      </c>
      <c r="C411" s="1447">
        <v>96</v>
      </c>
      <c r="D411" s="1191"/>
      <c r="E411" s="1005" t="str">
        <f>IF($G411="","",VLOOKUP($G411,'DANH MỤC VẬT TƯ'!$B$10:$G$55,2,0))</f>
        <v>Coca</v>
      </c>
      <c r="F411" s="1005" t="str">
        <f>IF($G411="","",VLOOKUP($G411,'DANH MỤC VẬT TƯ'!$B$10:$G$55,3,0))</f>
        <v>Lon</v>
      </c>
      <c r="G411" s="1006" t="s">
        <v>2072</v>
      </c>
      <c r="H411" s="1058">
        <v>30</v>
      </c>
      <c r="I411" s="1058">
        <f>IF(G411="","",VLOOKUP($G411,'BÁO CÁO NXT 156'!$A$62:$L$72,8,0))</f>
        <v>8000</v>
      </c>
      <c r="J411" s="1058">
        <f t="shared" si="11"/>
        <v>240000</v>
      </c>
      <c r="K411" s="1189">
        <v>15000</v>
      </c>
      <c r="L411" s="828">
        <f t="shared" si="12"/>
        <v>450000</v>
      </c>
      <c r="M411" s="1076"/>
      <c r="N411" s="1076"/>
    </row>
    <row r="412" spans="1:14" s="1009" customFormat="1" ht="15.95" customHeight="1">
      <c r="A412" s="1001"/>
      <c r="B412" s="1002">
        <v>44615</v>
      </c>
      <c r="C412" s="1447">
        <v>96</v>
      </c>
      <c r="D412" s="1191"/>
      <c r="E412" s="1005" t="str">
        <f>IF($G412="","",VLOOKUP($G412,'DANH MỤC VẬT TƯ'!$B$10:$G$55,2,0))</f>
        <v>Navie 300ml</v>
      </c>
      <c r="F412" s="1005" t="str">
        <f>IF($G412="","",VLOOKUP($G412,'DANH MỤC VẬT TƯ'!$B$10:$G$55,3,0))</f>
        <v>Lon</v>
      </c>
      <c r="G412" s="1006" t="s">
        <v>2070</v>
      </c>
      <c r="H412" s="1058">
        <v>10</v>
      </c>
      <c r="I412" s="1058">
        <f>IF(G412="","",VLOOKUP($G412,'BÁO CÁO NXT 156'!$A$62:$L$72,8,0))</f>
        <v>4000</v>
      </c>
      <c r="J412" s="1058">
        <f t="shared" si="11"/>
        <v>40000</v>
      </c>
      <c r="K412" s="1189">
        <v>10000</v>
      </c>
      <c r="L412" s="828">
        <f t="shared" si="12"/>
        <v>100000</v>
      </c>
      <c r="M412" s="1076"/>
      <c r="N412" s="1076"/>
    </row>
    <row r="413" spans="1:14" s="1009" customFormat="1" ht="15.95" customHeight="1">
      <c r="A413" s="1001"/>
      <c r="B413" s="1002">
        <v>44615</v>
      </c>
      <c r="C413" s="1447">
        <v>96</v>
      </c>
      <c r="D413" s="1191"/>
      <c r="E413" s="1005" t="str">
        <f>IF($G413="","",VLOOKUP($G413,'DANH MỤC VẬT TƯ'!$B$10:$G$55,2,0))</f>
        <v>Rượu chuối 500ml</v>
      </c>
      <c r="F413" s="1005" t="str">
        <f>IF($G413="","",VLOOKUP($G413,'DANH MỤC VẬT TƯ'!$B$10:$G$55,3,0))</f>
        <v>Lon</v>
      </c>
      <c r="G413" s="1006" t="s">
        <v>2075</v>
      </c>
      <c r="H413" s="1058">
        <v>5</v>
      </c>
      <c r="I413" s="1058">
        <f>IF(G413="","",VLOOKUP($G413,'BÁO CÁO NXT 156'!$A$62:$L$72,8,0))</f>
        <v>35000</v>
      </c>
      <c r="J413" s="1058">
        <f t="shared" si="11"/>
        <v>175000</v>
      </c>
      <c r="K413" s="1189">
        <v>50000</v>
      </c>
      <c r="L413" s="828">
        <f t="shared" si="12"/>
        <v>250000</v>
      </c>
      <c r="M413" s="1076"/>
      <c r="N413" s="1076"/>
    </row>
    <row r="414" spans="1:14" s="1009" customFormat="1" ht="15.95" customHeight="1">
      <c r="A414" s="1001"/>
      <c r="B414" s="1002"/>
      <c r="C414" s="1447"/>
      <c r="D414" s="1191"/>
      <c r="E414" s="1005" t="str">
        <f>IF($G414="","",VLOOKUP($G414,'DANH MỤC VẬT TƯ'!$B$10:$G$55,2,0))</f>
        <v/>
      </c>
      <c r="F414" s="1005" t="str">
        <f>IF($G414="","",VLOOKUP($G414,'DANH MỤC VẬT TƯ'!$B$10:$G$55,3,0))</f>
        <v/>
      </c>
      <c r="G414" s="1006"/>
      <c r="H414" s="1058"/>
      <c r="I414" s="1058" t="str">
        <f>IF(G414="","",VLOOKUP($G414,'BÁO CÁO NXT 156'!$A$62:$L$72,8,0))</f>
        <v/>
      </c>
      <c r="J414" s="1058" t="str">
        <f t="shared" si="11"/>
        <v/>
      </c>
      <c r="K414" s="1189"/>
      <c r="L414" s="828"/>
      <c r="M414" s="1076"/>
      <c r="N414" s="1076"/>
    </row>
    <row r="415" spans="1:14" s="1009" customFormat="1" ht="15.95" customHeight="1">
      <c r="A415" s="1001"/>
      <c r="B415" s="1002">
        <v>44615</v>
      </c>
      <c r="C415" s="1447">
        <v>97</v>
      </c>
      <c r="D415" s="1191"/>
      <c r="E415" s="1005" t="str">
        <f>IF($G415="","",VLOOKUP($G415,'DANH MỤC VẬT TƯ'!$B$10:$G$55,2,0))</f>
        <v>Coca</v>
      </c>
      <c r="F415" s="1005" t="str">
        <f>IF($G415="","",VLOOKUP($G415,'DANH MỤC VẬT TƯ'!$B$10:$G$55,3,0))</f>
        <v>Lon</v>
      </c>
      <c r="G415" s="1006" t="s">
        <v>2072</v>
      </c>
      <c r="H415" s="1058">
        <v>20</v>
      </c>
      <c r="I415" s="1058">
        <f>IF(G415="","",VLOOKUP($G415,'BÁO CÁO NXT 156'!$A$62:$L$72,8,0))</f>
        <v>8000</v>
      </c>
      <c r="J415" s="1058">
        <f t="shared" si="11"/>
        <v>160000</v>
      </c>
      <c r="K415" s="1189">
        <v>15000</v>
      </c>
      <c r="L415" s="828">
        <f t="shared" si="12"/>
        <v>300000</v>
      </c>
      <c r="M415" s="1076"/>
      <c r="N415" s="1076"/>
    </row>
    <row r="416" spans="1:14" s="1009" customFormat="1" ht="15.95" customHeight="1">
      <c r="A416" s="1001"/>
      <c r="B416" s="1002">
        <v>44615</v>
      </c>
      <c r="C416" s="1447">
        <v>97</v>
      </c>
      <c r="D416" s="1191"/>
      <c r="E416" s="1005" t="str">
        <f>IF($G416="","",VLOOKUP($G416,'DANH MỤC VẬT TƯ'!$B$10:$G$55,2,0))</f>
        <v>Navie 300ml</v>
      </c>
      <c r="F416" s="1005" t="str">
        <f>IF($G416="","",VLOOKUP($G416,'DANH MỤC VẬT TƯ'!$B$10:$G$55,3,0))</f>
        <v>Lon</v>
      </c>
      <c r="G416" s="1006" t="s">
        <v>2070</v>
      </c>
      <c r="H416" s="1058">
        <v>10</v>
      </c>
      <c r="I416" s="1058">
        <f>IF(G416="","",VLOOKUP($G416,'BÁO CÁO NXT 156'!$A$62:$L$72,8,0))</f>
        <v>4000</v>
      </c>
      <c r="J416" s="1058">
        <f t="shared" si="11"/>
        <v>40000</v>
      </c>
      <c r="K416" s="1189">
        <v>10000</v>
      </c>
      <c r="L416" s="828">
        <f>IF(H416="","",K416*H416)</f>
        <v>100000</v>
      </c>
      <c r="M416" s="1076"/>
      <c r="N416" s="1076"/>
    </row>
    <row r="417" spans="1:14" s="1009" customFormat="1" ht="15.95" customHeight="1">
      <c r="A417" s="1001"/>
      <c r="B417" s="1002"/>
      <c r="C417" s="1447"/>
      <c r="D417" s="1191"/>
      <c r="E417" s="1005" t="str">
        <f>IF($G417="","",VLOOKUP($G417,'DANH MỤC VẬT TƯ'!$B$10:$G$55,2,0))</f>
        <v/>
      </c>
      <c r="F417" s="1005" t="str">
        <f>IF($G417="","",VLOOKUP($G417,'DANH MỤC VẬT TƯ'!$B$10:$G$55,3,0))</f>
        <v/>
      </c>
      <c r="G417" s="813"/>
      <c r="H417" s="1058"/>
      <c r="I417" s="1058" t="str">
        <f>IF(G417="","",VLOOKUP($G417,'BÁO CÁO NXT 156'!$A$62:$L$72,8,0))</f>
        <v/>
      </c>
      <c r="J417" s="1058" t="str">
        <f t="shared" si="11"/>
        <v/>
      </c>
      <c r="K417" s="1189"/>
      <c r="L417" s="828"/>
      <c r="M417" s="1190"/>
      <c r="N417" s="1076"/>
    </row>
    <row r="418" spans="1:14" s="1009" customFormat="1" ht="15.95" customHeight="1">
      <c r="A418" s="1001"/>
      <c r="B418" s="1002">
        <v>44615</v>
      </c>
      <c r="C418" s="1447">
        <v>98</v>
      </c>
      <c r="D418" s="1191"/>
      <c r="E418" s="1005" t="str">
        <f>IF($G418="","",VLOOKUP($G418,'DANH MỤC VẬT TƯ'!$B$10:$G$55,2,0))</f>
        <v>Coca</v>
      </c>
      <c r="F418" s="1005" t="str">
        <f>IF($G418="","",VLOOKUP($G418,'DANH MỤC VẬT TƯ'!$B$10:$G$55,3,0))</f>
        <v>Lon</v>
      </c>
      <c r="G418" s="1006" t="s">
        <v>2072</v>
      </c>
      <c r="H418" s="1058">
        <v>10</v>
      </c>
      <c r="I418" s="1058">
        <f>IF(G418="","",VLOOKUP($G418,'BÁO CÁO NXT 156'!$A$62:$L$72,8,0))</f>
        <v>8000</v>
      </c>
      <c r="J418" s="1058">
        <f t="shared" si="11"/>
        <v>80000</v>
      </c>
      <c r="K418" s="1189">
        <v>15000</v>
      </c>
      <c r="L418" s="828">
        <f t="shared" si="12"/>
        <v>150000</v>
      </c>
      <c r="M418" s="1076"/>
      <c r="N418" s="1076"/>
    </row>
    <row r="419" spans="1:14" s="1009" customFormat="1" ht="15.95" customHeight="1">
      <c r="A419" s="1001"/>
      <c r="B419" s="1002">
        <v>44615</v>
      </c>
      <c r="C419" s="1447">
        <v>98</v>
      </c>
      <c r="D419" s="1191"/>
      <c r="E419" s="1005" t="str">
        <f>IF($G419="","",VLOOKUP($G419,'DANH MỤC VẬT TƯ'!$B$10:$G$55,2,0))</f>
        <v>Navie 300ml</v>
      </c>
      <c r="F419" s="1005" t="str">
        <f>IF($G419="","",VLOOKUP($G419,'DANH MỤC VẬT TƯ'!$B$10:$G$55,3,0))</f>
        <v>Lon</v>
      </c>
      <c r="G419" s="1006" t="s">
        <v>2070</v>
      </c>
      <c r="H419" s="1058">
        <v>5</v>
      </c>
      <c r="I419" s="1058">
        <f>IF(G419="","",VLOOKUP($G419,'BÁO CÁO NXT 156'!$A$62:$L$72,8,0))</f>
        <v>4000</v>
      </c>
      <c r="J419" s="1058">
        <f t="shared" si="11"/>
        <v>20000</v>
      </c>
      <c r="K419" s="1189">
        <v>10000</v>
      </c>
      <c r="L419" s="828">
        <f t="shared" si="12"/>
        <v>50000</v>
      </c>
      <c r="M419" s="1076"/>
      <c r="N419" s="1076"/>
    </row>
    <row r="420" spans="1:14" s="1009" customFormat="1" ht="15.95" customHeight="1">
      <c r="A420" s="1001"/>
      <c r="B420" s="1002"/>
      <c r="C420" s="1447"/>
      <c r="D420" s="1191"/>
      <c r="E420" s="1005" t="str">
        <f>IF($G420="","",VLOOKUP($G420,'DANH MỤC VẬT TƯ'!$B$10:$G$55,2,0))</f>
        <v/>
      </c>
      <c r="F420" s="1005" t="str">
        <f>IF($G420="","",VLOOKUP($G420,'DANH MỤC VẬT TƯ'!$B$10:$G$55,3,0))</f>
        <v/>
      </c>
      <c r="G420" s="1006"/>
      <c r="H420" s="1058"/>
      <c r="I420" s="1058" t="str">
        <f>IF(G420="","",VLOOKUP($G420,'BÁO CÁO NXT 156'!$A$62:$L$72,8,0))</f>
        <v/>
      </c>
      <c r="J420" s="1058" t="str">
        <f t="shared" si="11"/>
        <v/>
      </c>
      <c r="K420" s="1189" t="s">
        <v>785</v>
      </c>
      <c r="L420" s="828" t="str">
        <f t="shared" si="12"/>
        <v/>
      </c>
      <c r="M420" s="1076"/>
      <c r="N420" s="1076"/>
    </row>
    <row r="421" spans="1:14" s="1009" customFormat="1" ht="15.95" customHeight="1">
      <c r="A421" s="1001"/>
      <c r="B421" s="1028">
        <v>44616</v>
      </c>
      <c r="C421" s="1447">
        <v>99</v>
      </c>
      <c r="D421" s="1191"/>
      <c r="E421" s="1005" t="str">
        <f>IF($G421="","",VLOOKUP($G421,'DANH MỤC VẬT TƯ'!$B$10:$G$55,2,0))</f>
        <v>Coca</v>
      </c>
      <c r="F421" s="1005" t="str">
        <f>IF($G421="","",VLOOKUP($G421,'DANH MỤC VẬT TƯ'!$B$10:$G$55,3,0))</f>
        <v>Lon</v>
      </c>
      <c r="G421" s="1006" t="s">
        <v>2072</v>
      </c>
      <c r="H421" s="1058">
        <v>10</v>
      </c>
      <c r="I421" s="1058">
        <f>IF(G421="","",VLOOKUP($G421,'BÁO CÁO NXT 156'!$A$62:$L$72,8,0))</f>
        <v>8000</v>
      </c>
      <c r="J421" s="1058">
        <f t="shared" si="11"/>
        <v>80000</v>
      </c>
      <c r="K421" s="1189">
        <v>15000</v>
      </c>
      <c r="L421" s="828">
        <f t="shared" si="12"/>
        <v>150000</v>
      </c>
      <c r="M421" s="1076"/>
      <c r="N421" s="1076"/>
    </row>
    <row r="422" spans="1:14" s="1009" customFormat="1" ht="15.95" customHeight="1">
      <c r="A422" s="1001"/>
      <c r="B422" s="1028">
        <v>44616</v>
      </c>
      <c r="C422" s="1447">
        <v>99</v>
      </c>
      <c r="D422" s="1191"/>
      <c r="E422" s="1005" t="str">
        <f>IF($G422="","",VLOOKUP($G422,'DANH MỤC VẬT TƯ'!$B$10:$G$55,2,0))</f>
        <v>Navie 300ml</v>
      </c>
      <c r="F422" s="1005" t="str">
        <f>IF($G422="","",VLOOKUP($G422,'DANH MỤC VẬT TƯ'!$B$10:$G$55,3,0))</f>
        <v>Lon</v>
      </c>
      <c r="G422" s="1006" t="s">
        <v>2070</v>
      </c>
      <c r="H422" s="1058">
        <v>10</v>
      </c>
      <c r="I422" s="1058">
        <f>IF(G422="","",VLOOKUP($G422,'BÁO CÁO NXT 156'!$A$62:$L$72,8,0))</f>
        <v>4000</v>
      </c>
      <c r="J422" s="1058">
        <f t="shared" si="11"/>
        <v>40000</v>
      </c>
      <c r="K422" s="1189">
        <v>10000</v>
      </c>
      <c r="L422" s="828">
        <f t="shared" si="12"/>
        <v>100000</v>
      </c>
      <c r="M422" s="1076"/>
      <c r="N422" s="1076"/>
    </row>
    <row r="423" spans="1:14" s="1009" customFormat="1" ht="15.95" customHeight="1">
      <c r="A423" s="1001"/>
      <c r="B423" s="1028">
        <v>44616</v>
      </c>
      <c r="C423" s="1447">
        <v>99</v>
      </c>
      <c r="D423" s="1191"/>
      <c r="E423" s="1005" t="str">
        <f>IF($G423="","",VLOOKUP($G423,'DANH MỤC VẬT TƯ'!$B$10:$G$55,2,0))</f>
        <v>Rượu chuối 500ml</v>
      </c>
      <c r="F423" s="1005" t="str">
        <f>IF($G423="","",VLOOKUP($G423,'DANH MỤC VẬT TƯ'!$B$10:$G$55,3,0))</f>
        <v>Lon</v>
      </c>
      <c r="G423" s="1006" t="s">
        <v>2075</v>
      </c>
      <c r="H423" s="1058">
        <v>10</v>
      </c>
      <c r="I423" s="1058">
        <f>IF(G423="","",VLOOKUP($G423,'BÁO CÁO NXT 156'!$A$62:$L$72,8,0))</f>
        <v>35000</v>
      </c>
      <c r="J423" s="1058">
        <f t="shared" si="11"/>
        <v>350000</v>
      </c>
      <c r="K423" s="1189">
        <v>50000</v>
      </c>
      <c r="L423" s="828">
        <f t="shared" si="12"/>
        <v>500000</v>
      </c>
      <c r="M423" s="1076"/>
      <c r="N423" s="1076"/>
    </row>
    <row r="424" spans="1:14" s="1009" customFormat="1" ht="15.95" customHeight="1">
      <c r="A424" s="1001"/>
      <c r="B424" s="1028">
        <v>44616</v>
      </c>
      <c r="C424" s="1447">
        <v>99</v>
      </c>
      <c r="D424" s="1191"/>
      <c r="E424" s="1005" t="str">
        <f>IF($G424="","",VLOOKUP($G424,'DANH MỤC VẬT TƯ'!$B$10:$G$55,2,0))</f>
        <v>Bia 333</v>
      </c>
      <c r="F424" s="1005" t="str">
        <f>IF($G424="","",VLOOKUP($G424,'DANH MỤC VẬT TƯ'!$B$10:$G$55,3,0))</f>
        <v>Lon</v>
      </c>
      <c r="G424" s="1006" t="s">
        <v>2069</v>
      </c>
      <c r="H424" s="1058">
        <v>10</v>
      </c>
      <c r="I424" s="1058">
        <f>IF(G424="","",VLOOKUP($G424,'BÁO CÁO NXT 156'!$A$62:$L$72,8,0))</f>
        <v>11000</v>
      </c>
      <c r="J424" s="1058">
        <f t="shared" si="11"/>
        <v>110000</v>
      </c>
      <c r="K424" s="1189">
        <v>15000</v>
      </c>
      <c r="L424" s="828">
        <f>IF(H424="","",K424*H424)</f>
        <v>150000</v>
      </c>
      <c r="M424" s="1076"/>
      <c r="N424" s="1076"/>
    </row>
    <row r="425" spans="1:14" s="1009" customFormat="1" ht="15.95" customHeight="1">
      <c r="A425" s="1001"/>
      <c r="B425" s="1002"/>
      <c r="C425" s="1447"/>
      <c r="D425" s="1191"/>
      <c r="E425" s="1005" t="str">
        <f>IF($G425="","",VLOOKUP($G425,'DANH MỤC VẬT TƯ'!$B$10:$G$55,2,0))</f>
        <v/>
      </c>
      <c r="F425" s="1005" t="str">
        <f>IF($G425="","",VLOOKUP($G425,'DANH MỤC VẬT TƯ'!$B$10:$G$55,3,0))</f>
        <v/>
      </c>
      <c r="G425" s="1006"/>
      <c r="H425" s="1058"/>
      <c r="I425" s="1058" t="str">
        <f>IF(G425="","",VLOOKUP($G425,'BÁO CÁO NXT 156'!$A$62:$L$72,8,0))</f>
        <v/>
      </c>
      <c r="J425" s="1058" t="str">
        <f t="shared" si="11"/>
        <v/>
      </c>
      <c r="K425" s="1189"/>
      <c r="L425" s="828"/>
      <c r="M425" s="1076"/>
      <c r="N425" s="1076"/>
    </row>
    <row r="426" spans="1:14" s="1009" customFormat="1" ht="15.95" customHeight="1">
      <c r="A426" s="1001"/>
      <c r="B426" s="1002">
        <v>44617</v>
      </c>
      <c r="C426" s="1447">
        <v>101</v>
      </c>
      <c r="D426" s="1191"/>
      <c r="E426" s="1005" t="str">
        <f>IF($G426="","",VLOOKUP($G426,'DANH MỤC VẬT TƯ'!$B$10:$G$55,2,0))</f>
        <v>Coca</v>
      </c>
      <c r="F426" s="1005" t="str">
        <f>IF($G426="","",VLOOKUP($G426,'DANH MỤC VẬT TƯ'!$B$10:$G$55,3,0))</f>
        <v>Lon</v>
      </c>
      <c r="G426" s="1006" t="s">
        <v>2072</v>
      </c>
      <c r="H426" s="1058">
        <v>35</v>
      </c>
      <c r="I426" s="1058">
        <f>IF(G426="","",VLOOKUP($G426,'BÁO CÁO NXT 156'!$A$62:$L$72,8,0))</f>
        <v>8000</v>
      </c>
      <c r="J426" s="1058">
        <f t="shared" si="11"/>
        <v>280000</v>
      </c>
      <c r="K426" s="1189">
        <v>15000</v>
      </c>
      <c r="L426" s="828">
        <f t="shared" si="12"/>
        <v>525000</v>
      </c>
      <c r="M426" s="1076"/>
      <c r="N426" s="1076"/>
    </row>
    <row r="427" spans="1:14" s="1009" customFormat="1" ht="15.95" customHeight="1">
      <c r="A427" s="1001"/>
      <c r="B427" s="1002">
        <v>44617</v>
      </c>
      <c r="C427" s="1447">
        <v>101</v>
      </c>
      <c r="D427" s="1191"/>
      <c r="E427" s="1005" t="str">
        <f>IF($G427="","",VLOOKUP($G427,'DANH MỤC VẬT TƯ'!$B$10:$G$55,2,0))</f>
        <v>Navie 300ml</v>
      </c>
      <c r="F427" s="1005" t="str">
        <f>IF($G427="","",VLOOKUP($G427,'DANH MỤC VẬT TƯ'!$B$10:$G$55,3,0))</f>
        <v>Lon</v>
      </c>
      <c r="G427" s="1006" t="s">
        <v>2070</v>
      </c>
      <c r="H427" s="1058">
        <v>20</v>
      </c>
      <c r="I427" s="1058">
        <f>IF(G427="","",VLOOKUP($G427,'BÁO CÁO NXT 156'!$A$62:$L$72,8,0))</f>
        <v>4000</v>
      </c>
      <c r="J427" s="1058">
        <f t="shared" si="11"/>
        <v>80000</v>
      </c>
      <c r="K427" s="1189">
        <v>10000</v>
      </c>
      <c r="L427" s="828">
        <f t="shared" si="12"/>
        <v>200000</v>
      </c>
      <c r="M427" s="1076"/>
      <c r="N427" s="1076"/>
    </row>
    <row r="428" spans="1:14" s="1009" customFormat="1" ht="15.95" customHeight="1">
      <c r="A428" s="1001"/>
      <c r="B428" s="1002">
        <v>44617</v>
      </c>
      <c r="C428" s="1447">
        <v>101</v>
      </c>
      <c r="D428" s="1191"/>
      <c r="E428" s="1005" t="str">
        <f>IF($G428="","",VLOOKUP($G428,'DANH MỤC VẬT TƯ'!$B$10:$G$55,2,0))</f>
        <v>Rượu chuối 500ml</v>
      </c>
      <c r="F428" s="1005" t="str">
        <f>IF($G428="","",VLOOKUP($G428,'DANH MỤC VẬT TƯ'!$B$10:$G$55,3,0))</f>
        <v>Lon</v>
      </c>
      <c r="G428" s="1006" t="s">
        <v>2075</v>
      </c>
      <c r="H428" s="1058">
        <v>20</v>
      </c>
      <c r="I428" s="1058">
        <f>IF(G428="","",VLOOKUP($G428,'BÁO CÁO NXT 156'!$A$62:$L$72,8,0))</f>
        <v>35000</v>
      </c>
      <c r="J428" s="1058">
        <f t="shared" si="11"/>
        <v>700000</v>
      </c>
      <c r="K428" s="1189">
        <v>50000</v>
      </c>
      <c r="L428" s="828">
        <f>IF(H428="","",K428*H428)</f>
        <v>1000000</v>
      </c>
      <c r="M428" s="1076"/>
      <c r="N428" s="1076"/>
    </row>
    <row r="429" spans="1:14" s="1009" customFormat="1" ht="15.95" customHeight="1">
      <c r="A429" s="1001"/>
      <c r="B429" s="1002">
        <v>44617</v>
      </c>
      <c r="C429" s="1447">
        <v>101</v>
      </c>
      <c r="D429" s="1191"/>
      <c r="E429" s="1005" t="str">
        <f>IF($G429="","",VLOOKUP($G429,'DANH MỤC VẬT TƯ'!$B$10:$G$55,2,0))</f>
        <v>Bia Trúc Bạch</v>
      </c>
      <c r="F429" s="1005" t="str">
        <f>IF($G429="","",VLOOKUP($G429,'DANH MỤC VẬT TƯ'!$B$10:$G$55,3,0))</f>
        <v>Lon</v>
      </c>
      <c r="G429" s="1006" t="s">
        <v>2068</v>
      </c>
      <c r="H429" s="1058">
        <v>20</v>
      </c>
      <c r="I429" s="1058">
        <f>IF(G429="","",VLOOKUP($G429,'BÁO CÁO NXT 156'!$A$62:$L$72,8,0))</f>
        <v>20000</v>
      </c>
      <c r="J429" s="1058">
        <f t="shared" si="11"/>
        <v>400000</v>
      </c>
      <c r="K429" s="1189">
        <v>20000</v>
      </c>
      <c r="L429" s="828">
        <f>IF(H429="","",K429*H429)</f>
        <v>400000</v>
      </c>
      <c r="M429" s="1076"/>
      <c r="N429" s="1076"/>
    </row>
    <row r="430" spans="1:14" s="1009" customFormat="1" ht="15.95" customHeight="1">
      <c r="A430" s="1001"/>
      <c r="B430" s="1002"/>
      <c r="C430" s="1447"/>
      <c r="D430" s="1191"/>
      <c r="E430" s="1005" t="str">
        <f>IF($G430="","",VLOOKUP($G430,'DANH MỤC VẬT TƯ'!$B$10:$G$55,2,0))</f>
        <v/>
      </c>
      <c r="F430" s="1005" t="str">
        <f>IF($G430="","",VLOOKUP($G430,'DANH MỤC VẬT TƯ'!$B$10:$G$55,3,0))</f>
        <v/>
      </c>
      <c r="G430" s="1006"/>
      <c r="H430" s="1058"/>
      <c r="I430" s="1058" t="str">
        <f>IF(G430="","",VLOOKUP($G430,'BÁO CÁO NXT 156'!$A$62:$L$72,8,0))</f>
        <v/>
      </c>
      <c r="J430" s="1058" t="str">
        <f t="shared" si="11"/>
        <v/>
      </c>
      <c r="K430" s="1189"/>
      <c r="L430" s="828"/>
      <c r="M430" s="1190"/>
      <c r="N430" s="1076"/>
    </row>
    <row r="431" spans="1:14" s="1009" customFormat="1" ht="15.95" customHeight="1">
      <c r="A431" s="1001"/>
      <c r="B431" s="1002">
        <v>44617</v>
      </c>
      <c r="C431" s="1446">
        <v>102</v>
      </c>
      <c r="D431" s="1191"/>
      <c r="E431" s="1005" t="str">
        <f>IF($G431="","",VLOOKUP($G431,'DANH MỤC VẬT TƯ'!$B$10:$G$55,2,0))</f>
        <v>Navie 300ml</v>
      </c>
      <c r="F431" s="1005" t="str">
        <f>IF($G431="","",VLOOKUP($G431,'DANH MỤC VẬT TƯ'!$B$10:$G$55,3,0))</f>
        <v>Lon</v>
      </c>
      <c r="G431" s="1006" t="s">
        <v>2070</v>
      </c>
      <c r="H431" s="1058">
        <v>10</v>
      </c>
      <c r="I431" s="1058">
        <f>IF(G431="","",VLOOKUP($G431,'BÁO CÁO NXT 156'!$A$62:$L$72,8,0))</f>
        <v>4000</v>
      </c>
      <c r="J431" s="1058">
        <f t="shared" si="11"/>
        <v>40000</v>
      </c>
      <c r="K431" s="1189">
        <v>10000</v>
      </c>
      <c r="L431" s="828">
        <f t="shared" si="12"/>
        <v>100000</v>
      </c>
      <c r="M431" s="1076"/>
      <c r="N431" s="1076"/>
    </row>
    <row r="432" spans="1:14" s="1009" customFormat="1" ht="15.95" customHeight="1">
      <c r="A432" s="1001"/>
      <c r="B432" s="1002">
        <v>44617</v>
      </c>
      <c r="C432" s="1446">
        <v>102</v>
      </c>
      <c r="D432" s="1191"/>
      <c r="E432" s="1005" t="str">
        <f>IF($G432="","",VLOOKUP($G432,'DANH MỤC VẬT TƯ'!$B$10:$G$55,2,0))</f>
        <v>Nước cam</v>
      </c>
      <c r="F432" s="1005" t="str">
        <f>IF($G432="","",VLOOKUP($G432,'DANH MỤC VẬT TƯ'!$B$10:$G$55,3,0))</f>
        <v>Lon</v>
      </c>
      <c r="G432" s="1006" t="s">
        <v>2073</v>
      </c>
      <c r="H432" s="1058">
        <v>10</v>
      </c>
      <c r="I432" s="1058">
        <f>IF(G432="","",VLOOKUP($G432,'BÁO CÁO NXT 156'!$A$62:$L$72,8,0))</f>
        <v>8000</v>
      </c>
      <c r="J432" s="1058">
        <f t="shared" si="11"/>
        <v>80000</v>
      </c>
      <c r="K432" s="1189">
        <v>15000</v>
      </c>
      <c r="L432" s="828">
        <f>IF(H432="","",K432*H432)</f>
        <v>150000</v>
      </c>
      <c r="M432" s="1076"/>
      <c r="N432" s="1076"/>
    </row>
    <row r="433" spans="1:14" s="1009" customFormat="1" ht="15.95" customHeight="1">
      <c r="A433" s="1001"/>
      <c r="B433" s="1002"/>
      <c r="C433" s="1446"/>
      <c r="D433" s="1191"/>
      <c r="E433" s="1005" t="str">
        <f>IF($G433="","",VLOOKUP($G433,'DANH MỤC VẬT TƯ'!$B$10:$G$55,2,0))</f>
        <v/>
      </c>
      <c r="F433" s="1005" t="str">
        <f>IF($G433="","",VLOOKUP($G433,'DANH MỤC VẬT TƯ'!$B$10:$G$55,3,0))</f>
        <v/>
      </c>
      <c r="G433" s="1006"/>
      <c r="H433" s="1058"/>
      <c r="I433" s="1058" t="str">
        <f>IF(G433="","",VLOOKUP($G433,'BÁO CÁO NXT 156'!$A$62:$L$72,8,0))</f>
        <v/>
      </c>
      <c r="J433" s="1058" t="str">
        <f t="shared" si="11"/>
        <v/>
      </c>
      <c r="K433" s="1189" t="s">
        <v>785</v>
      </c>
      <c r="L433" s="828" t="str">
        <f>IF(H433="","",K433*H433)</f>
        <v/>
      </c>
      <c r="M433" s="1076"/>
      <c r="N433" s="1076"/>
    </row>
    <row r="434" spans="1:14" s="1009" customFormat="1" ht="15.95" customHeight="1">
      <c r="A434" s="1001"/>
      <c r="B434" s="1028">
        <v>44618</v>
      </c>
      <c r="C434" s="1447">
        <v>103</v>
      </c>
      <c r="D434" s="1191"/>
      <c r="E434" s="1005" t="str">
        <f>IF($G434="","",VLOOKUP($G434,'DANH MỤC VẬT TƯ'!$B$10:$G$55,2,0))</f>
        <v>Navie 300ml</v>
      </c>
      <c r="F434" s="1005" t="str">
        <f>IF($G434="","",VLOOKUP($G434,'DANH MỤC VẬT TƯ'!$B$10:$G$55,3,0))</f>
        <v>Lon</v>
      </c>
      <c r="G434" s="1006" t="s">
        <v>2070</v>
      </c>
      <c r="H434" s="1058">
        <v>5</v>
      </c>
      <c r="I434" s="1058">
        <f>IF(G434="","",VLOOKUP($G434,'BÁO CÁO NXT 156'!$A$62:$L$72,8,0))</f>
        <v>4000</v>
      </c>
      <c r="J434" s="1058">
        <f t="shared" si="11"/>
        <v>20000</v>
      </c>
      <c r="K434" s="1189">
        <v>10000</v>
      </c>
      <c r="L434" s="828">
        <f>IF(H434="","",K434*H434)</f>
        <v>50000</v>
      </c>
      <c r="M434" s="1076"/>
      <c r="N434" s="1076"/>
    </row>
    <row r="435" spans="1:14" s="1009" customFormat="1" ht="15.95" customHeight="1">
      <c r="A435" s="1001"/>
      <c r="B435" s="1028">
        <v>44618</v>
      </c>
      <c r="C435" s="1447">
        <v>103</v>
      </c>
      <c r="D435" s="1191"/>
      <c r="E435" s="1005" t="str">
        <f>IF($G435="","",VLOOKUP($G435,'DANH MỤC VẬT TƯ'!$B$10:$G$55,2,0))</f>
        <v>Nước cam</v>
      </c>
      <c r="F435" s="1005" t="str">
        <f>IF($G435="","",VLOOKUP($G435,'DANH MỤC VẬT TƯ'!$B$10:$G$55,3,0))</f>
        <v>Lon</v>
      </c>
      <c r="G435" s="1006" t="s">
        <v>2073</v>
      </c>
      <c r="H435" s="1058">
        <v>5</v>
      </c>
      <c r="I435" s="1058">
        <f>IF(G435="","",VLOOKUP($G435,'BÁO CÁO NXT 156'!$A$62:$L$72,8,0))</f>
        <v>8000</v>
      </c>
      <c r="J435" s="1058">
        <f t="shared" si="11"/>
        <v>40000</v>
      </c>
      <c r="K435" s="1189">
        <v>15000</v>
      </c>
      <c r="L435" s="828">
        <f>IF(H435="","",K435*H435)</f>
        <v>75000</v>
      </c>
      <c r="M435" s="1076"/>
      <c r="N435" s="1076"/>
    </row>
    <row r="436" spans="1:14" s="1009" customFormat="1" ht="15.95" customHeight="1">
      <c r="A436" s="1001"/>
      <c r="B436" s="1028"/>
      <c r="C436" s="1447"/>
      <c r="D436" s="1191"/>
      <c r="E436" s="1005" t="str">
        <f>IF($G436="","",VLOOKUP($G436,'DANH MỤC VẬT TƯ'!$B$10:$G$55,2,0))</f>
        <v/>
      </c>
      <c r="F436" s="1005" t="str">
        <f>IF($G436="","",VLOOKUP($G436,'DANH MỤC VẬT TƯ'!$B$10:$G$55,3,0))</f>
        <v/>
      </c>
      <c r="G436" s="1006"/>
      <c r="H436" s="1058"/>
      <c r="I436" s="1058" t="str">
        <f>IF(G436="","",VLOOKUP($G436,'BÁO CÁO NXT 156'!$A$62:$L$72,8,0))</f>
        <v/>
      </c>
      <c r="J436" s="1058" t="str">
        <f t="shared" si="11"/>
        <v/>
      </c>
      <c r="K436" s="1189" t="s">
        <v>785</v>
      </c>
      <c r="L436" s="828" t="str">
        <f t="shared" ref="L436:L441" si="13">IF(H436="","",K436*H436)</f>
        <v/>
      </c>
      <c r="M436" s="1190"/>
      <c r="N436" s="1076"/>
    </row>
    <row r="437" spans="1:14" s="1009" customFormat="1" ht="15.95" customHeight="1">
      <c r="A437" s="1001"/>
      <c r="B437" s="1028">
        <v>44618</v>
      </c>
      <c r="C437" s="1447">
        <v>104</v>
      </c>
      <c r="D437" s="1191"/>
      <c r="E437" s="1005" t="str">
        <f>IF($G437="","",VLOOKUP($G437,'DANH MỤC VẬT TƯ'!$B$10:$G$55,2,0))</f>
        <v>Navie 300ml</v>
      </c>
      <c r="F437" s="1005" t="str">
        <f>IF($G437="","",VLOOKUP($G437,'DANH MỤC VẬT TƯ'!$B$10:$G$55,3,0))</f>
        <v>Lon</v>
      </c>
      <c r="G437" s="1006" t="s">
        <v>2070</v>
      </c>
      <c r="H437" s="1058">
        <v>10</v>
      </c>
      <c r="I437" s="1058">
        <f>IF(G437="","",VLOOKUP($G437,'BÁO CÁO NXT 156'!$A$62:$L$72,8,0))</f>
        <v>4000</v>
      </c>
      <c r="J437" s="1058">
        <f t="shared" si="11"/>
        <v>40000</v>
      </c>
      <c r="K437" s="1189">
        <v>10000</v>
      </c>
      <c r="L437" s="828">
        <f t="shared" si="13"/>
        <v>100000</v>
      </c>
      <c r="M437" s="1076"/>
      <c r="N437" s="1076"/>
    </row>
    <row r="438" spans="1:14" s="1009" customFormat="1" ht="15.95" customHeight="1">
      <c r="A438" s="1001"/>
      <c r="B438" s="1028">
        <v>44618</v>
      </c>
      <c r="C438" s="1447">
        <v>104</v>
      </c>
      <c r="D438" s="1191"/>
      <c r="E438" s="1005" t="str">
        <f>IF($G438="","",VLOOKUP($G438,'DANH MỤC VẬT TƯ'!$B$10:$G$55,2,0))</f>
        <v>Nước cam</v>
      </c>
      <c r="F438" s="1005" t="str">
        <f>IF($G438="","",VLOOKUP($G438,'DANH MỤC VẬT TƯ'!$B$10:$G$55,3,0))</f>
        <v>Lon</v>
      </c>
      <c r="G438" s="1006" t="s">
        <v>2073</v>
      </c>
      <c r="H438" s="1058">
        <v>10</v>
      </c>
      <c r="I438" s="1058">
        <f>IF(G438="","",VLOOKUP($G438,'BÁO CÁO NXT 156'!$A$62:$L$72,8,0))</f>
        <v>8000</v>
      </c>
      <c r="J438" s="1058">
        <f t="shared" si="11"/>
        <v>80000</v>
      </c>
      <c r="K438" s="1189">
        <v>15000</v>
      </c>
      <c r="L438" s="828">
        <f t="shared" si="13"/>
        <v>150000</v>
      </c>
      <c r="M438" s="1076"/>
      <c r="N438" s="1076"/>
    </row>
    <row r="439" spans="1:14" s="1009" customFormat="1" ht="15.95" customHeight="1">
      <c r="A439" s="1001"/>
      <c r="B439" s="1028"/>
      <c r="C439" s="1446"/>
      <c r="D439" s="1191"/>
      <c r="E439" s="1005" t="str">
        <f>IF($G439="","",VLOOKUP($G439,'DANH MỤC VẬT TƯ'!$B$10:$G$55,2,0))</f>
        <v/>
      </c>
      <c r="F439" s="1005" t="str">
        <f>IF($G439="","",VLOOKUP($G439,'DANH MỤC VẬT TƯ'!$B$10:$G$55,3,0))</f>
        <v/>
      </c>
      <c r="G439" s="1006"/>
      <c r="H439" s="1058"/>
      <c r="I439" s="1058" t="str">
        <f>IF(G439="","",VLOOKUP($G439,'BÁO CÁO NXT 156'!$A$62:$L$72,8,0))</f>
        <v/>
      </c>
      <c r="J439" s="1058" t="str">
        <f t="shared" si="11"/>
        <v/>
      </c>
      <c r="K439" s="1189" t="s">
        <v>785</v>
      </c>
      <c r="L439" s="828" t="str">
        <f t="shared" si="13"/>
        <v/>
      </c>
      <c r="M439" s="1190"/>
      <c r="N439" s="1076"/>
    </row>
    <row r="440" spans="1:14" s="1009" customFormat="1" ht="15.95" customHeight="1">
      <c r="A440" s="1001"/>
      <c r="B440" s="1028">
        <v>44618</v>
      </c>
      <c r="C440" s="1447">
        <v>105</v>
      </c>
      <c r="D440" s="1191"/>
      <c r="E440" s="1005" t="str">
        <f>IF($G440="","",VLOOKUP($G440,'DANH MỤC VẬT TƯ'!$B$10:$G$55,2,0))</f>
        <v>Coca</v>
      </c>
      <c r="F440" s="1005" t="str">
        <f>IF($G440="","",VLOOKUP($G440,'DANH MỤC VẬT TƯ'!$B$10:$G$55,3,0))</f>
        <v>Lon</v>
      </c>
      <c r="G440" s="1006" t="s">
        <v>2072</v>
      </c>
      <c r="H440" s="1058">
        <v>20</v>
      </c>
      <c r="I440" s="1058">
        <f>IF(G440="","",VLOOKUP($G440,'BÁO CÁO NXT 156'!$A$62:$L$72,8,0))</f>
        <v>8000</v>
      </c>
      <c r="J440" s="1058">
        <f t="shared" si="11"/>
        <v>160000</v>
      </c>
      <c r="K440" s="1189">
        <v>15000</v>
      </c>
      <c r="L440" s="828">
        <f t="shared" si="13"/>
        <v>300000</v>
      </c>
      <c r="M440" s="1076"/>
      <c r="N440" s="1076"/>
    </row>
    <row r="441" spans="1:14" s="1009" customFormat="1" ht="15.95" customHeight="1">
      <c r="A441" s="1001"/>
      <c r="B441" s="1028">
        <v>44618</v>
      </c>
      <c r="C441" s="1447">
        <v>105</v>
      </c>
      <c r="D441" s="1191"/>
      <c r="E441" s="1005" t="str">
        <f>IF($G441="","",VLOOKUP($G441,'DANH MỤC VẬT TƯ'!$B$10:$G$55,2,0))</f>
        <v>Navie 300ml</v>
      </c>
      <c r="F441" s="1005" t="str">
        <f>IF($G441="","",VLOOKUP($G441,'DANH MỤC VẬT TƯ'!$B$10:$G$55,3,0))</f>
        <v>Lon</v>
      </c>
      <c r="G441" s="1006" t="s">
        <v>2070</v>
      </c>
      <c r="H441" s="1058">
        <v>10</v>
      </c>
      <c r="I441" s="1058">
        <f>IF(G441="","",VLOOKUP($G441,'BÁO CÁO NXT 156'!$A$62:$L$72,8,0))</f>
        <v>4000</v>
      </c>
      <c r="J441" s="1058">
        <f t="shared" si="11"/>
        <v>40000</v>
      </c>
      <c r="K441" s="1189">
        <v>10000</v>
      </c>
      <c r="L441" s="828">
        <f t="shared" si="13"/>
        <v>100000</v>
      </c>
      <c r="M441" s="1076"/>
      <c r="N441" s="1076"/>
    </row>
    <row r="442" spans="1:14" s="1009" customFormat="1" ht="15.95" customHeight="1">
      <c r="A442" s="1001"/>
      <c r="B442" s="1028">
        <v>44618</v>
      </c>
      <c r="C442" s="1447">
        <v>105</v>
      </c>
      <c r="D442" s="1191"/>
      <c r="E442" s="1005" t="str">
        <f>IF($G442="","",VLOOKUP($G442,'DANH MỤC VẬT TƯ'!$B$10:$G$55,2,0))</f>
        <v>Rượu chuối 500ml</v>
      </c>
      <c r="F442" s="1005" t="str">
        <f>IF($G442="","",VLOOKUP($G442,'DANH MỤC VẬT TƯ'!$B$10:$G$55,3,0))</f>
        <v>Lon</v>
      </c>
      <c r="G442" s="1006" t="s">
        <v>2075</v>
      </c>
      <c r="H442" s="1058">
        <v>10</v>
      </c>
      <c r="I442" s="1058">
        <f>IF(G442="","",VLOOKUP($G442,'BÁO CÁO NXT 156'!$A$62:$L$72,8,0))</f>
        <v>35000</v>
      </c>
      <c r="J442" s="1058">
        <f t="shared" si="11"/>
        <v>350000</v>
      </c>
      <c r="K442" s="1189">
        <v>50000</v>
      </c>
      <c r="L442" s="828">
        <f>IF(H442="","",K442*H442)</f>
        <v>500000</v>
      </c>
      <c r="M442" s="1076"/>
      <c r="N442" s="1076"/>
    </row>
    <row r="443" spans="1:14" s="1009" customFormat="1" ht="15.95" customHeight="1">
      <c r="A443" s="1001"/>
      <c r="B443" s="1028">
        <v>44618</v>
      </c>
      <c r="C443" s="1447">
        <v>105</v>
      </c>
      <c r="D443" s="1191"/>
      <c r="E443" s="1005" t="str">
        <f>IF($G443="","",VLOOKUP($G443,'DANH MỤC VẬT TƯ'!$B$10:$G$55,2,0))</f>
        <v>Rượu men lá 500ml</v>
      </c>
      <c r="F443" s="1005" t="str">
        <f>IF($G443="","",VLOOKUP($G443,'DANH MỤC VẬT TƯ'!$B$10:$G$55,3,0))</f>
        <v>Lon</v>
      </c>
      <c r="G443" s="1006" t="s">
        <v>2076</v>
      </c>
      <c r="H443" s="1058">
        <v>5</v>
      </c>
      <c r="I443" s="1058">
        <f>IF(G443="","",VLOOKUP($G443,'BÁO CÁO NXT 156'!$A$62:$L$72,8,0))</f>
        <v>35000</v>
      </c>
      <c r="J443" s="1058">
        <f t="shared" si="11"/>
        <v>175000</v>
      </c>
      <c r="K443" s="1189">
        <v>50000</v>
      </c>
      <c r="L443" s="828">
        <f>IF(H443="","",K443*H443)</f>
        <v>250000</v>
      </c>
      <c r="M443" s="1076"/>
      <c r="N443" s="1076"/>
    </row>
    <row r="444" spans="1:14" s="1009" customFormat="1" ht="15.95" customHeight="1">
      <c r="A444" s="1001"/>
      <c r="B444" s="1028"/>
      <c r="C444" s="1447"/>
      <c r="D444" s="1196"/>
      <c r="E444" s="1197"/>
      <c r="F444" s="1004"/>
      <c r="G444" s="813"/>
      <c r="H444" s="828"/>
      <c r="I444" s="828"/>
      <c r="J444" s="828"/>
      <c r="K444" s="1189"/>
      <c r="L444" s="828"/>
      <c r="M444" s="1190"/>
      <c r="N444" s="1076"/>
    </row>
    <row r="445" spans="1:14" s="1039" customFormat="1" ht="15.95" customHeight="1">
      <c r="A445" s="1001"/>
      <c r="B445" s="1430"/>
      <c r="C445" s="1449"/>
      <c r="D445" s="1432"/>
      <c r="E445" s="1433" t="s">
        <v>125</v>
      </c>
      <c r="F445" s="1433" t="s">
        <v>242</v>
      </c>
      <c r="G445" s="1433" t="s">
        <v>242</v>
      </c>
      <c r="H445" s="1431">
        <f>SUM(H316:H444)</f>
        <v>1007</v>
      </c>
      <c r="I445" s="1431" t="s">
        <v>242</v>
      </c>
      <c r="J445" s="1431">
        <f>SUM(J316:J444)</f>
        <v>12500000</v>
      </c>
      <c r="K445" s="1431">
        <f>SUM(K316:K444)</f>
        <v>1815000</v>
      </c>
      <c r="L445" s="1431">
        <f>SUM(L316:L444)</f>
        <v>20440000</v>
      </c>
    </row>
    <row r="446" spans="1:14" s="1039" customFormat="1" ht="15.95" customHeight="1">
      <c r="A446" s="1001"/>
      <c r="B446" s="1046"/>
      <c r="C446" s="1450"/>
      <c r="D446" s="1080"/>
      <c r="H446" s="1050"/>
      <c r="I446" s="1050"/>
      <c r="J446" s="1050"/>
      <c r="K446" s="1050"/>
      <c r="L446" s="1050"/>
    </row>
    <row r="447" spans="1:14" s="1009" customFormat="1" ht="15.95" customHeight="1">
      <c r="A447" s="1001"/>
      <c r="B447" s="1045"/>
      <c r="C447" s="1451"/>
      <c r="D447" s="1200"/>
      <c r="F447" s="1042"/>
      <c r="G447" s="1043"/>
      <c r="H447" s="1044"/>
      <c r="I447" s="1044"/>
      <c r="J447" s="1044"/>
      <c r="K447" s="1133"/>
    </row>
    <row r="448" spans="1:14" s="1039" customFormat="1" ht="15.95" customHeight="1">
      <c r="A448" s="1001"/>
      <c r="B448" s="2005" t="s">
        <v>244</v>
      </c>
      <c r="C448" s="2005"/>
      <c r="D448" s="2005"/>
      <c r="E448" s="1048"/>
      <c r="G448" s="1039" t="s">
        <v>475</v>
      </c>
      <c r="H448" s="1043"/>
      <c r="I448" s="1049"/>
      <c r="J448" s="1050"/>
      <c r="K448" s="2005" t="s">
        <v>246</v>
      </c>
      <c r="L448" s="2005"/>
    </row>
    <row r="449" spans="1:12" s="1042" customFormat="1" ht="15.95" customHeight="1">
      <c r="A449" s="1001"/>
      <c r="B449" s="2006" t="s">
        <v>247</v>
      </c>
      <c r="C449" s="2006"/>
      <c r="D449" s="2006"/>
      <c r="E449" s="1052"/>
      <c r="F449" s="1053"/>
      <c r="G449" s="1053" t="s">
        <v>247</v>
      </c>
      <c r="H449" s="1043"/>
      <c r="I449" s="1044"/>
      <c r="J449" s="1052"/>
      <c r="K449" s="2032" t="s">
        <v>247</v>
      </c>
      <c r="L449" s="2032"/>
    </row>
    <row r="450" spans="1:12" s="1042" customFormat="1" ht="15.95" customHeight="1">
      <c r="A450" s="1001"/>
      <c r="B450" s="1045"/>
      <c r="C450" s="1452"/>
      <c r="D450" s="1201"/>
      <c r="E450" s="1052"/>
      <c r="F450" s="1053"/>
      <c r="G450" s="1053"/>
      <c r="H450" s="1043"/>
      <c r="I450" s="1044"/>
      <c r="J450" s="1052"/>
      <c r="K450" s="1182"/>
      <c r="L450" s="1052"/>
    </row>
    <row r="451" spans="1:12" s="1042" customFormat="1" ht="15.95" customHeight="1">
      <c r="A451" s="1001"/>
      <c r="B451" s="1045"/>
      <c r="C451" s="1452"/>
      <c r="D451" s="1201"/>
      <c r="E451" s="1052"/>
      <c r="F451" s="1053"/>
      <c r="G451" s="1053"/>
      <c r="H451" s="1043"/>
      <c r="I451" s="1044"/>
      <c r="J451" s="1052"/>
      <c r="K451" s="1182"/>
      <c r="L451" s="1052"/>
    </row>
    <row r="452" spans="1:12" s="1042" customFormat="1" ht="15.95" customHeight="1">
      <c r="A452" s="1001"/>
      <c r="B452" s="1045"/>
      <c r="C452" s="1452"/>
      <c r="D452" s="1201"/>
      <c r="E452" s="1052"/>
      <c r="F452" s="1053"/>
      <c r="G452" s="1053"/>
      <c r="H452" s="1043"/>
      <c r="I452" s="1044"/>
      <c r="J452" s="1052"/>
      <c r="K452" s="1182"/>
      <c r="L452" s="1052"/>
    </row>
    <row r="453" spans="1:12" s="1042" customFormat="1" ht="15.95" customHeight="1">
      <c r="A453" s="1001"/>
      <c r="B453" s="1045"/>
      <c r="C453" s="1452"/>
      <c r="D453" s="1201"/>
      <c r="E453" s="1052"/>
      <c r="F453" s="1053"/>
      <c r="G453" s="1053"/>
      <c r="H453" s="1043"/>
      <c r="I453" s="1044"/>
      <c r="J453" s="1052"/>
      <c r="K453" s="1182"/>
      <c r="L453" s="1052"/>
    </row>
    <row r="454" spans="1:12" s="1042" customFormat="1" ht="15.95" customHeight="1">
      <c r="A454" s="1001"/>
      <c r="B454" s="1045"/>
      <c r="C454" s="1452"/>
      <c r="D454" s="1201"/>
      <c r="E454" s="1052"/>
      <c r="F454" s="1053"/>
      <c r="G454" s="1053"/>
      <c r="H454" s="1043"/>
      <c r="I454" s="1044"/>
      <c r="J454" s="1052"/>
      <c r="K454" s="1182"/>
      <c r="L454" s="1052"/>
    </row>
    <row r="455" spans="1:12" s="1042" customFormat="1" ht="15.95" customHeight="1">
      <c r="A455" s="1001"/>
      <c r="B455" s="1045"/>
      <c r="C455" s="1452"/>
      <c r="D455" s="1201"/>
      <c r="E455" s="1052"/>
      <c r="F455" s="1053"/>
      <c r="G455" s="1053"/>
      <c r="H455" s="1043"/>
      <c r="I455" s="1044"/>
      <c r="J455" s="1052"/>
      <c r="K455" s="1182"/>
      <c r="L455" s="1052"/>
    </row>
    <row r="456" spans="1:12" s="1042" customFormat="1" ht="15.95" customHeight="1">
      <c r="A456" s="1001"/>
      <c r="B456" s="1045"/>
      <c r="C456" s="1452"/>
      <c r="D456" s="1201"/>
      <c r="E456" s="1052"/>
      <c r="F456" s="1053"/>
      <c r="G456" s="1053"/>
      <c r="H456" s="1043"/>
      <c r="I456" s="1044"/>
      <c r="J456" s="1052"/>
      <c r="K456" s="1182"/>
      <c r="L456" s="1052"/>
    </row>
    <row r="457" spans="1:12" s="1042" customFormat="1" ht="15.95" customHeight="1">
      <c r="A457" s="1001"/>
      <c r="B457" s="1045"/>
      <c r="C457" s="1452"/>
      <c r="D457" s="1201"/>
      <c r="E457" s="1052"/>
      <c r="F457" s="1053"/>
      <c r="G457" s="1053"/>
      <c r="H457" s="1043"/>
      <c r="I457" s="1044"/>
      <c r="J457" s="1052"/>
      <c r="K457" s="1182"/>
      <c r="L457" s="1052"/>
    </row>
    <row r="458" spans="1:12" s="1042" customFormat="1" ht="15.95" customHeight="1">
      <c r="A458" s="1001"/>
      <c r="B458" s="1045"/>
      <c r="C458" s="1452"/>
      <c r="D458" s="1201"/>
      <c r="E458" s="1052"/>
      <c r="F458" s="1053"/>
      <c r="G458" s="1053"/>
      <c r="H458" s="1043"/>
      <c r="I458" s="1044"/>
      <c r="J458" s="1052"/>
      <c r="K458" s="1182"/>
      <c r="L458" s="1052"/>
    </row>
    <row r="459" spans="1:12" s="1042" customFormat="1" ht="15.95" customHeight="1">
      <c r="A459" s="1001"/>
      <c r="B459" s="1045"/>
      <c r="C459" s="1452"/>
      <c r="D459" s="1201"/>
      <c r="E459" s="1052"/>
      <c r="F459" s="1053"/>
      <c r="G459" s="1053"/>
      <c r="H459" s="1043"/>
      <c r="I459" s="1044"/>
      <c r="J459" s="1052"/>
      <c r="K459" s="1182"/>
      <c r="L459" s="1052"/>
    </row>
    <row r="460" spans="1:12" s="1042" customFormat="1" ht="15.95" customHeight="1">
      <c r="A460" s="1001"/>
      <c r="B460" s="1045"/>
      <c r="C460" s="1452"/>
      <c r="D460" s="1201"/>
      <c r="E460" s="1052"/>
      <c r="F460" s="1053"/>
      <c r="G460" s="1053"/>
      <c r="H460" s="1043"/>
      <c r="I460" s="1044"/>
      <c r="J460" s="1052"/>
      <c r="K460" s="1182"/>
      <c r="L460" s="1052"/>
    </row>
    <row r="461" spans="1:12" s="1042" customFormat="1" ht="15.95" customHeight="1">
      <c r="A461" s="1001"/>
      <c r="B461" s="1045"/>
      <c r="C461" s="1452"/>
      <c r="D461" s="1201"/>
      <c r="E461" s="1052"/>
      <c r="F461" s="1053"/>
      <c r="G461" s="1053"/>
      <c r="H461" s="1043"/>
      <c r="I461" s="1044"/>
      <c r="J461" s="1052"/>
      <c r="K461" s="1182"/>
      <c r="L461" s="1052"/>
    </row>
    <row r="462" spans="1:12" s="1042" customFormat="1" ht="15.95" customHeight="1">
      <c r="A462" s="1001"/>
      <c r="B462" s="1045"/>
      <c r="C462" s="1452"/>
      <c r="D462" s="1201"/>
      <c r="E462" s="1052"/>
      <c r="F462" s="1053"/>
      <c r="G462" s="1053"/>
      <c r="H462" s="1043"/>
      <c r="I462" s="1044"/>
      <c r="J462" s="1052"/>
      <c r="K462" s="1182"/>
      <c r="L462" s="1052"/>
    </row>
    <row r="463" spans="1:12" s="1042" customFormat="1" ht="15.95" customHeight="1">
      <c r="A463" s="1001"/>
      <c r="B463" s="1045"/>
      <c r="C463" s="1452"/>
      <c r="D463" s="1201"/>
      <c r="E463" s="1052"/>
      <c r="F463" s="1053"/>
      <c r="G463" s="1053"/>
      <c r="H463" s="1043"/>
      <c r="I463" s="1044"/>
      <c r="J463" s="1052"/>
      <c r="K463" s="1182"/>
      <c r="L463" s="1052"/>
    </row>
    <row r="464" spans="1:12" s="1042" customFormat="1" ht="15.95" customHeight="1">
      <c r="A464" s="1001"/>
      <c r="B464" s="1045"/>
      <c r="C464" s="1452"/>
      <c r="D464" s="1201"/>
      <c r="E464" s="1052"/>
      <c r="F464" s="1053"/>
      <c r="G464" s="1053"/>
      <c r="H464" s="1043"/>
      <c r="I464" s="1044"/>
      <c r="J464" s="1052"/>
      <c r="K464" s="1182"/>
      <c r="L464" s="1052"/>
    </row>
    <row r="465" spans="1:12" s="1042" customFormat="1" ht="15.95" customHeight="1">
      <c r="A465" s="1001"/>
      <c r="B465" s="1045"/>
      <c r="C465" s="1452"/>
      <c r="D465" s="1201"/>
      <c r="E465" s="1052"/>
      <c r="F465" s="1053"/>
      <c r="G465" s="1053"/>
      <c r="H465" s="1043"/>
      <c r="I465" s="1044"/>
      <c r="J465" s="1052"/>
      <c r="K465" s="1182"/>
      <c r="L465" s="1052"/>
    </row>
    <row r="466" spans="1:12" s="1042" customFormat="1" ht="15.95" customHeight="1">
      <c r="A466" s="1001"/>
      <c r="B466" s="1045"/>
      <c r="C466" s="1452"/>
      <c r="D466" s="1201"/>
      <c r="E466" s="1052"/>
      <c r="F466" s="1053"/>
      <c r="G466" s="1053"/>
      <c r="H466" s="1043"/>
      <c r="I466" s="1044"/>
      <c r="J466" s="1052"/>
      <c r="K466" s="1182"/>
      <c r="L466" s="1052"/>
    </row>
    <row r="467" spans="1:12" s="1042" customFormat="1" ht="15.95" customHeight="1">
      <c r="A467" s="1001"/>
      <c r="B467" s="1045"/>
      <c r="C467" s="1452"/>
      <c r="D467" s="1201"/>
      <c r="E467" s="1052"/>
      <c r="F467" s="1053"/>
      <c r="G467" s="1053"/>
      <c r="H467" s="1043"/>
      <c r="I467" s="1044"/>
      <c r="J467" s="1052"/>
      <c r="K467" s="1182"/>
      <c r="L467" s="1052"/>
    </row>
    <row r="468" spans="1:12" s="1042" customFormat="1" ht="15.95" customHeight="1">
      <c r="A468" s="1001"/>
      <c r="B468" s="1045"/>
      <c r="C468" s="1452"/>
      <c r="D468" s="1201"/>
      <c r="E468" s="1052"/>
      <c r="F468" s="1053"/>
      <c r="G468" s="1053"/>
      <c r="H468" s="1043"/>
      <c r="I468" s="1044"/>
      <c r="J468" s="1052"/>
      <c r="K468" s="1182"/>
      <c r="L468" s="1052"/>
    </row>
    <row r="469" spans="1:12" s="1042" customFormat="1" ht="15.95" customHeight="1">
      <c r="A469" s="1001"/>
      <c r="B469" s="1045"/>
      <c r="C469" s="1452"/>
      <c r="D469" s="1201"/>
      <c r="E469" s="1052"/>
      <c r="F469" s="1053"/>
      <c r="G469" s="1053"/>
      <c r="H469" s="1043"/>
      <c r="I469" s="1044"/>
      <c r="J469" s="1052"/>
      <c r="K469" s="1182"/>
      <c r="L469" s="1052"/>
    </row>
    <row r="470" spans="1:12" s="1042" customFormat="1" ht="15.95" customHeight="1">
      <c r="A470" s="1001"/>
      <c r="B470" s="1045"/>
      <c r="C470" s="1452"/>
      <c r="D470" s="1201"/>
      <c r="E470" s="1052"/>
      <c r="F470" s="1053"/>
      <c r="G470" s="1053"/>
      <c r="H470" s="1043"/>
      <c r="I470" s="1044"/>
      <c r="J470" s="1052"/>
      <c r="K470" s="1182"/>
      <c r="L470" s="1052"/>
    </row>
    <row r="471" spans="1:12" s="1042" customFormat="1" ht="15.95" customHeight="1">
      <c r="A471" s="1001"/>
      <c r="B471" s="1045"/>
      <c r="C471" s="1452"/>
      <c r="D471" s="1201"/>
      <c r="E471" s="1052"/>
      <c r="F471" s="1053"/>
      <c r="G471" s="1053"/>
      <c r="H471" s="1043"/>
      <c r="I471" s="1044"/>
      <c r="J471" s="1052"/>
      <c r="K471" s="1182"/>
      <c r="L471" s="1052"/>
    </row>
    <row r="472" spans="1:12" s="1042" customFormat="1" ht="15.95" customHeight="1">
      <c r="A472" s="1001"/>
      <c r="B472" s="1045"/>
      <c r="C472" s="1452"/>
      <c r="D472" s="1201"/>
      <c r="E472" s="1052"/>
      <c r="F472" s="1053"/>
      <c r="G472" s="1053"/>
      <c r="H472" s="1043"/>
      <c r="I472" s="1044"/>
      <c r="J472" s="1052"/>
      <c r="K472" s="1182"/>
      <c r="L472" s="1052"/>
    </row>
    <row r="473" spans="1:12" s="1042" customFormat="1" ht="15.95" customHeight="1">
      <c r="A473" s="1001"/>
      <c r="B473" s="1045"/>
      <c r="C473" s="1452"/>
      <c r="D473" s="1201"/>
      <c r="E473" s="1052"/>
      <c r="F473" s="1053"/>
      <c r="G473" s="1053"/>
      <c r="H473" s="1043"/>
      <c r="I473" s="1044"/>
      <c r="J473" s="1052"/>
      <c r="K473" s="1182"/>
      <c r="L473" s="1052"/>
    </row>
    <row r="474" spans="1:12" s="1042" customFormat="1" ht="15.95" customHeight="1">
      <c r="A474" s="1001"/>
      <c r="B474" s="1045"/>
      <c r="C474" s="1452"/>
      <c r="D474" s="1201"/>
      <c r="E474" s="1052"/>
      <c r="F474" s="1053"/>
      <c r="G474" s="1053"/>
      <c r="H474" s="1043"/>
      <c r="I474" s="1044"/>
      <c r="J474" s="1052"/>
      <c r="K474" s="1182"/>
      <c r="L474" s="1052"/>
    </row>
    <row r="475" spans="1:12" s="1042" customFormat="1" ht="15.95" customHeight="1">
      <c r="A475" s="1001"/>
      <c r="B475" s="1045"/>
      <c r="C475" s="1452"/>
      <c r="D475" s="1201"/>
      <c r="E475" s="1052"/>
      <c r="F475" s="1053"/>
      <c r="G475" s="1053"/>
      <c r="H475" s="1043"/>
      <c r="I475" s="1044"/>
      <c r="J475" s="1052"/>
      <c r="K475" s="1182"/>
      <c r="L475" s="1052"/>
    </row>
    <row r="476" spans="1:12" s="1042" customFormat="1" ht="15.95" customHeight="1">
      <c r="A476" s="1001"/>
      <c r="B476" s="1045"/>
      <c r="C476" s="1452"/>
      <c r="D476" s="1201"/>
      <c r="E476" s="1052"/>
      <c r="F476" s="1053"/>
      <c r="G476" s="1053"/>
      <c r="H476" s="1043"/>
      <c r="I476" s="1044"/>
      <c r="J476" s="1052"/>
      <c r="K476" s="1182"/>
      <c r="L476" s="1052"/>
    </row>
    <row r="477" spans="1:12" s="1042" customFormat="1" ht="15.95" customHeight="1">
      <c r="A477" s="1001"/>
      <c r="B477" s="1045"/>
      <c r="C477" s="1452"/>
      <c r="D477" s="1201"/>
      <c r="E477" s="1052"/>
      <c r="F477" s="1053"/>
      <c r="G477" s="1053"/>
      <c r="H477" s="1043"/>
      <c r="I477" s="1044"/>
      <c r="J477" s="1052"/>
      <c r="K477" s="1182"/>
      <c r="L477" s="1052"/>
    </row>
    <row r="478" spans="1:12" s="1042" customFormat="1" ht="15.95" customHeight="1">
      <c r="A478" s="1001"/>
      <c r="B478" s="1045"/>
      <c r="C478" s="1452"/>
      <c r="D478" s="1201"/>
      <c r="E478" s="1052"/>
      <c r="F478" s="1053"/>
      <c r="G478" s="1053"/>
      <c r="H478" s="1043"/>
      <c r="I478" s="1044"/>
      <c r="J478" s="1052"/>
      <c r="K478" s="1182"/>
      <c r="L478" s="1052"/>
    </row>
    <row r="479" spans="1:12" s="1042" customFormat="1" ht="15.95" customHeight="1">
      <c r="A479" s="1001"/>
      <c r="B479" s="1045"/>
      <c r="C479" s="1452"/>
      <c r="D479" s="1201"/>
      <c r="E479" s="1052"/>
      <c r="F479" s="1053"/>
      <c r="G479" s="1053"/>
      <c r="H479" s="1043"/>
      <c r="I479" s="1044"/>
      <c r="J479" s="1052"/>
      <c r="K479" s="1182"/>
      <c r="L479" s="1052"/>
    </row>
    <row r="480" spans="1:12" s="1042" customFormat="1" ht="15.95" customHeight="1">
      <c r="A480" s="1001"/>
      <c r="B480" s="1045"/>
      <c r="C480" s="1452"/>
      <c r="D480" s="1201"/>
      <c r="E480" s="1052"/>
      <c r="F480" s="1053"/>
      <c r="G480" s="1053"/>
      <c r="H480" s="1043"/>
      <c r="I480" s="1044"/>
      <c r="J480" s="1052"/>
      <c r="K480" s="1182"/>
      <c r="L480" s="1052"/>
    </row>
    <row r="481" spans="1:14" s="1042" customFormat="1" ht="15.95" customHeight="1">
      <c r="A481" s="1001"/>
      <c r="B481" s="1045"/>
      <c r="C481" s="1452"/>
      <c r="D481" s="1201"/>
      <c r="E481" s="1052"/>
      <c r="F481" s="1053"/>
      <c r="G481" s="1053"/>
      <c r="H481" s="1043"/>
      <c r="I481" s="1044"/>
      <c r="J481" s="1052"/>
      <c r="K481" s="1182"/>
      <c r="L481" s="1052"/>
    </row>
    <row r="482" spans="1:14" s="1042" customFormat="1" ht="15.95" customHeight="1">
      <c r="A482" s="1001"/>
      <c r="B482" s="1045"/>
      <c r="C482" s="1452"/>
      <c r="D482" s="1201"/>
      <c r="E482" s="1052"/>
      <c r="F482" s="1053"/>
      <c r="G482" s="1053"/>
      <c r="H482" s="1043"/>
      <c r="I482" s="1044"/>
      <c r="J482" s="1052"/>
      <c r="K482" s="1182"/>
      <c r="L482" s="1052"/>
    </row>
    <row r="483" spans="1:14" s="1042" customFormat="1" ht="15.95" customHeight="1">
      <c r="A483" s="1001"/>
      <c r="B483" s="1045"/>
      <c r="C483" s="1452"/>
      <c r="D483" s="1201"/>
      <c r="E483" s="1052"/>
      <c r="F483" s="1053"/>
      <c r="G483" s="1053"/>
      <c r="H483" s="1043"/>
      <c r="I483" s="1044"/>
      <c r="J483" s="1052"/>
      <c r="K483" s="1182"/>
      <c r="L483" s="1052"/>
    </row>
    <row r="484" spans="1:14" s="1042" customFormat="1" ht="15.95" customHeight="1">
      <c r="A484" s="1001"/>
      <c r="B484" s="1045"/>
      <c r="C484" s="1452"/>
      <c r="D484" s="1201"/>
      <c r="E484" s="1052"/>
      <c r="F484" s="1053"/>
      <c r="G484" s="1053"/>
      <c r="H484" s="1043"/>
      <c r="I484" s="1044"/>
      <c r="J484" s="1052"/>
      <c r="K484" s="1182"/>
      <c r="L484" s="1052"/>
    </row>
    <row r="485" spans="1:14" s="1009" customFormat="1" ht="15.95" customHeight="1">
      <c r="A485" s="1010" t="s">
        <v>1634</v>
      </c>
      <c r="B485" s="1045"/>
      <c r="C485" s="1451"/>
      <c r="D485" s="1200"/>
      <c r="E485" s="1083"/>
      <c r="F485" s="1041"/>
      <c r="G485" s="1043"/>
      <c r="H485" s="1084"/>
      <c r="I485" s="1084"/>
      <c r="J485" s="1084"/>
      <c r="K485" s="1016"/>
      <c r="L485" s="1085"/>
      <c r="M485" s="1076"/>
      <c r="N485" s="1076"/>
    </row>
    <row r="486" spans="1:14" s="1009" customFormat="1" ht="15.95" customHeight="1">
      <c r="A486" s="1010" t="s">
        <v>129</v>
      </c>
      <c r="B486" s="1045"/>
      <c r="C486" s="1451"/>
      <c r="D486" s="1200"/>
      <c r="E486" s="1083"/>
      <c r="F486" s="1041"/>
      <c r="G486" s="1043"/>
      <c r="H486" s="1084"/>
      <c r="I486" s="1084"/>
      <c r="J486" s="1084"/>
      <c r="K486" s="1016"/>
      <c r="L486" s="1085"/>
      <c r="M486" s="1076"/>
      <c r="N486" s="1076"/>
    </row>
    <row r="487" spans="1:14" s="1009" customFormat="1" ht="15.95" customHeight="1">
      <c r="A487" s="1010" t="s">
        <v>2163</v>
      </c>
      <c r="B487" s="1045"/>
      <c r="C487" s="1451"/>
      <c r="D487" s="1200"/>
      <c r="E487" s="1083"/>
      <c r="F487" s="1041"/>
      <c r="G487" s="1043"/>
      <c r="H487" s="1084"/>
      <c r="I487" s="1084"/>
      <c r="J487" s="1084"/>
      <c r="K487" s="1016"/>
      <c r="L487" s="1085"/>
      <c r="M487" s="1076"/>
      <c r="N487" s="1076"/>
    </row>
    <row r="488" spans="1:14" s="1009" customFormat="1" ht="15.95" customHeight="1">
      <c r="A488" s="1010"/>
      <c r="B488" s="1045"/>
      <c r="C488" s="1451"/>
      <c r="D488" s="1200"/>
      <c r="E488" s="1083"/>
      <c r="F488" s="1041"/>
      <c r="G488" s="1043"/>
      <c r="H488" s="1084"/>
      <c r="I488" s="1084"/>
      <c r="J488" s="1084"/>
      <c r="K488" s="1016"/>
      <c r="L488" s="1085"/>
      <c r="M488" s="1076"/>
      <c r="N488" s="1076"/>
    </row>
    <row r="489" spans="1:14" s="1009" customFormat="1" ht="15.95" customHeight="1">
      <c r="A489" s="1010"/>
      <c r="B489" s="1045"/>
      <c r="C489" s="1451"/>
      <c r="D489" s="1200"/>
      <c r="E489" s="1083"/>
      <c r="F489" s="1041"/>
      <c r="G489" s="1043"/>
      <c r="H489" s="1084"/>
      <c r="I489" s="1084"/>
      <c r="J489" s="1084"/>
      <c r="K489" s="1016"/>
      <c r="L489" s="1085"/>
      <c r="M489" s="1076"/>
      <c r="N489" s="1076"/>
    </row>
    <row r="490" spans="1:14" s="1009" customFormat="1" ht="15.95" customHeight="1">
      <c r="A490" s="1010"/>
      <c r="B490" s="1045"/>
      <c r="C490" s="1451"/>
      <c r="D490" s="1200"/>
      <c r="E490" s="1083"/>
      <c r="F490" s="1041"/>
      <c r="G490" s="1043"/>
      <c r="H490" s="1084"/>
      <c r="I490" s="1084"/>
      <c r="J490" s="1084"/>
      <c r="K490" s="1016"/>
      <c r="L490" s="1085"/>
      <c r="M490" s="1076"/>
      <c r="N490" s="1076"/>
    </row>
    <row r="491" spans="1:14" s="1009" customFormat="1" ht="15.95" customHeight="1">
      <c r="A491" s="1010"/>
      <c r="B491" s="1045"/>
      <c r="C491" s="1451"/>
      <c r="D491" s="1200"/>
      <c r="E491" s="1083"/>
      <c r="F491" s="1041"/>
      <c r="G491" s="1043"/>
      <c r="H491" s="1084"/>
      <c r="I491" s="1084"/>
      <c r="J491" s="1084"/>
      <c r="K491" s="1016"/>
      <c r="L491" s="1085"/>
      <c r="M491" s="1076"/>
      <c r="N491" s="1076"/>
    </row>
    <row r="492" spans="1:14" s="1009" customFormat="1" ht="15.95" customHeight="1">
      <c r="A492" s="1001"/>
      <c r="B492" s="1045"/>
      <c r="C492" s="1451"/>
      <c r="D492" s="1200"/>
      <c r="E492" s="1083"/>
      <c r="F492" s="1041"/>
      <c r="G492" s="1043"/>
      <c r="H492" s="1084"/>
      <c r="I492" s="1084"/>
      <c r="J492" s="1084"/>
      <c r="K492" s="1016"/>
      <c r="L492" s="1085"/>
      <c r="M492" s="1076"/>
      <c r="N492" s="1076"/>
    </row>
    <row r="493" spans="1:14" s="1013" customFormat="1" ht="20.25">
      <c r="A493" s="1001"/>
      <c r="B493" s="1014"/>
      <c r="C493" s="1443"/>
      <c r="D493" s="1062"/>
      <c r="F493" s="1014"/>
      <c r="G493" s="1184" t="s">
        <v>253</v>
      </c>
      <c r="H493" s="1014"/>
      <c r="I493" s="1016"/>
      <c r="J493" s="820"/>
      <c r="K493" s="820"/>
      <c r="L493" s="1001"/>
    </row>
    <row r="494" spans="1:14" s="1017" customFormat="1" ht="15.95" customHeight="1">
      <c r="A494" s="1001"/>
      <c r="C494" s="1444"/>
      <c r="D494" s="1186"/>
      <c r="F494" s="1063"/>
      <c r="G494" s="1185" t="s">
        <v>1976</v>
      </c>
      <c r="H494" s="1063"/>
      <c r="I494" s="1012"/>
      <c r="J494" s="1012"/>
      <c r="K494" s="1012"/>
    </row>
    <row r="495" spans="1:14" s="1019" customFormat="1" ht="19.5" customHeight="1">
      <c r="A495" s="1001"/>
      <c r="B495" s="2020" t="s">
        <v>240</v>
      </c>
      <c r="C495" s="2022" t="s">
        <v>248</v>
      </c>
      <c r="D495" s="1412"/>
      <c r="E495" s="2030" t="s">
        <v>1600</v>
      </c>
      <c r="F495" s="2026" t="s">
        <v>132</v>
      </c>
      <c r="G495" s="2026" t="s">
        <v>1601</v>
      </c>
      <c r="H495" s="2015" t="s">
        <v>72</v>
      </c>
      <c r="I495" s="2017" t="s">
        <v>2145</v>
      </c>
      <c r="J495" s="2018"/>
      <c r="K495" s="2028" t="s">
        <v>250</v>
      </c>
      <c r="L495" s="2029"/>
    </row>
    <row r="496" spans="1:14" s="1019" customFormat="1" ht="34.5" customHeight="1">
      <c r="A496" s="1001"/>
      <c r="B496" s="2021"/>
      <c r="C496" s="2023"/>
      <c r="D496" s="1413"/>
      <c r="E496" s="2031"/>
      <c r="F496" s="2027"/>
      <c r="G496" s="2027"/>
      <c r="H496" s="2016"/>
      <c r="I496" s="1414" t="s">
        <v>251</v>
      </c>
      <c r="J496" s="1415" t="s">
        <v>239</v>
      </c>
      <c r="K496" s="1416" t="s">
        <v>251</v>
      </c>
      <c r="L496" s="1417" t="s">
        <v>239</v>
      </c>
    </row>
    <row r="497" spans="1:14" s="1021" customFormat="1" ht="15.95" customHeight="1">
      <c r="A497" s="1001"/>
      <c r="B497" s="1424" t="s">
        <v>83</v>
      </c>
      <c r="C497" s="1445" t="s">
        <v>1</v>
      </c>
      <c r="D497" s="1426"/>
      <c r="E497" s="1427" t="s">
        <v>84</v>
      </c>
      <c r="F497" s="1427" t="s">
        <v>85</v>
      </c>
      <c r="G497" s="1427" t="s">
        <v>86</v>
      </c>
      <c r="H497" s="1429" t="s">
        <v>241</v>
      </c>
      <c r="I497" s="1429" t="s">
        <v>145</v>
      </c>
      <c r="J497" s="1429" t="s">
        <v>146</v>
      </c>
      <c r="K497" s="1425" t="s">
        <v>87</v>
      </c>
      <c r="L497" s="1425" t="s">
        <v>1605</v>
      </c>
    </row>
    <row r="498" spans="1:14" s="1009" customFormat="1" ht="15.95" customHeight="1">
      <c r="A498" s="1001"/>
      <c r="B498" s="1002"/>
      <c r="C498" s="1446"/>
      <c r="D498" s="1191"/>
      <c r="E498" s="1073"/>
      <c r="F498" s="1073"/>
      <c r="G498" s="1202"/>
      <c r="H498" s="1058"/>
      <c r="I498" s="1058"/>
      <c r="J498" s="1058"/>
      <c r="K498" s="1189"/>
      <c r="L498" s="1189"/>
      <c r="M498" s="1076"/>
      <c r="N498" s="1076"/>
    </row>
    <row r="499" spans="1:14" s="1009" customFormat="1" ht="15.95" customHeight="1">
      <c r="A499" s="1001"/>
      <c r="B499" s="1002">
        <v>44626</v>
      </c>
      <c r="C499" s="1446">
        <v>106</v>
      </c>
      <c r="D499" s="1191"/>
      <c r="E499" s="1005" t="str">
        <f>IF($G499="","",VLOOKUP($G499,'DANH MỤC VẬT TƯ'!$B$10:$G$55,2,0))</f>
        <v>Coca</v>
      </c>
      <c r="F499" s="1005" t="str">
        <f>IF($G499="","",VLOOKUP($G499,'DANH MỤC VẬT TƯ'!$B$10:$G$55,3,0))</f>
        <v>Lon</v>
      </c>
      <c r="G499" s="1006" t="s">
        <v>2072</v>
      </c>
      <c r="H499" s="1058">
        <v>20</v>
      </c>
      <c r="I499" s="1058">
        <f>IF(G499="","",VLOOKUP($G499,'BÁO CÁO NXT 156'!$A$107:$L$117,8,0))</f>
        <v>8000</v>
      </c>
      <c r="J499" s="1058">
        <f t="shared" ref="J499:J585" si="14">IF(H499="","",H499*I499)</f>
        <v>160000</v>
      </c>
      <c r="K499" s="1189">
        <v>15000</v>
      </c>
      <c r="L499" s="828">
        <f>IF(H499="","",K499*H499)</f>
        <v>300000</v>
      </c>
      <c r="M499" s="1076"/>
      <c r="N499" s="1076"/>
    </row>
    <row r="500" spans="1:14" s="1009" customFormat="1" ht="15.95" customHeight="1">
      <c r="A500" s="1001"/>
      <c r="B500" s="1002">
        <v>44626</v>
      </c>
      <c r="C500" s="1446">
        <v>106</v>
      </c>
      <c r="D500" s="1191"/>
      <c r="E500" s="1005" t="str">
        <f>IF($G500="","",VLOOKUP($G500,'DANH MỤC VẬT TƯ'!$B$10:$G$55,2,0))</f>
        <v>Navie 300ml</v>
      </c>
      <c r="F500" s="1005" t="str">
        <f>IF($G500="","",VLOOKUP($G500,'DANH MỤC VẬT TƯ'!$B$10:$G$55,3,0))</f>
        <v>Lon</v>
      </c>
      <c r="G500" s="1006" t="s">
        <v>2070</v>
      </c>
      <c r="H500" s="1058">
        <v>10</v>
      </c>
      <c r="I500" s="1058">
        <f>IF(G500="","",VLOOKUP($G500,'BÁO CÁO NXT 156'!$A$107:$L$117,8,0))</f>
        <v>4000</v>
      </c>
      <c r="J500" s="1058">
        <f t="shared" si="14"/>
        <v>40000</v>
      </c>
      <c r="K500" s="1189">
        <v>10000</v>
      </c>
      <c r="L500" s="828">
        <f t="shared" ref="L500:L562" si="15">IF(H500="","",K500*H500)</f>
        <v>100000</v>
      </c>
      <c r="M500" s="1076"/>
      <c r="N500" s="1076"/>
    </row>
    <row r="501" spans="1:14" s="1009" customFormat="1" ht="15.95" customHeight="1">
      <c r="A501" s="1001"/>
      <c r="B501" s="1002">
        <v>44626</v>
      </c>
      <c r="C501" s="1446">
        <v>106</v>
      </c>
      <c r="D501" s="1191"/>
      <c r="E501" s="1005" t="str">
        <f>IF($G501="","",VLOOKUP($G501,'DANH MỤC VẬT TƯ'!$B$10:$G$55,2,0))</f>
        <v>Rượu chuối 500ml</v>
      </c>
      <c r="F501" s="1005" t="str">
        <f>IF($G501="","",VLOOKUP($G501,'DANH MỤC VẬT TƯ'!$B$10:$G$55,3,0))</f>
        <v>Lon</v>
      </c>
      <c r="G501" s="1006" t="s">
        <v>2075</v>
      </c>
      <c r="H501" s="1058">
        <v>10</v>
      </c>
      <c r="I501" s="1058">
        <f>IF(G501="","",VLOOKUP($G501,'BÁO CÁO NXT 156'!$A$107:$L$117,8,0))</f>
        <v>35000</v>
      </c>
      <c r="J501" s="1058">
        <f t="shared" si="14"/>
        <v>350000</v>
      </c>
      <c r="K501" s="1189">
        <v>50000</v>
      </c>
      <c r="L501" s="828">
        <f t="shared" si="15"/>
        <v>500000</v>
      </c>
      <c r="M501" s="1076"/>
      <c r="N501" s="1076"/>
    </row>
    <row r="502" spans="1:14" s="1009" customFormat="1" ht="15.95" customHeight="1">
      <c r="A502" s="1001"/>
      <c r="B502" s="1002">
        <v>44626</v>
      </c>
      <c r="C502" s="1446">
        <v>106</v>
      </c>
      <c r="D502" s="1191"/>
      <c r="E502" s="1005" t="str">
        <f>IF($G502="","",VLOOKUP($G502,'DANH MỤC VẬT TƯ'!$B$10:$G$55,2,0))</f>
        <v>Rượu men lá 500ml</v>
      </c>
      <c r="F502" s="1005" t="str">
        <f>IF($G502="","",VLOOKUP($G502,'DANH MỤC VẬT TƯ'!$B$10:$G$55,3,0))</f>
        <v>Lon</v>
      </c>
      <c r="G502" s="1006" t="s">
        <v>2076</v>
      </c>
      <c r="H502" s="1058">
        <v>5</v>
      </c>
      <c r="I502" s="1058">
        <f>IF(G502="","",VLOOKUP($G502,'BÁO CÁO NXT 156'!$A$107:$L$117,8,0))</f>
        <v>35000</v>
      </c>
      <c r="J502" s="1058">
        <f t="shared" si="14"/>
        <v>175000</v>
      </c>
      <c r="K502" s="1189">
        <v>50000</v>
      </c>
      <c r="L502" s="828">
        <f t="shared" si="15"/>
        <v>250000</v>
      </c>
      <c r="M502" s="1076"/>
      <c r="N502" s="1076"/>
    </row>
    <row r="503" spans="1:14" s="1009" customFormat="1" ht="15.95" customHeight="1">
      <c r="A503" s="1001"/>
      <c r="B503" s="1002"/>
      <c r="C503" s="1446"/>
      <c r="D503" s="1191"/>
      <c r="E503" s="1005" t="str">
        <f>IF($G503="","",VLOOKUP($G503,'DANH MỤC VẬT TƯ'!$B$10:$G$55,2,0))</f>
        <v/>
      </c>
      <c r="F503" s="1005" t="str">
        <f>IF($G503="","",VLOOKUP($G503,'DANH MỤC VẬT TƯ'!$B$10:$G$55,3,0))</f>
        <v/>
      </c>
      <c r="G503" s="1095"/>
      <c r="H503" s="1058"/>
      <c r="I503" s="1058" t="str">
        <f>IF(G503="","",VLOOKUP($G503,'BÁO CÁO NXT 156'!$A$107:$L$117,8,0))</f>
        <v/>
      </c>
      <c r="J503" s="1058" t="str">
        <f t="shared" si="14"/>
        <v/>
      </c>
      <c r="K503" s="1189" t="s">
        <v>785</v>
      </c>
      <c r="L503" s="828" t="str">
        <f t="shared" si="15"/>
        <v/>
      </c>
      <c r="M503" s="1190"/>
      <c r="N503" s="1076"/>
    </row>
    <row r="504" spans="1:14" s="1009" customFormat="1" ht="15.95" customHeight="1">
      <c r="A504" s="1001"/>
      <c r="B504" s="1002">
        <v>44626</v>
      </c>
      <c r="C504" s="1446">
        <v>107</v>
      </c>
      <c r="D504" s="1191"/>
      <c r="E504" s="1005" t="str">
        <f>IF($G504="","",VLOOKUP($G504,'DANH MỤC VẬT TƯ'!$B$10:$G$55,2,0))</f>
        <v>Coca</v>
      </c>
      <c r="F504" s="1005" t="str">
        <f>IF($G504="","",VLOOKUP($G504,'DANH MỤC VẬT TƯ'!$B$10:$G$55,3,0))</f>
        <v>Lon</v>
      </c>
      <c r="G504" s="1006" t="s">
        <v>2072</v>
      </c>
      <c r="H504" s="1058">
        <v>20</v>
      </c>
      <c r="I504" s="1058">
        <f>IF(G504="","",VLOOKUP($G504,'BÁO CÁO NXT 156'!$A$107:$L$117,8,0))</f>
        <v>8000</v>
      </c>
      <c r="J504" s="1058">
        <f t="shared" si="14"/>
        <v>160000</v>
      </c>
      <c r="K504" s="1189">
        <v>15000</v>
      </c>
      <c r="L504" s="828">
        <f t="shared" si="15"/>
        <v>300000</v>
      </c>
      <c r="M504" s="1076"/>
      <c r="N504" s="1076"/>
    </row>
    <row r="505" spans="1:14" s="1009" customFormat="1" ht="15.95" customHeight="1">
      <c r="A505" s="1001"/>
      <c r="B505" s="1002">
        <v>44626</v>
      </c>
      <c r="C505" s="1446">
        <v>107</v>
      </c>
      <c r="D505" s="1191"/>
      <c r="E505" s="1005" t="str">
        <f>IF($G505="","",VLOOKUP($G505,'DANH MỤC VẬT TƯ'!$B$10:$G$55,2,0))</f>
        <v>Navie 300ml</v>
      </c>
      <c r="F505" s="1005" t="str">
        <f>IF($G505="","",VLOOKUP($G505,'DANH MỤC VẬT TƯ'!$B$10:$G$55,3,0))</f>
        <v>Lon</v>
      </c>
      <c r="G505" s="1006" t="s">
        <v>2070</v>
      </c>
      <c r="H505" s="1058">
        <v>10</v>
      </c>
      <c r="I505" s="1058">
        <f>IF(G505="","",VLOOKUP($G505,'BÁO CÁO NXT 156'!$A$107:$L$117,8,0))</f>
        <v>4000</v>
      </c>
      <c r="J505" s="1058">
        <f t="shared" si="14"/>
        <v>40000</v>
      </c>
      <c r="K505" s="1189">
        <v>10000</v>
      </c>
      <c r="L505" s="828">
        <f t="shared" si="15"/>
        <v>100000</v>
      </c>
      <c r="M505" s="1076"/>
      <c r="N505" s="1076"/>
    </row>
    <row r="506" spans="1:14" s="1009" customFormat="1" ht="15.95" customHeight="1">
      <c r="A506" s="1001"/>
      <c r="B506" s="1002">
        <v>44626</v>
      </c>
      <c r="C506" s="1446">
        <v>107</v>
      </c>
      <c r="D506" s="1058">
        <v>0</v>
      </c>
      <c r="E506" s="1005" t="str">
        <f>IF($G506="","",VLOOKUP($G506,'DANH MỤC VẬT TƯ'!$B$10:$G$55,2,0))</f>
        <v>Bia sài gòn</v>
      </c>
      <c r="F506" s="1005" t="str">
        <f>IF($G506="","",VLOOKUP($G506,'DANH MỤC VẬT TƯ'!$B$10:$G$55,3,0))</f>
        <v>Lon</v>
      </c>
      <c r="G506" s="1006" t="s">
        <v>2067</v>
      </c>
      <c r="H506" s="1058">
        <v>10</v>
      </c>
      <c r="I506" s="1058">
        <f>IF(G506="","",VLOOKUP($G506,'BÁO CÁO NXT 156'!$A$107:$L$117,8,0))</f>
        <v>11000</v>
      </c>
      <c r="J506" s="1058">
        <f t="shared" si="14"/>
        <v>110000</v>
      </c>
      <c r="K506" s="1189">
        <v>15000</v>
      </c>
      <c r="L506" s="828">
        <f>IF(H506="","",K506*H506)</f>
        <v>150000</v>
      </c>
      <c r="M506" s="1076"/>
      <c r="N506" s="1076"/>
    </row>
    <row r="507" spans="1:14" s="1009" customFormat="1" ht="15.95" customHeight="1">
      <c r="A507" s="1001"/>
      <c r="B507" s="1002"/>
      <c r="C507" s="1454"/>
      <c r="D507" s="1058"/>
      <c r="E507" s="1005" t="str">
        <f>IF($G507="","",VLOOKUP($G507,'DANH MỤC VẬT TƯ'!$B$10:$G$55,2,0))</f>
        <v/>
      </c>
      <c r="F507" s="1005" t="str">
        <f>IF($G507="","",VLOOKUP($G507,'DANH MỤC VẬT TƯ'!$B$10:$G$55,3,0))</f>
        <v/>
      </c>
      <c r="G507" s="1006"/>
      <c r="H507" s="1058"/>
      <c r="I507" s="1058" t="str">
        <f>IF(G507="","",VLOOKUP($G507,'BÁO CÁO NXT 156'!$A$107:$L$117,8,0))</f>
        <v/>
      </c>
      <c r="J507" s="1058"/>
      <c r="K507" s="1189"/>
      <c r="L507" s="828"/>
      <c r="M507" s="1190"/>
      <c r="N507" s="1076"/>
    </row>
    <row r="508" spans="1:14" s="1009" customFormat="1" ht="15.95" customHeight="1">
      <c r="A508" s="1001"/>
      <c r="B508" s="1002">
        <v>44626</v>
      </c>
      <c r="C508" s="1446">
        <v>108</v>
      </c>
      <c r="D508" s="1191"/>
      <c r="E508" s="1005" t="str">
        <f>IF($G508="","",VLOOKUP($G508,'DANH MỤC VẬT TƯ'!$B$10:$G$55,2,0))</f>
        <v>Coca</v>
      </c>
      <c r="F508" s="1005" t="str">
        <f>IF($G508="","",VLOOKUP($G508,'DANH MỤC VẬT TƯ'!$B$10:$G$55,3,0))</f>
        <v>Lon</v>
      </c>
      <c r="G508" s="1006" t="s">
        <v>2072</v>
      </c>
      <c r="H508" s="1058">
        <v>20</v>
      </c>
      <c r="I508" s="1058">
        <f>IF(G508="","",VLOOKUP($G508,'BÁO CÁO NXT 156'!$A$107:$L$117,8,0))</f>
        <v>8000</v>
      </c>
      <c r="J508" s="1058">
        <f t="shared" si="14"/>
        <v>160000</v>
      </c>
      <c r="K508" s="1189">
        <v>15000</v>
      </c>
      <c r="L508" s="828">
        <f t="shared" si="15"/>
        <v>300000</v>
      </c>
      <c r="M508" s="1076"/>
      <c r="N508" s="1076"/>
    </row>
    <row r="509" spans="1:14" s="1009" customFormat="1" ht="15.95" customHeight="1">
      <c r="A509" s="1001"/>
      <c r="B509" s="1002">
        <v>44626</v>
      </c>
      <c r="C509" s="1446">
        <v>108</v>
      </c>
      <c r="D509" s="1191"/>
      <c r="E509" s="1005" t="str">
        <f>IF($G509="","",VLOOKUP($G509,'DANH MỤC VẬT TƯ'!$B$10:$G$55,2,0))</f>
        <v>Navie 300ml</v>
      </c>
      <c r="F509" s="1005" t="str">
        <f>IF($G509="","",VLOOKUP($G509,'DANH MỤC VẬT TƯ'!$B$10:$G$55,3,0))</f>
        <v>Lon</v>
      </c>
      <c r="G509" s="1006" t="s">
        <v>2070</v>
      </c>
      <c r="H509" s="1058">
        <v>15</v>
      </c>
      <c r="I509" s="1058">
        <f>IF(G509="","",VLOOKUP($G509,'BÁO CÁO NXT 156'!$A$107:$L$117,8,0))</f>
        <v>4000</v>
      </c>
      <c r="J509" s="1058">
        <f t="shared" si="14"/>
        <v>60000</v>
      </c>
      <c r="K509" s="1189">
        <v>10000</v>
      </c>
      <c r="L509" s="828">
        <f t="shared" si="15"/>
        <v>150000</v>
      </c>
      <c r="M509" s="1076"/>
      <c r="N509" s="1076"/>
    </row>
    <row r="510" spans="1:14" s="1009" customFormat="1" ht="15.95" customHeight="1">
      <c r="A510" s="1001"/>
      <c r="B510" s="1028"/>
      <c r="C510" s="1446"/>
      <c r="D510" s="1191"/>
      <c r="E510" s="1005" t="str">
        <f>IF($G510="","",VLOOKUP($G510,'DANH MỤC VẬT TƯ'!$B$10:$G$55,2,0))</f>
        <v/>
      </c>
      <c r="F510" s="1005" t="str">
        <f>IF($G510="","",VLOOKUP($G510,'DANH MỤC VẬT TƯ'!$B$10:$G$55,3,0))</f>
        <v/>
      </c>
      <c r="G510" s="1095"/>
      <c r="H510" s="1058"/>
      <c r="I510" s="1058" t="str">
        <f>IF(G510="","",VLOOKUP($G510,'BÁO CÁO NXT 156'!$A$107:$L$117,8,0))</f>
        <v/>
      </c>
      <c r="J510" s="1058" t="str">
        <f t="shared" si="14"/>
        <v/>
      </c>
      <c r="K510" s="1189"/>
      <c r="L510" s="828"/>
      <c r="M510" s="1190"/>
      <c r="N510" s="1076"/>
    </row>
    <row r="511" spans="1:14" s="1009" customFormat="1" ht="15.95" customHeight="1">
      <c r="A511" s="1001"/>
      <c r="B511" s="1028">
        <v>44627</v>
      </c>
      <c r="C511" s="1447">
        <v>109</v>
      </c>
      <c r="D511" s="1191"/>
      <c r="E511" s="1005" t="str">
        <f>IF($G511="","",VLOOKUP($G511,'DANH MỤC VẬT TƯ'!$B$10:$G$55,2,0))</f>
        <v>Coca</v>
      </c>
      <c r="F511" s="1005" t="str">
        <f>IF($G511="","",VLOOKUP($G511,'DANH MỤC VẬT TƯ'!$B$10:$G$55,3,0))</f>
        <v>Lon</v>
      </c>
      <c r="G511" s="1006" t="s">
        <v>2072</v>
      </c>
      <c r="H511" s="1058">
        <v>30</v>
      </c>
      <c r="I511" s="1058">
        <f>IF(G511="","",VLOOKUP($G511,'BÁO CÁO NXT 156'!$A$107:$L$117,8,0))</f>
        <v>8000</v>
      </c>
      <c r="J511" s="1058">
        <f t="shared" si="14"/>
        <v>240000</v>
      </c>
      <c r="K511" s="1189">
        <v>15000</v>
      </c>
      <c r="L511" s="828">
        <f t="shared" si="15"/>
        <v>450000</v>
      </c>
      <c r="M511" s="1076"/>
      <c r="N511" s="1076"/>
    </row>
    <row r="512" spans="1:14" s="1009" customFormat="1" ht="15.95" customHeight="1">
      <c r="A512" s="1001"/>
      <c r="B512" s="1028">
        <v>44627</v>
      </c>
      <c r="C512" s="1447">
        <v>109</v>
      </c>
      <c r="D512" s="1191"/>
      <c r="E512" s="1005" t="str">
        <f>IF($G512="","",VLOOKUP($G512,'DANH MỤC VẬT TƯ'!$B$10:$G$55,2,0))</f>
        <v>Navie 300ml</v>
      </c>
      <c r="F512" s="1005" t="str">
        <f>IF($G512="","",VLOOKUP($G512,'DANH MỤC VẬT TƯ'!$B$10:$G$55,3,0))</f>
        <v>Lon</v>
      </c>
      <c r="G512" s="1006" t="s">
        <v>2070</v>
      </c>
      <c r="H512" s="1058">
        <v>20</v>
      </c>
      <c r="I512" s="1058">
        <f>IF(G512="","",VLOOKUP($G512,'BÁO CÁO NXT 156'!$A$107:$L$117,8,0))</f>
        <v>4000</v>
      </c>
      <c r="J512" s="1058">
        <f t="shared" si="14"/>
        <v>80000</v>
      </c>
      <c r="K512" s="1189">
        <v>10000</v>
      </c>
      <c r="L512" s="828">
        <f t="shared" si="15"/>
        <v>200000</v>
      </c>
      <c r="M512" s="1076"/>
      <c r="N512" s="1076"/>
    </row>
    <row r="513" spans="1:14" s="1009" customFormat="1" ht="15.95" customHeight="1">
      <c r="A513" s="1001"/>
      <c r="B513" s="1028">
        <v>44627</v>
      </c>
      <c r="C513" s="1447">
        <v>109</v>
      </c>
      <c r="D513" s="1191"/>
      <c r="E513" s="1005" t="str">
        <f>IF($G513="","",VLOOKUP($G513,'DANH MỤC VẬT TƯ'!$B$10:$G$55,2,0))</f>
        <v>Rượu chuối 500ml</v>
      </c>
      <c r="F513" s="1005" t="str">
        <f>IF($G513="","",VLOOKUP($G513,'DANH MỤC VẬT TƯ'!$B$10:$G$55,3,0))</f>
        <v>Lon</v>
      </c>
      <c r="G513" s="1006" t="s">
        <v>2075</v>
      </c>
      <c r="H513" s="1058">
        <v>20</v>
      </c>
      <c r="I513" s="1058">
        <f>IF(G513="","",VLOOKUP($G513,'BÁO CÁO NXT 156'!$A$107:$L$117,8,0))</f>
        <v>35000</v>
      </c>
      <c r="J513" s="1058">
        <f t="shared" si="14"/>
        <v>700000</v>
      </c>
      <c r="K513" s="1189">
        <v>50000</v>
      </c>
      <c r="L513" s="828">
        <f t="shared" si="15"/>
        <v>1000000</v>
      </c>
      <c r="M513" s="1076"/>
      <c r="N513" s="1076"/>
    </row>
    <row r="514" spans="1:14" s="1009" customFormat="1" ht="15.95" customHeight="1">
      <c r="A514" s="1001"/>
      <c r="B514" s="1028">
        <v>44627</v>
      </c>
      <c r="C514" s="1447">
        <v>109</v>
      </c>
      <c r="D514" s="1191"/>
      <c r="E514" s="1005" t="str">
        <f>IF($G514="","",VLOOKUP($G514,'DANH MỤC VẬT TƯ'!$B$10:$G$55,2,0))</f>
        <v>Rượu men lá 500ml</v>
      </c>
      <c r="F514" s="1005" t="str">
        <f>IF($G514="","",VLOOKUP($G514,'DANH MỤC VẬT TƯ'!$B$10:$G$55,3,0))</f>
        <v>Lon</v>
      </c>
      <c r="G514" s="1006" t="s">
        <v>2076</v>
      </c>
      <c r="H514" s="1058">
        <v>20</v>
      </c>
      <c r="I514" s="1058">
        <f>IF(G514="","",VLOOKUP($G514,'BÁO CÁO NXT 156'!$A$107:$L$117,8,0))</f>
        <v>35000</v>
      </c>
      <c r="J514" s="1058">
        <f t="shared" si="14"/>
        <v>700000</v>
      </c>
      <c r="K514" s="1189">
        <v>50000</v>
      </c>
      <c r="L514" s="828">
        <f t="shared" si="15"/>
        <v>1000000</v>
      </c>
      <c r="M514" s="1076"/>
      <c r="N514" s="1076"/>
    </row>
    <row r="515" spans="1:14" s="1009" customFormat="1" ht="15.95" customHeight="1">
      <c r="A515" s="1001"/>
      <c r="B515" s="1028"/>
      <c r="C515" s="1447"/>
      <c r="D515" s="1191"/>
      <c r="E515" s="1005" t="str">
        <f>IF($G515="","",VLOOKUP($G515,'DANH MỤC VẬT TƯ'!$B$10:$G$55,2,0))</f>
        <v/>
      </c>
      <c r="F515" s="1005" t="str">
        <f>IF($G515="","",VLOOKUP($G515,'DANH MỤC VẬT TƯ'!$B$10:$G$55,3,0))</f>
        <v/>
      </c>
      <c r="G515" s="1202"/>
      <c r="H515" s="1058"/>
      <c r="I515" s="1058" t="str">
        <f>IF(G515="","",VLOOKUP($G515,'BÁO CÁO NXT 156'!$A$107:$L$117,8,0))</f>
        <v/>
      </c>
      <c r="J515" s="1058" t="str">
        <f t="shared" si="14"/>
        <v/>
      </c>
      <c r="K515" s="1189" t="s">
        <v>785</v>
      </c>
      <c r="L515" s="828" t="str">
        <f t="shared" si="15"/>
        <v/>
      </c>
      <c r="M515" s="1190"/>
      <c r="N515" s="1076"/>
    </row>
    <row r="516" spans="1:14" s="1009" customFormat="1" ht="15.95" customHeight="1">
      <c r="A516" s="1001"/>
      <c r="B516" s="1028">
        <v>44627</v>
      </c>
      <c r="C516" s="1447">
        <v>110</v>
      </c>
      <c r="D516" s="1191"/>
      <c r="E516" s="1005" t="str">
        <f>IF($G516="","",VLOOKUP($G516,'DANH MỤC VẬT TƯ'!$B$10:$G$55,2,0))</f>
        <v>Coca</v>
      </c>
      <c r="F516" s="1005" t="str">
        <f>IF($G516="","",VLOOKUP($G516,'DANH MỤC VẬT TƯ'!$B$10:$G$55,3,0))</f>
        <v>Lon</v>
      </c>
      <c r="G516" s="1006" t="s">
        <v>2072</v>
      </c>
      <c r="H516" s="1058">
        <v>20</v>
      </c>
      <c r="I516" s="1058">
        <f>IF(G516="","",VLOOKUP($G516,'BÁO CÁO NXT 156'!$A$107:$L$117,8,0))</f>
        <v>8000</v>
      </c>
      <c r="J516" s="1058">
        <f t="shared" si="14"/>
        <v>160000</v>
      </c>
      <c r="K516" s="1189">
        <v>15000</v>
      </c>
      <c r="L516" s="828">
        <f t="shared" si="15"/>
        <v>300000</v>
      </c>
      <c r="M516" s="1076"/>
      <c r="N516" s="1076"/>
    </row>
    <row r="517" spans="1:14" s="1009" customFormat="1" ht="15.95" customHeight="1">
      <c r="A517" s="1001"/>
      <c r="B517" s="1028">
        <v>44627</v>
      </c>
      <c r="C517" s="1447">
        <v>110</v>
      </c>
      <c r="D517" s="1191"/>
      <c r="E517" s="1005" t="str">
        <f>IF($G517="","",VLOOKUP($G517,'DANH MỤC VẬT TƯ'!$B$10:$G$55,2,0))</f>
        <v>Navie 300ml</v>
      </c>
      <c r="F517" s="1005" t="str">
        <f>IF($G517="","",VLOOKUP($G517,'DANH MỤC VẬT TƯ'!$B$10:$G$55,3,0))</f>
        <v>Lon</v>
      </c>
      <c r="G517" s="1006" t="s">
        <v>2070</v>
      </c>
      <c r="H517" s="1058">
        <v>20</v>
      </c>
      <c r="I517" s="1058">
        <f>IF(G517="","",VLOOKUP($G517,'BÁO CÁO NXT 156'!$A$107:$L$117,8,0))</f>
        <v>4000</v>
      </c>
      <c r="J517" s="1058">
        <f t="shared" si="14"/>
        <v>80000</v>
      </c>
      <c r="K517" s="1189">
        <v>10000</v>
      </c>
      <c r="L517" s="828">
        <f t="shared" si="15"/>
        <v>200000</v>
      </c>
      <c r="M517" s="1076"/>
      <c r="N517" s="1076"/>
    </row>
    <row r="518" spans="1:14" s="1009" customFormat="1" ht="15.95" customHeight="1">
      <c r="A518" s="1001"/>
      <c r="B518" s="1028">
        <v>44627</v>
      </c>
      <c r="C518" s="1447">
        <v>110</v>
      </c>
      <c r="D518" s="1191"/>
      <c r="E518" s="1005" t="str">
        <f>IF($G518="","",VLOOKUP($G518,'DANH MỤC VẬT TƯ'!$B$10:$G$55,2,0))</f>
        <v>Rượu chuối 500ml</v>
      </c>
      <c r="F518" s="1005" t="str">
        <f>IF($G518="","",VLOOKUP($G518,'DANH MỤC VẬT TƯ'!$B$10:$G$55,3,0))</f>
        <v>Lon</v>
      </c>
      <c r="G518" s="1006" t="s">
        <v>2075</v>
      </c>
      <c r="H518" s="1058">
        <v>20</v>
      </c>
      <c r="I518" s="1058">
        <f>IF(G518="","",VLOOKUP($G518,'BÁO CÁO NXT 156'!$A$107:$L$117,8,0))</f>
        <v>35000</v>
      </c>
      <c r="J518" s="1058">
        <f t="shared" si="14"/>
        <v>700000</v>
      </c>
      <c r="K518" s="1189">
        <v>50000</v>
      </c>
      <c r="L518" s="828">
        <f t="shared" si="15"/>
        <v>1000000</v>
      </c>
      <c r="M518" s="1076"/>
      <c r="N518" s="1076"/>
    </row>
    <row r="519" spans="1:14" s="1009" customFormat="1" ht="15.95" customHeight="1">
      <c r="A519" s="1001"/>
      <c r="B519" s="1028">
        <v>44627</v>
      </c>
      <c r="C519" s="1447">
        <v>110</v>
      </c>
      <c r="D519" s="1191"/>
      <c r="E519" s="1005" t="str">
        <f>IF($G519="","",VLOOKUP($G519,'DANH MỤC VẬT TƯ'!$B$10:$G$55,2,0))</f>
        <v>Rượu men lá 500ml</v>
      </c>
      <c r="F519" s="1005" t="str">
        <f>IF($G519="","",VLOOKUP($G519,'DANH MỤC VẬT TƯ'!$B$10:$G$55,3,0))</f>
        <v>Lon</v>
      </c>
      <c r="G519" s="1006" t="s">
        <v>2076</v>
      </c>
      <c r="H519" s="1058">
        <v>20</v>
      </c>
      <c r="I519" s="1058">
        <f>IF(G519="","",VLOOKUP($G519,'BÁO CÁO NXT 156'!$A$107:$L$117,8,0))</f>
        <v>35000</v>
      </c>
      <c r="J519" s="1058">
        <f t="shared" si="14"/>
        <v>700000</v>
      </c>
      <c r="K519" s="1189">
        <v>50000</v>
      </c>
      <c r="L519" s="828">
        <f t="shared" si="15"/>
        <v>1000000</v>
      </c>
      <c r="M519" s="1076"/>
      <c r="N519" s="1076"/>
    </row>
    <row r="520" spans="1:14" s="1009" customFormat="1" ht="15.95" customHeight="1">
      <c r="A520" s="1001"/>
      <c r="B520" s="1028"/>
      <c r="C520" s="1447"/>
      <c r="D520" s="1191"/>
      <c r="E520" s="1005" t="str">
        <f>IF($G520="","",VLOOKUP($G520,'DANH MỤC VẬT TƯ'!$B$10:$G$55,2,0))</f>
        <v/>
      </c>
      <c r="F520" s="1005" t="str">
        <f>IF($G520="","",VLOOKUP($G520,'DANH MỤC VẬT TƯ'!$B$10:$G$55,3,0))</f>
        <v/>
      </c>
      <c r="G520" s="1202"/>
      <c r="H520" s="1058"/>
      <c r="I520" s="1058" t="str">
        <f>IF(G520="","",VLOOKUP($G520,'BÁO CÁO NXT 156'!$A$107:$L$117,8,0))</f>
        <v/>
      </c>
      <c r="J520" s="1058" t="str">
        <f t="shared" si="14"/>
        <v/>
      </c>
      <c r="K520" s="1189" t="s">
        <v>785</v>
      </c>
      <c r="L520" s="828" t="str">
        <f t="shared" si="15"/>
        <v/>
      </c>
      <c r="M520" s="1190"/>
      <c r="N520" s="1076"/>
    </row>
    <row r="521" spans="1:14" s="1009" customFormat="1" ht="15.95" customHeight="1">
      <c r="A521" s="1001"/>
      <c r="B521" s="1028">
        <v>44627</v>
      </c>
      <c r="C521" s="1447">
        <v>111</v>
      </c>
      <c r="D521" s="1191"/>
      <c r="E521" s="1005" t="str">
        <f>IF($G521="","",VLOOKUP($G521,'DANH MỤC VẬT TƯ'!$B$10:$G$55,2,0))</f>
        <v>Coca</v>
      </c>
      <c r="F521" s="1005" t="str">
        <f>IF($G521="","",VLOOKUP($G521,'DANH MỤC VẬT TƯ'!$B$10:$G$55,3,0))</f>
        <v>Lon</v>
      </c>
      <c r="G521" s="1006" t="s">
        <v>2072</v>
      </c>
      <c r="H521" s="1058">
        <v>30</v>
      </c>
      <c r="I521" s="1058">
        <f>IF(G521="","",VLOOKUP($G521,'BÁO CÁO NXT 156'!$A$107:$L$117,8,0))</f>
        <v>8000</v>
      </c>
      <c r="J521" s="1058">
        <f t="shared" si="14"/>
        <v>240000</v>
      </c>
      <c r="K521" s="1189">
        <v>15000</v>
      </c>
      <c r="L521" s="828">
        <f t="shared" si="15"/>
        <v>450000</v>
      </c>
      <c r="M521" s="1076"/>
      <c r="N521" s="1076"/>
    </row>
    <row r="522" spans="1:14" s="1009" customFormat="1" ht="15.95" customHeight="1">
      <c r="A522" s="1001"/>
      <c r="B522" s="1028">
        <v>44627</v>
      </c>
      <c r="C522" s="1447">
        <v>111</v>
      </c>
      <c r="D522" s="1191"/>
      <c r="E522" s="1005" t="str">
        <f>IF($G522="","",VLOOKUP($G522,'DANH MỤC VẬT TƯ'!$B$10:$G$55,2,0))</f>
        <v>Navie 300ml</v>
      </c>
      <c r="F522" s="1005" t="str">
        <f>IF($G522="","",VLOOKUP($G522,'DANH MỤC VẬT TƯ'!$B$10:$G$55,3,0))</f>
        <v>Lon</v>
      </c>
      <c r="G522" s="1006" t="s">
        <v>2070</v>
      </c>
      <c r="H522" s="1058">
        <v>10</v>
      </c>
      <c r="I522" s="1058">
        <f>IF(G522="","",VLOOKUP($G522,'BÁO CÁO NXT 156'!$A$107:$L$117,8,0))</f>
        <v>4000</v>
      </c>
      <c r="J522" s="1058">
        <f>IF(H522="","",H522*I522)</f>
        <v>40000</v>
      </c>
      <c r="K522" s="1189">
        <v>10000</v>
      </c>
      <c r="L522" s="828">
        <f>IF(H522="","",K522*H522)</f>
        <v>100000</v>
      </c>
      <c r="M522" s="1076"/>
      <c r="N522" s="1076"/>
    </row>
    <row r="523" spans="1:14" s="1009" customFormat="1" ht="15.95" customHeight="1">
      <c r="A523" s="1001"/>
      <c r="B523" s="1028"/>
      <c r="C523" s="1447"/>
      <c r="D523" s="1191"/>
      <c r="E523" s="1005" t="str">
        <f>IF($G523="","",VLOOKUP($G523,'DANH MỤC VẬT TƯ'!$B$10:$G$55,2,0))</f>
        <v/>
      </c>
      <c r="F523" s="1005" t="str">
        <f>IF($G523="","",VLOOKUP($G523,'DANH MỤC VẬT TƯ'!$B$10:$G$55,3,0))</f>
        <v/>
      </c>
      <c r="G523" s="1202"/>
      <c r="H523" s="1058"/>
      <c r="I523" s="1058" t="str">
        <f>IF(G523="","",VLOOKUP($G523,'BÁO CÁO NXT 156'!$A$107:$L$117,8,0))</f>
        <v/>
      </c>
      <c r="J523" s="1058" t="str">
        <f t="shared" si="14"/>
        <v/>
      </c>
      <c r="K523" s="1189" t="s">
        <v>785</v>
      </c>
      <c r="L523" s="828" t="str">
        <f t="shared" si="15"/>
        <v/>
      </c>
      <c r="M523" s="1190"/>
      <c r="N523" s="1076"/>
    </row>
    <row r="524" spans="1:14" s="1009" customFormat="1" ht="15.95" customHeight="1">
      <c r="A524" s="1001"/>
      <c r="B524" s="1028">
        <v>44627</v>
      </c>
      <c r="C524" s="1447">
        <v>112</v>
      </c>
      <c r="D524" s="1191"/>
      <c r="E524" s="1005" t="str">
        <f>IF($G524="","",VLOOKUP($G524,'DANH MỤC VẬT TƯ'!$B$10:$G$55,2,0))</f>
        <v>Coca</v>
      </c>
      <c r="F524" s="1005" t="str">
        <f>IF($G524="","",VLOOKUP($G524,'DANH MỤC VẬT TƯ'!$B$10:$G$55,3,0))</f>
        <v>Lon</v>
      </c>
      <c r="G524" s="1006" t="s">
        <v>2072</v>
      </c>
      <c r="H524" s="1058">
        <v>30</v>
      </c>
      <c r="I524" s="1058">
        <f>IF(G524="","",VLOOKUP($G524,'BÁO CÁO NXT 156'!$A$107:$L$117,8,0))</f>
        <v>8000</v>
      </c>
      <c r="J524" s="1058">
        <f t="shared" si="14"/>
        <v>240000</v>
      </c>
      <c r="K524" s="1189">
        <v>15000</v>
      </c>
      <c r="L524" s="828">
        <f t="shared" si="15"/>
        <v>450000</v>
      </c>
      <c r="M524" s="1076"/>
      <c r="N524" s="1076"/>
    </row>
    <row r="525" spans="1:14" s="1009" customFormat="1" ht="15.95" customHeight="1">
      <c r="A525" s="1001"/>
      <c r="B525" s="1028">
        <v>44627</v>
      </c>
      <c r="C525" s="1447">
        <v>112</v>
      </c>
      <c r="D525" s="1191"/>
      <c r="E525" s="1005" t="str">
        <f>IF($G525="","",VLOOKUP($G525,'DANH MỤC VẬT TƯ'!$B$10:$G$55,2,0))</f>
        <v>Navie 300ml</v>
      </c>
      <c r="F525" s="1005" t="str">
        <f>IF($G525="","",VLOOKUP($G525,'DANH MỤC VẬT TƯ'!$B$10:$G$55,3,0))</f>
        <v>Lon</v>
      </c>
      <c r="G525" s="1006" t="s">
        <v>2070</v>
      </c>
      <c r="H525" s="1058">
        <v>10</v>
      </c>
      <c r="I525" s="1058">
        <f>IF(G525="","",VLOOKUP($G525,'BÁO CÁO NXT 156'!$A$107:$L$117,8,0))</f>
        <v>4000</v>
      </c>
      <c r="J525" s="1058">
        <f>IF(H525="","",H525*I525)</f>
        <v>40000</v>
      </c>
      <c r="K525" s="1189">
        <v>10000</v>
      </c>
      <c r="L525" s="828">
        <f>IF(H525="","",K525*H525)</f>
        <v>100000</v>
      </c>
      <c r="M525" s="1076"/>
      <c r="N525" s="1076"/>
    </row>
    <row r="526" spans="1:14" s="1009" customFormat="1" ht="15.95" customHeight="1">
      <c r="A526" s="1001"/>
      <c r="B526" s="1028"/>
      <c r="C526" s="1447"/>
      <c r="D526" s="1191"/>
      <c r="E526" s="1005" t="str">
        <f>IF($G526="","",VLOOKUP($G526,'DANH MỤC VẬT TƯ'!$B$10:$G$55,2,0))</f>
        <v/>
      </c>
      <c r="F526" s="1005" t="str">
        <f>IF($G526="","",VLOOKUP($G526,'DANH MỤC VẬT TƯ'!$B$10:$G$55,3,0))</f>
        <v/>
      </c>
      <c r="G526" s="1202"/>
      <c r="H526" s="1058"/>
      <c r="I526" s="1058" t="str">
        <f>IF(G526="","",VLOOKUP($G526,'BÁO CÁO NXT 156'!$A$107:$L$117,8,0))</f>
        <v/>
      </c>
      <c r="J526" s="1058"/>
      <c r="K526" s="1189"/>
      <c r="L526" s="828"/>
      <c r="M526" s="1190"/>
      <c r="N526" s="1076"/>
    </row>
    <row r="527" spans="1:14" s="1009" customFormat="1" ht="15.95" customHeight="1">
      <c r="A527" s="1001"/>
      <c r="B527" s="1028">
        <v>43898</v>
      </c>
      <c r="C527" s="1447">
        <v>113</v>
      </c>
      <c r="D527" s="1191"/>
      <c r="E527" s="1005" t="str">
        <f>IF($G527="","",VLOOKUP($G527,'DANH MỤC VẬT TƯ'!$B$10:$G$55,2,0))</f>
        <v>Nước cam</v>
      </c>
      <c r="F527" s="1005" t="str">
        <f>IF($G527="","",VLOOKUP($G527,'DANH MỤC VẬT TƯ'!$B$10:$G$55,3,0))</f>
        <v>Lon</v>
      </c>
      <c r="G527" s="1006" t="s">
        <v>2073</v>
      </c>
      <c r="H527" s="1058">
        <v>35</v>
      </c>
      <c r="I527" s="1058">
        <f>IF(G527="","",VLOOKUP($G527,'BÁO CÁO NXT 156'!$A$107:$L$117,8,0))</f>
        <v>8000</v>
      </c>
      <c r="J527" s="1058">
        <f t="shared" si="14"/>
        <v>280000</v>
      </c>
      <c r="K527" s="1189">
        <v>15000</v>
      </c>
      <c r="L527" s="828">
        <f t="shared" si="15"/>
        <v>525000</v>
      </c>
      <c r="M527" s="1076"/>
      <c r="N527" s="1076"/>
    </row>
    <row r="528" spans="1:14" s="1009" customFormat="1" ht="15.95" customHeight="1">
      <c r="A528" s="1001"/>
      <c r="B528" s="1028">
        <v>43898</v>
      </c>
      <c r="C528" s="1447">
        <v>113</v>
      </c>
      <c r="D528" s="1191"/>
      <c r="E528" s="1005" t="str">
        <f>IF($G528="","",VLOOKUP($G528,'DANH MỤC VẬT TƯ'!$B$10:$G$55,2,0))</f>
        <v>Navie 300ml</v>
      </c>
      <c r="F528" s="1005" t="str">
        <f>IF($G528="","",VLOOKUP($G528,'DANH MỤC VẬT TƯ'!$B$10:$G$55,3,0))</f>
        <v>Lon</v>
      </c>
      <c r="G528" s="1006" t="s">
        <v>2070</v>
      </c>
      <c r="H528" s="1058">
        <v>30</v>
      </c>
      <c r="I528" s="1058">
        <f>IF(G528="","",VLOOKUP($G528,'BÁO CÁO NXT 156'!$A$107:$L$117,8,0))</f>
        <v>4000</v>
      </c>
      <c r="J528" s="1058">
        <f>IF(H528="","",H528*I528)</f>
        <v>120000</v>
      </c>
      <c r="K528" s="1189">
        <v>10000</v>
      </c>
      <c r="L528" s="828">
        <f>IF(H528="","",K528*H528)</f>
        <v>300000</v>
      </c>
      <c r="M528" s="1076"/>
      <c r="N528" s="1076"/>
    </row>
    <row r="529" spans="1:14" s="1009" customFormat="1" ht="15.95" customHeight="1">
      <c r="A529" s="1001"/>
      <c r="B529" s="1028">
        <v>43898</v>
      </c>
      <c r="C529" s="1447">
        <v>113</v>
      </c>
      <c r="D529" s="1191"/>
      <c r="E529" s="1005" t="str">
        <f>IF($G529="","",VLOOKUP($G529,'DANH MỤC VẬT TƯ'!$B$10:$G$55,2,0))</f>
        <v>Rượu chuối 500ml</v>
      </c>
      <c r="F529" s="1005" t="str">
        <f>IF($G529="","",VLOOKUP($G529,'DANH MỤC VẬT TƯ'!$B$10:$G$55,3,0))</f>
        <v>Lon</v>
      </c>
      <c r="G529" s="1006" t="s">
        <v>2075</v>
      </c>
      <c r="H529" s="1058">
        <v>15</v>
      </c>
      <c r="I529" s="1058">
        <f>IF(G529="","",VLOOKUP($G529,'BÁO CÁO NXT 156'!$A$107:$L$117,8,0))</f>
        <v>35000</v>
      </c>
      <c r="J529" s="1058">
        <f>IF(H529="","",H529*I529)</f>
        <v>525000</v>
      </c>
      <c r="K529" s="1189">
        <v>50000</v>
      </c>
      <c r="L529" s="828">
        <f>IF(H529="","",K529*H529)</f>
        <v>750000</v>
      </c>
      <c r="M529" s="1076"/>
      <c r="N529" s="1076"/>
    </row>
    <row r="530" spans="1:14" s="1009" customFormat="1" ht="15.95" customHeight="1">
      <c r="A530" s="1001"/>
      <c r="B530" s="1028">
        <v>43898</v>
      </c>
      <c r="C530" s="1447">
        <v>113</v>
      </c>
      <c r="D530" s="1191"/>
      <c r="E530" s="1005" t="str">
        <f>IF($G530="","",VLOOKUP($G530,'DANH MỤC VẬT TƯ'!$B$10:$G$55,2,0))</f>
        <v>Rượu men lá 500ml</v>
      </c>
      <c r="F530" s="1005" t="str">
        <f>IF($G530="","",VLOOKUP($G530,'DANH MỤC VẬT TƯ'!$B$10:$G$55,3,0))</f>
        <v>Lon</v>
      </c>
      <c r="G530" s="1006" t="s">
        <v>2076</v>
      </c>
      <c r="H530" s="1058">
        <v>15</v>
      </c>
      <c r="I530" s="1058">
        <f>IF(G530="","",VLOOKUP($G530,'BÁO CÁO NXT 156'!$A$107:$L$117,8,0))</f>
        <v>35000</v>
      </c>
      <c r="J530" s="1058">
        <f>IF(H530="","",H530*I530)</f>
        <v>525000</v>
      </c>
      <c r="K530" s="1189">
        <v>50000</v>
      </c>
      <c r="L530" s="828">
        <f>IF(H530="","",K530*H530)</f>
        <v>750000</v>
      </c>
      <c r="M530" s="1076"/>
      <c r="N530" s="1076"/>
    </row>
    <row r="531" spans="1:14" s="1009" customFormat="1" ht="15.95" customHeight="1">
      <c r="A531" s="1001"/>
      <c r="B531" s="1028"/>
      <c r="C531" s="1447"/>
      <c r="D531" s="1191"/>
      <c r="E531" s="1005" t="str">
        <f>IF($G531="","",VLOOKUP($G531,'DANH MỤC VẬT TƯ'!$B$10:$G$55,2,0))</f>
        <v/>
      </c>
      <c r="F531" s="1005" t="str">
        <f>IF($G531="","",VLOOKUP($G531,'DANH MỤC VẬT TƯ'!$B$10:$G$55,3,0))</f>
        <v/>
      </c>
      <c r="G531" s="1095"/>
      <c r="H531" s="1058"/>
      <c r="I531" s="1058" t="str">
        <f>IF(G531="","",VLOOKUP($G531,'BÁO CÁO NXT 156'!$A$107:$L$117,8,0))</f>
        <v/>
      </c>
      <c r="J531" s="1058"/>
      <c r="K531" s="1189"/>
      <c r="L531" s="828"/>
      <c r="M531" s="1190"/>
      <c r="N531" s="1076"/>
    </row>
    <row r="532" spans="1:14" s="1009" customFormat="1" ht="15.95" customHeight="1">
      <c r="A532" s="1001"/>
      <c r="B532" s="1028">
        <v>43898</v>
      </c>
      <c r="C532" s="1447">
        <v>114</v>
      </c>
      <c r="D532" s="1191"/>
      <c r="E532" s="1005" t="str">
        <f>IF($G532="","",VLOOKUP($G532,'DANH MỤC VẬT TƯ'!$B$10:$G$55,2,0))</f>
        <v>Nước cam</v>
      </c>
      <c r="F532" s="1005" t="str">
        <f>IF($G532="","",VLOOKUP($G532,'DANH MỤC VẬT TƯ'!$B$10:$G$55,3,0))</f>
        <v>Lon</v>
      </c>
      <c r="G532" s="1006" t="s">
        <v>2073</v>
      </c>
      <c r="H532" s="1058">
        <v>30</v>
      </c>
      <c r="I532" s="1058">
        <f>IF(G532="","",VLOOKUP($G532,'BÁO CÁO NXT 156'!$A$107:$L$117,8,0))</f>
        <v>8000</v>
      </c>
      <c r="J532" s="1058">
        <f t="shared" si="14"/>
        <v>240000</v>
      </c>
      <c r="K532" s="1189">
        <v>15000</v>
      </c>
      <c r="L532" s="828">
        <f t="shared" si="15"/>
        <v>450000</v>
      </c>
      <c r="M532" s="1076"/>
      <c r="N532" s="1076"/>
    </row>
    <row r="533" spans="1:14" s="1009" customFormat="1" ht="15.95" customHeight="1">
      <c r="A533" s="1001"/>
      <c r="B533" s="1028">
        <v>43898</v>
      </c>
      <c r="C533" s="1447">
        <v>114</v>
      </c>
      <c r="D533" s="1191"/>
      <c r="E533" s="1005" t="str">
        <f>IF($G533="","",VLOOKUP($G533,'DANH MỤC VẬT TƯ'!$B$10:$G$55,2,0))</f>
        <v>Navie 300ml</v>
      </c>
      <c r="F533" s="1005" t="str">
        <f>IF($G533="","",VLOOKUP($G533,'DANH MỤC VẬT TƯ'!$B$10:$G$55,3,0))</f>
        <v>Lon</v>
      </c>
      <c r="G533" s="1006" t="s">
        <v>2070</v>
      </c>
      <c r="H533" s="1058">
        <v>30</v>
      </c>
      <c r="I533" s="1058">
        <f>IF(G533="","",VLOOKUP($G533,'BÁO CÁO NXT 156'!$A$107:$L$117,8,0))</f>
        <v>4000</v>
      </c>
      <c r="J533" s="1058">
        <f t="shared" si="14"/>
        <v>120000</v>
      </c>
      <c r="K533" s="1189">
        <v>10000</v>
      </c>
      <c r="L533" s="828">
        <f t="shared" si="15"/>
        <v>300000</v>
      </c>
      <c r="M533" s="1076"/>
      <c r="N533" s="1076"/>
    </row>
    <row r="534" spans="1:14" s="1009" customFormat="1" ht="15.95" customHeight="1">
      <c r="A534" s="1001"/>
      <c r="B534" s="1028">
        <v>43898</v>
      </c>
      <c r="C534" s="1447">
        <v>114</v>
      </c>
      <c r="D534" s="1191"/>
      <c r="E534" s="1005" t="str">
        <f>IF($G534="","",VLOOKUP($G534,'DANH MỤC VẬT TƯ'!$B$10:$G$55,2,0))</f>
        <v>Rượu chuối 500ml</v>
      </c>
      <c r="F534" s="1005" t="str">
        <f>IF($G534="","",VLOOKUP($G534,'DANH MỤC VẬT TƯ'!$B$10:$G$55,3,0))</f>
        <v>Lon</v>
      </c>
      <c r="G534" s="1006" t="s">
        <v>2075</v>
      </c>
      <c r="H534" s="1058">
        <v>15</v>
      </c>
      <c r="I534" s="1058">
        <f>IF(G534="","",VLOOKUP($G534,'BÁO CÁO NXT 156'!$A$107:$L$117,8,0))</f>
        <v>35000</v>
      </c>
      <c r="J534" s="1058">
        <f>IF(H534="","",H534*I534)</f>
        <v>525000</v>
      </c>
      <c r="K534" s="1189">
        <v>50000</v>
      </c>
      <c r="L534" s="828">
        <f>IF(H534="","",K534*H534)</f>
        <v>750000</v>
      </c>
      <c r="M534" s="1076"/>
      <c r="N534" s="1076"/>
    </row>
    <row r="535" spans="1:14" s="1009" customFormat="1" ht="15.95" customHeight="1">
      <c r="A535" s="1001"/>
      <c r="B535" s="1028">
        <v>43898</v>
      </c>
      <c r="C535" s="1447">
        <v>114</v>
      </c>
      <c r="D535" s="1191"/>
      <c r="E535" s="1005" t="str">
        <f>IF($G535="","",VLOOKUP($G535,'DANH MỤC VẬT TƯ'!$B$10:$G$55,2,0))</f>
        <v>Rượu men lá 500ml</v>
      </c>
      <c r="F535" s="1005" t="str">
        <f>IF($G535="","",VLOOKUP($G535,'DANH MỤC VẬT TƯ'!$B$10:$G$55,3,0))</f>
        <v>Lon</v>
      </c>
      <c r="G535" s="1006" t="s">
        <v>2076</v>
      </c>
      <c r="H535" s="1058">
        <v>10</v>
      </c>
      <c r="I535" s="1058">
        <f>IF(G535="","",VLOOKUP($G535,'BÁO CÁO NXT 156'!$A$107:$L$117,8,0))</f>
        <v>35000</v>
      </c>
      <c r="J535" s="1058">
        <f>IF(H535="","",H535*I535)</f>
        <v>350000</v>
      </c>
      <c r="K535" s="1189">
        <v>50000</v>
      </c>
      <c r="L535" s="828">
        <f>IF(H535="","",K535*H535)</f>
        <v>500000</v>
      </c>
      <c r="M535" s="1076"/>
      <c r="N535" s="1076"/>
    </row>
    <row r="536" spans="1:14" s="1009" customFormat="1" ht="15.95" customHeight="1">
      <c r="A536" s="1001"/>
      <c r="B536" s="1028"/>
      <c r="C536" s="1447"/>
      <c r="D536" s="1191"/>
      <c r="E536" s="1005" t="str">
        <f>IF($G536="","",VLOOKUP($G536,'DANH MỤC VẬT TƯ'!$B$10:$G$55,2,0))</f>
        <v/>
      </c>
      <c r="F536" s="1005" t="str">
        <f>IF($G536="","",VLOOKUP($G536,'DANH MỤC VẬT TƯ'!$B$10:$G$55,3,0))</f>
        <v/>
      </c>
      <c r="G536" s="1202"/>
      <c r="H536" s="1058"/>
      <c r="I536" s="1058" t="str">
        <f>IF(G536="","",VLOOKUP($G536,'BÁO CÁO NXT 156'!$A$107:$L$117,8,0))</f>
        <v/>
      </c>
      <c r="J536" s="1058" t="str">
        <f t="shared" si="14"/>
        <v/>
      </c>
      <c r="K536" s="1189" t="s">
        <v>785</v>
      </c>
      <c r="L536" s="828" t="str">
        <f t="shared" si="15"/>
        <v/>
      </c>
      <c r="M536" s="1190"/>
      <c r="N536" s="1076"/>
    </row>
    <row r="537" spans="1:14" s="1009" customFormat="1" ht="15.95" customHeight="1">
      <c r="A537" s="1001"/>
      <c r="B537" s="1028">
        <v>43898</v>
      </c>
      <c r="C537" s="1447">
        <v>115</v>
      </c>
      <c r="D537" s="1191"/>
      <c r="E537" s="1005" t="str">
        <f>IF($G537="","",VLOOKUP($G537,'DANH MỤC VẬT TƯ'!$B$10:$G$55,2,0))</f>
        <v>Nước cam</v>
      </c>
      <c r="F537" s="1005" t="str">
        <f>IF($G537="","",VLOOKUP($G537,'DANH MỤC VẬT TƯ'!$B$10:$G$55,3,0))</f>
        <v>Lon</v>
      </c>
      <c r="G537" s="1006" t="s">
        <v>2073</v>
      </c>
      <c r="H537" s="1058">
        <v>30</v>
      </c>
      <c r="I537" s="1058">
        <f>IF(G537="","",VLOOKUP($G537,'BÁO CÁO NXT 156'!$A$107:$L$117,8,0))</f>
        <v>8000</v>
      </c>
      <c r="J537" s="1058">
        <f t="shared" si="14"/>
        <v>240000</v>
      </c>
      <c r="K537" s="1189">
        <v>15000</v>
      </c>
      <c r="L537" s="828">
        <f t="shared" si="15"/>
        <v>450000</v>
      </c>
      <c r="M537" s="1076"/>
      <c r="N537" s="1076"/>
    </row>
    <row r="538" spans="1:14" s="1009" customFormat="1" ht="15.95" customHeight="1">
      <c r="A538" s="1001"/>
      <c r="B538" s="1028"/>
      <c r="C538" s="1447"/>
      <c r="D538" s="1191"/>
      <c r="E538" s="1005" t="str">
        <f>IF($G538="","",VLOOKUP($G538,'DANH MỤC VẬT TƯ'!$B$10:$G$55,2,0))</f>
        <v/>
      </c>
      <c r="F538" s="1005" t="str">
        <f>IF($G538="","",VLOOKUP($G538,'DANH MỤC VẬT TƯ'!$B$10:$G$55,3,0))</f>
        <v/>
      </c>
      <c r="G538" s="1202"/>
      <c r="H538" s="1058"/>
      <c r="I538" s="1058" t="str">
        <f>IF(G538="","",VLOOKUP($G538,'BÁO CÁO NXT 156'!$A$107:$L$117,8,0))</f>
        <v/>
      </c>
      <c r="J538" s="1058" t="str">
        <f t="shared" si="14"/>
        <v/>
      </c>
      <c r="K538" s="1189" t="s">
        <v>785</v>
      </c>
      <c r="L538" s="828" t="str">
        <f t="shared" si="15"/>
        <v/>
      </c>
      <c r="M538" s="1076"/>
      <c r="N538" s="1076"/>
    </row>
    <row r="539" spans="1:14" s="1009" customFormat="1" ht="15.95" customHeight="1">
      <c r="A539" s="1001"/>
      <c r="B539" s="1028">
        <v>44629</v>
      </c>
      <c r="C539" s="1447">
        <v>116</v>
      </c>
      <c r="D539" s="1191"/>
      <c r="E539" s="1005" t="str">
        <f>IF($G539="","",VLOOKUP($G539,'DANH MỤC VẬT TƯ'!$B$10:$G$55,2,0))</f>
        <v>Coca</v>
      </c>
      <c r="F539" s="1005" t="str">
        <f>IF($G539="","",VLOOKUP($G539,'DANH MỤC VẬT TƯ'!$B$10:$G$55,3,0))</f>
        <v>Lon</v>
      </c>
      <c r="G539" s="1006" t="s">
        <v>2072</v>
      </c>
      <c r="H539" s="1058">
        <v>50</v>
      </c>
      <c r="I539" s="1058">
        <f>IF(G539="","",VLOOKUP($G539,'BÁO CÁO NXT 156'!$A$107:$L$117,8,0))</f>
        <v>8000</v>
      </c>
      <c r="J539" s="1058">
        <f t="shared" si="14"/>
        <v>400000</v>
      </c>
      <c r="K539" s="1189">
        <v>15000</v>
      </c>
      <c r="L539" s="828">
        <f t="shared" si="15"/>
        <v>750000</v>
      </c>
      <c r="M539" s="1076"/>
      <c r="N539" s="1076"/>
    </row>
    <row r="540" spans="1:14" s="1009" customFormat="1" ht="15.95" customHeight="1">
      <c r="A540" s="1001"/>
      <c r="B540" s="1028"/>
      <c r="C540" s="1447"/>
      <c r="D540" s="1191"/>
      <c r="E540" s="1005" t="str">
        <f>IF($G540="","",VLOOKUP($G540,'DANH MỤC VẬT TƯ'!$B$10:$G$55,2,0))</f>
        <v/>
      </c>
      <c r="F540" s="1005" t="str">
        <f>IF($G540="","",VLOOKUP($G540,'DANH MỤC VẬT TƯ'!$B$10:$G$55,3,0))</f>
        <v/>
      </c>
      <c r="G540" s="1202"/>
      <c r="H540" s="1058"/>
      <c r="I540" s="1058" t="str">
        <f>IF(G540="","",VLOOKUP($G540,'BÁO CÁO NXT 156'!$A$107:$L$117,8,0))</f>
        <v/>
      </c>
      <c r="J540" s="1058" t="str">
        <f t="shared" si="14"/>
        <v/>
      </c>
      <c r="K540" s="1189" t="s">
        <v>785</v>
      </c>
      <c r="L540" s="828" t="str">
        <f t="shared" si="15"/>
        <v/>
      </c>
      <c r="M540" s="1076"/>
      <c r="N540" s="1076"/>
    </row>
    <row r="541" spans="1:14" s="1009" customFormat="1" ht="15.95" customHeight="1">
      <c r="A541" s="1001"/>
      <c r="B541" s="1028">
        <v>44629</v>
      </c>
      <c r="C541" s="1447">
        <v>117</v>
      </c>
      <c r="D541" s="1191"/>
      <c r="E541" s="1005" t="str">
        <f>IF($G541="","",VLOOKUP($G541,'DANH MỤC VẬT TƯ'!$B$10:$G$55,2,0))</f>
        <v>Coca</v>
      </c>
      <c r="F541" s="1005" t="str">
        <f>IF($G541="","",VLOOKUP($G541,'DANH MỤC VẬT TƯ'!$B$10:$G$55,3,0))</f>
        <v>Lon</v>
      </c>
      <c r="G541" s="1006" t="s">
        <v>2072</v>
      </c>
      <c r="H541" s="1058">
        <v>30</v>
      </c>
      <c r="I541" s="1058">
        <f>IF(G541="","",VLOOKUP($G541,'BÁO CÁO NXT 156'!$A$107:$L$117,8,0))</f>
        <v>8000</v>
      </c>
      <c r="J541" s="1058">
        <f t="shared" si="14"/>
        <v>240000</v>
      </c>
      <c r="K541" s="1189">
        <v>15000</v>
      </c>
      <c r="L541" s="828">
        <f t="shared" si="15"/>
        <v>450000</v>
      </c>
      <c r="M541" s="1076"/>
      <c r="N541" s="1076"/>
    </row>
    <row r="542" spans="1:14" s="1009" customFormat="1" ht="15.95" customHeight="1">
      <c r="A542" s="1001"/>
      <c r="B542" s="1028">
        <v>44629</v>
      </c>
      <c r="C542" s="1447">
        <v>117</v>
      </c>
      <c r="D542" s="1191"/>
      <c r="E542" s="1005" t="str">
        <f>IF($G542="","",VLOOKUP($G542,'DANH MỤC VẬT TƯ'!$B$10:$G$55,2,0))</f>
        <v>Navie 300ml</v>
      </c>
      <c r="F542" s="1005" t="str">
        <f>IF($G542="","",VLOOKUP($G542,'DANH MỤC VẬT TƯ'!$B$10:$G$55,3,0))</f>
        <v>Lon</v>
      </c>
      <c r="G542" s="1006" t="s">
        <v>2070</v>
      </c>
      <c r="H542" s="1058">
        <v>30</v>
      </c>
      <c r="I542" s="1058">
        <f>IF(G542="","",VLOOKUP($G542,'BÁO CÁO NXT 156'!$A$107:$L$117,8,0))</f>
        <v>4000</v>
      </c>
      <c r="J542" s="1058">
        <f t="shared" si="14"/>
        <v>120000</v>
      </c>
      <c r="K542" s="1189">
        <v>10000</v>
      </c>
      <c r="L542" s="828">
        <f t="shared" si="15"/>
        <v>300000</v>
      </c>
      <c r="M542" s="1076"/>
      <c r="N542" s="1076"/>
    </row>
    <row r="543" spans="1:14" s="1009" customFormat="1" ht="15.95" customHeight="1">
      <c r="A543" s="1001"/>
      <c r="B543" s="1028">
        <v>44629</v>
      </c>
      <c r="C543" s="1447">
        <v>117</v>
      </c>
      <c r="D543" s="1191"/>
      <c r="E543" s="1005" t="str">
        <f>IF($G543="","",VLOOKUP($G543,'DANH MỤC VẬT TƯ'!$B$10:$G$55,2,0))</f>
        <v>Rượu chuối 500ml</v>
      </c>
      <c r="F543" s="1005" t="str">
        <f>IF($G543="","",VLOOKUP($G543,'DANH MỤC VẬT TƯ'!$B$10:$G$55,3,0))</f>
        <v>Lon</v>
      </c>
      <c r="G543" s="1006" t="s">
        <v>2075</v>
      </c>
      <c r="H543" s="1058">
        <v>7</v>
      </c>
      <c r="I543" s="1058">
        <f>IF(G543="","",VLOOKUP($G543,'BÁO CÁO NXT 156'!$A$107:$L$117,8,0))</f>
        <v>35000</v>
      </c>
      <c r="J543" s="1058">
        <f t="shared" si="14"/>
        <v>245000</v>
      </c>
      <c r="K543" s="1189">
        <v>50000</v>
      </c>
      <c r="L543" s="828">
        <f t="shared" si="15"/>
        <v>350000</v>
      </c>
      <c r="M543" s="1076"/>
      <c r="N543" s="1076"/>
    </row>
    <row r="544" spans="1:14" s="1009" customFormat="1" ht="15.95" customHeight="1">
      <c r="A544" s="1001"/>
      <c r="B544" s="1028">
        <v>44629</v>
      </c>
      <c r="C544" s="1447">
        <v>117</v>
      </c>
      <c r="D544" s="1191"/>
      <c r="E544" s="1005" t="str">
        <f>IF($G544="","",VLOOKUP($G544,'DANH MỤC VẬT TƯ'!$B$10:$G$55,2,0))</f>
        <v>Rượu men lá 500ml</v>
      </c>
      <c r="F544" s="1005" t="str">
        <f>IF($G544="","",VLOOKUP($G544,'DANH MỤC VẬT TƯ'!$B$10:$G$55,3,0))</f>
        <v>Lon</v>
      </c>
      <c r="G544" s="1006" t="s">
        <v>2076</v>
      </c>
      <c r="H544" s="1058">
        <v>8</v>
      </c>
      <c r="I544" s="1058">
        <f>IF(G544="","",VLOOKUP($G544,'BÁO CÁO NXT 156'!$A$107:$L$117,8,0))</f>
        <v>35000</v>
      </c>
      <c r="J544" s="1058">
        <f t="shared" si="14"/>
        <v>280000</v>
      </c>
      <c r="K544" s="1189">
        <v>50000</v>
      </c>
      <c r="L544" s="828">
        <f t="shared" si="15"/>
        <v>400000</v>
      </c>
      <c r="M544" s="1076"/>
      <c r="N544" s="1076"/>
    </row>
    <row r="545" spans="1:14" s="1009" customFormat="1" ht="15.95" customHeight="1">
      <c r="A545" s="1001"/>
      <c r="B545" s="1028"/>
      <c r="C545" s="1447"/>
      <c r="D545" s="1191"/>
      <c r="E545" s="1005" t="str">
        <f>IF($G545="","",VLOOKUP($G545,'DANH MỤC VẬT TƯ'!$B$10:$G$55,2,0))</f>
        <v/>
      </c>
      <c r="F545" s="1005" t="str">
        <f>IF($G545="","",VLOOKUP($G545,'DANH MỤC VẬT TƯ'!$B$10:$G$55,3,0))</f>
        <v/>
      </c>
      <c r="G545" s="1095"/>
      <c r="H545" s="1058"/>
      <c r="I545" s="1058" t="str">
        <f>IF(G545="","",VLOOKUP($G545,'BÁO CÁO NXT 156'!$A$107:$L$117,8,0))</f>
        <v/>
      </c>
      <c r="J545" s="1058"/>
      <c r="K545" s="1189"/>
      <c r="L545" s="828"/>
      <c r="M545" s="1190"/>
      <c r="N545" s="1076"/>
    </row>
    <row r="546" spans="1:14" s="1009" customFormat="1" ht="15.95" customHeight="1">
      <c r="A546" s="1001"/>
      <c r="B546" s="1028">
        <v>44630</v>
      </c>
      <c r="C546" s="1447">
        <v>118</v>
      </c>
      <c r="D546" s="1191"/>
      <c r="E546" s="1005" t="str">
        <f>IF($G546="","",VLOOKUP($G546,'DANH MỤC VẬT TƯ'!$B$10:$G$55,2,0))</f>
        <v>Coca</v>
      </c>
      <c r="F546" s="1005" t="str">
        <f>IF($G546="","",VLOOKUP($G546,'DANH MỤC VẬT TƯ'!$B$10:$G$55,3,0))</f>
        <v>Lon</v>
      </c>
      <c r="G546" s="1006" t="s">
        <v>2072</v>
      </c>
      <c r="H546" s="1058">
        <v>30</v>
      </c>
      <c r="I546" s="1058">
        <f>IF(G546="","",VLOOKUP($G546,'BÁO CÁO NXT 156'!$A$107:$L$117,8,0))</f>
        <v>8000</v>
      </c>
      <c r="J546" s="1058">
        <f>IF(H546="","",H546*I546)</f>
        <v>240000</v>
      </c>
      <c r="K546" s="1189">
        <v>15000</v>
      </c>
      <c r="L546" s="828">
        <f>IF(H546="","",K546*H546)</f>
        <v>450000</v>
      </c>
      <c r="M546" s="1076"/>
      <c r="N546" s="1076"/>
    </row>
    <row r="547" spans="1:14" s="1009" customFormat="1" ht="15.95" customHeight="1">
      <c r="A547" s="1001"/>
      <c r="B547" s="1028">
        <v>44630</v>
      </c>
      <c r="C547" s="1447">
        <v>118</v>
      </c>
      <c r="D547" s="1191"/>
      <c r="E547" s="1005" t="str">
        <f>IF($G547="","",VLOOKUP($G547,'DANH MỤC VẬT TƯ'!$B$10:$G$55,2,0))</f>
        <v>Navie 300ml</v>
      </c>
      <c r="F547" s="1005" t="str">
        <f>IF($G547="","",VLOOKUP($G547,'DANH MỤC VẬT TƯ'!$B$10:$G$55,3,0))</f>
        <v>Lon</v>
      </c>
      <c r="G547" s="1006" t="s">
        <v>2070</v>
      </c>
      <c r="H547" s="1058">
        <v>25</v>
      </c>
      <c r="I547" s="1058">
        <f>IF(G547="","",VLOOKUP($G547,'BÁO CÁO NXT 156'!$A$107:$L$117,8,0))</f>
        <v>4000</v>
      </c>
      <c r="J547" s="1058">
        <f>IF(H547="","",H547*I547)</f>
        <v>100000</v>
      </c>
      <c r="K547" s="1189">
        <v>10000</v>
      </c>
      <c r="L547" s="828">
        <f>IF(H547="","",K547*H547)</f>
        <v>250000</v>
      </c>
      <c r="M547" s="1076"/>
      <c r="N547" s="1076"/>
    </row>
    <row r="548" spans="1:14" s="1009" customFormat="1" ht="15.95" customHeight="1">
      <c r="A548" s="1001"/>
      <c r="B548" s="1028">
        <v>44630</v>
      </c>
      <c r="C548" s="1447">
        <v>118</v>
      </c>
      <c r="D548" s="1191"/>
      <c r="E548" s="1005" t="str">
        <f>IF($G548="","",VLOOKUP($G548,'DANH MỤC VẬT TƯ'!$B$10:$G$55,2,0))</f>
        <v>Rượu chuối 500ml</v>
      </c>
      <c r="F548" s="1005" t="str">
        <f>IF($G548="","",VLOOKUP($G548,'DANH MỤC VẬT TƯ'!$B$10:$G$55,3,0))</f>
        <v>Lon</v>
      </c>
      <c r="G548" s="1006" t="s">
        <v>2075</v>
      </c>
      <c r="H548" s="1058">
        <v>8</v>
      </c>
      <c r="I548" s="1058">
        <f>IF(G548="","",VLOOKUP($G548,'BÁO CÁO NXT 156'!$A$107:$L$117,8,0))</f>
        <v>35000</v>
      </c>
      <c r="J548" s="1058">
        <f>IF(H548="","",H548*I548)</f>
        <v>280000</v>
      </c>
      <c r="K548" s="1189">
        <v>50000</v>
      </c>
      <c r="L548" s="828">
        <f>IF(H548="","",K548*H548)</f>
        <v>400000</v>
      </c>
      <c r="M548" s="1076"/>
      <c r="N548" s="1076"/>
    </row>
    <row r="549" spans="1:14" s="1009" customFormat="1" ht="15.95" customHeight="1">
      <c r="A549" s="1001"/>
      <c r="B549" s="1028">
        <v>44630</v>
      </c>
      <c r="C549" s="1447">
        <v>118</v>
      </c>
      <c r="D549" s="1191"/>
      <c r="E549" s="1005" t="str">
        <f>IF($G549="","",VLOOKUP($G549,'DANH MỤC VẬT TƯ'!$B$10:$G$55,2,0))</f>
        <v>Rượu men lá 500ml</v>
      </c>
      <c r="F549" s="1005" t="str">
        <f>IF($G549="","",VLOOKUP($G549,'DANH MỤC VẬT TƯ'!$B$10:$G$55,3,0))</f>
        <v>Lon</v>
      </c>
      <c r="G549" s="1006" t="s">
        <v>2076</v>
      </c>
      <c r="H549" s="1058">
        <v>5</v>
      </c>
      <c r="I549" s="1058">
        <f>IF(G549="","",VLOOKUP($G549,'BÁO CÁO NXT 156'!$A$107:$L$117,8,0))</f>
        <v>35000</v>
      </c>
      <c r="J549" s="1058">
        <f>IF(H549="","",H549*I549)</f>
        <v>175000</v>
      </c>
      <c r="K549" s="1189">
        <v>50000</v>
      </c>
      <c r="L549" s="828">
        <f>IF(H549="","",K549*H549)</f>
        <v>250000</v>
      </c>
      <c r="M549" s="1076"/>
      <c r="N549" s="1076"/>
    </row>
    <row r="550" spans="1:14" s="1009" customFormat="1" ht="15.95" customHeight="1">
      <c r="A550" s="1001"/>
      <c r="B550" s="1028"/>
      <c r="C550" s="1447"/>
      <c r="D550" s="1191"/>
      <c r="E550" s="1005" t="str">
        <f>IF($G550="","",VLOOKUP($G550,'DANH MỤC VẬT TƯ'!$B$10:$G$55,2,0))</f>
        <v/>
      </c>
      <c r="F550" s="1005" t="str">
        <f>IF($G550="","",VLOOKUP($G550,'DANH MỤC VẬT TƯ'!$B$10:$G$55,3,0))</f>
        <v/>
      </c>
      <c r="G550" s="1202"/>
      <c r="H550" s="1058"/>
      <c r="I550" s="1058" t="str">
        <f>IF(G550="","",VLOOKUP($G550,'BÁO CÁO NXT 156'!$A$107:$L$117,8,0))</f>
        <v/>
      </c>
      <c r="J550" s="1058" t="str">
        <f t="shared" si="14"/>
        <v/>
      </c>
      <c r="K550" s="1189" t="s">
        <v>785</v>
      </c>
      <c r="L550" s="828" t="str">
        <f t="shared" si="15"/>
        <v/>
      </c>
      <c r="M550" s="1190"/>
      <c r="N550" s="1076"/>
    </row>
    <row r="551" spans="1:14" s="1009" customFormat="1" ht="15.95" customHeight="1">
      <c r="A551" s="1001"/>
      <c r="B551" s="1028">
        <v>44630</v>
      </c>
      <c r="C551" s="1447">
        <v>119</v>
      </c>
      <c r="D551" s="1191"/>
      <c r="E551" s="1005" t="str">
        <f>IF($G551="","",VLOOKUP($G551,'DANH MỤC VẬT TƯ'!$B$10:$G$55,2,0))</f>
        <v>Nước cam</v>
      </c>
      <c r="F551" s="1005" t="str">
        <f>IF($G551="","",VLOOKUP($G551,'DANH MỤC VẬT TƯ'!$B$10:$G$55,3,0))</f>
        <v>Lon</v>
      </c>
      <c r="G551" s="1006" t="s">
        <v>2073</v>
      </c>
      <c r="H551" s="1058">
        <v>20</v>
      </c>
      <c r="I551" s="1058">
        <f>IF(G551="","",VLOOKUP($G551,'BÁO CÁO NXT 156'!$A$107:$L$117,8,0))</f>
        <v>8000</v>
      </c>
      <c r="J551" s="1058">
        <f t="shared" si="14"/>
        <v>160000</v>
      </c>
      <c r="K551" s="1189">
        <v>15000</v>
      </c>
      <c r="L551" s="828">
        <f t="shared" si="15"/>
        <v>300000</v>
      </c>
      <c r="M551" s="1076"/>
      <c r="N551" s="1076"/>
    </row>
    <row r="552" spans="1:14" s="1009" customFormat="1" ht="15.95" customHeight="1">
      <c r="A552" s="1001"/>
      <c r="B552" s="1028">
        <v>44630</v>
      </c>
      <c r="C552" s="1447">
        <v>119</v>
      </c>
      <c r="D552" s="1191"/>
      <c r="E552" s="1005" t="str">
        <f>IF($G552="","",VLOOKUP($G552,'DANH MỤC VẬT TƯ'!$B$10:$G$55,2,0))</f>
        <v>Navie 300ml</v>
      </c>
      <c r="F552" s="1005" t="str">
        <f>IF($G552="","",VLOOKUP($G552,'DANH MỤC VẬT TƯ'!$B$10:$G$55,3,0))</f>
        <v>Lon</v>
      </c>
      <c r="G552" s="1006" t="s">
        <v>2070</v>
      </c>
      <c r="H552" s="1058">
        <v>10</v>
      </c>
      <c r="I552" s="1058">
        <f>IF(G552="","",VLOOKUP($G552,'BÁO CÁO NXT 156'!$A$107:$L$117,8,0))</f>
        <v>4000</v>
      </c>
      <c r="J552" s="1058">
        <f t="shared" si="14"/>
        <v>40000</v>
      </c>
      <c r="K552" s="1189">
        <v>10000</v>
      </c>
      <c r="L552" s="828">
        <f t="shared" si="15"/>
        <v>100000</v>
      </c>
      <c r="M552" s="1076"/>
      <c r="N552" s="1076"/>
    </row>
    <row r="553" spans="1:14" s="1009" customFormat="1" ht="15.95" customHeight="1">
      <c r="A553" s="1001"/>
      <c r="B553" s="1028">
        <v>44630</v>
      </c>
      <c r="C553" s="1447">
        <v>119</v>
      </c>
      <c r="D553" s="1191"/>
      <c r="E553" s="1005" t="str">
        <f>IF($G553="","",VLOOKUP($G553,'DANH MỤC VẬT TƯ'!$B$10:$G$55,2,0))</f>
        <v>Bia sài gòn</v>
      </c>
      <c r="F553" s="1005" t="str">
        <f>IF($G553="","",VLOOKUP($G553,'DANH MỤC VẬT TƯ'!$B$10:$G$55,3,0))</f>
        <v>Lon</v>
      </c>
      <c r="G553" s="1006" t="s">
        <v>2067</v>
      </c>
      <c r="H553" s="1058">
        <v>10</v>
      </c>
      <c r="I553" s="1058">
        <f>IF(G553="","",VLOOKUP($G553,'BÁO CÁO NXT 156'!$A$107:$L$117,8,0))</f>
        <v>11000</v>
      </c>
      <c r="J553" s="1058">
        <f>IF(H553="","",H553*I553)</f>
        <v>110000</v>
      </c>
      <c r="K553" s="1189">
        <v>15000</v>
      </c>
      <c r="L553" s="828">
        <f>IF(H553="","",K553*H553)</f>
        <v>150000</v>
      </c>
      <c r="M553" s="1076"/>
      <c r="N553" s="1076"/>
    </row>
    <row r="554" spans="1:14" s="1009" customFormat="1" ht="15.95" customHeight="1">
      <c r="A554" s="1001"/>
      <c r="B554" s="1028"/>
      <c r="C554" s="1447"/>
      <c r="D554" s="1191"/>
      <c r="E554" s="1005" t="str">
        <f>IF($G554="","",VLOOKUP($G554,'DANH MỤC VẬT TƯ'!$B$10:$G$55,2,0))</f>
        <v/>
      </c>
      <c r="F554" s="1005" t="str">
        <f>IF($G554="","",VLOOKUP($G554,'DANH MỤC VẬT TƯ'!$B$10:$G$55,3,0))</f>
        <v/>
      </c>
      <c r="G554" s="1095"/>
      <c r="H554" s="1058"/>
      <c r="I554" s="1058" t="str">
        <f>IF(G554="","",VLOOKUP($G554,'BÁO CÁO NXT 156'!$A$107:$L$117,8,0))</f>
        <v/>
      </c>
      <c r="J554" s="1058"/>
      <c r="K554" s="1189"/>
      <c r="L554" s="828"/>
      <c r="M554" s="1190"/>
      <c r="N554" s="1076"/>
    </row>
    <row r="555" spans="1:14" s="1009" customFormat="1" ht="15.95" customHeight="1">
      <c r="A555" s="1001"/>
      <c r="B555" s="1028"/>
      <c r="C555" s="1447"/>
      <c r="D555" s="1191"/>
      <c r="E555" s="1005" t="str">
        <f>IF($G555="","",VLOOKUP($G555,'DANH MỤC VẬT TƯ'!$B$10:$G$55,2,0))</f>
        <v/>
      </c>
      <c r="F555" s="1005" t="str">
        <f>IF($G555="","",VLOOKUP($G555,'DANH MỤC VẬT TƯ'!$B$10:$G$55,3,0))</f>
        <v/>
      </c>
      <c r="G555" s="1095"/>
      <c r="H555" s="1058"/>
      <c r="I555" s="1058" t="str">
        <f>IF(G555="","",VLOOKUP($G555,'BÁO CÁO NXT 156'!$A$107:$L$117,8,0))</f>
        <v/>
      </c>
      <c r="J555" s="1058"/>
      <c r="K555" s="1189"/>
      <c r="L555" s="828"/>
      <c r="M555" s="1076"/>
      <c r="N555" s="1076"/>
    </row>
    <row r="556" spans="1:14" s="1009" customFormat="1" ht="15.95" customHeight="1">
      <c r="A556" s="1001"/>
      <c r="B556" s="1028">
        <v>44630</v>
      </c>
      <c r="C556" s="1447">
        <v>120</v>
      </c>
      <c r="D556" s="1191"/>
      <c r="E556" s="1005" t="str">
        <f>IF($G556="","",VLOOKUP($G556,'DANH MỤC VẬT TƯ'!$B$10:$G$55,2,0))</f>
        <v>Coca</v>
      </c>
      <c r="F556" s="1005" t="str">
        <f>IF($G556="","",VLOOKUP($G556,'DANH MỤC VẬT TƯ'!$B$10:$G$55,3,0))</f>
        <v>Lon</v>
      </c>
      <c r="G556" s="1006" t="s">
        <v>2072</v>
      </c>
      <c r="H556" s="1058">
        <v>15</v>
      </c>
      <c r="I556" s="1058">
        <f>IF(G556="","",VLOOKUP($G556,'BÁO CÁO NXT 156'!$A$107:$L$117,8,0))</f>
        <v>8000</v>
      </c>
      <c r="J556" s="1058">
        <f t="shared" si="14"/>
        <v>120000</v>
      </c>
      <c r="K556" s="1189">
        <v>15000</v>
      </c>
      <c r="L556" s="828">
        <f t="shared" si="15"/>
        <v>225000</v>
      </c>
      <c r="M556" s="1076"/>
      <c r="N556" s="1076"/>
    </row>
    <row r="557" spans="1:14" s="1009" customFormat="1" ht="15.95" customHeight="1">
      <c r="A557" s="1001"/>
      <c r="B557" s="1028">
        <v>44630</v>
      </c>
      <c r="C557" s="1447">
        <v>120</v>
      </c>
      <c r="D557" s="1191"/>
      <c r="E557" s="1005" t="str">
        <f>IF($G557="","",VLOOKUP($G557,'DANH MỤC VẬT TƯ'!$B$10:$G$55,2,0))</f>
        <v>Navie 300ml</v>
      </c>
      <c r="F557" s="1005" t="str">
        <f>IF($G557="","",VLOOKUP($G557,'DANH MỤC VẬT TƯ'!$B$10:$G$55,3,0))</f>
        <v>Lon</v>
      </c>
      <c r="G557" s="1006" t="s">
        <v>2070</v>
      </c>
      <c r="H557" s="1058">
        <v>10</v>
      </c>
      <c r="I557" s="1058">
        <f>IF(G557="","",VLOOKUP($G557,'BÁO CÁO NXT 156'!$A$107:$L$117,8,0))</f>
        <v>4000</v>
      </c>
      <c r="J557" s="1058">
        <f>IF(H557="","",H557*I557)</f>
        <v>40000</v>
      </c>
      <c r="K557" s="1189">
        <v>10000</v>
      </c>
      <c r="L557" s="828">
        <f>IF(H557="","",K557*H557)</f>
        <v>100000</v>
      </c>
      <c r="M557" s="1076"/>
      <c r="N557" s="1076"/>
    </row>
    <row r="558" spans="1:14" s="1009" customFormat="1" ht="15.95" customHeight="1">
      <c r="A558" s="1001"/>
      <c r="B558" s="1028"/>
      <c r="C558" s="1447"/>
      <c r="D558" s="1191"/>
      <c r="E558" s="1005" t="str">
        <f>IF($G558="","",VLOOKUP($G558,'DANH MỤC VẬT TƯ'!$B$10:$G$55,2,0))</f>
        <v/>
      </c>
      <c r="F558" s="1005" t="str">
        <f>IF($G558="","",VLOOKUP($G558,'DANH MỤC VẬT TƯ'!$B$10:$G$55,3,0))</f>
        <v/>
      </c>
      <c r="G558" s="1202"/>
      <c r="H558" s="1058"/>
      <c r="I558" s="1058" t="str">
        <f>IF(G558="","",VLOOKUP($G558,'BÁO CÁO NXT 156'!$A$107:$L$117,8,0))</f>
        <v/>
      </c>
      <c r="J558" s="1058"/>
      <c r="K558" s="1189"/>
      <c r="L558" s="828"/>
      <c r="M558" s="1190"/>
      <c r="N558" s="1076"/>
    </row>
    <row r="559" spans="1:14" s="1009" customFormat="1" ht="15.95" customHeight="1">
      <c r="A559" s="1001"/>
      <c r="B559" s="1028">
        <v>44631</v>
      </c>
      <c r="C559" s="1447">
        <v>121</v>
      </c>
      <c r="D559" s="1191"/>
      <c r="E559" s="1005" t="str">
        <f>IF($G559="","",VLOOKUP($G559,'DANH MỤC VẬT TƯ'!$B$10:$G$55,2,0))</f>
        <v>Nước cam</v>
      </c>
      <c r="F559" s="1005" t="str">
        <f>IF($G559="","",VLOOKUP($G559,'DANH MỤC VẬT TƯ'!$B$10:$G$55,3,0))</f>
        <v>Lon</v>
      </c>
      <c r="G559" s="1006" t="s">
        <v>2073</v>
      </c>
      <c r="H559" s="1058">
        <v>30</v>
      </c>
      <c r="I559" s="1058">
        <f>IF(G559="","",VLOOKUP($G559,'BÁO CÁO NXT 156'!$A$107:$L$117,8,0))</f>
        <v>8000</v>
      </c>
      <c r="J559" s="1058">
        <f t="shared" si="14"/>
        <v>240000</v>
      </c>
      <c r="K559" s="1189">
        <v>15000</v>
      </c>
      <c r="L559" s="828">
        <f t="shared" si="15"/>
        <v>450000</v>
      </c>
      <c r="M559" s="1076"/>
      <c r="N559" s="1076"/>
    </row>
    <row r="560" spans="1:14" s="1009" customFormat="1" ht="15.95" customHeight="1">
      <c r="A560" s="1001"/>
      <c r="B560" s="1028">
        <v>44631</v>
      </c>
      <c r="C560" s="1447">
        <v>121</v>
      </c>
      <c r="D560" s="1191"/>
      <c r="E560" s="1005" t="str">
        <f>IF($G560="","",VLOOKUP($G560,'DANH MỤC VẬT TƯ'!$B$10:$G$55,2,0))</f>
        <v>Navie 300ml</v>
      </c>
      <c r="F560" s="1005" t="str">
        <f>IF($G560="","",VLOOKUP($G560,'DANH MỤC VẬT TƯ'!$B$10:$G$55,3,0))</f>
        <v>Lon</v>
      </c>
      <c r="G560" s="1006" t="s">
        <v>2070</v>
      </c>
      <c r="H560" s="1058">
        <v>25</v>
      </c>
      <c r="I560" s="1058">
        <f>IF(G560="","",VLOOKUP($G560,'BÁO CÁO NXT 156'!$A$107:$L$117,8,0))</f>
        <v>4000</v>
      </c>
      <c r="J560" s="1058">
        <f t="shared" si="14"/>
        <v>100000</v>
      </c>
      <c r="K560" s="1189">
        <v>10000</v>
      </c>
      <c r="L560" s="828">
        <f t="shared" si="15"/>
        <v>250000</v>
      </c>
      <c r="M560" s="1076"/>
      <c r="N560" s="1076"/>
    </row>
    <row r="561" spans="1:256" s="1009" customFormat="1" ht="15.95" customHeight="1">
      <c r="A561" s="1001"/>
      <c r="B561" s="1028">
        <v>44631</v>
      </c>
      <c r="C561" s="1447">
        <v>121</v>
      </c>
      <c r="D561" s="1191"/>
      <c r="E561" s="1005" t="str">
        <f>IF($G561="","",VLOOKUP($G561,'DANH MỤC VẬT TƯ'!$B$10:$G$55,2,0))</f>
        <v>Rượu chuối 500ml</v>
      </c>
      <c r="F561" s="1005" t="str">
        <f>IF($G561="","",VLOOKUP($G561,'DANH MỤC VẬT TƯ'!$B$10:$G$55,3,0))</f>
        <v>Lon</v>
      </c>
      <c r="G561" s="1006" t="s">
        <v>2075</v>
      </c>
      <c r="H561" s="1058">
        <v>8</v>
      </c>
      <c r="I561" s="1058">
        <f>IF(G561="","",VLOOKUP($G561,'BÁO CÁO NXT 156'!$A$107:$L$117,8,0))</f>
        <v>35000</v>
      </c>
      <c r="J561" s="1058">
        <f t="shared" si="14"/>
        <v>280000</v>
      </c>
      <c r="K561" s="1189">
        <v>50000</v>
      </c>
      <c r="L561" s="828">
        <f t="shared" si="15"/>
        <v>400000</v>
      </c>
      <c r="M561" s="1076"/>
      <c r="N561" s="1076"/>
    </row>
    <row r="562" spans="1:256" s="1009" customFormat="1" ht="15.95" customHeight="1">
      <c r="A562" s="1001"/>
      <c r="B562" s="1028">
        <v>44631</v>
      </c>
      <c r="C562" s="1447">
        <v>121</v>
      </c>
      <c r="D562" s="1191"/>
      <c r="E562" s="1005" t="str">
        <f>IF($G562="","",VLOOKUP($G562,'DANH MỤC VẬT TƯ'!$B$10:$G$55,2,0))</f>
        <v>Rượu men lá 500ml</v>
      </c>
      <c r="F562" s="1005" t="str">
        <f>IF($G562="","",VLOOKUP($G562,'DANH MỤC VẬT TƯ'!$B$10:$G$55,3,0))</f>
        <v>Lon</v>
      </c>
      <c r="G562" s="1006" t="s">
        <v>2076</v>
      </c>
      <c r="H562" s="1058">
        <v>5</v>
      </c>
      <c r="I562" s="1058">
        <f>IF(G562="","",VLOOKUP($G562,'BÁO CÁO NXT 156'!$A$107:$L$117,8,0))</f>
        <v>35000</v>
      </c>
      <c r="J562" s="1058">
        <f t="shared" si="14"/>
        <v>175000</v>
      </c>
      <c r="K562" s="1189">
        <v>50000</v>
      </c>
      <c r="L562" s="828">
        <f t="shared" si="15"/>
        <v>250000</v>
      </c>
      <c r="M562" s="1076"/>
      <c r="N562" s="1076"/>
    </row>
    <row r="563" spans="1:256" s="1009" customFormat="1" ht="15.95" customHeight="1">
      <c r="A563" s="1001"/>
      <c r="B563" s="1028"/>
      <c r="C563" s="1447"/>
      <c r="D563" s="1191"/>
      <c r="E563" s="1005" t="str">
        <f>IF($G563="","",VLOOKUP($G563,'DANH MỤC VẬT TƯ'!$B$10:$G$55,2,0))</f>
        <v/>
      </c>
      <c r="F563" s="1005" t="str">
        <f>IF($G563="","",VLOOKUP($G563,'DANH MỤC VẬT TƯ'!$B$10:$G$55,3,0))</f>
        <v/>
      </c>
      <c r="G563" s="1095"/>
      <c r="H563" s="1058"/>
      <c r="I563" s="1058" t="str">
        <f>IF(G563="","",VLOOKUP($G563,'BÁO CÁO NXT 156'!$A$107:$L$117,8,0))</f>
        <v/>
      </c>
      <c r="J563" s="1058" t="str">
        <f>IF(H563="","",H563*I563)</f>
        <v/>
      </c>
      <c r="K563" s="1189" t="s">
        <v>785</v>
      </c>
      <c r="L563" s="828" t="str">
        <f>IF(H563="","",K563*H563)</f>
        <v/>
      </c>
      <c r="M563" s="1190"/>
      <c r="N563" s="1076"/>
    </row>
    <row r="564" spans="1:256" s="1009" customFormat="1" ht="15.95" customHeight="1">
      <c r="A564" s="1001"/>
      <c r="B564" s="1028">
        <v>44631</v>
      </c>
      <c r="C564" s="1447">
        <v>122</v>
      </c>
      <c r="D564" s="1191"/>
      <c r="E564" s="1005" t="str">
        <f>IF($G564="","",VLOOKUP($G564,'DANH MỤC VẬT TƯ'!$B$10:$G$55,2,0))</f>
        <v>Coca</v>
      </c>
      <c r="F564" s="1005" t="str">
        <f>IF($G564="","",VLOOKUP($G564,'DANH MỤC VẬT TƯ'!$B$10:$G$55,3,0))</f>
        <v>Lon</v>
      </c>
      <c r="G564" s="1006" t="s">
        <v>2072</v>
      </c>
      <c r="H564" s="1058">
        <v>15</v>
      </c>
      <c r="I564" s="1058">
        <f>IF(G564="","",VLOOKUP($G564,'BÁO CÁO NXT 156'!$A$107:$L$117,8,0))</f>
        <v>8000</v>
      </c>
      <c r="J564" s="1058">
        <f>IF(H564="","",H564*I564)</f>
        <v>120000</v>
      </c>
      <c r="K564" s="1189">
        <v>15000</v>
      </c>
      <c r="L564" s="828">
        <f>IF(H564="","",K564*H564)</f>
        <v>225000</v>
      </c>
      <c r="M564" s="1076"/>
      <c r="N564" s="1076"/>
    </row>
    <row r="565" spans="1:256" s="1009" customFormat="1" ht="15.95" customHeight="1">
      <c r="A565" s="1001"/>
      <c r="B565" s="1028">
        <v>44631</v>
      </c>
      <c r="C565" s="1447">
        <v>122</v>
      </c>
      <c r="D565" s="1191"/>
      <c r="E565" s="1005" t="str">
        <f>IF($G565="","",VLOOKUP($G565,'DANH MỤC VẬT TƯ'!$B$10:$G$55,2,0))</f>
        <v>Navie 300ml</v>
      </c>
      <c r="F565" s="1005" t="str">
        <f>IF($G565="","",VLOOKUP($G565,'DANH MỤC VẬT TƯ'!$B$10:$G$55,3,0))</f>
        <v>Lon</v>
      </c>
      <c r="G565" s="1006" t="s">
        <v>2070</v>
      </c>
      <c r="H565" s="1058">
        <v>5</v>
      </c>
      <c r="I565" s="1058">
        <f>IF(G565="","",VLOOKUP($G565,'BÁO CÁO NXT 156'!$A$107:$L$117,8,0))</f>
        <v>4000</v>
      </c>
      <c r="J565" s="1058">
        <f>IF(H565="","",H565*I565)</f>
        <v>20000</v>
      </c>
      <c r="K565" s="1189">
        <v>10000</v>
      </c>
      <c r="L565" s="828">
        <f>IF(H565="","",K565*H565)</f>
        <v>50000</v>
      </c>
      <c r="M565" s="1076"/>
      <c r="N565" s="1076"/>
    </row>
    <row r="566" spans="1:256" s="1009" customFormat="1" ht="15.95" customHeight="1">
      <c r="A566" s="1001"/>
      <c r="B566" s="1028"/>
      <c r="C566" s="1447"/>
      <c r="D566" s="1191"/>
      <c r="E566" s="1005" t="str">
        <f>IF($G566="","",VLOOKUP($G566,'DANH MỤC VẬT TƯ'!$B$10:$G$55,2,0))</f>
        <v/>
      </c>
      <c r="F566" s="1005" t="str">
        <f>IF($G566="","",VLOOKUP($G566,'DANH MỤC VẬT TƯ'!$B$10:$G$55,3,0))</f>
        <v/>
      </c>
      <c r="G566" s="1202"/>
      <c r="H566" s="1058"/>
      <c r="I566" s="1058" t="str">
        <f>IF(G566="","",VLOOKUP($G566,'BÁO CÁO NXT 156'!$A$107:$L$117,8,0))</f>
        <v/>
      </c>
      <c r="J566" s="1058" t="str">
        <f>IF(H566="","",H566*I566)</f>
        <v/>
      </c>
      <c r="K566" s="1189" t="s">
        <v>785</v>
      </c>
      <c r="L566" s="828" t="str">
        <f>IF(H566="","",K566*H566)</f>
        <v/>
      </c>
      <c r="M566" s="1190"/>
      <c r="N566" s="1076"/>
    </row>
    <row r="567" spans="1:256" s="1009" customFormat="1" ht="15.95" customHeight="1">
      <c r="A567" s="1001"/>
      <c r="B567" s="1028">
        <v>44631</v>
      </c>
      <c r="C567" s="1447">
        <v>123</v>
      </c>
      <c r="D567" s="1191"/>
      <c r="E567" s="1005" t="str">
        <f>IF($G567="","",VLOOKUP($G567,'DANH MỤC VẬT TƯ'!$B$10:$G$55,2,0))</f>
        <v>Nước cam</v>
      </c>
      <c r="F567" s="1005" t="str">
        <f>IF($G567="","",VLOOKUP($G567,'DANH MỤC VẬT TƯ'!$B$10:$G$55,3,0))</f>
        <v>Lon</v>
      </c>
      <c r="G567" s="1006" t="s">
        <v>2073</v>
      </c>
      <c r="H567" s="1058">
        <v>15</v>
      </c>
      <c r="I567" s="1058">
        <f>IF(G567="","",VLOOKUP($G567,'BÁO CÁO NXT 156'!$A$107:$L$117,8,0))</f>
        <v>8000</v>
      </c>
      <c r="J567" s="1058">
        <f t="shared" si="14"/>
        <v>120000</v>
      </c>
      <c r="K567" s="1189">
        <v>15000</v>
      </c>
      <c r="L567" s="828">
        <f t="shared" ref="L567:L606" si="16">IF(H567="","",K567*H567)</f>
        <v>225000</v>
      </c>
      <c r="M567" s="1076"/>
      <c r="N567" s="1076"/>
    </row>
    <row r="568" spans="1:256" s="1009" customFormat="1" ht="15.95" customHeight="1">
      <c r="A568" s="1001"/>
      <c r="B568" s="1028">
        <v>44631</v>
      </c>
      <c r="C568" s="1447">
        <v>123</v>
      </c>
      <c r="D568" s="1191"/>
      <c r="E568" s="1005" t="str">
        <f>IF($G568="","",VLOOKUP($G568,'DANH MỤC VẬT TƯ'!$B$10:$G$55,2,0))</f>
        <v>Navie 300ml</v>
      </c>
      <c r="F568" s="1005" t="str">
        <f>IF($G568="","",VLOOKUP($G568,'DANH MỤC VẬT TƯ'!$B$10:$G$55,3,0))</f>
        <v>Lon</v>
      </c>
      <c r="G568" s="1006" t="s">
        <v>2070</v>
      </c>
      <c r="H568" s="1058">
        <v>5</v>
      </c>
      <c r="I568" s="1058">
        <f>IF(G568="","",VLOOKUP($G568,'BÁO CÁO NXT 156'!$A$107:$L$117,8,0))</f>
        <v>4000</v>
      </c>
      <c r="J568" s="1058">
        <f t="shared" si="14"/>
        <v>20000</v>
      </c>
      <c r="K568" s="1189">
        <v>10000</v>
      </c>
      <c r="L568" s="828">
        <f t="shared" si="16"/>
        <v>50000</v>
      </c>
      <c r="M568" s="1076"/>
      <c r="N568" s="1076"/>
    </row>
    <row r="569" spans="1:256" s="1009" customFormat="1" ht="15.95" customHeight="1">
      <c r="A569" s="1001"/>
      <c r="B569" s="1028"/>
      <c r="C569" s="1447"/>
      <c r="D569" s="1191"/>
      <c r="E569" s="1005" t="str">
        <f>IF($G569="","",VLOOKUP($G569,'DANH MỤC VẬT TƯ'!$B$10:$G$55,2,0))</f>
        <v/>
      </c>
      <c r="F569" s="1005" t="str">
        <f>IF($G569="","",VLOOKUP($G569,'DANH MỤC VẬT TƯ'!$B$10:$G$55,3,0))</f>
        <v/>
      </c>
      <c r="G569" s="1095"/>
      <c r="H569" s="1058"/>
      <c r="I569" s="1058" t="str">
        <f>IF(G569="","",VLOOKUP($G569,'BÁO CÁO NXT 156'!$A$107:$L$117,8,0))</f>
        <v/>
      </c>
      <c r="J569" s="1058"/>
      <c r="K569" s="1189"/>
      <c r="L569" s="828"/>
      <c r="M569" s="1190"/>
      <c r="N569" s="1076"/>
    </row>
    <row r="570" spans="1:256" s="1009" customFormat="1" ht="15.95" customHeight="1">
      <c r="A570" s="1001"/>
      <c r="B570" s="1028">
        <v>44631</v>
      </c>
      <c r="C570" s="1447">
        <v>124</v>
      </c>
      <c r="D570" s="1191"/>
      <c r="E570" s="1005" t="str">
        <f>IF($G570="","",VLOOKUP($G570,'DANH MỤC VẬT TƯ'!$B$10:$G$55,2,0))</f>
        <v>Coca</v>
      </c>
      <c r="F570" s="1005" t="str">
        <f>IF($G570="","",VLOOKUP($G570,'DANH MỤC VẬT TƯ'!$B$10:$G$55,3,0))</f>
        <v>Lon</v>
      </c>
      <c r="G570" s="1006" t="s">
        <v>2072</v>
      </c>
      <c r="H570" s="1058">
        <v>20</v>
      </c>
      <c r="I570" s="1058">
        <f>IF(G570="","",VLOOKUP($G570,'BÁO CÁO NXT 156'!$A$107:$L$117,8,0))</f>
        <v>8000</v>
      </c>
      <c r="J570" s="1058">
        <f t="shared" si="14"/>
        <v>160000</v>
      </c>
      <c r="K570" s="1189">
        <v>15000</v>
      </c>
      <c r="L570" s="828">
        <f t="shared" si="16"/>
        <v>300000</v>
      </c>
      <c r="M570" s="1076"/>
      <c r="N570" s="1076"/>
    </row>
    <row r="571" spans="1:256" s="1009" customFormat="1" ht="15.95" customHeight="1">
      <c r="A571" s="1001"/>
      <c r="B571" s="1028">
        <v>44631</v>
      </c>
      <c r="C571" s="1447">
        <v>124</v>
      </c>
      <c r="D571" s="1191"/>
      <c r="E571" s="1005" t="str">
        <f>IF($G571="","",VLOOKUP($G571,'DANH MỤC VẬT TƯ'!$B$10:$G$55,2,0))</f>
        <v>Navie 300ml</v>
      </c>
      <c r="F571" s="1005" t="str">
        <f>IF($G571="","",VLOOKUP($G571,'DANH MỤC VẬT TƯ'!$B$10:$G$55,3,0))</f>
        <v>Lon</v>
      </c>
      <c r="G571" s="1006" t="s">
        <v>2070</v>
      </c>
      <c r="H571" s="1058">
        <v>10</v>
      </c>
      <c r="I571" s="1058">
        <f>IF(G571="","",VLOOKUP($G571,'BÁO CÁO NXT 156'!$A$107:$L$117,8,0))</f>
        <v>4000</v>
      </c>
      <c r="J571" s="1058">
        <f>IF(H571="","",H571*I571)</f>
        <v>40000</v>
      </c>
      <c r="K571" s="1189">
        <v>10000</v>
      </c>
      <c r="L571" s="828">
        <f>IF(H571="","",K571*H571)</f>
        <v>100000</v>
      </c>
      <c r="M571" s="1076"/>
      <c r="N571" s="1076"/>
    </row>
    <row r="572" spans="1:256" s="1009" customFormat="1" ht="15.95" customHeight="1">
      <c r="A572" s="1001"/>
      <c r="B572" s="1028">
        <v>44631</v>
      </c>
      <c r="C572" s="1447">
        <v>124</v>
      </c>
      <c r="D572" s="1191"/>
      <c r="E572" s="1005" t="str">
        <f>IF($G572="","",VLOOKUP($G572,'DANH MỤC VẬT TƯ'!$B$10:$G$55,2,0))</f>
        <v>Bia 333</v>
      </c>
      <c r="F572" s="1005" t="str">
        <f>IF($G572="","",VLOOKUP($G572,'DANH MỤC VẬT TƯ'!$B$10:$G$55,3,0))</f>
        <v>Lon</v>
      </c>
      <c r="G572" s="1006" t="s">
        <v>2069</v>
      </c>
      <c r="H572" s="1058">
        <v>10</v>
      </c>
      <c r="I572" s="1058">
        <f>IF(G572="","",VLOOKUP($G572,'BÁO CÁO NXT 156'!$A$107:$L$117,8,0))</f>
        <v>11000</v>
      </c>
      <c r="J572" s="1058">
        <f>IF(H572="","",H572*I572)</f>
        <v>110000</v>
      </c>
      <c r="K572" s="1189">
        <v>15000</v>
      </c>
      <c r="L572" s="828">
        <f>IF(H572="","",K572*H572)</f>
        <v>150000</v>
      </c>
      <c r="M572" s="1076"/>
      <c r="N572" s="1076"/>
    </row>
    <row r="573" spans="1:256" s="1009" customFormat="1" ht="15.95" customHeight="1">
      <c r="A573" s="1001"/>
      <c r="B573" s="1002"/>
      <c r="C573" s="1446"/>
      <c r="D573" s="1191"/>
      <c r="E573" s="1005" t="str">
        <f>IF($G573="","",VLOOKUP($G573,'DANH MỤC VẬT TƯ'!$B$10:$G$55,2,0))</f>
        <v/>
      </c>
      <c r="F573" s="1005" t="str">
        <f>IF($G573="","",VLOOKUP($G573,'DANH MỤC VẬT TƯ'!$B$10:$G$55,3,0))</f>
        <v/>
      </c>
      <c r="G573" s="1006"/>
      <c r="H573" s="1058"/>
      <c r="I573" s="1058" t="str">
        <f>IF(G573="","",VLOOKUP($G573,'BÁO CÁO NXT 156'!$A$107:$L$117,8,0))</f>
        <v/>
      </c>
      <c r="J573" s="1058"/>
      <c r="K573" s="1189"/>
      <c r="L573" s="1058"/>
      <c r="M573" s="1190"/>
      <c r="N573" s="1076"/>
    </row>
    <row r="574" spans="1:256" s="1009" customFormat="1" ht="15.95" customHeight="1">
      <c r="A574" s="1203"/>
      <c r="B574" s="1203"/>
      <c r="C574" s="1455"/>
      <c r="D574" s="1203"/>
      <c r="E574" s="1005" t="str">
        <f>IF($G574="","",VLOOKUP($G574,'DANH MỤC VẬT TƯ'!$B$10:$G$55,2,0))</f>
        <v/>
      </c>
      <c r="F574" s="1005" t="str">
        <f>IF($G574="","",VLOOKUP($G574,'DANH MỤC VẬT TƯ'!$B$10:$G$55,3,0))</f>
        <v/>
      </c>
      <c r="G574" s="1006"/>
      <c r="H574" s="1058"/>
      <c r="I574" s="1058" t="str">
        <f>IF(G574="","",VLOOKUP($G574,'BÁO CÁO NXT 156'!$A$107:$L$117,8,0))</f>
        <v/>
      </c>
      <c r="J574" s="1203"/>
      <c r="K574" s="1203"/>
      <c r="L574" s="1203"/>
      <c r="M574" s="1411"/>
      <c r="N574" s="1021"/>
      <c r="O574" s="1021"/>
      <c r="P574" s="1021"/>
      <c r="Q574" s="1021"/>
      <c r="R574" s="1021"/>
      <c r="S574" s="1021"/>
      <c r="T574" s="1021"/>
      <c r="U574" s="1021"/>
      <c r="V574" s="1021"/>
      <c r="W574" s="1021"/>
      <c r="X574" s="1021"/>
      <c r="Y574" s="1021"/>
      <c r="Z574" s="1021"/>
      <c r="AA574" s="1021"/>
      <c r="AB574" s="1021"/>
      <c r="AC574" s="1021"/>
      <c r="AD574" s="1021"/>
      <c r="AE574" s="1021"/>
      <c r="AF574" s="1021"/>
      <c r="AG574" s="1021"/>
      <c r="AH574" s="1021"/>
      <c r="AI574" s="1021"/>
      <c r="AJ574" s="1021"/>
      <c r="AK574" s="1021"/>
      <c r="AL574" s="1021"/>
      <c r="AM574" s="1021"/>
      <c r="AN574" s="1021"/>
      <c r="AO574" s="1021"/>
      <c r="AP574" s="1021"/>
      <c r="AQ574" s="1021"/>
      <c r="AR574" s="1021"/>
      <c r="AS574" s="1021"/>
      <c r="AT574" s="1021"/>
      <c r="AU574" s="1021"/>
      <c r="AV574" s="1021"/>
      <c r="AW574" s="1021"/>
      <c r="AX574" s="1021"/>
      <c r="AY574" s="1021"/>
      <c r="AZ574" s="1021"/>
      <c r="BA574" s="1021"/>
      <c r="BB574" s="1021"/>
      <c r="BC574" s="1021"/>
      <c r="BD574" s="1021"/>
      <c r="BE574" s="1021"/>
      <c r="BF574" s="1021"/>
      <c r="BG574" s="1021"/>
      <c r="BH574" s="1021"/>
      <c r="BI574" s="1021"/>
      <c r="BJ574" s="1021"/>
      <c r="BK574" s="1021"/>
      <c r="BL574" s="1021"/>
      <c r="BM574" s="1021"/>
      <c r="BN574" s="1410"/>
      <c r="BO574" s="1203"/>
      <c r="BP574" s="1203"/>
      <c r="BQ574" s="1203"/>
      <c r="BR574" s="1203"/>
      <c r="BS574" s="1203"/>
      <c r="BT574" s="1203"/>
      <c r="BU574" s="1203"/>
      <c r="BV574" s="1203"/>
      <c r="BW574" s="1203"/>
      <c r="BX574" s="1203"/>
      <c r="BY574" s="1203"/>
      <c r="BZ574" s="1203"/>
      <c r="CA574" s="1203"/>
      <c r="CB574" s="1203"/>
      <c r="CC574" s="1203"/>
      <c r="CD574" s="1203"/>
      <c r="CE574" s="1203"/>
      <c r="CF574" s="1203"/>
      <c r="CG574" s="1203"/>
      <c r="CH574" s="1203"/>
      <c r="CI574" s="1203"/>
      <c r="CJ574" s="1203"/>
      <c r="CK574" s="1203"/>
      <c r="CL574" s="1203"/>
      <c r="CM574" s="1203"/>
      <c r="CN574" s="1203"/>
      <c r="CO574" s="1203"/>
      <c r="CP574" s="1203"/>
      <c r="CQ574" s="1203"/>
      <c r="CR574" s="1203"/>
      <c r="CS574" s="1203"/>
      <c r="CT574" s="1203"/>
      <c r="CU574" s="1203"/>
      <c r="CV574" s="1203"/>
      <c r="CW574" s="1203"/>
      <c r="CX574" s="1203"/>
      <c r="CY574" s="1203"/>
      <c r="CZ574" s="1203"/>
      <c r="DA574" s="1203"/>
      <c r="DB574" s="1203"/>
      <c r="DC574" s="1203"/>
      <c r="DD574" s="1203"/>
      <c r="DE574" s="1203"/>
      <c r="DF574" s="1203"/>
      <c r="DG574" s="1203"/>
      <c r="DH574" s="1203"/>
      <c r="DI574" s="1203"/>
      <c r="DJ574" s="1203"/>
      <c r="DK574" s="1203"/>
      <c r="DL574" s="1203"/>
      <c r="DM574" s="1203"/>
      <c r="DN574" s="1203"/>
      <c r="DO574" s="1203"/>
      <c r="DP574" s="1203"/>
      <c r="DQ574" s="1203"/>
      <c r="DR574" s="1203"/>
      <c r="DS574" s="1203"/>
      <c r="DT574" s="1203"/>
      <c r="DU574" s="1203"/>
      <c r="DV574" s="1203"/>
      <c r="DW574" s="1203"/>
      <c r="DX574" s="1203"/>
      <c r="DY574" s="1203"/>
      <c r="DZ574" s="1203"/>
      <c r="EA574" s="1203"/>
      <c r="EB574" s="1203"/>
      <c r="EC574" s="1203"/>
      <c r="ED574" s="1203"/>
      <c r="EE574" s="1203"/>
      <c r="EF574" s="1203"/>
      <c r="EG574" s="1203"/>
      <c r="EH574" s="1203"/>
      <c r="EI574" s="1203"/>
      <c r="EJ574" s="1203"/>
      <c r="EK574" s="1203"/>
      <c r="EL574" s="1203"/>
      <c r="EM574" s="1203"/>
      <c r="EN574" s="1203"/>
      <c r="EO574" s="1203"/>
      <c r="EP574" s="1203"/>
      <c r="EQ574" s="1203"/>
      <c r="ER574" s="1203"/>
      <c r="ES574" s="1203"/>
      <c r="ET574" s="1203"/>
      <c r="EU574" s="1203"/>
      <c r="EV574" s="1203"/>
      <c r="EW574" s="1203"/>
      <c r="EX574" s="1203"/>
      <c r="EY574" s="1203"/>
      <c r="EZ574" s="1203"/>
      <c r="FA574" s="1203"/>
      <c r="FB574" s="1203"/>
      <c r="FC574" s="1203"/>
      <c r="FD574" s="1203"/>
      <c r="FE574" s="1203"/>
      <c r="FF574" s="1203"/>
      <c r="FG574" s="1203"/>
      <c r="FH574" s="1203"/>
      <c r="FI574" s="1203"/>
      <c r="FJ574" s="1203"/>
      <c r="FK574" s="1203"/>
      <c r="FL574" s="1203"/>
      <c r="FM574" s="1203"/>
      <c r="FN574" s="1203"/>
      <c r="FO574" s="1203"/>
      <c r="FP574" s="1203"/>
      <c r="FQ574" s="1203"/>
      <c r="FR574" s="1203"/>
      <c r="FS574" s="1203"/>
      <c r="FT574" s="1203"/>
      <c r="FU574" s="1203"/>
      <c r="FV574" s="1203"/>
      <c r="FW574" s="1203"/>
      <c r="FX574" s="1203"/>
      <c r="FY574" s="1203"/>
      <c r="FZ574" s="1203"/>
      <c r="GA574" s="1203"/>
      <c r="GB574" s="1203"/>
      <c r="GC574" s="1203"/>
      <c r="GD574" s="1203"/>
      <c r="GE574" s="1203"/>
      <c r="GF574" s="1203"/>
      <c r="GG574" s="1203"/>
      <c r="GH574" s="1203"/>
      <c r="GI574" s="1203"/>
      <c r="GJ574" s="1203"/>
      <c r="GK574" s="1203"/>
      <c r="GL574" s="1203"/>
      <c r="GM574" s="1203"/>
      <c r="GN574" s="1203"/>
      <c r="GO574" s="1203"/>
      <c r="GP574" s="1203"/>
      <c r="GQ574" s="1203"/>
      <c r="GR574" s="1203"/>
      <c r="GS574" s="1203"/>
      <c r="GT574" s="1203"/>
      <c r="GU574" s="1203"/>
      <c r="GV574" s="1203"/>
      <c r="GW574" s="1203"/>
      <c r="GX574" s="1203"/>
      <c r="GY574" s="1203"/>
      <c r="GZ574" s="1203"/>
      <c r="HA574" s="1203"/>
      <c r="HB574" s="1203"/>
      <c r="HC574" s="1203"/>
      <c r="HD574" s="1203"/>
      <c r="HE574" s="1203"/>
      <c r="HF574" s="1203"/>
      <c r="HG574" s="1203"/>
      <c r="HH574" s="1203"/>
      <c r="HI574" s="1203"/>
      <c r="HJ574" s="1203"/>
      <c r="HK574" s="1203"/>
      <c r="HL574" s="1203"/>
      <c r="HM574" s="1203"/>
      <c r="HN574" s="1203"/>
      <c r="HO574" s="1203"/>
      <c r="HP574" s="1203"/>
      <c r="HQ574" s="1203"/>
      <c r="HR574" s="1203"/>
      <c r="HS574" s="1203"/>
      <c r="HT574" s="1203"/>
      <c r="HU574" s="1203"/>
      <c r="HV574" s="1203"/>
      <c r="HW574" s="1203"/>
      <c r="HX574" s="1203"/>
      <c r="HY574" s="1203"/>
      <c r="HZ574" s="1203"/>
      <c r="IA574" s="1203"/>
      <c r="IB574" s="1203"/>
      <c r="IC574" s="1203"/>
      <c r="ID574" s="1203"/>
      <c r="IE574" s="1203"/>
      <c r="IF574" s="1203"/>
      <c r="IG574" s="1203"/>
      <c r="IH574" s="1203"/>
      <c r="II574" s="1203"/>
      <c r="IJ574" s="1203"/>
      <c r="IK574" s="1203"/>
      <c r="IL574" s="1203"/>
      <c r="IM574" s="1203"/>
      <c r="IN574" s="1203"/>
      <c r="IO574" s="1203"/>
      <c r="IP574" s="1203"/>
      <c r="IQ574" s="1203"/>
      <c r="IR574" s="1203"/>
      <c r="IS574" s="1203"/>
      <c r="IT574" s="1203"/>
      <c r="IU574" s="1203"/>
      <c r="IV574" s="1203"/>
    </row>
    <row r="575" spans="1:256" s="1009" customFormat="1" ht="15.95" customHeight="1">
      <c r="A575" s="1001"/>
      <c r="B575" s="1028">
        <v>44632</v>
      </c>
      <c r="C575" s="1447">
        <v>125</v>
      </c>
      <c r="D575" s="1191"/>
      <c r="E575" s="1005" t="str">
        <f>IF($G575="","",VLOOKUP($G575,'DANH MỤC VẬT TƯ'!$B$10:$G$55,2,0))</f>
        <v>Nước cam</v>
      </c>
      <c r="F575" s="1005" t="str">
        <f>IF($G575="","",VLOOKUP($G575,'DANH MỤC VẬT TƯ'!$B$10:$G$55,3,0))</f>
        <v>Lon</v>
      </c>
      <c r="G575" s="1006" t="s">
        <v>2073</v>
      </c>
      <c r="H575" s="1058">
        <v>20</v>
      </c>
      <c r="I575" s="1058">
        <f>IF(G575="","",VLOOKUP($G575,'BÁO CÁO NXT 156'!$A$107:$L$117,8,0))</f>
        <v>8000</v>
      </c>
      <c r="J575" s="1058">
        <f t="shared" si="14"/>
        <v>160000</v>
      </c>
      <c r="K575" s="1189">
        <v>15000</v>
      </c>
      <c r="L575" s="828">
        <f t="shared" si="16"/>
        <v>300000</v>
      </c>
      <c r="M575" s="1076"/>
      <c r="N575" s="1076"/>
    </row>
    <row r="576" spans="1:256" s="1009" customFormat="1" ht="15.95" customHeight="1">
      <c r="A576" s="1001"/>
      <c r="B576" s="1028">
        <v>44632</v>
      </c>
      <c r="C576" s="1447">
        <v>125</v>
      </c>
      <c r="D576" s="1191"/>
      <c r="E576" s="1005" t="str">
        <f>IF($G576="","",VLOOKUP($G576,'DANH MỤC VẬT TƯ'!$B$10:$G$55,2,0))</f>
        <v>Navie 300ml</v>
      </c>
      <c r="F576" s="1005" t="str">
        <f>IF($G576="","",VLOOKUP($G576,'DANH MỤC VẬT TƯ'!$B$10:$G$55,3,0))</f>
        <v>Lon</v>
      </c>
      <c r="G576" s="1006" t="s">
        <v>2070</v>
      </c>
      <c r="H576" s="1058">
        <v>20</v>
      </c>
      <c r="I576" s="1058">
        <f>IF(G576="","",VLOOKUP($G576,'BÁO CÁO NXT 156'!$A$107:$L$117,8,0))</f>
        <v>4000</v>
      </c>
      <c r="J576" s="1058">
        <f t="shared" si="14"/>
        <v>80000</v>
      </c>
      <c r="K576" s="1189">
        <v>10000</v>
      </c>
      <c r="L576" s="828">
        <f t="shared" si="16"/>
        <v>200000</v>
      </c>
      <c r="M576" s="1076"/>
      <c r="N576" s="1076"/>
    </row>
    <row r="577" spans="1:14" s="1009" customFormat="1" ht="15.95" customHeight="1">
      <c r="A577" s="1001"/>
      <c r="B577" s="1028">
        <v>44632</v>
      </c>
      <c r="C577" s="1447">
        <v>125</v>
      </c>
      <c r="D577" s="1191"/>
      <c r="E577" s="1005" t="str">
        <f>IF($G577="","",VLOOKUP($G577,'DANH MỤC VẬT TƯ'!$B$10:$G$55,2,0))</f>
        <v>Rượu chuối 500ml</v>
      </c>
      <c r="F577" s="1005" t="str">
        <f>IF($G577="","",VLOOKUP($G577,'DANH MỤC VẬT TƯ'!$B$10:$G$55,3,0))</f>
        <v>Lon</v>
      </c>
      <c r="G577" s="1006" t="s">
        <v>2075</v>
      </c>
      <c r="H577" s="1058">
        <v>8</v>
      </c>
      <c r="I577" s="1058">
        <f>IF(G577="","",VLOOKUP($G577,'BÁO CÁO NXT 156'!$A$107:$L$117,8,0))</f>
        <v>35000</v>
      </c>
      <c r="J577" s="1058">
        <f t="shared" si="14"/>
        <v>280000</v>
      </c>
      <c r="K577" s="1189">
        <v>50000</v>
      </c>
      <c r="L577" s="828">
        <f t="shared" si="16"/>
        <v>400000</v>
      </c>
      <c r="M577" s="1076"/>
      <c r="N577" s="1076"/>
    </row>
    <row r="578" spans="1:14" s="1009" customFormat="1" ht="15.95" customHeight="1">
      <c r="A578" s="1001"/>
      <c r="B578" s="1028">
        <v>44632</v>
      </c>
      <c r="C578" s="1447">
        <v>125</v>
      </c>
      <c r="D578" s="1191"/>
      <c r="E578" s="1005" t="str">
        <f>IF($G578="","",VLOOKUP($G578,'DANH MỤC VẬT TƯ'!$B$10:$G$55,2,0))</f>
        <v>Rượu men lá 500ml</v>
      </c>
      <c r="F578" s="1005" t="str">
        <f>IF($G578="","",VLOOKUP($G578,'DANH MỤC VẬT TƯ'!$B$10:$G$55,3,0))</f>
        <v>Lon</v>
      </c>
      <c r="G578" s="1006" t="s">
        <v>2076</v>
      </c>
      <c r="H578" s="1058">
        <v>5</v>
      </c>
      <c r="I578" s="1058">
        <f>IF(G578="","",VLOOKUP($G578,'BÁO CÁO NXT 156'!$A$107:$L$117,8,0))</f>
        <v>35000</v>
      </c>
      <c r="J578" s="1058">
        <f>IF(H578="","",H578*I578)</f>
        <v>175000</v>
      </c>
      <c r="K578" s="1189">
        <v>50000</v>
      </c>
      <c r="L578" s="828">
        <f>IF(H578="","",K578*H578)</f>
        <v>250000</v>
      </c>
      <c r="M578" s="1076"/>
      <c r="N578" s="1076"/>
    </row>
    <row r="579" spans="1:14" s="1009" customFormat="1" ht="15.95" customHeight="1">
      <c r="A579" s="1001"/>
      <c r="B579" s="1028"/>
      <c r="C579" s="1447"/>
      <c r="D579" s="1191"/>
      <c r="E579" s="1005" t="str">
        <f>IF($G579="","",VLOOKUP($G579,'DANH MỤC VẬT TƯ'!$B$10:$G$55,2,0))</f>
        <v/>
      </c>
      <c r="F579" s="1005" t="str">
        <f>IF($G579="","",VLOOKUP($G579,'DANH MỤC VẬT TƯ'!$B$10:$G$55,3,0))</f>
        <v/>
      </c>
      <c r="G579" s="1095"/>
      <c r="H579" s="1058"/>
      <c r="I579" s="1058" t="str">
        <f>IF(G579="","",VLOOKUP($G579,'BÁO CÁO NXT 156'!$A$107:$L$117,8,0))</f>
        <v/>
      </c>
      <c r="J579" s="1058"/>
      <c r="K579" s="1189"/>
      <c r="L579" s="828"/>
      <c r="M579" s="1190"/>
      <c r="N579" s="1076"/>
    </row>
    <row r="580" spans="1:14" s="1009" customFormat="1" ht="15.95" customHeight="1">
      <c r="A580" s="1001"/>
      <c r="B580" s="1028">
        <v>44632</v>
      </c>
      <c r="C580" s="1447">
        <v>126</v>
      </c>
      <c r="D580" s="1191"/>
      <c r="E580" s="1005" t="str">
        <f>IF($G580="","",VLOOKUP($G580,'DANH MỤC VẬT TƯ'!$B$10:$G$55,2,0))</f>
        <v>Nước cam</v>
      </c>
      <c r="F580" s="1005" t="str">
        <f>IF($G580="","",VLOOKUP($G580,'DANH MỤC VẬT TƯ'!$B$10:$G$55,3,0))</f>
        <v>Lon</v>
      </c>
      <c r="G580" s="1006" t="s">
        <v>2073</v>
      </c>
      <c r="H580" s="1058">
        <v>20</v>
      </c>
      <c r="I580" s="1058">
        <f>IF(G580="","",VLOOKUP($G580,'BÁO CÁO NXT 156'!$A$107:$L$117,8,0))</f>
        <v>8000</v>
      </c>
      <c r="J580" s="1058">
        <f t="shared" si="14"/>
        <v>160000</v>
      </c>
      <c r="K580" s="1189">
        <v>15000</v>
      </c>
      <c r="L580" s="828">
        <f t="shared" si="16"/>
        <v>300000</v>
      </c>
      <c r="M580" s="1076"/>
      <c r="N580" s="1076"/>
    </row>
    <row r="581" spans="1:14" s="1009" customFormat="1" ht="15.95" customHeight="1">
      <c r="A581" s="1001"/>
      <c r="B581" s="1028">
        <v>44632</v>
      </c>
      <c r="C581" s="1447">
        <v>126</v>
      </c>
      <c r="D581" s="1191"/>
      <c r="E581" s="1005" t="str">
        <f>IF($G581="","",VLOOKUP($G581,'DANH MỤC VẬT TƯ'!$B$10:$G$55,2,0))</f>
        <v>Navie 300ml</v>
      </c>
      <c r="F581" s="1005" t="str">
        <f>IF($G581="","",VLOOKUP($G581,'DANH MỤC VẬT TƯ'!$B$10:$G$55,3,0))</f>
        <v>Lon</v>
      </c>
      <c r="G581" s="1006" t="s">
        <v>2070</v>
      </c>
      <c r="H581" s="1058">
        <v>20</v>
      </c>
      <c r="I581" s="1058">
        <f>IF(G581="","",VLOOKUP($G581,'BÁO CÁO NXT 156'!$A$107:$L$117,8,0))</f>
        <v>4000</v>
      </c>
      <c r="J581" s="1058">
        <f>IF(H581="","",H581*I581)</f>
        <v>80000</v>
      </c>
      <c r="K581" s="1189">
        <v>10000</v>
      </c>
      <c r="L581" s="828">
        <f>IF(H581="","",K581*H581)</f>
        <v>200000</v>
      </c>
      <c r="M581" s="1076"/>
      <c r="N581" s="1076"/>
    </row>
    <row r="582" spans="1:14" s="1009" customFormat="1" ht="15.95" customHeight="1">
      <c r="A582" s="1001"/>
      <c r="B582" s="1028">
        <v>44632</v>
      </c>
      <c r="C582" s="1447">
        <v>126</v>
      </c>
      <c r="D582" s="1191"/>
      <c r="E582" s="1005" t="str">
        <f>IF($G582="","",VLOOKUP($G582,'DANH MỤC VẬT TƯ'!$B$10:$G$55,2,0))</f>
        <v>Rượu chuối 500ml</v>
      </c>
      <c r="F582" s="1005" t="str">
        <f>IF($G582="","",VLOOKUP($G582,'DANH MỤC VẬT TƯ'!$B$10:$G$55,3,0))</f>
        <v>Lon</v>
      </c>
      <c r="G582" s="1006" t="s">
        <v>2075</v>
      </c>
      <c r="H582" s="1058">
        <v>10</v>
      </c>
      <c r="I582" s="1058">
        <f>IF(G582="","",VLOOKUP($G582,'BÁO CÁO NXT 156'!$A$107:$L$117,8,0))</f>
        <v>35000</v>
      </c>
      <c r="J582" s="1058">
        <f>IF(H582="","",H582*I582)</f>
        <v>350000</v>
      </c>
      <c r="K582" s="1189">
        <v>50000</v>
      </c>
      <c r="L582" s="828">
        <f>IF(H582="","",K582*H582)</f>
        <v>500000</v>
      </c>
      <c r="M582" s="1076"/>
      <c r="N582" s="1076"/>
    </row>
    <row r="583" spans="1:14" s="1009" customFormat="1" ht="15.95" customHeight="1">
      <c r="A583" s="1001"/>
      <c r="B583" s="1028">
        <v>44632</v>
      </c>
      <c r="C583" s="1447">
        <v>126</v>
      </c>
      <c r="D583" s="1191"/>
      <c r="E583" s="1005" t="str">
        <f>IF($G583="","",VLOOKUP($G583,'DANH MỤC VẬT TƯ'!$B$10:$G$55,2,0))</f>
        <v>Rượu men lá 500ml</v>
      </c>
      <c r="F583" s="1005" t="str">
        <f>IF($G583="","",VLOOKUP($G583,'DANH MỤC VẬT TƯ'!$B$10:$G$55,3,0))</f>
        <v>Lon</v>
      </c>
      <c r="G583" s="1006" t="s">
        <v>2076</v>
      </c>
      <c r="H583" s="1058">
        <v>12</v>
      </c>
      <c r="I583" s="1058">
        <f>IF(G583="","",VLOOKUP($G583,'BÁO CÁO NXT 156'!$A$107:$L$117,8,0))</f>
        <v>35000</v>
      </c>
      <c r="J583" s="1058">
        <f>IF(H583="","",H583*I583)</f>
        <v>420000</v>
      </c>
      <c r="K583" s="1189">
        <v>50000</v>
      </c>
      <c r="L583" s="828">
        <f>IF(H583="","",K583*H583)</f>
        <v>600000</v>
      </c>
      <c r="M583" s="1076"/>
      <c r="N583" s="1076"/>
    </row>
    <row r="584" spans="1:14" s="1009" customFormat="1" ht="16.5" customHeight="1">
      <c r="A584" s="1001"/>
      <c r="B584" s="1028"/>
      <c r="C584" s="1447"/>
      <c r="D584" s="1191"/>
      <c r="E584" s="1005" t="str">
        <f>IF($G584="","",VLOOKUP($G584,'DANH MỤC VẬT TƯ'!$B$10:$G$55,2,0))</f>
        <v/>
      </c>
      <c r="F584" s="1005" t="str">
        <f>IF($G584="","",VLOOKUP($G584,'DANH MỤC VẬT TƯ'!$B$10:$G$55,3,0))</f>
        <v/>
      </c>
      <c r="G584" s="1202"/>
      <c r="H584" s="1058"/>
      <c r="I584" s="1058" t="str">
        <f>IF(G584="","",VLOOKUP($G584,'BÁO CÁO NXT 156'!$A$107:$L$117,8,0))</f>
        <v/>
      </c>
      <c r="J584" s="1058" t="str">
        <f t="shared" si="14"/>
        <v/>
      </c>
      <c r="K584" s="1189" t="s">
        <v>785</v>
      </c>
      <c r="L584" s="828" t="str">
        <f t="shared" si="16"/>
        <v/>
      </c>
      <c r="M584" s="1190"/>
      <c r="N584" s="1076"/>
    </row>
    <row r="585" spans="1:14" s="1009" customFormat="1" ht="15.95" customHeight="1">
      <c r="A585" s="1001"/>
      <c r="B585" s="1028">
        <v>44632</v>
      </c>
      <c r="C585" s="1447">
        <v>127</v>
      </c>
      <c r="D585" s="1191"/>
      <c r="E585" s="1005" t="str">
        <f>IF($G585="","",VLOOKUP($G585,'DANH MỤC VẬT TƯ'!$B$10:$G$55,2,0))</f>
        <v>Nước cam</v>
      </c>
      <c r="F585" s="1005" t="str">
        <f>IF($G585="","",VLOOKUP($G585,'DANH MỤC VẬT TƯ'!$B$10:$G$55,3,0))</f>
        <v>Lon</v>
      </c>
      <c r="G585" s="1006" t="s">
        <v>2073</v>
      </c>
      <c r="H585" s="1058">
        <v>20</v>
      </c>
      <c r="I585" s="1058">
        <f>IF(G585="","",VLOOKUP($G585,'BÁO CÁO NXT 156'!$A$107:$L$117,8,0))</f>
        <v>8000</v>
      </c>
      <c r="J585" s="1058">
        <f t="shared" si="14"/>
        <v>160000</v>
      </c>
      <c r="K585" s="1189">
        <v>15000</v>
      </c>
      <c r="L585" s="828">
        <f t="shared" si="16"/>
        <v>300000</v>
      </c>
      <c r="M585" s="1076"/>
      <c r="N585" s="1076"/>
    </row>
    <row r="586" spans="1:14" s="1009" customFormat="1" ht="15.95" customHeight="1">
      <c r="A586" s="1001"/>
      <c r="B586" s="1028">
        <v>44632</v>
      </c>
      <c r="C586" s="1447">
        <v>127</v>
      </c>
      <c r="D586" s="1191"/>
      <c r="E586" s="1005" t="str">
        <f>IF($G586="","",VLOOKUP($G586,'DANH MỤC VẬT TƯ'!$B$10:$G$55,2,0))</f>
        <v>Navie 300ml</v>
      </c>
      <c r="F586" s="1005" t="str">
        <f>IF($G586="","",VLOOKUP($G586,'DANH MỤC VẬT TƯ'!$B$10:$G$55,3,0))</f>
        <v>Lon</v>
      </c>
      <c r="G586" s="1006" t="s">
        <v>2070</v>
      </c>
      <c r="H586" s="1058">
        <v>20</v>
      </c>
      <c r="I586" s="1058">
        <f>IF(G586="","",VLOOKUP($G586,'BÁO CÁO NXT 156'!$A$107:$L$117,8,0))</f>
        <v>4000</v>
      </c>
      <c r="J586" s="1058">
        <f>IF(H586="","",H586*I586)</f>
        <v>80000</v>
      </c>
      <c r="K586" s="1189">
        <v>10000</v>
      </c>
      <c r="L586" s="828">
        <f>IF(H586="","",K586*H586)</f>
        <v>200000</v>
      </c>
      <c r="M586" s="1076"/>
      <c r="N586" s="1076"/>
    </row>
    <row r="587" spans="1:14" s="1009" customFormat="1" ht="15.95" customHeight="1">
      <c r="A587" s="1001"/>
      <c r="B587" s="1028">
        <v>44632</v>
      </c>
      <c r="C587" s="1447">
        <v>127</v>
      </c>
      <c r="D587" s="1191"/>
      <c r="E587" s="1005" t="str">
        <f>IF($G587="","",VLOOKUP($G587,'DANH MỤC VẬT TƯ'!$B$10:$G$55,2,0))</f>
        <v>Rượu chuối 500ml</v>
      </c>
      <c r="F587" s="1005" t="str">
        <f>IF($G587="","",VLOOKUP($G587,'DANH MỤC VẬT TƯ'!$B$10:$G$55,3,0))</f>
        <v>Lon</v>
      </c>
      <c r="G587" s="1006" t="s">
        <v>2075</v>
      </c>
      <c r="H587" s="1058">
        <v>10</v>
      </c>
      <c r="I587" s="1058">
        <f>IF(G587="","",VLOOKUP($G587,'BÁO CÁO NXT 156'!$A$107:$L$117,8,0))</f>
        <v>35000</v>
      </c>
      <c r="J587" s="1058">
        <f>IF(H587="","",H587*I587)</f>
        <v>350000</v>
      </c>
      <c r="K587" s="1189">
        <v>50000</v>
      </c>
      <c r="L587" s="828">
        <f>IF(H587="","",K587*H587)</f>
        <v>500000</v>
      </c>
      <c r="M587" s="1076"/>
      <c r="N587" s="1076"/>
    </row>
    <row r="588" spans="1:14" s="1009" customFormat="1" ht="15.95" customHeight="1">
      <c r="A588" s="1001"/>
      <c r="B588" s="1028">
        <v>44632</v>
      </c>
      <c r="C588" s="1447">
        <v>127</v>
      </c>
      <c r="D588" s="1191"/>
      <c r="E588" s="1005" t="str">
        <f>IF($G588="","",VLOOKUP($G588,'DANH MỤC VẬT TƯ'!$B$10:$G$55,2,0))</f>
        <v>Rượu men lá 500ml</v>
      </c>
      <c r="F588" s="1005" t="str">
        <f>IF($G588="","",VLOOKUP($G588,'DANH MỤC VẬT TƯ'!$B$10:$G$55,3,0))</f>
        <v>Lon</v>
      </c>
      <c r="G588" s="1006" t="s">
        <v>2076</v>
      </c>
      <c r="H588" s="1058">
        <v>12</v>
      </c>
      <c r="I588" s="1058">
        <f>IF(G588="","",VLOOKUP($G588,'BÁO CÁO NXT 156'!$A$107:$L$117,8,0))</f>
        <v>35000</v>
      </c>
      <c r="J588" s="1058">
        <f>IF(H588="","",H588*I588)</f>
        <v>420000</v>
      </c>
      <c r="K588" s="1189">
        <v>50000</v>
      </c>
      <c r="L588" s="828">
        <f>IF(H588="","",K588*H588)</f>
        <v>600000</v>
      </c>
      <c r="M588" s="1076"/>
      <c r="N588" s="1076"/>
    </row>
    <row r="589" spans="1:14" s="1009" customFormat="1" ht="15.95" customHeight="1">
      <c r="A589" s="1001"/>
      <c r="B589" s="1028"/>
      <c r="C589" s="1447"/>
      <c r="D589" s="1191"/>
      <c r="E589" s="1005" t="str">
        <f>IF($G589="","",VLOOKUP($G589,'DANH MỤC VẬT TƯ'!$B$10:$G$55,2,0))</f>
        <v/>
      </c>
      <c r="F589" s="1005" t="str">
        <f>IF($G589="","",VLOOKUP($G589,'DANH MỤC VẬT TƯ'!$B$10:$G$55,3,0))</f>
        <v/>
      </c>
      <c r="G589" s="1095"/>
      <c r="H589" s="1058"/>
      <c r="I589" s="1058" t="str">
        <f>IF(G589="","",VLOOKUP($G589,'BÁO CÁO NXT 156'!$A$107:$L$117,8,0))</f>
        <v/>
      </c>
      <c r="J589" s="1058"/>
      <c r="K589" s="1189"/>
      <c r="L589" s="828"/>
      <c r="M589" s="1190"/>
      <c r="N589" s="1076"/>
    </row>
    <row r="590" spans="1:14" s="1009" customFormat="1" ht="15.95" customHeight="1">
      <c r="A590" s="1001"/>
      <c r="B590" s="1028">
        <v>44633</v>
      </c>
      <c r="C590" s="1447">
        <v>128</v>
      </c>
      <c r="D590" s="1191"/>
      <c r="E590" s="1005" t="str">
        <f>IF($G590="","",VLOOKUP($G590,'DANH MỤC VẬT TƯ'!$B$10:$G$55,2,0))</f>
        <v>Nước cam</v>
      </c>
      <c r="F590" s="1005" t="str">
        <f>IF($G590="","",VLOOKUP($G590,'DANH MỤC VẬT TƯ'!$B$10:$G$55,3,0))</f>
        <v>Lon</v>
      </c>
      <c r="G590" s="1006" t="s">
        <v>2073</v>
      </c>
      <c r="H590" s="1058">
        <v>20</v>
      </c>
      <c r="I590" s="1058">
        <f>IF(G590="","",VLOOKUP($G590,'BÁO CÁO NXT 156'!$A$107:$L$117,8,0))</f>
        <v>8000</v>
      </c>
      <c r="J590" s="1058">
        <f>IF(H590="","",H590*I590)</f>
        <v>160000</v>
      </c>
      <c r="K590" s="1189">
        <v>15000</v>
      </c>
      <c r="L590" s="828">
        <f t="shared" si="16"/>
        <v>300000</v>
      </c>
      <c r="M590" s="1076"/>
      <c r="N590" s="1076"/>
    </row>
    <row r="591" spans="1:14" s="1009" customFormat="1" ht="15.95" customHeight="1">
      <c r="A591" s="1001"/>
      <c r="B591" s="1028">
        <v>44633</v>
      </c>
      <c r="C591" s="1447">
        <v>128</v>
      </c>
      <c r="D591" s="1191"/>
      <c r="E591" s="1005" t="str">
        <f>IF($G591="","",VLOOKUP($G591,'DANH MỤC VẬT TƯ'!$B$10:$G$55,2,0))</f>
        <v>Navie 300ml</v>
      </c>
      <c r="F591" s="1005" t="str">
        <f>IF($G591="","",VLOOKUP($G591,'DANH MỤC VẬT TƯ'!$B$10:$G$55,3,0))</f>
        <v>Lon</v>
      </c>
      <c r="G591" s="1006" t="s">
        <v>2070</v>
      </c>
      <c r="H591" s="1058">
        <v>10</v>
      </c>
      <c r="I591" s="1058">
        <f>IF(G591="","",VLOOKUP($G591,'BÁO CÁO NXT 156'!$A$107:$L$117,8,0))</f>
        <v>4000</v>
      </c>
      <c r="J591" s="1058">
        <f>IF(H591="","",H591*I591)</f>
        <v>40000</v>
      </c>
      <c r="K591" s="1189">
        <v>10000</v>
      </c>
      <c r="L591" s="828">
        <f>IF(H591="","",K591*H591)</f>
        <v>100000</v>
      </c>
      <c r="M591" s="1076"/>
      <c r="N591" s="1076"/>
    </row>
    <row r="592" spans="1:14" s="1009" customFormat="1" ht="16.5" customHeight="1">
      <c r="A592" s="1001"/>
      <c r="B592" s="1028">
        <v>44633</v>
      </c>
      <c r="C592" s="1447">
        <v>128</v>
      </c>
      <c r="D592" s="1191"/>
      <c r="E592" s="1005" t="str">
        <f>IF($G592="","",VLOOKUP($G592,'DANH MỤC VẬT TƯ'!$B$10:$G$55,2,0))</f>
        <v>Bia 333</v>
      </c>
      <c r="F592" s="1005" t="str">
        <f>IF($G592="","",VLOOKUP($G592,'DANH MỤC VẬT TƯ'!$B$10:$G$55,3,0))</f>
        <v>Lon</v>
      </c>
      <c r="G592" s="1006" t="s">
        <v>2069</v>
      </c>
      <c r="H592" s="1058">
        <v>10</v>
      </c>
      <c r="I592" s="1058">
        <f>IF(G592="","",VLOOKUP($G592,'BÁO CÁO NXT 156'!$A$107:$L$117,8,0))</f>
        <v>11000</v>
      </c>
      <c r="J592" s="1058">
        <f>IF(H592="","",H592*I592)</f>
        <v>110000</v>
      </c>
      <c r="K592" s="1189">
        <v>15000</v>
      </c>
      <c r="L592" s="828">
        <f>IF(H592="","",K592*H592)</f>
        <v>150000</v>
      </c>
      <c r="M592" s="1076"/>
      <c r="N592" s="1076"/>
    </row>
    <row r="593" spans="1:14" s="1009" customFormat="1" ht="16.5" customHeight="1">
      <c r="A593" s="1001"/>
      <c r="B593" s="1028"/>
      <c r="C593" s="1447"/>
      <c r="D593" s="1191"/>
      <c r="E593" s="1005" t="str">
        <f>IF($G593="","",VLOOKUP($G593,'DANH MỤC VẬT TƯ'!$B$10:$G$55,2,0))</f>
        <v/>
      </c>
      <c r="F593" s="1005" t="str">
        <f>IF($G593="","",VLOOKUP($G593,'DANH MỤC VẬT TƯ'!$B$10:$G$55,3,0))</f>
        <v/>
      </c>
      <c r="G593" s="1006"/>
      <c r="H593" s="1058"/>
      <c r="I593" s="1058" t="str">
        <f>IF(G593="","",VLOOKUP($G593,'BÁO CÁO NXT 156'!$A$107:$L$117,8,0))</f>
        <v/>
      </c>
      <c r="J593" s="1058"/>
      <c r="K593" s="1189"/>
      <c r="L593" s="828"/>
      <c r="M593" s="1190"/>
      <c r="N593" s="1076"/>
    </row>
    <row r="594" spans="1:14" s="1009" customFormat="1" ht="15.95" customHeight="1">
      <c r="A594" s="1001"/>
      <c r="B594" s="1028">
        <v>44633</v>
      </c>
      <c r="C594" s="1447">
        <v>129</v>
      </c>
      <c r="D594" s="1191"/>
      <c r="E594" s="1005" t="str">
        <f>IF($G594="","",VLOOKUP($G594,'DANH MỤC VẬT TƯ'!$B$10:$G$55,2,0))</f>
        <v>Coca</v>
      </c>
      <c r="F594" s="1005" t="str">
        <f>IF($G594="","",VLOOKUP($G594,'DANH MỤC VẬT TƯ'!$B$10:$G$55,3,0))</f>
        <v>Lon</v>
      </c>
      <c r="G594" s="1006" t="s">
        <v>2072</v>
      </c>
      <c r="H594" s="1058">
        <v>30</v>
      </c>
      <c r="I594" s="1058">
        <f>IF(G594="","",VLOOKUP($G594,'BÁO CÁO NXT 156'!$A$107:$L$117,8,0))</f>
        <v>8000</v>
      </c>
      <c r="J594" s="1058">
        <f t="shared" ref="J594:J610" si="17">IF(H594="","",H594*I594)</f>
        <v>240000</v>
      </c>
      <c r="K594" s="1189">
        <v>15000</v>
      </c>
      <c r="L594" s="828">
        <f t="shared" si="16"/>
        <v>450000</v>
      </c>
      <c r="M594" s="1076"/>
      <c r="N594" s="1076"/>
    </row>
    <row r="595" spans="1:14" s="1009" customFormat="1" ht="15.95" customHeight="1">
      <c r="A595" s="1001"/>
      <c r="B595" s="1028">
        <v>44633</v>
      </c>
      <c r="C595" s="1447">
        <v>129</v>
      </c>
      <c r="D595" s="1191"/>
      <c r="E595" s="1005" t="str">
        <f>IF($G595="","",VLOOKUP($G595,'DANH MỤC VẬT TƯ'!$B$10:$G$55,2,0))</f>
        <v>Navie 300ml</v>
      </c>
      <c r="F595" s="1005" t="str">
        <f>IF($G595="","",VLOOKUP($G595,'DANH MỤC VẬT TƯ'!$B$10:$G$55,3,0))</f>
        <v>Lon</v>
      </c>
      <c r="G595" s="1006" t="s">
        <v>2070</v>
      </c>
      <c r="H595" s="1058">
        <v>30</v>
      </c>
      <c r="I595" s="1058">
        <f>IF(G595="","",VLOOKUP($G595,'BÁO CÁO NXT 156'!$A$107:$L$117,8,0))</f>
        <v>4000</v>
      </c>
      <c r="J595" s="1058">
        <f t="shared" si="17"/>
        <v>120000</v>
      </c>
      <c r="K595" s="1189">
        <v>10000</v>
      </c>
      <c r="L595" s="828">
        <f t="shared" si="16"/>
        <v>300000</v>
      </c>
      <c r="M595" s="1076"/>
      <c r="N595" s="1076"/>
    </row>
    <row r="596" spans="1:14" s="1009" customFormat="1" ht="15.95" customHeight="1">
      <c r="A596" s="1001"/>
      <c r="B596" s="1028">
        <v>44633</v>
      </c>
      <c r="C596" s="1447">
        <v>129</v>
      </c>
      <c r="D596" s="1191"/>
      <c r="E596" s="1005" t="str">
        <f>IF($G596="","",VLOOKUP($G596,'DANH MỤC VẬT TƯ'!$B$10:$G$55,2,0))</f>
        <v>Rượu chuối 500ml</v>
      </c>
      <c r="F596" s="1005" t="str">
        <f>IF($G596="","",VLOOKUP($G596,'DANH MỤC VẬT TƯ'!$B$10:$G$55,3,0))</f>
        <v>Lon</v>
      </c>
      <c r="G596" s="1006" t="s">
        <v>2075</v>
      </c>
      <c r="H596" s="1058">
        <v>20</v>
      </c>
      <c r="I596" s="1058">
        <f>IF(G596="","",VLOOKUP($G596,'BÁO CÁO NXT 156'!$A$107:$L$117,8,0))</f>
        <v>35000</v>
      </c>
      <c r="J596" s="1058">
        <f t="shared" si="17"/>
        <v>700000</v>
      </c>
      <c r="K596" s="1189">
        <v>50000</v>
      </c>
      <c r="L596" s="828">
        <f>IF(H596="","",K596*H596)</f>
        <v>1000000</v>
      </c>
      <c r="M596" s="1076"/>
      <c r="N596" s="1076"/>
    </row>
    <row r="597" spans="1:14" s="1009" customFormat="1" ht="15.95" customHeight="1">
      <c r="A597" s="1001"/>
      <c r="B597" s="1028">
        <v>44633</v>
      </c>
      <c r="C597" s="1447">
        <v>129</v>
      </c>
      <c r="D597" s="1191"/>
      <c r="E597" s="1005" t="str">
        <f>IF($G597="","",VLOOKUP($G597,'DANH MỤC VẬT TƯ'!$B$10:$G$55,2,0))</f>
        <v>Rượu men lá 500ml</v>
      </c>
      <c r="F597" s="1005" t="str">
        <f>IF($G597="","",VLOOKUP($G597,'DANH MỤC VẬT TƯ'!$B$10:$G$55,3,0))</f>
        <v>Lon</v>
      </c>
      <c r="G597" s="1006" t="s">
        <v>2076</v>
      </c>
      <c r="H597" s="1058">
        <v>15</v>
      </c>
      <c r="I597" s="1058">
        <f>IF(G597="","",VLOOKUP($G597,'BÁO CÁO NXT 156'!$A$107:$L$117,8,0))</f>
        <v>35000</v>
      </c>
      <c r="J597" s="1058">
        <f t="shared" si="17"/>
        <v>525000</v>
      </c>
      <c r="K597" s="1189">
        <v>50000</v>
      </c>
      <c r="L597" s="828">
        <f>IF(H597="","",K597*H597)</f>
        <v>750000</v>
      </c>
      <c r="M597" s="1076"/>
      <c r="N597" s="1076"/>
    </row>
    <row r="598" spans="1:14" s="1009" customFormat="1" ht="15.95" customHeight="1">
      <c r="A598" s="1001"/>
      <c r="B598" s="1028"/>
      <c r="C598" s="1447"/>
      <c r="D598" s="1191"/>
      <c r="E598" s="1005" t="str">
        <f>IF($G598="","",VLOOKUP($G598,'DANH MỤC VẬT TƯ'!$B$10:$G$55,2,0))</f>
        <v/>
      </c>
      <c r="F598" s="1005" t="str">
        <f>IF($G598="","",VLOOKUP($G598,'DANH MỤC VẬT TƯ'!$B$10:$G$55,3,0))</f>
        <v/>
      </c>
      <c r="G598" s="1202"/>
      <c r="H598" s="1058"/>
      <c r="I598" s="1058" t="str">
        <f>IF(G598="","",VLOOKUP($G598,'BÁO CÁO NXT 156'!$A$107:$L$117,8,0))</f>
        <v/>
      </c>
      <c r="J598" s="1058" t="str">
        <f t="shared" si="17"/>
        <v/>
      </c>
      <c r="K598" s="1189" t="s">
        <v>785</v>
      </c>
      <c r="L598" s="828" t="str">
        <f t="shared" si="16"/>
        <v/>
      </c>
      <c r="M598" s="1190"/>
      <c r="N598" s="1076"/>
    </row>
    <row r="599" spans="1:14" s="1009" customFormat="1" ht="15.95" customHeight="1">
      <c r="A599" s="1001"/>
      <c r="B599" s="1028">
        <v>44633</v>
      </c>
      <c r="C599" s="1447">
        <v>130</v>
      </c>
      <c r="D599" s="1191"/>
      <c r="E599" s="1005" t="str">
        <f>IF($G599="","",VLOOKUP($G599,'DANH MỤC VẬT TƯ'!$B$10:$G$55,2,0))</f>
        <v>Nước cam</v>
      </c>
      <c r="F599" s="1005" t="str">
        <f>IF($G599="","",VLOOKUP($G599,'DANH MỤC VẬT TƯ'!$B$10:$G$55,3,0))</f>
        <v>Lon</v>
      </c>
      <c r="G599" s="1006" t="s">
        <v>2073</v>
      </c>
      <c r="H599" s="1058">
        <v>20</v>
      </c>
      <c r="I599" s="1058">
        <f>IF(G599="","",VLOOKUP($G599,'BÁO CÁO NXT 156'!$A$107:$L$117,8,0))</f>
        <v>8000</v>
      </c>
      <c r="J599" s="1058">
        <f t="shared" si="17"/>
        <v>160000</v>
      </c>
      <c r="K599" s="1189">
        <v>15000</v>
      </c>
      <c r="L599" s="828">
        <f t="shared" si="16"/>
        <v>300000</v>
      </c>
      <c r="M599" s="1076"/>
      <c r="N599" s="1076"/>
    </row>
    <row r="600" spans="1:14" s="1009" customFormat="1" ht="15.95" customHeight="1">
      <c r="A600" s="1001"/>
      <c r="B600" s="1028">
        <v>44633</v>
      </c>
      <c r="C600" s="1447">
        <v>130</v>
      </c>
      <c r="D600" s="1191"/>
      <c r="E600" s="1005" t="str">
        <f>IF($G600="","",VLOOKUP($G600,'DANH MỤC VẬT TƯ'!$B$10:$G$55,2,0))</f>
        <v>Navie 300ml</v>
      </c>
      <c r="F600" s="1005" t="str">
        <f>IF($G600="","",VLOOKUP($G600,'DANH MỤC VẬT TƯ'!$B$10:$G$55,3,0))</f>
        <v>Lon</v>
      </c>
      <c r="G600" s="1006" t="s">
        <v>2070</v>
      </c>
      <c r="H600" s="1058">
        <v>20</v>
      </c>
      <c r="I600" s="1058">
        <f>IF(G600="","",VLOOKUP($G600,'BÁO CÁO NXT 156'!$A$107:$L$117,8,0))</f>
        <v>4000</v>
      </c>
      <c r="J600" s="1058">
        <f t="shared" si="17"/>
        <v>80000</v>
      </c>
      <c r="K600" s="1189">
        <v>10000</v>
      </c>
      <c r="L600" s="828">
        <f t="shared" si="16"/>
        <v>200000</v>
      </c>
      <c r="M600" s="1076"/>
      <c r="N600" s="1076"/>
    </row>
    <row r="601" spans="1:14" s="1009" customFormat="1" ht="15.95" customHeight="1">
      <c r="A601" s="1001"/>
      <c r="B601" s="1028">
        <v>44633</v>
      </c>
      <c r="C601" s="1447">
        <v>130</v>
      </c>
      <c r="D601" s="1191"/>
      <c r="E601" s="1005" t="str">
        <f>IF($G601="","",VLOOKUP($G601,'DANH MỤC VẬT TƯ'!$B$10:$G$55,2,0))</f>
        <v>Rượu chuối 500ml</v>
      </c>
      <c r="F601" s="1005" t="str">
        <f>IF($G601="","",VLOOKUP($G601,'DANH MỤC VẬT TƯ'!$B$10:$G$55,3,0))</f>
        <v>Lon</v>
      </c>
      <c r="G601" s="1006" t="s">
        <v>2075</v>
      </c>
      <c r="H601" s="1058">
        <v>15</v>
      </c>
      <c r="I601" s="1058">
        <f>IF(G601="","",VLOOKUP($G601,'BÁO CÁO NXT 156'!$A$107:$L$117,8,0))</f>
        <v>35000</v>
      </c>
      <c r="J601" s="1058">
        <f t="shared" si="17"/>
        <v>525000</v>
      </c>
      <c r="K601" s="1189">
        <v>50000</v>
      </c>
      <c r="L601" s="828">
        <f>IF(H601="","",K601*H601)</f>
        <v>750000</v>
      </c>
      <c r="M601" s="1076"/>
      <c r="N601" s="1076"/>
    </row>
    <row r="602" spans="1:14" s="1009" customFormat="1" ht="15.95" customHeight="1">
      <c r="A602" s="1001"/>
      <c r="B602" s="1028">
        <v>44633</v>
      </c>
      <c r="C602" s="1447">
        <v>130</v>
      </c>
      <c r="D602" s="1191"/>
      <c r="E602" s="1005" t="str">
        <f>IF($G602="","",VLOOKUP($G602,'DANH MỤC VẬT TƯ'!$B$10:$G$55,2,0))</f>
        <v>Rượu men lá 500ml</v>
      </c>
      <c r="F602" s="1005" t="str">
        <f>IF($G602="","",VLOOKUP($G602,'DANH MỤC VẬT TƯ'!$B$10:$G$55,3,0))</f>
        <v>Lon</v>
      </c>
      <c r="G602" s="1006" t="s">
        <v>2076</v>
      </c>
      <c r="H602" s="1058">
        <v>15</v>
      </c>
      <c r="I602" s="1058">
        <f>IF(G602="","",VLOOKUP($G602,'BÁO CÁO NXT 156'!$A$107:$L$117,8,0))</f>
        <v>35000</v>
      </c>
      <c r="J602" s="1058">
        <f t="shared" si="17"/>
        <v>525000</v>
      </c>
      <c r="K602" s="1189">
        <v>50000</v>
      </c>
      <c r="L602" s="828">
        <f>IF(H602="","",K602*H602)</f>
        <v>750000</v>
      </c>
      <c r="M602" s="1076"/>
      <c r="N602" s="1076"/>
    </row>
    <row r="603" spans="1:14" s="1009" customFormat="1" ht="15.95" customHeight="1">
      <c r="A603" s="1001"/>
      <c r="B603" s="1028"/>
      <c r="C603" s="1447"/>
      <c r="D603" s="1191"/>
      <c r="E603" s="1005" t="str">
        <f>IF($G603="","",VLOOKUP($G603,'DANH MỤC VẬT TƯ'!$B$10:$G$55,2,0))</f>
        <v/>
      </c>
      <c r="F603" s="1005" t="str">
        <f>IF($G603="","",VLOOKUP($G603,'DANH MỤC VẬT TƯ'!$B$10:$G$55,3,0))</f>
        <v/>
      </c>
      <c r="G603" s="1202"/>
      <c r="H603" s="1058"/>
      <c r="I603" s="1058" t="str">
        <f>IF(G603="","",VLOOKUP($G603,'BÁO CÁO NXT 156'!$A$107:$L$117,8,0))</f>
        <v/>
      </c>
      <c r="J603" s="1058" t="str">
        <f t="shared" si="17"/>
        <v/>
      </c>
      <c r="K603" s="1189" t="s">
        <v>785</v>
      </c>
      <c r="L603" s="828" t="str">
        <f>IF(H603="","",K603*H603)</f>
        <v/>
      </c>
      <c r="M603" s="1190"/>
      <c r="N603" s="1076"/>
    </row>
    <row r="604" spans="1:14" s="1009" customFormat="1" ht="15.95" customHeight="1">
      <c r="A604" s="1001"/>
      <c r="B604" s="1028">
        <v>44636</v>
      </c>
      <c r="C604" s="1447">
        <v>131</v>
      </c>
      <c r="D604" s="1191"/>
      <c r="E604" s="1005" t="str">
        <f>IF($G604="","",VLOOKUP($G604,'DANH MỤC VẬT TƯ'!$B$10:$G$55,2,0))</f>
        <v>Pepsi</v>
      </c>
      <c r="F604" s="1005" t="str">
        <f>IF($G604="","",VLOOKUP($G604,'DANH MỤC VẬT TƯ'!$B$10:$G$55,3,0))</f>
        <v>Lon</v>
      </c>
      <c r="G604" s="1006" t="s">
        <v>2071</v>
      </c>
      <c r="H604" s="1058">
        <v>20</v>
      </c>
      <c r="I604" s="1058">
        <f>IF(G604="","",VLOOKUP($G604,'BÁO CÁO NXT 156'!$A$107:$L$117,8,0))</f>
        <v>10000</v>
      </c>
      <c r="J604" s="1058">
        <f t="shared" si="17"/>
        <v>200000</v>
      </c>
      <c r="K604" s="1189">
        <v>15000</v>
      </c>
      <c r="L604" s="828">
        <f>IF(H604="","",K604*H604)</f>
        <v>300000</v>
      </c>
      <c r="M604" s="1076"/>
      <c r="N604" s="1076"/>
    </row>
    <row r="605" spans="1:14" s="1009" customFormat="1" ht="15.95" customHeight="1">
      <c r="A605" s="1001"/>
      <c r="B605" s="1028">
        <v>44636</v>
      </c>
      <c r="C605" s="1447">
        <v>131</v>
      </c>
      <c r="D605" s="1191"/>
      <c r="E605" s="1005" t="str">
        <f>IF($G605="","",VLOOKUP($G605,'DANH MỤC VẬT TƯ'!$B$10:$G$55,2,0))</f>
        <v>Navie 300ml</v>
      </c>
      <c r="F605" s="1005" t="str">
        <f>IF($G605="","",VLOOKUP($G605,'DANH MỤC VẬT TƯ'!$B$10:$G$55,3,0))</f>
        <v>Lon</v>
      </c>
      <c r="G605" s="1006" t="s">
        <v>2070</v>
      </c>
      <c r="H605" s="1058">
        <v>10</v>
      </c>
      <c r="I605" s="1058">
        <f>IF(G605="","",VLOOKUP($G605,'BÁO CÁO NXT 156'!$A$107:$L$117,8,0))</f>
        <v>4000</v>
      </c>
      <c r="J605" s="1058">
        <f t="shared" si="17"/>
        <v>40000</v>
      </c>
      <c r="K605" s="1189">
        <v>10000</v>
      </c>
      <c r="L605" s="828">
        <f>IF(H605="","",K605*H605)</f>
        <v>100000</v>
      </c>
      <c r="M605" s="1076"/>
      <c r="N605" s="1076"/>
    </row>
    <row r="606" spans="1:14" s="1009" customFormat="1" ht="15.95" customHeight="1">
      <c r="A606" s="1001"/>
      <c r="B606" s="1028"/>
      <c r="C606" s="1447"/>
      <c r="D606" s="1191"/>
      <c r="E606" s="1005" t="str">
        <f>IF($G606="","",VLOOKUP($G606,'DANH MỤC VẬT TƯ'!$B$10:$G$55,2,0))</f>
        <v/>
      </c>
      <c r="F606" s="1005" t="str">
        <f>IF($G606="","",VLOOKUP($G606,'DANH MỤC VẬT TƯ'!$B$10:$G$55,3,0))</f>
        <v/>
      </c>
      <c r="G606" s="1202"/>
      <c r="H606" s="1058"/>
      <c r="I606" s="1058" t="str">
        <f>IF(G606="","",VLOOKUP($G606,'BÁO CÁO NXT 156'!$A$107:$L$117,8,0))</f>
        <v/>
      </c>
      <c r="J606" s="1058" t="str">
        <f t="shared" si="17"/>
        <v/>
      </c>
      <c r="K606" s="1189" t="s">
        <v>785</v>
      </c>
      <c r="L606" s="828" t="str">
        <f t="shared" si="16"/>
        <v/>
      </c>
      <c r="M606" s="1190"/>
      <c r="N606" s="1076"/>
    </row>
    <row r="607" spans="1:14" s="1009" customFormat="1" ht="15.95" customHeight="1">
      <c r="A607" s="1001"/>
      <c r="B607" s="1028">
        <v>44636</v>
      </c>
      <c r="C607" s="1447">
        <v>132</v>
      </c>
      <c r="D607" s="1191"/>
      <c r="E607" s="1005" t="str">
        <f>IF($G607="","",VLOOKUP($G607,'DANH MỤC VẬT TƯ'!$B$10:$G$55,2,0))</f>
        <v>Nước cam</v>
      </c>
      <c r="F607" s="1005" t="str">
        <f>IF($G607="","",VLOOKUP($G607,'DANH MỤC VẬT TƯ'!$B$10:$G$55,3,0))</f>
        <v>Lon</v>
      </c>
      <c r="G607" s="1006" t="s">
        <v>2073</v>
      </c>
      <c r="H607" s="1058">
        <v>20</v>
      </c>
      <c r="I607" s="1058">
        <f>IF(G607="","",VLOOKUP($G607,'BÁO CÁO NXT 156'!$A$107:$L$117,8,0))</f>
        <v>8000</v>
      </c>
      <c r="J607" s="1058">
        <f t="shared" si="17"/>
        <v>160000</v>
      </c>
      <c r="K607" s="1189">
        <v>15000</v>
      </c>
      <c r="L607" s="828">
        <f>IF(H607="","",K607*H607)</f>
        <v>300000</v>
      </c>
      <c r="M607" s="1076"/>
      <c r="N607" s="1076"/>
    </row>
    <row r="608" spans="1:14" s="1009" customFormat="1" ht="15.95" customHeight="1">
      <c r="A608" s="1001"/>
      <c r="B608" s="1028">
        <v>44636</v>
      </c>
      <c r="C608" s="1447">
        <v>132</v>
      </c>
      <c r="D608" s="1191"/>
      <c r="E608" s="1005" t="str">
        <f>IF($G608="","",VLOOKUP($G608,'DANH MỤC VẬT TƯ'!$B$10:$G$55,2,0))</f>
        <v>Navie 300ml</v>
      </c>
      <c r="F608" s="1005" t="str">
        <f>IF($G608="","",VLOOKUP($G608,'DANH MỤC VẬT TƯ'!$B$10:$G$55,3,0))</f>
        <v>Lon</v>
      </c>
      <c r="G608" s="1006" t="s">
        <v>2070</v>
      </c>
      <c r="H608" s="1058">
        <v>10</v>
      </c>
      <c r="I608" s="1058">
        <f>IF(G608="","",VLOOKUP($G608,'BÁO CÁO NXT 156'!$A$107:$L$117,8,0))</f>
        <v>4000</v>
      </c>
      <c r="J608" s="1058">
        <f t="shared" si="17"/>
        <v>40000</v>
      </c>
      <c r="K608" s="1189">
        <v>10000</v>
      </c>
      <c r="L608" s="828">
        <f>IF(H608="","",K608*H608)</f>
        <v>100000</v>
      </c>
      <c r="M608" s="1076"/>
      <c r="N608" s="1076"/>
    </row>
    <row r="609" spans="1:14" s="1009" customFormat="1" ht="15.95" customHeight="1">
      <c r="A609" s="1001"/>
      <c r="B609" s="1028">
        <v>44636</v>
      </c>
      <c r="C609" s="1447">
        <v>132</v>
      </c>
      <c r="D609" s="1191"/>
      <c r="E609" s="1005" t="str">
        <f>IF($G609="","",VLOOKUP($G609,'DANH MỤC VẬT TƯ'!$B$10:$G$55,2,0))</f>
        <v>Rượu chuối 500ml</v>
      </c>
      <c r="F609" s="1005" t="str">
        <f>IF($G609="","",VLOOKUP($G609,'DANH MỤC VẬT TƯ'!$B$10:$G$55,3,0))</f>
        <v>Lon</v>
      </c>
      <c r="G609" s="1006" t="s">
        <v>2075</v>
      </c>
      <c r="H609" s="1058">
        <v>15</v>
      </c>
      <c r="I609" s="1058">
        <f>IF(G609="","",VLOOKUP($G609,'BÁO CÁO NXT 156'!$A$107:$L$117,8,0))</f>
        <v>35000</v>
      </c>
      <c r="J609" s="1058">
        <f t="shared" si="17"/>
        <v>525000</v>
      </c>
      <c r="K609" s="1189">
        <v>50000</v>
      </c>
      <c r="L609" s="828">
        <f>IF(H609="","",K609*H609)</f>
        <v>750000</v>
      </c>
      <c r="M609" s="1076"/>
      <c r="N609" s="1076"/>
    </row>
    <row r="610" spans="1:14" s="1009" customFormat="1" ht="15.95" customHeight="1">
      <c r="A610" s="1001"/>
      <c r="B610" s="1028">
        <v>44636</v>
      </c>
      <c r="C610" s="1447">
        <v>132</v>
      </c>
      <c r="D610" s="1191"/>
      <c r="E610" s="1005" t="str">
        <f>IF($G610="","",VLOOKUP($G610,'DANH MỤC VẬT TƯ'!$B$10:$G$55,2,0))</f>
        <v>Rượu men lá 500ml</v>
      </c>
      <c r="F610" s="1005" t="str">
        <f>IF($G610="","",VLOOKUP($G610,'DANH MỤC VẬT TƯ'!$B$10:$G$55,3,0))</f>
        <v>Lon</v>
      </c>
      <c r="G610" s="1006" t="s">
        <v>2076</v>
      </c>
      <c r="H610" s="1058">
        <v>15</v>
      </c>
      <c r="I610" s="1058">
        <f>IF(G610="","",VLOOKUP($G610,'BÁO CÁO NXT 156'!$A$107:$L$117,8,0))</f>
        <v>35000</v>
      </c>
      <c r="J610" s="1058">
        <f t="shared" si="17"/>
        <v>525000</v>
      </c>
      <c r="K610" s="1189">
        <v>50000</v>
      </c>
      <c r="L610" s="828">
        <f>IF(H610="","",K610*H610)</f>
        <v>750000</v>
      </c>
      <c r="M610" s="1076"/>
      <c r="N610" s="1076"/>
    </row>
    <row r="611" spans="1:14" s="1009" customFormat="1" ht="15.95" customHeight="1">
      <c r="A611" s="1001"/>
      <c r="B611" s="1028"/>
      <c r="C611" s="1447"/>
      <c r="D611" s="1191"/>
      <c r="E611" s="1005" t="str">
        <f>IF($G611="","",VLOOKUP($G611,'DANH MỤC VẬT TƯ'!$B$10:$G$55,2,0))</f>
        <v/>
      </c>
      <c r="F611" s="1005" t="str">
        <f>IF($G611="","",VLOOKUP($G611,'DANH MỤC VẬT TƯ'!$B$10:$G$55,3,0))</f>
        <v/>
      </c>
      <c r="G611" s="1202"/>
      <c r="H611" s="1058"/>
      <c r="I611" s="1058" t="str">
        <f>IF(G611="","",VLOOKUP($G611,'BÁO CÁO NXT 156'!$A$107:$L$117,8,0))</f>
        <v/>
      </c>
      <c r="J611" s="1058"/>
      <c r="K611" s="1189"/>
      <c r="L611" s="828"/>
      <c r="M611" s="1190"/>
      <c r="N611" s="1076"/>
    </row>
    <row r="612" spans="1:14" s="1009" customFormat="1" ht="15.95" customHeight="1">
      <c r="A612" s="1001"/>
      <c r="B612" s="1028">
        <v>44636</v>
      </c>
      <c r="C612" s="1447">
        <v>133</v>
      </c>
      <c r="D612" s="1191"/>
      <c r="E612" s="1005" t="str">
        <f>IF($G612="","",VLOOKUP($G612,'DANH MỤC VẬT TƯ'!$B$10:$G$55,2,0))</f>
        <v>Nước cam</v>
      </c>
      <c r="F612" s="1005" t="str">
        <f>IF($G612="","",VLOOKUP($G612,'DANH MỤC VẬT TƯ'!$B$10:$G$55,3,0))</f>
        <v>Lon</v>
      </c>
      <c r="G612" s="1006" t="s">
        <v>2073</v>
      </c>
      <c r="H612" s="1058">
        <v>40</v>
      </c>
      <c r="I612" s="1058">
        <f>IF(G612="","",VLOOKUP($G612,'BÁO CÁO NXT 156'!$A$107:$L$117,8,0))</f>
        <v>8000</v>
      </c>
      <c r="J612" s="1058">
        <f>IF(H612="","",H612*I612)</f>
        <v>320000</v>
      </c>
      <c r="K612" s="1189">
        <v>15000</v>
      </c>
      <c r="L612" s="828">
        <f>IF(H612="","",K612*H612)</f>
        <v>600000</v>
      </c>
      <c r="M612" s="1076"/>
      <c r="N612" s="1076"/>
    </row>
    <row r="613" spans="1:14" s="1009" customFormat="1" ht="15.95" customHeight="1">
      <c r="A613" s="1001"/>
      <c r="B613" s="1028">
        <v>44636</v>
      </c>
      <c r="C613" s="1447">
        <v>133</v>
      </c>
      <c r="D613" s="1191"/>
      <c r="E613" s="1005" t="str">
        <f>IF($G613="","",VLOOKUP($G613,'DANH MỤC VẬT TƯ'!$B$10:$G$55,2,0))</f>
        <v>Navie 300ml</v>
      </c>
      <c r="F613" s="1005" t="str">
        <f>IF($G613="","",VLOOKUP($G613,'DANH MỤC VẬT TƯ'!$B$10:$G$55,3,0))</f>
        <v>Lon</v>
      </c>
      <c r="G613" s="1006" t="s">
        <v>2070</v>
      </c>
      <c r="H613" s="1058">
        <v>20</v>
      </c>
      <c r="I613" s="1058">
        <f>IF(G613="","",VLOOKUP($G613,'BÁO CÁO NXT 156'!$A$107:$L$117,8,0))</f>
        <v>4000</v>
      </c>
      <c r="J613" s="1058">
        <f>IF(H613="","",H613*I613)</f>
        <v>80000</v>
      </c>
      <c r="K613" s="1189">
        <v>10000</v>
      </c>
      <c r="L613" s="828">
        <f>IF(H613="","",K613*H613)</f>
        <v>200000</v>
      </c>
      <c r="M613" s="1076"/>
      <c r="N613" s="1076"/>
    </row>
    <row r="614" spans="1:14" s="1009" customFormat="1" ht="15.95" customHeight="1">
      <c r="A614" s="1001"/>
      <c r="B614" s="1028">
        <v>44636</v>
      </c>
      <c r="C614" s="1447">
        <v>133</v>
      </c>
      <c r="D614" s="1191"/>
      <c r="E614" s="1005" t="str">
        <f>IF($G614="","",VLOOKUP($G614,'DANH MỤC VẬT TƯ'!$B$10:$G$55,2,0))</f>
        <v>Rượu chuối 500ml</v>
      </c>
      <c r="F614" s="1005" t="str">
        <f>IF($G614="","",VLOOKUP($G614,'DANH MỤC VẬT TƯ'!$B$10:$G$55,3,0))</f>
        <v>Lon</v>
      </c>
      <c r="G614" s="1006" t="s">
        <v>2075</v>
      </c>
      <c r="H614" s="1058">
        <v>30</v>
      </c>
      <c r="I614" s="1058">
        <f>IF(G614="","",VLOOKUP($G614,'BÁO CÁO NXT 156'!$A$107:$L$117,8,0))</f>
        <v>35000</v>
      </c>
      <c r="J614" s="1058">
        <f>IF(H614="","",H614*I614)</f>
        <v>1050000</v>
      </c>
      <c r="K614" s="1189">
        <v>50000</v>
      </c>
      <c r="L614" s="828">
        <f>IF(H614="","",K614*H614)</f>
        <v>1500000</v>
      </c>
      <c r="M614" s="1076"/>
      <c r="N614" s="1076"/>
    </row>
    <row r="615" spans="1:14" s="1009" customFormat="1" ht="15.95" customHeight="1">
      <c r="A615" s="1001"/>
      <c r="B615" s="1028">
        <v>44636</v>
      </c>
      <c r="C615" s="1447">
        <v>133</v>
      </c>
      <c r="D615" s="1191"/>
      <c r="E615" s="1005" t="str">
        <f>IF($G615="","",VLOOKUP($G615,'DANH MỤC VẬT TƯ'!$B$10:$G$55,2,0))</f>
        <v>Rượu men lá 500ml</v>
      </c>
      <c r="F615" s="1005" t="str">
        <f>IF($G615="","",VLOOKUP($G615,'DANH MỤC VẬT TƯ'!$B$10:$G$55,3,0))</f>
        <v>Lon</v>
      </c>
      <c r="G615" s="1006" t="s">
        <v>2076</v>
      </c>
      <c r="H615" s="1058">
        <v>30</v>
      </c>
      <c r="I615" s="1058">
        <f>IF(G615="","",VLOOKUP($G615,'BÁO CÁO NXT 156'!$A$107:$L$117,8,0))</f>
        <v>35000</v>
      </c>
      <c r="J615" s="1058">
        <f>IF(H615="","",H615*I615)</f>
        <v>1050000</v>
      </c>
      <c r="K615" s="1189">
        <v>50000</v>
      </c>
      <c r="L615" s="828">
        <f>IF(H615="","",K615*H615)</f>
        <v>1500000</v>
      </c>
      <c r="M615" s="1076"/>
      <c r="N615" s="1076"/>
    </row>
    <row r="616" spans="1:14" s="1009" customFormat="1" ht="15.95" customHeight="1">
      <c r="A616" s="1001"/>
      <c r="B616" s="1028"/>
      <c r="C616" s="1447"/>
      <c r="D616" s="1191"/>
      <c r="E616" s="1005" t="str">
        <f>IF($G616="","",VLOOKUP($G616,'DANH MỤC VẬT TƯ'!$B$10:$G$55,2,0))</f>
        <v/>
      </c>
      <c r="F616" s="1005" t="str">
        <f>IF($G616="","",VLOOKUP($G616,'DANH MỤC VẬT TƯ'!$B$10:$G$55,3,0))</f>
        <v/>
      </c>
      <c r="G616" s="1095"/>
      <c r="H616" s="1058"/>
      <c r="I616" s="1058" t="str">
        <f>IF(G616="","",VLOOKUP($G616,'BÁO CÁO NXT 156'!$A$107:$L$117,8,0))</f>
        <v/>
      </c>
      <c r="J616" s="1058"/>
      <c r="K616" s="1189"/>
      <c r="L616" s="828"/>
      <c r="M616" s="1190"/>
      <c r="N616" s="1076"/>
    </row>
    <row r="617" spans="1:14" s="1009" customFormat="1" ht="15.95" customHeight="1">
      <c r="A617" s="1001"/>
      <c r="B617" s="1028">
        <v>44638</v>
      </c>
      <c r="C617" s="1447">
        <v>134</v>
      </c>
      <c r="D617" s="1191"/>
      <c r="E617" s="1005" t="str">
        <f>IF($G617="","",VLOOKUP($G617,'DANH MỤC VẬT TƯ'!$B$10:$G$55,2,0))</f>
        <v>Pepsi</v>
      </c>
      <c r="F617" s="1005" t="str">
        <f>IF($G617="","",VLOOKUP($G617,'DANH MỤC VẬT TƯ'!$B$10:$G$55,3,0))</f>
        <v>Lon</v>
      </c>
      <c r="G617" s="1006" t="s">
        <v>2071</v>
      </c>
      <c r="H617" s="1058">
        <v>30</v>
      </c>
      <c r="I617" s="1058">
        <f>IF(G617="","",VLOOKUP($G617,'BÁO CÁO NXT 156'!$A$107:$L$117,8,0))</f>
        <v>10000</v>
      </c>
      <c r="J617" s="1058">
        <f>IF(H617="","",H617*I617)</f>
        <v>300000</v>
      </c>
      <c r="K617" s="1189">
        <v>15000</v>
      </c>
      <c r="L617" s="828">
        <f>IF(H617="","",K617*H617)</f>
        <v>450000</v>
      </c>
      <c r="M617" s="1076"/>
      <c r="N617" s="1076"/>
    </row>
    <row r="618" spans="1:14" s="1009" customFormat="1" ht="15.95" customHeight="1">
      <c r="A618" s="1001"/>
      <c r="B618" s="1028">
        <v>44638</v>
      </c>
      <c r="C618" s="1447">
        <v>134</v>
      </c>
      <c r="D618" s="1191"/>
      <c r="E618" s="1005" t="str">
        <f>IF($G618="","",VLOOKUP($G618,'DANH MỤC VẬT TƯ'!$B$10:$G$55,2,0))</f>
        <v>Navie 300ml</v>
      </c>
      <c r="F618" s="1005" t="str">
        <f>IF($G618="","",VLOOKUP($G618,'DANH MỤC VẬT TƯ'!$B$10:$G$55,3,0))</f>
        <v>Lon</v>
      </c>
      <c r="G618" s="1006" t="s">
        <v>2070</v>
      </c>
      <c r="H618" s="1058">
        <v>20</v>
      </c>
      <c r="I618" s="1058">
        <f>IF(G618="","",VLOOKUP($G618,'BÁO CÁO NXT 156'!$A$107:$L$117,8,0))</f>
        <v>4000</v>
      </c>
      <c r="J618" s="1058">
        <f>IF(H618="","",H618*I618)</f>
        <v>80000</v>
      </c>
      <c r="K618" s="1189">
        <v>10000</v>
      </c>
      <c r="L618" s="828">
        <f>IF(H618="","",K618*H618)</f>
        <v>200000</v>
      </c>
      <c r="M618" s="1076"/>
      <c r="N618" s="1076"/>
    </row>
    <row r="619" spans="1:14" s="1009" customFormat="1" ht="15.95" customHeight="1">
      <c r="A619" s="1001"/>
      <c r="B619" s="1028"/>
      <c r="C619" s="1447"/>
      <c r="D619" s="1191"/>
      <c r="E619" s="1005" t="str">
        <f>IF($G619="","",VLOOKUP($G619,'DANH MỤC VẬT TƯ'!$B$10:$G$55,2,0))</f>
        <v/>
      </c>
      <c r="F619" s="1005" t="str">
        <f>IF($G619="","",VLOOKUP($G619,'DANH MỤC VẬT TƯ'!$B$10:$G$55,3,0))</f>
        <v/>
      </c>
      <c r="G619" s="1202"/>
      <c r="H619" s="1058"/>
      <c r="I619" s="1058" t="str">
        <f>IF(G619="","",VLOOKUP($G619,'BÁO CÁO NXT 156'!$A$107:$L$117,8,0))</f>
        <v/>
      </c>
      <c r="J619" s="1058"/>
      <c r="K619" s="1189"/>
      <c r="L619" s="828"/>
      <c r="M619" s="1190"/>
      <c r="N619" s="1076"/>
    </row>
    <row r="620" spans="1:14" s="1009" customFormat="1" ht="15.95" customHeight="1">
      <c r="A620" s="1001"/>
      <c r="B620" s="1028">
        <v>44638</v>
      </c>
      <c r="C620" s="1447">
        <v>135</v>
      </c>
      <c r="D620" s="1191"/>
      <c r="E620" s="1005" t="str">
        <f>IF($G620="","",VLOOKUP($G620,'DANH MỤC VẬT TƯ'!$B$10:$G$55,2,0))</f>
        <v>Pepsi</v>
      </c>
      <c r="F620" s="1005" t="str">
        <f>IF($G620="","",VLOOKUP($G620,'DANH MỤC VẬT TƯ'!$B$10:$G$55,3,0))</f>
        <v>Lon</v>
      </c>
      <c r="G620" s="1006" t="s">
        <v>2071</v>
      </c>
      <c r="H620" s="1058">
        <v>20</v>
      </c>
      <c r="I620" s="1058">
        <f>IF(G620="","",VLOOKUP($G620,'BÁO CÁO NXT 156'!$A$107:$L$117,8,0))</f>
        <v>10000</v>
      </c>
      <c r="J620" s="1058">
        <f>IF(H620="","",H620*I620)</f>
        <v>200000</v>
      </c>
      <c r="K620" s="1189">
        <v>15000</v>
      </c>
      <c r="L620" s="828">
        <f>IF(H620="","",K620*H620)</f>
        <v>300000</v>
      </c>
      <c r="M620" s="1076"/>
      <c r="N620" s="1076"/>
    </row>
    <row r="621" spans="1:14" s="1009" customFormat="1" ht="15.95" customHeight="1">
      <c r="A621" s="1001"/>
      <c r="B621" s="1028">
        <v>44638</v>
      </c>
      <c r="C621" s="1447">
        <v>135</v>
      </c>
      <c r="D621" s="1191"/>
      <c r="E621" s="1005" t="str">
        <f>IF($G621="","",VLOOKUP($G621,'DANH MỤC VẬT TƯ'!$B$10:$G$55,2,0))</f>
        <v>Navie 300ml</v>
      </c>
      <c r="F621" s="1005" t="str">
        <f>IF($G621="","",VLOOKUP($G621,'DANH MỤC VẬT TƯ'!$B$10:$G$55,3,0))</f>
        <v>Lon</v>
      </c>
      <c r="G621" s="1006" t="s">
        <v>2070</v>
      </c>
      <c r="H621" s="1058">
        <v>20</v>
      </c>
      <c r="I621" s="1058">
        <f>IF(G621="","",VLOOKUP($G621,'BÁO CÁO NXT 156'!$A$107:$L$117,8,0))</f>
        <v>4000</v>
      </c>
      <c r="J621" s="1058">
        <f>IF(H621="","",H621*I621)</f>
        <v>80000</v>
      </c>
      <c r="K621" s="1189">
        <v>10000</v>
      </c>
      <c r="L621" s="828">
        <f>IF(H621="","",K621*H621)</f>
        <v>200000</v>
      </c>
      <c r="M621" s="1076"/>
      <c r="N621" s="1076"/>
    </row>
    <row r="622" spans="1:14" s="1009" customFormat="1" ht="15.95" customHeight="1">
      <c r="A622" s="1001"/>
      <c r="B622" s="1028">
        <v>44638</v>
      </c>
      <c r="C622" s="1447">
        <v>135</v>
      </c>
      <c r="D622" s="1191"/>
      <c r="E622" s="1005" t="str">
        <f>IF($G622="","",VLOOKUP($G622,'DANH MỤC VẬT TƯ'!$B$10:$G$55,2,0))</f>
        <v>Bia Trúc Bạch</v>
      </c>
      <c r="F622" s="1005" t="str">
        <f>IF($G622="","",VLOOKUP($G622,'DANH MỤC VẬT TƯ'!$B$10:$G$55,3,0))</f>
        <v>Lon</v>
      </c>
      <c r="G622" s="1006" t="s">
        <v>2068</v>
      </c>
      <c r="H622" s="1058">
        <v>10</v>
      </c>
      <c r="I622" s="1058">
        <f>IF(G622="","",VLOOKUP($G622,'BÁO CÁO NXT 156'!$A$107:$L$117,8,0))</f>
        <v>20000</v>
      </c>
      <c r="J622" s="1058">
        <f>IF(H622="","",H622*I622)</f>
        <v>200000</v>
      </c>
      <c r="K622" s="1189">
        <v>20000</v>
      </c>
      <c r="L622" s="828">
        <f>IF(H622="","",K622*H622)</f>
        <v>200000</v>
      </c>
      <c r="M622" s="1076"/>
      <c r="N622" s="1076"/>
    </row>
    <row r="623" spans="1:14" s="1009" customFormat="1" ht="15.95" customHeight="1">
      <c r="A623" s="1001"/>
      <c r="B623" s="1028"/>
      <c r="C623" s="1447"/>
      <c r="D623" s="1191"/>
      <c r="E623" s="1005" t="str">
        <f>IF($G623="","",VLOOKUP($G623,'DANH MỤC VẬT TƯ'!$B$10:$G$55,2,0))</f>
        <v/>
      </c>
      <c r="F623" s="1005" t="str">
        <f>IF($G623="","",VLOOKUP($G623,'DANH MỤC VẬT TƯ'!$B$10:$G$55,3,0))</f>
        <v/>
      </c>
      <c r="G623" s="1006"/>
      <c r="H623" s="1058"/>
      <c r="I623" s="1058" t="str">
        <f>IF(G623="","",VLOOKUP($G623,'BÁO CÁO NXT 156'!$A$107:$L$117,8,0))</f>
        <v/>
      </c>
      <c r="J623" s="1058"/>
      <c r="K623" s="1189"/>
      <c r="L623" s="828"/>
      <c r="M623" s="1190"/>
      <c r="N623" s="1076"/>
    </row>
    <row r="624" spans="1:14" s="1009" customFormat="1" ht="15.95" customHeight="1">
      <c r="A624" s="1001"/>
      <c r="B624" s="1028">
        <v>44638</v>
      </c>
      <c r="C624" s="1447">
        <v>136</v>
      </c>
      <c r="D624" s="1191"/>
      <c r="E624" s="1005" t="str">
        <f>IF($G624="","",VLOOKUP($G624,'DANH MỤC VẬT TƯ'!$B$10:$G$55,2,0))</f>
        <v>Pepsi</v>
      </c>
      <c r="F624" s="1005" t="str">
        <f>IF($G624="","",VLOOKUP($G624,'DANH MỤC VẬT TƯ'!$B$10:$G$55,3,0))</f>
        <v>Lon</v>
      </c>
      <c r="G624" s="1006" t="s">
        <v>2071</v>
      </c>
      <c r="H624" s="1058">
        <v>30</v>
      </c>
      <c r="I624" s="1058">
        <f>IF(G624="","",VLOOKUP($G624,'BÁO CÁO NXT 156'!$A$107:$L$117,8,0))</f>
        <v>10000</v>
      </c>
      <c r="J624" s="1058">
        <f t="shared" ref="J624:J629" si="18">IF(H624="","",H624*I624)</f>
        <v>300000</v>
      </c>
      <c r="K624" s="1189">
        <v>15000</v>
      </c>
      <c r="L624" s="828">
        <f t="shared" ref="L624:L629" si="19">IF(H624="","",K624*H624)</f>
        <v>450000</v>
      </c>
      <c r="M624" s="1076"/>
      <c r="N624" s="1076"/>
    </row>
    <row r="625" spans="1:14" s="1009" customFormat="1" ht="15.95" customHeight="1">
      <c r="A625" s="1001"/>
      <c r="B625" s="1028">
        <v>44638</v>
      </c>
      <c r="C625" s="1447">
        <v>136</v>
      </c>
      <c r="D625" s="1191"/>
      <c r="E625" s="1005" t="str">
        <f>IF($G625="","",VLOOKUP($G625,'DANH MỤC VẬT TƯ'!$B$10:$G$55,2,0))</f>
        <v>Navie 300ml</v>
      </c>
      <c r="F625" s="1005" t="str">
        <f>IF($G625="","",VLOOKUP($G625,'DANH MỤC VẬT TƯ'!$B$10:$G$55,3,0))</f>
        <v>Lon</v>
      </c>
      <c r="G625" s="1006" t="s">
        <v>2070</v>
      </c>
      <c r="H625" s="1058">
        <v>20</v>
      </c>
      <c r="I625" s="1058">
        <f>IF(G625="","",VLOOKUP($G625,'BÁO CÁO NXT 156'!$A$107:$L$117,8,0))</f>
        <v>4000</v>
      </c>
      <c r="J625" s="1058">
        <f t="shared" si="18"/>
        <v>80000</v>
      </c>
      <c r="K625" s="1189">
        <v>10000</v>
      </c>
      <c r="L625" s="828">
        <f t="shared" si="19"/>
        <v>200000</v>
      </c>
      <c r="M625" s="1076"/>
      <c r="N625" s="1076"/>
    </row>
    <row r="626" spans="1:14" s="1009" customFormat="1" ht="15.95" customHeight="1">
      <c r="A626" s="1001"/>
      <c r="B626" s="1028"/>
      <c r="C626" s="1447"/>
      <c r="D626" s="1191"/>
      <c r="E626" s="1005" t="str">
        <f>IF($G626="","",VLOOKUP($G626,'DANH MỤC VẬT TƯ'!$B$10:$G$55,2,0))</f>
        <v/>
      </c>
      <c r="F626" s="1005" t="str">
        <f>IF($G626="","",VLOOKUP($G626,'DANH MỤC VẬT TƯ'!$B$10:$G$55,3,0))</f>
        <v/>
      </c>
      <c r="G626" s="1202"/>
      <c r="H626" s="1058"/>
      <c r="I626" s="1058" t="str">
        <f>IF(G626="","",VLOOKUP($G626,'BÁO CÁO NXT 156'!$A$107:$L$117,8,0))</f>
        <v/>
      </c>
      <c r="J626" s="1058" t="str">
        <f t="shared" si="18"/>
        <v/>
      </c>
      <c r="K626" s="1189" t="s">
        <v>785</v>
      </c>
      <c r="L626" s="828" t="str">
        <f t="shared" si="19"/>
        <v/>
      </c>
      <c r="M626" s="1190"/>
      <c r="N626" s="1076"/>
    </row>
    <row r="627" spans="1:14" s="1107" customFormat="1" ht="15.95" customHeight="1">
      <c r="A627" s="1100"/>
      <c r="B627" s="1192">
        <v>44640</v>
      </c>
      <c r="C627" s="1448">
        <v>137</v>
      </c>
      <c r="D627" s="1204"/>
      <c r="E627" s="1005" t="str">
        <f>IF($G627="","",VLOOKUP($G627,'DANH MỤC VẬT TƯ'!$B$10:$G$55,2,0))</f>
        <v>Nước cam</v>
      </c>
      <c r="F627" s="1005" t="str">
        <f>IF($G627="","",VLOOKUP($G627,'DANH MỤC VẬT TƯ'!$B$10:$G$55,3,0))</f>
        <v>Lon</v>
      </c>
      <c r="G627" s="1103" t="s">
        <v>2073</v>
      </c>
      <c r="H627" s="1105">
        <v>30</v>
      </c>
      <c r="I627" s="1058">
        <f>IF(G627="","",VLOOKUP($G627,'BÁO CÁO NXT 156'!$A$107:$L$117,8,0))</f>
        <v>8000</v>
      </c>
      <c r="J627" s="1105">
        <f t="shared" si="18"/>
        <v>240000</v>
      </c>
      <c r="K627" s="1194">
        <v>15000</v>
      </c>
      <c r="L627" s="1195">
        <f t="shared" si="19"/>
        <v>450000</v>
      </c>
    </row>
    <row r="628" spans="1:14" s="1107" customFormat="1" ht="15.95" customHeight="1">
      <c r="A628" s="1100"/>
      <c r="B628" s="1192">
        <v>44640</v>
      </c>
      <c r="C628" s="1448">
        <v>137</v>
      </c>
      <c r="D628" s="1204"/>
      <c r="E628" s="1005" t="str">
        <f>IF($G628="","",VLOOKUP($G628,'DANH MỤC VẬT TƯ'!$B$10:$G$55,2,0))</f>
        <v>Navie 300ml</v>
      </c>
      <c r="F628" s="1005" t="str">
        <f>IF($G628="","",VLOOKUP($G628,'DANH MỤC VẬT TƯ'!$B$10:$G$55,3,0))</f>
        <v>Lon</v>
      </c>
      <c r="G628" s="1103" t="s">
        <v>2070</v>
      </c>
      <c r="H628" s="1105">
        <v>20</v>
      </c>
      <c r="I628" s="1058">
        <f>IF(G628="","",VLOOKUP($G628,'BÁO CÁO NXT 156'!$A$107:$L$117,8,0))</f>
        <v>4000</v>
      </c>
      <c r="J628" s="1105">
        <f t="shared" si="18"/>
        <v>80000</v>
      </c>
      <c r="K628" s="1194">
        <v>10000</v>
      </c>
      <c r="L628" s="1195">
        <f t="shared" si="19"/>
        <v>200000</v>
      </c>
    </row>
    <row r="629" spans="1:14" s="1107" customFormat="1" ht="15.95" customHeight="1">
      <c r="A629" s="1100"/>
      <c r="B629" s="1192">
        <v>44640</v>
      </c>
      <c r="C629" s="1448">
        <v>137</v>
      </c>
      <c r="D629" s="1204"/>
      <c r="E629" s="1005" t="str">
        <f>IF($G629="","",VLOOKUP($G629,'DANH MỤC VẬT TƯ'!$B$10:$G$55,2,0))</f>
        <v>Bia Trúc Bạch</v>
      </c>
      <c r="F629" s="1005" t="str">
        <f>IF($G629="","",VLOOKUP($G629,'DANH MỤC VẬT TƯ'!$B$10:$G$55,3,0))</f>
        <v>Lon</v>
      </c>
      <c r="G629" s="1103" t="s">
        <v>2068</v>
      </c>
      <c r="H629" s="1105">
        <v>10</v>
      </c>
      <c r="I629" s="1058">
        <f>IF(G629="","",VLOOKUP($G629,'BÁO CÁO NXT 156'!$A$107:$L$117,8,0))</f>
        <v>20000</v>
      </c>
      <c r="J629" s="1105">
        <f t="shared" si="18"/>
        <v>200000</v>
      </c>
      <c r="K629" s="1194">
        <v>20000</v>
      </c>
      <c r="L629" s="1195">
        <f t="shared" si="19"/>
        <v>200000</v>
      </c>
    </row>
    <row r="630" spans="1:14" s="1009" customFormat="1" ht="15.95" customHeight="1">
      <c r="A630" s="1001"/>
      <c r="B630" s="1028"/>
      <c r="C630" s="1447"/>
      <c r="D630" s="1191"/>
      <c r="E630" s="1005" t="str">
        <f>IF($G630="","",VLOOKUP($G630,'DANH MỤC VẬT TƯ'!$B$10:$G$55,2,0))</f>
        <v/>
      </c>
      <c r="F630" s="1005" t="str">
        <f>IF($G630="","",VLOOKUP($G630,'DANH MỤC VẬT TƯ'!$B$10:$G$55,3,0))</f>
        <v/>
      </c>
      <c r="G630" s="1095"/>
      <c r="H630" s="1058"/>
      <c r="I630" s="1058" t="str">
        <f>IF(G630="","",VLOOKUP($G630,'BÁO CÁO NXT 156'!$A$107:$L$117,8,0))</f>
        <v/>
      </c>
      <c r="J630" s="1058"/>
      <c r="K630" s="1189"/>
      <c r="L630" s="828"/>
      <c r="M630" s="1190"/>
      <c r="N630" s="1076"/>
    </row>
    <row r="631" spans="1:14" s="1107" customFormat="1" ht="15.95" customHeight="1">
      <c r="A631" s="1100"/>
      <c r="B631" s="1192">
        <v>44640</v>
      </c>
      <c r="C631" s="1448">
        <v>138</v>
      </c>
      <c r="D631" s="1204"/>
      <c r="E631" s="1005" t="str">
        <f>IF($G631="","",VLOOKUP($G631,'DANH MỤC VẬT TƯ'!$B$10:$G$55,2,0))</f>
        <v>Nước cam</v>
      </c>
      <c r="F631" s="1005" t="str">
        <f>IF($G631="","",VLOOKUP($G631,'DANH MỤC VẬT TƯ'!$B$10:$G$55,3,0))</f>
        <v>Lon</v>
      </c>
      <c r="G631" s="1103" t="s">
        <v>2073</v>
      </c>
      <c r="H631" s="1105">
        <v>20</v>
      </c>
      <c r="I631" s="1058">
        <f>IF(G631="","",VLOOKUP($G631,'BÁO CÁO NXT 156'!$A$107:$L$117,8,0))</f>
        <v>8000</v>
      </c>
      <c r="J631" s="1105">
        <f>IF(H631="","",H631*I631)</f>
        <v>160000</v>
      </c>
      <c r="K631" s="1194">
        <v>15000</v>
      </c>
      <c r="L631" s="1195">
        <f>IF(H631="","",K631*H631)</f>
        <v>300000</v>
      </c>
    </row>
    <row r="632" spans="1:14" s="1107" customFormat="1" ht="15.95" customHeight="1">
      <c r="A632" s="1100"/>
      <c r="B632" s="1192">
        <v>44640</v>
      </c>
      <c r="C632" s="1448">
        <v>138</v>
      </c>
      <c r="D632" s="1204"/>
      <c r="E632" s="1005" t="str">
        <f>IF($G632="","",VLOOKUP($G632,'DANH MỤC VẬT TƯ'!$B$10:$G$55,2,0))</f>
        <v>Navie 300ml</v>
      </c>
      <c r="F632" s="1005" t="str">
        <f>IF($G632="","",VLOOKUP($G632,'DANH MỤC VẬT TƯ'!$B$10:$G$55,3,0))</f>
        <v>Lon</v>
      </c>
      <c r="G632" s="1103" t="s">
        <v>2070</v>
      </c>
      <c r="H632" s="1105">
        <v>20</v>
      </c>
      <c r="I632" s="1058">
        <f>IF(G632="","",VLOOKUP($G632,'BÁO CÁO NXT 156'!$A$107:$L$117,8,0))</f>
        <v>4000</v>
      </c>
      <c r="J632" s="1105">
        <f>IF(H632="","",H632*I632)</f>
        <v>80000</v>
      </c>
      <c r="K632" s="1194">
        <v>10000</v>
      </c>
      <c r="L632" s="1195">
        <f>IF(H632="","",K632*H632)</f>
        <v>200000</v>
      </c>
    </row>
    <row r="633" spans="1:14" s="1107" customFormat="1" ht="15.95" customHeight="1">
      <c r="A633" s="1100"/>
      <c r="B633" s="1192">
        <v>44640</v>
      </c>
      <c r="C633" s="1448">
        <v>138</v>
      </c>
      <c r="D633" s="1204"/>
      <c r="E633" s="1005" t="str">
        <f>IF($G633="","",VLOOKUP($G633,'DANH MỤC VẬT TƯ'!$B$10:$G$55,2,0))</f>
        <v>Rượu chuối 500ml</v>
      </c>
      <c r="F633" s="1005" t="str">
        <f>IF($G633="","",VLOOKUP($G633,'DANH MỤC VẬT TƯ'!$B$10:$G$55,3,0))</f>
        <v>Lon</v>
      </c>
      <c r="G633" s="1103" t="s">
        <v>2075</v>
      </c>
      <c r="H633" s="1105">
        <v>20</v>
      </c>
      <c r="I633" s="1058">
        <f>IF(G633="","",VLOOKUP($G633,'BÁO CÁO NXT 156'!$A$107:$L$117,8,0))</f>
        <v>35000</v>
      </c>
      <c r="J633" s="1105">
        <f>IF(H633="","",H633*I633)</f>
        <v>700000</v>
      </c>
      <c r="K633" s="1194">
        <v>50000</v>
      </c>
      <c r="L633" s="1195">
        <f>IF(H633="","",K633*H633)</f>
        <v>1000000</v>
      </c>
    </row>
    <row r="634" spans="1:14" s="1107" customFormat="1" ht="15.95" customHeight="1">
      <c r="A634" s="1100"/>
      <c r="B634" s="1192">
        <v>44640</v>
      </c>
      <c r="C634" s="1448">
        <v>138</v>
      </c>
      <c r="D634" s="1204"/>
      <c r="E634" s="1005" t="str">
        <f>IF($G634="","",VLOOKUP($G634,'DANH MỤC VẬT TƯ'!$B$10:$G$55,2,0))</f>
        <v>Rượu men lá 500ml</v>
      </c>
      <c r="F634" s="1005" t="str">
        <f>IF($G634="","",VLOOKUP($G634,'DANH MỤC VẬT TƯ'!$B$10:$G$55,3,0))</f>
        <v>Lon</v>
      </c>
      <c r="G634" s="1103" t="s">
        <v>2076</v>
      </c>
      <c r="H634" s="1105">
        <v>20</v>
      </c>
      <c r="I634" s="1058">
        <f>IF(G634="","",VLOOKUP($G634,'BÁO CÁO NXT 156'!$A$107:$L$117,8,0))</f>
        <v>35000</v>
      </c>
      <c r="J634" s="1105">
        <f>IF(H634="","",H634*I634)</f>
        <v>700000</v>
      </c>
      <c r="K634" s="1194">
        <v>50000</v>
      </c>
      <c r="L634" s="1195">
        <f>IF(H634="","",K634*H634)</f>
        <v>1000000</v>
      </c>
    </row>
    <row r="635" spans="1:14" s="1009" customFormat="1" ht="15.95" customHeight="1">
      <c r="A635" s="1001"/>
      <c r="B635" s="1028"/>
      <c r="C635" s="1447"/>
      <c r="D635" s="1191"/>
      <c r="E635" s="1005" t="str">
        <f>IF($G635="","",VLOOKUP($G635,'DANH MỤC VẬT TƯ'!$B$10:$G$55,2,0))</f>
        <v/>
      </c>
      <c r="F635" s="1005" t="str">
        <f>IF($G635="","",VLOOKUP($G635,'DANH MỤC VẬT TƯ'!$B$10:$G$55,3,0))</f>
        <v/>
      </c>
      <c r="G635" s="1202"/>
      <c r="H635" s="1058"/>
      <c r="I635" s="1058" t="str">
        <f>IF(G635="","",VLOOKUP($G635,'BÁO CÁO NXT 156'!$A$107:$L$117,8,0))</f>
        <v/>
      </c>
      <c r="J635" s="1058"/>
      <c r="K635" s="1189"/>
      <c r="L635" s="828"/>
      <c r="M635" s="1190"/>
      <c r="N635" s="1076"/>
    </row>
    <row r="636" spans="1:14" s="1009" customFormat="1" ht="15.95" customHeight="1">
      <c r="A636" s="1001"/>
      <c r="B636" s="1028">
        <v>44642</v>
      </c>
      <c r="C636" s="1447">
        <v>139</v>
      </c>
      <c r="D636" s="1191"/>
      <c r="E636" s="1005" t="str">
        <f>IF($G636="","",VLOOKUP($G636,'DANH MỤC VẬT TƯ'!$B$10:$G$55,2,0))</f>
        <v>Nước cam</v>
      </c>
      <c r="F636" s="1005" t="str">
        <f>IF($G636="","",VLOOKUP($G636,'DANH MỤC VẬT TƯ'!$B$10:$G$55,3,0))</f>
        <v>Lon</v>
      </c>
      <c r="G636" s="1006" t="s">
        <v>2073</v>
      </c>
      <c r="H636" s="1058">
        <v>20</v>
      </c>
      <c r="I636" s="1058">
        <f>IF(G636="","",VLOOKUP($G636,'BÁO CÁO NXT 156'!$A$107:$L$117,8,0))</f>
        <v>8000</v>
      </c>
      <c r="J636" s="1058">
        <f>IF(H636="","",H636*I636)</f>
        <v>160000</v>
      </c>
      <c r="K636" s="1189">
        <v>15000</v>
      </c>
      <c r="L636" s="828">
        <f>IF(H636="","",K636*H636)</f>
        <v>300000</v>
      </c>
      <c r="M636" s="1076"/>
      <c r="N636" s="1076"/>
    </row>
    <row r="637" spans="1:14" s="1009" customFormat="1" ht="15.95" customHeight="1">
      <c r="A637" s="1001"/>
      <c r="B637" s="1028">
        <v>44642</v>
      </c>
      <c r="C637" s="1447">
        <v>139</v>
      </c>
      <c r="D637" s="1191"/>
      <c r="E637" s="1005" t="str">
        <f>IF($G637="","",VLOOKUP($G637,'DANH MỤC VẬT TƯ'!$B$10:$G$55,2,0))</f>
        <v>Navie 300ml</v>
      </c>
      <c r="F637" s="1005" t="str">
        <f>IF($G637="","",VLOOKUP($G637,'DANH MỤC VẬT TƯ'!$B$10:$G$55,3,0))</f>
        <v>Lon</v>
      </c>
      <c r="G637" s="1006" t="s">
        <v>2070</v>
      </c>
      <c r="H637" s="1058">
        <v>20</v>
      </c>
      <c r="I637" s="1058">
        <f>IF(G637="","",VLOOKUP($G637,'BÁO CÁO NXT 156'!$A$107:$L$117,8,0))</f>
        <v>4000</v>
      </c>
      <c r="J637" s="1058">
        <f>IF(H637="","",H637*I637)</f>
        <v>80000</v>
      </c>
      <c r="K637" s="1189">
        <v>10000</v>
      </c>
      <c r="L637" s="828">
        <f>IF(H637="","",K637*H637)</f>
        <v>200000</v>
      </c>
      <c r="M637" s="1076"/>
      <c r="N637" s="1076"/>
    </row>
    <row r="638" spans="1:14" s="1009" customFormat="1" ht="15.95" customHeight="1">
      <c r="A638" s="1001"/>
      <c r="B638" s="1028">
        <v>44642</v>
      </c>
      <c r="C638" s="1447">
        <v>139</v>
      </c>
      <c r="D638" s="1191"/>
      <c r="E638" s="1005" t="str">
        <f>IF($G638="","",VLOOKUP($G638,'DANH MỤC VẬT TƯ'!$B$10:$G$55,2,0))</f>
        <v>Rượu chuối 500ml</v>
      </c>
      <c r="F638" s="1005" t="str">
        <f>IF($G638="","",VLOOKUP($G638,'DANH MỤC VẬT TƯ'!$B$10:$G$55,3,0))</f>
        <v>Lon</v>
      </c>
      <c r="G638" s="1006" t="s">
        <v>2075</v>
      </c>
      <c r="H638" s="1058">
        <v>20</v>
      </c>
      <c r="I638" s="1058">
        <f>IF(G638="","",VLOOKUP($G638,'BÁO CÁO NXT 156'!$A$107:$L$117,8,0))</f>
        <v>35000</v>
      </c>
      <c r="J638" s="1058">
        <f>IF(H638="","",H638*I638)</f>
        <v>700000</v>
      </c>
      <c r="K638" s="1189">
        <v>50000</v>
      </c>
      <c r="L638" s="828">
        <f>IF(H638="","",K638*H638)</f>
        <v>1000000</v>
      </c>
      <c r="M638" s="1076"/>
      <c r="N638" s="1076"/>
    </row>
    <row r="639" spans="1:14" s="1009" customFormat="1" ht="15.95" customHeight="1">
      <c r="A639" s="1001"/>
      <c r="B639" s="1028">
        <v>44642</v>
      </c>
      <c r="C639" s="1447">
        <v>139</v>
      </c>
      <c r="D639" s="1191"/>
      <c r="E639" s="1005" t="str">
        <f>IF($G639="","",VLOOKUP($G639,'DANH MỤC VẬT TƯ'!$B$10:$G$55,2,0))</f>
        <v>Rượu men lá 500ml</v>
      </c>
      <c r="F639" s="1005" t="str">
        <f>IF($G639="","",VLOOKUP($G639,'DANH MỤC VẬT TƯ'!$B$10:$G$55,3,0))</f>
        <v>Lon</v>
      </c>
      <c r="G639" s="1006" t="s">
        <v>2076</v>
      </c>
      <c r="H639" s="1058">
        <v>20</v>
      </c>
      <c r="I639" s="1058">
        <f>IF(G639="","",VLOOKUP($G639,'BÁO CÁO NXT 156'!$A$107:$L$117,8,0))</f>
        <v>35000</v>
      </c>
      <c r="J639" s="1058">
        <f>IF(H639="","",H639*I639)</f>
        <v>700000</v>
      </c>
      <c r="K639" s="1189">
        <v>50000</v>
      </c>
      <c r="L639" s="828">
        <f>IF(H639="","",K639*H639)</f>
        <v>1000000</v>
      </c>
      <c r="M639" s="1076"/>
      <c r="N639" s="1076"/>
    </row>
    <row r="640" spans="1:14" s="1009" customFormat="1" ht="15.95" customHeight="1">
      <c r="A640" s="1001"/>
      <c r="B640" s="1028"/>
      <c r="C640" s="1447"/>
      <c r="D640" s="1191"/>
      <c r="E640" s="1005" t="str">
        <f>IF($G640="","",VLOOKUP($G640,'DANH MỤC VẬT TƯ'!$B$10:$G$55,2,0))</f>
        <v/>
      </c>
      <c r="F640" s="1005" t="str">
        <f>IF($G640="","",VLOOKUP($G640,'DANH MỤC VẬT TƯ'!$B$10:$G$55,3,0))</f>
        <v/>
      </c>
      <c r="G640" s="1095"/>
      <c r="H640" s="1058"/>
      <c r="I640" s="1058" t="str">
        <f>IF(G640="","",VLOOKUP($G640,'BÁO CÁO NXT 156'!$A$107:$L$117,8,0))</f>
        <v/>
      </c>
      <c r="J640" s="1058"/>
      <c r="K640" s="1189"/>
      <c r="L640" s="828"/>
      <c r="M640" s="1190"/>
      <c r="N640" s="1076"/>
    </row>
    <row r="641" spans="1:14" s="1009" customFormat="1" ht="15.95" customHeight="1">
      <c r="A641" s="1001"/>
      <c r="B641" s="1028">
        <v>44642</v>
      </c>
      <c r="C641" s="1447">
        <v>140</v>
      </c>
      <c r="D641" s="1191"/>
      <c r="E641" s="1005" t="str">
        <f>IF($G641="","",VLOOKUP($G641,'DANH MỤC VẬT TƯ'!$B$10:$G$55,2,0))</f>
        <v>Nước cam</v>
      </c>
      <c r="F641" s="1005" t="str">
        <f>IF($G641="","",VLOOKUP($G641,'DANH MỤC VẬT TƯ'!$B$10:$G$55,3,0))</f>
        <v>Lon</v>
      </c>
      <c r="G641" s="1006" t="s">
        <v>2073</v>
      </c>
      <c r="H641" s="1058">
        <v>30</v>
      </c>
      <c r="I641" s="1058">
        <f>IF(G641="","",VLOOKUP($G641,'BÁO CÁO NXT 156'!$A$107:$L$117,8,0))</f>
        <v>8000</v>
      </c>
      <c r="J641" s="1058">
        <f>IF(H641="","",H641*I641)</f>
        <v>240000</v>
      </c>
      <c r="K641" s="1189">
        <v>15000</v>
      </c>
      <c r="L641" s="828">
        <f>IF(H641="","",K641*H641)</f>
        <v>450000</v>
      </c>
      <c r="M641" s="1076"/>
      <c r="N641" s="1076"/>
    </row>
    <row r="642" spans="1:14" s="1009" customFormat="1" ht="15.95" customHeight="1">
      <c r="A642" s="1001"/>
      <c r="B642" s="1028">
        <v>44642</v>
      </c>
      <c r="C642" s="1447">
        <v>140</v>
      </c>
      <c r="D642" s="1191"/>
      <c r="E642" s="1005" t="str">
        <f>IF($G642="","",VLOOKUP($G642,'DANH MỤC VẬT TƯ'!$B$10:$G$55,2,0))</f>
        <v>Navie 300ml</v>
      </c>
      <c r="F642" s="1005" t="str">
        <f>IF($G642="","",VLOOKUP($G642,'DANH MỤC VẬT TƯ'!$B$10:$G$55,3,0))</f>
        <v>Lon</v>
      </c>
      <c r="G642" s="1006" t="s">
        <v>2070</v>
      </c>
      <c r="H642" s="1058">
        <v>10</v>
      </c>
      <c r="I642" s="1058">
        <f>IF(G642="","",VLOOKUP($G642,'BÁO CÁO NXT 156'!$A$107:$L$117,8,0))</f>
        <v>4000</v>
      </c>
      <c r="J642" s="1058">
        <f>IF(H642="","",H642*I642)</f>
        <v>40000</v>
      </c>
      <c r="K642" s="1189">
        <v>10000</v>
      </c>
      <c r="L642" s="828">
        <f>IF(H642="","",K642*H642)</f>
        <v>100000</v>
      </c>
      <c r="M642" s="1076"/>
      <c r="N642" s="1076"/>
    </row>
    <row r="643" spans="1:14" s="1009" customFormat="1" ht="15.95" customHeight="1">
      <c r="A643" s="1001"/>
      <c r="B643" s="1028">
        <v>44642</v>
      </c>
      <c r="C643" s="1447">
        <v>140</v>
      </c>
      <c r="D643" s="1191"/>
      <c r="E643" s="1005" t="str">
        <f>IF($G643="","",VLOOKUP($G643,'DANH MỤC VẬT TƯ'!$B$10:$G$55,2,0))</f>
        <v>Bia Trúc Bạch</v>
      </c>
      <c r="F643" s="1005" t="str">
        <f>IF($G643="","",VLOOKUP($G643,'DANH MỤC VẬT TƯ'!$B$10:$G$55,3,0))</f>
        <v>Lon</v>
      </c>
      <c r="G643" s="1006" t="s">
        <v>2068</v>
      </c>
      <c r="H643" s="1058">
        <v>10</v>
      </c>
      <c r="I643" s="1058">
        <f>IF(G643="","",VLOOKUP($G643,'BÁO CÁO NXT 156'!$A$107:$L$117,8,0))</f>
        <v>20000</v>
      </c>
      <c r="J643" s="1058">
        <f>IF(H643="","",H643*I643)</f>
        <v>200000</v>
      </c>
      <c r="K643" s="1189">
        <v>20000</v>
      </c>
      <c r="L643" s="828">
        <f>IF(H643="","",K643*H643)</f>
        <v>200000</v>
      </c>
      <c r="M643" s="1076"/>
      <c r="N643" s="1076"/>
    </row>
    <row r="644" spans="1:14" s="1009" customFormat="1" ht="15.95" customHeight="1">
      <c r="A644" s="1001"/>
      <c r="B644" s="1028"/>
      <c r="C644" s="1447"/>
      <c r="D644" s="1191"/>
      <c r="E644" s="1005" t="str">
        <f>IF($G644="","",VLOOKUP($G644,'DANH MỤC VẬT TƯ'!$B$10:$G$55,2,0))</f>
        <v/>
      </c>
      <c r="F644" s="1005" t="str">
        <f>IF($G644="","",VLOOKUP($G644,'DANH MỤC VẬT TƯ'!$B$10:$G$55,3,0))</f>
        <v/>
      </c>
      <c r="G644" s="1006"/>
      <c r="H644" s="1058"/>
      <c r="I644" s="1058" t="str">
        <f>IF(G644="","",VLOOKUP($G644,'BÁO CÁO NXT 156'!$A$107:$L$117,8,0))</f>
        <v/>
      </c>
      <c r="J644" s="1058"/>
      <c r="K644" s="1189"/>
      <c r="L644" s="828"/>
      <c r="M644" s="1190"/>
      <c r="N644" s="1076"/>
    </row>
    <row r="645" spans="1:14" s="1009" customFormat="1" ht="15.95" customHeight="1">
      <c r="A645" s="1001"/>
      <c r="B645" s="1028">
        <v>44642</v>
      </c>
      <c r="C645" s="1447">
        <v>141</v>
      </c>
      <c r="D645" s="1191"/>
      <c r="E645" s="1005" t="str">
        <f>IF($G645="","",VLOOKUP($G645,'DANH MỤC VẬT TƯ'!$B$10:$G$55,2,0))</f>
        <v>Nước cam</v>
      </c>
      <c r="F645" s="1005" t="str">
        <f>IF($G645="","",VLOOKUP($G645,'DANH MỤC VẬT TƯ'!$B$10:$G$55,3,0))</f>
        <v>Lon</v>
      </c>
      <c r="G645" s="1006" t="s">
        <v>2073</v>
      </c>
      <c r="H645" s="1058">
        <v>30</v>
      </c>
      <c r="I645" s="1058">
        <f>IF(G645="","",VLOOKUP($G645,'BÁO CÁO NXT 156'!$A$107:$L$117,8,0))</f>
        <v>8000</v>
      </c>
      <c r="J645" s="1058">
        <f>IF(H645="","",H645*I645)</f>
        <v>240000</v>
      </c>
      <c r="K645" s="1189">
        <v>15000</v>
      </c>
      <c r="L645" s="828">
        <f>IF(H645="","",K645*H645)</f>
        <v>450000</v>
      </c>
      <c r="M645" s="1076"/>
      <c r="N645" s="1076"/>
    </row>
    <row r="646" spans="1:14" s="1009" customFormat="1" ht="15.95" customHeight="1">
      <c r="A646" s="1001"/>
      <c r="B646" s="1028">
        <v>44642</v>
      </c>
      <c r="C646" s="1447">
        <v>141</v>
      </c>
      <c r="D646" s="1191"/>
      <c r="E646" s="1005" t="str">
        <f>IF($G646="","",VLOOKUP($G646,'DANH MỤC VẬT TƯ'!$B$10:$G$55,2,0))</f>
        <v>Navie 300ml</v>
      </c>
      <c r="F646" s="1005" t="str">
        <f>IF($G646="","",VLOOKUP($G646,'DANH MỤC VẬT TƯ'!$B$10:$G$55,3,0))</f>
        <v>Lon</v>
      </c>
      <c r="G646" s="1006" t="s">
        <v>2070</v>
      </c>
      <c r="H646" s="1058">
        <v>10</v>
      </c>
      <c r="I646" s="1058">
        <f>IF(G646="","",VLOOKUP($G646,'BÁO CÁO NXT 156'!$A$107:$L$117,8,0))</f>
        <v>4000</v>
      </c>
      <c r="J646" s="1058">
        <f>IF(H646="","",H646*I646)</f>
        <v>40000</v>
      </c>
      <c r="K646" s="1189">
        <v>10000</v>
      </c>
      <c r="L646" s="828">
        <f>IF(H646="","",K646*H646)</f>
        <v>100000</v>
      </c>
      <c r="M646" s="1076"/>
      <c r="N646" s="1076"/>
    </row>
    <row r="647" spans="1:14" s="1009" customFormat="1" ht="15.95" customHeight="1">
      <c r="A647" s="1001"/>
      <c r="B647" s="1028">
        <v>44642</v>
      </c>
      <c r="C647" s="1447">
        <v>141</v>
      </c>
      <c r="D647" s="1191"/>
      <c r="E647" s="1005" t="str">
        <f>IF($G647="","",VLOOKUP($G647,'DANH MỤC VẬT TƯ'!$B$10:$G$55,2,0))</f>
        <v>Bia Trúc Bạch</v>
      </c>
      <c r="F647" s="1005" t="str">
        <f>IF($G647="","",VLOOKUP($G647,'DANH MỤC VẬT TƯ'!$B$10:$G$55,3,0))</f>
        <v>Lon</v>
      </c>
      <c r="G647" s="1006" t="s">
        <v>2068</v>
      </c>
      <c r="H647" s="1058">
        <v>10</v>
      </c>
      <c r="I647" s="1058">
        <f>IF(G647="","",VLOOKUP($G647,'BÁO CÁO NXT 156'!$A$107:$L$117,8,0))</f>
        <v>20000</v>
      </c>
      <c r="J647" s="1058">
        <f>IF(H647="","",H647*I647)</f>
        <v>200000</v>
      </c>
      <c r="K647" s="1189">
        <v>20000</v>
      </c>
      <c r="L647" s="828">
        <f>IF(H647="","",K647*H647)</f>
        <v>200000</v>
      </c>
      <c r="M647" s="1076"/>
      <c r="N647" s="1076"/>
    </row>
    <row r="648" spans="1:14" s="1009" customFormat="1" ht="15.95" customHeight="1">
      <c r="A648" s="1001"/>
      <c r="B648" s="1028"/>
      <c r="C648" s="1447"/>
      <c r="D648" s="1191"/>
      <c r="E648" s="1005" t="str">
        <f>IF($G648="","",VLOOKUP($G648,'DANH MỤC VẬT TƯ'!$B$10:$G$55,2,0))</f>
        <v/>
      </c>
      <c r="F648" s="1005" t="str">
        <f>IF($G648="","",VLOOKUP($G648,'DANH MỤC VẬT TƯ'!$B$10:$G$55,3,0))</f>
        <v/>
      </c>
      <c r="G648" s="1006"/>
      <c r="H648" s="1058"/>
      <c r="I648" s="1058" t="str">
        <f>IF(G648="","",VLOOKUP($G648,'BÁO CÁO NXT 156'!$A$107:$L$117,8,0))</f>
        <v/>
      </c>
      <c r="J648" s="1058"/>
      <c r="K648" s="1189"/>
      <c r="L648" s="828"/>
      <c r="M648" s="1190"/>
      <c r="N648" s="1076"/>
    </row>
    <row r="649" spans="1:14" s="1009" customFormat="1" ht="15.95" customHeight="1">
      <c r="A649" s="1001"/>
      <c r="B649" s="1028">
        <v>44642</v>
      </c>
      <c r="C649" s="1447">
        <v>142</v>
      </c>
      <c r="D649" s="1191"/>
      <c r="E649" s="1005" t="str">
        <f>IF($G649="","",VLOOKUP($G649,'DANH MỤC VẬT TƯ'!$B$10:$G$55,2,0))</f>
        <v>Nước cam</v>
      </c>
      <c r="F649" s="1005" t="str">
        <f>IF($G649="","",VLOOKUP($G649,'DANH MỤC VẬT TƯ'!$B$10:$G$55,3,0))</f>
        <v>Lon</v>
      </c>
      <c r="G649" s="1006" t="s">
        <v>2073</v>
      </c>
      <c r="H649" s="1058">
        <v>30</v>
      </c>
      <c r="I649" s="1058">
        <f>IF(G649="","",VLOOKUP($G649,'BÁO CÁO NXT 156'!$A$107:$L$117,8,0))</f>
        <v>8000</v>
      </c>
      <c r="J649" s="1058">
        <f t="shared" ref="J649:J660" si="20">IF(H649="","",H649*I649)</f>
        <v>240000</v>
      </c>
      <c r="K649" s="1189">
        <v>15000</v>
      </c>
      <c r="L649" s="828">
        <f t="shared" ref="L649:L660" si="21">IF(H649="","",K649*H649)</f>
        <v>450000</v>
      </c>
      <c r="M649" s="1076"/>
      <c r="N649" s="1076"/>
    </row>
    <row r="650" spans="1:14" s="1009" customFormat="1" ht="15.95" customHeight="1">
      <c r="A650" s="1001"/>
      <c r="B650" s="1028">
        <v>44642</v>
      </c>
      <c r="C650" s="1447">
        <v>142</v>
      </c>
      <c r="D650" s="1191"/>
      <c r="E650" s="1005" t="str">
        <f>IF($G650="","",VLOOKUP($G650,'DANH MỤC VẬT TƯ'!$B$10:$G$55,2,0))</f>
        <v>Navie 300ml</v>
      </c>
      <c r="F650" s="1005" t="str">
        <f>IF($G650="","",VLOOKUP($G650,'DANH MỤC VẬT TƯ'!$B$10:$G$55,3,0))</f>
        <v>Lon</v>
      </c>
      <c r="G650" s="1006" t="s">
        <v>2070</v>
      </c>
      <c r="H650" s="1058">
        <v>10</v>
      </c>
      <c r="I650" s="1058">
        <f>IF(G650="","",VLOOKUP($G650,'BÁO CÁO NXT 156'!$A$107:$L$117,8,0))</f>
        <v>4000</v>
      </c>
      <c r="J650" s="1058">
        <f t="shared" si="20"/>
        <v>40000</v>
      </c>
      <c r="K650" s="1189">
        <v>10000</v>
      </c>
      <c r="L650" s="828">
        <f t="shared" si="21"/>
        <v>100000</v>
      </c>
      <c r="M650" s="1076"/>
      <c r="N650" s="1076"/>
    </row>
    <row r="651" spans="1:14" s="1009" customFormat="1" ht="15.95" customHeight="1">
      <c r="A651" s="1001"/>
      <c r="B651" s="1028">
        <v>44642</v>
      </c>
      <c r="C651" s="1447">
        <v>142</v>
      </c>
      <c r="D651" s="1191"/>
      <c r="E651" s="1005" t="str">
        <f>IF($G651="","",VLOOKUP($G651,'DANH MỤC VẬT TƯ'!$B$10:$G$55,2,0))</f>
        <v>Bia Trúc Bạch</v>
      </c>
      <c r="F651" s="1005" t="str">
        <f>IF($G651="","",VLOOKUP($G651,'DANH MỤC VẬT TƯ'!$B$10:$G$55,3,0))</f>
        <v>Lon</v>
      </c>
      <c r="G651" s="1006" t="s">
        <v>2068</v>
      </c>
      <c r="H651" s="1058">
        <v>10</v>
      </c>
      <c r="I651" s="1058">
        <f>IF(G651="","",VLOOKUP($G651,'BÁO CÁO NXT 156'!$A$107:$L$117,8,0))</f>
        <v>20000</v>
      </c>
      <c r="J651" s="1058">
        <f t="shared" si="20"/>
        <v>200000</v>
      </c>
      <c r="K651" s="1189">
        <v>20000</v>
      </c>
      <c r="L651" s="828">
        <f t="shared" si="21"/>
        <v>200000</v>
      </c>
      <c r="M651" s="1076"/>
      <c r="N651" s="1076"/>
    </row>
    <row r="652" spans="1:14" s="1009" customFormat="1" ht="15.95" customHeight="1">
      <c r="A652" s="1001"/>
      <c r="B652" s="1028"/>
      <c r="C652" s="1447"/>
      <c r="D652" s="1191"/>
      <c r="E652" s="1005" t="str">
        <f>IF($G652="","",VLOOKUP($G652,'DANH MỤC VẬT TƯ'!$B$10:$G$55,2,0))</f>
        <v/>
      </c>
      <c r="F652" s="1005" t="str">
        <f>IF($G652="","",VLOOKUP($G652,'DANH MỤC VẬT TƯ'!$B$10:$G$55,3,0))</f>
        <v/>
      </c>
      <c r="G652" s="1202"/>
      <c r="H652" s="1058"/>
      <c r="I652" s="1058" t="str">
        <f>IF(G652="","",VLOOKUP($G652,'BÁO CÁO NXT 156'!$A$107:$L$117,8,0))</f>
        <v/>
      </c>
      <c r="J652" s="1058" t="str">
        <f t="shared" si="20"/>
        <v/>
      </c>
      <c r="K652" s="1189" t="s">
        <v>785</v>
      </c>
      <c r="L652" s="828" t="str">
        <f t="shared" si="21"/>
        <v/>
      </c>
      <c r="M652" s="1190"/>
      <c r="N652" s="1076"/>
    </row>
    <row r="653" spans="1:14" s="1009" customFormat="1" ht="15.95" customHeight="1">
      <c r="A653" s="1001"/>
      <c r="B653" s="1028">
        <v>44642</v>
      </c>
      <c r="C653" s="1447">
        <v>143</v>
      </c>
      <c r="D653" s="1191"/>
      <c r="E653" s="1005" t="str">
        <f>IF($G653="","",VLOOKUP($G653,'DANH MỤC VẬT TƯ'!$B$10:$G$55,2,0))</f>
        <v>Nước cam</v>
      </c>
      <c r="F653" s="1005" t="str">
        <f>IF($G653="","",VLOOKUP($G653,'DANH MỤC VẬT TƯ'!$B$10:$G$55,3,0))</f>
        <v>Lon</v>
      </c>
      <c r="G653" s="1006" t="s">
        <v>2073</v>
      </c>
      <c r="H653" s="1058">
        <v>20</v>
      </c>
      <c r="I653" s="1058">
        <f>IF(G653="","",VLOOKUP($G653,'BÁO CÁO NXT 156'!$A$107:$L$117,8,0))</f>
        <v>8000</v>
      </c>
      <c r="J653" s="1058">
        <f t="shared" si="20"/>
        <v>160000</v>
      </c>
      <c r="K653" s="1189">
        <v>15000</v>
      </c>
      <c r="L653" s="828">
        <f t="shared" si="21"/>
        <v>300000</v>
      </c>
      <c r="M653" s="1076"/>
      <c r="N653" s="1076"/>
    </row>
    <row r="654" spans="1:14" s="1009" customFormat="1" ht="15.95" customHeight="1">
      <c r="A654" s="1001"/>
      <c r="B654" s="1028">
        <v>44642</v>
      </c>
      <c r="C654" s="1447">
        <v>143</v>
      </c>
      <c r="D654" s="1191"/>
      <c r="E654" s="1005" t="str">
        <f>IF($G654="","",VLOOKUP($G654,'DANH MỤC VẬT TƯ'!$B$10:$G$55,2,0))</f>
        <v>Navie 300ml</v>
      </c>
      <c r="F654" s="1005" t="str">
        <f>IF($G654="","",VLOOKUP($G654,'DANH MỤC VẬT TƯ'!$B$10:$G$55,3,0))</f>
        <v>Lon</v>
      </c>
      <c r="G654" s="1006" t="s">
        <v>2070</v>
      </c>
      <c r="H654" s="1058">
        <v>20</v>
      </c>
      <c r="I654" s="1058">
        <f>IF(G654="","",VLOOKUP($G654,'BÁO CÁO NXT 156'!$A$107:$L$117,8,0))</f>
        <v>4000</v>
      </c>
      <c r="J654" s="1058">
        <f t="shared" si="20"/>
        <v>80000</v>
      </c>
      <c r="K654" s="1189">
        <v>10000</v>
      </c>
      <c r="L654" s="828">
        <f t="shared" si="21"/>
        <v>200000</v>
      </c>
      <c r="M654" s="1076"/>
      <c r="N654" s="1076"/>
    </row>
    <row r="655" spans="1:14" s="1009" customFormat="1" ht="15.95" customHeight="1">
      <c r="A655" s="1001"/>
      <c r="B655" s="1028">
        <v>44642</v>
      </c>
      <c r="C655" s="1447">
        <v>143</v>
      </c>
      <c r="D655" s="1191"/>
      <c r="E655" s="1005" t="str">
        <f>IF($G655="","",VLOOKUP($G655,'DANH MỤC VẬT TƯ'!$B$10:$G$55,2,0))</f>
        <v>Rượu chuối 500ml</v>
      </c>
      <c r="F655" s="1005" t="str">
        <f>IF($G655="","",VLOOKUP($G655,'DANH MỤC VẬT TƯ'!$B$10:$G$55,3,0))</f>
        <v>Lon</v>
      </c>
      <c r="G655" s="1006" t="s">
        <v>2075</v>
      </c>
      <c r="H655" s="1058">
        <v>20</v>
      </c>
      <c r="I655" s="1058">
        <f>IF(G655="","",VLOOKUP($G655,'BÁO CÁO NXT 156'!$A$107:$L$117,8,0))</f>
        <v>35000</v>
      </c>
      <c r="J655" s="1058">
        <f t="shared" si="20"/>
        <v>700000</v>
      </c>
      <c r="K655" s="1189">
        <v>50000</v>
      </c>
      <c r="L655" s="828">
        <f t="shared" si="21"/>
        <v>1000000</v>
      </c>
      <c r="M655" s="1076"/>
      <c r="N655" s="1076"/>
    </row>
    <row r="656" spans="1:14" s="1009" customFormat="1" ht="15.95" customHeight="1">
      <c r="A656" s="1001"/>
      <c r="B656" s="1028">
        <v>44642</v>
      </c>
      <c r="C656" s="1447">
        <v>143</v>
      </c>
      <c r="D656" s="1191"/>
      <c r="E656" s="1005" t="str">
        <f>IF($G656="","",VLOOKUP($G656,'DANH MỤC VẬT TƯ'!$B$10:$G$55,2,0))</f>
        <v>Rượu men lá 500ml</v>
      </c>
      <c r="F656" s="1005" t="str">
        <f>IF($G656="","",VLOOKUP($G656,'DANH MỤC VẬT TƯ'!$B$10:$G$55,3,0))</f>
        <v>Lon</v>
      </c>
      <c r="G656" s="1006" t="s">
        <v>2076</v>
      </c>
      <c r="H656" s="1058">
        <v>20</v>
      </c>
      <c r="I656" s="1058">
        <f>IF(G656="","",VLOOKUP($G656,'BÁO CÁO NXT 156'!$A$107:$L$117,8,0))</f>
        <v>35000</v>
      </c>
      <c r="J656" s="1058">
        <f t="shared" si="20"/>
        <v>700000</v>
      </c>
      <c r="K656" s="1189">
        <v>50000</v>
      </c>
      <c r="L656" s="828">
        <f t="shared" si="21"/>
        <v>1000000</v>
      </c>
      <c r="M656" s="1076"/>
      <c r="N656" s="1076"/>
    </row>
    <row r="657" spans="1:14" s="1009" customFormat="1" ht="15.95" customHeight="1">
      <c r="A657" s="1001"/>
      <c r="B657" s="1028"/>
      <c r="C657" s="1447"/>
      <c r="D657" s="1191"/>
      <c r="E657" s="1005" t="str">
        <f>IF($G657="","",VLOOKUP($G657,'DANH MỤC VẬT TƯ'!$B$10:$G$55,2,0))</f>
        <v/>
      </c>
      <c r="F657" s="1005" t="str">
        <f>IF($G657="","",VLOOKUP($G657,'DANH MỤC VẬT TƯ'!$B$10:$G$55,3,0))</f>
        <v/>
      </c>
      <c r="G657" s="1202"/>
      <c r="H657" s="1058"/>
      <c r="I657" s="1058" t="str">
        <f>IF(G657="","",VLOOKUP($G657,'BÁO CÁO NXT 156'!$A$107:$L$117,8,0))</f>
        <v/>
      </c>
      <c r="J657" s="1058" t="str">
        <f t="shared" si="20"/>
        <v/>
      </c>
      <c r="K657" s="1189" t="s">
        <v>785</v>
      </c>
      <c r="L657" s="828" t="str">
        <f t="shared" si="21"/>
        <v/>
      </c>
      <c r="M657" s="1190"/>
      <c r="N657" s="1076"/>
    </row>
    <row r="658" spans="1:14" s="1009" customFormat="1" ht="15.95" customHeight="1">
      <c r="A658" s="1001"/>
      <c r="B658" s="1028">
        <v>44644</v>
      </c>
      <c r="C658" s="1447">
        <v>144</v>
      </c>
      <c r="D658" s="1191"/>
      <c r="E658" s="1005" t="str">
        <f>IF($G658="","",VLOOKUP($G658,'DANH MỤC VẬT TƯ'!$B$10:$G$55,2,0))</f>
        <v>Nước cam</v>
      </c>
      <c r="F658" s="1005" t="str">
        <f>IF($G658="","",VLOOKUP($G658,'DANH MỤC VẬT TƯ'!$B$10:$G$55,3,0))</f>
        <v>Lon</v>
      </c>
      <c r="G658" s="1006" t="s">
        <v>2073</v>
      </c>
      <c r="H658" s="1058">
        <v>30</v>
      </c>
      <c r="I658" s="1058">
        <f>IF(G658="","",VLOOKUP($G658,'BÁO CÁO NXT 156'!$A$107:$L$117,8,0))</f>
        <v>8000</v>
      </c>
      <c r="J658" s="1058">
        <f t="shared" si="20"/>
        <v>240000</v>
      </c>
      <c r="K658" s="1189">
        <v>15000</v>
      </c>
      <c r="L658" s="828">
        <f t="shared" si="21"/>
        <v>450000</v>
      </c>
      <c r="M658" s="1076"/>
      <c r="N658" s="1076"/>
    </row>
    <row r="659" spans="1:14" s="1009" customFormat="1" ht="15.95" customHeight="1">
      <c r="A659" s="1001"/>
      <c r="B659" s="1028">
        <v>44644</v>
      </c>
      <c r="C659" s="1447">
        <v>144</v>
      </c>
      <c r="D659" s="1191"/>
      <c r="E659" s="1005" t="str">
        <f>IF($G659="","",VLOOKUP($G659,'DANH MỤC VẬT TƯ'!$B$10:$G$55,2,0))</f>
        <v>Navie 300ml</v>
      </c>
      <c r="F659" s="1005" t="str">
        <f>IF($G659="","",VLOOKUP($G659,'DANH MỤC VẬT TƯ'!$B$10:$G$55,3,0))</f>
        <v>Lon</v>
      </c>
      <c r="G659" s="1006" t="s">
        <v>2070</v>
      </c>
      <c r="H659" s="1058">
        <v>10</v>
      </c>
      <c r="I659" s="1058">
        <f>IF(G659="","",VLOOKUP($G659,'BÁO CÁO NXT 156'!$A$107:$L$117,8,0))</f>
        <v>4000</v>
      </c>
      <c r="J659" s="1058">
        <f t="shared" si="20"/>
        <v>40000</v>
      </c>
      <c r="K659" s="1189">
        <v>10000</v>
      </c>
      <c r="L659" s="828">
        <f t="shared" si="21"/>
        <v>100000</v>
      </c>
      <c r="M659" s="1076"/>
      <c r="N659" s="1076"/>
    </row>
    <row r="660" spans="1:14" s="1009" customFormat="1" ht="15.95" customHeight="1">
      <c r="A660" s="1001"/>
      <c r="B660" s="1028">
        <v>44644</v>
      </c>
      <c r="C660" s="1447">
        <v>144</v>
      </c>
      <c r="D660" s="1191"/>
      <c r="E660" s="1005" t="str">
        <f>IF($G660="","",VLOOKUP($G660,'DANH MỤC VẬT TƯ'!$B$10:$G$55,2,0))</f>
        <v>Bia Trúc Bạch</v>
      </c>
      <c r="F660" s="1005" t="str">
        <f>IF($G660="","",VLOOKUP($G660,'DANH MỤC VẬT TƯ'!$B$10:$G$55,3,0))</f>
        <v>Lon</v>
      </c>
      <c r="G660" s="1006" t="s">
        <v>2068</v>
      </c>
      <c r="H660" s="1058">
        <v>10</v>
      </c>
      <c r="I660" s="1058">
        <f>IF(G660="","",VLOOKUP($G660,'BÁO CÁO NXT 156'!$A$107:$L$117,8,0))</f>
        <v>20000</v>
      </c>
      <c r="J660" s="1058">
        <f t="shared" si="20"/>
        <v>200000</v>
      </c>
      <c r="K660" s="1189">
        <v>20000</v>
      </c>
      <c r="L660" s="828">
        <f t="shared" si="21"/>
        <v>200000</v>
      </c>
      <c r="M660" s="1076"/>
      <c r="N660" s="1076"/>
    </row>
    <row r="661" spans="1:14" s="1009" customFormat="1" ht="15.95" customHeight="1">
      <c r="A661" s="1001"/>
      <c r="B661" s="1028"/>
      <c r="C661" s="1447"/>
      <c r="D661" s="1191"/>
      <c r="E661" s="1005" t="str">
        <f>IF($G661="","",VLOOKUP($G661,'DANH MỤC VẬT TƯ'!$B$10:$G$55,2,0))</f>
        <v/>
      </c>
      <c r="F661" s="1005" t="str">
        <f>IF($G661="","",VLOOKUP($G661,'DANH MỤC VẬT TƯ'!$B$10:$G$55,3,0))</f>
        <v/>
      </c>
      <c r="G661" s="1006"/>
      <c r="H661" s="1058"/>
      <c r="I661" s="1058" t="str">
        <f>IF(G661="","",VLOOKUP($G661,'BÁO CÁO NXT 156'!$A$107:$L$117,8,0))</f>
        <v/>
      </c>
      <c r="J661" s="1058"/>
      <c r="K661" s="1189"/>
      <c r="L661" s="828"/>
      <c r="M661" s="1190"/>
      <c r="N661" s="1076"/>
    </row>
    <row r="662" spans="1:14" s="1009" customFormat="1" ht="15.95" customHeight="1">
      <c r="A662" s="1001"/>
      <c r="B662" s="1028">
        <v>44644</v>
      </c>
      <c r="C662" s="1447">
        <v>145</v>
      </c>
      <c r="D662" s="1191"/>
      <c r="E662" s="1005" t="str">
        <f>IF($G662="","",VLOOKUP($G662,'DANH MỤC VẬT TƯ'!$B$10:$G$55,2,0))</f>
        <v>Nước cam</v>
      </c>
      <c r="F662" s="1005" t="str">
        <f>IF($G662="","",VLOOKUP($G662,'DANH MỤC VẬT TƯ'!$B$10:$G$55,3,0))</f>
        <v>Lon</v>
      </c>
      <c r="G662" s="1006" t="s">
        <v>2073</v>
      </c>
      <c r="H662" s="1058">
        <v>20</v>
      </c>
      <c r="I662" s="1058">
        <f>IF(G662="","",VLOOKUP($G662,'BÁO CÁO NXT 156'!$A$107:$L$117,8,0))</f>
        <v>8000</v>
      </c>
      <c r="J662" s="1058">
        <f>IF(H662="","",H662*I662)</f>
        <v>160000</v>
      </c>
      <c r="K662" s="1189">
        <v>15000</v>
      </c>
      <c r="L662" s="828">
        <f>IF(H662="","",K662*H662)</f>
        <v>300000</v>
      </c>
      <c r="M662" s="1076"/>
      <c r="N662" s="1076"/>
    </row>
    <row r="663" spans="1:14" s="1009" customFormat="1" ht="15.95" customHeight="1">
      <c r="A663" s="1001"/>
      <c r="B663" s="1028">
        <v>44644</v>
      </c>
      <c r="C663" s="1447">
        <v>145</v>
      </c>
      <c r="D663" s="1191"/>
      <c r="E663" s="1005" t="str">
        <f>IF($G663="","",VLOOKUP($G663,'DANH MỤC VẬT TƯ'!$B$10:$G$55,2,0))</f>
        <v>Navie 300ml</v>
      </c>
      <c r="F663" s="1005" t="str">
        <f>IF($G663="","",VLOOKUP($G663,'DANH MỤC VẬT TƯ'!$B$10:$G$55,3,0))</f>
        <v>Lon</v>
      </c>
      <c r="G663" s="1006" t="s">
        <v>2070</v>
      </c>
      <c r="H663" s="1058">
        <v>36</v>
      </c>
      <c r="I663" s="1058">
        <f>IF(G663="","",VLOOKUP($G663,'BÁO CÁO NXT 156'!$A$107:$L$117,8,0))</f>
        <v>4000</v>
      </c>
      <c r="J663" s="1058">
        <f>IF(H663="","",H663*I663)</f>
        <v>144000</v>
      </c>
      <c r="K663" s="1189">
        <v>10000</v>
      </c>
      <c r="L663" s="828">
        <f>IF(H663="","",K663*H663)</f>
        <v>360000</v>
      </c>
      <c r="M663" s="1076"/>
      <c r="N663" s="1076"/>
    </row>
    <row r="664" spans="1:14" s="1009" customFormat="1" ht="15.95" customHeight="1">
      <c r="A664" s="1001"/>
      <c r="B664" s="1028">
        <v>44644</v>
      </c>
      <c r="C664" s="1447">
        <v>145</v>
      </c>
      <c r="D664" s="1191"/>
      <c r="E664" s="1005" t="str">
        <f>IF($G664="","",VLOOKUP($G664,'DANH MỤC VẬT TƯ'!$B$10:$G$55,2,0))</f>
        <v>Rượu chuối 500ml</v>
      </c>
      <c r="F664" s="1005" t="str">
        <f>IF($G664="","",VLOOKUP($G664,'DANH MỤC VẬT TƯ'!$B$10:$G$55,3,0))</f>
        <v>Lon</v>
      </c>
      <c r="G664" s="1006" t="s">
        <v>2075</v>
      </c>
      <c r="H664" s="1058">
        <v>20</v>
      </c>
      <c r="I664" s="1058">
        <f>IF(G664="","",VLOOKUP($G664,'BÁO CÁO NXT 156'!$A$107:$L$117,8,0))</f>
        <v>35000</v>
      </c>
      <c r="J664" s="1058">
        <f>IF(H664="","",H664*I664)</f>
        <v>700000</v>
      </c>
      <c r="K664" s="1189">
        <v>50000</v>
      </c>
      <c r="L664" s="828">
        <f>IF(H664="","",K664*H664)</f>
        <v>1000000</v>
      </c>
      <c r="M664" s="1076"/>
      <c r="N664" s="1076"/>
    </row>
    <row r="665" spans="1:14" s="1009" customFormat="1" ht="15.95" customHeight="1">
      <c r="A665" s="1001"/>
      <c r="B665" s="1028">
        <v>44644</v>
      </c>
      <c r="C665" s="1447">
        <v>145</v>
      </c>
      <c r="D665" s="1191"/>
      <c r="E665" s="1005" t="str">
        <f>IF($G665="","",VLOOKUP($G665,'DANH MỤC VẬT TƯ'!$B$10:$G$55,2,0))</f>
        <v>Rượu men lá 500ml</v>
      </c>
      <c r="F665" s="1005" t="str">
        <f>IF($G665="","",VLOOKUP($G665,'DANH MỤC VẬT TƯ'!$B$10:$G$55,3,0))</f>
        <v>Lon</v>
      </c>
      <c r="G665" s="1006" t="s">
        <v>2076</v>
      </c>
      <c r="H665" s="1058">
        <v>20</v>
      </c>
      <c r="I665" s="1058">
        <f>IF(G665="","",VLOOKUP($G665,'BÁO CÁO NXT 156'!$A$107:$L$117,8,0))</f>
        <v>35000</v>
      </c>
      <c r="J665" s="1058">
        <f>IF(H665="","",H665*I665)</f>
        <v>700000</v>
      </c>
      <c r="K665" s="1189">
        <v>50000</v>
      </c>
      <c r="L665" s="828">
        <f>IF(H665="","",K665*H665)</f>
        <v>1000000</v>
      </c>
      <c r="M665" s="1076"/>
      <c r="N665" s="1076"/>
    </row>
    <row r="666" spans="1:14" s="1009" customFormat="1" ht="15.95" customHeight="1">
      <c r="A666" s="1001"/>
      <c r="B666" s="1028">
        <v>44644</v>
      </c>
      <c r="C666" s="1447">
        <v>145</v>
      </c>
      <c r="D666" s="1191"/>
      <c r="E666" s="1005" t="str">
        <f>IF($G666="","",VLOOKUP($G666,'DANH MỤC VẬT TƯ'!$B$10:$G$55,2,0))</f>
        <v>Rượu táo mèo</v>
      </c>
      <c r="F666" s="1005" t="str">
        <f>IF($G666="","",VLOOKUP($G666,'DANH MỤC VẬT TƯ'!$B$10:$G$55,3,0))</f>
        <v>Lon</v>
      </c>
      <c r="G666" s="1006" t="s">
        <v>2077</v>
      </c>
      <c r="H666" s="1058">
        <v>10</v>
      </c>
      <c r="I666" s="1058">
        <f>IF(G666="","",VLOOKUP($G666,'BÁO CÁO NXT 156'!$A$107:$L$117,8,0))</f>
        <v>35000</v>
      </c>
      <c r="J666" s="1058">
        <f>IF(H666="","",H666*I666)</f>
        <v>350000</v>
      </c>
      <c r="K666" s="1189">
        <v>50000</v>
      </c>
      <c r="L666" s="828">
        <f>IF(H666="","",K666*H666)</f>
        <v>500000</v>
      </c>
      <c r="M666" s="1076"/>
      <c r="N666" s="1076"/>
    </row>
    <row r="667" spans="1:14" s="1009" customFormat="1" ht="15.95" customHeight="1">
      <c r="A667" s="1001"/>
      <c r="B667" s="1028"/>
      <c r="C667" s="1447"/>
      <c r="D667" s="1191"/>
      <c r="E667" s="1005" t="str">
        <f>IF($G667="","",VLOOKUP($G667,'DANH MỤC VẬT TƯ'!$B$10:$G$55,2,0))</f>
        <v/>
      </c>
      <c r="F667" s="1005" t="str">
        <f>IF($G667="","",VLOOKUP($G667,'DANH MỤC VẬT TƯ'!$B$10:$G$55,3,0))</f>
        <v/>
      </c>
      <c r="G667" s="1006"/>
      <c r="H667" s="1058"/>
      <c r="I667" s="1058" t="str">
        <f>IF(G667="","",VLOOKUP($G667,'BÁO CÁO NXT 156'!$A$107:$L$117,8,0))</f>
        <v/>
      </c>
      <c r="J667" s="1058"/>
      <c r="K667" s="1189"/>
      <c r="L667" s="828"/>
      <c r="M667" s="1190"/>
      <c r="N667" s="1076"/>
    </row>
    <row r="668" spans="1:14" s="1009" customFormat="1" ht="15.95" customHeight="1">
      <c r="A668" s="1001"/>
      <c r="B668" s="1028">
        <v>44645</v>
      </c>
      <c r="C668" s="1447">
        <v>146</v>
      </c>
      <c r="D668" s="1191"/>
      <c r="E668" s="1005" t="str">
        <f>IF($G668="","",VLOOKUP($G668,'DANH MỤC VẬT TƯ'!$B$10:$G$55,2,0))</f>
        <v>Nước cam</v>
      </c>
      <c r="F668" s="1005" t="str">
        <f>IF($G668="","",VLOOKUP($G668,'DANH MỤC VẬT TƯ'!$B$10:$G$55,3,0))</f>
        <v>Lon</v>
      </c>
      <c r="G668" s="1006" t="s">
        <v>2073</v>
      </c>
      <c r="H668" s="1058">
        <v>20</v>
      </c>
      <c r="I668" s="1058">
        <f>IF(G668="","",VLOOKUP($G668,'BÁO CÁO NXT 156'!$A$107:$L$117,8,0))</f>
        <v>8000</v>
      </c>
      <c r="J668" s="1058">
        <f>IF(H668="","",H668*I668)</f>
        <v>160000</v>
      </c>
      <c r="K668" s="1189">
        <v>15000</v>
      </c>
      <c r="L668" s="828">
        <f>IF(H668="","",K668*H668)</f>
        <v>300000</v>
      </c>
      <c r="M668" s="1076"/>
      <c r="N668" s="1076"/>
    </row>
    <row r="669" spans="1:14" s="1009" customFormat="1" ht="15.95" customHeight="1">
      <c r="A669" s="1001"/>
      <c r="B669" s="1028">
        <v>44645</v>
      </c>
      <c r="C669" s="1447">
        <v>146</v>
      </c>
      <c r="D669" s="1191"/>
      <c r="E669" s="1005" t="str">
        <f>IF($G669="","",VLOOKUP($G669,'DANH MỤC VẬT TƯ'!$B$10:$G$55,2,0))</f>
        <v>Navie 300ml</v>
      </c>
      <c r="F669" s="1005" t="str">
        <f>IF($G669="","",VLOOKUP($G669,'DANH MỤC VẬT TƯ'!$B$10:$G$55,3,0))</f>
        <v>Lon</v>
      </c>
      <c r="G669" s="1006" t="s">
        <v>2070</v>
      </c>
      <c r="H669" s="1058">
        <v>10</v>
      </c>
      <c r="I669" s="1058">
        <f>IF(G669="","",VLOOKUP($G669,'BÁO CÁO NXT 156'!$A$107:$L$117,8,0))</f>
        <v>4000</v>
      </c>
      <c r="J669" s="1058">
        <f>IF(H669="","",H669*I669)</f>
        <v>40000</v>
      </c>
      <c r="K669" s="1189">
        <v>10000</v>
      </c>
      <c r="L669" s="828">
        <f>IF(H669="","",K669*H669)</f>
        <v>100000</v>
      </c>
      <c r="M669" s="1076"/>
      <c r="N669" s="1076"/>
    </row>
    <row r="670" spans="1:14" s="1009" customFormat="1" ht="15.95" customHeight="1">
      <c r="A670" s="1001"/>
      <c r="B670" s="1028">
        <v>44645</v>
      </c>
      <c r="C670" s="1447">
        <v>146</v>
      </c>
      <c r="D670" s="1191"/>
      <c r="E670" s="1005" t="str">
        <f>IF($G670="","",VLOOKUP($G670,'DANH MỤC VẬT TƯ'!$B$10:$G$55,2,0))</f>
        <v>Bia Trúc Bạch</v>
      </c>
      <c r="F670" s="1005" t="str">
        <f>IF($G670="","",VLOOKUP($G670,'DANH MỤC VẬT TƯ'!$B$10:$G$55,3,0))</f>
        <v>Lon</v>
      </c>
      <c r="G670" s="1006" t="s">
        <v>2068</v>
      </c>
      <c r="H670" s="1058">
        <v>10</v>
      </c>
      <c r="I670" s="1058">
        <f>IF(G670="","",VLOOKUP($G670,'BÁO CÁO NXT 156'!$A$107:$L$117,8,0))</f>
        <v>20000</v>
      </c>
      <c r="J670" s="1058">
        <f>IF(H670="","",H670*I670)</f>
        <v>200000</v>
      </c>
      <c r="K670" s="1189">
        <v>20000</v>
      </c>
      <c r="L670" s="828">
        <f>IF(H670="","",K670*H670)</f>
        <v>200000</v>
      </c>
      <c r="M670" s="1076"/>
      <c r="N670" s="1076"/>
    </row>
    <row r="671" spans="1:14" s="1009" customFormat="1" ht="15.95" customHeight="1">
      <c r="A671" s="1001"/>
      <c r="B671" s="1028"/>
      <c r="C671" s="1447"/>
      <c r="D671" s="1191"/>
      <c r="E671" s="1005" t="str">
        <f>IF($G671="","",VLOOKUP($G671,'DANH MỤC VẬT TƯ'!$B$10:$G$55,2,0))</f>
        <v/>
      </c>
      <c r="F671" s="1005" t="str">
        <f>IF($G671="","",VLOOKUP($G671,'DANH MỤC VẬT TƯ'!$B$10:$G$55,3,0))</f>
        <v/>
      </c>
      <c r="G671" s="1006"/>
      <c r="H671" s="1058"/>
      <c r="I671" s="1058" t="str">
        <f>IF(G671="","",VLOOKUP($G671,'BÁO CÁO NXT 156'!$A$107:$L$117,8,0))</f>
        <v/>
      </c>
      <c r="J671" s="1058"/>
      <c r="K671" s="1189"/>
      <c r="L671" s="828"/>
      <c r="M671" s="1190"/>
      <c r="N671" s="1076"/>
    </row>
    <row r="672" spans="1:14" s="1009" customFormat="1" ht="15.95" customHeight="1">
      <c r="A672" s="1001"/>
      <c r="B672" s="1028">
        <v>44645</v>
      </c>
      <c r="C672" s="1447">
        <v>147</v>
      </c>
      <c r="D672" s="1191"/>
      <c r="E672" s="1005" t="str">
        <f>IF($G672="","",VLOOKUP($G672,'DANH MỤC VẬT TƯ'!$B$10:$G$55,2,0))</f>
        <v>Bia 333</v>
      </c>
      <c r="F672" s="1005" t="str">
        <f>IF($G672="","",VLOOKUP($G672,'DANH MỤC VẬT TƯ'!$B$10:$G$55,3,0))</f>
        <v>Lon</v>
      </c>
      <c r="G672" s="1006" t="s">
        <v>2069</v>
      </c>
      <c r="H672" s="1058">
        <v>20</v>
      </c>
      <c r="I672" s="1058">
        <f>IF(G672="","",VLOOKUP($G672,'BÁO CÁO NXT 156'!$A$107:$L$117,8,0))</f>
        <v>11000</v>
      </c>
      <c r="J672" s="1058">
        <f t="shared" ref="J672:J687" si="22">IF(H672="","",H672*I672)</f>
        <v>220000</v>
      </c>
      <c r="K672" s="1189">
        <v>15000</v>
      </c>
      <c r="L672" s="828">
        <f t="shared" ref="L672:L687" si="23">IF(H672="","",K672*H672)</f>
        <v>300000</v>
      </c>
      <c r="M672" s="1076"/>
      <c r="N672" s="1076"/>
    </row>
    <row r="673" spans="1:14" s="1009" customFormat="1" ht="15.95" customHeight="1">
      <c r="A673" s="1001"/>
      <c r="B673" s="1028">
        <v>44645</v>
      </c>
      <c r="C673" s="1447">
        <v>147</v>
      </c>
      <c r="D673" s="1191"/>
      <c r="E673" s="1005" t="str">
        <f>IF($G673="","",VLOOKUP($G673,'DANH MỤC VẬT TƯ'!$B$10:$G$55,2,0))</f>
        <v>Navie 300ml</v>
      </c>
      <c r="F673" s="1005" t="str">
        <f>IF($G673="","",VLOOKUP($G673,'DANH MỤC VẬT TƯ'!$B$10:$G$55,3,0))</f>
        <v>Lon</v>
      </c>
      <c r="G673" s="1006" t="s">
        <v>2070</v>
      </c>
      <c r="H673" s="1058">
        <v>20</v>
      </c>
      <c r="I673" s="1058">
        <f>IF(G673="","",VLOOKUP($G673,'BÁO CÁO NXT 156'!$A$107:$L$117,8,0))</f>
        <v>4000</v>
      </c>
      <c r="J673" s="1058">
        <f t="shared" si="22"/>
        <v>80000</v>
      </c>
      <c r="K673" s="1189">
        <v>10000</v>
      </c>
      <c r="L673" s="828">
        <f t="shared" si="23"/>
        <v>200000</v>
      </c>
      <c r="M673" s="1076"/>
      <c r="N673" s="1076"/>
    </row>
    <row r="674" spans="1:14" s="1009" customFormat="1" ht="15.95" customHeight="1">
      <c r="A674" s="1001"/>
      <c r="B674" s="1028">
        <v>44645</v>
      </c>
      <c r="C674" s="1447">
        <v>147</v>
      </c>
      <c r="D674" s="1191"/>
      <c r="E674" s="1005" t="str">
        <f>IF($G674="","",VLOOKUP($G674,'DANH MỤC VẬT TƯ'!$B$10:$G$55,2,0))</f>
        <v>Rượu chuối 500ml</v>
      </c>
      <c r="F674" s="1005" t="str">
        <f>IF($G674="","",VLOOKUP($G674,'DANH MỤC VẬT TƯ'!$B$10:$G$55,3,0))</f>
        <v>Lon</v>
      </c>
      <c r="G674" s="1006" t="s">
        <v>2075</v>
      </c>
      <c r="H674" s="1058">
        <v>25</v>
      </c>
      <c r="I674" s="1058">
        <f>IF(G674="","",VLOOKUP($G674,'BÁO CÁO NXT 156'!$A$107:$L$117,8,0))</f>
        <v>35000</v>
      </c>
      <c r="J674" s="1058">
        <f t="shared" si="22"/>
        <v>875000</v>
      </c>
      <c r="K674" s="1189">
        <v>50000</v>
      </c>
      <c r="L674" s="828">
        <f t="shared" si="23"/>
        <v>1250000</v>
      </c>
      <c r="M674" s="1076"/>
      <c r="N674" s="1076"/>
    </row>
    <row r="675" spans="1:14" s="1009" customFormat="1" ht="15.95" customHeight="1">
      <c r="A675" s="1001"/>
      <c r="B675" s="1028">
        <v>44645</v>
      </c>
      <c r="C675" s="1447">
        <v>147</v>
      </c>
      <c r="D675" s="1191"/>
      <c r="E675" s="1005" t="str">
        <f>IF($G675="","",VLOOKUP($G675,'DANH MỤC VẬT TƯ'!$B$10:$G$55,2,0))</f>
        <v>Rượu men lá 500ml</v>
      </c>
      <c r="F675" s="1005" t="str">
        <f>IF($G675="","",VLOOKUP($G675,'DANH MỤC VẬT TƯ'!$B$10:$G$55,3,0))</f>
        <v>Lon</v>
      </c>
      <c r="G675" s="1006" t="s">
        <v>2076</v>
      </c>
      <c r="H675" s="1058">
        <v>25</v>
      </c>
      <c r="I675" s="1058">
        <f>IF(G675="","",VLOOKUP($G675,'BÁO CÁO NXT 156'!$A$107:$L$117,8,0))</f>
        <v>35000</v>
      </c>
      <c r="J675" s="1058">
        <f t="shared" si="22"/>
        <v>875000</v>
      </c>
      <c r="K675" s="1189">
        <v>50000</v>
      </c>
      <c r="L675" s="828">
        <f t="shared" si="23"/>
        <v>1250000</v>
      </c>
      <c r="M675" s="1076"/>
      <c r="N675" s="1076"/>
    </row>
    <row r="676" spans="1:14" s="1009" customFormat="1" ht="15.95" customHeight="1">
      <c r="A676" s="1001"/>
      <c r="B676" s="1028">
        <v>44645</v>
      </c>
      <c r="C676" s="1447">
        <v>147</v>
      </c>
      <c r="D676" s="1191"/>
      <c r="E676" s="1005" t="str">
        <f>IF($G676="","",VLOOKUP($G676,'DANH MỤC VẬT TƯ'!$B$10:$G$55,2,0))</f>
        <v>Rượu táo mèo</v>
      </c>
      <c r="F676" s="1005" t="str">
        <f>IF($G676="","",VLOOKUP($G676,'DANH MỤC VẬT TƯ'!$B$10:$G$55,3,0))</f>
        <v>Lon</v>
      </c>
      <c r="G676" s="1006" t="s">
        <v>2077</v>
      </c>
      <c r="H676" s="1058">
        <v>10</v>
      </c>
      <c r="I676" s="1058">
        <f>IF(G676="","",VLOOKUP($G676,'BÁO CÁO NXT 156'!$A$107:$L$117,8,0))</f>
        <v>35000</v>
      </c>
      <c r="J676" s="1058">
        <f t="shared" si="22"/>
        <v>350000</v>
      </c>
      <c r="K676" s="1189">
        <v>50000</v>
      </c>
      <c r="L676" s="828">
        <f t="shared" si="23"/>
        <v>500000</v>
      </c>
      <c r="M676" s="1076"/>
      <c r="N676" s="1076"/>
    </row>
    <row r="677" spans="1:14" s="1009" customFormat="1" ht="15.95" customHeight="1">
      <c r="A677" s="1001"/>
      <c r="B677" s="1028">
        <v>44645</v>
      </c>
      <c r="C677" s="1447">
        <v>147</v>
      </c>
      <c r="D677" s="1191"/>
      <c r="E677" s="1005" t="str">
        <f>IF($G677="","",VLOOKUP($G677,'DANH MỤC VẬT TƯ'!$B$10:$G$55,2,0))</f>
        <v>Rượu ngô 500ml</v>
      </c>
      <c r="F677" s="1005" t="str">
        <f>IF($G677="","",VLOOKUP($G677,'DANH MỤC VẬT TƯ'!$B$10:$G$55,3,0))</f>
        <v>Lon</v>
      </c>
      <c r="G677" s="1006" t="s">
        <v>2074</v>
      </c>
      <c r="H677" s="1058">
        <v>10</v>
      </c>
      <c r="I677" s="1058">
        <f>IF(G677="","",VLOOKUP($G677,'BÁO CÁO NXT 156'!$A$107:$L$117,8,0))</f>
        <v>35000</v>
      </c>
      <c r="J677" s="1058">
        <f t="shared" si="22"/>
        <v>350000</v>
      </c>
      <c r="K677" s="1189">
        <v>50000</v>
      </c>
      <c r="L677" s="828">
        <f t="shared" si="23"/>
        <v>500000</v>
      </c>
      <c r="M677" s="1076"/>
      <c r="N677" s="1076"/>
    </row>
    <row r="678" spans="1:14" s="1009" customFormat="1" ht="15.95" customHeight="1">
      <c r="A678" s="1001"/>
      <c r="B678" s="1028"/>
      <c r="C678" s="1447"/>
      <c r="D678" s="1191"/>
      <c r="E678" s="1005" t="str">
        <f>IF($G678="","",VLOOKUP($G678,'DANH MỤC VẬT TƯ'!$B$10:$G$55,2,0))</f>
        <v/>
      </c>
      <c r="F678" s="1005" t="str">
        <f>IF($G678="","",VLOOKUP($G678,'DANH MỤC VẬT TƯ'!$B$10:$G$55,3,0))</f>
        <v/>
      </c>
      <c r="G678" s="1006"/>
      <c r="H678" s="1058"/>
      <c r="I678" s="1058" t="str">
        <f>IF(G678="","",VLOOKUP($G678,'BÁO CÁO NXT 156'!$A$107:$L$117,8,0))</f>
        <v/>
      </c>
      <c r="J678" s="1058"/>
      <c r="K678" s="1189"/>
      <c r="L678" s="828"/>
      <c r="M678" s="1076"/>
      <c r="N678" s="1076"/>
    </row>
    <row r="679" spans="1:14" s="1009" customFormat="1" ht="15.95" customHeight="1">
      <c r="A679" s="1001"/>
      <c r="B679" s="1028">
        <v>44645</v>
      </c>
      <c r="C679" s="1447">
        <v>148</v>
      </c>
      <c r="D679" s="1191"/>
      <c r="E679" s="1005" t="str">
        <f>IF($G679="","",VLOOKUP($G679,'DANH MỤC VẬT TƯ'!$B$10:$G$55,2,0))</f>
        <v>Pepsi</v>
      </c>
      <c r="F679" s="1005" t="str">
        <f>IF($G679="","",VLOOKUP($G679,'DANH MỤC VẬT TƯ'!$B$10:$G$55,3,0))</f>
        <v>Lon</v>
      </c>
      <c r="G679" s="1006" t="s">
        <v>2071</v>
      </c>
      <c r="H679" s="1058">
        <v>20</v>
      </c>
      <c r="I679" s="1058">
        <f>IF(G679="","",VLOOKUP($G679,'BÁO CÁO NXT 156'!$A$107:$L$117,8,0))</f>
        <v>10000</v>
      </c>
      <c r="J679" s="1058">
        <f t="shared" si="22"/>
        <v>200000</v>
      </c>
      <c r="K679" s="1189">
        <v>15000</v>
      </c>
      <c r="L679" s="828">
        <f t="shared" si="23"/>
        <v>300000</v>
      </c>
      <c r="M679" s="1076"/>
      <c r="N679" s="1076"/>
    </row>
    <row r="680" spans="1:14" s="1009" customFormat="1" ht="15.95" customHeight="1">
      <c r="A680" s="1001"/>
      <c r="B680" s="1028">
        <v>44645</v>
      </c>
      <c r="C680" s="1447">
        <v>148</v>
      </c>
      <c r="D680" s="1191"/>
      <c r="E680" s="1005" t="str">
        <f>IF($G680="","",VLOOKUP($G680,'DANH MỤC VẬT TƯ'!$B$10:$G$55,2,0))</f>
        <v>Navie 300ml</v>
      </c>
      <c r="F680" s="1005" t="str">
        <f>IF($G680="","",VLOOKUP($G680,'DANH MỤC VẬT TƯ'!$B$10:$G$55,3,0))</f>
        <v>Lon</v>
      </c>
      <c r="G680" s="1006" t="s">
        <v>2070</v>
      </c>
      <c r="H680" s="1058">
        <v>10</v>
      </c>
      <c r="I680" s="1058">
        <f>IF(G680="","",VLOOKUP($G680,'BÁO CÁO NXT 156'!$A$107:$L$117,8,0))</f>
        <v>4000</v>
      </c>
      <c r="J680" s="1058">
        <f t="shared" si="22"/>
        <v>40000</v>
      </c>
      <c r="K680" s="1189">
        <v>10000</v>
      </c>
      <c r="L680" s="828">
        <f t="shared" si="23"/>
        <v>100000</v>
      </c>
      <c r="M680" s="1076"/>
      <c r="N680" s="1076"/>
    </row>
    <row r="681" spans="1:14" s="1009" customFormat="1" ht="15.95" customHeight="1">
      <c r="A681" s="1001"/>
      <c r="B681" s="1028"/>
      <c r="C681" s="1447"/>
      <c r="D681" s="1191"/>
      <c r="E681" s="1005" t="str">
        <f>IF($G681="","",VLOOKUP($G681,'DANH MỤC VẬT TƯ'!$B$10:$G$55,2,0))</f>
        <v/>
      </c>
      <c r="F681" s="1005" t="str">
        <f>IF($G681="","",VLOOKUP($G681,'DANH MỤC VẬT TƯ'!$B$10:$G$55,3,0))</f>
        <v/>
      </c>
      <c r="G681" s="1202"/>
      <c r="H681" s="1058"/>
      <c r="I681" s="1058" t="str">
        <f>IF(G681="","",VLOOKUP($G681,'BÁO CÁO NXT 156'!$A$107:$L$117,8,0))</f>
        <v/>
      </c>
      <c r="J681" s="1058" t="str">
        <f t="shared" si="22"/>
        <v/>
      </c>
      <c r="K681" s="1189" t="s">
        <v>785</v>
      </c>
      <c r="L681" s="828" t="str">
        <f t="shared" si="23"/>
        <v/>
      </c>
      <c r="M681" s="1190"/>
      <c r="N681" s="1076"/>
    </row>
    <row r="682" spans="1:14" s="1009" customFormat="1" ht="15.95" customHeight="1">
      <c r="A682" s="1001"/>
      <c r="B682" s="1028">
        <v>44646</v>
      </c>
      <c r="C682" s="1447">
        <v>149</v>
      </c>
      <c r="D682" s="1191"/>
      <c r="E682" s="1005" t="str">
        <f>IF($G682="","",VLOOKUP($G682,'DANH MỤC VẬT TƯ'!$B$10:$G$55,2,0))</f>
        <v>Pepsi</v>
      </c>
      <c r="F682" s="1005" t="str">
        <f>IF($G682="","",VLOOKUP($G682,'DANH MỤC VẬT TƯ'!$B$10:$G$55,3,0))</f>
        <v>Lon</v>
      </c>
      <c r="G682" s="1006" t="s">
        <v>2071</v>
      </c>
      <c r="H682" s="1058">
        <v>30</v>
      </c>
      <c r="I682" s="1058">
        <f>IF(G682="","",VLOOKUP($G682,'BÁO CÁO NXT 156'!$A$107:$L$117,8,0))</f>
        <v>10000</v>
      </c>
      <c r="J682" s="1058">
        <f t="shared" si="22"/>
        <v>300000</v>
      </c>
      <c r="K682" s="1189">
        <v>15000</v>
      </c>
      <c r="L682" s="828">
        <f t="shared" si="23"/>
        <v>450000</v>
      </c>
      <c r="M682" s="1076"/>
      <c r="N682" s="1076"/>
    </row>
    <row r="683" spans="1:14" s="1009" customFormat="1" ht="15.95" customHeight="1">
      <c r="A683" s="1001"/>
      <c r="B683" s="1028">
        <v>44646</v>
      </c>
      <c r="C683" s="1447">
        <v>149</v>
      </c>
      <c r="D683" s="1191"/>
      <c r="E683" s="1005" t="str">
        <f>IF($G683="","",VLOOKUP($G683,'DANH MỤC VẬT TƯ'!$B$10:$G$55,2,0))</f>
        <v>Navie 300ml</v>
      </c>
      <c r="F683" s="1005" t="str">
        <f>IF($G683="","",VLOOKUP($G683,'DANH MỤC VẬT TƯ'!$B$10:$G$55,3,0))</f>
        <v>Lon</v>
      </c>
      <c r="G683" s="1006" t="s">
        <v>2070</v>
      </c>
      <c r="H683" s="1058">
        <v>30</v>
      </c>
      <c r="I683" s="1058">
        <f>IF(G683="","",VLOOKUP($G683,'BÁO CÁO NXT 156'!$A$107:$L$117,8,0))</f>
        <v>4000</v>
      </c>
      <c r="J683" s="1058">
        <f t="shared" si="22"/>
        <v>120000</v>
      </c>
      <c r="K683" s="1189">
        <v>10000</v>
      </c>
      <c r="L683" s="828">
        <f t="shared" si="23"/>
        <v>300000</v>
      </c>
      <c r="M683" s="1076"/>
      <c r="N683" s="1076"/>
    </row>
    <row r="684" spans="1:14" s="1009" customFormat="1" ht="15.95" customHeight="1">
      <c r="A684" s="1001"/>
      <c r="B684" s="1028">
        <v>44646</v>
      </c>
      <c r="C684" s="1447">
        <v>149</v>
      </c>
      <c r="D684" s="1191"/>
      <c r="E684" s="1005" t="str">
        <f>IF($G684="","",VLOOKUP($G684,'DANH MỤC VẬT TƯ'!$B$10:$G$55,2,0))</f>
        <v>Rượu chuối 500ml</v>
      </c>
      <c r="F684" s="1005" t="str">
        <f>IF($G684="","",VLOOKUP($G684,'DANH MỤC VẬT TƯ'!$B$10:$G$55,3,0))</f>
        <v>Lon</v>
      </c>
      <c r="G684" s="1006" t="s">
        <v>2075</v>
      </c>
      <c r="H684" s="1058">
        <v>25</v>
      </c>
      <c r="I684" s="1058">
        <f>IF(G684="","",VLOOKUP($G684,'BÁO CÁO NXT 156'!$A$107:$L$117,8,0))</f>
        <v>35000</v>
      </c>
      <c r="J684" s="1058">
        <f t="shared" si="22"/>
        <v>875000</v>
      </c>
      <c r="K684" s="1189">
        <v>50000</v>
      </c>
      <c r="L684" s="828">
        <f t="shared" si="23"/>
        <v>1250000</v>
      </c>
      <c r="M684" s="1076"/>
      <c r="N684" s="1076"/>
    </row>
    <row r="685" spans="1:14" s="1009" customFormat="1" ht="15.95" customHeight="1">
      <c r="A685" s="1001"/>
      <c r="B685" s="1028">
        <v>44646</v>
      </c>
      <c r="C685" s="1447">
        <v>149</v>
      </c>
      <c r="D685" s="1191"/>
      <c r="E685" s="1005" t="str">
        <f>IF($G685="","",VLOOKUP($G685,'DANH MỤC VẬT TƯ'!$B$10:$G$55,2,0))</f>
        <v>Rượu men lá 500ml</v>
      </c>
      <c r="F685" s="1005" t="str">
        <f>IF($G685="","",VLOOKUP($G685,'DANH MỤC VẬT TƯ'!$B$10:$G$55,3,0))</f>
        <v>Lon</v>
      </c>
      <c r="G685" s="1006" t="s">
        <v>2076</v>
      </c>
      <c r="H685" s="1058">
        <v>25</v>
      </c>
      <c r="I685" s="1058">
        <f>IF(G685="","",VLOOKUP($G685,'BÁO CÁO NXT 156'!$A$107:$L$117,8,0))</f>
        <v>35000</v>
      </c>
      <c r="J685" s="1058">
        <f t="shared" si="22"/>
        <v>875000</v>
      </c>
      <c r="K685" s="1189">
        <v>50000</v>
      </c>
      <c r="L685" s="828">
        <f t="shared" si="23"/>
        <v>1250000</v>
      </c>
      <c r="M685" s="1076"/>
      <c r="N685" s="1076"/>
    </row>
    <row r="686" spans="1:14" s="1009" customFormat="1" ht="15.95" customHeight="1">
      <c r="A686" s="1001"/>
      <c r="B686" s="1028">
        <v>44646</v>
      </c>
      <c r="C686" s="1447">
        <v>149</v>
      </c>
      <c r="D686" s="1191"/>
      <c r="E686" s="1005" t="str">
        <f>IF($G686="","",VLOOKUP($G686,'DANH MỤC VẬT TƯ'!$B$10:$G$55,2,0))</f>
        <v>Rượu táo mèo</v>
      </c>
      <c r="F686" s="1005" t="str">
        <f>IF($G686="","",VLOOKUP($G686,'DANH MỤC VẬT TƯ'!$B$10:$G$55,3,0))</f>
        <v>Lon</v>
      </c>
      <c r="G686" s="1006" t="s">
        <v>2077</v>
      </c>
      <c r="H686" s="1058">
        <v>25</v>
      </c>
      <c r="I686" s="1058">
        <f>IF(G686="","",VLOOKUP($G686,'BÁO CÁO NXT 156'!$A$107:$L$117,8,0))</f>
        <v>35000</v>
      </c>
      <c r="J686" s="1058">
        <f t="shared" si="22"/>
        <v>875000</v>
      </c>
      <c r="K686" s="1189">
        <v>50000</v>
      </c>
      <c r="L686" s="828">
        <f t="shared" si="23"/>
        <v>1250000</v>
      </c>
      <c r="M686" s="1076"/>
      <c r="N686" s="1076"/>
    </row>
    <row r="687" spans="1:14" s="1009" customFormat="1" ht="15.95" customHeight="1">
      <c r="A687" s="1001"/>
      <c r="B687" s="1028">
        <v>44646</v>
      </c>
      <c r="C687" s="1447">
        <v>149</v>
      </c>
      <c r="D687" s="1191"/>
      <c r="E687" s="1005" t="str">
        <f>IF($G687="","",VLOOKUP($G687,'DANH MỤC VẬT TƯ'!$B$10:$G$55,2,0))</f>
        <v>Rượu ngô 500ml</v>
      </c>
      <c r="F687" s="1005" t="str">
        <f>IF($G687="","",VLOOKUP($G687,'DANH MỤC VẬT TƯ'!$B$10:$G$55,3,0))</f>
        <v>Lon</v>
      </c>
      <c r="G687" s="1006" t="s">
        <v>2074</v>
      </c>
      <c r="H687" s="1058">
        <v>10</v>
      </c>
      <c r="I687" s="1058">
        <f>IF(G687="","",VLOOKUP($G687,'BÁO CÁO NXT 156'!$A$107:$L$117,8,0))</f>
        <v>35000</v>
      </c>
      <c r="J687" s="1058">
        <f t="shared" si="22"/>
        <v>350000</v>
      </c>
      <c r="K687" s="1189">
        <v>50000</v>
      </c>
      <c r="L687" s="828">
        <f t="shared" si="23"/>
        <v>500000</v>
      </c>
      <c r="M687" s="1076"/>
      <c r="N687" s="1076"/>
    </row>
    <row r="688" spans="1:14" s="1009" customFormat="1" ht="15.95" customHeight="1">
      <c r="A688" s="1001"/>
      <c r="B688" s="1028"/>
      <c r="C688" s="1447"/>
      <c r="D688" s="1191"/>
      <c r="E688" s="1073"/>
      <c r="F688" s="1073"/>
      <c r="G688" s="1202"/>
      <c r="H688" s="1058"/>
      <c r="I688" s="1058"/>
      <c r="J688" s="1058"/>
      <c r="K688" s="1189"/>
      <c r="L688" s="1205"/>
      <c r="M688" s="1190"/>
      <c r="N688" s="1076"/>
    </row>
    <row r="689" spans="1:14" s="1009" customFormat="1" ht="15.95" customHeight="1">
      <c r="A689" s="1001"/>
      <c r="B689" s="1028"/>
      <c r="C689" s="1447"/>
      <c r="D689" s="1196"/>
      <c r="E689" s="1197"/>
      <c r="F689" s="1004"/>
      <c r="G689" s="813"/>
      <c r="H689" s="828"/>
      <c r="I689" s="1058"/>
      <c r="J689" s="1058"/>
      <c r="K689" s="826"/>
      <c r="L689" s="828"/>
      <c r="M689" s="1076"/>
      <c r="N689" s="1076"/>
    </row>
    <row r="690" spans="1:14" s="1039" customFormat="1" ht="15.95" customHeight="1">
      <c r="A690" s="1001"/>
      <c r="B690" s="1430"/>
      <c r="C690" s="1449"/>
      <c r="D690" s="1432"/>
      <c r="E690" s="1433" t="s">
        <v>125</v>
      </c>
      <c r="F690" s="1433" t="s">
        <v>242</v>
      </c>
      <c r="G690" s="1433" t="s">
        <v>242</v>
      </c>
      <c r="H690" s="1431">
        <f>SUM(H499:H689)</f>
        <v>2659</v>
      </c>
      <c r="I690" s="1431" t="s">
        <v>242</v>
      </c>
      <c r="J690" s="1431">
        <f>SUM(J499:J689)</f>
        <v>39364000</v>
      </c>
      <c r="K690" s="1431" t="s">
        <v>242</v>
      </c>
      <c r="L690" s="1431">
        <f>SUM(L499:L689)</f>
        <v>62110000</v>
      </c>
    </row>
    <row r="691" spans="1:14" s="1039" customFormat="1" ht="15.95" customHeight="1">
      <c r="A691" s="1001"/>
      <c r="B691" s="1046"/>
      <c r="C691" s="1450"/>
      <c r="D691" s="1080"/>
      <c r="H691" s="1050"/>
      <c r="I691" s="1050"/>
      <c r="J691" s="1050"/>
      <c r="K691" s="1050"/>
      <c r="L691" s="1050"/>
    </row>
    <row r="692" spans="1:14" s="1009" customFormat="1" ht="15.95" customHeight="1">
      <c r="A692" s="1001"/>
      <c r="B692" s="1045"/>
      <c r="C692" s="1451"/>
      <c r="D692" s="1200"/>
      <c r="F692" s="1042"/>
      <c r="G692" s="1043"/>
      <c r="H692" s="1044"/>
      <c r="I692" s="1044"/>
      <c r="J692" s="1044"/>
      <c r="K692" s="1133"/>
    </row>
    <row r="693" spans="1:14" s="1039" customFormat="1" ht="15.95" customHeight="1">
      <c r="A693" s="1001"/>
      <c r="B693" s="2005" t="s">
        <v>244</v>
      </c>
      <c r="C693" s="2005"/>
      <c r="D693" s="2005"/>
      <c r="E693" s="1048"/>
      <c r="G693" s="1039" t="s">
        <v>475</v>
      </c>
      <c r="H693" s="1043"/>
      <c r="I693" s="1049"/>
      <c r="J693" s="1050"/>
      <c r="K693" s="2005" t="s">
        <v>246</v>
      </c>
      <c r="L693" s="2005"/>
    </row>
    <row r="694" spans="1:14" s="1042" customFormat="1" ht="15.95" customHeight="1">
      <c r="A694" s="1001"/>
      <c r="B694" s="2006" t="s">
        <v>247</v>
      </c>
      <c r="C694" s="2006"/>
      <c r="D694" s="2006"/>
      <c r="E694" s="1052"/>
      <c r="F694" s="1053"/>
      <c r="G694" s="1053" t="s">
        <v>247</v>
      </c>
      <c r="H694" s="1043"/>
      <c r="I694" s="1044"/>
      <c r="J694" s="1052"/>
      <c r="K694" s="2032" t="s">
        <v>247</v>
      </c>
      <c r="L694" s="2032"/>
    </row>
    <row r="695" spans="1:14" s="1009" customFormat="1" ht="15.95" customHeight="1">
      <c r="A695" s="1001"/>
      <c r="B695" s="1045"/>
      <c r="C695" s="1451"/>
      <c r="D695" s="1200"/>
      <c r="E695" s="1083"/>
      <c r="F695" s="1041"/>
      <c r="G695" s="1043"/>
      <c r="H695" s="1084"/>
      <c r="I695" s="1084"/>
      <c r="J695" s="1084"/>
      <c r="K695" s="1016"/>
      <c r="L695" s="1085"/>
      <c r="M695" s="1076"/>
      <c r="N695" s="1076"/>
    </row>
    <row r="696" spans="1:14" s="1009" customFormat="1" ht="15.95" customHeight="1">
      <c r="A696" s="1001"/>
      <c r="B696" s="1045"/>
      <c r="C696" s="1451"/>
      <c r="D696" s="1200"/>
      <c r="E696" s="1083"/>
      <c r="F696" s="1041"/>
      <c r="G696" s="1043"/>
      <c r="H696" s="1084"/>
      <c r="I696" s="1084"/>
      <c r="J696" s="1084"/>
      <c r="K696" s="1016"/>
      <c r="L696" s="1085"/>
      <c r="M696" s="1076"/>
      <c r="N696" s="1076"/>
    </row>
    <row r="697" spans="1:14" s="1009" customFormat="1" ht="15.95" customHeight="1">
      <c r="A697" s="1001"/>
      <c r="B697" s="1045"/>
      <c r="C697" s="1451"/>
      <c r="D697" s="1200"/>
      <c r="E697" s="1083"/>
      <c r="F697" s="1041"/>
      <c r="G697" s="1043"/>
      <c r="H697" s="1084"/>
      <c r="I697" s="1084"/>
      <c r="J697" s="1084"/>
      <c r="K697" s="1016"/>
      <c r="L697" s="1085"/>
      <c r="M697" s="1076"/>
      <c r="N697" s="1076"/>
    </row>
    <row r="698" spans="1:14" s="1009" customFormat="1" ht="15.95" customHeight="1">
      <c r="A698" s="1001"/>
      <c r="B698" s="1045"/>
      <c r="C698" s="1451"/>
      <c r="D698" s="1200"/>
      <c r="E698" s="1083"/>
      <c r="F698" s="1041"/>
      <c r="G698" s="1043"/>
      <c r="H698" s="1084"/>
      <c r="I698" s="1084"/>
      <c r="J698" s="1084"/>
      <c r="K698" s="1016"/>
      <c r="L698" s="1085"/>
      <c r="M698" s="1076"/>
      <c r="N698" s="1076"/>
    </row>
    <row r="699" spans="1:14" s="1009" customFormat="1" ht="15.95" customHeight="1">
      <c r="A699" s="1001"/>
      <c r="B699" s="1045"/>
      <c r="C699" s="1451"/>
      <c r="D699" s="1200"/>
      <c r="E699" s="1083"/>
      <c r="F699" s="1041"/>
      <c r="G699" s="1043"/>
      <c r="H699" s="1084"/>
      <c r="I699" s="1084"/>
      <c r="J699" s="1084"/>
      <c r="K699" s="1016"/>
      <c r="L699" s="1085"/>
      <c r="M699" s="1076"/>
      <c r="N699" s="1076"/>
    </row>
    <row r="700" spans="1:14" s="1009" customFormat="1" ht="15.95" customHeight="1">
      <c r="A700" s="1001"/>
      <c r="B700" s="1045"/>
      <c r="C700" s="1451"/>
      <c r="D700" s="1200"/>
      <c r="E700" s="1083"/>
      <c r="F700" s="1041"/>
      <c r="G700" s="1043"/>
      <c r="H700" s="1084"/>
      <c r="I700" s="1084"/>
      <c r="J700" s="1084"/>
      <c r="K700" s="1016"/>
      <c r="L700" s="1085"/>
      <c r="M700" s="1076"/>
      <c r="N700" s="1076"/>
    </row>
    <row r="701" spans="1:14" s="1009" customFormat="1" ht="15.95" customHeight="1">
      <c r="A701" s="1001"/>
      <c r="B701" s="1045"/>
      <c r="C701" s="1451"/>
      <c r="D701" s="1200"/>
      <c r="E701" s="1083"/>
      <c r="F701" s="1041"/>
      <c r="G701" s="1043"/>
      <c r="H701" s="1084"/>
      <c r="I701" s="1084"/>
      <c r="J701" s="1084"/>
      <c r="K701" s="1016"/>
      <c r="L701" s="1085"/>
      <c r="M701" s="1076"/>
      <c r="N701" s="1076"/>
    </row>
    <row r="702" spans="1:14" s="1009" customFormat="1" ht="15.95" customHeight="1">
      <c r="A702" s="1001"/>
      <c r="B702" s="1045"/>
      <c r="C702" s="1451"/>
      <c r="D702" s="1200"/>
      <c r="E702" s="1083"/>
      <c r="F702" s="1041"/>
      <c r="G702" s="1043"/>
      <c r="H702" s="1084"/>
      <c r="I702" s="1084"/>
      <c r="J702" s="1084"/>
      <c r="K702" s="1016"/>
      <c r="L702" s="1085"/>
      <c r="M702" s="1076"/>
      <c r="N702" s="1076"/>
    </row>
    <row r="703" spans="1:14" s="1009" customFormat="1" ht="15.95" customHeight="1">
      <c r="A703" s="1001"/>
      <c r="B703" s="1045"/>
      <c r="C703" s="1451"/>
      <c r="D703" s="1200"/>
      <c r="E703" s="1083"/>
      <c r="F703" s="1041"/>
      <c r="G703" s="1043"/>
      <c r="H703" s="1084"/>
      <c r="I703" s="1084"/>
      <c r="J703" s="1084"/>
      <c r="K703" s="1016"/>
      <c r="L703" s="1085"/>
      <c r="M703" s="1076"/>
      <c r="N703" s="1076"/>
    </row>
    <row r="704" spans="1:14" s="1009" customFormat="1" ht="15.95" customHeight="1">
      <c r="A704" s="1001"/>
      <c r="B704" s="1045"/>
      <c r="C704" s="1451"/>
      <c r="D704" s="1200"/>
      <c r="E704" s="1083"/>
      <c r="F704" s="1041"/>
      <c r="G704" s="1043"/>
      <c r="H704" s="1084"/>
      <c r="I704" s="1084"/>
      <c r="J704" s="1084"/>
      <c r="K704" s="1016"/>
      <c r="L704" s="1085"/>
      <c r="M704" s="1076"/>
      <c r="N704" s="1076"/>
    </row>
    <row r="705" spans="1:14" s="1009" customFormat="1" ht="15.95" customHeight="1">
      <c r="A705" s="1001"/>
      <c r="B705" s="1045"/>
      <c r="C705" s="1451"/>
      <c r="D705" s="1200"/>
      <c r="E705" s="1083"/>
      <c r="F705" s="1041"/>
      <c r="G705" s="1043"/>
      <c r="H705" s="1084"/>
      <c r="I705" s="1084"/>
      <c r="J705" s="1084"/>
      <c r="K705" s="1016"/>
      <c r="L705" s="1085"/>
      <c r="M705" s="1076"/>
      <c r="N705" s="1076"/>
    </row>
    <row r="706" spans="1:14" s="1009" customFormat="1" ht="15.95" customHeight="1">
      <c r="A706" s="1001"/>
      <c r="B706" s="1045"/>
      <c r="C706" s="1451"/>
      <c r="D706" s="1200"/>
      <c r="E706" s="1083"/>
      <c r="F706" s="1041"/>
      <c r="G706" s="1043"/>
      <c r="H706" s="1084"/>
      <c r="I706" s="1084"/>
      <c r="J706" s="1084"/>
      <c r="K706" s="1016"/>
      <c r="L706" s="1085"/>
      <c r="M706" s="1076"/>
      <c r="N706" s="1076"/>
    </row>
    <row r="707" spans="1:14" s="1009" customFormat="1" ht="15.95" customHeight="1">
      <c r="A707" s="1001"/>
      <c r="B707" s="1045"/>
      <c r="C707" s="1451"/>
      <c r="D707" s="1200"/>
      <c r="E707" s="1083"/>
      <c r="F707" s="1041"/>
      <c r="G707" s="1043"/>
      <c r="H707" s="1084"/>
      <c r="I707" s="1084"/>
      <c r="J707" s="1084"/>
      <c r="K707" s="1016"/>
      <c r="L707" s="1085"/>
      <c r="M707" s="1076"/>
      <c r="N707" s="1076"/>
    </row>
    <row r="708" spans="1:14" s="1009" customFormat="1" ht="15.95" customHeight="1">
      <c r="A708" s="1001"/>
      <c r="B708" s="1045"/>
      <c r="C708" s="1451"/>
      <c r="D708" s="1200"/>
      <c r="E708" s="1083"/>
      <c r="F708" s="1041"/>
      <c r="G708" s="1043"/>
      <c r="H708" s="1084"/>
      <c r="I708" s="1084"/>
      <c r="J708" s="1084"/>
      <c r="K708" s="1016"/>
      <c r="L708" s="1085"/>
      <c r="M708" s="1076"/>
      <c r="N708" s="1076"/>
    </row>
    <row r="709" spans="1:14" s="1009" customFormat="1" ht="15.95" customHeight="1">
      <c r="A709" s="1001"/>
      <c r="B709" s="1045"/>
      <c r="C709" s="1451"/>
      <c r="D709" s="1200"/>
      <c r="E709" s="1083"/>
      <c r="F709" s="1041"/>
      <c r="G709" s="1043"/>
      <c r="H709" s="1084"/>
      <c r="I709" s="1084"/>
      <c r="J709" s="1084"/>
      <c r="K709" s="1016"/>
      <c r="L709" s="1085"/>
      <c r="M709" s="1076"/>
      <c r="N709" s="1076"/>
    </row>
    <row r="710" spans="1:14" s="1009" customFormat="1" ht="15.95" customHeight="1">
      <c r="A710" s="1001"/>
      <c r="B710" s="1045"/>
      <c r="C710" s="1451"/>
      <c r="D710" s="1200"/>
      <c r="E710" s="1083"/>
      <c r="F710" s="1041"/>
      <c r="G710" s="1043"/>
      <c r="H710" s="1084"/>
      <c r="I710" s="1084"/>
      <c r="J710" s="1084"/>
      <c r="K710" s="1016"/>
      <c r="L710" s="1085"/>
      <c r="M710" s="1076"/>
      <c r="N710" s="1076"/>
    </row>
    <row r="711" spans="1:14" s="1009" customFormat="1" ht="15.95" customHeight="1">
      <c r="A711" s="1001"/>
      <c r="B711" s="1045"/>
      <c r="C711" s="1451"/>
      <c r="D711" s="1200"/>
      <c r="E711" s="1083"/>
      <c r="F711" s="1041"/>
      <c r="G711" s="1043"/>
      <c r="H711" s="1084"/>
      <c r="I711" s="1084"/>
      <c r="J711" s="1084"/>
      <c r="K711" s="1016"/>
      <c r="L711" s="1085"/>
      <c r="M711" s="1076"/>
      <c r="N711" s="1076"/>
    </row>
    <row r="712" spans="1:14" s="1009" customFormat="1" ht="15.95" customHeight="1">
      <c r="A712" s="1001"/>
      <c r="B712" s="1045"/>
      <c r="C712" s="1451"/>
      <c r="D712" s="1200"/>
      <c r="E712" s="1083"/>
      <c r="F712" s="1041"/>
      <c r="G712" s="1043"/>
      <c r="H712" s="1084"/>
      <c r="I712" s="1084"/>
      <c r="J712" s="1084"/>
      <c r="K712" s="1016"/>
      <c r="L712" s="1085"/>
      <c r="M712" s="1076"/>
      <c r="N712" s="1076"/>
    </row>
    <row r="713" spans="1:14" s="1009" customFormat="1" ht="15.95" customHeight="1">
      <c r="A713" s="1001"/>
      <c r="B713" s="1045"/>
      <c r="C713" s="1451"/>
      <c r="D713" s="1200"/>
      <c r="E713" s="1083"/>
      <c r="F713" s="1041"/>
      <c r="G713" s="1043"/>
      <c r="H713" s="1084"/>
      <c r="I713" s="1084"/>
      <c r="J713" s="1084"/>
      <c r="K713" s="1016"/>
      <c r="L713" s="1085"/>
      <c r="M713" s="1076"/>
      <c r="N713" s="1076"/>
    </row>
    <row r="714" spans="1:14" s="1009" customFormat="1" ht="15.95" customHeight="1">
      <c r="A714" s="1001"/>
      <c r="B714" s="1045"/>
      <c r="C714" s="1451"/>
      <c r="D714" s="1200"/>
      <c r="E714" s="1083"/>
      <c r="F714" s="1041"/>
      <c r="G714" s="1043"/>
      <c r="H714" s="1084"/>
      <c r="I714" s="1084"/>
      <c r="J714" s="1084"/>
      <c r="K714" s="1016"/>
      <c r="L714" s="1085"/>
      <c r="M714" s="1076"/>
      <c r="N714" s="1076"/>
    </row>
    <row r="715" spans="1:14" s="1009" customFormat="1" ht="15.95" customHeight="1">
      <c r="A715" s="1001"/>
      <c r="B715" s="1045"/>
      <c r="C715" s="1451"/>
      <c r="D715" s="1200"/>
      <c r="E715" s="1083"/>
      <c r="F715" s="1041"/>
      <c r="G715" s="1043"/>
      <c r="H715" s="1084"/>
      <c r="I715" s="1084"/>
      <c r="J715" s="1084"/>
      <c r="K715" s="1016"/>
      <c r="L715" s="1085"/>
      <c r="M715" s="1076"/>
      <c r="N715" s="1076"/>
    </row>
    <row r="716" spans="1:14" s="1009" customFormat="1" ht="15.95" customHeight="1">
      <c r="A716" s="1001"/>
      <c r="B716" s="1045"/>
      <c r="C716" s="1451"/>
      <c r="D716" s="1200"/>
      <c r="E716" s="1083"/>
      <c r="F716" s="1041"/>
      <c r="G716" s="1043"/>
      <c r="H716" s="1084"/>
      <c r="I716" s="1084"/>
      <c r="J716" s="1084"/>
      <c r="K716" s="1016"/>
      <c r="L716" s="1085"/>
      <c r="M716" s="1076"/>
      <c r="N716" s="1076"/>
    </row>
    <row r="717" spans="1:14" s="1009" customFormat="1" ht="15.95" customHeight="1">
      <c r="A717" s="1001"/>
      <c r="B717" s="1045"/>
      <c r="C717" s="1451"/>
      <c r="D717" s="1200"/>
      <c r="E717" s="1083"/>
      <c r="F717" s="1041"/>
      <c r="G717" s="1043"/>
      <c r="H717" s="1084"/>
      <c r="I717" s="1084"/>
      <c r="J717" s="1084"/>
      <c r="K717" s="1016"/>
      <c r="L717" s="1085"/>
      <c r="M717" s="1076"/>
      <c r="N717" s="1076"/>
    </row>
    <row r="718" spans="1:14" s="1009" customFormat="1" ht="15.95" customHeight="1">
      <c r="A718" s="1001"/>
      <c r="B718" s="1045"/>
      <c r="C718" s="1451"/>
      <c r="D718" s="1200"/>
      <c r="E718" s="1083"/>
      <c r="F718" s="1041"/>
      <c r="G718" s="1043"/>
      <c r="H718" s="1084"/>
      <c r="I718" s="1084"/>
      <c r="J718" s="1084"/>
      <c r="K718" s="1016"/>
      <c r="L718" s="1085"/>
      <c r="M718" s="1076"/>
      <c r="N718" s="1076"/>
    </row>
    <row r="719" spans="1:14" s="1009" customFormat="1" ht="15.95" customHeight="1">
      <c r="A719" s="1001"/>
      <c r="B719" s="1045"/>
      <c r="C719" s="1451"/>
      <c r="D719" s="1200"/>
      <c r="E719" s="1083"/>
      <c r="F719" s="1041"/>
      <c r="G719" s="1043"/>
      <c r="H719" s="1084"/>
      <c r="I719" s="1084"/>
      <c r="J719" s="1084"/>
      <c r="K719" s="1016"/>
      <c r="L719" s="1085"/>
      <c r="M719" s="1076"/>
      <c r="N719" s="1076"/>
    </row>
    <row r="720" spans="1:14" s="1009" customFormat="1" ht="15.95" customHeight="1">
      <c r="A720" s="1001"/>
      <c r="B720" s="1045"/>
      <c r="C720" s="1451"/>
      <c r="D720" s="1200"/>
      <c r="E720" s="1083"/>
      <c r="F720" s="1041"/>
      <c r="G720" s="1043"/>
      <c r="H720" s="1084"/>
      <c r="I720" s="1084"/>
      <c r="J720" s="1084"/>
      <c r="K720" s="1016"/>
      <c r="L720" s="1085"/>
      <c r="M720" s="1076"/>
      <c r="N720" s="1076"/>
    </row>
    <row r="721" spans="1:14" s="1009" customFormat="1" ht="15.95" customHeight="1">
      <c r="A721" s="1001"/>
      <c r="B721" s="1045"/>
      <c r="C721" s="1451"/>
      <c r="D721" s="1200"/>
      <c r="E721" s="1083"/>
      <c r="F721" s="1041"/>
      <c r="G721" s="1043"/>
      <c r="H721" s="1084"/>
      <c r="I721" s="1084"/>
      <c r="J721" s="1084"/>
      <c r="K721" s="1016"/>
      <c r="L721" s="1085"/>
      <c r="M721" s="1076"/>
      <c r="N721" s="1076"/>
    </row>
    <row r="722" spans="1:14" s="1009" customFormat="1" ht="15.95" customHeight="1">
      <c r="A722" s="1001"/>
      <c r="B722" s="1045"/>
      <c r="C722" s="1451"/>
      <c r="D722" s="1200"/>
      <c r="E722" s="1083"/>
      <c r="F722" s="1041"/>
      <c r="G722" s="1043"/>
      <c r="H722" s="1084"/>
      <c r="I722" s="1084"/>
      <c r="J722" s="1084"/>
      <c r="K722" s="1016"/>
      <c r="L722" s="1085"/>
      <c r="M722" s="1076"/>
      <c r="N722" s="1076"/>
    </row>
    <row r="723" spans="1:14" s="1009" customFormat="1" ht="15.95" customHeight="1">
      <c r="A723" s="1001"/>
      <c r="B723" s="1045"/>
      <c r="C723" s="1451"/>
      <c r="D723" s="1200"/>
      <c r="E723" s="1083"/>
      <c r="F723" s="1041"/>
      <c r="G723" s="1043"/>
      <c r="H723" s="1084"/>
      <c r="I723" s="1084"/>
      <c r="J723" s="1084"/>
      <c r="K723" s="1016"/>
      <c r="L723" s="1085"/>
      <c r="M723" s="1076"/>
      <c r="N723" s="1076"/>
    </row>
    <row r="724" spans="1:14" s="1009" customFormat="1" ht="15.95" customHeight="1">
      <c r="A724" s="1001"/>
      <c r="B724" s="1045"/>
      <c r="C724" s="1451"/>
      <c r="D724" s="1200"/>
      <c r="E724" s="1083"/>
      <c r="F724" s="1041"/>
      <c r="G724" s="1043"/>
      <c r="H724" s="1084"/>
      <c r="I724" s="1084"/>
      <c r="J724" s="1084"/>
      <c r="K724" s="1016"/>
      <c r="L724" s="1085"/>
      <c r="M724" s="1076"/>
      <c r="N724" s="1076"/>
    </row>
    <row r="725" spans="1:14" s="1009" customFormat="1" ht="15.95" customHeight="1">
      <c r="A725" s="1001"/>
      <c r="B725" s="1045"/>
      <c r="C725" s="1451"/>
      <c r="D725" s="1200"/>
      <c r="E725" s="1083"/>
      <c r="F725" s="1041"/>
      <c r="G725" s="1043"/>
      <c r="H725" s="1084"/>
      <c r="I725" s="1084"/>
      <c r="J725" s="1084"/>
      <c r="K725" s="1016"/>
      <c r="L725" s="1085"/>
      <c r="M725" s="1076"/>
      <c r="N725" s="1076"/>
    </row>
    <row r="726" spans="1:14" s="1009" customFormat="1" ht="15.95" customHeight="1">
      <c r="A726" s="1001"/>
      <c r="B726" s="1045"/>
      <c r="C726" s="1451"/>
      <c r="D726" s="1200"/>
      <c r="E726" s="1083"/>
      <c r="F726" s="1041"/>
      <c r="G726" s="1043"/>
      <c r="H726" s="1084"/>
      <c r="I726" s="1084"/>
      <c r="J726" s="1084"/>
      <c r="K726" s="1016"/>
      <c r="L726" s="1085"/>
      <c r="M726" s="1076"/>
      <c r="N726" s="1076"/>
    </row>
    <row r="727" spans="1:14" s="1009" customFormat="1" ht="15.95" customHeight="1">
      <c r="A727" s="1001"/>
      <c r="B727" s="1045"/>
      <c r="C727" s="1451"/>
      <c r="D727" s="1200"/>
      <c r="E727" s="1083"/>
      <c r="F727" s="1041"/>
      <c r="G727" s="1043"/>
      <c r="H727" s="1084"/>
      <c r="I727" s="1084"/>
      <c r="J727" s="1084"/>
      <c r="K727" s="1016"/>
      <c r="L727" s="1085"/>
      <c r="M727" s="1076"/>
      <c r="N727" s="1076"/>
    </row>
    <row r="728" spans="1:14" s="1009" customFormat="1" ht="15.95" customHeight="1">
      <c r="A728" s="1001"/>
      <c r="B728" s="1045"/>
      <c r="C728" s="1451"/>
      <c r="D728" s="1200"/>
      <c r="E728" s="1083"/>
      <c r="F728" s="1041"/>
      <c r="G728" s="1043"/>
      <c r="H728" s="1084"/>
      <c r="I728" s="1084"/>
      <c r="J728" s="1084"/>
      <c r="K728" s="1016"/>
      <c r="L728" s="1085"/>
      <c r="M728" s="1076"/>
      <c r="N728" s="1076"/>
    </row>
    <row r="729" spans="1:14" s="1009" customFormat="1" ht="15.95" customHeight="1">
      <c r="A729" s="1001"/>
      <c r="B729" s="1045"/>
      <c r="C729" s="1451"/>
      <c r="D729" s="1200"/>
      <c r="E729" s="1083"/>
      <c r="F729" s="1041"/>
      <c r="G729" s="1043"/>
      <c r="H729" s="1084"/>
      <c r="I729" s="1084"/>
      <c r="J729" s="1084"/>
      <c r="K729" s="1016"/>
      <c r="L729" s="1085"/>
      <c r="M729" s="1076"/>
      <c r="N729" s="1076"/>
    </row>
    <row r="730" spans="1:14" s="1009" customFormat="1" ht="15.95" customHeight="1">
      <c r="A730" s="1001"/>
      <c r="B730" s="1045"/>
      <c r="C730" s="1451"/>
      <c r="D730" s="1200"/>
      <c r="E730" s="1083"/>
      <c r="F730" s="1041"/>
      <c r="G730" s="1043"/>
      <c r="H730" s="1084"/>
      <c r="I730" s="1084"/>
      <c r="J730" s="1084"/>
      <c r="K730" s="1016"/>
      <c r="L730" s="1085"/>
      <c r="M730" s="1076"/>
      <c r="N730" s="1076"/>
    </row>
    <row r="731" spans="1:14" s="1009" customFormat="1" ht="15.95" customHeight="1">
      <c r="A731" s="1001"/>
      <c r="B731" s="1045"/>
      <c r="C731" s="1451"/>
      <c r="D731" s="1200"/>
      <c r="E731" s="1083"/>
      <c r="F731" s="1041"/>
      <c r="G731" s="1043"/>
      <c r="H731" s="1084"/>
      <c r="I731" s="1084"/>
      <c r="J731" s="1084"/>
      <c r="K731" s="1016"/>
      <c r="L731" s="1085"/>
      <c r="M731" s="1076"/>
      <c r="N731" s="1076"/>
    </row>
    <row r="732" spans="1:14" s="1009" customFormat="1" ht="15.95" customHeight="1">
      <c r="A732" s="1001"/>
      <c r="B732" s="1045"/>
      <c r="C732" s="1451"/>
      <c r="D732" s="1200"/>
      <c r="E732" s="1083"/>
      <c r="F732" s="1041"/>
      <c r="G732" s="1043"/>
      <c r="H732" s="1084"/>
      <c r="I732" s="1084"/>
      <c r="J732" s="1084"/>
      <c r="K732" s="1016"/>
      <c r="L732" s="1085"/>
      <c r="M732" s="1076"/>
      <c r="N732" s="1076"/>
    </row>
    <row r="733" spans="1:14" s="1009" customFormat="1" ht="15.95" customHeight="1">
      <c r="A733" s="1001"/>
      <c r="B733" s="1045"/>
      <c r="C733" s="1451"/>
      <c r="D733" s="1200"/>
      <c r="E733" s="1083"/>
      <c r="F733" s="1041"/>
      <c r="G733" s="1043"/>
      <c r="H733" s="1084"/>
      <c r="I733" s="1084"/>
      <c r="J733" s="1084"/>
      <c r="K733" s="1016"/>
      <c r="L733" s="1085"/>
      <c r="M733" s="1076"/>
      <c r="N733" s="1076"/>
    </row>
    <row r="734" spans="1:14" s="1009" customFormat="1" ht="15.95" customHeight="1">
      <c r="A734" s="1001"/>
      <c r="B734" s="1045"/>
      <c r="C734" s="1451"/>
      <c r="D734" s="1200"/>
      <c r="E734" s="1083"/>
      <c r="F734" s="1041"/>
      <c r="G734" s="1043"/>
      <c r="H734" s="1084"/>
      <c r="I734" s="1084"/>
      <c r="J734" s="1084"/>
      <c r="K734" s="1016"/>
      <c r="L734" s="1085"/>
      <c r="M734" s="1076"/>
      <c r="N734" s="1076"/>
    </row>
    <row r="735" spans="1:14" s="1009" customFormat="1" ht="15.95" customHeight="1">
      <c r="A735" s="1001"/>
      <c r="B735" s="1045"/>
      <c r="C735" s="1451"/>
      <c r="D735" s="1200"/>
      <c r="E735" s="1083"/>
      <c r="F735" s="1041"/>
      <c r="G735" s="1043"/>
      <c r="H735" s="1084"/>
      <c r="I735" s="1084"/>
      <c r="J735" s="1084"/>
      <c r="K735" s="1016"/>
      <c r="L735" s="1085"/>
      <c r="M735" s="1076"/>
      <c r="N735" s="1076"/>
    </row>
    <row r="736" spans="1:14" s="1009" customFormat="1" ht="15.95" customHeight="1">
      <c r="A736" s="1001"/>
      <c r="B736" s="1045"/>
      <c r="C736" s="1451"/>
      <c r="D736" s="1200"/>
      <c r="E736" s="1083"/>
      <c r="F736" s="1041"/>
      <c r="G736" s="1043"/>
      <c r="H736" s="1084"/>
      <c r="I736" s="1084"/>
      <c r="J736" s="1084"/>
      <c r="K736" s="1016"/>
      <c r="L736" s="1085"/>
      <c r="M736" s="1076"/>
      <c r="N736" s="1076"/>
    </row>
    <row r="737" spans="1:14" s="1009" customFormat="1" ht="15.95" customHeight="1">
      <c r="A737" s="1001"/>
      <c r="B737" s="1045"/>
      <c r="C737" s="1451"/>
      <c r="D737" s="1200"/>
      <c r="E737" s="1083"/>
      <c r="F737" s="1041"/>
      <c r="G737" s="1043"/>
      <c r="H737" s="1084"/>
      <c r="I737" s="1084"/>
      <c r="J737" s="1084"/>
      <c r="K737" s="1016"/>
      <c r="L737" s="1085"/>
      <c r="M737" s="1076"/>
      <c r="N737" s="1076"/>
    </row>
    <row r="738" spans="1:14" s="1009" customFormat="1" ht="15.95" customHeight="1">
      <c r="A738" s="1001"/>
      <c r="B738" s="1045"/>
      <c r="C738" s="1451"/>
      <c r="D738" s="1200"/>
      <c r="E738" s="1083"/>
      <c r="F738" s="1041"/>
      <c r="G738" s="1043"/>
      <c r="H738" s="1084"/>
      <c r="I738" s="1084"/>
      <c r="J738" s="1084"/>
      <c r="K738" s="1016"/>
      <c r="L738" s="1085"/>
      <c r="M738" s="1076"/>
      <c r="N738" s="1076"/>
    </row>
    <row r="739" spans="1:14" s="1009" customFormat="1" ht="15.95" customHeight="1">
      <c r="A739" s="1001"/>
      <c r="B739" s="1045"/>
      <c r="C739" s="1451"/>
      <c r="D739" s="1200"/>
      <c r="E739" s="1083"/>
      <c r="F739" s="1041"/>
      <c r="G739" s="1043"/>
      <c r="H739" s="1084"/>
      <c r="I739" s="1084"/>
      <c r="J739" s="1084"/>
      <c r="K739" s="1016"/>
      <c r="L739" s="1085"/>
      <c r="M739" s="1076"/>
      <c r="N739" s="1076"/>
    </row>
    <row r="740" spans="1:14" s="1009" customFormat="1" ht="15.95" customHeight="1">
      <c r="A740" s="1001"/>
      <c r="B740" s="1045"/>
      <c r="C740" s="1451"/>
      <c r="D740" s="1200"/>
      <c r="E740" s="1083"/>
      <c r="F740" s="1041"/>
      <c r="G740" s="1043"/>
      <c r="H740" s="1084"/>
      <c r="I740" s="1084"/>
      <c r="J740" s="1084"/>
      <c r="K740" s="1016"/>
      <c r="L740" s="1085"/>
      <c r="M740" s="1076"/>
      <c r="N740" s="1076"/>
    </row>
    <row r="741" spans="1:14" s="1009" customFormat="1" ht="15.95" customHeight="1">
      <c r="A741" s="1001"/>
      <c r="B741" s="1045"/>
      <c r="C741" s="1451"/>
      <c r="D741" s="1200"/>
      <c r="E741" s="1083"/>
      <c r="F741" s="1041"/>
      <c r="G741" s="1043"/>
      <c r="H741" s="1084"/>
      <c r="I741" s="1084"/>
      <c r="J741" s="1084"/>
      <c r="K741" s="1016"/>
      <c r="L741" s="1085"/>
      <c r="M741" s="1076"/>
      <c r="N741" s="1076"/>
    </row>
    <row r="742" spans="1:14" s="1009" customFormat="1" ht="15.95" customHeight="1">
      <c r="A742" s="1001"/>
      <c r="B742" s="1045"/>
      <c r="C742" s="1451"/>
      <c r="D742" s="1200"/>
      <c r="E742" s="1083"/>
      <c r="F742" s="1041"/>
      <c r="G742" s="1043"/>
      <c r="H742" s="1084"/>
      <c r="I742" s="1084"/>
      <c r="J742" s="1084"/>
      <c r="K742" s="1016"/>
      <c r="L742" s="1085"/>
      <c r="M742" s="1076"/>
      <c r="N742" s="1076"/>
    </row>
    <row r="743" spans="1:14" s="1009" customFormat="1" ht="15.95" customHeight="1">
      <c r="A743" s="1001"/>
      <c r="B743" s="1045"/>
      <c r="C743" s="1451"/>
      <c r="D743" s="1200"/>
      <c r="E743" s="1083"/>
      <c r="F743" s="1041"/>
      <c r="G743" s="1043"/>
      <c r="H743" s="1084"/>
      <c r="I743" s="1084"/>
      <c r="J743" s="1084"/>
      <c r="K743" s="1016"/>
      <c r="L743" s="1085"/>
      <c r="M743" s="1076"/>
      <c r="N743" s="1076"/>
    </row>
    <row r="744" spans="1:14" s="1009" customFormat="1" ht="15.95" customHeight="1">
      <c r="A744" s="1001"/>
      <c r="B744" s="1045"/>
      <c r="C744" s="1451"/>
      <c r="D744" s="1200"/>
      <c r="E744" s="1083"/>
      <c r="F744" s="1041"/>
      <c r="G744" s="1043"/>
      <c r="H744" s="1084"/>
      <c r="I744" s="1084"/>
      <c r="J744" s="1084"/>
      <c r="K744" s="1016"/>
      <c r="L744" s="1085"/>
      <c r="M744" s="1076"/>
      <c r="N744" s="1076"/>
    </row>
    <row r="745" spans="1:14" s="1009" customFormat="1" ht="15.95" customHeight="1">
      <c r="A745" s="1001"/>
      <c r="B745" s="1045"/>
      <c r="C745" s="1451"/>
      <c r="D745" s="1200"/>
      <c r="E745" s="1083"/>
      <c r="F745" s="1041"/>
      <c r="G745" s="1043"/>
      <c r="H745" s="1084"/>
      <c r="I745" s="1084"/>
      <c r="J745" s="1084"/>
      <c r="K745" s="1016"/>
      <c r="L745" s="1085"/>
      <c r="M745" s="1076"/>
      <c r="N745" s="1076"/>
    </row>
    <row r="746" spans="1:14" s="1009" customFormat="1" ht="15.95" customHeight="1">
      <c r="A746" s="1001"/>
      <c r="B746" s="1045"/>
      <c r="C746" s="1451"/>
      <c r="D746" s="1200"/>
      <c r="E746" s="1083"/>
      <c r="F746" s="1041"/>
      <c r="G746" s="1043"/>
      <c r="H746" s="1084"/>
      <c r="I746" s="1084"/>
      <c r="J746" s="1084"/>
      <c r="K746" s="1016"/>
      <c r="L746" s="1085"/>
      <c r="M746" s="1076"/>
      <c r="N746" s="1076"/>
    </row>
    <row r="747" spans="1:14" s="1009" customFormat="1" ht="15.95" customHeight="1">
      <c r="A747" s="1001"/>
      <c r="B747" s="1045"/>
      <c r="C747" s="1451"/>
      <c r="D747" s="1200"/>
      <c r="E747" s="1083"/>
      <c r="F747" s="1041"/>
      <c r="G747" s="1043"/>
      <c r="H747" s="1084"/>
      <c r="I747" s="1084"/>
      <c r="J747" s="1084"/>
      <c r="K747" s="1016"/>
      <c r="L747" s="1085"/>
      <c r="M747" s="1076"/>
      <c r="N747" s="1076"/>
    </row>
    <row r="748" spans="1:14" s="1009" customFormat="1" ht="15.95" customHeight="1">
      <c r="A748" s="1001"/>
      <c r="B748" s="1045"/>
      <c r="C748" s="1451"/>
      <c r="D748" s="1200"/>
      <c r="E748" s="1083"/>
      <c r="F748" s="1041"/>
      <c r="G748" s="1043"/>
      <c r="H748" s="1084"/>
      <c r="I748" s="1084"/>
      <c r="J748" s="1084"/>
      <c r="K748" s="1016"/>
      <c r="L748" s="1085"/>
      <c r="M748" s="1076"/>
      <c r="N748" s="1076"/>
    </row>
    <row r="749" spans="1:14" s="1009" customFormat="1" ht="15.95" customHeight="1">
      <c r="A749" s="1001"/>
      <c r="B749" s="1045"/>
      <c r="C749" s="1451"/>
      <c r="D749" s="1200"/>
      <c r="E749" s="1083"/>
      <c r="F749" s="1041"/>
      <c r="G749" s="1043"/>
      <c r="H749" s="1084"/>
      <c r="I749" s="1084"/>
      <c r="J749" s="1084"/>
      <c r="K749" s="1016"/>
      <c r="L749" s="1085"/>
      <c r="M749" s="1076"/>
      <c r="N749" s="1076"/>
    </row>
    <row r="750" spans="1:14" s="1009" customFormat="1" ht="15.95" customHeight="1">
      <c r="A750" s="1001"/>
      <c r="B750" s="1045"/>
      <c r="C750" s="1451"/>
      <c r="D750" s="1200"/>
      <c r="E750" s="1083"/>
      <c r="F750" s="1041"/>
      <c r="G750" s="1043"/>
      <c r="H750" s="1084"/>
      <c r="I750" s="1084"/>
      <c r="J750" s="1084"/>
      <c r="K750" s="1016"/>
      <c r="L750" s="1085"/>
      <c r="M750" s="1076"/>
      <c r="N750" s="1076"/>
    </row>
    <row r="751" spans="1:14" s="1009" customFormat="1" ht="15.95" customHeight="1">
      <c r="A751" s="1001"/>
      <c r="B751" s="1045"/>
      <c r="C751" s="1451"/>
      <c r="D751" s="1200"/>
      <c r="E751" s="1083"/>
      <c r="F751" s="1041"/>
      <c r="G751" s="1043"/>
      <c r="H751" s="1084"/>
      <c r="I751" s="1084"/>
      <c r="J751" s="1084"/>
      <c r="K751" s="1016"/>
      <c r="L751" s="1085"/>
      <c r="M751" s="1076"/>
      <c r="N751" s="1076"/>
    </row>
    <row r="752" spans="1:14" s="1009" customFormat="1" ht="15.95" customHeight="1">
      <c r="A752" s="1001"/>
      <c r="B752" s="1045"/>
      <c r="C752" s="1451"/>
      <c r="D752" s="1200"/>
      <c r="E752" s="1083"/>
      <c r="F752" s="1041"/>
      <c r="G752" s="1043"/>
      <c r="H752" s="1084"/>
      <c r="I752" s="1084"/>
      <c r="J752" s="1084"/>
      <c r="K752" s="1016"/>
      <c r="L752" s="1085"/>
      <c r="M752" s="1076"/>
      <c r="N752" s="1076"/>
    </row>
    <row r="753" spans="1:14" s="1009" customFormat="1" ht="15.95" customHeight="1">
      <c r="A753" s="1001"/>
      <c r="B753" s="1045"/>
      <c r="C753" s="1451"/>
      <c r="D753" s="1200"/>
      <c r="E753" s="1083"/>
      <c r="F753" s="1041"/>
      <c r="G753" s="1043"/>
      <c r="H753" s="1084"/>
      <c r="I753" s="1084"/>
      <c r="J753" s="1084"/>
      <c r="K753" s="1016"/>
      <c r="L753" s="1085"/>
      <c r="M753" s="1076"/>
      <c r="N753" s="1076"/>
    </row>
    <row r="754" spans="1:14" s="1009" customFormat="1" ht="15.95" customHeight="1">
      <c r="A754" s="1001"/>
      <c r="B754" s="1045"/>
      <c r="C754" s="1451"/>
      <c r="D754" s="1200"/>
      <c r="E754" s="1083"/>
      <c r="F754" s="1041"/>
      <c r="G754" s="1043"/>
      <c r="H754" s="1084"/>
      <c r="I754" s="1084"/>
      <c r="J754" s="1084"/>
      <c r="K754" s="1016"/>
      <c r="L754" s="1085"/>
      <c r="M754" s="1076"/>
      <c r="N754" s="1076"/>
    </row>
    <row r="755" spans="1:14" s="1009" customFormat="1" ht="15.95" customHeight="1">
      <c r="A755" s="1001"/>
      <c r="B755" s="1045"/>
      <c r="C755" s="1451"/>
      <c r="D755" s="1200"/>
      <c r="E755" s="1083"/>
      <c r="F755" s="1041"/>
      <c r="G755" s="1043"/>
      <c r="H755" s="1084"/>
      <c r="I755" s="1084"/>
      <c r="J755" s="1084"/>
      <c r="K755" s="1016"/>
      <c r="L755" s="1085"/>
      <c r="M755" s="1076"/>
      <c r="N755" s="1076"/>
    </row>
    <row r="756" spans="1:14" s="1009" customFormat="1" ht="15.95" customHeight="1">
      <c r="A756" s="1001"/>
      <c r="B756" s="1045"/>
      <c r="C756" s="1451"/>
      <c r="D756" s="1200"/>
      <c r="E756" s="1083"/>
      <c r="F756" s="1041"/>
      <c r="G756" s="1043"/>
      <c r="H756" s="1084"/>
      <c r="I756" s="1084"/>
      <c r="J756" s="1084"/>
      <c r="K756" s="1016"/>
      <c r="L756" s="1085"/>
      <c r="M756" s="1076"/>
      <c r="N756" s="1076"/>
    </row>
    <row r="757" spans="1:14" s="1009" customFormat="1" ht="15.95" customHeight="1">
      <c r="A757" s="1001"/>
      <c r="B757" s="1045"/>
      <c r="C757" s="1451"/>
      <c r="D757" s="1200"/>
      <c r="E757" s="1083"/>
      <c r="F757" s="1041"/>
      <c r="G757" s="1043"/>
      <c r="H757" s="1084"/>
      <c r="I757" s="1084"/>
      <c r="J757" s="1084"/>
      <c r="K757" s="1016"/>
      <c r="L757" s="1085"/>
      <c r="M757" s="1076"/>
      <c r="N757" s="1076"/>
    </row>
    <row r="758" spans="1:14" s="1009" customFormat="1" ht="15.95" customHeight="1">
      <c r="A758" s="1001"/>
      <c r="B758" s="1045"/>
      <c r="C758" s="1451"/>
      <c r="D758" s="1200"/>
      <c r="E758" s="1083"/>
      <c r="F758" s="1041"/>
      <c r="G758" s="1043"/>
      <c r="H758" s="1084"/>
      <c r="I758" s="1084"/>
      <c r="J758" s="1084"/>
      <c r="K758" s="1016"/>
      <c r="L758" s="1085"/>
      <c r="M758" s="1076"/>
      <c r="N758" s="1076"/>
    </row>
    <row r="759" spans="1:14" s="1009" customFormat="1" ht="15.95" customHeight="1">
      <c r="A759" s="1001"/>
      <c r="B759" s="1045"/>
      <c r="C759" s="1451"/>
      <c r="D759" s="1200"/>
      <c r="E759" s="1083"/>
      <c r="F759" s="1041"/>
      <c r="G759" s="1043"/>
      <c r="H759" s="1084"/>
      <c r="I759" s="1084"/>
      <c r="J759" s="1084"/>
      <c r="K759" s="1016"/>
      <c r="L759" s="1085"/>
      <c r="M759" s="1076"/>
      <c r="N759" s="1076"/>
    </row>
    <row r="760" spans="1:14" s="1009" customFormat="1" ht="15.95" customHeight="1">
      <c r="A760" s="1001"/>
      <c r="B760" s="1045"/>
      <c r="C760" s="1451"/>
      <c r="D760" s="1200"/>
      <c r="E760" s="1083"/>
      <c r="F760" s="1041"/>
      <c r="G760" s="1043"/>
      <c r="H760" s="1084"/>
      <c r="I760" s="1084"/>
      <c r="J760" s="1084"/>
      <c r="K760" s="1016"/>
      <c r="L760" s="1085"/>
      <c r="M760" s="1076"/>
      <c r="N760" s="1076"/>
    </row>
    <row r="761" spans="1:14" s="1009" customFormat="1" ht="15.95" customHeight="1">
      <c r="A761" s="1001"/>
      <c r="B761" s="1045"/>
      <c r="C761" s="1451"/>
      <c r="D761" s="1200"/>
      <c r="E761" s="1083"/>
      <c r="F761" s="1041"/>
      <c r="G761" s="1043"/>
      <c r="H761" s="1084"/>
      <c r="I761" s="1084"/>
      <c r="J761" s="1084"/>
      <c r="K761" s="1016"/>
      <c r="L761" s="1085"/>
      <c r="M761" s="1076"/>
      <c r="N761" s="1076"/>
    </row>
    <row r="762" spans="1:14" s="1009" customFormat="1" ht="15.95" customHeight="1">
      <c r="A762" s="1001"/>
      <c r="B762" s="1045"/>
      <c r="C762" s="1451"/>
      <c r="D762" s="1200"/>
      <c r="E762" s="1083"/>
      <c r="F762" s="1041"/>
      <c r="G762" s="1043"/>
      <c r="H762" s="1084"/>
      <c r="I762" s="1084"/>
      <c r="J762" s="1084"/>
      <c r="K762" s="1016"/>
      <c r="L762" s="1085"/>
      <c r="M762" s="1076"/>
      <c r="N762" s="1076"/>
    </row>
    <row r="763" spans="1:14" s="1009" customFormat="1" ht="15.95" customHeight="1">
      <c r="A763" s="1001"/>
      <c r="B763" s="1045"/>
      <c r="C763" s="1451"/>
      <c r="D763" s="1200"/>
      <c r="E763" s="1083"/>
      <c r="F763" s="1041"/>
      <c r="G763" s="1043"/>
      <c r="H763" s="1084"/>
      <c r="I763" s="1084"/>
      <c r="J763" s="1084"/>
      <c r="K763" s="1016"/>
      <c r="L763" s="1085"/>
      <c r="M763" s="1076"/>
      <c r="N763" s="1076"/>
    </row>
    <row r="764" spans="1:14" s="1009" customFormat="1" ht="15.95" customHeight="1">
      <c r="A764" s="1001"/>
      <c r="B764" s="1045"/>
      <c r="C764" s="1451"/>
      <c r="D764" s="1200"/>
      <c r="E764" s="1083"/>
      <c r="F764" s="1041"/>
      <c r="G764" s="1043"/>
      <c r="H764" s="1084"/>
      <c r="I764" s="1084"/>
      <c r="J764" s="1084"/>
      <c r="K764" s="1016"/>
      <c r="L764" s="1085"/>
      <c r="M764" s="1076"/>
      <c r="N764" s="1076"/>
    </row>
    <row r="765" spans="1:14" s="1009" customFormat="1" ht="15.95" customHeight="1">
      <c r="A765" s="1001"/>
      <c r="B765" s="1045"/>
      <c r="C765" s="1451"/>
      <c r="D765" s="1200"/>
      <c r="E765" s="1083"/>
      <c r="F765" s="1041"/>
      <c r="G765" s="1043"/>
      <c r="H765" s="1084"/>
      <c r="I765" s="1084"/>
      <c r="J765" s="1084"/>
      <c r="K765" s="1016"/>
      <c r="L765" s="1085"/>
      <c r="M765" s="1076"/>
      <c r="N765" s="1076"/>
    </row>
    <row r="766" spans="1:14" s="1009" customFormat="1" ht="15.95" customHeight="1">
      <c r="A766" s="1001"/>
      <c r="B766" s="1045"/>
      <c r="C766" s="1451"/>
      <c r="D766" s="1200"/>
      <c r="E766" s="1083"/>
      <c r="F766" s="1041"/>
      <c r="G766" s="1043"/>
      <c r="H766" s="1084"/>
      <c r="I766" s="1084"/>
      <c r="J766" s="1084"/>
      <c r="K766" s="1016"/>
      <c r="L766" s="1085"/>
      <c r="M766" s="1076"/>
      <c r="N766" s="1076"/>
    </row>
    <row r="767" spans="1:14" s="1009" customFormat="1" ht="15.95" customHeight="1">
      <c r="A767" s="1001"/>
      <c r="B767" s="1045"/>
      <c r="C767" s="1451"/>
      <c r="D767" s="1200"/>
      <c r="E767" s="1083"/>
      <c r="F767" s="1041"/>
      <c r="G767" s="1043"/>
      <c r="H767" s="1084"/>
      <c r="I767" s="1084"/>
      <c r="J767" s="1084"/>
      <c r="K767" s="1016"/>
      <c r="L767" s="1085"/>
      <c r="M767" s="1076"/>
      <c r="N767" s="1076"/>
    </row>
    <row r="768" spans="1:14" s="1009" customFormat="1" ht="15.95" customHeight="1">
      <c r="A768" s="1001"/>
      <c r="B768" s="1045"/>
      <c r="C768" s="1451"/>
      <c r="D768" s="1200"/>
      <c r="E768" s="1083"/>
      <c r="F768" s="1041"/>
      <c r="G768" s="1043"/>
      <c r="H768" s="1084"/>
      <c r="I768" s="1084"/>
      <c r="J768" s="1084"/>
      <c r="K768" s="1016"/>
      <c r="L768" s="1085"/>
      <c r="M768" s="1076"/>
      <c r="N768" s="1076"/>
    </row>
    <row r="769" spans="1:14" s="1009" customFormat="1" ht="15.95" customHeight="1">
      <c r="A769" s="1001"/>
      <c r="B769" s="1045"/>
      <c r="C769" s="1451"/>
      <c r="D769" s="1200"/>
      <c r="E769" s="1083"/>
      <c r="F769" s="1041"/>
      <c r="G769" s="1043"/>
      <c r="H769" s="1084"/>
      <c r="I769" s="1084"/>
      <c r="J769" s="1084"/>
      <c r="K769" s="1016"/>
      <c r="L769" s="1085"/>
      <c r="M769" s="1076"/>
      <c r="N769" s="1076"/>
    </row>
    <row r="770" spans="1:14" s="1009" customFormat="1" ht="15.95" customHeight="1">
      <c r="A770" s="1001"/>
      <c r="B770" s="1045"/>
      <c r="C770" s="1451"/>
      <c r="D770" s="1200"/>
      <c r="E770" s="1083"/>
      <c r="F770" s="1041"/>
      <c r="G770" s="1043"/>
      <c r="H770" s="1084"/>
      <c r="I770" s="1084"/>
      <c r="J770" s="1084"/>
      <c r="K770" s="1016"/>
      <c r="L770" s="1085"/>
      <c r="M770" s="1076"/>
      <c r="N770" s="1076"/>
    </row>
    <row r="771" spans="1:14" s="1009" customFormat="1" ht="15.95" customHeight="1">
      <c r="A771" s="1001"/>
      <c r="B771" s="1045"/>
      <c r="C771" s="1451"/>
      <c r="D771" s="1200"/>
      <c r="E771" s="1083"/>
      <c r="F771" s="1041"/>
      <c r="G771" s="1043"/>
      <c r="H771" s="1084"/>
      <c r="I771" s="1084"/>
      <c r="J771" s="1084"/>
      <c r="K771" s="1016"/>
      <c r="L771" s="1085"/>
      <c r="M771" s="1076"/>
      <c r="N771" s="1076"/>
    </row>
    <row r="772" spans="1:14" s="1009" customFormat="1" ht="15.95" customHeight="1">
      <c r="A772" s="1001"/>
      <c r="B772" s="1045"/>
      <c r="C772" s="1451"/>
      <c r="D772" s="1200"/>
      <c r="E772" s="1083"/>
      <c r="F772" s="1041"/>
      <c r="G772" s="1043"/>
      <c r="H772" s="1084"/>
      <c r="I772" s="1084"/>
      <c r="J772" s="1084"/>
      <c r="K772" s="1016"/>
      <c r="L772" s="1085"/>
      <c r="M772" s="1076"/>
      <c r="N772" s="1076"/>
    </row>
    <row r="773" spans="1:14" s="1009" customFormat="1" ht="15.95" customHeight="1">
      <c r="A773" s="1001"/>
      <c r="B773" s="1045"/>
      <c r="C773" s="1451"/>
      <c r="D773" s="1200"/>
      <c r="E773" s="1083"/>
      <c r="F773" s="1041"/>
      <c r="G773" s="1043"/>
      <c r="H773" s="1084"/>
      <c r="I773" s="1084"/>
      <c r="J773" s="1084"/>
      <c r="K773" s="1016"/>
      <c r="L773" s="1085"/>
      <c r="M773" s="1076"/>
      <c r="N773" s="1076"/>
    </row>
    <row r="774" spans="1:14" s="1009" customFormat="1" ht="15.95" customHeight="1">
      <c r="A774" s="1001"/>
      <c r="B774" s="1045"/>
      <c r="C774" s="1451"/>
      <c r="D774" s="1200"/>
      <c r="E774" s="1083"/>
      <c r="F774" s="1041"/>
      <c r="G774" s="1043"/>
      <c r="H774" s="1084"/>
      <c r="I774" s="1084"/>
      <c r="J774" s="1084"/>
      <c r="K774" s="1016"/>
      <c r="L774" s="1085"/>
      <c r="M774" s="1076"/>
      <c r="N774" s="1076"/>
    </row>
    <row r="775" spans="1:14" s="1009" customFormat="1" ht="15.95" customHeight="1">
      <c r="A775" s="1001"/>
      <c r="B775" s="1045"/>
      <c r="C775" s="1451"/>
      <c r="D775" s="1200"/>
      <c r="E775" s="1083"/>
      <c r="F775" s="1041"/>
      <c r="G775" s="1043"/>
      <c r="H775" s="1084"/>
      <c r="I775" s="1084"/>
      <c r="J775" s="1084"/>
      <c r="K775" s="1016"/>
      <c r="L775" s="1085"/>
      <c r="M775" s="1076"/>
      <c r="N775" s="1076"/>
    </row>
    <row r="776" spans="1:14" s="1009" customFormat="1" ht="15.95" customHeight="1">
      <c r="A776" s="1001"/>
      <c r="B776" s="1045"/>
      <c r="C776" s="1451"/>
      <c r="D776" s="1200"/>
      <c r="E776" s="1083"/>
      <c r="F776" s="1041"/>
      <c r="G776" s="1043"/>
      <c r="H776" s="1084"/>
      <c r="I776" s="1084"/>
      <c r="J776" s="1084"/>
      <c r="K776" s="1016"/>
      <c r="L776" s="1085"/>
      <c r="M776" s="1076"/>
      <c r="N776" s="1076"/>
    </row>
    <row r="777" spans="1:14" s="1009" customFormat="1" ht="15.95" customHeight="1">
      <c r="A777" s="1001"/>
      <c r="B777" s="1045"/>
      <c r="C777" s="1451"/>
      <c r="D777" s="1200"/>
      <c r="E777" s="1083"/>
      <c r="F777" s="1041"/>
      <c r="G777" s="1043"/>
      <c r="H777" s="1084"/>
      <c r="I777" s="1084"/>
      <c r="J777" s="1084"/>
      <c r="K777" s="1016"/>
      <c r="L777" s="1085"/>
      <c r="M777" s="1076"/>
      <c r="N777" s="1076"/>
    </row>
    <row r="778" spans="1:14" s="1009" customFormat="1" ht="15.95" customHeight="1">
      <c r="A778" s="1001"/>
      <c r="B778" s="1045"/>
      <c r="C778" s="1451"/>
      <c r="D778" s="1200"/>
      <c r="E778" s="1083"/>
      <c r="F778" s="1041"/>
      <c r="G778" s="1043"/>
      <c r="H778" s="1084"/>
      <c r="I778" s="1084"/>
      <c r="J778" s="1084"/>
      <c r="K778" s="1016"/>
      <c r="L778" s="1085"/>
      <c r="M778" s="1076"/>
      <c r="N778" s="1076"/>
    </row>
    <row r="779" spans="1:14" s="1009" customFormat="1" ht="15.95" customHeight="1">
      <c r="A779" s="1001"/>
      <c r="B779" s="1045"/>
      <c r="C779" s="1451"/>
      <c r="D779" s="1200"/>
      <c r="E779" s="1083"/>
      <c r="F779" s="1041"/>
      <c r="G779" s="1043"/>
      <c r="H779" s="1084"/>
      <c r="I779" s="1084"/>
      <c r="J779" s="1084"/>
      <c r="K779" s="1016"/>
      <c r="L779" s="1085"/>
      <c r="M779" s="1076"/>
      <c r="N779" s="1076"/>
    </row>
    <row r="780" spans="1:14" s="1009" customFormat="1" ht="15.95" customHeight="1">
      <c r="A780" s="1001"/>
      <c r="B780" s="1045"/>
      <c r="C780" s="1451"/>
      <c r="D780" s="1200"/>
      <c r="E780" s="1083"/>
      <c r="F780" s="1041"/>
      <c r="G780" s="1043"/>
      <c r="H780" s="1084"/>
      <c r="I780" s="1084"/>
      <c r="J780" s="1084"/>
      <c r="K780" s="1016"/>
      <c r="L780" s="1085"/>
      <c r="M780" s="1076"/>
      <c r="N780" s="1076"/>
    </row>
    <row r="781" spans="1:14" s="1009" customFormat="1" ht="15.95" customHeight="1">
      <c r="A781" s="1001"/>
      <c r="B781" s="1045"/>
      <c r="C781" s="1451"/>
      <c r="D781" s="1200"/>
      <c r="E781" s="1083"/>
      <c r="F781" s="1041"/>
      <c r="G781" s="1043"/>
      <c r="H781" s="1084"/>
      <c r="I781" s="1084"/>
      <c r="J781" s="1084"/>
      <c r="K781" s="1016"/>
      <c r="L781" s="1085"/>
      <c r="M781" s="1076"/>
      <c r="N781" s="1076"/>
    </row>
    <row r="782" spans="1:14" s="1009" customFormat="1" ht="15.95" customHeight="1">
      <c r="A782" s="1001"/>
      <c r="B782" s="1045"/>
      <c r="C782" s="1451"/>
      <c r="D782" s="1200"/>
      <c r="E782" s="1083"/>
      <c r="F782" s="1041"/>
      <c r="G782" s="1043"/>
      <c r="H782" s="1084"/>
      <c r="I782" s="1084"/>
      <c r="J782" s="1084"/>
      <c r="K782" s="1016"/>
      <c r="L782" s="1085"/>
      <c r="M782" s="1076"/>
      <c r="N782" s="1076"/>
    </row>
    <row r="783" spans="1:14" s="1009" customFormat="1" ht="15.95" customHeight="1">
      <c r="A783" s="1001"/>
      <c r="B783" s="1045"/>
      <c r="C783" s="1451"/>
      <c r="D783" s="1200"/>
      <c r="E783" s="1083"/>
      <c r="F783" s="1041"/>
      <c r="G783" s="1043"/>
      <c r="H783" s="1084"/>
      <c r="I783" s="1084"/>
      <c r="J783" s="1084"/>
      <c r="K783" s="1016"/>
      <c r="L783" s="1085"/>
      <c r="M783" s="1076"/>
      <c r="N783" s="1076"/>
    </row>
    <row r="784" spans="1:14" s="1009" customFormat="1" ht="15.95" customHeight="1">
      <c r="A784" s="1001"/>
      <c r="B784" s="1045"/>
      <c r="C784" s="1451"/>
      <c r="D784" s="1200"/>
      <c r="E784" s="1083"/>
      <c r="F784" s="1041"/>
      <c r="G784" s="1043"/>
      <c r="H784" s="1084"/>
      <c r="I784" s="1084"/>
      <c r="J784" s="1084"/>
      <c r="K784" s="1016"/>
      <c r="L784" s="1085"/>
      <c r="M784" s="1076"/>
      <c r="N784" s="1076"/>
    </row>
    <row r="785" spans="1:14" s="1009" customFormat="1" ht="15.95" customHeight="1">
      <c r="A785" s="1001"/>
      <c r="B785" s="1045"/>
      <c r="C785" s="1451"/>
      <c r="D785" s="1200"/>
      <c r="E785" s="1083"/>
      <c r="F785" s="1041"/>
      <c r="G785" s="1043"/>
      <c r="H785" s="1084"/>
      <c r="I785" s="1084"/>
      <c r="J785" s="1084"/>
      <c r="K785" s="1016"/>
      <c r="L785" s="1085"/>
      <c r="M785" s="1076"/>
      <c r="N785" s="1076"/>
    </row>
    <row r="786" spans="1:14" s="1009" customFormat="1" ht="15.95" customHeight="1">
      <c r="A786" s="1001"/>
      <c r="B786" s="1045"/>
      <c r="C786" s="1451"/>
      <c r="D786" s="1200"/>
      <c r="E786" s="1083"/>
      <c r="F786" s="1041"/>
      <c r="G786" s="1043"/>
      <c r="H786" s="1084"/>
      <c r="I786" s="1084"/>
      <c r="J786" s="1084"/>
      <c r="K786" s="1016"/>
      <c r="L786" s="1085"/>
      <c r="M786" s="1076"/>
      <c r="N786" s="1076"/>
    </row>
    <row r="787" spans="1:14" s="1009" customFormat="1" ht="15.95" customHeight="1">
      <c r="A787" s="1001"/>
      <c r="B787" s="1045"/>
      <c r="C787" s="1451"/>
      <c r="D787" s="1200"/>
      <c r="E787" s="1083"/>
      <c r="F787" s="1041"/>
      <c r="G787" s="1043"/>
      <c r="H787" s="1084"/>
      <c r="I787" s="1084"/>
      <c r="J787" s="1084"/>
      <c r="K787" s="1016"/>
      <c r="L787" s="1085"/>
      <c r="M787" s="1076"/>
      <c r="N787" s="1076"/>
    </row>
    <row r="788" spans="1:14" s="1009" customFormat="1" ht="15.95" customHeight="1">
      <c r="A788" s="1001"/>
      <c r="B788" s="1045"/>
      <c r="C788" s="1451"/>
      <c r="D788" s="1200"/>
      <c r="E788" s="1083"/>
      <c r="F788" s="1041"/>
      <c r="G788" s="1043"/>
      <c r="H788" s="1084"/>
      <c r="I788" s="1084"/>
      <c r="J788" s="1084"/>
      <c r="K788" s="1016"/>
      <c r="L788" s="1085"/>
      <c r="M788" s="1076"/>
      <c r="N788" s="1076"/>
    </row>
    <row r="789" spans="1:14" s="1009" customFormat="1" ht="15.95" customHeight="1">
      <c r="A789" s="1001"/>
      <c r="B789" s="1045"/>
      <c r="C789" s="1451"/>
      <c r="D789" s="1200"/>
      <c r="E789" s="1083"/>
      <c r="F789" s="1041"/>
      <c r="G789" s="1043"/>
      <c r="H789" s="1084"/>
      <c r="I789" s="1084"/>
      <c r="J789" s="1084"/>
      <c r="K789" s="1016"/>
      <c r="L789" s="1085"/>
      <c r="M789" s="1076"/>
      <c r="N789" s="1076"/>
    </row>
    <row r="790" spans="1:14" s="1009" customFormat="1" ht="15.95" customHeight="1">
      <c r="A790" s="1001"/>
      <c r="B790" s="1045"/>
      <c r="C790" s="1451"/>
      <c r="D790" s="1200"/>
      <c r="E790" s="1083"/>
      <c r="F790" s="1041"/>
      <c r="G790" s="1043"/>
      <c r="H790" s="1084"/>
      <c r="I790" s="1084"/>
      <c r="J790" s="1084"/>
      <c r="K790" s="1016"/>
      <c r="L790" s="1085"/>
      <c r="M790" s="1076"/>
      <c r="N790" s="1076"/>
    </row>
    <row r="791" spans="1:14" s="1009" customFormat="1" ht="15.95" customHeight="1">
      <c r="A791" s="1001"/>
      <c r="B791" s="1045"/>
      <c r="C791" s="1451"/>
      <c r="D791" s="1200"/>
      <c r="E791" s="1083"/>
      <c r="F791" s="1041"/>
      <c r="G791" s="1043"/>
      <c r="H791" s="1084"/>
      <c r="I791" s="1084"/>
      <c r="J791" s="1084"/>
      <c r="K791" s="1016"/>
      <c r="L791" s="1085"/>
      <c r="M791" s="1076"/>
      <c r="N791" s="1076"/>
    </row>
    <row r="792" spans="1:14" s="1009" customFormat="1" ht="15.95" customHeight="1">
      <c r="A792" s="1001"/>
      <c r="B792" s="1045"/>
      <c r="C792" s="1451"/>
      <c r="D792" s="1200"/>
      <c r="E792" s="1083"/>
      <c r="F792" s="1041"/>
      <c r="G792" s="1043"/>
      <c r="H792" s="1084"/>
      <c r="I792" s="1084"/>
      <c r="J792" s="1084"/>
      <c r="K792" s="1016"/>
      <c r="L792" s="1085"/>
      <c r="M792" s="1076"/>
      <c r="N792" s="1076"/>
    </row>
    <row r="793" spans="1:14" s="1009" customFormat="1" ht="15.95" customHeight="1">
      <c r="A793" s="1001"/>
      <c r="B793" s="1045"/>
      <c r="C793" s="1451"/>
      <c r="D793" s="1200"/>
      <c r="E793" s="1083"/>
      <c r="F793" s="1041"/>
      <c r="G793" s="1043"/>
      <c r="H793" s="1084"/>
      <c r="I793" s="1084"/>
      <c r="J793" s="1084"/>
      <c r="K793" s="1016"/>
      <c r="L793" s="1085"/>
      <c r="M793" s="1076"/>
      <c r="N793" s="1076"/>
    </row>
    <row r="794" spans="1:14" s="1009" customFormat="1" ht="15.95" customHeight="1">
      <c r="A794" s="1001"/>
      <c r="B794" s="1045"/>
      <c r="C794" s="1451"/>
      <c r="D794" s="1200"/>
      <c r="E794" s="1083"/>
      <c r="F794" s="1041"/>
      <c r="G794" s="1043"/>
      <c r="H794" s="1084"/>
      <c r="I794" s="1084"/>
      <c r="J794" s="1084"/>
      <c r="K794" s="1016"/>
      <c r="L794" s="1085"/>
      <c r="M794" s="1076"/>
      <c r="N794" s="1076"/>
    </row>
    <row r="795" spans="1:14" s="1009" customFormat="1" ht="15.95" customHeight="1">
      <c r="A795" s="1001"/>
      <c r="B795" s="1045"/>
      <c r="C795" s="1451"/>
      <c r="D795" s="1200"/>
      <c r="E795" s="1083"/>
      <c r="F795" s="1041"/>
      <c r="G795" s="1043"/>
      <c r="H795" s="1084"/>
      <c r="I795" s="1084"/>
      <c r="J795" s="1084"/>
      <c r="K795" s="1016"/>
      <c r="L795" s="1085"/>
      <c r="M795" s="1076"/>
      <c r="N795" s="1076"/>
    </row>
    <row r="796" spans="1:14" s="1009" customFormat="1" ht="15.95" customHeight="1">
      <c r="A796" s="1001"/>
      <c r="B796" s="1045"/>
      <c r="C796" s="1451"/>
      <c r="D796" s="1200"/>
      <c r="E796" s="1083"/>
      <c r="F796" s="1041"/>
      <c r="G796" s="1043"/>
      <c r="H796" s="1084"/>
      <c r="I796" s="1084"/>
      <c r="J796" s="1084"/>
      <c r="K796" s="1016"/>
      <c r="L796" s="1085"/>
      <c r="M796" s="1076"/>
      <c r="N796" s="1076"/>
    </row>
    <row r="797" spans="1:14" s="1009" customFormat="1" ht="15.95" customHeight="1">
      <c r="A797" s="1001"/>
      <c r="B797" s="1045"/>
      <c r="C797" s="1451"/>
      <c r="D797" s="1200"/>
      <c r="E797" s="1083"/>
      <c r="F797" s="1041"/>
      <c r="G797" s="1043"/>
      <c r="H797" s="1084"/>
      <c r="I797" s="1084"/>
      <c r="J797" s="1084"/>
      <c r="K797" s="1016"/>
      <c r="L797" s="1085"/>
      <c r="M797" s="1076"/>
      <c r="N797" s="1076"/>
    </row>
    <row r="798" spans="1:14" s="1009" customFormat="1" ht="15.95" customHeight="1">
      <c r="A798" s="1001"/>
      <c r="B798" s="1045"/>
      <c r="C798" s="1451"/>
      <c r="D798" s="1200"/>
      <c r="E798" s="1083"/>
      <c r="F798" s="1041"/>
      <c r="G798" s="1043"/>
      <c r="H798" s="1084"/>
      <c r="I798" s="1084"/>
      <c r="J798" s="1084"/>
      <c r="K798" s="1016"/>
      <c r="L798" s="1085"/>
      <c r="M798" s="1076"/>
      <c r="N798" s="1076"/>
    </row>
  </sheetData>
  <autoFilter ref="B315:L497" xr:uid="{00000000-0009-0000-0000-00001A000000}"/>
  <mergeCells count="32">
    <mergeCell ref="K694:L694"/>
    <mergeCell ref="B693:D693"/>
    <mergeCell ref="B694:D694"/>
    <mergeCell ref="K448:L448"/>
    <mergeCell ref="K449:L449"/>
    <mergeCell ref="B449:D449"/>
    <mergeCell ref="B448:D448"/>
    <mergeCell ref="K693:L693"/>
    <mergeCell ref="H313:H314"/>
    <mergeCell ref="I313:J313"/>
    <mergeCell ref="K313:L313"/>
    <mergeCell ref="B495:B496"/>
    <mergeCell ref="C495:C496"/>
    <mergeCell ref="E495:E496"/>
    <mergeCell ref="F495:F496"/>
    <mergeCell ref="G495:G496"/>
    <mergeCell ref="H495:H496"/>
    <mergeCell ref="I495:J495"/>
    <mergeCell ref="K495:L495"/>
    <mergeCell ref="B313:B314"/>
    <mergeCell ref="C313:C314"/>
    <mergeCell ref="E313:E314"/>
    <mergeCell ref="F313:F314"/>
    <mergeCell ref="G313:G314"/>
    <mergeCell ref="H9:H10"/>
    <mergeCell ref="I9:J9"/>
    <mergeCell ref="K9:L9"/>
    <mergeCell ref="B9:B10"/>
    <mergeCell ref="C9:C10"/>
    <mergeCell ref="E9:E10"/>
    <mergeCell ref="F9:F10"/>
    <mergeCell ref="G9:G10"/>
  </mergeCells>
  <printOptions horizontalCentered="1"/>
  <pageMargins left="0.25" right="0.25" top="0.25" bottom="0.25" header="0" footer="0"/>
  <pageSetup paperSize="9" scale="85" orientation="portrait" verticalDpi="2400" r:id="rId1"/>
  <headerFooter alignWithMargins="0">
    <oddFooter>&amp;R&amp;P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22"/>
  <sheetViews>
    <sheetView topLeftCell="A109" zoomScale="90" zoomScaleNormal="90" zoomScaleSheetLayoutView="100" workbookViewId="0">
      <selection activeCell="A96" sqref="A96:A98"/>
    </sheetView>
  </sheetViews>
  <sheetFormatPr defaultRowHeight="15.95" customHeight="1"/>
  <cols>
    <col min="1" max="1" width="8.5703125" style="1010" customWidth="1"/>
    <col min="2" max="2" width="18.85546875" style="1001" customWidth="1"/>
    <col min="3" max="3" width="5.7109375" style="1001" customWidth="1"/>
    <col min="4" max="4" width="10.140625" style="820" customWidth="1"/>
    <col min="5" max="5" width="14.5703125" style="820" customWidth="1"/>
    <col min="6" max="6" width="9.5703125" style="820" customWidth="1"/>
    <col min="7" max="7" width="14.85546875" style="820" customWidth="1"/>
    <col min="8" max="8" width="10.42578125" style="1155" customWidth="1"/>
    <col min="9" max="9" width="9.5703125" style="820" customWidth="1"/>
    <col min="10" max="10" width="13.7109375" style="1155" customWidth="1"/>
    <col min="11" max="11" width="11" style="820" customWidth="1"/>
    <col min="12" max="12" width="14.140625" style="820" customWidth="1"/>
    <col min="13" max="256" width="9.140625" style="1001"/>
    <col min="257" max="257" width="8.5703125" style="1001" customWidth="1"/>
    <col min="258" max="258" width="18.85546875" style="1001" customWidth="1"/>
    <col min="259" max="259" width="5.7109375" style="1001" customWidth="1"/>
    <col min="260" max="260" width="10.140625" style="1001" customWidth="1"/>
    <col min="261" max="261" width="14.5703125" style="1001" customWidth="1"/>
    <col min="262" max="262" width="9.5703125" style="1001" customWidth="1"/>
    <col min="263" max="263" width="14.85546875" style="1001" customWidth="1"/>
    <col min="264" max="264" width="10.42578125" style="1001" customWidth="1"/>
    <col min="265" max="265" width="9.5703125" style="1001" customWidth="1"/>
    <col min="266" max="266" width="13.7109375" style="1001" customWidth="1"/>
    <col min="267" max="267" width="11" style="1001" customWidth="1"/>
    <col min="268" max="268" width="14.7109375" style="1001" customWidth="1"/>
    <col min="269" max="512" width="9.140625" style="1001"/>
    <col min="513" max="513" width="8.5703125" style="1001" customWidth="1"/>
    <col min="514" max="514" width="18.85546875" style="1001" customWidth="1"/>
    <col min="515" max="515" width="5.7109375" style="1001" customWidth="1"/>
    <col min="516" max="516" width="10.140625" style="1001" customWidth="1"/>
    <col min="517" max="517" width="14.5703125" style="1001" customWidth="1"/>
    <col min="518" max="518" width="9.5703125" style="1001" customWidth="1"/>
    <col min="519" max="519" width="14.85546875" style="1001" customWidth="1"/>
    <col min="520" max="520" width="10.42578125" style="1001" customWidth="1"/>
    <col min="521" max="521" width="9.5703125" style="1001" customWidth="1"/>
    <col min="522" max="522" width="13.7109375" style="1001" customWidth="1"/>
    <col min="523" max="523" width="11" style="1001" customWidth="1"/>
    <col min="524" max="524" width="14.7109375" style="1001" customWidth="1"/>
    <col min="525" max="768" width="9.140625" style="1001"/>
    <col min="769" max="769" width="8.5703125" style="1001" customWidth="1"/>
    <col min="770" max="770" width="18.85546875" style="1001" customWidth="1"/>
    <col min="771" max="771" width="5.7109375" style="1001" customWidth="1"/>
    <col min="772" max="772" width="10.140625" style="1001" customWidth="1"/>
    <col min="773" max="773" width="14.5703125" style="1001" customWidth="1"/>
    <col min="774" max="774" width="9.5703125" style="1001" customWidth="1"/>
    <col min="775" max="775" width="14.85546875" style="1001" customWidth="1"/>
    <col min="776" max="776" width="10.42578125" style="1001" customWidth="1"/>
    <col min="777" max="777" width="9.5703125" style="1001" customWidth="1"/>
    <col min="778" max="778" width="13.7109375" style="1001" customWidth="1"/>
    <col min="779" max="779" width="11" style="1001" customWidth="1"/>
    <col min="780" max="780" width="14.7109375" style="1001" customWidth="1"/>
    <col min="781" max="1024" width="9.140625" style="1001"/>
    <col min="1025" max="1025" width="8.5703125" style="1001" customWidth="1"/>
    <col min="1026" max="1026" width="18.85546875" style="1001" customWidth="1"/>
    <col min="1027" max="1027" width="5.7109375" style="1001" customWidth="1"/>
    <col min="1028" max="1028" width="10.140625" style="1001" customWidth="1"/>
    <col min="1029" max="1029" width="14.5703125" style="1001" customWidth="1"/>
    <col min="1030" max="1030" width="9.5703125" style="1001" customWidth="1"/>
    <col min="1031" max="1031" width="14.85546875" style="1001" customWidth="1"/>
    <col min="1032" max="1032" width="10.42578125" style="1001" customWidth="1"/>
    <col min="1033" max="1033" width="9.5703125" style="1001" customWidth="1"/>
    <col min="1034" max="1034" width="13.7109375" style="1001" customWidth="1"/>
    <col min="1035" max="1035" width="11" style="1001" customWidth="1"/>
    <col min="1036" max="1036" width="14.7109375" style="1001" customWidth="1"/>
    <col min="1037" max="1280" width="9.140625" style="1001"/>
    <col min="1281" max="1281" width="8.5703125" style="1001" customWidth="1"/>
    <col min="1282" max="1282" width="18.85546875" style="1001" customWidth="1"/>
    <col min="1283" max="1283" width="5.7109375" style="1001" customWidth="1"/>
    <col min="1284" max="1284" width="10.140625" style="1001" customWidth="1"/>
    <col min="1285" max="1285" width="14.5703125" style="1001" customWidth="1"/>
    <col min="1286" max="1286" width="9.5703125" style="1001" customWidth="1"/>
    <col min="1287" max="1287" width="14.85546875" style="1001" customWidth="1"/>
    <col min="1288" max="1288" width="10.42578125" style="1001" customWidth="1"/>
    <col min="1289" max="1289" width="9.5703125" style="1001" customWidth="1"/>
    <col min="1290" max="1290" width="13.7109375" style="1001" customWidth="1"/>
    <col min="1291" max="1291" width="11" style="1001" customWidth="1"/>
    <col min="1292" max="1292" width="14.7109375" style="1001" customWidth="1"/>
    <col min="1293" max="1536" width="9.140625" style="1001"/>
    <col min="1537" max="1537" width="8.5703125" style="1001" customWidth="1"/>
    <col min="1538" max="1538" width="18.85546875" style="1001" customWidth="1"/>
    <col min="1539" max="1539" width="5.7109375" style="1001" customWidth="1"/>
    <col min="1540" max="1540" width="10.140625" style="1001" customWidth="1"/>
    <col min="1541" max="1541" width="14.5703125" style="1001" customWidth="1"/>
    <col min="1542" max="1542" width="9.5703125" style="1001" customWidth="1"/>
    <col min="1543" max="1543" width="14.85546875" style="1001" customWidth="1"/>
    <col min="1544" max="1544" width="10.42578125" style="1001" customWidth="1"/>
    <col min="1545" max="1545" width="9.5703125" style="1001" customWidth="1"/>
    <col min="1546" max="1546" width="13.7109375" style="1001" customWidth="1"/>
    <col min="1547" max="1547" width="11" style="1001" customWidth="1"/>
    <col min="1548" max="1548" width="14.7109375" style="1001" customWidth="1"/>
    <col min="1549" max="1792" width="9.140625" style="1001"/>
    <col min="1793" max="1793" width="8.5703125" style="1001" customWidth="1"/>
    <col min="1794" max="1794" width="18.85546875" style="1001" customWidth="1"/>
    <col min="1795" max="1795" width="5.7109375" style="1001" customWidth="1"/>
    <col min="1796" max="1796" width="10.140625" style="1001" customWidth="1"/>
    <col min="1797" max="1797" width="14.5703125" style="1001" customWidth="1"/>
    <col min="1798" max="1798" width="9.5703125" style="1001" customWidth="1"/>
    <col min="1799" max="1799" width="14.85546875" style="1001" customWidth="1"/>
    <col min="1800" max="1800" width="10.42578125" style="1001" customWidth="1"/>
    <col min="1801" max="1801" width="9.5703125" style="1001" customWidth="1"/>
    <col min="1802" max="1802" width="13.7109375" style="1001" customWidth="1"/>
    <col min="1803" max="1803" width="11" style="1001" customWidth="1"/>
    <col min="1804" max="1804" width="14.7109375" style="1001" customWidth="1"/>
    <col min="1805" max="2048" width="9.140625" style="1001"/>
    <col min="2049" max="2049" width="8.5703125" style="1001" customWidth="1"/>
    <col min="2050" max="2050" width="18.85546875" style="1001" customWidth="1"/>
    <col min="2051" max="2051" width="5.7109375" style="1001" customWidth="1"/>
    <col min="2052" max="2052" width="10.140625" style="1001" customWidth="1"/>
    <col min="2053" max="2053" width="14.5703125" style="1001" customWidth="1"/>
    <col min="2054" max="2054" width="9.5703125" style="1001" customWidth="1"/>
    <col min="2055" max="2055" width="14.85546875" style="1001" customWidth="1"/>
    <col min="2056" max="2056" width="10.42578125" style="1001" customWidth="1"/>
    <col min="2057" max="2057" width="9.5703125" style="1001" customWidth="1"/>
    <col min="2058" max="2058" width="13.7109375" style="1001" customWidth="1"/>
    <col min="2059" max="2059" width="11" style="1001" customWidth="1"/>
    <col min="2060" max="2060" width="14.7109375" style="1001" customWidth="1"/>
    <col min="2061" max="2304" width="9.140625" style="1001"/>
    <col min="2305" max="2305" width="8.5703125" style="1001" customWidth="1"/>
    <col min="2306" max="2306" width="18.85546875" style="1001" customWidth="1"/>
    <col min="2307" max="2307" width="5.7109375" style="1001" customWidth="1"/>
    <col min="2308" max="2308" width="10.140625" style="1001" customWidth="1"/>
    <col min="2309" max="2309" width="14.5703125" style="1001" customWidth="1"/>
    <col min="2310" max="2310" width="9.5703125" style="1001" customWidth="1"/>
    <col min="2311" max="2311" width="14.85546875" style="1001" customWidth="1"/>
    <col min="2312" max="2312" width="10.42578125" style="1001" customWidth="1"/>
    <col min="2313" max="2313" width="9.5703125" style="1001" customWidth="1"/>
    <col min="2314" max="2314" width="13.7109375" style="1001" customWidth="1"/>
    <col min="2315" max="2315" width="11" style="1001" customWidth="1"/>
    <col min="2316" max="2316" width="14.7109375" style="1001" customWidth="1"/>
    <col min="2317" max="2560" width="9.140625" style="1001"/>
    <col min="2561" max="2561" width="8.5703125" style="1001" customWidth="1"/>
    <col min="2562" max="2562" width="18.85546875" style="1001" customWidth="1"/>
    <col min="2563" max="2563" width="5.7109375" style="1001" customWidth="1"/>
    <col min="2564" max="2564" width="10.140625" style="1001" customWidth="1"/>
    <col min="2565" max="2565" width="14.5703125" style="1001" customWidth="1"/>
    <col min="2566" max="2566" width="9.5703125" style="1001" customWidth="1"/>
    <col min="2567" max="2567" width="14.85546875" style="1001" customWidth="1"/>
    <col min="2568" max="2568" width="10.42578125" style="1001" customWidth="1"/>
    <col min="2569" max="2569" width="9.5703125" style="1001" customWidth="1"/>
    <col min="2570" max="2570" width="13.7109375" style="1001" customWidth="1"/>
    <col min="2571" max="2571" width="11" style="1001" customWidth="1"/>
    <col min="2572" max="2572" width="14.7109375" style="1001" customWidth="1"/>
    <col min="2573" max="2816" width="9.140625" style="1001"/>
    <col min="2817" max="2817" width="8.5703125" style="1001" customWidth="1"/>
    <col min="2818" max="2818" width="18.85546875" style="1001" customWidth="1"/>
    <col min="2819" max="2819" width="5.7109375" style="1001" customWidth="1"/>
    <col min="2820" max="2820" width="10.140625" style="1001" customWidth="1"/>
    <col min="2821" max="2821" width="14.5703125" style="1001" customWidth="1"/>
    <col min="2822" max="2822" width="9.5703125" style="1001" customWidth="1"/>
    <col min="2823" max="2823" width="14.85546875" style="1001" customWidth="1"/>
    <col min="2824" max="2824" width="10.42578125" style="1001" customWidth="1"/>
    <col min="2825" max="2825" width="9.5703125" style="1001" customWidth="1"/>
    <col min="2826" max="2826" width="13.7109375" style="1001" customWidth="1"/>
    <col min="2827" max="2827" width="11" style="1001" customWidth="1"/>
    <col min="2828" max="2828" width="14.7109375" style="1001" customWidth="1"/>
    <col min="2829" max="3072" width="9.140625" style="1001"/>
    <col min="3073" max="3073" width="8.5703125" style="1001" customWidth="1"/>
    <col min="3074" max="3074" width="18.85546875" style="1001" customWidth="1"/>
    <col min="3075" max="3075" width="5.7109375" style="1001" customWidth="1"/>
    <col min="3076" max="3076" width="10.140625" style="1001" customWidth="1"/>
    <col min="3077" max="3077" width="14.5703125" style="1001" customWidth="1"/>
    <col min="3078" max="3078" width="9.5703125" style="1001" customWidth="1"/>
    <col min="3079" max="3079" width="14.85546875" style="1001" customWidth="1"/>
    <col min="3080" max="3080" width="10.42578125" style="1001" customWidth="1"/>
    <col min="3081" max="3081" width="9.5703125" style="1001" customWidth="1"/>
    <col min="3082" max="3082" width="13.7109375" style="1001" customWidth="1"/>
    <col min="3083" max="3083" width="11" style="1001" customWidth="1"/>
    <col min="3084" max="3084" width="14.7109375" style="1001" customWidth="1"/>
    <col min="3085" max="3328" width="9.140625" style="1001"/>
    <col min="3329" max="3329" width="8.5703125" style="1001" customWidth="1"/>
    <col min="3330" max="3330" width="18.85546875" style="1001" customWidth="1"/>
    <col min="3331" max="3331" width="5.7109375" style="1001" customWidth="1"/>
    <col min="3332" max="3332" width="10.140625" style="1001" customWidth="1"/>
    <col min="3333" max="3333" width="14.5703125" style="1001" customWidth="1"/>
    <col min="3334" max="3334" width="9.5703125" style="1001" customWidth="1"/>
    <col min="3335" max="3335" width="14.85546875" style="1001" customWidth="1"/>
    <col min="3336" max="3336" width="10.42578125" style="1001" customWidth="1"/>
    <col min="3337" max="3337" width="9.5703125" style="1001" customWidth="1"/>
    <col min="3338" max="3338" width="13.7109375" style="1001" customWidth="1"/>
    <col min="3339" max="3339" width="11" style="1001" customWidth="1"/>
    <col min="3340" max="3340" width="14.7109375" style="1001" customWidth="1"/>
    <col min="3341" max="3584" width="9.140625" style="1001"/>
    <col min="3585" max="3585" width="8.5703125" style="1001" customWidth="1"/>
    <col min="3586" max="3586" width="18.85546875" style="1001" customWidth="1"/>
    <col min="3587" max="3587" width="5.7109375" style="1001" customWidth="1"/>
    <col min="3588" max="3588" width="10.140625" style="1001" customWidth="1"/>
    <col min="3589" max="3589" width="14.5703125" style="1001" customWidth="1"/>
    <col min="3590" max="3590" width="9.5703125" style="1001" customWidth="1"/>
    <col min="3591" max="3591" width="14.85546875" style="1001" customWidth="1"/>
    <col min="3592" max="3592" width="10.42578125" style="1001" customWidth="1"/>
    <col min="3593" max="3593" width="9.5703125" style="1001" customWidth="1"/>
    <col min="3594" max="3594" width="13.7109375" style="1001" customWidth="1"/>
    <col min="3595" max="3595" width="11" style="1001" customWidth="1"/>
    <col min="3596" max="3596" width="14.7109375" style="1001" customWidth="1"/>
    <col min="3597" max="3840" width="9.140625" style="1001"/>
    <col min="3841" max="3841" width="8.5703125" style="1001" customWidth="1"/>
    <col min="3842" max="3842" width="18.85546875" style="1001" customWidth="1"/>
    <col min="3843" max="3843" width="5.7109375" style="1001" customWidth="1"/>
    <col min="3844" max="3844" width="10.140625" style="1001" customWidth="1"/>
    <col min="3845" max="3845" width="14.5703125" style="1001" customWidth="1"/>
    <col min="3846" max="3846" width="9.5703125" style="1001" customWidth="1"/>
    <col min="3847" max="3847" width="14.85546875" style="1001" customWidth="1"/>
    <col min="3848" max="3848" width="10.42578125" style="1001" customWidth="1"/>
    <col min="3849" max="3849" width="9.5703125" style="1001" customWidth="1"/>
    <col min="3850" max="3850" width="13.7109375" style="1001" customWidth="1"/>
    <col min="3851" max="3851" width="11" style="1001" customWidth="1"/>
    <col min="3852" max="3852" width="14.7109375" style="1001" customWidth="1"/>
    <col min="3853" max="4096" width="9.140625" style="1001"/>
    <col min="4097" max="4097" width="8.5703125" style="1001" customWidth="1"/>
    <col min="4098" max="4098" width="18.85546875" style="1001" customWidth="1"/>
    <col min="4099" max="4099" width="5.7109375" style="1001" customWidth="1"/>
    <col min="4100" max="4100" width="10.140625" style="1001" customWidth="1"/>
    <col min="4101" max="4101" width="14.5703125" style="1001" customWidth="1"/>
    <col min="4102" max="4102" width="9.5703125" style="1001" customWidth="1"/>
    <col min="4103" max="4103" width="14.85546875" style="1001" customWidth="1"/>
    <col min="4104" max="4104" width="10.42578125" style="1001" customWidth="1"/>
    <col min="4105" max="4105" width="9.5703125" style="1001" customWidth="1"/>
    <col min="4106" max="4106" width="13.7109375" style="1001" customWidth="1"/>
    <col min="4107" max="4107" width="11" style="1001" customWidth="1"/>
    <col min="4108" max="4108" width="14.7109375" style="1001" customWidth="1"/>
    <col min="4109" max="4352" width="9.140625" style="1001"/>
    <col min="4353" max="4353" width="8.5703125" style="1001" customWidth="1"/>
    <col min="4354" max="4354" width="18.85546875" style="1001" customWidth="1"/>
    <col min="4355" max="4355" width="5.7109375" style="1001" customWidth="1"/>
    <col min="4356" max="4356" width="10.140625" style="1001" customWidth="1"/>
    <col min="4357" max="4357" width="14.5703125" style="1001" customWidth="1"/>
    <col min="4358" max="4358" width="9.5703125" style="1001" customWidth="1"/>
    <col min="4359" max="4359" width="14.85546875" style="1001" customWidth="1"/>
    <col min="4360" max="4360" width="10.42578125" style="1001" customWidth="1"/>
    <col min="4361" max="4361" width="9.5703125" style="1001" customWidth="1"/>
    <col min="4362" max="4362" width="13.7109375" style="1001" customWidth="1"/>
    <col min="4363" max="4363" width="11" style="1001" customWidth="1"/>
    <col min="4364" max="4364" width="14.7109375" style="1001" customWidth="1"/>
    <col min="4365" max="4608" width="9.140625" style="1001"/>
    <col min="4609" max="4609" width="8.5703125" style="1001" customWidth="1"/>
    <col min="4610" max="4610" width="18.85546875" style="1001" customWidth="1"/>
    <col min="4611" max="4611" width="5.7109375" style="1001" customWidth="1"/>
    <col min="4612" max="4612" width="10.140625" style="1001" customWidth="1"/>
    <col min="4613" max="4613" width="14.5703125" style="1001" customWidth="1"/>
    <col min="4614" max="4614" width="9.5703125" style="1001" customWidth="1"/>
    <col min="4615" max="4615" width="14.85546875" style="1001" customWidth="1"/>
    <col min="4616" max="4616" width="10.42578125" style="1001" customWidth="1"/>
    <col min="4617" max="4617" width="9.5703125" style="1001" customWidth="1"/>
    <col min="4618" max="4618" width="13.7109375" style="1001" customWidth="1"/>
    <col min="4619" max="4619" width="11" style="1001" customWidth="1"/>
    <col min="4620" max="4620" width="14.7109375" style="1001" customWidth="1"/>
    <col min="4621" max="4864" width="9.140625" style="1001"/>
    <col min="4865" max="4865" width="8.5703125" style="1001" customWidth="1"/>
    <col min="4866" max="4866" width="18.85546875" style="1001" customWidth="1"/>
    <col min="4867" max="4867" width="5.7109375" style="1001" customWidth="1"/>
    <col min="4868" max="4868" width="10.140625" style="1001" customWidth="1"/>
    <col min="4869" max="4869" width="14.5703125" style="1001" customWidth="1"/>
    <col min="4870" max="4870" width="9.5703125" style="1001" customWidth="1"/>
    <col min="4871" max="4871" width="14.85546875" style="1001" customWidth="1"/>
    <col min="4872" max="4872" width="10.42578125" style="1001" customWidth="1"/>
    <col min="4873" max="4873" width="9.5703125" style="1001" customWidth="1"/>
    <col min="4874" max="4874" width="13.7109375" style="1001" customWidth="1"/>
    <col min="4875" max="4875" width="11" style="1001" customWidth="1"/>
    <col min="4876" max="4876" width="14.7109375" style="1001" customWidth="1"/>
    <col min="4877" max="5120" width="9.140625" style="1001"/>
    <col min="5121" max="5121" width="8.5703125" style="1001" customWidth="1"/>
    <col min="5122" max="5122" width="18.85546875" style="1001" customWidth="1"/>
    <col min="5123" max="5123" width="5.7109375" style="1001" customWidth="1"/>
    <col min="5124" max="5124" width="10.140625" style="1001" customWidth="1"/>
    <col min="5125" max="5125" width="14.5703125" style="1001" customWidth="1"/>
    <col min="5126" max="5126" width="9.5703125" style="1001" customWidth="1"/>
    <col min="5127" max="5127" width="14.85546875" style="1001" customWidth="1"/>
    <col min="5128" max="5128" width="10.42578125" style="1001" customWidth="1"/>
    <col min="5129" max="5129" width="9.5703125" style="1001" customWidth="1"/>
    <col min="5130" max="5130" width="13.7109375" style="1001" customWidth="1"/>
    <col min="5131" max="5131" width="11" style="1001" customWidth="1"/>
    <col min="5132" max="5132" width="14.7109375" style="1001" customWidth="1"/>
    <col min="5133" max="5376" width="9.140625" style="1001"/>
    <col min="5377" max="5377" width="8.5703125" style="1001" customWidth="1"/>
    <col min="5378" max="5378" width="18.85546875" style="1001" customWidth="1"/>
    <col min="5379" max="5379" width="5.7109375" style="1001" customWidth="1"/>
    <col min="5380" max="5380" width="10.140625" style="1001" customWidth="1"/>
    <col min="5381" max="5381" width="14.5703125" style="1001" customWidth="1"/>
    <col min="5382" max="5382" width="9.5703125" style="1001" customWidth="1"/>
    <col min="5383" max="5383" width="14.85546875" style="1001" customWidth="1"/>
    <col min="5384" max="5384" width="10.42578125" style="1001" customWidth="1"/>
    <col min="5385" max="5385" width="9.5703125" style="1001" customWidth="1"/>
    <col min="5386" max="5386" width="13.7109375" style="1001" customWidth="1"/>
    <col min="5387" max="5387" width="11" style="1001" customWidth="1"/>
    <col min="5388" max="5388" width="14.7109375" style="1001" customWidth="1"/>
    <col min="5389" max="5632" width="9.140625" style="1001"/>
    <col min="5633" max="5633" width="8.5703125" style="1001" customWidth="1"/>
    <col min="5634" max="5634" width="18.85546875" style="1001" customWidth="1"/>
    <col min="5635" max="5635" width="5.7109375" style="1001" customWidth="1"/>
    <col min="5636" max="5636" width="10.140625" style="1001" customWidth="1"/>
    <col min="5637" max="5637" width="14.5703125" style="1001" customWidth="1"/>
    <col min="5638" max="5638" width="9.5703125" style="1001" customWidth="1"/>
    <col min="5639" max="5639" width="14.85546875" style="1001" customWidth="1"/>
    <col min="5640" max="5640" width="10.42578125" style="1001" customWidth="1"/>
    <col min="5641" max="5641" width="9.5703125" style="1001" customWidth="1"/>
    <col min="5642" max="5642" width="13.7109375" style="1001" customWidth="1"/>
    <col min="5643" max="5643" width="11" style="1001" customWidth="1"/>
    <col min="5644" max="5644" width="14.7109375" style="1001" customWidth="1"/>
    <col min="5645" max="5888" width="9.140625" style="1001"/>
    <col min="5889" max="5889" width="8.5703125" style="1001" customWidth="1"/>
    <col min="5890" max="5890" width="18.85546875" style="1001" customWidth="1"/>
    <col min="5891" max="5891" width="5.7109375" style="1001" customWidth="1"/>
    <col min="5892" max="5892" width="10.140625" style="1001" customWidth="1"/>
    <col min="5893" max="5893" width="14.5703125" style="1001" customWidth="1"/>
    <col min="5894" max="5894" width="9.5703125" style="1001" customWidth="1"/>
    <col min="5895" max="5895" width="14.85546875" style="1001" customWidth="1"/>
    <col min="5896" max="5896" width="10.42578125" style="1001" customWidth="1"/>
    <col min="5897" max="5897" width="9.5703125" style="1001" customWidth="1"/>
    <col min="5898" max="5898" width="13.7109375" style="1001" customWidth="1"/>
    <col min="5899" max="5899" width="11" style="1001" customWidth="1"/>
    <col min="5900" max="5900" width="14.7109375" style="1001" customWidth="1"/>
    <col min="5901" max="6144" width="9.140625" style="1001"/>
    <col min="6145" max="6145" width="8.5703125" style="1001" customWidth="1"/>
    <col min="6146" max="6146" width="18.85546875" style="1001" customWidth="1"/>
    <col min="6147" max="6147" width="5.7109375" style="1001" customWidth="1"/>
    <col min="6148" max="6148" width="10.140625" style="1001" customWidth="1"/>
    <col min="6149" max="6149" width="14.5703125" style="1001" customWidth="1"/>
    <col min="6150" max="6150" width="9.5703125" style="1001" customWidth="1"/>
    <col min="6151" max="6151" width="14.85546875" style="1001" customWidth="1"/>
    <col min="6152" max="6152" width="10.42578125" style="1001" customWidth="1"/>
    <col min="6153" max="6153" width="9.5703125" style="1001" customWidth="1"/>
    <col min="6154" max="6154" width="13.7109375" style="1001" customWidth="1"/>
    <col min="6155" max="6155" width="11" style="1001" customWidth="1"/>
    <col min="6156" max="6156" width="14.7109375" style="1001" customWidth="1"/>
    <col min="6157" max="6400" width="9.140625" style="1001"/>
    <col min="6401" max="6401" width="8.5703125" style="1001" customWidth="1"/>
    <col min="6402" max="6402" width="18.85546875" style="1001" customWidth="1"/>
    <col min="6403" max="6403" width="5.7109375" style="1001" customWidth="1"/>
    <col min="6404" max="6404" width="10.140625" style="1001" customWidth="1"/>
    <col min="6405" max="6405" width="14.5703125" style="1001" customWidth="1"/>
    <col min="6406" max="6406" width="9.5703125" style="1001" customWidth="1"/>
    <col min="6407" max="6407" width="14.85546875" style="1001" customWidth="1"/>
    <col min="6408" max="6408" width="10.42578125" style="1001" customWidth="1"/>
    <col min="6409" max="6409" width="9.5703125" style="1001" customWidth="1"/>
    <col min="6410" max="6410" width="13.7109375" style="1001" customWidth="1"/>
    <col min="6411" max="6411" width="11" style="1001" customWidth="1"/>
    <col min="6412" max="6412" width="14.7109375" style="1001" customWidth="1"/>
    <col min="6413" max="6656" width="9.140625" style="1001"/>
    <col min="6657" max="6657" width="8.5703125" style="1001" customWidth="1"/>
    <col min="6658" max="6658" width="18.85546875" style="1001" customWidth="1"/>
    <col min="6659" max="6659" width="5.7109375" style="1001" customWidth="1"/>
    <col min="6660" max="6660" width="10.140625" style="1001" customWidth="1"/>
    <col min="6661" max="6661" width="14.5703125" style="1001" customWidth="1"/>
    <col min="6662" max="6662" width="9.5703125" style="1001" customWidth="1"/>
    <col min="6663" max="6663" width="14.85546875" style="1001" customWidth="1"/>
    <col min="6664" max="6664" width="10.42578125" style="1001" customWidth="1"/>
    <col min="6665" max="6665" width="9.5703125" style="1001" customWidth="1"/>
    <col min="6666" max="6666" width="13.7109375" style="1001" customWidth="1"/>
    <col min="6667" max="6667" width="11" style="1001" customWidth="1"/>
    <col min="6668" max="6668" width="14.7109375" style="1001" customWidth="1"/>
    <col min="6669" max="6912" width="9.140625" style="1001"/>
    <col min="6913" max="6913" width="8.5703125" style="1001" customWidth="1"/>
    <col min="6914" max="6914" width="18.85546875" style="1001" customWidth="1"/>
    <col min="6915" max="6915" width="5.7109375" style="1001" customWidth="1"/>
    <col min="6916" max="6916" width="10.140625" style="1001" customWidth="1"/>
    <col min="6917" max="6917" width="14.5703125" style="1001" customWidth="1"/>
    <col min="6918" max="6918" width="9.5703125" style="1001" customWidth="1"/>
    <col min="6919" max="6919" width="14.85546875" style="1001" customWidth="1"/>
    <col min="6920" max="6920" width="10.42578125" style="1001" customWidth="1"/>
    <col min="6921" max="6921" width="9.5703125" style="1001" customWidth="1"/>
    <col min="6922" max="6922" width="13.7109375" style="1001" customWidth="1"/>
    <col min="6923" max="6923" width="11" style="1001" customWidth="1"/>
    <col min="6924" max="6924" width="14.7109375" style="1001" customWidth="1"/>
    <col min="6925" max="7168" width="9.140625" style="1001"/>
    <col min="7169" max="7169" width="8.5703125" style="1001" customWidth="1"/>
    <col min="7170" max="7170" width="18.85546875" style="1001" customWidth="1"/>
    <col min="7171" max="7171" width="5.7109375" style="1001" customWidth="1"/>
    <col min="7172" max="7172" width="10.140625" style="1001" customWidth="1"/>
    <col min="7173" max="7173" width="14.5703125" style="1001" customWidth="1"/>
    <col min="7174" max="7174" width="9.5703125" style="1001" customWidth="1"/>
    <col min="7175" max="7175" width="14.85546875" style="1001" customWidth="1"/>
    <col min="7176" max="7176" width="10.42578125" style="1001" customWidth="1"/>
    <col min="7177" max="7177" width="9.5703125" style="1001" customWidth="1"/>
    <col min="7178" max="7178" width="13.7109375" style="1001" customWidth="1"/>
    <col min="7179" max="7179" width="11" style="1001" customWidth="1"/>
    <col min="7180" max="7180" width="14.7109375" style="1001" customWidth="1"/>
    <col min="7181" max="7424" width="9.140625" style="1001"/>
    <col min="7425" max="7425" width="8.5703125" style="1001" customWidth="1"/>
    <col min="7426" max="7426" width="18.85546875" style="1001" customWidth="1"/>
    <col min="7427" max="7427" width="5.7109375" style="1001" customWidth="1"/>
    <col min="7428" max="7428" width="10.140625" style="1001" customWidth="1"/>
    <col min="7429" max="7429" width="14.5703125" style="1001" customWidth="1"/>
    <col min="7430" max="7430" width="9.5703125" style="1001" customWidth="1"/>
    <col min="7431" max="7431" width="14.85546875" style="1001" customWidth="1"/>
    <col min="7432" max="7432" width="10.42578125" style="1001" customWidth="1"/>
    <col min="7433" max="7433" width="9.5703125" style="1001" customWidth="1"/>
    <col min="7434" max="7434" width="13.7109375" style="1001" customWidth="1"/>
    <col min="7435" max="7435" width="11" style="1001" customWidth="1"/>
    <col min="7436" max="7436" width="14.7109375" style="1001" customWidth="1"/>
    <col min="7437" max="7680" width="9.140625" style="1001"/>
    <col min="7681" max="7681" width="8.5703125" style="1001" customWidth="1"/>
    <col min="7682" max="7682" width="18.85546875" style="1001" customWidth="1"/>
    <col min="7683" max="7683" width="5.7109375" style="1001" customWidth="1"/>
    <col min="7684" max="7684" width="10.140625" style="1001" customWidth="1"/>
    <col min="7685" max="7685" width="14.5703125" style="1001" customWidth="1"/>
    <col min="7686" max="7686" width="9.5703125" style="1001" customWidth="1"/>
    <col min="7687" max="7687" width="14.85546875" style="1001" customWidth="1"/>
    <col min="7688" max="7688" width="10.42578125" style="1001" customWidth="1"/>
    <col min="7689" max="7689" width="9.5703125" style="1001" customWidth="1"/>
    <col min="7690" max="7690" width="13.7109375" style="1001" customWidth="1"/>
    <col min="7691" max="7691" width="11" style="1001" customWidth="1"/>
    <col min="7692" max="7692" width="14.7109375" style="1001" customWidth="1"/>
    <col min="7693" max="7936" width="9.140625" style="1001"/>
    <col min="7937" max="7937" width="8.5703125" style="1001" customWidth="1"/>
    <col min="7938" max="7938" width="18.85546875" style="1001" customWidth="1"/>
    <col min="7939" max="7939" width="5.7109375" style="1001" customWidth="1"/>
    <col min="7940" max="7940" width="10.140625" style="1001" customWidth="1"/>
    <col min="7941" max="7941" width="14.5703125" style="1001" customWidth="1"/>
    <col min="7942" max="7942" width="9.5703125" style="1001" customWidth="1"/>
    <col min="7943" max="7943" width="14.85546875" style="1001" customWidth="1"/>
    <col min="7944" max="7944" width="10.42578125" style="1001" customWidth="1"/>
    <col min="7945" max="7945" width="9.5703125" style="1001" customWidth="1"/>
    <col min="7946" max="7946" width="13.7109375" style="1001" customWidth="1"/>
    <col min="7947" max="7947" width="11" style="1001" customWidth="1"/>
    <col min="7948" max="7948" width="14.7109375" style="1001" customWidth="1"/>
    <col min="7949" max="8192" width="9.140625" style="1001"/>
    <col min="8193" max="8193" width="8.5703125" style="1001" customWidth="1"/>
    <col min="8194" max="8194" width="18.85546875" style="1001" customWidth="1"/>
    <col min="8195" max="8195" width="5.7109375" style="1001" customWidth="1"/>
    <col min="8196" max="8196" width="10.140625" style="1001" customWidth="1"/>
    <col min="8197" max="8197" width="14.5703125" style="1001" customWidth="1"/>
    <col min="8198" max="8198" width="9.5703125" style="1001" customWidth="1"/>
    <col min="8199" max="8199" width="14.85546875" style="1001" customWidth="1"/>
    <col min="8200" max="8200" width="10.42578125" style="1001" customWidth="1"/>
    <col min="8201" max="8201" width="9.5703125" style="1001" customWidth="1"/>
    <col min="8202" max="8202" width="13.7109375" style="1001" customWidth="1"/>
    <col min="8203" max="8203" width="11" style="1001" customWidth="1"/>
    <col min="8204" max="8204" width="14.7109375" style="1001" customWidth="1"/>
    <col min="8205" max="8448" width="9.140625" style="1001"/>
    <col min="8449" max="8449" width="8.5703125" style="1001" customWidth="1"/>
    <col min="8450" max="8450" width="18.85546875" style="1001" customWidth="1"/>
    <col min="8451" max="8451" width="5.7109375" style="1001" customWidth="1"/>
    <col min="8452" max="8452" width="10.140625" style="1001" customWidth="1"/>
    <col min="8453" max="8453" width="14.5703125" style="1001" customWidth="1"/>
    <col min="8454" max="8454" width="9.5703125" style="1001" customWidth="1"/>
    <col min="8455" max="8455" width="14.85546875" style="1001" customWidth="1"/>
    <col min="8456" max="8456" width="10.42578125" style="1001" customWidth="1"/>
    <col min="8457" max="8457" width="9.5703125" style="1001" customWidth="1"/>
    <col min="8458" max="8458" width="13.7109375" style="1001" customWidth="1"/>
    <col min="8459" max="8459" width="11" style="1001" customWidth="1"/>
    <col min="8460" max="8460" width="14.7109375" style="1001" customWidth="1"/>
    <col min="8461" max="8704" width="9.140625" style="1001"/>
    <col min="8705" max="8705" width="8.5703125" style="1001" customWidth="1"/>
    <col min="8706" max="8706" width="18.85546875" style="1001" customWidth="1"/>
    <col min="8707" max="8707" width="5.7109375" style="1001" customWidth="1"/>
    <col min="8708" max="8708" width="10.140625" style="1001" customWidth="1"/>
    <col min="8709" max="8709" width="14.5703125" style="1001" customWidth="1"/>
    <col min="8710" max="8710" width="9.5703125" style="1001" customWidth="1"/>
    <col min="8711" max="8711" width="14.85546875" style="1001" customWidth="1"/>
    <col min="8712" max="8712" width="10.42578125" style="1001" customWidth="1"/>
    <col min="8713" max="8713" width="9.5703125" style="1001" customWidth="1"/>
    <col min="8714" max="8714" width="13.7109375" style="1001" customWidth="1"/>
    <col min="8715" max="8715" width="11" style="1001" customWidth="1"/>
    <col min="8716" max="8716" width="14.7109375" style="1001" customWidth="1"/>
    <col min="8717" max="8960" width="9.140625" style="1001"/>
    <col min="8961" max="8961" width="8.5703125" style="1001" customWidth="1"/>
    <col min="8962" max="8962" width="18.85546875" style="1001" customWidth="1"/>
    <col min="8963" max="8963" width="5.7109375" style="1001" customWidth="1"/>
    <col min="8964" max="8964" width="10.140625" style="1001" customWidth="1"/>
    <col min="8965" max="8965" width="14.5703125" style="1001" customWidth="1"/>
    <col min="8966" max="8966" width="9.5703125" style="1001" customWidth="1"/>
    <col min="8967" max="8967" width="14.85546875" style="1001" customWidth="1"/>
    <col min="8968" max="8968" width="10.42578125" style="1001" customWidth="1"/>
    <col min="8969" max="8969" width="9.5703125" style="1001" customWidth="1"/>
    <col min="8970" max="8970" width="13.7109375" style="1001" customWidth="1"/>
    <col min="8971" max="8971" width="11" style="1001" customWidth="1"/>
    <col min="8972" max="8972" width="14.7109375" style="1001" customWidth="1"/>
    <col min="8973" max="9216" width="9.140625" style="1001"/>
    <col min="9217" max="9217" width="8.5703125" style="1001" customWidth="1"/>
    <col min="9218" max="9218" width="18.85546875" style="1001" customWidth="1"/>
    <col min="9219" max="9219" width="5.7109375" style="1001" customWidth="1"/>
    <col min="9220" max="9220" width="10.140625" style="1001" customWidth="1"/>
    <col min="9221" max="9221" width="14.5703125" style="1001" customWidth="1"/>
    <col min="9222" max="9222" width="9.5703125" style="1001" customWidth="1"/>
    <col min="9223" max="9223" width="14.85546875" style="1001" customWidth="1"/>
    <col min="9224" max="9224" width="10.42578125" style="1001" customWidth="1"/>
    <col min="9225" max="9225" width="9.5703125" style="1001" customWidth="1"/>
    <col min="9226" max="9226" width="13.7109375" style="1001" customWidth="1"/>
    <col min="9227" max="9227" width="11" style="1001" customWidth="1"/>
    <col min="9228" max="9228" width="14.7109375" style="1001" customWidth="1"/>
    <col min="9229" max="9472" width="9.140625" style="1001"/>
    <col min="9473" max="9473" width="8.5703125" style="1001" customWidth="1"/>
    <col min="9474" max="9474" width="18.85546875" style="1001" customWidth="1"/>
    <col min="9475" max="9475" width="5.7109375" style="1001" customWidth="1"/>
    <col min="9476" max="9476" width="10.140625" style="1001" customWidth="1"/>
    <col min="9477" max="9477" width="14.5703125" style="1001" customWidth="1"/>
    <col min="9478" max="9478" width="9.5703125" style="1001" customWidth="1"/>
    <col min="9479" max="9479" width="14.85546875" style="1001" customWidth="1"/>
    <col min="9480" max="9480" width="10.42578125" style="1001" customWidth="1"/>
    <col min="9481" max="9481" width="9.5703125" style="1001" customWidth="1"/>
    <col min="9482" max="9482" width="13.7109375" style="1001" customWidth="1"/>
    <col min="9483" max="9483" width="11" style="1001" customWidth="1"/>
    <col min="9484" max="9484" width="14.7109375" style="1001" customWidth="1"/>
    <col min="9485" max="9728" width="9.140625" style="1001"/>
    <col min="9729" max="9729" width="8.5703125" style="1001" customWidth="1"/>
    <col min="9730" max="9730" width="18.85546875" style="1001" customWidth="1"/>
    <col min="9731" max="9731" width="5.7109375" style="1001" customWidth="1"/>
    <col min="9732" max="9732" width="10.140625" style="1001" customWidth="1"/>
    <col min="9733" max="9733" width="14.5703125" style="1001" customWidth="1"/>
    <col min="9734" max="9734" width="9.5703125" style="1001" customWidth="1"/>
    <col min="9735" max="9735" width="14.85546875" style="1001" customWidth="1"/>
    <col min="9736" max="9736" width="10.42578125" style="1001" customWidth="1"/>
    <col min="9737" max="9737" width="9.5703125" style="1001" customWidth="1"/>
    <col min="9738" max="9738" width="13.7109375" style="1001" customWidth="1"/>
    <col min="9739" max="9739" width="11" style="1001" customWidth="1"/>
    <col min="9740" max="9740" width="14.7109375" style="1001" customWidth="1"/>
    <col min="9741" max="9984" width="9.140625" style="1001"/>
    <col min="9985" max="9985" width="8.5703125" style="1001" customWidth="1"/>
    <col min="9986" max="9986" width="18.85546875" style="1001" customWidth="1"/>
    <col min="9987" max="9987" width="5.7109375" style="1001" customWidth="1"/>
    <col min="9988" max="9988" width="10.140625" style="1001" customWidth="1"/>
    <col min="9989" max="9989" width="14.5703125" style="1001" customWidth="1"/>
    <col min="9990" max="9990" width="9.5703125" style="1001" customWidth="1"/>
    <col min="9991" max="9991" width="14.85546875" style="1001" customWidth="1"/>
    <col min="9992" max="9992" width="10.42578125" style="1001" customWidth="1"/>
    <col min="9993" max="9993" width="9.5703125" style="1001" customWidth="1"/>
    <col min="9994" max="9994" width="13.7109375" style="1001" customWidth="1"/>
    <col min="9995" max="9995" width="11" style="1001" customWidth="1"/>
    <col min="9996" max="9996" width="14.7109375" style="1001" customWidth="1"/>
    <col min="9997" max="10240" width="9.140625" style="1001"/>
    <col min="10241" max="10241" width="8.5703125" style="1001" customWidth="1"/>
    <col min="10242" max="10242" width="18.85546875" style="1001" customWidth="1"/>
    <col min="10243" max="10243" width="5.7109375" style="1001" customWidth="1"/>
    <col min="10244" max="10244" width="10.140625" style="1001" customWidth="1"/>
    <col min="10245" max="10245" width="14.5703125" style="1001" customWidth="1"/>
    <col min="10246" max="10246" width="9.5703125" style="1001" customWidth="1"/>
    <col min="10247" max="10247" width="14.85546875" style="1001" customWidth="1"/>
    <col min="10248" max="10248" width="10.42578125" style="1001" customWidth="1"/>
    <col min="10249" max="10249" width="9.5703125" style="1001" customWidth="1"/>
    <col min="10250" max="10250" width="13.7109375" style="1001" customWidth="1"/>
    <col min="10251" max="10251" width="11" style="1001" customWidth="1"/>
    <col min="10252" max="10252" width="14.7109375" style="1001" customWidth="1"/>
    <col min="10253" max="10496" width="9.140625" style="1001"/>
    <col min="10497" max="10497" width="8.5703125" style="1001" customWidth="1"/>
    <col min="10498" max="10498" width="18.85546875" style="1001" customWidth="1"/>
    <col min="10499" max="10499" width="5.7109375" style="1001" customWidth="1"/>
    <col min="10500" max="10500" width="10.140625" style="1001" customWidth="1"/>
    <col min="10501" max="10501" width="14.5703125" style="1001" customWidth="1"/>
    <col min="10502" max="10502" width="9.5703125" style="1001" customWidth="1"/>
    <col min="10503" max="10503" width="14.85546875" style="1001" customWidth="1"/>
    <col min="10504" max="10504" width="10.42578125" style="1001" customWidth="1"/>
    <col min="10505" max="10505" width="9.5703125" style="1001" customWidth="1"/>
    <col min="10506" max="10506" width="13.7109375" style="1001" customWidth="1"/>
    <col min="10507" max="10507" width="11" style="1001" customWidth="1"/>
    <col min="10508" max="10508" width="14.7109375" style="1001" customWidth="1"/>
    <col min="10509" max="10752" width="9.140625" style="1001"/>
    <col min="10753" max="10753" width="8.5703125" style="1001" customWidth="1"/>
    <col min="10754" max="10754" width="18.85546875" style="1001" customWidth="1"/>
    <col min="10755" max="10755" width="5.7109375" style="1001" customWidth="1"/>
    <col min="10756" max="10756" width="10.140625" style="1001" customWidth="1"/>
    <col min="10757" max="10757" width="14.5703125" style="1001" customWidth="1"/>
    <col min="10758" max="10758" width="9.5703125" style="1001" customWidth="1"/>
    <col min="10759" max="10759" width="14.85546875" style="1001" customWidth="1"/>
    <col min="10760" max="10760" width="10.42578125" style="1001" customWidth="1"/>
    <col min="10761" max="10761" width="9.5703125" style="1001" customWidth="1"/>
    <col min="10762" max="10762" width="13.7109375" style="1001" customWidth="1"/>
    <col min="10763" max="10763" width="11" style="1001" customWidth="1"/>
    <col min="10764" max="10764" width="14.7109375" style="1001" customWidth="1"/>
    <col min="10765" max="11008" width="9.140625" style="1001"/>
    <col min="11009" max="11009" width="8.5703125" style="1001" customWidth="1"/>
    <col min="11010" max="11010" width="18.85546875" style="1001" customWidth="1"/>
    <col min="11011" max="11011" width="5.7109375" style="1001" customWidth="1"/>
    <col min="11012" max="11012" width="10.140625" style="1001" customWidth="1"/>
    <col min="11013" max="11013" width="14.5703125" style="1001" customWidth="1"/>
    <col min="11014" max="11014" width="9.5703125" style="1001" customWidth="1"/>
    <col min="11015" max="11015" width="14.85546875" style="1001" customWidth="1"/>
    <col min="11016" max="11016" width="10.42578125" style="1001" customWidth="1"/>
    <col min="11017" max="11017" width="9.5703125" style="1001" customWidth="1"/>
    <col min="11018" max="11018" width="13.7109375" style="1001" customWidth="1"/>
    <col min="11019" max="11019" width="11" style="1001" customWidth="1"/>
    <col min="11020" max="11020" width="14.7109375" style="1001" customWidth="1"/>
    <col min="11021" max="11264" width="9.140625" style="1001"/>
    <col min="11265" max="11265" width="8.5703125" style="1001" customWidth="1"/>
    <col min="11266" max="11266" width="18.85546875" style="1001" customWidth="1"/>
    <col min="11267" max="11267" width="5.7109375" style="1001" customWidth="1"/>
    <col min="11268" max="11268" width="10.140625" style="1001" customWidth="1"/>
    <col min="11269" max="11269" width="14.5703125" style="1001" customWidth="1"/>
    <col min="11270" max="11270" width="9.5703125" style="1001" customWidth="1"/>
    <col min="11271" max="11271" width="14.85546875" style="1001" customWidth="1"/>
    <col min="11272" max="11272" width="10.42578125" style="1001" customWidth="1"/>
    <col min="11273" max="11273" width="9.5703125" style="1001" customWidth="1"/>
    <col min="11274" max="11274" width="13.7109375" style="1001" customWidth="1"/>
    <col min="11275" max="11275" width="11" style="1001" customWidth="1"/>
    <col min="11276" max="11276" width="14.7109375" style="1001" customWidth="1"/>
    <col min="11277" max="11520" width="9.140625" style="1001"/>
    <col min="11521" max="11521" width="8.5703125" style="1001" customWidth="1"/>
    <col min="11522" max="11522" width="18.85546875" style="1001" customWidth="1"/>
    <col min="11523" max="11523" width="5.7109375" style="1001" customWidth="1"/>
    <col min="11524" max="11524" width="10.140625" style="1001" customWidth="1"/>
    <col min="11525" max="11525" width="14.5703125" style="1001" customWidth="1"/>
    <col min="11526" max="11526" width="9.5703125" style="1001" customWidth="1"/>
    <col min="11527" max="11527" width="14.85546875" style="1001" customWidth="1"/>
    <col min="11528" max="11528" width="10.42578125" style="1001" customWidth="1"/>
    <col min="11529" max="11529" width="9.5703125" style="1001" customWidth="1"/>
    <col min="11530" max="11530" width="13.7109375" style="1001" customWidth="1"/>
    <col min="11531" max="11531" width="11" style="1001" customWidth="1"/>
    <col min="11532" max="11532" width="14.7109375" style="1001" customWidth="1"/>
    <col min="11533" max="11776" width="9.140625" style="1001"/>
    <col min="11777" max="11777" width="8.5703125" style="1001" customWidth="1"/>
    <col min="11778" max="11778" width="18.85546875" style="1001" customWidth="1"/>
    <col min="11779" max="11779" width="5.7109375" style="1001" customWidth="1"/>
    <col min="11780" max="11780" width="10.140625" style="1001" customWidth="1"/>
    <col min="11781" max="11781" width="14.5703125" style="1001" customWidth="1"/>
    <col min="11782" max="11782" width="9.5703125" style="1001" customWidth="1"/>
    <col min="11783" max="11783" width="14.85546875" style="1001" customWidth="1"/>
    <col min="11784" max="11784" width="10.42578125" style="1001" customWidth="1"/>
    <col min="11785" max="11785" width="9.5703125" style="1001" customWidth="1"/>
    <col min="11786" max="11786" width="13.7109375" style="1001" customWidth="1"/>
    <col min="11787" max="11787" width="11" style="1001" customWidth="1"/>
    <col min="11788" max="11788" width="14.7109375" style="1001" customWidth="1"/>
    <col min="11789" max="12032" width="9.140625" style="1001"/>
    <col min="12033" max="12033" width="8.5703125" style="1001" customWidth="1"/>
    <col min="12034" max="12034" width="18.85546875" style="1001" customWidth="1"/>
    <col min="12035" max="12035" width="5.7109375" style="1001" customWidth="1"/>
    <col min="12036" max="12036" width="10.140625" style="1001" customWidth="1"/>
    <col min="12037" max="12037" width="14.5703125" style="1001" customWidth="1"/>
    <col min="12038" max="12038" width="9.5703125" style="1001" customWidth="1"/>
    <col min="12039" max="12039" width="14.85546875" style="1001" customWidth="1"/>
    <col min="12040" max="12040" width="10.42578125" style="1001" customWidth="1"/>
    <col min="12041" max="12041" width="9.5703125" style="1001" customWidth="1"/>
    <col min="12042" max="12042" width="13.7109375" style="1001" customWidth="1"/>
    <col min="12043" max="12043" width="11" style="1001" customWidth="1"/>
    <col min="12044" max="12044" width="14.7109375" style="1001" customWidth="1"/>
    <col min="12045" max="12288" width="9.140625" style="1001"/>
    <col min="12289" max="12289" width="8.5703125" style="1001" customWidth="1"/>
    <col min="12290" max="12290" width="18.85546875" style="1001" customWidth="1"/>
    <col min="12291" max="12291" width="5.7109375" style="1001" customWidth="1"/>
    <col min="12292" max="12292" width="10.140625" style="1001" customWidth="1"/>
    <col min="12293" max="12293" width="14.5703125" style="1001" customWidth="1"/>
    <col min="12294" max="12294" width="9.5703125" style="1001" customWidth="1"/>
    <col min="12295" max="12295" width="14.85546875" style="1001" customWidth="1"/>
    <col min="12296" max="12296" width="10.42578125" style="1001" customWidth="1"/>
    <col min="12297" max="12297" width="9.5703125" style="1001" customWidth="1"/>
    <col min="12298" max="12298" width="13.7109375" style="1001" customWidth="1"/>
    <col min="12299" max="12299" width="11" style="1001" customWidth="1"/>
    <col min="12300" max="12300" width="14.7109375" style="1001" customWidth="1"/>
    <col min="12301" max="12544" width="9.140625" style="1001"/>
    <col min="12545" max="12545" width="8.5703125" style="1001" customWidth="1"/>
    <col min="12546" max="12546" width="18.85546875" style="1001" customWidth="1"/>
    <col min="12547" max="12547" width="5.7109375" style="1001" customWidth="1"/>
    <col min="12548" max="12548" width="10.140625" style="1001" customWidth="1"/>
    <col min="12549" max="12549" width="14.5703125" style="1001" customWidth="1"/>
    <col min="12550" max="12550" width="9.5703125" style="1001" customWidth="1"/>
    <col min="12551" max="12551" width="14.85546875" style="1001" customWidth="1"/>
    <col min="12552" max="12552" width="10.42578125" style="1001" customWidth="1"/>
    <col min="12553" max="12553" width="9.5703125" style="1001" customWidth="1"/>
    <col min="12554" max="12554" width="13.7109375" style="1001" customWidth="1"/>
    <col min="12555" max="12555" width="11" style="1001" customWidth="1"/>
    <col min="12556" max="12556" width="14.7109375" style="1001" customWidth="1"/>
    <col min="12557" max="12800" width="9.140625" style="1001"/>
    <col min="12801" max="12801" width="8.5703125" style="1001" customWidth="1"/>
    <col min="12802" max="12802" width="18.85546875" style="1001" customWidth="1"/>
    <col min="12803" max="12803" width="5.7109375" style="1001" customWidth="1"/>
    <col min="12804" max="12804" width="10.140625" style="1001" customWidth="1"/>
    <col min="12805" max="12805" width="14.5703125" style="1001" customWidth="1"/>
    <col min="12806" max="12806" width="9.5703125" style="1001" customWidth="1"/>
    <col min="12807" max="12807" width="14.85546875" style="1001" customWidth="1"/>
    <col min="12808" max="12808" width="10.42578125" style="1001" customWidth="1"/>
    <col min="12809" max="12809" width="9.5703125" style="1001" customWidth="1"/>
    <col min="12810" max="12810" width="13.7109375" style="1001" customWidth="1"/>
    <col min="12811" max="12811" width="11" style="1001" customWidth="1"/>
    <col min="12812" max="12812" width="14.7109375" style="1001" customWidth="1"/>
    <col min="12813" max="13056" width="9.140625" style="1001"/>
    <col min="13057" max="13057" width="8.5703125" style="1001" customWidth="1"/>
    <col min="13058" max="13058" width="18.85546875" style="1001" customWidth="1"/>
    <col min="13059" max="13059" width="5.7109375" style="1001" customWidth="1"/>
    <col min="13060" max="13060" width="10.140625" style="1001" customWidth="1"/>
    <col min="13061" max="13061" width="14.5703125" style="1001" customWidth="1"/>
    <col min="13062" max="13062" width="9.5703125" style="1001" customWidth="1"/>
    <col min="13063" max="13063" width="14.85546875" style="1001" customWidth="1"/>
    <col min="13064" max="13064" width="10.42578125" style="1001" customWidth="1"/>
    <col min="13065" max="13065" width="9.5703125" style="1001" customWidth="1"/>
    <col min="13066" max="13066" width="13.7109375" style="1001" customWidth="1"/>
    <col min="13067" max="13067" width="11" style="1001" customWidth="1"/>
    <col min="13068" max="13068" width="14.7109375" style="1001" customWidth="1"/>
    <col min="13069" max="13312" width="9.140625" style="1001"/>
    <col min="13313" max="13313" width="8.5703125" style="1001" customWidth="1"/>
    <col min="13314" max="13314" width="18.85546875" style="1001" customWidth="1"/>
    <col min="13315" max="13315" width="5.7109375" style="1001" customWidth="1"/>
    <col min="13316" max="13316" width="10.140625" style="1001" customWidth="1"/>
    <col min="13317" max="13317" width="14.5703125" style="1001" customWidth="1"/>
    <col min="13318" max="13318" width="9.5703125" style="1001" customWidth="1"/>
    <col min="13319" max="13319" width="14.85546875" style="1001" customWidth="1"/>
    <col min="13320" max="13320" width="10.42578125" style="1001" customWidth="1"/>
    <col min="13321" max="13321" width="9.5703125" style="1001" customWidth="1"/>
    <col min="13322" max="13322" width="13.7109375" style="1001" customWidth="1"/>
    <col min="13323" max="13323" width="11" style="1001" customWidth="1"/>
    <col min="13324" max="13324" width="14.7109375" style="1001" customWidth="1"/>
    <col min="13325" max="13568" width="9.140625" style="1001"/>
    <col min="13569" max="13569" width="8.5703125" style="1001" customWidth="1"/>
    <col min="13570" max="13570" width="18.85546875" style="1001" customWidth="1"/>
    <col min="13571" max="13571" width="5.7109375" style="1001" customWidth="1"/>
    <col min="13572" max="13572" width="10.140625" style="1001" customWidth="1"/>
    <col min="13573" max="13573" width="14.5703125" style="1001" customWidth="1"/>
    <col min="13574" max="13574" width="9.5703125" style="1001" customWidth="1"/>
    <col min="13575" max="13575" width="14.85546875" style="1001" customWidth="1"/>
    <col min="13576" max="13576" width="10.42578125" style="1001" customWidth="1"/>
    <col min="13577" max="13577" width="9.5703125" style="1001" customWidth="1"/>
    <col min="13578" max="13578" width="13.7109375" style="1001" customWidth="1"/>
    <col min="13579" max="13579" width="11" style="1001" customWidth="1"/>
    <col min="13580" max="13580" width="14.7109375" style="1001" customWidth="1"/>
    <col min="13581" max="13824" width="9.140625" style="1001"/>
    <col min="13825" max="13825" width="8.5703125" style="1001" customWidth="1"/>
    <col min="13826" max="13826" width="18.85546875" style="1001" customWidth="1"/>
    <col min="13827" max="13827" width="5.7109375" style="1001" customWidth="1"/>
    <col min="13828" max="13828" width="10.140625" style="1001" customWidth="1"/>
    <col min="13829" max="13829" width="14.5703125" style="1001" customWidth="1"/>
    <col min="13830" max="13830" width="9.5703125" style="1001" customWidth="1"/>
    <col min="13831" max="13831" width="14.85546875" style="1001" customWidth="1"/>
    <col min="13832" max="13832" width="10.42578125" style="1001" customWidth="1"/>
    <col min="13833" max="13833" width="9.5703125" style="1001" customWidth="1"/>
    <col min="13834" max="13834" width="13.7109375" style="1001" customWidth="1"/>
    <col min="13835" max="13835" width="11" style="1001" customWidth="1"/>
    <col min="13836" max="13836" width="14.7109375" style="1001" customWidth="1"/>
    <col min="13837" max="14080" width="9.140625" style="1001"/>
    <col min="14081" max="14081" width="8.5703125" style="1001" customWidth="1"/>
    <col min="14082" max="14082" width="18.85546875" style="1001" customWidth="1"/>
    <col min="14083" max="14083" width="5.7109375" style="1001" customWidth="1"/>
    <col min="14084" max="14084" width="10.140625" style="1001" customWidth="1"/>
    <col min="14085" max="14085" width="14.5703125" style="1001" customWidth="1"/>
    <col min="14086" max="14086" width="9.5703125" style="1001" customWidth="1"/>
    <col min="14087" max="14087" width="14.85546875" style="1001" customWidth="1"/>
    <col min="14088" max="14088" width="10.42578125" style="1001" customWidth="1"/>
    <col min="14089" max="14089" width="9.5703125" style="1001" customWidth="1"/>
    <col min="14090" max="14090" width="13.7109375" style="1001" customWidth="1"/>
    <col min="14091" max="14091" width="11" style="1001" customWidth="1"/>
    <col min="14092" max="14092" width="14.7109375" style="1001" customWidth="1"/>
    <col min="14093" max="14336" width="9.140625" style="1001"/>
    <col min="14337" max="14337" width="8.5703125" style="1001" customWidth="1"/>
    <col min="14338" max="14338" width="18.85546875" style="1001" customWidth="1"/>
    <col min="14339" max="14339" width="5.7109375" style="1001" customWidth="1"/>
    <col min="14340" max="14340" width="10.140625" style="1001" customWidth="1"/>
    <col min="14341" max="14341" width="14.5703125" style="1001" customWidth="1"/>
    <col min="14342" max="14342" width="9.5703125" style="1001" customWidth="1"/>
    <col min="14343" max="14343" width="14.85546875" style="1001" customWidth="1"/>
    <col min="14344" max="14344" width="10.42578125" style="1001" customWidth="1"/>
    <col min="14345" max="14345" width="9.5703125" style="1001" customWidth="1"/>
    <col min="14346" max="14346" width="13.7109375" style="1001" customWidth="1"/>
    <col min="14347" max="14347" width="11" style="1001" customWidth="1"/>
    <col min="14348" max="14348" width="14.7109375" style="1001" customWidth="1"/>
    <col min="14349" max="14592" width="9.140625" style="1001"/>
    <col min="14593" max="14593" width="8.5703125" style="1001" customWidth="1"/>
    <col min="14594" max="14594" width="18.85546875" style="1001" customWidth="1"/>
    <col min="14595" max="14595" width="5.7109375" style="1001" customWidth="1"/>
    <col min="14596" max="14596" width="10.140625" style="1001" customWidth="1"/>
    <col min="14597" max="14597" width="14.5703125" style="1001" customWidth="1"/>
    <col min="14598" max="14598" width="9.5703125" style="1001" customWidth="1"/>
    <col min="14599" max="14599" width="14.85546875" style="1001" customWidth="1"/>
    <col min="14600" max="14600" width="10.42578125" style="1001" customWidth="1"/>
    <col min="14601" max="14601" width="9.5703125" style="1001" customWidth="1"/>
    <col min="14602" max="14602" width="13.7109375" style="1001" customWidth="1"/>
    <col min="14603" max="14603" width="11" style="1001" customWidth="1"/>
    <col min="14604" max="14604" width="14.7109375" style="1001" customWidth="1"/>
    <col min="14605" max="14848" width="9.140625" style="1001"/>
    <col min="14849" max="14849" width="8.5703125" style="1001" customWidth="1"/>
    <col min="14850" max="14850" width="18.85546875" style="1001" customWidth="1"/>
    <col min="14851" max="14851" width="5.7109375" style="1001" customWidth="1"/>
    <col min="14852" max="14852" width="10.140625" style="1001" customWidth="1"/>
    <col min="14853" max="14853" width="14.5703125" style="1001" customWidth="1"/>
    <col min="14854" max="14854" width="9.5703125" style="1001" customWidth="1"/>
    <col min="14855" max="14855" width="14.85546875" style="1001" customWidth="1"/>
    <col min="14856" max="14856" width="10.42578125" style="1001" customWidth="1"/>
    <col min="14857" max="14857" width="9.5703125" style="1001" customWidth="1"/>
    <col min="14858" max="14858" width="13.7109375" style="1001" customWidth="1"/>
    <col min="14859" max="14859" width="11" style="1001" customWidth="1"/>
    <col min="14860" max="14860" width="14.7109375" style="1001" customWidth="1"/>
    <col min="14861" max="15104" width="9.140625" style="1001"/>
    <col min="15105" max="15105" width="8.5703125" style="1001" customWidth="1"/>
    <col min="15106" max="15106" width="18.85546875" style="1001" customWidth="1"/>
    <col min="15107" max="15107" width="5.7109375" style="1001" customWidth="1"/>
    <col min="15108" max="15108" width="10.140625" style="1001" customWidth="1"/>
    <col min="15109" max="15109" width="14.5703125" style="1001" customWidth="1"/>
    <col min="15110" max="15110" width="9.5703125" style="1001" customWidth="1"/>
    <col min="15111" max="15111" width="14.85546875" style="1001" customWidth="1"/>
    <col min="15112" max="15112" width="10.42578125" style="1001" customWidth="1"/>
    <col min="15113" max="15113" width="9.5703125" style="1001" customWidth="1"/>
    <col min="15114" max="15114" width="13.7109375" style="1001" customWidth="1"/>
    <col min="15115" max="15115" width="11" style="1001" customWidth="1"/>
    <col min="15116" max="15116" width="14.7109375" style="1001" customWidth="1"/>
    <col min="15117" max="15360" width="9.140625" style="1001"/>
    <col min="15361" max="15361" width="8.5703125" style="1001" customWidth="1"/>
    <col min="15362" max="15362" width="18.85546875" style="1001" customWidth="1"/>
    <col min="15363" max="15363" width="5.7109375" style="1001" customWidth="1"/>
    <col min="15364" max="15364" width="10.140625" style="1001" customWidth="1"/>
    <col min="15365" max="15365" width="14.5703125" style="1001" customWidth="1"/>
    <col min="15366" max="15366" width="9.5703125" style="1001" customWidth="1"/>
    <col min="15367" max="15367" width="14.85546875" style="1001" customWidth="1"/>
    <col min="15368" max="15368" width="10.42578125" style="1001" customWidth="1"/>
    <col min="15369" max="15369" width="9.5703125" style="1001" customWidth="1"/>
    <col min="15370" max="15370" width="13.7109375" style="1001" customWidth="1"/>
    <col min="15371" max="15371" width="11" style="1001" customWidth="1"/>
    <col min="15372" max="15372" width="14.7109375" style="1001" customWidth="1"/>
    <col min="15373" max="15616" width="9.140625" style="1001"/>
    <col min="15617" max="15617" width="8.5703125" style="1001" customWidth="1"/>
    <col min="15618" max="15618" width="18.85546875" style="1001" customWidth="1"/>
    <col min="15619" max="15619" width="5.7109375" style="1001" customWidth="1"/>
    <col min="15620" max="15620" width="10.140625" style="1001" customWidth="1"/>
    <col min="15621" max="15621" width="14.5703125" style="1001" customWidth="1"/>
    <col min="15622" max="15622" width="9.5703125" style="1001" customWidth="1"/>
    <col min="15623" max="15623" width="14.85546875" style="1001" customWidth="1"/>
    <col min="15624" max="15624" width="10.42578125" style="1001" customWidth="1"/>
    <col min="15625" max="15625" width="9.5703125" style="1001" customWidth="1"/>
    <col min="15626" max="15626" width="13.7109375" style="1001" customWidth="1"/>
    <col min="15627" max="15627" width="11" style="1001" customWidth="1"/>
    <col min="15628" max="15628" width="14.7109375" style="1001" customWidth="1"/>
    <col min="15629" max="15872" width="9.140625" style="1001"/>
    <col min="15873" max="15873" width="8.5703125" style="1001" customWidth="1"/>
    <col min="15874" max="15874" width="18.85546875" style="1001" customWidth="1"/>
    <col min="15875" max="15875" width="5.7109375" style="1001" customWidth="1"/>
    <col min="15876" max="15876" width="10.140625" style="1001" customWidth="1"/>
    <col min="15877" max="15877" width="14.5703125" style="1001" customWidth="1"/>
    <col min="15878" max="15878" width="9.5703125" style="1001" customWidth="1"/>
    <col min="15879" max="15879" width="14.85546875" style="1001" customWidth="1"/>
    <col min="15880" max="15880" width="10.42578125" style="1001" customWidth="1"/>
    <col min="15881" max="15881" width="9.5703125" style="1001" customWidth="1"/>
    <col min="15882" max="15882" width="13.7109375" style="1001" customWidth="1"/>
    <col min="15883" max="15883" width="11" style="1001" customWidth="1"/>
    <col min="15884" max="15884" width="14.7109375" style="1001" customWidth="1"/>
    <col min="15885" max="16128" width="9.140625" style="1001"/>
    <col min="16129" max="16129" width="8.5703125" style="1001" customWidth="1"/>
    <col min="16130" max="16130" width="18.85546875" style="1001" customWidth="1"/>
    <col min="16131" max="16131" width="5.7109375" style="1001" customWidth="1"/>
    <col min="16132" max="16132" width="10.140625" style="1001" customWidth="1"/>
    <col min="16133" max="16133" width="14.5703125" style="1001" customWidth="1"/>
    <col min="16134" max="16134" width="9.5703125" style="1001" customWidth="1"/>
    <col min="16135" max="16135" width="14.85546875" style="1001" customWidth="1"/>
    <col min="16136" max="16136" width="10.42578125" style="1001" customWidth="1"/>
    <col min="16137" max="16137" width="9.5703125" style="1001" customWidth="1"/>
    <col min="16138" max="16138" width="13.7109375" style="1001" customWidth="1"/>
    <col min="16139" max="16139" width="11" style="1001" customWidth="1"/>
    <col min="16140" max="16140" width="14.7109375" style="1001" customWidth="1"/>
    <col min="16141" max="16384" width="9.140625" style="1001"/>
  </cols>
  <sheetData>
    <row r="1" spans="1:14" ht="15.95" customHeight="1">
      <c r="A1" s="1010" t="s">
        <v>1634</v>
      </c>
    </row>
    <row r="2" spans="1:14" ht="15.95" customHeight="1">
      <c r="A2" s="1010" t="s">
        <v>129</v>
      </c>
    </row>
    <row r="3" spans="1:14" ht="15.95" customHeight="1">
      <c r="A3" s="1010" t="s">
        <v>2163</v>
      </c>
    </row>
    <row r="6" spans="1:14" s="1013" customFormat="1" ht="20.25">
      <c r="A6" s="1014"/>
      <c r="B6" s="1014"/>
      <c r="C6" s="1014"/>
      <c r="D6" s="1157"/>
      <c r="E6" s="1016"/>
      <c r="F6" s="1158" t="s">
        <v>1534</v>
      </c>
      <c r="G6" s="1016"/>
      <c r="H6" s="1159"/>
      <c r="I6" s="1016"/>
      <c r="J6" s="1159"/>
      <c r="K6" s="1016"/>
      <c r="L6" s="1016"/>
    </row>
    <row r="7" spans="1:14" s="1017" customFormat="1" ht="15.95" customHeight="1">
      <c r="A7" s="1161"/>
      <c r="D7" s="1012"/>
      <c r="E7" s="1162"/>
      <c r="F7" s="1163" t="s">
        <v>1972</v>
      </c>
      <c r="G7" s="1162"/>
      <c r="H7" s="1164"/>
      <c r="I7" s="1012"/>
      <c r="J7" s="1164"/>
      <c r="K7" s="1012"/>
      <c r="L7" s="1012"/>
    </row>
    <row r="8" spans="1:14" s="1168" customFormat="1" ht="17.25" customHeight="1">
      <c r="A8" s="2037" t="s">
        <v>1601</v>
      </c>
      <c r="B8" s="2037" t="s">
        <v>1600</v>
      </c>
      <c r="C8" s="2039" t="s">
        <v>132</v>
      </c>
      <c r="D8" s="2036" t="s">
        <v>254</v>
      </c>
      <c r="E8" s="2036"/>
      <c r="F8" s="2036" t="s">
        <v>1607</v>
      </c>
      <c r="G8" s="2036"/>
      <c r="H8" s="2033" t="s">
        <v>256</v>
      </c>
      <c r="I8" s="2034"/>
      <c r="J8" s="2035"/>
      <c r="K8" s="2036" t="s">
        <v>257</v>
      </c>
      <c r="L8" s="2036"/>
      <c r="M8" s="1167"/>
      <c r="N8" s="1167"/>
    </row>
    <row r="9" spans="1:14" s="1168" customFormat="1" ht="34.5" customHeight="1">
      <c r="A9" s="2038"/>
      <c r="B9" s="2038" t="s">
        <v>258</v>
      </c>
      <c r="C9" s="2039"/>
      <c r="D9" s="1436" t="s">
        <v>259</v>
      </c>
      <c r="E9" s="1436" t="s">
        <v>239</v>
      </c>
      <c r="F9" s="1436" t="s">
        <v>259</v>
      </c>
      <c r="G9" s="1436" t="s">
        <v>239</v>
      </c>
      <c r="H9" s="1437" t="s">
        <v>260</v>
      </c>
      <c r="I9" s="1436" t="s">
        <v>259</v>
      </c>
      <c r="J9" s="1438" t="s">
        <v>239</v>
      </c>
      <c r="K9" s="1436" t="s">
        <v>259</v>
      </c>
      <c r="L9" s="1436" t="s">
        <v>239</v>
      </c>
      <c r="M9" s="1170"/>
      <c r="N9" s="1170"/>
    </row>
    <row r="10" spans="1:14" s="1173" customFormat="1" ht="14.1" customHeight="1">
      <c r="A10" s="1439" t="s">
        <v>83</v>
      </c>
      <c r="B10" s="1439" t="s">
        <v>1</v>
      </c>
      <c r="C10" s="1439" t="s">
        <v>84</v>
      </c>
      <c r="D10" s="1440" t="s">
        <v>241</v>
      </c>
      <c r="E10" s="1440" t="s">
        <v>145</v>
      </c>
      <c r="F10" s="1440" t="s">
        <v>146</v>
      </c>
      <c r="G10" s="1440" t="s">
        <v>147</v>
      </c>
      <c r="H10" s="1441" t="s">
        <v>148</v>
      </c>
      <c r="I10" s="1440" t="s">
        <v>149</v>
      </c>
      <c r="J10" s="1441" t="s">
        <v>150</v>
      </c>
      <c r="K10" s="1440" t="s">
        <v>261</v>
      </c>
      <c r="L10" s="1440" t="s">
        <v>262</v>
      </c>
      <c r="M10" s="1172"/>
      <c r="N10" s="1172"/>
    </row>
    <row r="11" spans="1:14" ht="15.95" customHeight="1">
      <c r="A11" s="1006" t="s">
        <v>2067</v>
      </c>
      <c r="B11" s="1174" t="str">
        <f>VLOOKUP($A11,'DANH MỤC VẬT TƯ'!$B$10:$G$55,2,0)</f>
        <v>Bia sài gòn</v>
      </c>
      <c r="C11" s="1174" t="str">
        <f>VLOOKUP($A11,'DANH MỤC VẬT TƯ'!$B$10:$G$55,3,0)</f>
        <v>Lon</v>
      </c>
      <c r="D11" s="1175">
        <f>VLOOKUP($A11,'DANH MỤC VẬT TƯ'!$B$10:$G$55,5,0)</f>
        <v>100</v>
      </c>
      <c r="E11" s="1175">
        <f>VLOOKUP($A11,'DANH MỤC VẬT TƯ'!$B$10:$G$55,6,0)</f>
        <v>1100000</v>
      </c>
      <c r="F11" s="1175">
        <f>SUMIF('BẢNG KÊ PHIẾU NK 156'!$G$12:$G$46,'BÁO CÁO NXT 156'!$A11,'BẢNG KÊ PHIẾU NK 156'!$H$12:$H$46)</f>
        <v>840</v>
      </c>
      <c r="G11" s="1175">
        <f>SUMIF('BẢNG KÊ PHIẾU NK 156'!$G$12:$G$46,'BÁO CÁO NXT 156'!$A11,'BẢNG KÊ PHIẾU NK 156'!$J$12:$J$46)</f>
        <v>9240000</v>
      </c>
      <c r="H11" s="1176">
        <f t="shared" ref="H11:H16" si="0">(E11+G11)/(D11+F11)</f>
        <v>11000</v>
      </c>
      <c r="I11" s="1175">
        <f>SUMIF('BẢNG KÊ PHIẾU XK  156'!$G$12:$G$246,'BÁO CÁO NXT 156'!$A11,'BẢNG KÊ PHIẾU XK  156'!$H$12:$H$246)</f>
        <v>44</v>
      </c>
      <c r="J11" s="1176">
        <f t="shared" ref="J11:J16" si="1">H11*I11</f>
        <v>484000</v>
      </c>
      <c r="K11" s="1175">
        <f t="shared" ref="K11:K16" si="2">+D11+F11-I11</f>
        <v>896</v>
      </c>
      <c r="L11" s="1175">
        <f t="shared" ref="L11:L16" si="3">E11+G11-J11</f>
        <v>9856000</v>
      </c>
      <c r="M11" s="1434"/>
    </row>
    <row r="12" spans="1:14" ht="15.95" customHeight="1">
      <c r="A12" s="1006" t="s">
        <v>2068</v>
      </c>
      <c r="B12" s="1174" t="str">
        <f>VLOOKUP($A12,'DANH MỤC VẬT TƯ'!$B$10:$G$55,2,0)</f>
        <v>Bia Trúc Bạch</v>
      </c>
      <c r="C12" s="1174" t="str">
        <f>VLOOKUP($A12,'DANH MỤC VẬT TƯ'!$B$10:$G$55,3,0)</f>
        <v>Lon</v>
      </c>
      <c r="D12" s="1175">
        <f>VLOOKUP($A12,'DANH MỤC VẬT TƯ'!$B$10:$G$55,5,0)</f>
        <v>50</v>
      </c>
      <c r="E12" s="1175">
        <f>VLOOKUP($A12,'DANH MỤC VẬT TƯ'!$B$10:$G$55,6,0)</f>
        <v>1000000</v>
      </c>
      <c r="F12" s="1175">
        <f>SUMIF('BẢNG KÊ PHIẾU NK 156'!$G$12:$G$46,'BÁO CÁO NXT 156'!$A12,'BẢNG KÊ PHIẾU NK 156'!$H$12:$H$46)</f>
        <v>640</v>
      </c>
      <c r="G12" s="1175">
        <f>SUMIF('BẢNG KÊ PHIẾU NK 156'!$G$12:$G$46,'BÁO CÁO NXT 156'!$A12,'BẢNG KÊ PHIẾU NK 156'!$J$12:$J$46)</f>
        <v>12800000</v>
      </c>
      <c r="H12" s="1176">
        <f t="shared" si="0"/>
        <v>20000</v>
      </c>
      <c r="I12" s="1175">
        <f>SUMIF('BẢNG KÊ PHIẾU XK  156'!$G$12:$G$246,'BÁO CÁO NXT 156'!$A12,'BẢNG KÊ PHIẾU XK  156'!$H$12:$H$246)</f>
        <v>420</v>
      </c>
      <c r="J12" s="1176">
        <f t="shared" si="1"/>
        <v>8400000</v>
      </c>
      <c r="K12" s="1175">
        <f t="shared" si="2"/>
        <v>270</v>
      </c>
      <c r="L12" s="1175">
        <f t="shared" si="3"/>
        <v>5400000</v>
      </c>
    </row>
    <row r="13" spans="1:14" ht="15.95" customHeight="1">
      <c r="A13" s="1006" t="s">
        <v>2069</v>
      </c>
      <c r="B13" s="1174" t="str">
        <f>VLOOKUP($A13,'DANH MỤC VẬT TƯ'!$B$10:$G$55,2,0)</f>
        <v>Bia 333</v>
      </c>
      <c r="C13" s="1174" t="str">
        <f>VLOOKUP($A13,'DANH MỤC VẬT TƯ'!$B$10:$G$55,3,0)</f>
        <v>Lon</v>
      </c>
      <c r="D13" s="1175">
        <f>VLOOKUP($A13,'DANH MỤC VẬT TƯ'!$B$10:$G$55,5,0)</f>
        <v>70</v>
      </c>
      <c r="E13" s="1175">
        <f>VLOOKUP($A13,'DANH MỤC VẬT TƯ'!$B$10:$G$55,6,0)</f>
        <v>770000</v>
      </c>
      <c r="F13" s="1175">
        <f>SUMIF('BẢNG KÊ PHIẾU NK 156'!$G$12:$G$46,'BÁO CÁO NXT 156'!$A13,'BẢNG KÊ PHIẾU NK 156'!$H$12:$H$46)</f>
        <v>770</v>
      </c>
      <c r="G13" s="1175">
        <f>SUMIF('BẢNG KÊ PHIẾU NK 156'!$G$12:$G$46,'BÁO CÁO NXT 156'!$A13,'BẢNG KÊ PHIẾU NK 156'!$J$12:$J$46)</f>
        <v>8470000</v>
      </c>
      <c r="H13" s="1176">
        <f t="shared" si="0"/>
        <v>11000</v>
      </c>
      <c r="I13" s="1175">
        <f>SUMIF('BẢNG KÊ PHIẾU XK  156'!$G$12:$G$246,'BÁO CÁO NXT 156'!$A13,'BẢNG KÊ PHIẾU XK  156'!$H$12:$H$246)</f>
        <v>70</v>
      </c>
      <c r="J13" s="1176">
        <f t="shared" si="1"/>
        <v>770000</v>
      </c>
      <c r="K13" s="1175">
        <f t="shared" si="2"/>
        <v>770</v>
      </c>
      <c r="L13" s="1175">
        <f t="shared" si="3"/>
        <v>8470000</v>
      </c>
    </row>
    <row r="14" spans="1:14" ht="15.95" customHeight="1">
      <c r="A14" s="1006" t="s">
        <v>2070</v>
      </c>
      <c r="B14" s="1174" t="str">
        <f>VLOOKUP($A14,'DANH MỤC VẬT TƯ'!$B$10:$G$55,2,0)</f>
        <v>Navie 300ml</v>
      </c>
      <c r="C14" s="1174" t="str">
        <f>VLOOKUP($A14,'DANH MỤC VẬT TƯ'!$B$10:$G$55,3,0)</f>
        <v>Lon</v>
      </c>
      <c r="D14" s="1175">
        <f>VLOOKUP($A14,'DANH MỤC VẬT TƯ'!$B$10:$G$55,5,0)</f>
        <v>100</v>
      </c>
      <c r="E14" s="1175">
        <f>VLOOKUP($A14,'DANH MỤC VẬT TƯ'!$B$10:$G$55,6,0)</f>
        <v>400000</v>
      </c>
      <c r="F14" s="1175">
        <f>SUMIF('BẢNG KÊ PHIẾU NK 156'!$G$12:$G$46,'BÁO CÁO NXT 156'!$A14,'BẢNG KÊ PHIẾU NK 156'!$H$12:$H$46)</f>
        <v>1020</v>
      </c>
      <c r="G14" s="1175">
        <f>SUMIF('BẢNG KÊ PHIẾU NK 156'!$G$12:$G$46,'BÁO CÁO NXT 156'!$A14,'BẢNG KÊ PHIẾU NK 156'!$J$12:$J$46)</f>
        <v>4080000</v>
      </c>
      <c r="H14" s="1176">
        <f t="shared" si="0"/>
        <v>4000</v>
      </c>
      <c r="I14" s="1175">
        <f>SUMIF('BẢNG KÊ PHIẾU XK  156'!$G$12:$G$246,'BÁO CÁO NXT 156'!$A14,'BẢNG KÊ PHIẾU XK  156'!$H$12:$H$246)</f>
        <v>986</v>
      </c>
      <c r="J14" s="1176">
        <f t="shared" si="1"/>
        <v>3944000</v>
      </c>
      <c r="K14" s="1175">
        <f t="shared" si="2"/>
        <v>134</v>
      </c>
      <c r="L14" s="1175">
        <f t="shared" si="3"/>
        <v>536000</v>
      </c>
    </row>
    <row r="15" spans="1:14" ht="15.95" customHeight="1">
      <c r="A15" s="1006" t="s">
        <v>2071</v>
      </c>
      <c r="B15" s="1174" t="str">
        <f>VLOOKUP($A15,'DANH MỤC VẬT TƯ'!$B$10:$G$55,2,0)</f>
        <v>Pepsi</v>
      </c>
      <c r="C15" s="1174" t="str">
        <f>VLOOKUP($A15,'DANH MỤC VẬT TƯ'!$B$10:$G$55,3,0)</f>
        <v>Lon</v>
      </c>
      <c r="D15" s="1175">
        <f>VLOOKUP($A15,'DANH MỤC VẬT TƯ'!$B$10:$G$55,5,0)</f>
        <v>50</v>
      </c>
      <c r="E15" s="1175">
        <f>VLOOKUP($A15,'DANH MỤC VẬT TƯ'!$B$10:$G$55,6,0)</f>
        <v>500000</v>
      </c>
      <c r="F15" s="1175">
        <f>SUMIF('BẢNG KÊ PHIẾU NK 156'!$G$12:$G$46,'BÁO CÁO NXT 156'!$A15,'BẢNG KÊ PHIẾU NK 156'!$H$12:$H$46)</f>
        <v>1020</v>
      </c>
      <c r="G15" s="1175">
        <f>SUMIF('BẢNG KÊ PHIẾU NK 156'!$G$12:$G$46,'BÁO CÁO NXT 156'!$A15,'BẢNG KÊ PHIẾU NK 156'!$J$12:$J$46)</f>
        <v>10200000</v>
      </c>
      <c r="H15" s="1176">
        <f t="shared" si="0"/>
        <v>10000</v>
      </c>
      <c r="I15" s="1175">
        <f>SUMIF('BẢNG KÊ PHIẾU XK  156'!$G$12:$G$246,'BÁO CÁO NXT 156'!$A15,'BẢNG KÊ PHIẾU XK  156'!$H$12:$H$246)</f>
        <v>445</v>
      </c>
      <c r="J15" s="1176">
        <f t="shared" si="1"/>
        <v>4450000</v>
      </c>
      <c r="K15" s="1175">
        <f t="shared" si="2"/>
        <v>625</v>
      </c>
      <c r="L15" s="1175">
        <f t="shared" si="3"/>
        <v>6250000</v>
      </c>
    </row>
    <row r="16" spans="1:14" ht="15.95" customHeight="1">
      <c r="A16" s="1006" t="s">
        <v>2072</v>
      </c>
      <c r="B16" s="1174" t="str">
        <f>VLOOKUP($A16,'DANH MỤC VẬT TƯ'!$B$10:$G$55,2,0)</f>
        <v>Coca</v>
      </c>
      <c r="C16" s="1174" t="str">
        <f>VLOOKUP($A16,'DANH MỤC VẬT TƯ'!$B$10:$G$55,3,0)</f>
        <v>Lon</v>
      </c>
      <c r="D16" s="1175">
        <f>VLOOKUP($A16,'DANH MỤC VẬT TƯ'!$B$10:$G$55,5,0)</f>
        <v>70</v>
      </c>
      <c r="E16" s="1175">
        <f>VLOOKUP($A16,'DANH MỤC VẬT TƯ'!$B$10:$G$55,6,0)</f>
        <v>560000</v>
      </c>
      <c r="F16" s="1175">
        <f>SUMIF('BẢNG KÊ PHIẾU NK 156'!$G$12:$G$46,'BÁO CÁO NXT 156'!$A16,'BẢNG KÊ PHIẾU NK 156'!$H$12:$H$46)</f>
        <v>1900</v>
      </c>
      <c r="G16" s="1175">
        <f>SUMIF('BẢNG KÊ PHIẾU NK 156'!$G$12:$G$46,'BÁO CÁO NXT 156'!$A16,'BẢNG KÊ PHIẾU NK 156'!$J$12:$J$46)</f>
        <v>15200000</v>
      </c>
      <c r="H16" s="1176">
        <f t="shared" si="0"/>
        <v>8000</v>
      </c>
      <c r="I16" s="1175">
        <f>SUMIF('BẢNG KÊ PHIẾU XK  156'!$G$12:$G$246,'BÁO CÁO NXT 156'!$A16,'BẢNG KÊ PHIẾU XK  156'!$H$12:$H$246)</f>
        <v>1357</v>
      </c>
      <c r="J16" s="1176">
        <f t="shared" si="1"/>
        <v>10856000</v>
      </c>
      <c r="K16" s="1175">
        <f t="shared" si="2"/>
        <v>613</v>
      </c>
      <c r="L16" s="1175">
        <f t="shared" si="3"/>
        <v>4904000</v>
      </c>
    </row>
    <row r="17" spans="1:12" ht="15.95" customHeight="1">
      <c r="A17" s="1006" t="s">
        <v>2073</v>
      </c>
      <c r="B17" s="1174" t="str">
        <f>VLOOKUP($A17,'DANH MỤC VẬT TƯ'!$B$10:$G$55,2,0)</f>
        <v>Nước cam</v>
      </c>
      <c r="C17" s="1174" t="str">
        <f>VLOOKUP($A17,'DANH MỤC VẬT TƯ'!$B$10:$G$55,3,0)</f>
        <v>Lon</v>
      </c>
      <c r="D17" s="1175">
        <f>VLOOKUP($A17,'DANH MỤC VẬT TƯ'!$B$10:$G$55,5,0)</f>
        <v>50</v>
      </c>
      <c r="E17" s="1175">
        <f>VLOOKUP($A17,'DANH MỤC VẬT TƯ'!$B$10:$G$55,6,0)</f>
        <v>400000</v>
      </c>
      <c r="F17" s="1175">
        <f>SUMIF('BẢNG KÊ PHIẾU NK 156'!$G$12:$G$46,'BÁO CÁO NXT 156'!$A17,'BẢNG KÊ PHIẾU NK 156'!$H$12:$H$46)</f>
        <v>1100</v>
      </c>
      <c r="G17" s="1175">
        <f>SUMIF('BẢNG KÊ PHIẾU NK 156'!$G$12:$G$46,'BÁO CÁO NXT 156'!$A17,'BẢNG KÊ PHIẾU NK 156'!$J$12:$J$46)</f>
        <v>8800000</v>
      </c>
      <c r="H17" s="1176">
        <f>(E17+G17)/(D17+F17)</f>
        <v>8000</v>
      </c>
      <c r="I17" s="1175">
        <f>SUMIF('BẢNG KÊ PHIẾU XK  156'!$G$12:$G$246,'BÁO CÁO NXT 156'!$A17,'BẢNG KÊ PHIẾU XK  156'!$H$12:$H$246)</f>
        <v>295</v>
      </c>
      <c r="J17" s="1176">
        <f>H17*I17</f>
        <v>2360000</v>
      </c>
      <c r="K17" s="1175">
        <f>+D17+F17-I17</f>
        <v>855</v>
      </c>
      <c r="L17" s="1175">
        <f>E17+G17-J17</f>
        <v>6840000</v>
      </c>
    </row>
    <row r="18" spans="1:12" ht="15.95" customHeight="1">
      <c r="A18" s="1006" t="s">
        <v>2074</v>
      </c>
      <c r="B18" s="1174" t="str">
        <f>VLOOKUP($A18,'DANH MỤC VẬT TƯ'!$B$10:$G$55,2,0)</f>
        <v>Rượu ngô 500ml</v>
      </c>
      <c r="C18" s="1174" t="str">
        <f>VLOOKUP($A18,'DANH MỤC VẬT TƯ'!$B$10:$G$55,3,0)</f>
        <v>Lon</v>
      </c>
      <c r="D18" s="1175">
        <f>VLOOKUP($A18,'DANH MỤC VẬT TƯ'!$B$10:$G$55,5,0)</f>
        <v>30</v>
      </c>
      <c r="E18" s="1175">
        <f>VLOOKUP($A18,'DANH MỤC VẬT TƯ'!$B$10:$G$55,6,0)</f>
        <v>1050000</v>
      </c>
      <c r="F18" s="1175">
        <f>SUMIF('BẢNG KÊ PHIẾU NK 156'!$G$12:$G$46,'BÁO CÁO NXT 156'!$A18,'BẢNG KÊ PHIẾU NK 156'!$H$12:$H$46)</f>
        <v>1150</v>
      </c>
      <c r="G18" s="1175">
        <f>SUMIF('BẢNG KÊ PHIẾU NK 156'!$G$12:$G$46,'BÁO CÁO NXT 156'!$A18,'BẢNG KÊ PHIẾU NK 156'!$J$12:$J$46)</f>
        <v>40250000</v>
      </c>
      <c r="H18" s="1176">
        <f>(E18+G18)/(D18+F18)</f>
        <v>35000</v>
      </c>
      <c r="I18" s="1175">
        <f>SUMIF('BẢNG KÊ PHIẾU XK  156'!$G$12:$G$246,'BÁO CÁO NXT 156'!$A18,'BẢNG KÊ PHIẾU XK  156'!$H$12:$H$246)</f>
        <v>220</v>
      </c>
      <c r="J18" s="1176">
        <f>H18*I18</f>
        <v>7700000</v>
      </c>
      <c r="K18" s="1175">
        <f>+D18+F18-I18</f>
        <v>960</v>
      </c>
      <c r="L18" s="1175">
        <f>E18+G18-J18</f>
        <v>33600000</v>
      </c>
    </row>
    <row r="19" spans="1:12" ht="15.95" customHeight="1">
      <c r="A19" s="1006" t="s">
        <v>2075</v>
      </c>
      <c r="B19" s="1174" t="str">
        <f>VLOOKUP($A19,'DANH MỤC VẬT TƯ'!$B$10:$G$55,2,0)</f>
        <v>Rượu chuối 500ml</v>
      </c>
      <c r="C19" s="1174" t="str">
        <f>VLOOKUP($A19,'DANH MỤC VẬT TƯ'!$B$10:$G$55,3,0)</f>
        <v>Lon</v>
      </c>
      <c r="D19" s="1175">
        <f>VLOOKUP($A19,'DANH MỤC VẬT TƯ'!$B$10:$G$55,5,0)</f>
        <v>30</v>
      </c>
      <c r="E19" s="1175">
        <f>VLOOKUP($A19,'DANH MỤC VẬT TƯ'!$B$10:$G$55,6,0)</f>
        <v>1050000</v>
      </c>
      <c r="F19" s="1175">
        <f>SUMIF('BẢNG KÊ PHIẾU NK 156'!$G$12:$G$46,'BÁO CÁO NXT 156'!$A19,'BẢNG KÊ PHIẾU NK 156'!$H$12:$H$46)</f>
        <v>1150</v>
      </c>
      <c r="G19" s="1175">
        <f>SUMIF('BẢNG KÊ PHIẾU NK 156'!$G$12:$G$46,'BÁO CÁO NXT 156'!$A19,'BẢNG KÊ PHIẾU NK 156'!$J$12:$J$46)</f>
        <v>40250000</v>
      </c>
      <c r="H19" s="1176">
        <f>(E19+G19)/(D19+F19)</f>
        <v>35000</v>
      </c>
      <c r="I19" s="1175">
        <f>SUMIF('BẢNG KÊ PHIẾU XK  156'!$G$12:$G$246,'BÁO CÁO NXT 156'!$A19,'BẢNG KÊ PHIẾU XK  156'!$H$12:$H$246)</f>
        <v>0</v>
      </c>
      <c r="J19" s="1176">
        <f>H19*I19</f>
        <v>0</v>
      </c>
      <c r="K19" s="1175">
        <f>+D19+F19-I19</f>
        <v>1180</v>
      </c>
      <c r="L19" s="1175">
        <f>E19+G19-J19</f>
        <v>41300000</v>
      </c>
    </row>
    <row r="20" spans="1:12" ht="15.95" customHeight="1">
      <c r="A20" s="1006" t="s">
        <v>2076</v>
      </c>
      <c r="B20" s="1174" t="str">
        <f>VLOOKUP($A20,'DANH MỤC VẬT TƯ'!$B$10:$G$55,2,0)</f>
        <v>Rượu men lá 500ml</v>
      </c>
      <c r="C20" s="1174" t="str">
        <f>VLOOKUP($A20,'DANH MỤC VẬT TƯ'!$B$10:$G$55,3,0)</f>
        <v>Lon</v>
      </c>
      <c r="D20" s="1175">
        <f>VLOOKUP($A20,'DANH MỤC VẬT TƯ'!$B$10:$G$55,5,0)</f>
        <v>30</v>
      </c>
      <c r="E20" s="1175">
        <f>VLOOKUP($A20,'DANH MỤC VẬT TƯ'!$B$10:$G$55,6,0)</f>
        <v>1050000</v>
      </c>
      <c r="F20" s="1175">
        <f>SUMIF('BẢNG KÊ PHIẾU NK 156'!$G$12:$G$46,'BÁO CÁO NXT 156'!$A20,'BẢNG KÊ PHIẾU NK 156'!$H$12:$H$46)</f>
        <v>1350</v>
      </c>
      <c r="G20" s="1175">
        <f>SUMIF('BẢNG KÊ PHIẾU NK 156'!$G$12:$G$46,'BÁO CÁO NXT 156'!$A20,'BẢNG KÊ PHIẾU NK 156'!$J$12:$J$46)</f>
        <v>47250000</v>
      </c>
      <c r="H20" s="1176">
        <f>(E20+G20)/(D20+F20)</f>
        <v>35000</v>
      </c>
      <c r="I20" s="1175">
        <f>SUMIF('BẢNG KÊ PHIẾU XK  156'!$G$12:$G$246,'BÁO CÁO NXT 156'!$A20,'BẢNG KÊ PHIẾU XK  156'!$H$12:$H$246)</f>
        <v>30</v>
      </c>
      <c r="J20" s="1176">
        <f>H20*I20</f>
        <v>1050000</v>
      </c>
      <c r="K20" s="1175">
        <f>+D20+F20-I20</f>
        <v>1350</v>
      </c>
      <c r="L20" s="1175">
        <f>E20+G20-J20</f>
        <v>47250000</v>
      </c>
    </row>
    <row r="21" spans="1:12" ht="15.95" customHeight="1">
      <c r="A21" s="1006" t="s">
        <v>2077</v>
      </c>
      <c r="B21" s="1174" t="str">
        <f>VLOOKUP($A21,'DANH MỤC VẬT TƯ'!$B$10:$G$55,2,0)</f>
        <v>Rượu táo mèo</v>
      </c>
      <c r="C21" s="1174" t="str">
        <f>VLOOKUP($A21,'DANH MỤC VẬT TƯ'!$B$10:$G$55,3,0)</f>
        <v>Lon</v>
      </c>
      <c r="D21" s="1175">
        <f>VLOOKUP($A21,'DANH MỤC VẬT TƯ'!$B$10:$G$55,5,0)</f>
        <v>30</v>
      </c>
      <c r="E21" s="1175">
        <f>VLOOKUP($A21,'DANH MỤC VẬT TƯ'!$B$10:$G$55,6,0)</f>
        <v>1050000</v>
      </c>
      <c r="F21" s="1175">
        <f>SUMIF('BẢNG KÊ PHIẾU NK 156'!$G$12:$G$46,'BÁO CÁO NXT 156'!$A21,'BẢNG KÊ PHIẾU NK 156'!$H$12:$H$46)</f>
        <v>1350</v>
      </c>
      <c r="G21" s="1175">
        <f>SUMIF('BẢNG KÊ PHIẾU NK 156'!$G$12:$G$46,'BÁO CÁO NXT 156'!$A21,'BẢNG KÊ PHIẾU NK 156'!$J$12:$J$46)</f>
        <v>47250000</v>
      </c>
      <c r="H21" s="1176">
        <f>(E21+G21)/(D21+F21)</f>
        <v>35000</v>
      </c>
      <c r="I21" s="1175">
        <f>SUMIF('BẢNG KÊ PHIẾU XK  156'!$G$12:$G$246,'BÁO CÁO NXT 156'!$A21,'BẢNG KÊ PHIẾU XK  156'!$H$12:$H$246)</f>
        <v>0</v>
      </c>
      <c r="J21" s="1176">
        <f>H21*I21</f>
        <v>0</v>
      </c>
      <c r="K21" s="1175">
        <f>+D21+F21-I21</f>
        <v>1380</v>
      </c>
      <c r="L21" s="1175">
        <f>E21+G21-J21</f>
        <v>48300000</v>
      </c>
    </row>
    <row r="22" spans="1:12" ht="15.95" customHeight="1">
      <c r="A22" s="1006"/>
      <c r="B22" s="1174"/>
      <c r="C22" s="1174"/>
      <c r="D22" s="1175"/>
      <c r="E22" s="1175"/>
      <c r="F22" s="1175"/>
      <c r="G22" s="1175"/>
      <c r="H22" s="1176"/>
      <c r="I22" s="1175"/>
      <c r="J22" s="1176"/>
      <c r="K22" s="1175"/>
      <c r="L22" s="1175"/>
    </row>
    <row r="23" spans="1:12" ht="15.95" customHeight="1">
      <c r="A23" s="1006"/>
      <c r="B23" s="1243"/>
      <c r="C23" s="1243"/>
      <c r="D23" s="1306"/>
      <c r="E23" s="1306"/>
      <c r="F23" s="1306"/>
      <c r="G23" s="1306"/>
      <c r="H23" s="1307"/>
      <c r="I23" s="1306"/>
      <c r="J23" s="1307"/>
      <c r="K23" s="1306"/>
      <c r="L23" s="1306"/>
    </row>
    <row r="24" spans="1:12" ht="15.95" customHeight="1">
      <c r="A24" s="1433"/>
      <c r="B24" s="1433" t="s">
        <v>125</v>
      </c>
      <c r="C24" s="1433" t="s">
        <v>242</v>
      </c>
      <c r="D24" s="1431">
        <f t="shared" ref="D24:L24" si="4">SUM(D11:D23)</f>
        <v>610</v>
      </c>
      <c r="E24" s="1431">
        <f t="shared" si="4"/>
        <v>8930000</v>
      </c>
      <c r="F24" s="1431">
        <f t="shared" si="4"/>
        <v>12290</v>
      </c>
      <c r="G24" s="1431">
        <f t="shared" si="4"/>
        <v>243790000</v>
      </c>
      <c r="H24" s="1431">
        <f t="shared" si="4"/>
        <v>212000</v>
      </c>
      <c r="I24" s="1431">
        <f t="shared" si="4"/>
        <v>3867</v>
      </c>
      <c r="J24" s="1431">
        <f t="shared" si="4"/>
        <v>40014000</v>
      </c>
      <c r="K24" s="1431">
        <f t="shared" si="4"/>
        <v>9033</v>
      </c>
      <c r="L24" s="1431">
        <f t="shared" si="4"/>
        <v>212706000</v>
      </c>
    </row>
    <row r="26" spans="1:12" s="1179" customFormat="1" ht="15.95" customHeight="1">
      <c r="A26" s="1046"/>
      <c r="B26" s="1079" t="s">
        <v>244</v>
      </c>
      <c r="C26" s="1048"/>
      <c r="D26" s="1406"/>
      <c r="E26" s="2005" t="s">
        <v>475</v>
      </c>
      <c r="F26" s="2005"/>
      <c r="G26" s="2005"/>
      <c r="H26" s="1406"/>
      <c r="I26" s="1406"/>
      <c r="J26" s="1406" t="s">
        <v>246</v>
      </c>
      <c r="K26" s="1406"/>
      <c r="L26" s="1207"/>
    </row>
    <row r="27" spans="1:12" s="1179" customFormat="1" ht="15.95" customHeight="1">
      <c r="A27" s="1045"/>
      <c r="B27" s="1053" t="s">
        <v>247</v>
      </c>
      <c r="C27" s="1052"/>
      <c r="D27" s="1407"/>
      <c r="E27" s="2006" t="s">
        <v>247</v>
      </c>
      <c r="F27" s="2006"/>
      <c r="G27" s="2006"/>
      <c r="H27" s="1182"/>
      <c r="I27" s="1182"/>
      <c r="J27" s="1182" t="s">
        <v>247</v>
      </c>
      <c r="K27" s="1199"/>
      <c r="L27" s="1207"/>
    </row>
    <row r="28" spans="1:12" s="1179" customFormat="1" ht="15.95" customHeight="1">
      <c r="A28" s="1045"/>
      <c r="B28" s="1053"/>
      <c r="C28" s="1052"/>
      <c r="D28" s="1407"/>
      <c r="E28" s="1407"/>
      <c r="F28" s="1406"/>
      <c r="G28" s="1044"/>
      <c r="H28" s="1182"/>
      <c r="I28" s="1182"/>
      <c r="J28" s="1182"/>
      <c r="K28" s="1199"/>
      <c r="L28" s="1207"/>
    </row>
    <row r="29" spans="1:12" s="1179" customFormat="1" ht="15.95" customHeight="1">
      <c r="A29" s="1045"/>
      <c r="B29" s="1053"/>
      <c r="C29" s="1052"/>
      <c r="D29" s="1407"/>
      <c r="E29" s="1407"/>
      <c r="F29" s="1406"/>
      <c r="G29" s="1044"/>
      <c r="H29" s="1182"/>
      <c r="I29" s="1182"/>
      <c r="J29" s="1182"/>
      <c r="K29" s="1199"/>
      <c r="L29" s="1207"/>
    </row>
    <row r="30" spans="1:12" s="1179" customFormat="1" ht="15.95" customHeight="1">
      <c r="A30" s="1045"/>
      <c r="B30" s="1053"/>
      <c r="C30" s="1052"/>
      <c r="D30" s="1407"/>
      <c r="E30" s="1407"/>
      <c r="F30" s="1406"/>
      <c r="G30" s="1044"/>
      <c r="H30" s="1182"/>
      <c r="I30" s="1182"/>
      <c r="J30" s="1182"/>
      <c r="K30" s="1199"/>
      <c r="L30" s="1207"/>
    </row>
    <row r="31" spans="1:12" s="1179" customFormat="1" ht="15.95" customHeight="1">
      <c r="A31" s="1045"/>
      <c r="B31" s="1053"/>
      <c r="C31" s="1052"/>
      <c r="D31" s="1407"/>
      <c r="E31" s="1407"/>
      <c r="F31" s="1406"/>
      <c r="G31" s="1044"/>
      <c r="H31" s="1182"/>
      <c r="I31" s="1182"/>
      <c r="J31" s="1182"/>
      <c r="K31" s="1199"/>
      <c r="L31" s="1207"/>
    </row>
    <row r="32" spans="1:12" s="1179" customFormat="1" ht="15.95" customHeight="1">
      <c r="A32" s="1045"/>
      <c r="B32" s="1053"/>
      <c r="C32" s="1052"/>
      <c r="D32" s="1407"/>
      <c r="E32" s="1407"/>
      <c r="F32" s="1406"/>
      <c r="G32" s="1044"/>
      <c r="H32" s="1182"/>
      <c r="I32" s="1182"/>
      <c r="J32" s="1182"/>
      <c r="K32" s="1199"/>
      <c r="L32" s="1207"/>
    </row>
    <row r="33" spans="1:12" s="1179" customFormat="1" ht="15.95" customHeight="1">
      <c r="A33" s="1045"/>
      <c r="B33" s="1053"/>
      <c r="C33" s="1052"/>
      <c r="D33" s="1407"/>
      <c r="E33" s="1407"/>
      <c r="F33" s="1406"/>
      <c r="G33" s="1044"/>
      <c r="H33" s="1182"/>
      <c r="I33" s="1182"/>
      <c r="J33" s="1182"/>
      <c r="K33" s="1199"/>
      <c r="L33" s="1207"/>
    </row>
    <row r="34" spans="1:12" s="1179" customFormat="1" ht="15.95" customHeight="1">
      <c r="A34" s="1045"/>
      <c r="B34" s="1053"/>
      <c r="C34" s="1052"/>
      <c r="D34" s="1407"/>
      <c r="E34" s="1407"/>
      <c r="F34" s="1406"/>
      <c r="G34" s="1044"/>
      <c r="H34" s="1182"/>
      <c r="I34" s="1182"/>
      <c r="J34" s="1182"/>
      <c r="K34" s="1199"/>
      <c r="L34" s="1207"/>
    </row>
    <row r="35" spans="1:12" s="1179" customFormat="1" ht="15.95" customHeight="1">
      <c r="A35" s="1045"/>
      <c r="B35" s="1053"/>
      <c r="C35" s="1052"/>
      <c r="D35" s="1407"/>
      <c r="E35" s="1407"/>
      <c r="F35" s="1406"/>
      <c r="G35" s="1044"/>
      <c r="H35" s="1182"/>
      <c r="I35" s="1182"/>
      <c r="J35" s="1182"/>
      <c r="K35" s="1199"/>
      <c r="L35" s="1207"/>
    </row>
    <row r="36" spans="1:12" s="1179" customFormat="1" ht="15.95" customHeight="1">
      <c r="A36" s="1045"/>
      <c r="B36" s="1053"/>
      <c r="C36" s="1052"/>
      <c r="D36" s="1407"/>
      <c r="E36" s="1407"/>
      <c r="F36" s="1406"/>
      <c r="G36" s="1044"/>
      <c r="H36" s="1182"/>
      <c r="I36" s="1182"/>
      <c r="J36" s="1182"/>
      <c r="K36" s="1199"/>
      <c r="L36" s="1207"/>
    </row>
    <row r="37" spans="1:12" s="1179" customFormat="1" ht="15.95" customHeight="1">
      <c r="A37" s="1045"/>
      <c r="B37" s="1053"/>
      <c r="C37" s="1052"/>
      <c r="D37" s="1407"/>
      <c r="E37" s="1407"/>
      <c r="F37" s="1406"/>
      <c r="G37" s="1044"/>
      <c r="H37" s="1182"/>
      <c r="I37" s="1182"/>
      <c r="J37" s="1182"/>
      <c r="K37" s="1199"/>
      <c r="L37" s="1207"/>
    </row>
    <row r="38" spans="1:12" s="1179" customFormat="1" ht="15.95" customHeight="1">
      <c r="A38" s="1045"/>
      <c r="B38" s="1053"/>
      <c r="C38" s="1052"/>
      <c r="D38" s="1407"/>
      <c r="E38" s="1407"/>
      <c r="F38" s="1406"/>
      <c r="G38" s="1044"/>
      <c r="H38" s="1182"/>
      <c r="I38" s="1182"/>
      <c r="J38" s="1182"/>
      <c r="K38" s="1199"/>
      <c r="L38" s="1207"/>
    </row>
    <row r="39" spans="1:12" s="1179" customFormat="1" ht="15.95" customHeight="1">
      <c r="A39" s="1045"/>
      <c r="B39" s="1053"/>
      <c r="C39" s="1052"/>
      <c r="D39" s="1407"/>
      <c r="E39" s="1407"/>
      <c r="F39" s="1406"/>
      <c r="G39" s="1044"/>
      <c r="H39" s="1182"/>
      <c r="I39" s="1182"/>
      <c r="J39" s="1182"/>
      <c r="K39" s="1199"/>
      <c r="L39" s="1207"/>
    </row>
    <row r="40" spans="1:12" s="1179" customFormat="1" ht="15.95" customHeight="1">
      <c r="A40" s="1045"/>
      <c r="B40" s="1053"/>
      <c r="C40" s="1052"/>
      <c r="D40" s="1407"/>
      <c r="E40" s="1407"/>
      <c r="F40" s="1406"/>
      <c r="G40" s="1044"/>
      <c r="H40" s="1182"/>
      <c r="I40" s="1182"/>
      <c r="J40" s="1182"/>
      <c r="K40" s="1199"/>
      <c r="L40" s="1207"/>
    </row>
    <row r="41" spans="1:12" s="1179" customFormat="1" ht="15.95" customHeight="1">
      <c r="A41" s="1045"/>
      <c r="B41" s="1053"/>
      <c r="C41" s="1052"/>
      <c r="D41" s="1407"/>
      <c r="E41" s="1407"/>
      <c r="F41" s="1406"/>
      <c r="G41" s="1044"/>
      <c r="H41" s="1182"/>
      <c r="I41" s="1182"/>
      <c r="J41" s="1182"/>
      <c r="K41" s="1199"/>
      <c r="L41" s="1207"/>
    </row>
    <row r="42" spans="1:12" s="1179" customFormat="1" ht="15.95" customHeight="1">
      <c r="A42" s="1045"/>
      <c r="B42" s="1053"/>
      <c r="C42" s="1052"/>
      <c r="D42" s="1407"/>
      <c r="E42" s="1407"/>
      <c r="F42" s="1406"/>
      <c r="G42" s="1044"/>
      <c r="H42" s="1182"/>
      <c r="I42" s="1182"/>
      <c r="J42" s="1182"/>
      <c r="K42" s="1199"/>
      <c r="L42" s="1207"/>
    </row>
    <row r="43" spans="1:12" s="1179" customFormat="1" ht="15.95" customHeight="1">
      <c r="A43" s="1045"/>
      <c r="B43" s="1053"/>
      <c r="C43" s="1052"/>
      <c r="D43" s="1407"/>
      <c r="E43" s="1407"/>
      <c r="F43" s="1406"/>
      <c r="G43" s="1044"/>
      <c r="H43" s="1182"/>
      <c r="I43" s="1182"/>
      <c r="J43" s="1182"/>
      <c r="K43" s="1199"/>
      <c r="L43" s="1207"/>
    </row>
    <row r="44" spans="1:12" s="1179" customFormat="1" ht="15.95" customHeight="1">
      <c r="A44" s="1045"/>
      <c r="B44" s="1053"/>
      <c r="C44" s="1052"/>
      <c r="D44" s="1407"/>
      <c r="E44" s="1407"/>
      <c r="F44" s="1406"/>
      <c r="G44" s="1044"/>
      <c r="H44" s="1182"/>
      <c r="I44" s="1182"/>
      <c r="J44" s="1182"/>
      <c r="K44" s="1199"/>
      <c r="L44" s="1207"/>
    </row>
    <row r="45" spans="1:12" s="1179" customFormat="1" ht="15.95" customHeight="1">
      <c r="A45" s="1045"/>
      <c r="B45" s="1053"/>
      <c r="C45" s="1052"/>
      <c r="D45" s="1407"/>
      <c r="E45" s="1407"/>
      <c r="F45" s="1406"/>
      <c r="G45" s="1044"/>
      <c r="H45" s="1182"/>
      <c r="I45" s="1182"/>
      <c r="J45" s="1182"/>
      <c r="K45" s="1199"/>
      <c r="L45" s="1207"/>
    </row>
    <row r="46" spans="1:12" s="1179" customFormat="1" ht="15.95" customHeight="1">
      <c r="A46" s="1045"/>
      <c r="B46" s="1053"/>
      <c r="C46" s="1052"/>
      <c r="D46" s="1407"/>
      <c r="E46" s="1407"/>
      <c r="F46" s="1406"/>
      <c r="G46" s="1044"/>
      <c r="H46" s="1182"/>
      <c r="I46" s="1182"/>
      <c r="J46" s="1182"/>
      <c r="K46" s="1199"/>
      <c r="L46" s="1207"/>
    </row>
    <row r="47" spans="1:12" s="1179" customFormat="1" ht="15.95" customHeight="1">
      <c r="A47" s="1045"/>
      <c r="B47" s="1053"/>
      <c r="C47" s="1052"/>
      <c r="D47" s="1407"/>
      <c r="E47" s="1407"/>
      <c r="F47" s="1406"/>
      <c r="G47" s="1044"/>
      <c r="H47" s="1182"/>
      <c r="I47" s="1182"/>
      <c r="J47" s="1182"/>
      <c r="K47" s="1199"/>
      <c r="L47" s="1207"/>
    </row>
    <row r="48" spans="1:12" s="1179" customFormat="1" ht="15.95" customHeight="1">
      <c r="A48" s="1045"/>
      <c r="B48" s="1053"/>
      <c r="C48" s="1052"/>
      <c r="D48" s="1407"/>
      <c r="E48" s="1407"/>
      <c r="F48" s="1406"/>
      <c r="G48" s="1044"/>
      <c r="H48" s="1182"/>
      <c r="I48" s="1182"/>
      <c r="J48" s="1182"/>
      <c r="K48" s="1199"/>
      <c r="L48" s="1207"/>
    </row>
    <row r="49" spans="1:14" s="1179" customFormat="1" ht="15.95" customHeight="1">
      <c r="A49" s="1045"/>
      <c r="B49" s="1053"/>
      <c r="C49" s="1052"/>
      <c r="D49" s="1407"/>
      <c r="E49" s="1407"/>
      <c r="F49" s="1406"/>
      <c r="G49" s="1044"/>
      <c r="H49" s="1182"/>
      <c r="I49" s="1182"/>
      <c r="J49" s="1182"/>
      <c r="K49" s="1199"/>
      <c r="L49" s="1207"/>
    </row>
    <row r="50" spans="1:14" ht="15.95" customHeight="1">
      <c r="A50" s="1010" t="s">
        <v>1634</v>
      </c>
    </row>
    <row r="51" spans="1:14" ht="15.95" customHeight="1">
      <c r="A51" s="1010" t="s">
        <v>129</v>
      </c>
    </row>
    <row r="52" spans="1:14" ht="15.95" customHeight="1">
      <c r="A52" s="1010" t="s">
        <v>2163</v>
      </c>
    </row>
    <row r="57" spans="1:14" s="1013" customFormat="1" ht="20.25">
      <c r="A57" s="1014"/>
      <c r="B57" s="1014"/>
      <c r="C57" s="1014"/>
      <c r="D57" s="1157"/>
      <c r="E57" s="1016"/>
      <c r="F57" s="1158" t="s">
        <v>1534</v>
      </c>
      <c r="G57" s="1016"/>
      <c r="H57" s="1159"/>
      <c r="I57" s="1016"/>
      <c r="J57" s="1159"/>
      <c r="K57" s="1016"/>
      <c r="L57" s="1016"/>
    </row>
    <row r="58" spans="1:14" s="1017" customFormat="1" ht="15.95" customHeight="1">
      <c r="A58" s="1161"/>
      <c r="D58" s="1012"/>
      <c r="E58" s="1162"/>
      <c r="F58" s="1163" t="s">
        <v>1975</v>
      </c>
      <c r="G58" s="1162"/>
      <c r="H58" s="1164"/>
      <c r="I58" s="1012"/>
      <c r="J58" s="1164"/>
      <c r="K58" s="1012"/>
      <c r="L58" s="1012"/>
    </row>
    <row r="59" spans="1:14" s="1168" customFormat="1" ht="17.25" customHeight="1">
      <c r="A59" s="2037" t="s">
        <v>1601</v>
      </c>
      <c r="B59" s="2037" t="s">
        <v>1600</v>
      </c>
      <c r="C59" s="2039" t="s">
        <v>132</v>
      </c>
      <c r="D59" s="2036" t="s">
        <v>254</v>
      </c>
      <c r="E59" s="2036"/>
      <c r="F59" s="2036" t="s">
        <v>1607</v>
      </c>
      <c r="G59" s="2036"/>
      <c r="H59" s="2033" t="s">
        <v>256</v>
      </c>
      <c r="I59" s="2034"/>
      <c r="J59" s="2035"/>
      <c r="K59" s="2036" t="s">
        <v>257</v>
      </c>
      <c r="L59" s="2036"/>
      <c r="M59" s="1167"/>
      <c r="N59" s="1167"/>
    </row>
    <row r="60" spans="1:14" s="1168" customFormat="1" ht="34.5" customHeight="1">
      <c r="A60" s="2038"/>
      <c r="B60" s="2038" t="s">
        <v>258</v>
      </c>
      <c r="C60" s="2039"/>
      <c r="D60" s="1436" t="s">
        <v>259</v>
      </c>
      <c r="E60" s="1436" t="s">
        <v>239</v>
      </c>
      <c r="F60" s="1436" t="s">
        <v>259</v>
      </c>
      <c r="G60" s="1436" t="s">
        <v>239</v>
      </c>
      <c r="H60" s="1437" t="s">
        <v>260</v>
      </c>
      <c r="I60" s="1436" t="s">
        <v>259</v>
      </c>
      <c r="J60" s="1438" t="s">
        <v>239</v>
      </c>
      <c r="K60" s="1436" t="s">
        <v>259</v>
      </c>
      <c r="L60" s="1436" t="s">
        <v>239</v>
      </c>
      <c r="M60" s="1170"/>
      <c r="N60" s="1170"/>
    </row>
    <row r="61" spans="1:14" s="1173" customFormat="1" ht="14.1" customHeight="1">
      <c r="A61" s="1439" t="s">
        <v>83</v>
      </c>
      <c r="B61" s="1439" t="s">
        <v>1</v>
      </c>
      <c r="C61" s="1439" t="s">
        <v>84</v>
      </c>
      <c r="D61" s="1440" t="s">
        <v>241</v>
      </c>
      <c r="E61" s="1440" t="s">
        <v>145</v>
      </c>
      <c r="F61" s="1440" t="s">
        <v>146</v>
      </c>
      <c r="G61" s="1440" t="s">
        <v>147</v>
      </c>
      <c r="H61" s="1441" t="s">
        <v>148</v>
      </c>
      <c r="I61" s="1440" t="s">
        <v>149</v>
      </c>
      <c r="J61" s="1441" t="s">
        <v>150</v>
      </c>
      <c r="K61" s="1440" t="s">
        <v>261</v>
      </c>
      <c r="L61" s="1440" t="s">
        <v>262</v>
      </c>
      <c r="M61" s="1172"/>
      <c r="N61" s="1172"/>
    </row>
    <row r="62" spans="1:14" ht="15.95" customHeight="1">
      <c r="A62" s="1006" t="s">
        <v>2067</v>
      </c>
      <c r="B62" s="1174" t="str">
        <f>VLOOKUP($A62,'DANH MỤC VẬT TƯ'!$B$10:$G$55,2,0)</f>
        <v>Bia sài gòn</v>
      </c>
      <c r="C62" s="1174" t="str">
        <f>VLOOKUP($A62,'DANH MỤC VẬT TƯ'!$B$10:$G$55,3,0)</f>
        <v>Lon</v>
      </c>
      <c r="D62" s="1175">
        <f>VLOOKUP($A62,$A$11:$L$24,11,0)</f>
        <v>896</v>
      </c>
      <c r="E62" s="1175">
        <f>VLOOKUP($A62,$A$11:$L$24,12,0)</f>
        <v>9856000</v>
      </c>
      <c r="F62" s="1175">
        <f>SUMIF('BẢNG KÊ PHIẾU NK 156'!$G$65:$G$66,'BÁO CÁO NXT 156'!$A62,'BẢNG KÊ PHIẾU NK 156'!$H$65:$H$66)</f>
        <v>920</v>
      </c>
      <c r="G62" s="1175">
        <f>SUMIF('BẢNG KÊ PHIẾU NK 156'!$G$65:$G$66,'BÁO CÁO NXT 156'!$A62,'BẢNG KÊ PHIẾU NK 156'!$J$65:$J$66)</f>
        <v>10120000</v>
      </c>
      <c r="H62" s="1176">
        <f>(E62+G62)/(D62+F62)</f>
        <v>11000</v>
      </c>
      <c r="I62" s="1175">
        <f>SUMIF('BẢNG KÊ PHIẾU XK  156'!$G$316:$G$443,'BÁO CÁO NXT 156'!$A62,'BẢNG KÊ PHIẾU XK  156'!$H$316:$H$443)</f>
        <v>50</v>
      </c>
      <c r="J62" s="1176">
        <f>H62*I62</f>
        <v>550000</v>
      </c>
      <c r="K62" s="1175">
        <f>+D62+F62-I62</f>
        <v>1766</v>
      </c>
      <c r="L62" s="1175">
        <f>E62+G62-J62</f>
        <v>19426000</v>
      </c>
      <c r="M62" s="1435"/>
    </row>
    <row r="63" spans="1:14" ht="15.95" customHeight="1">
      <c r="A63" s="1006" t="s">
        <v>2068</v>
      </c>
      <c r="B63" s="1174" t="str">
        <f>VLOOKUP($A63,'DANH MỤC VẬT TƯ'!$B$10:$G$55,2,0)</f>
        <v>Bia Trúc Bạch</v>
      </c>
      <c r="C63" s="1174" t="str">
        <f>VLOOKUP($A63,'DANH MỤC VẬT TƯ'!$B$10:$G$55,3,0)</f>
        <v>Lon</v>
      </c>
      <c r="D63" s="1175">
        <f>VLOOKUP($A63,$A$11:$L$24,11,0)</f>
        <v>270</v>
      </c>
      <c r="E63" s="1175">
        <f>VLOOKUP($A63,$A$11:$L$24,12,0)</f>
        <v>5400000</v>
      </c>
      <c r="F63" s="1175">
        <f>SUMIF('BẢNG KÊ PHIẾU NK 156'!$G$65:$G$66,'BÁO CÁO NXT 156'!$A63,'BẢNG KÊ PHIẾU NK 156'!$H$65:$H$66)</f>
        <v>0</v>
      </c>
      <c r="G63" s="1175">
        <f>SUMIF('BẢNG KÊ PHIẾU NK 156'!$G$65:$G$66,'BÁO CÁO NXT 156'!$A63,'BẢNG KÊ PHIẾU NK 156'!$J$65:$J$66)</f>
        <v>0</v>
      </c>
      <c r="H63" s="1176">
        <f>(E63+G63)/(D63+F63)</f>
        <v>20000</v>
      </c>
      <c r="I63" s="1175">
        <f>SUMIF('BẢNG KÊ PHIẾU XK  156'!$G$316:$G$443,'BÁO CÁO NXT 156'!$A63,'BẢNG KÊ PHIẾU XK  156'!$H$316:$H$443)</f>
        <v>20</v>
      </c>
      <c r="J63" s="1176">
        <f t="shared" ref="J63:J72" si="5">H63*I63</f>
        <v>400000</v>
      </c>
      <c r="K63" s="1175">
        <f>+D63+F63-I63</f>
        <v>250</v>
      </c>
      <c r="L63" s="1175">
        <f>E63+G63-J63</f>
        <v>5000000</v>
      </c>
      <c r="M63" s="1435"/>
    </row>
    <row r="64" spans="1:14" ht="15.95" customHeight="1">
      <c r="A64" s="1006" t="s">
        <v>2069</v>
      </c>
      <c r="B64" s="1174" t="str">
        <f>VLOOKUP($A64,'DANH MỤC VẬT TƯ'!$B$10:$G$55,2,0)</f>
        <v>Bia 333</v>
      </c>
      <c r="C64" s="1174" t="str">
        <f>VLOOKUP($A64,'DANH MỤC VẬT TƯ'!$B$10:$G$55,3,0)</f>
        <v>Lon</v>
      </c>
      <c r="D64" s="1175">
        <f>VLOOKUP($A64,$A$11:$L$24,11,0)</f>
        <v>770</v>
      </c>
      <c r="E64" s="1175">
        <f>VLOOKUP($A64,$A$11:$L$24,12,0)</f>
        <v>8470000</v>
      </c>
      <c r="F64" s="1175">
        <f>SUMIF('BẢNG KÊ PHIẾU NK 156'!$G$65:$G$66,'BÁO CÁO NXT 156'!$A64,'BẢNG KÊ PHIẾU NK 156'!$H$65:$H$66)</f>
        <v>0</v>
      </c>
      <c r="G64" s="1175">
        <f>SUMIF('BẢNG KÊ PHIẾU NK 156'!$G$65:$G$66,'BÁO CÁO NXT 156'!$A64,'BẢNG KÊ PHIẾU NK 156'!$J$65:$J$66)</f>
        <v>0</v>
      </c>
      <c r="H64" s="1176">
        <f>(E64+G64)/(D64+F64)</f>
        <v>11000</v>
      </c>
      <c r="I64" s="1175">
        <f>SUMIF('BẢNG KÊ PHIẾU XK  156'!$G$316:$G$443,'BÁO CÁO NXT 156'!$A64,'BẢNG KÊ PHIẾU XK  156'!$H$316:$H$443)</f>
        <v>10</v>
      </c>
      <c r="J64" s="1176">
        <f t="shared" si="5"/>
        <v>110000</v>
      </c>
      <c r="K64" s="1175">
        <f>+D64+F64-I64</f>
        <v>760</v>
      </c>
      <c r="L64" s="1175">
        <f>E64+G64-J64</f>
        <v>8360000</v>
      </c>
      <c r="M64" s="1435"/>
    </row>
    <row r="65" spans="1:13" ht="15.95" customHeight="1">
      <c r="A65" s="1006" t="s">
        <v>2070</v>
      </c>
      <c r="B65" s="1174" t="str">
        <f>VLOOKUP($A65,'DANH MỤC VẬT TƯ'!$B$10:$G$55,2,0)</f>
        <v>Navie 300ml</v>
      </c>
      <c r="C65" s="1174" t="str">
        <f>VLOOKUP($A65,'DANH MỤC VẬT TƯ'!$B$10:$G$55,3,0)</f>
        <v>Lon</v>
      </c>
      <c r="D65" s="1175">
        <f t="shared" ref="D65:D72" si="6">VLOOKUP($A65,$A$11:$L$24,11,0)</f>
        <v>134</v>
      </c>
      <c r="E65" s="1175">
        <f t="shared" ref="E65:E72" si="7">VLOOKUP($A65,$A$11:$L$24,12,0)</f>
        <v>536000</v>
      </c>
      <c r="F65" s="1175">
        <f>SUMIF('BẢNG KÊ PHIẾU NK 156'!$G$65:$G$66,'BÁO CÁO NXT 156'!$A65,'BẢNG KÊ PHIẾU NK 156'!$H$65:$H$66)</f>
        <v>920</v>
      </c>
      <c r="G65" s="1175">
        <f>SUMIF('BẢNG KÊ PHIẾU NK 156'!$G$65:$G$66,'BÁO CÁO NXT 156'!$A65,'BẢNG KÊ PHIẾU NK 156'!$J$65:$J$66)</f>
        <v>3680000</v>
      </c>
      <c r="H65" s="1176">
        <f t="shared" ref="H65:H72" si="8">(E65+G65)/(D65+F65)</f>
        <v>4000</v>
      </c>
      <c r="I65" s="1175">
        <f>SUMIF('BẢNG KÊ PHIẾU XK  156'!$G$316:$G$443,'BÁO CÁO NXT 156'!$A65,'BẢNG KÊ PHIẾU XK  156'!$H$316:$H$443)</f>
        <v>283</v>
      </c>
      <c r="J65" s="1176">
        <f t="shared" si="5"/>
        <v>1132000</v>
      </c>
      <c r="K65" s="1175">
        <f t="shared" ref="K65:K72" si="9">+D65+F65-I65</f>
        <v>771</v>
      </c>
      <c r="L65" s="1175">
        <f t="shared" ref="L65:L72" si="10">E65+G65-J65</f>
        <v>3084000</v>
      </c>
      <c r="M65" s="1435"/>
    </row>
    <row r="66" spans="1:13" ht="15.95" customHeight="1">
      <c r="A66" s="1006" t="s">
        <v>2071</v>
      </c>
      <c r="B66" s="1174" t="str">
        <f>VLOOKUP($A66,'DANH MỤC VẬT TƯ'!$B$10:$G$55,2,0)</f>
        <v>Pepsi</v>
      </c>
      <c r="C66" s="1174" t="str">
        <f>VLOOKUP($A66,'DANH MỤC VẬT TƯ'!$B$10:$G$55,3,0)</f>
        <v>Lon</v>
      </c>
      <c r="D66" s="1175">
        <f t="shared" si="6"/>
        <v>625</v>
      </c>
      <c r="E66" s="1175">
        <f t="shared" si="7"/>
        <v>6250000</v>
      </c>
      <c r="F66" s="1175">
        <f>SUMIF('BẢNG KÊ PHIẾU NK 156'!$G$65:$G$66,'BÁO CÁO NXT 156'!$A66,'BẢNG KÊ PHIẾU NK 156'!$H$65:$H$66)</f>
        <v>0</v>
      </c>
      <c r="G66" s="1175">
        <f>SUMIF('BẢNG KÊ PHIẾU NK 156'!$G$65:$G$66,'BÁO CÁO NXT 156'!$A66,'BẢNG KÊ PHIẾU NK 156'!$J$65:$J$66)</f>
        <v>0</v>
      </c>
      <c r="H66" s="1176">
        <f t="shared" si="8"/>
        <v>10000</v>
      </c>
      <c r="I66" s="1175">
        <f>SUMIF('BẢNG KÊ PHIẾU XK  156'!$G$316:$G$443,'BÁO CÁO NXT 156'!$A66,'BẢNG KÊ PHIẾU XK  156'!$H$316:$H$443)</f>
        <v>13</v>
      </c>
      <c r="J66" s="1176">
        <f t="shared" si="5"/>
        <v>130000</v>
      </c>
      <c r="K66" s="1175">
        <f t="shared" si="9"/>
        <v>612</v>
      </c>
      <c r="L66" s="1175">
        <f t="shared" si="10"/>
        <v>6120000</v>
      </c>
      <c r="M66" s="1435"/>
    </row>
    <row r="67" spans="1:13" ht="15.95" customHeight="1">
      <c r="A67" s="1006" t="s">
        <v>2072</v>
      </c>
      <c r="B67" s="1174" t="str">
        <f>VLOOKUP($A67,'DANH MỤC VẬT TƯ'!$B$10:$G$55,2,0)</f>
        <v>Coca</v>
      </c>
      <c r="C67" s="1174" t="str">
        <f>VLOOKUP($A67,'DANH MỤC VẬT TƯ'!$B$10:$G$55,3,0)</f>
        <v>Lon</v>
      </c>
      <c r="D67" s="1175">
        <f t="shared" si="6"/>
        <v>613</v>
      </c>
      <c r="E67" s="1175">
        <f t="shared" si="7"/>
        <v>4904000</v>
      </c>
      <c r="F67" s="1175">
        <f>SUMIF('BẢNG KÊ PHIẾU NK 156'!$G$65:$G$66,'BÁO CÁO NXT 156'!$A67,'BẢNG KÊ PHIẾU NK 156'!$H$65:$H$66)</f>
        <v>0</v>
      </c>
      <c r="G67" s="1175">
        <f>SUMIF('BẢNG KÊ PHIẾU NK 156'!$G$65:$G$66,'BÁO CÁO NXT 156'!$A67,'BẢNG KÊ PHIẾU NK 156'!$J$65:$J$66)</f>
        <v>0</v>
      </c>
      <c r="H67" s="1176">
        <f t="shared" si="8"/>
        <v>8000</v>
      </c>
      <c r="I67" s="1175">
        <f>SUMIF('BẢNG KÊ PHIẾU XK  156'!$G$316:$G$443,'BÁO CÁO NXT 156'!$A67,'BẢNG KÊ PHIẾU XK  156'!$H$316:$H$443)</f>
        <v>411</v>
      </c>
      <c r="J67" s="1176">
        <f t="shared" si="5"/>
        <v>3288000</v>
      </c>
      <c r="K67" s="1175">
        <f t="shared" si="9"/>
        <v>202</v>
      </c>
      <c r="L67" s="1175">
        <f t="shared" si="10"/>
        <v>1616000</v>
      </c>
      <c r="M67" s="1435"/>
    </row>
    <row r="68" spans="1:13" ht="15.95" customHeight="1">
      <c r="A68" s="1006" t="s">
        <v>2073</v>
      </c>
      <c r="B68" s="1174" t="str">
        <f>VLOOKUP($A68,'DANH MỤC VẬT TƯ'!$B$10:$G$55,2,0)</f>
        <v>Nước cam</v>
      </c>
      <c r="C68" s="1174" t="str">
        <f>VLOOKUP($A68,'DANH MỤC VẬT TƯ'!$B$10:$G$55,3,0)</f>
        <v>Lon</v>
      </c>
      <c r="D68" s="1175">
        <f t="shared" si="6"/>
        <v>855</v>
      </c>
      <c r="E68" s="1175">
        <f t="shared" si="7"/>
        <v>6840000</v>
      </c>
      <c r="F68" s="1175">
        <f>SUMIF('BẢNG KÊ PHIẾU NK 156'!$G$65:$G$66,'BÁO CÁO NXT 156'!$A68,'BẢNG KÊ PHIẾU NK 156'!$H$65:$H$66)</f>
        <v>0</v>
      </c>
      <c r="G68" s="1175">
        <f>SUMIF('BẢNG KÊ PHIẾU NK 156'!$G$65:$G$66,'BÁO CÁO NXT 156'!$A68,'BẢNG KÊ PHIẾU NK 156'!$J$65:$J$66)</f>
        <v>0</v>
      </c>
      <c r="H68" s="1176">
        <f t="shared" si="8"/>
        <v>8000</v>
      </c>
      <c r="I68" s="1175">
        <f>SUMIF('BẢNG KÊ PHIẾU XK  156'!$G$316:$G$443,'BÁO CÁO NXT 156'!$A68,'BẢNG KÊ PHIẾU XK  156'!$H$316:$H$443)</f>
        <v>30</v>
      </c>
      <c r="J68" s="1176">
        <f t="shared" si="5"/>
        <v>240000</v>
      </c>
      <c r="K68" s="1175">
        <f t="shared" si="9"/>
        <v>825</v>
      </c>
      <c r="L68" s="1175">
        <f t="shared" si="10"/>
        <v>6600000</v>
      </c>
      <c r="M68" s="1435"/>
    </row>
    <row r="69" spans="1:13" ht="15.95" customHeight="1">
      <c r="A69" s="1006" t="s">
        <v>2074</v>
      </c>
      <c r="B69" s="1174" t="str">
        <f>VLOOKUP($A69,'DANH MỤC VẬT TƯ'!$B$10:$G$55,2,0)</f>
        <v>Rượu ngô 500ml</v>
      </c>
      <c r="C69" s="1174" t="str">
        <f>VLOOKUP($A69,'DANH MỤC VẬT TƯ'!$B$10:$G$55,3,0)</f>
        <v>Lon</v>
      </c>
      <c r="D69" s="1175">
        <f t="shared" si="6"/>
        <v>960</v>
      </c>
      <c r="E69" s="1175">
        <f t="shared" si="7"/>
        <v>33600000</v>
      </c>
      <c r="F69" s="1175">
        <f>SUMIF('BẢNG KÊ PHIẾU NK 156'!$G$65:$G$66,'BÁO CÁO NXT 156'!$A69,'BẢNG KÊ PHIẾU NK 156'!$H$65:$H$66)</f>
        <v>0</v>
      </c>
      <c r="G69" s="1175">
        <f>SUMIF('BẢNG KÊ PHIẾU NK 156'!$G$65:$G$66,'BÁO CÁO NXT 156'!$A69,'BẢNG KÊ PHIẾU NK 156'!$J$65:$J$66)</f>
        <v>0</v>
      </c>
      <c r="H69" s="1176">
        <f t="shared" si="8"/>
        <v>35000</v>
      </c>
      <c r="I69" s="1175">
        <f>SUMIF('BẢNG KÊ PHIẾU XK  156'!$G$316:$G$443,'BÁO CÁO NXT 156'!$A69,'BẢNG KÊ PHIẾU XK  156'!$H$316:$H$443)</f>
        <v>95</v>
      </c>
      <c r="J69" s="1176">
        <f t="shared" si="5"/>
        <v>3325000</v>
      </c>
      <c r="K69" s="1175">
        <f t="shared" si="9"/>
        <v>865</v>
      </c>
      <c r="L69" s="1175">
        <f t="shared" si="10"/>
        <v>30275000</v>
      </c>
      <c r="M69" s="1435"/>
    </row>
    <row r="70" spans="1:13" ht="15.95" customHeight="1">
      <c r="A70" s="1006" t="s">
        <v>2075</v>
      </c>
      <c r="B70" s="1174" t="str">
        <f>VLOOKUP($A70,'DANH MỤC VẬT TƯ'!$B$10:$G$55,2,0)</f>
        <v>Rượu chuối 500ml</v>
      </c>
      <c r="C70" s="1174" t="str">
        <f>VLOOKUP($A70,'DANH MỤC VẬT TƯ'!$B$10:$G$55,3,0)</f>
        <v>Lon</v>
      </c>
      <c r="D70" s="1175">
        <f t="shared" si="6"/>
        <v>1180</v>
      </c>
      <c r="E70" s="1175">
        <f t="shared" si="7"/>
        <v>41300000</v>
      </c>
      <c r="F70" s="1175">
        <f>SUMIF('BẢNG KÊ PHIẾU NK 156'!$G$65:$G$66,'BÁO CÁO NXT 156'!$A70,'BẢNG KÊ PHIẾU NK 156'!$H$65:$H$66)</f>
        <v>0</v>
      </c>
      <c r="G70" s="1175">
        <f>SUMIF('BẢNG KÊ PHIẾU NK 156'!$G$65:$G$66,'BÁO CÁO NXT 156'!$A70,'BẢNG KÊ PHIẾU NK 156'!$J$65:$J$66)</f>
        <v>0</v>
      </c>
      <c r="H70" s="1176">
        <f t="shared" si="8"/>
        <v>35000</v>
      </c>
      <c r="I70" s="1175">
        <f>SUMIF('BẢNG KÊ PHIẾU XK  156'!$G$316:$G$443,'BÁO CÁO NXT 156'!$A70,'BẢNG KÊ PHIẾU XK  156'!$H$316:$H$443)</f>
        <v>85</v>
      </c>
      <c r="J70" s="1176">
        <f t="shared" si="5"/>
        <v>2975000</v>
      </c>
      <c r="K70" s="1175">
        <f t="shared" si="9"/>
        <v>1095</v>
      </c>
      <c r="L70" s="1175">
        <f t="shared" si="10"/>
        <v>38325000</v>
      </c>
      <c r="M70" s="1435"/>
    </row>
    <row r="71" spans="1:13" ht="15.95" customHeight="1">
      <c r="A71" s="1006" t="s">
        <v>2076</v>
      </c>
      <c r="B71" s="1174" t="str">
        <f>VLOOKUP($A71,'DANH MỤC VẬT TƯ'!$B$10:$G$55,2,0)</f>
        <v>Rượu men lá 500ml</v>
      </c>
      <c r="C71" s="1174" t="str">
        <f>VLOOKUP($A71,'DANH MỤC VẬT TƯ'!$B$10:$G$55,3,0)</f>
        <v>Lon</v>
      </c>
      <c r="D71" s="1175">
        <f t="shared" si="6"/>
        <v>1350</v>
      </c>
      <c r="E71" s="1175">
        <f t="shared" si="7"/>
        <v>47250000</v>
      </c>
      <c r="F71" s="1175">
        <f>SUMIF('BẢNG KÊ PHIẾU NK 156'!$G$65:$G$66,'BÁO CÁO NXT 156'!$A71,'BẢNG KÊ PHIẾU NK 156'!$H$65:$H$66)</f>
        <v>0</v>
      </c>
      <c r="G71" s="1175">
        <f>SUMIF('BẢNG KÊ PHIẾU NK 156'!$G$65:$G$66,'BÁO CÁO NXT 156'!$A71,'BẢNG KÊ PHIẾU NK 156'!$J$65:$J$66)</f>
        <v>0</v>
      </c>
      <c r="H71" s="1176">
        <f t="shared" si="8"/>
        <v>35000</v>
      </c>
      <c r="I71" s="1175">
        <f>SUMIF('BẢNG KÊ PHIẾU XK  156'!$G$316:$G$443,'BÁO CÁO NXT 156'!$A71,'BẢNG KÊ PHIẾU XK  156'!$H$316:$H$443)</f>
        <v>5</v>
      </c>
      <c r="J71" s="1176">
        <f t="shared" si="5"/>
        <v>175000</v>
      </c>
      <c r="K71" s="1175">
        <f t="shared" si="9"/>
        <v>1345</v>
      </c>
      <c r="L71" s="1175">
        <f t="shared" si="10"/>
        <v>47075000</v>
      </c>
      <c r="M71" s="1435"/>
    </row>
    <row r="72" spans="1:13" ht="15.95" customHeight="1">
      <c r="A72" s="1006" t="s">
        <v>2077</v>
      </c>
      <c r="B72" s="1174" t="str">
        <f>VLOOKUP($A72,'DANH MỤC VẬT TƯ'!$B$10:$G$55,2,0)</f>
        <v>Rượu táo mèo</v>
      </c>
      <c r="C72" s="1174" t="str">
        <f>VLOOKUP($A72,'DANH MỤC VẬT TƯ'!$B$10:$G$55,3,0)</f>
        <v>Lon</v>
      </c>
      <c r="D72" s="1175">
        <f t="shared" si="6"/>
        <v>1380</v>
      </c>
      <c r="E72" s="1175">
        <f t="shared" si="7"/>
        <v>48300000</v>
      </c>
      <c r="F72" s="1175">
        <f>SUMIF('BẢNG KÊ PHIẾU NK 156'!$G$65:$G$66,'BÁO CÁO NXT 156'!$A72,'BẢNG KÊ PHIẾU NK 156'!$H$65:$H$66)</f>
        <v>0</v>
      </c>
      <c r="G72" s="1175">
        <f>SUMIF('BẢNG KÊ PHIẾU NK 156'!$G$65:$G$66,'BÁO CÁO NXT 156'!$A72,'BẢNG KÊ PHIẾU NK 156'!$J$65:$J$66)</f>
        <v>0</v>
      </c>
      <c r="H72" s="1176">
        <f t="shared" si="8"/>
        <v>35000</v>
      </c>
      <c r="I72" s="1175">
        <f>SUMIF('BẢNG KÊ PHIẾU XK  156'!$G$316:$G$443,'BÁO CÁO NXT 156'!$A72,'BẢNG KÊ PHIẾU XK  156'!$H$316:$H$443)</f>
        <v>5</v>
      </c>
      <c r="J72" s="1176">
        <f t="shared" si="5"/>
        <v>175000</v>
      </c>
      <c r="K72" s="1175">
        <f t="shared" si="9"/>
        <v>1375</v>
      </c>
      <c r="L72" s="1175">
        <f t="shared" si="10"/>
        <v>48125000</v>
      </c>
      <c r="M72" s="1435"/>
    </row>
    <row r="73" spans="1:13" ht="15.95" customHeight="1">
      <c r="A73" s="1006"/>
      <c r="B73" s="1243"/>
      <c r="C73" s="1243"/>
      <c r="D73" s="1306"/>
      <c r="E73" s="1306"/>
      <c r="F73" s="1306"/>
      <c r="G73" s="1306"/>
      <c r="H73" s="1307"/>
      <c r="I73" s="1306"/>
      <c r="J73" s="1307"/>
      <c r="K73" s="1306"/>
      <c r="L73" s="1306"/>
    </row>
    <row r="74" spans="1:13" ht="15.95" customHeight="1">
      <c r="A74" s="1433"/>
      <c r="B74" s="1433" t="s">
        <v>125</v>
      </c>
      <c r="C74" s="1433" t="s">
        <v>242</v>
      </c>
      <c r="D74" s="1431">
        <f t="shared" ref="D74:L74" si="11">SUM(D62:D73)</f>
        <v>9033</v>
      </c>
      <c r="E74" s="1431">
        <f t="shared" si="11"/>
        <v>212706000</v>
      </c>
      <c r="F74" s="1431">
        <f t="shared" si="11"/>
        <v>1840</v>
      </c>
      <c r="G74" s="1431">
        <f t="shared" si="11"/>
        <v>13800000</v>
      </c>
      <c r="H74" s="1431">
        <f t="shared" si="11"/>
        <v>212000</v>
      </c>
      <c r="I74" s="1431">
        <f t="shared" si="11"/>
        <v>1007</v>
      </c>
      <c r="J74" s="1431">
        <f t="shared" si="11"/>
        <v>12500000</v>
      </c>
      <c r="K74" s="1431">
        <f t="shared" si="11"/>
        <v>9866</v>
      </c>
      <c r="L74" s="1431">
        <f t="shared" si="11"/>
        <v>214006000</v>
      </c>
    </row>
    <row r="76" spans="1:13" s="1179" customFormat="1" ht="15.95" customHeight="1">
      <c r="A76" s="1046"/>
      <c r="B76" s="1079" t="s">
        <v>244</v>
      </c>
      <c r="C76" s="1048"/>
      <c r="D76" s="1406"/>
      <c r="E76" s="2005" t="s">
        <v>475</v>
      </c>
      <c r="F76" s="2005"/>
      <c r="G76" s="2005"/>
      <c r="H76" s="1406"/>
      <c r="I76" s="1406"/>
      <c r="J76" s="2005" t="s">
        <v>246</v>
      </c>
      <c r="K76" s="2005"/>
      <c r="L76" s="1207"/>
    </row>
    <row r="77" spans="1:13" s="1179" customFormat="1" ht="15.95" customHeight="1">
      <c r="A77" s="1045"/>
      <c r="B77" s="1053" t="s">
        <v>247</v>
      </c>
      <c r="C77" s="1052"/>
      <c r="D77" s="1407"/>
      <c r="E77" s="2006" t="s">
        <v>247</v>
      </c>
      <c r="F77" s="2006"/>
      <c r="G77" s="2006"/>
      <c r="H77" s="1182"/>
      <c r="I77" s="1182"/>
      <c r="J77" s="2006" t="s">
        <v>247</v>
      </c>
      <c r="K77" s="2006"/>
      <c r="L77" s="1207"/>
    </row>
    <row r="78" spans="1:13" s="1179" customFormat="1" ht="15.95" customHeight="1">
      <c r="A78" s="1045"/>
      <c r="B78" s="1053"/>
      <c r="C78" s="1052"/>
      <c r="D78" s="1407"/>
      <c r="E78" s="1407"/>
      <c r="F78" s="1407"/>
      <c r="G78" s="1044"/>
      <c r="H78" s="1182"/>
      <c r="I78" s="1182"/>
      <c r="J78" s="1407"/>
      <c r="K78" s="1407"/>
      <c r="L78" s="1207"/>
    </row>
    <row r="79" spans="1:13" s="1179" customFormat="1" ht="15.95" customHeight="1">
      <c r="A79" s="1045"/>
      <c r="B79" s="1053"/>
      <c r="C79" s="1052"/>
      <c r="D79" s="1407"/>
      <c r="E79" s="1407"/>
      <c r="F79" s="1407"/>
      <c r="G79" s="1044"/>
      <c r="H79" s="1182"/>
      <c r="I79" s="1182"/>
      <c r="J79" s="1407"/>
      <c r="K79" s="1407"/>
      <c r="L79" s="1207"/>
    </row>
    <row r="80" spans="1:13" s="1179" customFormat="1" ht="15.95" customHeight="1">
      <c r="A80" s="1045"/>
      <c r="B80" s="1053"/>
      <c r="C80" s="1052"/>
      <c r="D80" s="1407"/>
      <c r="E80" s="1407"/>
      <c r="F80" s="1407"/>
      <c r="G80" s="1044"/>
      <c r="H80" s="1182"/>
      <c r="I80" s="1182"/>
      <c r="J80" s="1407"/>
      <c r="K80" s="1407"/>
      <c r="L80" s="1207"/>
    </row>
    <row r="81" spans="1:12" s="1179" customFormat="1" ht="15.95" customHeight="1">
      <c r="A81" s="1045"/>
      <c r="B81" s="1053"/>
      <c r="C81" s="1052"/>
      <c r="D81" s="1407"/>
      <c r="E81" s="1407"/>
      <c r="F81" s="1407"/>
      <c r="G81" s="1044"/>
      <c r="H81" s="1182"/>
      <c r="I81" s="1182"/>
      <c r="J81" s="1407"/>
      <c r="K81" s="1407"/>
      <c r="L81" s="1207"/>
    </row>
    <row r="82" spans="1:12" s="1179" customFormat="1" ht="15.95" customHeight="1">
      <c r="A82" s="1045"/>
      <c r="B82" s="1053"/>
      <c r="C82" s="1052"/>
      <c r="D82" s="1407"/>
      <c r="E82" s="1407"/>
      <c r="F82" s="1407"/>
      <c r="G82" s="1044"/>
      <c r="H82" s="1182"/>
      <c r="I82" s="1182"/>
      <c r="J82" s="1407"/>
      <c r="K82" s="1407"/>
      <c r="L82" s="1207"/>
    </row>
    <row r="83" spans="1:12" s="1179" customFormat="1" ht="15.95" customHeight="1">
      <c r="A83" s="1045"/>
      <c r="B83" s="1053"/>
      <c r="C83" s="1052"/>
      <c r="D83" s="1407"/>
      <c r="E83" s="1407"/>
      <c r="F83" s="1407"/>
      <c r="G83" s="1044"/>
      <c r="H83" s="1182"/>
      <c r="I83" s="1182"/>
      <c r="J83" s="1407"/>
      <c r="K83" s="1407"/>
      <c r="L83" s="1207"/>
    </row>
    <row r="84" spans="1:12" s="1179" customFormat="1" ht="15.95" customHeight="1">
      <c r="A84" s="1045"/>
      <c r="B84" s="1053"/>
      <c r="C84" s="1052"/>
      <c r="D84" s="1407"/>
      <c r="E84" s="1407"/>
      <c r="F84" s="1407"/>
      <c r="G84" s="1044"/>
      <c r="H84" s="1182"/>
      <c r="I84" s="1182"/>
      <c r="J84" s="1407"/>
      <c r="K84" s="1407"/>
      <c r="L84" s="1207"/>
    </row>
    <row r="85" spans="1:12" s="1179" customFormat="1" ht="15.95" customHeight="1">
      <c r="A85" s="1045"/>
      <c r="B85" s="1053"/>
      <c r="C85" s="1052"/>
      <c r="D85" s="1407"/>
      <c r="E85" s="1407"/>
      <c r="F85" s="1407"/>
      <c r="G85" s="1044"/>
      <c r="H85" s="1182"/>
      <c r="I85" s="1182"/>
      <c r="J85" s="1407"/>
      <c r="K85" s="1407"/>
      <c r="L85" s="1207"/>
    </row>
    <row r="86" spans="1:12" s="1179" customFormat="1" ht="15.95" customHeight="1">
      <c r="A86" s="1045"/>
      <c r="B86" s="1053"/>
      <c r="C86" s="1052"/>
      <c r="D86" s="1407"/>
      <c r="E86" s="1407"/>
      <c r="F86" s="1407"/>
      <c r="G86" s="1044"/>
      <c r="H86" s="1182"/>
      <c r="I86" s="1182"/>
      <c r="J86" s="1407"/>
      <c r="K86" s="1407"/>
      <c r="L86" s="1207"/>
    </row>
    <row r="87" spans="1:12" s="1179" customFormat="1" ht="15.95" customHeight="1">
      <c r="A87" s="1045"/>
      <c r="B87" s="1053"/>
      <c r="C87" s="1052"/>
      <c r="D87" s="1407"/>
      <c r="E87" s="1407"/>
      <c r="F87" s="1407"/>
      <c r="G87" s="1044"/>
      <c r="H87" s="1182"/>
      <c r="I87" s="1182"/>
      <c r="J87" s="1407"/>
      <c r="K87" s="1407"/>
      <c r="L87" s="1207"/>
    </row>
    <row r="88" spans="1:12" s="1179" customFormat="1" ht="15.95" customHeight="1">
      <c r="A88" s="1045"/>
      <c r="B88" s="1053"/>
      <c r="C88" s="1052"/>
      <c r="D88" s="1407"/>
      <c r="E88" s="1407"/>
      <c r="F88" s="1407"/>
      <c r="G88" s="1044"/>
      <c r="H88" s="1182"/>
      <c r="I88" s="1182"/>
      <c r="J88" s="1407"/>
      <c r="K88" s="1407"/>
      <c r="L88" s="1207"/>
    </row>
    <row r="89" spans="1:12" s="1179" customFormat="1" ht="15.95" customHeight="1">
      <c r="A89" s="1045"/>
      <c r="B89" s="1053"/>
      <c r="C89" s="1052"/>
      <c r="D89" s="1407"/>
      <c r="E89" s="1407"/>
      <c r="F89" s="1407"/>
      <c r="G89" s="1044"/>
      <c r="H89" s="1182"/>
      <c r="I89" s="1182"/>
      <c r="J89" s="1407"/>
      <c r="K89" s="1407"/>
      <c r="L89" s="1207"/>
    </row>
    <row r="90" spans="1:12" s="1179" customFormat="1" ht="15.95" customHeight="1">
      <c r="A90" s="1045"/>
      <c r="B90" s="1053"/>
      <c r="C90" s="1052"/>
      <c r="D90" s="1407"/>
      <c r="E90" s="1407"/>
      <c r="F90" s="1407"/>
      <c r="G90" s="1044"/>
      <c r="H90" s="1182"/>
      <c r="I90" s="1182"/>
      <c r="J90" s="1407"/>
      <c r="K90" s="1407"/>
      <c r="L90" s="1207"/>
    </row>
    <row r="91" spans="1:12" s="1179" customFormat="1" ht="15.95" customHeight="1">
      <c r="A91" s="1045"/>
      <c r="B91" s="1053"/>
      <c r="C91" s="1052"/>
      <c r="D91" s="1407"/>
      <c r="E91" s="1407"/>
      <c r="F91" s="1407"/>
      <c r="G91" s="1044"/>
      <c r="H91" s="1182"/>
      <c r="I91" s="1182"/>
      <c r="J91" s="1407"/>
      <c r="K91" s="1407"/>
      <c r="L91" s="1207"/>
    </row>
    <row r="92" spans="1:12" s="1179" customFormat="1" ht="15.95" customHeight="1">
      <c r="A92" s="1045"/>
      <c r="B92" s="1053"/>
      <c r="C92" s="1052"/>
      <c r="D92" s="1407"/>
      <c r="E92" s="1407"/>
      <c r="F92" s="1407"/>
      <c r="G92" s="1044"/>
      <c r="H92" s="1182"/>
      <c r="I92" s="1182"/>
      <c r="J92" s="1407"/>
      <c r="K92" s="1407"/>
      <c r="L92" s="1207"/>
    </row>
    <row r="93" spans="1:12" s="1179" customFormat="1" ht="15.95" customHeight="1">
      <c r="A93" s="1045"/>
      <c r="B93" s="1053"/>
      <c r="C93" s="1052"/>
      <c r="D93" s="1407"/>
      <c r="E93" s="1407"/>
      <c r="F93" s="1407"/>
      <c r="G93" s="1044"/>
      <c r="H93" s="1182"/>
      <c r="I93" s="1182"/>
      <c r="J93" s="1407"/>
      <c r="K93" s="1407"/>
      <c r="L93" s="1207"/>
    </row>
    <row r="94" spans="1:12" s="1179" customFormat="1" ht="15.95" customHeight="1">
      <c r="A94" s="1045"/>
      <c r="B94" s="1053"/>
      <c r="C94" s="1052"/>
      <c r="D94" s="1407"/>
      <c r="E94" s="1407"/>
      <c r="F94" s="1407"/>
      <c r="G94" s="1044"/>
      <c r="H94" s="1182"/>
      <c r="I94" s="1182"/>
      <c r="J94" s="1407"/>
      <c r="K94" s="1407"/>
      <c r="L94" s="1207"/>
    </row>
    <row r="95" spans="1:12" s="1179" customFormat="1" ht="15.95" customHeight="1">
      <c r="A95" s="1045"/>
      <c r="B95" s="1053"/>
      <c r="C95" s="1052"/>
      <c r="D95" s="1407"/>
      <c r="E95" s="1407"/>
      <c r="F95" s="1407"/>
      <c r="G95" s="1044"/>
      <c r="H95" s="1182"/>
      <c r="I95" s="1182"/>
      <c r="J95" s="1407"/>
      <c r="K95" s="1407"/>
      <c r="L95" s="1207"/>
    </row>
    <row r="96" spans="1:12" ht="15.95" customHeight="1">
      <c r="A96" s="1010" t="s">
        <v>1634</v>
      </c>
    </row>
    <row r="97" spans="1:14" ht="15.95" customHeight="1">
      <c r="A97" s="1010" t="s">
        <v>129</v>
      </c>
    </row>
    <row r="98" spans="1:14" ht="15.95" customHeight="1">
      <c r="A98" s="1010" t="s">
        <v>2163</v>
      </c>
    </row>
    <row r="102" spans="1:14" s="1013" customFormat="1" ht="20.25">
      <c r="A102" s="1014"/>
      <c r="B102" s="1014"/>
      <c r="C102" s="1014"/>
      <c r="D102" s="1157"/>
      <c r="E102" s="1016"/>
      <c r="F102" s="1158" t="s">
        <v>1534</v>
      </c>
      <c r="G102" s="1016"/>
      <c r="H102" s="1159"/>
      <c r="I102" s="1016"/>
      <c r="J102" s="1159"/>
      <c r="K102" s="1016"/>
      <c r="L102" s="1016"/>
    </row>
    <row r="103" spans="1:14" s="1017" customFormat="1" ht="15.95" customHeight="1">
      <c r="A103" s="1161"/>
      <c r="D103" s="1012"/>
      <c r="E103" s="1162"/>
      <c r="F103" s="1163" t="s">
        <v>1976</v>
      </c>
      <c r="G103" s="1162"/>
      <c r="H103" s="1164"/>
      <c r="I103" s="1012"/>
      <c r="J103" s="1164"/>
      <c r="K103" s="1012"/>
      <c r="L103" s="1012"/>
    </row>
    <row r="104" spans="1:14" s="1168" customFormat="1" ht="17.25" customHeight="1">
      <c r="A104" s="2037" t="s">
        <v>1601</v>
      </c>
      <c r="B104" s="2037" t="s">
        <v>1600</v>
      </c>
      <c r="C104" s="2039" t="s">
        <v>132</v>
      </c>
      <c r="D104" s="2036" t="s">
        <v>254</v>
      </c>
      <c r="E104" s="2036"/>
      <c r="F104" s="2036" t="s">
        <v>1607</v>
      </c>
      <c r="G104" s="2036"/>
      <c r="H104" s="2033" t="s">
        <v>256</v>
      </c>
      <c r="I104" s="2034"/>
      <c r="J104" s="2035"/>
      <c r="K104" s="2036" t="s">
        <v>257</v>
      </c>
      <c r="L104" s="2036"/>
      <c r="M104" s="1167"/>
      <c r="N104" s="1167"/>
    </row>
    <row r="105" spans="1:14" s="1168" customFormat="1" ht="34.5" customHeight="1">
      <c r="A105" s="2038"/>
      <c r="B105" s="2038" t="s">
        <v>258</v>
      </c>
      <c r="C105" s="2039"/>
      <c r="D105" s="1436" t="s">
        <v>259</v>
      </c>
      <c r="E105" s="1436" t="s">
        <v>239</v>
      </c>
      <c r="F105" s="1436" t="s">
        <v>259</v>
      </c>
      <c r="G105" s="1436" t="s">
        <v>239</v>
      </c>
      <c r="H105" s="1437" t="s">
        <v>260</v>
      </c>
      <c r="I105" s="1436" t="s">
        <v>259</v>
      </c>
      <c r="J105" s="1438" t="s">
        <v>239</v>
      </c>
      <c r="K105" s="1436" t="s">
        <v>259</v>
      </c>
      <c r="L105" s="1436" t="s">
        <v>239</v>
      </c>
      <c r="M105" s="1170"/>
      <c r="N105" s="1170"/>
    </row>
    <row r="106" spans="1:14" s="1173" customFormat="1" ht="14.1" customHeight="1">
      <c r="A106" s="1439" t="s">
        <v>83</v>
      </c>
      <c r="B106" s="1439" t="s">
        <v>1</v>
      </c>
      <c r="C106" s="1439" t="s">
        <v>84</v>
      </c>
      <c r="D106" s="1440" t="s">
        <v>241</v>
      </c>
      <c r="E106" s="1440" t="s">
        <v>145</v>
      </c>
      <c r="F106" s="1440" t="s">
        <v>146</v>
      </c>
      <c r="G106" s="1440" t="s">
        <v>147</v>
      </c>
      <c r="H106" s="1441" t="s">
        <v>148</v>
      </c>
      <c r="I106" s="1440" t="s">
        <v>149</v>
      </c>
      <c r="J106" s="1441" t="s">
        <v>150</v>
      </c>
      <c r="K106" s="1440" t="s">
        <v>261</v>
      </c>
      <c r="L106" s="1440" t="s">
        <v>262</v>
      </c>
      <c r="M106" s="1172"/>
      <c r="N106" s="1172"/>
    </row>
    <row r="107" spans="1:14" ht="15.95" customHeight="1">
      <c r="A107" s="1006" t="s">
        <v>2067</v>
      </c>
      <c r="B107" s="1174" t="str">
        <f>VLOOKUP($A107,'DANH MỤC VẬT TƯ'!$B$10:$G$55,2,0)</f>
        <v>Bia sài gòn</v>
      </c>
      <c r="C107" s="1174" t="str">
        <f>VLOOKUP($A107,'DANH MỤC VẬT TƯ'!$B$10:$G$55,3,0)</f>
        <v>Lon</v>
      </c>
      <c r="D107" s="1175">
        <f t="shared" ref="D107:D117" si="12">VLOOKUP($A107,$A$61:$L$73,11,0)</f>
        <v>1766</v>
      </c>
      <c r="E107" s="1175">
        <f t="shared" ref="E107:E117" si="13">VLOOKUP($A107,$A$61:$L$73,12,0)</f>
        <v>19426000</v>
      </c>
      <c r="F107" s="1175">
        <f>SUMIF('BẢNG KÊ PHIẾU NK 156'!$G$119:$G$129,'BÁO CÁO NXT 156'!$A107,'BẢNG KÊ PHIẾU NK 156'!$H$119:$H$129)</f>
        <v>0</v>
      </c>
      <c r="G107" s="1175">
        <f>SUMIF('BẢNG KÊ PHIẾU NK 156'!$G$119:$G$129,'BÁO CÁO NXT 156'!$A107,'BẢNG KÊ PHIẾU NK 156'!$J$119:$J$129)</f>
        <v>0</v>
      </c>
      <c r="H107" s="1176">
        <f>(E107+G107)/(D107+F107)</f>
        <v>11000</v>
      </c>
      <c r="I107" s="1175">
        <f>SUMIF('BẢNG KÊ PHIẾU XK  156'!$G$499:$G$687,'BÁO CÁO NXT 156'!$A107,'BẢNG KÊ PHIẾU XK  156'!$H$499:$H$687)</f>
        <v>20</v>
      </c>
      <c r="J107" s="1176">
        <f>H107*I107</f>
        <v>220000</v>
      </c>
      <c r="K107" s="1175">
        <f t="shared" ref="K107:L117" si="14">+D107+F107-I107</f>
        <v>1746</v>
      </c>
      <c r="L107" s="1175">
        <f t="shared" si="14"/>
        <v>19206000</v>
      </c>
    </row>
    <row r="108" spans="1:14" ht="15.95" customHeight="1">
      <c r="A108" s="1006" t="s">
        <v>2068</v>
      </c>
      <c r="B108" s="1174" t="str">
        <f>VLOOKUP($A108,'DANH MỤC VẬT TƯ'!$B$10:$G$55,2,0)</f>
        <v>Bia Trúc Bạch</v>
      </c>
      <c r="C108" s="1174" t="str">
        <f>VLOOKUP($A108,'DANH MỤC VẬT TƯ'!$B$10:$G$55,3,0)</f>
        <v>Lon</v>
      </c>
      <c r="D108" s="1175">
        <f t="shared" si="12"/>
        <v>250</v>
      </c>
      <c r="E108" s="1175">
        <f t="shared" si="13"/>
        <v>5000000</v>
      </c>
      <c r="F108" s="1175">
        <f>SUMIF('BẢNG KÊ PHIẾU NK 156'!$G$119:$G$129,'BÁO CÁO NXT 156'!$A108,'BẢNG KÊ PHIẾU NK 156'!$H$119:$H$129)</f>
        <v>0</v>
      </c>
      <c r="G108" s="1175">
        <f>SUMIF('BẢNG KÊ PHIẾU NK 156'!$G$119:$G$129,'BÁO CÁO NXT 156'!$A108,'BẢNG KÊ PHIẾU NK 156'!$J$119:$J$129)</f>
        <v>0</v>
      </c>
      <c r="H108" s="1176">
        <f>(E108+G108)/(D108+F108)</f>
        <v>20000</v>
      </c>
      <c r="I108" s="1175">
        <f>SUMIF('BẢNG KÊ PHIẾU XK  156'!$G$499:$G$687,'BÁO CÁO NXT 156'!$A108,'BẢNG KÊ PHIẾU XK  156'!$H$499:$H$687)</f>
        <v>70</v>
      </c>
      <c r="J108" s="1176">
        <f>H108*I108</f>
        <v>1400000</v>
      </c>
      <c r="K108" s="1175">
        <f t="shared" si="14"/>
        <v>180</v>
      </c>
      <c r="L108" s="1175">
        <f t="shared" si="14"/>
        <v>3600000</v>
      </c>
    </row>
    <row r="109" spans="1:14" ht="15.95" customHeight="1">
      <c r="A109" s="1006" t="s">
        <v>2069</v>
      </c>
      <c r="B109" s="1174" t="str">
        <f>VLOOKUP($A109,'DANH MỤC VẬT TƯ'!$B$10:$G$55,2,0)</f>
        <v>Bia 333</v>
      </c>
      <c r="C109" s="1174" t="str">
        <f>VLOOKUP($A109,'DANH MỤC VẬT TƯ'!$B$10:$G$55,3,0)</f>
        <v>Lon</v>
      </c>
      <c r="D109" s="1175">
        <f t="shared" si="12"/>
        <v>760</v>
      </c>
      <c r="E109" s="1175">
        <f t="shared" si="13"/>
        <v>8360000</v>
      </c>
      <c r="F109" s="1175">
        <f>SUMIF('BẢNG KÊ PHIẾU NK 156'!$G$119:$G$129,'BÁO CÁO NXT 156'!$A109,'BẢNG KÊ PHIẾU NK 156'!$H$119:$H$129)</f>
        <v>250</v>
      </c>
      <c r="G109" s="1175">
        <f>SUMIF('BẢNG KÊ PHIẾU NK 156'!$G$119:$G$129,'BÁO CÁO NXT 156'!$A109,'BẢNG KÊ PHIẾU NK 156'!$J$119:$J$129)</f>
        <v>2750000</v>
      </c>
      <c r="H109" s="1176">
        <f>(E109+G109)/(D109+F109)</f>
        <v>11000</v>
      </c>
      <c r="I109" s="1175">
        <f>SUMIF('BẢNG KÊ PHIẾU XK  156'!$G$499:$G$687,'BÁO CÁO NXT 156'!$A109,'BẢNG KÊ PHIẾU XK  156'!$H$499:$H$687)</f>
        <v>40</v>
      </c>
      <c r="J109" s="1176">
        <f>H109*I109</f>
        <v>440000</v>
      </c>
      <c r="K109" s="1175">
        <f t="shared" si="14"/>
        <v>970</v>
      </c>
      <c r="L109" s="1175">
        <f t="shared" si="14"/>
        <v>10670000</v>
      </c>
    </row>
    <row r="110" spans="1:14" ht="15.95" customHeight="1">
      <c r="A110" s="1006" t="s">
        <v>2070</v>
      </c>
      <c r="B110" s="1174" t="str">
        <f>VLOOKUP($A110,'DANH MỤC VẬT TƯ'!$B$10:$G$55,2,0)</f>
        <v>Navie 300ml</v>
      </c>
      <c r="C110" s="1174" t="str">
        <f>VLOOKUP($A110,'DANH MỤC VẬT TƯ'!$B$10:$G$55,3,0)</f>
        <v>Lon</v>
      </c>
      <c r="D110" s="1175">
        <f t="shared" si="12"/>
        <v>771</v>
      </c>
      <c r="E110" s="1175">
        <f t="shared" si="13"/>
        <v>3084000</v>
      </c>
      <c r="F110" s="1175">
        <f>SUMIF('BẢNG KÊ PHIẾU NK 156'!$G$119:$G$129,'BÁO CÁO NXT 156'!$A110,'BẢNG KÊ PHIẾU NK 156'!$H$119:$H$129)</f>
        <v>250</v>
      </c>
      <c r="G110" s="1175">
        <f>SUMIF('BẢNG KÊ PHIẾU NK 156'!$G$119:$G$129,'BÁO CÁO NXT 156'!$A110,'BẢNG KÊ PHIẾU NK 156'!$J$119:$J$129)</f>
        <v>1000000</v>
      </c>
      <c r="H110" s="1176">
        <f t="shared" ref="H110:H117" si="15">(E110+G110)/(D110+F110)</f>
        <v>4000</v>
      </c>
      <c r="I110" s="1175">
        <f>SUMIF('BẢNG KÊ PHIẾU XK  156'!$G$499:$G$687,'BÁO CÁO NXT 156'!$A110,'BẢNG KÊ PHIẾU XK  156'!$H$499:$H$687)</f>
        <v>721</v>
      </c>
      <c r="J110" s="1176">
        <f t="shared" ref="J110:J117" si="16">H110*I110</f>
        <v>2884000</v>
      </c>
      <c r="K110" s="1175">
        <f t="shared" si="14"/>
        <v>300</v>
      </c>
      <c r="L110" s="1175">
        <f t="shared" si="14"/>
        <v>1200000</v>
      </c>
    </row>
    <row r="111" spans="1:14" ht="15.95" customHeight="1">
      <c r="A111" s="1006" t="s">
        <v>2071</v>
      </c>
      <c r="B111" s="1174" t="str">
        <f>VLOOKUP($A111,'DANH MỤC VẬT TƯ'!$B$10:$G$55,2,0)</f>
        <v>Pepsi</v>
      </c>
      <c r="C111" s="1174" t="str">
        <f>VLOOKUP($A111,'DANH MỤC VẬT TƯ'!$B$10:$G$55,3,0)</f>
        <v>Lon</v>
      </c>
      <c r="D111" s="1175">
        <f t="shared" si="12"/>
        <v>612</v>
      </c>
      <c r="E111" s="1175">
        <f t="shared" si="13"/>
        <v>6120000</v>
      </c>
      <c r="F111" s="1175">
        <f>SUMIF('BẢNG KÊ PHIẾU NK 156'!$G$119:$G$129,'BÁO CÁO NXT 156'!$A111,'BẢNG KÊ PHIẾU NK 156'!$H$119:$H$129)</f>
        <v>0</v>
      </c>
      <c r="G111" s="1175">
        <f>SUMIF('BẢNG KÊ PHIẾU NK 156'!$G$119:$G$129,'BÁO CÁO NXT 156'!$A111,'BẢNG KÊ PHIẾU NK 156'!$J$119:$J$129)</f>
        <v>0</v>
      </c>
      <c r="H111" s="1176">
        <f t="shared" si="15"/>
        <v>10000</v>
      </c>
      <c r="I111" s="1175">
        <f>SUMIF('BẢNG KÊ PHIẾU XK  156'!$G$499:$G$687,'BÁO CÁO NXT 156'!$A111,'BẢNG KÊ PHIẾU XK  156'!$H$499:$H$687)</f>
        <v>150</v>
      </c>
      <c r="J111" s="1176">
        <f t="shared" si="16"/>
        <v>1500000</v>
      </c>
      <c r="K111" s="1175">
        <f t="shared" si="14"/>
        <v>462</v>
      </c>
      <c r="L111" s="1175">
        <f t="shared" si="14"/>
        <v>4620000</v>
      </c>
    </row>
    <row r="112" spans="1:14" ht="15.95" customHeight="1">
      <c r="A112" s="1006" t="s">
        <v>2072</v>
      </c>
      <c r="B112" s="1174" t="str">
        <f>VLOOKUP($A112,'DANH MỤC VẬT TƯ'!$B$10:$G$55,2,0)</f>
        <v>Coca</v>
      </c>
      <c r="C112" s="1174" t="str">
        <f>VLOOKUP($A112,'DANH MỤC VẬT TƯ'!$B$10:$G$55,3,0)</f>
        <v>Lon</v>
      </c>
      <c r="D112" s="1175">
        <f t="shared" si="12"/>
        <v>202</v>
      </c>
      <c r="E112" s="1175">
        <f t="shared" si="13"/>
        <v>1616000</v>
      </c>
      <c r="F112" s="1175">
        <f>SUMIF('BẢNG KÊ PHIẾU NK 156'!$G$119:$G$129,'BÁO CÁO NXT 156'!$A112,'BẢNG KÊ PHIẾU NK 156'!$H$119:$H$129)</f>
        <v>250</v>
      </c>
      <c r="G112" s="1175">
        <f>SUMIF('BẢNG KÊ PHIẾU NK 156'!$G$119:$G$129,'BÁO CÁO NXT 156'!$A112,'BẢNG KÊ PHIẾU NK 156'!$J$119:$J$129)</f>
        <v>2000000</v>
      </c>
      <c r="H112" s="1176">
        <f t="shared" si="15"/>
        <v>8000</v>
      </c>
      <c r="I112" s="1175">
        <f>SUMIF('BẢNG KÊ PHIẾU XK  156'!$G$499:$G$687,'BÁO CÁO NXT 156'!$A112,'BẢNG KÊ PHIẾU XK  156'!$H$499:$H$687)</f>
        <v>360</v>
      </c>
      <c r="J112" s="1176">
        <f t="shared" si="16"/>
        <v>2880000</v>
      </c>
      <c r="K112" s="1175">
        <f t="shared" si="14"/>
        <v>92</v>
      </c>
      <c r="L112" s="1175">
        <f t="shared" si="14"/>
        <v>736000</v>
      </c>
    </row>
    <row r="113" spans="1:12" ht="15.95" customHeight="1">
      <c r="A113" s="1006" t="s">
        <v>2073</v>
      </c>
      <c r="B113" s="1174" t="str">
        <f>VLOOKUP($A113,'DANH MỤC VẬT TƯ'!$B$10:$G$55,2,0)</f>
        <v>Nước cam</v>
      </c>
      <c r="C113" s="1174" t="str">
        <f>VLOOKUP($A113,'DANH MỤC VẬT TƯ'!$B$10:$G$55,3,0)</f>
        <v>Lon</v>
      </c>
      <c r="D113" s="1175">
        <f t="shared" si="12"/>
        <v>825</v>
      </c>
      <c r="E113" s="1175">
        <f t="shared" si="13"/>
        <v>6600000</v>
      </c>
      <c r="F113" s="1175">
        <f>SUMIF('BẢNG KÊ PHIẾU NK 156'!$G$119:$G$129,'BÁO CÁO NXT 156'!$A113,'BẢNG KÊ PHIẾU NK 156'!$H$119:$H$129)</f>
        <v>0</v>
      </c>
      <c r="G113" s="1175">
        <f>SUMIF('BẢNG KÊ PHIẾU NK 156'!$G$119:$G$129,'BÁO CÁO NXT 156'!$A113,'BẢNG KÊ PHIẾU NK 156'!$J$119:$J$129)</f>
        <v>0</v>
      </c>
      <c r="H113" s="1176">
        <f t="shared" si="15"/>
        <v>8000</v>
      </c>
      <c r="I113" s="1175">
        <f>SUMIF('BẢNG KÊ PHIẾU XK  156'!$G$499:$G$687,'BÁO CÁO NXT 156'!$A113,'BẢNG KÊ PHIẾU XK  156'!$H$499:$H$687)</f>
        <v>570</v>
      </c>
      <c r="J113" s="1176">
        <f t="shared" si="16"/>
        <v>4560000</v>
      </c>
      <c r="K113" s="1175">
        <f t="shared" si="14"/>
        <v>255</v>
      </c>
      <c r="L113" s="1175">
        <f t="shared" si="14"/>
        <v>2040000</v>
      </c>
    </row>
    <row r="114" spans="1:12" ht="15.95" customHeight="1">
      <c r="A114" s="1006" t="s">
        <v>2074</v>
      </c>
      <c r="B114" s="1174" t="str">
        <f>VLOOKUP($A114,'DANH MỤC VẬT TƯ'!$B$10:$G$55,2,0)</f>
        <v>Rượu ngô 500ml</v>
      </c>
      <c r="C114" s="1174" t="str">
        <f>VLOOKUP($A114,'DANH MỤC VẬT TƯ'!$B$10:$G$55,3,0)</f>
        <v>Lon</v>
      </c>
      <c r="D114" s="1175">
        <f t="shared" si="12"/>
        <v>865</v>
      </c>
      <c r="E114" s="1175">
        <f t="shared" si="13"/>
        <v>30275000</v>
      </c>
      <c r="F114" s="1175">
        <f>SUMIF('BẢNG KÊ PHIẾU NK 156'!$G$119:$G$129,'BÁO CÁO NXT 156'!$A114,'BẢNG KÊ PHIẾU NK 156'!$H$119:$H$129)</f>
        <v>0</v>
      </c>
      <c r="G114" s="1175">
        <f>SUMIF('BẢNG KÊ PHIẾU NK 156'!$G$119:$G$129,'BÁO CÁO NXT 156'!$A114,'BẢNG KÊ PHIẾU NK 156'!$J$119:$J$129)</f>
        <v>0</v>
      </c>
      <c r="H114" s="1176">
        <f t="shared" si="15"/>
        <v>35000</v>
      </c>
      <c r="I114" s="1175">
        <f>SUMIF('BẢNG KÊ PHIẾU XK  156'!$G$499:$G$687,'BÁO CÁO NXT 156'!$A114,'BẢNG KÊ PHIẾU XK  156'!$H$499:$H$687)</f>
        <v>20</v>
      </c>
      <c r="J114" s="1176">
        <f t="shared" si="16"/>
        <v>700000</v>
      </c>
      <c r="K114" s="1175">
        <f t="shared" si="14"/>
        <v>845</v>
      </c>
      <c r="L114" s="1175">
        <f t="shared" si="14"/>
        <v>29575000</v>
      </c>
    </row>
    <row r="115" spans="1:12" ht="15.95" customHeight="1">
      <c r="A115" s="1006" t="s">
        <v>2075</v>
      </c>
      <c r="B115" s="1174" t="str">
        <f>VLOOKUP($A115,'DANH MỤC VẬT TƯ'!$B$10:$G$55,2,0)</f>
        <v>Rượu chuối 500ml</v>
      </c>
      <c r="C115" s="1174" t="str">
        <f>VLOOKUP($A115,'DANH MỤC VẬT TƯ'!$B$10:$G$55,3,0)</f>
        <v>Lon</v>
      </c>
      <c r="D115" s="1175">
        <f t="shared" si="12"/>
        <v>1095</v>
      </c>
      <c r="E115" s="1175">
        <f t="shared" si="13"/>
        <v>38325000</v>
      </c>
      <c r="F115" s="1175">
        <f>SUMIF('BẢNG KÊ PHIẾU NK 156'!$G$119:$G$129,'BÁO CÁO NXT 156'!$A115,'BẢNG KÊ PHIẾU NK 156'!$H$119:$H$129)</f>
        <v>0</v>
      </c>
      <c r="G115" s="1175">
        <f>SUMIF('BẢNG KÊ PHIẾU NK 156'!$G$119:$G$129,'BÁO CÁO NXT 156'!$A115,'BẢNG KÊ PHIẾU NK 156'!$J$119:$J$129)</f>
        <v>0</v>
      </c>
      <c r="H115" s="1176">
        <f t="shared" si="15"/>
        <v>35000</v>
      </c>
      <c r="I115" s="1175">
        <f>SUMIF('BẢNG KÊ PHIẾU XK  156'!$G$499:$G$687,'BÁO CÁO NXT 156'!$A115,'BẢNG KÊ PHIẾU XK  156'!$H$499:$H$687)</f>
        <v>341</v>
      </c>
      <c r="J115" s="1176">
        <f t="shared" si="16"/>
        <v>11935000</v>
      </c>
      <c r="K115" s="1175">
        <f t="shared" si="14"/>
        <v>754</v>
      </c>
      <c r="L115" s="1175">
        <f t="shared" si="14"/>
        <v>26390000</v>
      </c>
    </row>
    <row r="116" spans="1:12" ht="15.95" customHeight="1">
      <c r="A116" s="1006" t="s">
        <v>2076</v>
      </c>
      <c r="B116" s="1174" t="str">
        <f>VLOOKUP($A116,'DANH MỤC VẬT TƯ'!$B$10:$G$55,2,0)</f>
        <v>Rượu men lá 500ml</v>
      </c>
      <c r="C116" s="1174" t="str">
        <f>VLOOKUP($A116,'DANH MỤC VẬT TƯ'!$B$10:$G$55,3,0)</f>
        <v>Lon</v>
      </c>
      <c r="D116" s="1175">
        <f t="shared" si="12"/>
        <v>1345</v>
      </c>
      <c r="E116" s="1175">
        <f t="shared" si="13"/>
        <v>47075000</v>
      </c>
      <c r="F116" s="1175">
        <f>SUMIF('BẢNG KÊ PHIẾU NK 156'!$G$119:$G$129,'BÁO CÁO NXT 156'!$A116,'BẢNG KÊ PHIẾU NK 156'!$H$119:$H$129)</f>
        <v>0</v>
      </c>
      <c r="G116" s="1175">
        <f>SUMIF('BẢNG KÊ PHIẾU NK 156'!$G$119:$G$129,'BÁO CÁO NXT 156'!$A116,'BẢNG KÊ PHIẾU NK 156'!$J$119:$J$129)</f>
        <v>0</v>
      </c>
      <c r="H116" s="1176">
        <f t="shared" si="15"/>
        <v>35000</v>
      </c>
      <c r="I116" s="1175">
        <f>SUMIF('BẢNG KÊ PHIẾU XK  156'!$G$499:$G$687,'BÁO CÁO NXT 156'!$A116,'BẢNG KÊ PHIẾU XK  156'!$H$499:$H$687)</f>
        <v>322</v>
      </c>
      <c r="J116" s="1176">
        <f t="shared" si="16"/>
        <v>11270000</v>
      </c>
      <c r="K116" s="1175">
        <f t="shared" si="14"/>
        <v>1023</v>
      </c>
      <c r="L116" s="1175">
        <f t="shared" si="14"/>
        <v>35805000</v>
      </c>
    </row>
    <row r="117" spans="1:12" ht="15.95" customHeight="1">
      <c r="A117" s="1006" t="s">
        <v>2077</v>
      </c>
      <c r="B117" s="1174" t="str">
        <f>VLOOKUP($A117,'DANH MỤC VẬT TƯ'!$B$10:$G$55,2,0)</f>
        <v>Rượu táo mèo</v>
      </c>
      <c r="C117" s="1174" t="str">
        <f>VLOOKUP($A117,'DANH MỤC VẬT TƯ'!$B$10:$G$55,3,0)</f>
        <v>Lon</v>
      </c>
      <c r="D117" s="1175">
        <f t="shared" si="12"/>
        <v>1375</v>
      </c>
      <c r="E117" s="1175">
        <f t="shared" si="13"/>
        <v>48125000</v>
      </c>
      <c r="F117" s="1175">
        <f>SUMIF('BẢNG KÊ PHIẾU NK 156'!$G$119:$G$129,'BÁO CÁO NXT 156'!$A117,'BẢNG KÊ PHIẾU NK 156'!$H$119:$H$129)</f>
        <v>0</v>
      </c>
      <c r="G117" s="1175">
        <f>SUMIF('BẢNG KÊ PHIẾU NK 156'!$G$119:$G$129,'BÁO CÁO NXT 156'!$A117,'BẢNG KÊ PHIẾU NK 156'!$J$119:$J$129)</f>
        <v>0</v>
      </c>
      <c r="H117" s="1176">
        <f t="shared" si="15"/>
        <v>35000</v>
      </c>
      <c r="I117" s="1175">
        <f>SUMIF('BẢNG KÊ PHIẾU XK  156'!$G$499:$G$687,'BÁO CÁO NXT 156'!$A117,'BẢNG KÊ PHIẾU XK  156'!$H$499:$H$687)</f>
        <v>45</v>
      </c>
      <c r="J117" s="1176">
        <f t="shared" si="16"/>
        <v>1575000</v>
      </c>
      <c r="K117" s="1175">
        <f t="shared" si="14"/>
        <v>1330</v>
      </c>
      <c r="L117" s="1175">
        <f t="shared" si="14"/>
        <v>46550000</v>
      </c>
    </row>
    <row r="118" spans="1:12" ht="15.95" customHeight="1">
      <c r="A118" s="1006"/>
      <c r="B118" s="1243"/>
      <c r="C118" s="1243"/>
      <c r="D118" s="1306"/>
      <c r="E118" s="1306"/>
      <c r="F118" s="1306"/>
      <c r="G118" s="1306"/>
      <c r="H118" s="1307"/>
      <c r="I118" s="1306"/>
      <c r="J118" s="1307"/>
      <c r="K118" s="1306"/>
      <c r="L118" s="1306"/>
    </row>
    <row r="119" spans="1:12" ht="15.95" customHeight="1">
      <c r="A119" s="1433"/>
      <c r="B119" s="1433" t="s">
        <v>125</v>
      </c>
      <c r="C119" s="1433" t="s">
        <v>242</v>
      </c>
      <c r="D119" s="1431">
        <f t="shared" ref="D119:L119" si="17">SUM(D107:D118)</f>
        <v>9866</v>
      </c>
      <c r="E119" s="1431">
        <f t="shared" si="17"/>
        <v>214006000</v>
      </c>
      <c r="F119" s="1431">
        <f t="shared" si="17"/>
        <v>750</v>
      </c>
      <c r="G119" s="1431">
        <f t="shared" si="17"/>
        <v>5750000</v>
      </c>
      <c r="H119" s="1431">
        <f t="shared" si="17"/>
        <v>212000</v>
      </c>
      <c r="I119" s="1431">
        <f t="shared" si="17"/>
        <v>2659</v>
      </c>
      <c r="J119" s="1431">
        <f t="shared" si="17"/>
        <v>39364000</v>
      </c>
      <c r="K119" s="1431">
        <f t="shared" si="17"/>
        <v>7957</v>
      </c>
      <c r="L119" s="1431">
        <f t="shared" si="17"/>
        <v>180392000</v>
      </c>
    </row>
    <row r="120" spans="1:12" ht="15.95" customHeight="1">
      <c r="L120" s="820">
        <v>180392000</v>
      </c>
    </row>
    <row r="121" spans="1:12" s="1179" customFormat="1" ht="15.95" customHeight="1">
      <c r="A121" s="1046"/>
      <c r="B121" s="1079" t="s">
        <v>244</v>
      </c>
      <c r="C121" s="1048"/>
      <c r="D121" s="1406"/>
      <c r="E121" s="2005" t="s">
        <v>475</v>
      </c>
      <c r="F121" s="2005"/>
      <c r="G121" s="2005"/>
      <c r="H121" s="1406"/>
      <c r="I121" s="1406"/>
      <c r="J121" s="2005" t="s">
        <v>246</v>
      </c>
      <c r="K121" s="2005"/>
      <c r="L121" s="1207"/>
    </row>
    <row r="122" spans="1:12" s="1179" customFormat="1" ht="15.95" customHeight="1">
      <c r="A122" s="1045"/>
      <c r="B122" s="1053" t="s">
        <v>247</v>
      </c>
      <c r="C122" s="1052"/>
      <c r="D122" s="1407"/>
      <c r="E122" s="2006" t="s">
        <v>247</v>
      </c>
      <c r="F122" s="2006"/>
      <c r="G122" s="2006"/>
      <c r="H122" s="1182"/>
      <c r="I122" s="1182"/>
      <c r="J122" s="2006" t="s">
        <v>247</v>
      </c>
      <c r="K122" s="2006"/>
      <c r="L122" s="1207"/>
    </row>
  </sheetData>
  <mergeCells count="31">
    <mergeCell ref="E26:G26"/>
    <mergeCell ref="E27:G27"/>
    <mergeCell ref="E121:G121"/>
    <mergeCell ref="E122:G122"/>
    <mergeCell ref="E76:G76"/>
    <mergeCell ref="E77:G77"/>
    <mergeCell ref="H104:J104"/>
    <mergeCell ref="K104:L104"/>
    <mergeCell ref="J121:K121"/>
    <mergeCell ref="J122:K122"/>
    <mergeCell ref="A104:A105"/>
    <mergeCell ref="B104:B105"/>
    <mergeCell ref="C104:C105"/>
    <mergeCell ref="D104:E104"/>
    <mergeCell ref="F104:G104"/>
    <mergeCell ref="H59:J59"/>
    <mergeCell ref="K59:L59"/>
    <mergeCell ref="J76:K76"/>
    <mergeCell ref="J77:K77"/>
    <mergeCell ref="A59:A60"/>
    <mergeCell ref="B59:B60"/>
    <mergeCell ref="C59:C60"/>
    <mergeCell ref="D59:E59"/>
    <mergeCell ref="F59:G59"/>
    <mergeCell ref="H8:J8"/>
    <mergeCell ref="K8:L8"/>
    <mergeCell ref="A8:A9"/>
    <mergeCell ref="B8:B9"/>
    <mergeCell ref="C8:C9"/>
    <mergeCell ref="D8:E8"/>
    <mergeCell ref="F8:G8"/>
  </mergeCells>
  <printOptions horizontalCentered="1"/>
  <pageMargins left="0.25" right="0.25" top="0.25" bottom="0.25" header="0" footer="0"/>
  <pageSetup paperSize="9" scale="80" orientation="portrait" verticalDpi="2400" r:id="rId1"/>
  <headerFooter alignWithMargins="0">
    <oddHeader xml:space="preserve">&amp;C
</oddHeader>
    <oddFooter>&amp;R&amp;P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0099"/>
  </sheetPr>
  <dimension ref="A1:P519"/>
  <sheetViews>
    <sheetView zoomScale="90" zoomScaleNormal="90" workbookViewId="0">
      <selection activeCell="A160" sqref="A160:A162"/>
    </sheetView>
  </sheetViews>
  <sheetFormatPr defaultRowHeight="15.95" customHeight="1"/>
  <cols>
    <col min="1" max="1" width="9.140625" style="1001"/>
    <col min="2" max="2" width="7.28515625" style="1001" customWidth="1"/>
    <col min="3" max="3" width="9" style="1011" bestFit="1" customWidth="1"/>
    <col min="4" max="4" width="7.7109375" style="1001" customWidth="1"/>
    <col min="5" max="5" width="32.85546875" style="1001" customWidth="1"/>
    <col min="6" max="6" width="9.28515625" style="1001" bestFit="1" customWidth="1"/>
    <col min="7" max="7" width="9.85546875" style="1001" customWidth="1"/>
    <col min="8" max="8" width="10.140625" style="1001" customWidth="1"/>
    <col min="9" max="9" width="12.7109375" style="1001" customWidth="1"/>
    <col min="10" max="10" width="17.7109375" style="1001" customWidth="1"/>
    <col min="11" max="12" width="11.85546875" style="1001" customWidth="1"/>
    <col min="13" max="13" width="9.140625" style="1001"/>
    <col min="14" max="14" width="16.85546875" style="820" bestFit="1" customWidth="1"/>
    <col min="15" max="257" width="9.140625" style="1001"/>
    <col min="258" max="258" width="7.28515625" style="1001" customWidth="1"/>
    <col min="259" max="259" width="8.42578125" style="1001" bestFit="1" customWidth="1"/>
    <col min="260" max="260" width="7.7109375" style="1001" customWidth="1"/>
    <col min="261" max="261" width="32.85546875" style="1001" customWidth="1"/>
    <col min="262" max="262" width="9.28515625" style="1001" bestFit="1" customWidth="1"/>
    <col min="263" max="263" width="9.85546875" style="1001" customWidth="1"/>
    <col min="264" max="264" width="10.140625" style="1001" customWidth="1"/>
    <col min="265" max="265" width="12.7109375" style="1001" customWidth="1"/>
    <col min="266" max="266" width="17.7109375" style="1001" customWidth="1"/>
    <col min="267" max="268" width="11.85546875" style="1001" customWidth="1"/>
    <col min="269" max="269" width="9.140625" style="1001"/>
    <col min="270" max="270" width="16.85546875" style="1001" bestFit="1" customWidth="1"/>
    <col min="271" max="513" width="9.140625" style="1001"/>
    <col min="514" max="514" width="7.28515625" style="1001" customWidth="1"/>
    <col min="515" max="515" width="8.42578125" style="1001" bestFit="1" customWidth="1"/>
    <col min="516" max="516" width="7.7109375" style="1001" customWidth="1"/>
    <col min="517" max="517" width="32.85546875" style="1001" customWidth="1"/>
    <col min="518" max="518" width="9.28515625" style="1001" bestFit="1" customWidth="1"/>
    <col min="519" max="519" width="9.85546875" style="1001" customWidth="1"/>
    <col min="520" max="520" width="10.140625" style="1001" customWidth="1"/>
    <col min="521" max="521" width="12.7109375" style="1001" customWidth="1"/>
    <col min="522" max="522" width="17.7109375" style="1001" customWidth="1"/>
    <col min="523" max="524" width="11.85546875" style="1001" customWidth="1"/>
    <col min="525" max="525" width="9.140625" style="1001"/>
    <col min="526" max="526" width="16.85546875" style="1001" bestFit="1" customWidth="1"/>
    <col min="527" max="769" width="9.140625" style="1001"/>
    <col min="770" max="770" width="7.28515625" style="1001" customWidth="1"/>
    <col min="771" max="771" width="8.42578125" style="1001" bestFit="1" customWidth="1"/>
    <col min="772" max="772" width="7.7109375" style="1001" customWidth="1"/>
    <col min="773" max="773" width="32.85546875" style="1001" customWidth="1"/>
    <col min="774" max="774" width="9.28515625" style="1001" bestFit="1" customWidth="1"/>
    <col min="775" max="775" width="9.85546875" style="1001" customWidth="1"/>
    <col min="776" max="776" width="10.140625" style="1001" customWidth="1"/>
    <col min="777" max="777" width="12.7109375" style="1001" customWidth="1"/>
    <col min="778" max="778" width="17.7109375" style="1001" customWidth="1"/>
    <col min="779" max="780" width="11.85546875" style="1001" customWidth="1"/>
    <col min="781" max="781" width="9.140625" style="1001"/>
    <col min="782" max="782" width="16.85546875" style="1001" bestFit="1" customWidth="1"/>
    <col min="783" max="1025" width="9.140625" style="1001"/>
    <col min="1026" max="1026" width="7.28515625" style="1001" customWidth="1"/>
    <col min="1027" max="1027" width="8.42578125" style="1001" bestFit="1" customWidth="1"/>
    <col min="1028" max="1028" width="7.7109375" style="1001" customWidth="1"/>
    <col min="1029" max="1029" width="32.85546875" style="1001" customWidth="1"/>
    <col min="1030" max="1030" width="9.28515625" style="1001" bestFit="1" customWidth="1"/>
    <col min="1031" max="1031" width="9.85546875" style="1001" customWidth="1"/>
    <col min="1032" max="1032" width="10.140625" style="1001" customWidth="1"/>
    <col min="1033" max="1033" width="12.7109375" style="1001" customWidth="1"/>
    <col min="1034" max="1034" width="17.7109375" style="1001" customWidth="1"/>
    <col min="1035" max="1036" width="11.85546875" style="1001" customWidth="1"/>
    <col min="1037" max="1037" width="9.140625" style="1001"/>
    <col min="1038" max="1038" width="16.85546875" style="1001" bestFit="1" customWidth="1"/>
    <col min="1039" max="1281" width="9.140625" style="1001"/>
    <col min="1282" max="1282" width="7.28515625" style="1001" customWidth="1"/>
    <col min="1283" max="1283" width="8.42578125" style="1001" bestFit="1" customWidth="1"/>
    <col min="1284" max="1284" width="7.7109375" style="1001" customWidth="1"/>
    <col min="1285" max="1285" width="32.85546875" style="1001" customWidth="1"/>
    <col min="1286" max="1286" width="9.28515625" style="1001" bestFit="1" customWidth="1"/>
    <col min="1287" max="1287" width="9.85546875" style="1001" customWidth="1"/>
    <col min="1288" max="1288" width="10.140625" style="1001" customWidth="1"/>
    <col min="1289" max="1289" width="12.7109375" style="1001" customWidth="1"/>
    <col min="1290" max="1290" width="17.7109375" style="1001" customWidth="1"/>
    <col min="1291" max="1292" width="11.85546875" style="1001" customWidth="1"/>
    <col min="1293" max="1293" width="9.140625" style="1001"/>
    <col min="1294" max="1294" width="16.85546875" style="1001" bestFit="1" customWidth="1"/>
    <col min="1295" max="1537" width="9.140625" style="1001"/>
    <col min="1538" max="1538" width="7.28515625" style="1001" customWidth="1"/>
    <col min="1539" max="1539" width="8.42578125" style="1001" bestFit="1" customWidth="1"/>
    <col min="1540" max="1540" width="7.7109375" style="1001" customWidth="1"/>
    <col min="1541" max="1541" width="32.85546875" style="1001" customWidth="1"/>
    <col min="1542" max="1542" width="9.28515625" style="1001" bestFit="1" customWidth="1"/>
    <col min="1543" max="1543" width="9.85546875" style="1001" customWidth="1"/>
    <col min="1544" max="1544" width="10.140625" style="1001" customWidth="1"/>
    <col min="1545" max="1545" width="12.7109375" style="1001" customWidth="1"/>
    <col min="1546" max="1546" width="17.7109375" style="1001" customWidth="1"/>
    <col min="1547" max="1548" width="11.85546875" style="1001" customWidth="1"/>
    <col min="1549" max="1549" width="9.140625" style="1001"/>
    <col min="1550" max="1550" width="16.85546875" style="1001" bestFit="1" customWidth="1"/>
    <col min="1551" max="1793" width="9.140625" style="1001"/>
    <col min="1794" max="1794" width="7.28515625" style="1001" customWidth="1"/>
    <col min="1795" max="1795" width="8.42578125" style="1001" bestFit="1" customWidth="1"/>
    <col min="1796" max="1796" width="7.7109375" style="1001" customWidth="1"/>
    <col min="1797" max="1797" width="32.85546875" style="1001" customWidth="1"/>
    <col min="1798" max="1798" width="9.28515625" style="1001" bestFit="1" customWidth="1"/>
    <col min="1799" max="1799" width="9.85546875" style="1001" customWidth="1"/>
    <col min="1800" max="1800" width="10.140625" style="1001" customWidth="1"/>
    <col min="1801" max="1801" width="12.7109375" style="1001" customWidth="1"/>
    <col min="1802" max="1802" width="17.7109375" style="1001" customWidth="1"/>
    <col min="1803" max="1804" width="11.85546875" style="1001" customWidth="1"/>
    <col min="1805" max="1805" width="9.140625" style="1001"/>
    <col min="1806" max="1806" width="16.85546875" style="1001" bestFit="1" customWidth="1"/>
    <col min="1807" max="2049" width="9.140625" style="1001"/>
    <col min="2050" max="2050" width="7.28515625" style="1001" customWidth="1"/>
    <col min="2051" max="2051" width="8.42578125" style="1001" bestFit="1" customWidth="1"/>
    <col min="2052" max="2052" width="7.7109375" style="1001" customWidth="1"/>
    <col min="2053" max="2053" width="32.85546875" style="1001" customWidth="1"/>
    <col min="2054" max="2054" width="9.28515625" style="1001" bestFit="1" customWidth="1"/>
    <col min="2055" max="2055" width="9.85546875" style="1001" customWidth="1"/>
    <col min="2056" max="2056" width="10.140625" style="1001" customWidth="1"/>
    <col min="2057" max="2057" width="12.7109375" style="1001" customWidth="1"/>
    <col min="2058" max="2058" width="17.7109375" style="1001" customWidth="1"/>
    <col min="2059" max="2060" width="11.85546875" style="1001" customWidth="1"/>
    <col min="2061" max="2061" width="9.140625" style="1001"/>
    <col min="2062" max="2062" width="16.85546875" style="1001" bestFit="1" customWidth="1"/>
    <col min="2063" max="2305" width="9.140625" style="1001"/>
    <col min="2306" max="2306" width="7.28515625" style="1001" customWidth="1"/>
    <col min="2307" max="2307" width="8.42578125" style="1001" bestFit="1" customWidth="1"/>
    <col min="2308" max="2308" width="7.7109375" style="1001" customWidth="1"/>
    <col min="2309" max="2309" width="32.85546875" style="1001" customWidth="1"/>
    <col min="2310" max="2310" width="9.28515625" style="1001" bestFit="1" customWidth="1"/>
    <col min="2311" max="2311" width="9.85546875" style="1001" customWidth="1"/>
    <col min="2312" max="2312" width="10.140625" style="1001" customWidth="1"/>
    <col min="2313" max="2313" width="12.7109375" style="1001" customWidth="1"/>
    <col min="2314" max="2314" width="17.7109375" style="1001" customWidth="1"/>
    <col min="2315" max="2316" width="11.85546875" style="1001" customWidth="1"/>
    <col min="2317" max="2317" width="9.140625" style="1001"/>
    <col min="2318" max="2318" width="16.85546875" style="1001" bestFit="1" customWidth="1"/>
    <col min="2319" max="2561" width="9.140625" style="1001"/>
    <col min="2562" max="2562" width="7.28515625" style="1001" customWidth="1"/>
    <col min="2563" max="2563" width="8.42578125" style="1001" bestFit="1" customWidth="1"/>
    <col min="2564" max="2564" width="7.7109375" style="1001" customWidth="1"/>
    <col min="2565" max="2565" width="32.85546875" style="1001" customWidth="1"/>
    <col min="2566" max="2566" width="9.28515625" style="1001" bestFit="1" customWidth="1"/>
    <col min="2567" max="2567" width="9.85546875" style="1001" customWidth="1"/>
    <col min="2568" max="2568" width="10.140625" style="1001" customWidth="1"/>
    <col min="2569" max="2569" width="12.7109375" style="1001" customWidth="1"/>
    <col min="2570" max="2570" width="17.7109375" style="1001" customWidth="1"/>
    <col min="2571" max="2572" width="11.85546875" style="1001" customWidth="1"/>
    <col min="2573" max="2573" width="9.140625" style="1001"/>
    <col min="2574" max="2574" width="16.85546875" style="1001" bestFit="1" customWidth="1"/>
    <col min="2575" max="2817" width="9.140625" style="1001"/>
    <col min="2818" max="2818" width="7.28515625" style="1001" customWidth="1"/>
    <col min="2819" max="2819" width="8.42578125" style="1001" bestFit="1" customWidth="1"/>
    <col min="2820" max="2820" width="7.7109375" style="1001" customWidth="1"/>
    <col min="2821" max="2821" width="32.85546875" style="1001" customWidth="1"/>
    <col min="2822" max="2822" width="9.28515625" style="1001" bestFit="1" customWidth="1"/>
    <col min="2823" max="2823" width="9.85546875" style="1001" customWidth="1"/>
    <col min="2824" max="2824" width="10.140625" style="1001" customWidth="1"/>
    <col min="2825" max="2825" width="12.7109375" style="1001" customWidth="1"/>
    <col min="2826" max="2826" width="17.7109375" style="1001" customWidth="1"/>
    <col min="2827" max="2828" width="11.85546875" style="1001" customWidth="1"/>
    <col min="2829" max="2829" width="9.140625" style="1001"/>
    <col min="2830" max="2830" width="16.85546875" style="1001" bestFit="1" customWidth="1"/>
    <col min="2831" max="3073" width="9.140625" style="1001"/>
    <col min="3074" max="3074" width="7.28515625" style="1001" customWidth="1"/>
    <col min="3075" max="3075" width="8.42578125" style="1001" bestFit="1" customWidth="1"/>
    <col min="3076" max="3076" width="7.7109375" style="1001" customWidth="1"/>
    <col min="3077" max="3077" width="32.85546875" style="1001" customWidth="1"/>
    <col min="3078" max="3078" width="9.28515625" style="1001" bestFit="1" customWidth="1"/>
    <col min="3079" max="3079" width="9.85546875" style="1001" customWidth="1"/>
    <col min="3080" max="3080" width="10.140625" style="1001" customWidth="1"/>
    <col min="3081" max="3081" width="12.7109375" style="1001" customWidth="1"/>
    <col min="3082" max="3082" width="17.7109375" style="1001" customWidth="1"/>
    <col min="3083" max="3084" width="11.85546875" style="1001" customWidth="1"/>
    <col min="3085" max="3085" width="9.140625" style="1001"/>
    <col min="3086" max="3086" width="16.85546875" style="1001" bestFit="1" customWidth="1"/>
    <col min="3087" max="3329" width="9.140625" style="1001"/>
    <col min="3330" max="3330" width="7.28515625" style="1001" customWidth="1"/>
    <col min="3331" max="3331" width="8.42578125" style="1001" bestFit="1" customWidth="1"/>
    <col min="3332" max="3332" width="7.7109375" style="1001" customWidth="1"/>
    <col min="3333" max="3333" width="32.85546875" style="1001" customWidth="1"/>
    <col min="3334" max="3334" width="9.28515625" style="1001" bestFit="1" customWidth="1"/>
    <col min="3335" max="3335" width="9.85546875" style="1001" customWidth="1"/>
    <col min="3336" max="3336" width="10.140625" style="1001" customWidth="1"/>
    <col min="3337" max="3337" width="12.7109375" style="1001" customWidth="1"/>
    <col min="3338" max="3338" width="17.7109375" style="1001" customWidth="1"/>
    <col min="3339" max="3340" width="11.85546875" style="1001" customWidth="1"/>
    <col min="3341" max="3341" width="9.140625" style="1001"/>
    <col min="3342" max="3342" width="16.85546875" style="1001" bestFit="1" customWidth="1"/>
    <col min="3343" max="3585" width="9.140625" style="1001"/>
    <col min="3586" max="3586" width="7.28515625" style="1001" customWidth="1"/>
    <col min="3587" max="3587" width="8.42578125" style="1001" bestFit="1" customWidth="1"/>
    <col min="3588" max="3588" width="7.7109375" style="1001" customWidth="1"/>
    <col min="3589" max="3589" width="32.85546875" style="1001" customWidth="1"/>
    <col min="3590" max="3590" width="9.28515625" style="1001" bestFit="1" customWidth="1"/>
    <col min="3591" max="3591" width="9.85546875" style="1001" customWidth="1"/>
    <col min="3592" max="3592" width="10.140625" style="1001" customWidth="1"/>
    <col min="3593" max="3593" width="12.7109375" style="1001" customWidth="1"/>
    <col min="3594" max="3594" width="17.7109375" style="1001" customWidth="1"/>
    <col min="3595" max="3596" width="11.85546875" style="1001" customWidth="1"/>
    <col min="3597" max="3597" width="9.140625" style="1001"/>
    <col min="3598" max="3598" width="16.85546875" style="1001" bestFit="1" customWidth="1"/>
    <col min="3599" max="3841" width="9.140625" style="1001"/>
    <col min="3842" max="3842" width="7.28515625" style="1001" customWidth="1"/>
    <col min="3843" max="3843" width="8.42578125" style="1001" bestFit="1" customWidth="1"/>
    <col min="3844" max="3844" width="7.7109375" style="1001" customWidth="1"/>
    <col min="3845" max="3845" width="32.85546875" style="1001" customWidth="1"/>
    <col min="3846" max="3846" width="9.28515625" style="1001" bestFit="1" customWidth="1"/>
    <col min="3847" max="3847" width="9.85546875" style="1001" customWidth="1"/>
    <col min="3848" max="3848" width="10.140625" style="1001" customWidth="1"/>
    <col min="3849" max="3849" width="12.7109375" style="1001" customWidth="1"/>
    <col min="3850" max="3850" width="17.7109375" style="1001" customWidth="1"/>
    <col min="3851" max="3852" width="11.85546875" style="1001" customWidth="1"/>
    <col min="3853" max="3853" width="9.140625" style="1001"/>
    <col min="3854" max="3854" width="16.85546875" style="1001" bestFit="1" customWidth="1"/>
    <col min="3855" max="4097" width="9.140625" style="1001"/>
    <col min="4098" max="4098" width="7.28515625" style="1001" customWidth="1"/>
    <col min="4099" max="4099" width="8.42578125" style="1001" bestFit="1" customWidth="1"/>
    <col min="4100" max="4100" width="7.7109375" style="1001" customWidth="1"/>
    <col min="4101" max="4101" width="32.85546875" style="1001" customWidth="1"/>
    <col min="4102" max="4102" width="9.28515625" style="1001" bestFit="1" customWidth="1"/>
    <col min="4103" max="4103" width="9.85546875" style="1001" customWidth="1"/>
    <col min="4104" max="4104" width="10.140625" style="1001" customWidth="1"/>
    <col min="4105" max="4105" width="12.7109375" style="1001" customWidth="1"/>
    <col min="4106" max="4106" width="17.7109375" style="1001" customWidth="1"/>
    <col min="4107" max="4108" width="11.85546875" style="1001" customWidth="1"/>
    <col min="4109" max="4109" width="9.140625" style="1001"/>
    <col min="4110" max="4110" width="16.85546875" style="1001" bestFit="1" customWidth="1"/>
    <col min="4111" max="4353" width="9.140625" style="1001"/>
    <col min="4354" max="4354" width="7.28515625" style="1001" customWidth="1"/>
    <col min="4355" max="4355" width="8.42578125" style="1001" bestFit="1" customWidth="1"/>
    <col min="4356" max="4356" width="7.7109375" style="1001" customWidth="1"/>
    <col min="4357" max="4357" width="32.85546875" style="1001" customWidth="1"/>
    <col min="4358" max="4358" width="9.28515625" style="1001" bestFit="1" customWidth="1"/>
    <col min="4359" max="4359" width="9.85546875" style="1001" customWidth="1"/>
    <col min="4360" max="4360" width="10.140625" style="1001" customWidth="1"/>
    <col min="4361" max="4361" width="12.7109375" style="1001" customWidth="1"/>
    <col min="4362" max="4362" width="17.7109375" style="1001" customWidth="1"/>
    <col min="4363" max="4364" width="11.85546875" style="1001" customWidth="1"/>
    <col min="4365" max="4365" width="9.140625" style="1001"/>
    <col min="4366" max="4366" width="16.85546875" style="1001" bestFit="1" customWidth="1"/>
    <col min="4367" max="4609" width="9.140625" style="1001"/>
    <col min="4610" max="4610" width="7.28515625" style="1001" customWidth="1"/>
    <col min="4611" max="4611" width="8.42578125" style="1001" bestFit="1" customWidth="1"/>
    <col min="4612" max="4612" width="7.7109375" style="1001" customWidth="1"/>
    <col min="4613" max="4613" width="32.85546875" style="1001" customWidth="1"/>
    <col min="4614" max="4614" width="9.28515625" style="1001" bestFit="1" customWidth="1"/>
    <col min="4615" max="4615" width="9.85546875" style="1001" customWidth="1"/>
    <col min="4616" max="4616" width="10.140625" style="1001" customWidth="1"/>
    <col min="4617" max="4617" width="12.7109375" style="1001" customWidth="1"/>
    <col min="4618" max="4618" width="17.7109375" style="1001" customWidth="1"/>
    <col min="4619" max="4620" width="11.85546875" style="1001" customWidth="1"/>
    <col min="4621" max="4621" width="9.140625" style="1001"/>
    <col min="4622" max="4622" width="16.85546875" style="1001" bestFit="1" customWidth="1"/>
    <col min="4623" max="4865" width="9.140625" style="1001"/>
    <col min="4866" max="4866" width="7.28515625" style="1001" customWidth="1"/>
    <col min="4867" max="4867" width="8.42578125" style="1001" bestFit="1" customWidth="1"/>
    <col min="4868" max="4868" width="7.7109375" style="1001" customWidth="1"/>
    <col min="4869" max="4869" width="32.85546875" style="1001" customWidth="1"/>
    <col min="4870" max="4870" width="9.28515625" style="1001" bestFit="1" customWidth="1"/>
    <col min="4871" max="4871" width="9.85546875" style="1001" customWidth="1"/>
    <col min="4872" max="4872" width="10.140625" style="1001" customWidth="1"/>
    <col min="4873" max="4873" width="12.7109375" style="1001" customWidth="1"/>
    <col min="4874" max="4874" width="17.7109375" style="1001" customWidth="1"/>
    <col min="4875" max="4876" width="11.85546875" style="1001" customWidth="1"/>
    <col min="4877" max="4877" width="9.140625" style="1001"/>
    <col min="4878" max="4878" width="16.85546875" style="1001" bestFit="1" customWidth="1"/>
    <col min="4879" max="5121" width="9.140625" style="1001"/>
    <col min="5122" max="5122" width="7.28515625" style="1001" customWidth="1"/>
    <col min="5123" max="5123" width="8.42578125" style="1001" bestFit="1" customWidth="1"/>
    <col min="5124" max="5124" width="7.7109375" style="1001" customWidth="1"/>
    <col min="5125" max="5125" width="32.85546875" style="1001" customWidth="1"/>
    <col min="5126" max="5126" width="9.28515625" style="1001" bestFit="1" customWidth="1"/>
    <col min="5127" max="5127" width="9.85546875" style="1001" customWidth="1"/>
    <col min="5128" max="5128" width="10.140625" style="1001" customWidth="1"/>
    <col min="5129" max="5129" width="12.7109375" style="1001" customWidth="1"/>
    <col min="5130" max="5130" width="17.7109375" style="1001" customWidth="1"/>
    <col min="5131" max="5132" width="11.85546875" style="1001" customWidth="1"/>
    <col min="5133" max="5133" width="9.140625" style="1001"/>
    <col min="5134" max="5134" width="16.85546875" style="1001" bestFit="1" customWidth="1"/>
    <col min="5135" max="5377" width="9.140625" style="1001"/>
    <col min="5378" max="5378" width="7.28515625" style="1001" customWidth="1"/>
    <col min="5379" max="5379" width="8.42578125" style="1001" bestFit="1" customWidth="1"/>
    <col min="5380" max="5380" width="7.7109375" style="1001" customWidth="1"/>
    <col min="5381" max="5381" width="32.85546875" style="1001" customWidth="1"/>
    <col min="5382" max="5382" width="9.28515625" style="1001" bestFit="1" customWidth="1"/>
    <col min="5383" max="5383" width="9.85546875" style="1001" customWidth="1"/>
    <col min="5384" max="5384" width="10.140625" style="1001" customWidth="1"/>
    <col min="5385" max="5385" width="12.7109375" style="1001" customWidth="1"/>
    <col min="5386" max="5386" width="17.7109375" style="1001" customWidth="1"/>
    <col min="5387" max="5388" width="11.85546875" style="1001" customWidth="1"/>
    <col min="5389" max="5389" width="9.140625" style="1001"/>
    <col min="5390" max="5390" width="16.85546875" style="1001" bestFit="1" customWidth="1"/>
    <col min="5391" max="5633" width="9.140625" style="1001"/>
    <col min="5634" max="5634" width="7.28515625" style="1001" customWidth="1"/>
    <col min="5635" max="5635" width="8.42578125" style="1001" bestFit="1" customWidth="1"/>
    <col min="5636" max="5636" width="7.7109375" style="1001" customWidth="1"/>
    <col min="5637" max="5637" width="32.85546875" style="1001" customWidth="1"/>
    <col min="5638" max="5638" width="9.28515625" style="1001" bestFit="1" customWidth="1"/>
    <col min="5639" max="5639" width="9.85546875" style="1001" customWidth="1"/>
    <col min="5640" max="5640" width="10.140625" style="1001" customWidth="1"/>
    <col min="5641" max="5641" width="12.7109375" style="1001" customWidth="1"/>
    <col min="5642" max="5642" width="17.7109375" style="1001" customWidth="1"/>
    <col min="5643" max="5644" width="11.85546875" style="1001" customWidth="1"/>
    <col min="5645" max="5645" width="9.140625" style="1001"/>
    <col min="5646" max="5646" width="16.85546875" style="1001" bestFit="1" customWidth="1"/>
    <col min="5647" max="5889" width="9.140625" style="1001"/>
    <col min="5890" max="5890" width="7.28515625" style="1001" customWidth="1"/>
    <col min="5891" max="5891" width="8.42578125" style="1001" bestFit="1" customWidth="1"/>
    <col min="5892" max="5892" width="7.7109375" style="1001" customWidth="1"/>
    <col min="5893" max="5893" width="32.85546875" style="1001" customWidth="1"/>
    <col min="5894" max="5894" width="9.28515625" style="1001" bestFit="1" customWidth="1"/>
    <col min="5895" max="5895" width="9.85546875" style="1001" customWidth="1"/>
    <col min="5896" max="5896" width="10.140625" style="1001" customWidth="1"/>
    <col min="5897" max="5897" width="12.7109375" style="1001" customWidth="1"/>
    <col min="5898" max="5898" width="17.7109375" style="1001" customWidth="1"/>
    <col min="5899" max="5900" width="11.85546875" style="1001" customWidth="1"/>
    <col min="5901" max="5901" width="9.140625" style="1001"/>
    <col min="5902" max="5902" width="16.85546875" style="1001" bestFit="1" customWidth="1"/>
    <col min="5903" max="6145" width="9.140625" style="1001"/>
    <col min="6146" max="6146" width="7.28515625" style="1001" customWidth="1"/>
    <col min="6147" max="6147" width="8.42578125" style="1001" bestFit="1" customWidth="1"/>
    <col min="6148" max="6148" width="7.7109375" style="1001" customWidth="1"/>
    <col min="6149" max="6149" width="32.85546875" style="1001" customWidth="1"/>
    <col min="6150" max="6150" width="9.28515625" style="1001" bestFit="1" customWidth="1"/>
    <col min="6151" max="6151" width="9.85546875" style="1001" customWidth="1"/>
    <col min="6152" max="6152" width="10.140625" style="1001" customWidth="1"/>
    <col min="6153" max="6153" width="12.7109375" style="1001" customWidth="1"/>
    <col min="6154" max="6154" width="17.7109375" style="1001" customWidth="1"/>
    <col min="6155" max="6156" width="11.85546875" style="1001" customWidth="1"/>
    <col min="6157" max="6157" width="9.140625" style="1001"/>
    <col min="6158" max="6158" width="16.85546875" style="1001" bestFit="1" customWidth="1"/>
    <col min="6159" max="6401" width="9.140625" style="1001"/>
    <col min="6402" max="6402" width="7.28515625" style="1001" customWidth="1"/>
    <col min="6403" max="6403" width="8.42578125" style="1001" bestFit="1" customWidth="1"/>
    <col min="6404" max="6404" width="7.7109375" style="1001" customWidth="1"/>
    <col min="6405" max="6405" width="32.85546875" style="1001" customWidth="1"/>
    <col min="6406" max="6406" width="9.28515625" style="1001" bestFit="1" customWidth="1"/>
    <col min="6407" max="6407" width="9.85546875" style="1001" customWidth="1"/>
    <col min="6408" max="6408" width="10.140625" style="1001" customWidth="1"/>
    <col min="6409" max="6409" width="12.7109375" style="1001" customWidth="1"/>
    <col min="6410" max="6410" width="17.7109375" style="1001" customWidth="1"/>
    <col min="6411" max="6412" width="11.85546875" style="1001" customWidth="1"/>
    <col min="6413" max="6413" width="9.140625" style="1001"/>
    <col min="6414" max="6414" width="16.85546875" style="1001" bestFit="1" customWidth="1"/>
    <col min="6415" max="6657" width="9.140625" style="1001"/>
    <col min="6658" max="6658" width="7.28515625" style="1001" customWidth="1"/>
    <col min="6659" max="6659" width="8.42578125" style="1001" bestFit="1" customWidth="1"/>
    <col min="6660" max="6660" width="7.7109375" style="1001" customWidth="1"/>
    <col min="6661" max="6661" width="32.85546875" style="1001" customWidth="1"/>
    <col min="6662" max="6662" width="9.28515625" style="1001" bestFit="1" customWidth="1"/>
    <col min="6663" max="6663" width="9.85546875" style="1001" customWidth="1"/>
    <col min="6664" max="6664" width="10.140625" style="1001" customWidth="1"/>
    <col min="6665" max="6665" width="12.7109375" style="1001" customWidth="1"/>
    <col min="6666" max="6666" width="17.7109375" style="1001" customWidth="1"/>
    <col min="6667" max="6668" width="11.85546875" style="1001" customWidth="1"/>
    <col min="6669" max="6669" width="9.140625" style="1001"/>
    <col min="6670" max="6670" width="16.85546875" style="1001" bestFit="1" customWidth="1"/>
    <col min="6671" max="6913" width="9.140625" style="1001"/>
    <col min="6914" max="6914" width="7.28515625" style="1001" customWidth="1"/>
    <col min="6915" max="6915" width="8.42578125" style="1001" bestFit="1" customWidth="1"/>
    <col min="6916" max="6916" width="7.7109375" style="1001" customWidth="1"/>
    <col min="6917" max="6917" width="32.85546875" style="1001" customWidth="1"/>
    <col min="6918" max="6918" width="9.28515625" style="1001" bestFit="1" customWidth="1"/>
    <col min="6919" max="6919" width="9.85546875" style="1001" customWidth="1"/>
    <col min="6920" max="6920" width="10.140625" style="1001" customWidth="1"/>
    <col min="6921" max="6921" width="12.7109375" style="1001" customWidth="1"/>
    <col min="6922" max="6922" width="17.7109375" style="1001" customWidth="1"/>
    <col min="6923" max="6924" width="11.85546875" style="1001" customWidth="1"/>
    <col min="6925" max="6925" width="9.140625" style="1001"/>
    <col min="6926" max="6926" width="16.85546875" style="1001" bestFit="1" customWidth="1"/>
    <col min="6927" max="7169" width="9.140625" style="1001"/>
    <col min="7170" max="7170" width="7.28515625" style="1001" customWidth="1"/>
    <col min="7171" max="7171" width="8.42578125" style="1001" bestFit="1" customWidth="1"/>
    <col min="7172" max="7172" width="7.7109375" style="1001" customWidth="1"/>
    <col min="7173" max="7173" width="32.85546875" style="1001" customWidth="1"/>
    <col min="7174" max="7174" width="9.28515625" style="1001" bestFit="1" customWidth="1"/>
    <col min="7175" max="7175" width="9.85546875" style="1001" customWidth="1"/>
    <col min="7176" max="7176" width="10.140625" style="1001" customWidth="1"/>
    <col min="7177" max="7177" width="12.7109375" style="1001" customWidth="1"/>
    <col min="7178" max="7178" width="17.7109375" style="1001" customWidth="1"/>
    <col min="7179" max="7180" width="11.85546875" style="1001" customWidth="1"/>
    <col min="7181" max="7181" width="9.140625" style="1001"/>
    <col min="7182" max="7182" width="16.85546875" style="1001" bestFit="1" customWidth="1"/>
    <col min="7183" max="7425" width="9.140625" style="1001"/>
    <col min="7426" max="7426" width="7.28515625" style="1001" customWidth="1"/>
    <col min="7427" max="7427" width="8.42578125" style="1001" bestFit="1" customWidth="1"/>
    <col min="7428" max="7428" width="7.7109375" style="1001" customWidth="1"/>
    <col min="7429" max="7429" width="32.85546875" style="1001" customWidth="1"/>
    <col min="7430" max="7430" width="9.28515625" style="1001" bestFit="1" customWidth="1"/>
    <col min="7431" max="7431" width="9.85546875" style="1001" customWidth="1"/>
    <col min="7432" max="7432" width="10.140625" style="1001" customWidth="1"/>
    <col min="7433" max="7433" width="12.7109375" style="1001" customWidth="1"/>
    <col min="7434" max="7434" width="17.7109375" style="1001" customWidth="1"/>
    <col min="7435" max="7436" width="11.85546875" style="1001" customWidth="1"/>
    <col min="7437" max="7437" width="9.140625" style="1001"/>
    <col min="7438" max="7438" width="16.85546875" style="1001" bestFit="1" customWidth="1"/>
    <col min="7439" max="7681" width="9.140625" style="1001"/>
    <col min="7682" max="7682" width="7.28515625" style="1001" customWidth="1"/>
    <col min="7683" max="7683" width="8.42578125" style="1001" bestFit="1" customWidth="1"/>
    <col min="7684" max="7684" width="7.7109375" style="1001" customWidth="1"/>
    <col min="7685" max="7685" width="32.85546875" style="1001" customWidth="1"/>
    <col min="7686" max="7686" width="9.28515625" style="1001" bestFit="1" customWidth="1"/>
    <col min="7687" max="7687" width="9.85546875" style="1001" customWidth="1"/>
    <col min="7688" max="7688" width="10.140625" style="1001" customWidth="1"/>
    <col min="7689" max="7689" width="12.7109375" style="1001" customWidth="1"/>
    <col min="7690" max="7690" width="17.7109375" style="1001" customWidth="1"/>
    <col min="7691" max="7692" width="11.85546875" style="1001" customWidth="1"/>
    <col min="7693" max="7693" width="9.140625" style="1001"/>
    <col min="7694" max="7694" width="16.85546875" style="1001" bestFit="1" customWidth="1"/>
    <col min="7695" max="7937" width="9.140625" style="1001"/>
    <col min="7938" max="7938" width="7.28515625" style="1001" customWidth="1"/>
    <col min="7939" max="7939" width="8.42578125" style="1001" bestFit="1" customWidth="1"/>
    <col min="7940" max="7940" width="7.7109375" style="1001" customWidth="1"/>
    <col min="7941" max="7941" width="32.85546875" style="1001" customWidth="1"/>
    <col min="7942" max="7942" width="9.28515625" style="1001" bestFit="1" customWidth="1"/>
    <col min="7943" max="7943" width="9.85546875" style="1001" customWidth="1"/>
    <col min="7944" max="7944" width="10.140625" style="1001" customWidth="1"/>
    <col min="7945" max="7945" width="12.7109375" style="1001" customWidth="1"/>
    <col min="7946" max="7946" width="17.7109375" style="1001" customWidth="1"/>
    <col min="7947" max="7948" width="11.85546875" style="1001" customWidth="1"/>
    <col min="7949" max="7949" width="9.140625" style="1001"/>
    <col min="7950" max="7950" width="16.85546875" style="1001" bestFit="1" customWidth="1"/>
    <col min="7951" max="8193" width="9.140625" style="1001"/>
    <col min="8194" max="8194" width="7.28515625" style="1001" customWidth="1"/>
    <col min="8195" max="8195" width="8.42578125" style="1001" bestFit="1" customWidth="1"/>
    <col min="8196" max="8196" width="7.7109375" style="1001" customWidth="1"/>
    <col min="8197" max="8197" width="32.85546875" style="1001" customWidth="1"/>
    <col min="8198" max="8198" width="9.28515625" style="1001" bestFit="1" customWidth="1"/>
    <col min="8199" max="8199" width="9.85546875" style="1001" customWidth="1"/>
    <col min="8200" max="8200" width="10.140625" style="1001" customWidth="1"/>
    <col min="8201" max="8201" width="12.7109375" style="1001" customWidth="1"/>
    <col min="8202" max="8202" width="17.7109375" style="1001" customWidth="1"/>
    <col min="8203" max="8204" width="11.85546875" style="1001" customWidth="1"/>
    <col min="8205" max="8205" width="9.140625" style="1001"/>
    <col min="8206" max="8206" width="16.85546875" style="1001" bestFit="1" customWidth="1"/>
    <col min="8207" max="8449" width="9.140625" style="1001"/>
    <col min="8450" max="8450" width="7.28515625" style="1001" customWidth="1"/>
    <col min="8451" max="8451" width="8.42578125" style="1001" bestFit="1" customWidth="1"/>
    <col min="8452" max="8452" width="7.7109375" style="1001" customWidth="1"/>
    <col min="8453" max="8453" width="32.85546875" style="1001" customWidth="1"/>
    <col min="8454" max="8454" width="9.28515625" style="1001" bestFit="1" customWidth="1"/>
    <col min="8455" max="8455" width="9.85546875" style="1001" customWidth="1"/>
    <col min="8456" max="8456" width="10.140625" style="1001" customWidth="1"/>
    <col min="8457" max="8457" width="12.7109375" style="1001" customWidth="1"/>
    <col min="8458" max="8458" width="17.7109375" style="1001" customWidth="1"/>
    <col min="8459" max="8460" width="11.85546875" style="1001" customWidth="1"/>
    <col min="8461" max="8461" width="9.140625" style="1001"/>
    <col min="8462" max="8462" width="16.85546875" style="1001" bestFit="1" customWidth="1"/>
    <col min="8463" max="8705" width="9.140625" style="1001"/>
    <col min="8706" max="8706" width="7.28515625" style="1001" customWidth="1"/>
    <col min="8707" max="8707" width="8.42578125" style="1001" bestFit="1" customWidth="1"/>
    <col min="8708" max="8708" width="7.7109375" style="1001" customWidth="1"/>
    <col min="8709" max="8709" width="32.85546875" style="1001" customWidth="1"/>
    <col min="8710" max="8710" width="9.28515625" style="1001" bestFit="1" customWidth="1"/>
    <col min="8711" max="8711" width="9.85546875" style="1001" customWidth="1"/>
    <col min="8712" max="8712" width="10.140625" style="1001" customWidth="1"/>
    <col min="8713" max="8713" width="12.7109375" style="1001" customWidth="1"/>
    <col min="8714" max="8714" width="17.7109375" style="1001" customWidth="1"/>
    <col min="8715" max="8716" width="11.85546875" style="1001" customWidth="1"/>
    <col min="8717" max="8717" width="9.140625" style="1001"/>
    <col min="8718" max="8718" width="16.85546875" style="1001" bestFit="1" customWidth="1"/>
    <col min="8719" max="8961" width="9.140625" style="1001"/>
    <col min="8962" max="8962" width="7.28515625" style="1001" customWidth="1"/>
    <col min="8963" max="8963" width="8.42578125" style="1001" bestFit="1" customWidth="1"/>
    <col min="8964" max="8964" width="7.7109375" style="1001" customWidth="1"/>
    <col min="8965" max="8965" width="32.85546875" style="1001" customWidth="1"/>
    <col min="8966" max="8966" width="9.28515625" style="1001" bestFit="1" customWidth="1"/>
    <col min="8967" max="8967" width="9.85546875" style="1001" customWidth="1"/>
    <col min="8968" max="8968" width="10.140625" style="1001" customWidth="1"/>
    <col min="8969" max="8969" width="12.7109375" style="1001" customWidth="1"/>
    <col min="8970" max="8970" width="17.7109375" style="1001" customWidth="1"/>
    <col min="8971" max="8972" width="11.85546875" style="1001" customWidth="1"/>
    <col min="8973" max="8973" width="9.140625" style="1001"/>
    <col min="8974" max="8974" width="16.85546875" style="1001" bestFit="1" customWidth="1"/>
    <col min="8975" max="9217" width="9.140625" style="1001"/>
    <col min="9218" max="9218" width="7.28515625" style="1001" customWidth="1"/>
    <col min="9219" max="9219" width="8.42578125" style="1001" bestFit="1" customWidth="1"/>
    <col min="9220" max="9220" width="7.7109375" style="1001" customWidth="1"/>
    <col min="9221" max="9221" width="32.85546875" style="1001" customWidth="1"/>
    <col min="9222" max="9222" width="9.28515625" style="1001" bestFit="1" customWidth="1"/>
    <col min="9223" max="9223" width="9.85546875" style="1001" customWidth="1"/>
    <col min="9224" max="9224" width="10.140625" style="1001" customWidth="1"/>
    <col min="9225" max="9225" width="12.7109375" style="1001" customWidth="1"/>
    <col min="9226" max="9226" width="17.7109375" style="1001" customWidth="1"/>
    <col min="9227" max="9228" width="11.85546875" style="1001" customWidth="1"/>
    <col min="9229" max="9229" width="9.140625" style="1001"/>
    <col min="9230" max="9230" width="16.85546875" style="1001" bestFit="1" customWidth="1"/>
    <col min="9231" max="9473" width="9.140625" style="1001"/>
    <col min="9474" max="9474" width="7.28515625" style="1001" customWidth="1"/>
    <col min="9475" max="9475" width="8.42578125" style="1001" bestFit="1" customWidth="1"/>
    <col min="9476" max="9476" width="7.7109375" style="1001" customWidth="1"/>
    <col min="9477" max="9477" width="32.85546875" style="1001" customWidth="1"/>
    <col min="9478" max="9478" width="9.28515625" style="1001" bestFit="1" customWidth="1"/>
    <col min="9479" max="9479" width="9.85546875" style="1001" customWidth="1"/>
    <col min="9480" max="9480" width="10.140625" style="1001" customWidth="1"/>
    <col min="9481" max="9481" width="12.7109375" style="1001" customWidth="1"/>
    <col min="9482" max="9482" width="17.7109375" style="1001" customWidth="1"/>
    <col min="9483" max="9484" width="11.85546875" style="1001" customWidth="1"/>
    <col min="9485" max="9485" width="9.140625" style="1001"/>
    <col min="9486" max="9486" width="16.85546875" style="1001" bestFit="1" customWidth="1"/>
    <col min="9487" max="9729" width="9.140625" style="1001"/>
    <col min="9730" max="9730" width="7.28515625" style="1001" customWidth="1"/>
    <col min="9731" max="9731" width="8.42578125" style="1001" bestFit="1" customWidth="1"/>
    <col min="9732" max="9732" width="7.7109375" style="1001" customWidth="1"/>
    <col min="9733" max="9733" width="32.85546875" style="1001" customWidth="1"/>
    <col min="9734" max="9734" width="9.28515625" style="1001" bestFit="1" customWidth="1"/>
    <col min="9735" max="9735" width="9.85546875" style="1001" customWidth="1"/>
    <col min="9736" max="9736" width="10.140625" style="1001" customWidth="1"/>
    <col min="9737" max="9737" width="12.7109375" style="1001" customWidth="1"/>
    <col min="9738" max="9738" width="17.7109375" style="1001" customWidth="1"/>
    <col min="9739" max="9740" width="11.85546875" style="1001" customWidth="1"/>
    <col min="9741" max="9741" width="9.140625" style="1001"/>
    <col min="9742" max="9742" width="16.85546875" style="1001" bestFit="1" customWidth="1"/>
    <col min="9743" max="9985" width="9.140625" style="1001"/>
    <col min="9986" max="9986" width="7.28515625" style="1001" customWidth="1"/>
    <col min="9987" max="9987" width="8.42578125" style="1001" bestFit="1" customWidth="1"/>
    <col min="9988" max="9988" width="7.7109375" style="1001" customWidth="1"/>
    <col min="9989" max="9989" width="32.85546875" style="1001" customWidth="1"/>
    <col min="9990" max="9990" width="9.28515625" style="1001" bestFit="1" customWidth="1"/>
    <col min="9991" max="9991" width="9.85546875" style="1001" customWidth="1"/>
    <col min="9992" max="9992" width="10.140625" style="1001" customWidth="1"/>
    <col min="9993" max="9993" width="12.7109375" style="1001" customWidth="1"/>
    <col min="9994" max="9994" width="17.7109375" style="1001" customWidth="1"/>
    <col min="9995" max="9996" width="11.85546875" style="1001" customWidth="1"/>
    <col min="9997" max="9997" width="9.140625" style="1001"/>
    <col min="9998" max="9998" width="16.85546875" style="1001" bestFit="1" customWidth="1"/>
    <col min="9999" max="10241" width="9.140625" style="1001"/>
    <col min="10242" max="10242" width="7.28515625" style="1001" customWidth="1"/>
    <col min="10243" max="10243" width="8.42578125" style="1001" bestFit="1" customWidth="1"/>
    <col min="10244" max="10244" width="7.7109375" style="1001" customWidth="1"/>
    <col min="10245" max="10245" width="32.85546875" style="1001" customWidth="1"/>
    <col min="10246" max="10246" width="9.28515625" style="1001" bestFit="1" customWidth="1"/>
    <col min="10247" max="10247" width="9.85546875" style="1001" customWidth="1"/>
    <col min="10248" max="10248" width="10.140625" style="1001" customWidth="1"/>
    <col min="10249" max="10249" width="12.7109375" style="1001" customWidth="1"/>
    <col min="10250" max="10250" width="17.7109375" style="1001" customWidth="1"/>
    <col min="10251" max="10252" width="11.85546875" style="1001" customWidth="1"/>
    <col min="10253" max="10253" width="9.140625" style="1001"/>
    <col min="10254" max="10254" width="16.85546875" style="1001" bestFit="1" customWidth="1"/>
    <col min="10255" max="10497" width="9.140625" style="1001"/>
    <col min="10498" max="10498" width="7.28515625" style="1001" customWidth="1"/>
    <col min="10499" max="10499" width="8.42578125" style="1001" bestFit="1" customWidth="1"/>
    <col min="10500" max="10500" width="7.7109375" style="1001" customWidth="1"/>
    <col min="10501" max="10501" width="32.85546875" style="1001" customWidth="1"/>
    <col min="10502" max="10502" width="9.28515625" style="1001" bestFit="1" customWidth="1"/>
    <col min="10503" max="10503" width="9.85546875" style="1001" customWidth="1"/>
    <col min="10504" max="10504" width="10.140625" style="1001" customWidth="1"/>
    <col min="10505" max="10505" width="12.7109375" style="1001" customWidth="1"/>
    <col min="10506" max="10506" width="17.7109375" style="1001" customWidth="1"/>
    <col min="10507" max="10508" width="11.85546875" style="1001" customWidth="1"/>
    <col min="10509" max="10509" width="9.140625" style="1001"/>
    <col min="10510" max="10510" width="16.85546875" style="1001" bestFit="1" customWidth="1"/>
    <col min="10511" max="10753" width="9.140625" style="1001"/>
    <col min="10754" max="10754" width="7.28515625" style="1001" customWidth="1"/>
    <col min="10755" max="10755" width="8.42578125" style="1001" bestFit="1" customWidth="1"/>
    <col min="10756" max="10756" width="7.7109375" style="1001" customWidth="1"/>
    <col min="10757" max="10757" width="32.85546875" style="1001" customWidth="1"/>
    <col min="10758" max="10758" width="9.28515625" style="1001" bestFit="1" customWidth="1"/>
    <col min="10759" max="10759" width="9.85546875" style="1001" customWidth="1"/>
    <col min="10760" max="10760" width="10.140625" style="1001" customWidth="1"/>
    <col min="10761" max="10761" width="12.7109375" style="1001" customWidth="1"/>
    <col min="10762" max="10762" width="17.7109375" style="1001" customWidth="1"/>
    <col min="10763" max="10764" width="11.85546875" style="1001" customWidth="1"/>
    <col min="10765" max="10765" width="9.140625" style="1001"/>
    <col min="10766" max="10766" width="16.85546875" style="1001" bestFit="1" customWidth="1"/>
    <col min="10767" max="11009" width="9.140625" style="1001"/>
    <col min="11010" max="11010" width="7.28515625" style="1001" customWidth="1"/>
    <col min="11011" max="11011" width="8.42578125" style="1001" bestFit="1" customWidth="1"/>
    <col min="11012" max="11012" width="7.7109375" style="1001" customWidth="1"/>
    <col min="11013" max="11013" width="32.85546875" style="1001" customWidth="1"/>
    <col min="11014" max="11014" width="9.28515625" style="1001" bestFit="1" customWidth="1"/>
    <col min="11015" max="11015" width="9.85546875" style="1001" customWidth="1"/>
    <col min="11016" max="11016" width="10.140625" style="1001" customWidth="1"/>
    <col min="11017" max="11017" width="12.7109375" style="1001" customWidth="1"/>
    <col min="11018" max="11018" width="17.7109375" style="1001" customWidth="1"/>
    <col min="11019" max="11020" width="11.85546875" style="1001" customWidth="1"/>
    <col min="11021" max="11021" width="9.140625" style="1001"/>
    <col min="11022" max="11022" width="16.85546875" style="1001" bestFit="1" customWidth="1"/>
    <col min="11023" max="11265" width="9.140625" style="1001"/>
    <col min="11266" max="11266" width="7.28515625" style="1001" customWidth="1"/>
    <col min="11267" max="11267" width="8.42578125" style="1001" bestFit="1" customWidth="1"/>
    <col min="11268" max="11268" width="7.7109375" style="1001" customWidth="1"/>
    <col min="11269" max="11269" width="32.85546875" style="1001" customWidth="1"/>
    <col min="11270" max="11270" width="9.28515625" style="1001" bestFit="1" customWidth="1"/>
    <col min="11271" max="11271" width="9.85546875" style="1001" customWidth="1"/>
    <col min="11272" max="11272" width="10.140625" style="1001" customWidth="1"/>
    <col min="11273" max="11273" width="12.7109375" style="1001" customWidth="1"/>
    <col min="11274" max="11274" width="17.7109375" style="1001" customWidth="1"/>
    <col min="11275" max="11276" width="11.85546875" style="1001" customWidth="1"/>
    <col min="11277" max="11277" width="9.140625" style="1001"/>
    <col min="11278" max="11278" width="16.85546875" style="1001" bestFit="1" customWidth="1"/>
    <col min="11279" max="11521" width="9.140625" style="1001"/>
    <col min="11522" max="11522" width="7.28515625" style="1001" customWidth="1"/>
    <col min="11523" max="11523" width="8.42578125" style="1001" bestFit="1" customWidth="1"/>
    <col min="11524" max="11524" width="7.7109375" style="1001" customWidth="1"/>
    <col min="11525" max="11525" width="32.85546875" style="1001" customWidth="1"/>
    <col min="11526" max="11526" width="9.28515625" style="1001" bestFit="1" customWidth="1"/>
    <col min="11527" max="11527" width="9.85546875" style="1001" customWidth="1"/>
    <col min="11528" max="11528" width="10.140625" style="1001" customWidth="1"/>
    <col min="11529" max="11529" width="12.7109375" style="1001" customWidth="1"/>
    <col min="11530" max="11530" width="17.7109375" style="1001" customWidth="1"/>
    <col min="11531" max="11532" width="11.85546875" style="1001" customWidth="1"/>
    <col min="11533" max="11533" width="9.140625" style="1001"/>
    <col min="11534" max="11534" width="16.85546875" style="1001" bestFit="1" customWidth="1"/>
    <col min="11535" max="11777" width="9.140625" style="1001"/>
    <col min="11778" max="11778" width="7.28515625" style="1001" customWidth="1"/>
    <col min="11779" max="11779" width="8.42578125" style="1001" bestFit="1" customWidth="1"/>
    <col min="11780" max="11780" width="7.7109375" style="1001" customWidth="1"/>
    <col min="11781" max="11781" width="32.85546875" style="1001" customWidth="1"/>
    <col min="11782" max="11782" width="9.28515625" style="1001" bestFit="1" customWidth="1"/>
    <col min="11783" max="11783" width="9.85546875" style="1001" customWidth="1"/>
    <col min="11784" max="11784" width="10.140625" style="1001" customWidth="1"/>
    <col min="11785" max="11785" width="12.7109375" style="1001" customWidth="1"/>
    <col min="11786" max="11786" width="17.7109375" style="1001" customWidth="1"/>
    <col min="11787" max="11788" width="11.85546875" style="1001" customWidth="1"/>
    <col min="11789" max="11789" width="9.140625" style="1001"/>
    <col min="11790" max="11790" width="16.85546875" style="1001" bestFit="1" customWidth="1"/>
    <col min="11791" max="12033" width="9.140625" style="1001"/>
    <col min="12034" max="12034" width="7.28515625" style="1001" customWidth="1"/>
    <col min="12035" max="12035" width="8.42578125" style="1001" bestFit="1" customWidth="1"/>
    <col min="12036" max="12036" width="7.7109375" style="1001" customWidth="1"/>
    <col min="12037" max="12037" width="32.85546875" style="1001" customWidth="1"/>
    <col min="12038" max="12038" width="9.28515625" style="1001" bestFit="1" customWidth="1"/>
    <col min="12039" max="12039" width="9.85546875" style="1001" customWidth="1"/>
    <col min="12040" max="12040" width="10.140625" style="1001" customWidth="1"/>
    <col min="12041" max="12041" width="12.7109375" style="1001" customWidth="1"/>
    <col min="12042" max="12042" width="17.7109375" style="1001" customWidth="1"/>
    <col min="12043" max="12044" width="11.85546875" style="1001" customWidth="1"/>
    <col min="12045" max="12045" width="9.140625" style="1001"/>
    <col min="12046" max="12046" width="16.85546875" style="1001" bestFit="1" customWidth="1"/>
    <col min="12047" max="12289" width="9.140625" style="1001"/>
    <col min="12290" max="12290" width="7.28515625" style="1001" customWidth="1"/>
    <col min="12291" max="12291" width="8.42578125" style="1001" bestFit="1" customWidth="1"/>
    <col min="12292" max="12292" width="7.7109375" style="1001" customWidth="1"/>
    <col min="12293" max="12293" width="32.85546875" style="1001" customWidth="1"/>
    <col min="12294" max="12294" width="9.28515625" style="1001" bestFit="1" customWidth="1"/>
    <col min="12295" max="12295" width="9.85546875" style="1001" customWidth="1"/>
    <col min="12296" max="12296" width="10.140625" style="1001" customWidth="1"/>
    <col min="12297" max="12297" width="12.7109375" style="1001" customWidth="1"/>
    <col min="12298" max="12298" width="17.7109375" style="1001" customWidth="1"/>
    <col min="12299" max="12300" width="11.85546875" style="1001" customWidth="1"/>
    <col min="12301" max="12301" width="9.140625" style="1001"/>
    <col min="12302" max="12302" width="16.85546875" style="1001" bestFit="1" customWidth="1"/>
    <col min="12303" max="12545" width="9.140625" style="1001"/>
    <col min="12546" max="12546" width="7.28515625" style="1001" customWidth="1"/>
    <col min="12547" max="12547" width="8.42578125" style="1001" bestFit="1" customWidth="1"/>
    <col min="12548" max="12548" width="7.7109375" style="1001" customWidth="1"/>
    <col min="12549" max="12549" width="32.85546875" style="1001" customWidth="1"/>
    <col min="12550" max="12550" width="9.28515625" style="1001" bestFit="1" customWidth="1"/>
    <col min="12551" max="12551" width="9.85546875" style="1001" customWidth="1"/>
    <col min="12552" max="12552" width="10.140625" style="1001" customWidth="1"/>
    <col min="12553" max="12553" width="12.7109375" style="1001" customWidth="1"/>
    <col min="12554" max="12554" width="17.7109375" style="1001" customWidth="1"/>
    <col min="12555" max="12556" width="11.85546875" style="1001" customWidth="1"/>
    <col min="12557" max="12557" width="9.140625" style="1001"/>
    <col min="12558" max="12558" width="16.85546875" style="1001" bestFit="1" customWidth="1"/>
    <col min="12559" max="12801" width="9.140625" style="1001"/>
    <col min="12802" max="12802" width="7.28515625" style="1001" customWidth="1"/>
    <col min="12803" max="12803" width="8.42578125" style="1001" bestFit="1" customWidth="1"/>
    <col min="12804" max="12804" width="7.7109375" style="1001" customWidth="1"/>
    <col min="12805" max="12805" width="32.85546875" style="1001" customWidth="1"/>
    <col min="12806" max="12806" width="9.28515625" style="1001" bestFit="1" customWidth="1"/>
    <col min="12807" max="12807" width="9.85546875" style="1001" customWidth="1"/>
    <col min="12808" max="12808" width="10.140625" style="1001" customWidth="1"/>
    <col min="12809" max="12809" width="12.7109375" style="1001" customWidth="1"/>
    <col min="12810" max="12810" width="17.7109375" style="1001" customWidth="1"/>
    <col min="12811" max="12812" width="11.85546875" style="1001" customWidth="1"/>
    <col min="12813" max="12813" width="9.140625" style="1001"/>
    <col min="12814" max="12814" width="16.85546875" style="1001" bestFit="1" customWidth="1"/>
    <col min="12815" max="13057" width="9.140625" style="1001"/>
    <col min="13058" max="13058" width="7.28515625" style="1001" customWidth="1"/>
    <col min="13059" max="13059" width="8.42578125" style="1001" bestFit="1" customWidth="1"/>
    <col min="13060" max="13060" width="7.7109375" style="1001" customWidth="1"/>
    <col min="13061" max="13061" width="32.85546875" style="1001" customWidth="1"/>
    <col min="13062" max="13062" width="9.28515625" style="1001" bestFit="1" customWidth="1"/>
    <col min="13063" max="13063" width="9.85546875" style="1001" customWidth="1"/>
    <col min="13064" max="13064" width="10.140625" style="1001" customWidth="1"/>
    <col min="13065" max="13065" width="12.7109375" style="1001" customWidth="1"/>
    <col min="13066" max="13066" width="17.7109375" style="1001" customWidth="1"/>
    <col min="13067" max="13068" width="11.85546875" style="1001" customWidth="1"/>
    <col min="13069" max="13069" width="9.140625" style="1001"/>
    <col min="13070" max="13070" width="16.85546875" style="1001" bestFit="1" customWidth="1"/>
    <col min="13071" max="13313" width="9.140625" style="1001"/>
    <col min="13314" max="13314" width="7.28515625" style="1001" customWidth="1"/>
    <col min="13315" max="13315" width="8.42578125" style="1001" bestFit="1" customWidth="1"/>
    <col min="13316" max="13316" width="7.7109375" style="1001" customWidth="1"/>
    <col min="13317" max="13317" width="32.85546875" style="1001" customWidth="1"/>
    <col min="13318" max="13318" width="9.28515625" style="1001" bestFit="1" customWidth="1"/>
    <col min="13319" max="13319" width="9.85546875" style="1001" customWidth="1"/>
    <col min="13320" max="13320" width="10.140625" style="1001" customWidth="1"/>
    <col min="13321" max="13321" width="12.7109375" style="1001" customWidth="1"/>
    <col min="13322" max="13322" width="17.7109375" style="1001" customWidth="1"/>
    <col min="13323" max="13324" width="11.85546875" style="1001" customWidth="1"/>
    <col min="13325" max="13325" width="9.140625" style="1001"/>
    <col min="13326" max="13326" width="16.85546875" style="1001" bestFit="1" customWidth="1"/>
    <col min="13327" max="13569" width="9.140625" style="1001"/>
    <col min="13570" max="13570" width="7.28515625" style="1001" customWidth="1"/>
    <col min="13571" max="13571" width="8.42578125" style="1001" bestFit="1" customWidth="1"/>
    <col min="13572" max="13572" width="7.7109375" style="1001" customWidth="1"/>
    <col min="13573" max="13573" width="32.85546875" style="1001" customWidth="1"/>
    <col min="13574" max="13574" width="9.28515625" style="1001" bestFit="1" customWidth="1"/>
    <col min="13575" max="13575" width="9.85546875" style="1001" customWidth="1"/>
    <col min="13576" max="13576" width="10.140625" style="1001" customWidth="1"/>
    <col min="13577" max="13577" width="12.7109375" style="1001" customWidth="1"/>
    <col min="13578" max="13578" width="17.7109375" style="1001" customWidth="1"/>
    <col min="13579" max="13580" width="11.85546875" style="1001" customWidth="1"/>
    <col min="13581" max="13581" width="9.140625" style="1001"/>
    <col min="13582" max="13582" width="16.85546875" style="1001" bestFit="1" customWidth="1"/>
    <col min="13583" max="13825" width="9.140625" style="1001"/>
    <col min="13826" max="13826" width="7.28515625" style="1001" customWidth="1"/>
    <col min="13827" max="13827" width="8.42578125" style="1001" bestFit="1" customWidth="1"/>
    <col min="13828" max="13828" width="7.7109375" style="1001" customWidth="1"/>
    <col min="13829" max="13829" width="32.85546875" style="1001" customWidth="1"/>
    <col min="13830" max="13830" width="9.28515625" style="1001" bestFit="1" customWidth="1"/>
    <col min="13831" max="13831" width="9.85546875" style="1001" customWidth="1"/>
    <col min="13832" max="13832" width="10.140625" style="1001" customWidth="1"/>
    <col min="13833" max="13833" width="12.7109375" style="1001" customWidth="1"/>
    <col min="13834" max="13834" width="17.7109375" style="1001" customWidth="1"/>
    <col min="13835" max="13836" width="11.85546875" style="1001" customWidth="1"/>
    <col min="13837" max="13837" width="9.140625" style="1001"/>
    <col min="13838" max="13838" width="16.85546875" style="1001" bestFit="1" customWidth="1"/>
    <col min="13839" max="14081" width="9.140625" style="1001"/>
    <col min="14082" max="14082" width="7.28515625" style="1001" customWidth="1"/>
    <col min="14083" max="14083" width="8.42578125" style="1001" bestFit="1" customWidth="1"/>
    <col min="14084" max="14084" width="7.7109375" style="1001" customWidth="1"/>
    <col min="14085" max="14085" width="32.85546875" style="1001" customWidth="1"/>
    <col min="14086" max="14086" width="9.28515625" style="1001" bestFit="1" customWidth="1"/>
    <col min="14087" max="14087" width="9.85546875" style="1001" customWidth="1"/>
    <col min="14088" max="14088" width="10.140625" style="1001" customWidth="1"/>
    <col min="14089" max="14089" width="12.7109375" style="1001" customWidth="1"/>
    <col min="14090" max="14090" width="17.7109375" style="1001" customWidth="1"/>
    <col min="14091" max="14092" width="11.85546875" style="1001" customWidth="1"/>
    <col min="14093" max="14093" width="9.140625" style="1001"/>
    <col min="14094" max="14094" width="16.85546875" style="1001" bestFit="1" customWidth="1"/>
    <col min="14095" max="14337" width="9.140625" style="1001"/>
    <col min="14338" max="14338" width="7.28515625" style="1001" customWidth="1"/>
    <col min="14339" max="14339" width="8.42578125" style="1001" bestFit="1" customWidth="1"/>
    <col min="14340" max="14340" width="7.7109375" style="1001" customWidth="1"/>
    <col min="14341" max="14341" width="32.85546875" style="1001" customWidth="1"/>
    <col min="14342" max="14342" width="9.28515625" style="1001" bestFit="1" customWidth="1"/>
    <col min="14343" max="14343" width="9.85546875" style="1001" customWidth="1"/>
    <col min="14344" max="14344" width="10.140625" style="1001" customWidth="1"/>
    <col min="14345" max="14345" width="12.7109375" style="1001" customWidth="1"/>
    <col min="14346" max="14346" width="17.7109375" style="1001" customWidth="1"/>
    <col min="14347" max="14348" width="11.85546875" style="1001" customWidth="1"/>
    <col min="14349" max="14349" width="9.140625" style="1001"/>
    <col min="14350" max="14350" width="16.85546875" style="1001" bestFit="1" customWidth="1"/>
    <col min="14351" max="14593" width="9.140625" style="1001"/>
    <col min="14594" max="14594" width="7.28515625" style="1001" customWidth="1"/>
    <col min="14595" max="14595" width="8.42578125" style="1001" bestFit="1" customWidth="1"/>
    <col min="14596" max="14596" width="7.7109375" style="1001" customWidth="1"/>
    <col min="14597" max="14597" width="32.85546875" style="1001" customWidth="1"/>
    <col min="14598" max="14598" width="9.28515625" style="1001" bestFit="1" customWidth="1"/>
    <col min="14599" max="14599" width="9.85546875" style="1001" customWidth="1"/>
    <col min="14600" max="14600" width="10.140625" style="1001" customWidth="1"/>
    <col min="14601" max="14601" width="12.7109375" style="1001" customWidth="1"/>
    <col min="14602" max="14602" width="17.7109375" style="1001" customWidth="1"/>
    <col min="14603" max="14604" width="11.85546875" style="1001" customWidth="1"/>
    <col min="14605" max="14605" width="9.140625" style="1001"/>
    <col min="14606" max="14606" width="16.85546875" style="1001" bestFit="1" customWidth="1"/>
    <col min="14607" max="14849" width="9.140625" style="1001"/>
    <col min="14850" max="14850" width="7.28515625" style="1001" customWidth="1"/>
    <col min="14851" max="14851" width="8.42578125" style="1001" bestFit="1" customWidth="1"/>
    <col min="14852" max="14852" width="7.7109375" style="1001" customWidth="1"/>
    <col min="14853" max="14853" width="32.85546875" style="1001" customWidth="1"/>
    <col min="14854" max="14854" width="9.28515625" style="1001" bestFit="1" customWidth="1"/>
    <col min="14855" max="14855" width="9.85546875" style="1001" customWidth="1"/>
    <col min="14856" max="14856" width="10.140625" style="1001" customWidth="1"/>
    <col min="14857" max="14857" width="12.7109375" style="1001" customWidth="1"/>
    <col min="14858" max="14858" width="17.7109375" style="1001" customWidth="1"/>
    <col min="14859" max="14860" width="11.85546875" style="1001" customWidth="1"/>
    <col min="14861" max="14861" width="9.140625" style="1001"/>
    <col min="14862" max="14862" width="16.85546875" style="1001" bestFit="1" customWidth="1"/>
    <col min="14863" max="15105" width="9.140625" style="1001"/>
    <col min="15106" max="15106" width="7.28515625" style="1001" customWidth="1"/>
    <col min="15107" max="15107" width="8.42578125" style="1001" bestFit="1" customWidth="1"/>
    <col min="15108" max="15108" width="7.7109375" style="1001" customWidth="1"/>
    <col min="15109" max="15109" width="32.85546875" style="1001" customWidth="1"/>
    <col min="15110" max="15110" width="9.28515625" style="1001" bestFit="1" customWidth="1"/>
    <col min="15111" max="15111" width="9.85546875" style="1001" customWidth="1"/>
    <col min="15112" max="15112" width="10.140625" style="1001" customWidth="1"/>
    <col min="15113" max="15113" width="12.7109375" style="1001" customWidth="1"/>
    <col min="15114" max="15114" width="17.7109375" style="1001" customWidth="1"/>
    <col min="15115" max="15116" width="11.85546875" style="1001" customWidth="1"/>
    <col min="15117" max="15117" width="9.140625" style="1001"/>
    <col min="15118" max="15118" width="16.85546875" style="1001" bestFit="1" customWidth="1"/>
    <col min="15119" max="15361" width="9.140625" style="1001"/>
    <col min="15362" max="15362" width="7.28515625" style="1001" customWidth="1"/>
    <col min="15363" max="15363" width="8.42578125" style="1001" bestFit="1" customWidth="1"/>
    <col min="15364" max="15364" width="7.7109375" style="1001" customWidth="1"/>
    <col min="15365" max="15365" width="32.85546875" style="1001" customWidth="1"/>
    <col min="15366" max="15366" width="9.28515625" style="1001" bestFit="1" customWidth="1"/>
    <col min="15367" max="15367" width="9.85546875" style="1001" customWidth="1"/>
    <col min="15368" max="15368" width="10.140625" style="1001" customWidth="1"/>
    <col min="15369" max="15369" width="12.7109375" style="1001" customWidth="1"/>
    <col min="15370" max="15370" width="17.7109375" style="1001" customWidth="1"/>
    <col min="15371" max="15372" width="11.85546875" style="1001" customWidth="1"/>
    <col min="15373" max="15373" width="9.140625" style="1001"/>
    <col min="15374" max="15374" width="16.85546875" style="1001" bestFit="1" customWidth="1"/>
    <col min="15375" max="15617" width="9.140625" style="1001"/>
    <col min="15618" max="15618" width="7.28515625" style="1001" customWidth="1"/>
    <col min="15619" max="15619" width="8.42578125" style="1001" bestFit="1" customWidth="1"/>
    <col min="15620" max="15620" width="7.7109375" style="1001" customWidth="1"/>
    <col min="15621" max="15621" width="32.85546875" style="1001" customWidth="1"/>
    <col min="15622" max="15622" width="9.28515625" style="1001" bestFit="1" customWidth="1"/>
    <col min="15623" max="15623" width="9.85546875" style="1001" customWidth="1"/>
    <col min="15624" max="15624" width="10.140625" style="1001" customWidth="1"/>
    <col min="15625" max="15625" width="12.7109375" style="1001" customWidth="1"/>
    <col min="15626" max="15626" width="17.7109375" style="1001" customWidth="1"/>
    <col min="15627" max="15628" width="11.85546875" style="1001" customWidth="1"/>
    <col min="15629" max="15629" width="9.140625" style="1001"/>
    <col min="15630" max="15630" width="16.85546875" style="1001" bestFit="1" customWidth="1"/>
    <col min="15631" max="15873" width="9.140625" style="1001"/>
    <col min="15874" max="15874" width="7.28515625" style="1001" customWidth="1"/>
    <col min="15875" max="15875" width="8.42578125" style="1001" bestFit="1" customWidth="1"/>
    <col min="15876" max="15876" width="7.7109375" style="1001" customWidth="1"/>
    <col min="15877" max="15877" width="32.85546875" style="1001" customWidth="1"/>
    <col min="15878" max="15878" width="9.28515625" style="1001" bestFit="1" customWidth="1"/>
    <col min="15879" max="15879" width="9.85546875" style="1001" customWidth="1"/>
    <col min="15880" max="15880" width="10.140625" style="1001" customWidth="1"/>
    <col min="15881" max="15881" width="12.7109375" style="1001" customWidth="1"/>
    <col min="15882" max="15882" width="17.7109375" style="1001" customWidth="1"/>
    <col min="15883" max="15884" width="11.85546875" style="1001" customWidth="1"/>
    <col min="15885" max="15885" width="9.140625" style="1001"/>
    <col min="15886" max="15886" width="16.85546875" style="1001" bestFit="1" customWidth="1"/>
    <col min="15887" max="16129" width="9.140625" style="1001"/>
    <col min="16130" max="16130" width="7.28515625" style="1001" customWidth="1"/>
    <col min="16131" max="16131" width="8.42578125" style="1001" bestFit="1" customWidth="1"/>
    <col min="16132" max="16132" width="7.7109375" style="1001" customWidth="1"/>
    <col min="16133" max="16133" width="32.85546875" style="1001" customWidth="1"/>
    <col min="16134" max="16134" width="9.28515625" style="1001" bestFit="1" customWidth="1"/>
    <col min="16135" max="16135" width="9.85546875" style="1001" customWidth="1"/>
    <col min="16136" max="16136" width="10.140625" style="1001" customWidth="1"/>
    <col min="16137" max="16137" width="12.7109375" style="1001" customWidth="1"/>
    <col min="16138" max="16138" width="17.7109375" style="1001" customWidth="1"/>
    <col min="16139" max="16140" width="11.85546875" style="1001" customWidth="1"/>
    <col min="16141" max="16141" width="9.140625" style="1001"/>
    <col min="16142" max="16142" width="16.85546875" style="1001" bestFit="1" customWidth="1"/>
    <col min="16143" max="16384" width="9.140625" style="1001"/>
  </cols>
  <sheetData>
    <row r="1" spans="1:16" ht="15.95" customHeight="1">
      <c r="A1" s="1010" t="s">
        <v>1634</v>
      </c>
      <c r="B1" s="1010"/>
      <c r="H1" s="820"/>
      <c r="I1" s="820"/>
      <c r="J1" s="820"/>
    </row>
    <row r="2" spans="1:16" ht="15.95" customHeight="1">
      <c r="A2" s="1010" t="s">
        <v>129</v>
      </c>
      <c r="B2" s="1010"/>
      <c r="H2" s="820"/>
      <c r="I2" s="820"/>
      <c r="J2" s="820"/>
    </row>
    <row r="3" spans="1:16" ht="15.95" customHeight="1">
      <c r="A3" s="1010" t="s">
        <v>2163</v>
      </c>
      <c r="B3" s="1010"/>
      <c r="H3" s="820"/>
      <c r="I3" s="820"/>
      <c r="J3" s="820"/>
    </row>
    <row r="4" spans="1:16" ht="15.95" customHeight="1">
      <c r="A4" s="1010"/>
      <c r="B4" s="1010"/>
      <c r="H4" s="820"/>
      <c r="I4" s="820"/>
      <c r="J4" s="820"/>
    </row>
    <row r="5" spans="1:16" ht="15.95" customHeight="1">
      <c r="A5" s="1010"/>
      <c r="B5" s="1010"/>
      <c r="H5" s="820"/>
      <c r="I5" s="820"/>
      <c r="J5" s="820"/>
    </row>
    <row r="6" spans="1:16" ht="15.95" customHeight="1">
      <c r="A6" s="1010"/>
      <c r="B6" s="1010"/>
      <c r="H6" s="820"/>
      <c r="I6" s="820"/>
      <c r="J6" s="820"/>
    </row>
    <row r="7" spans="1:16" s="1013" customFormat="1" ht="20.25">
      <c r="B7" s="1014"/>
      <c r="C7" s="1015"/>
      <c r="D7" s="1014"/>
      <c r="E7" s="1973" t="s">
        <v>233</v>
      </c>
      <c r="F7" s="1973"/>
      <c r="G7" s="1973"/>
      <c r="H7" s="1973"/>
      <c r="I7" s="1016"/>
      <c r="J7" s="1016"/>
      <c r="N7" s="1157"/>
    </row>
    <row r="8" spans="1:16" s="1017" customFormat="1" ht="15.95" customHeight="1">
      <c r="C8" s="1018"/>
      <c r="E8" s="2040" t="s">
        <v>1972</v>
      </c>
      <c r="F8" s="2040"/>
      <c r="G8" s="2040"/>
      <c r="H8" s="2040"/>
      <c r="I8" s="1012"/>
      <c r="J8" s="1012"/>
      <c r="N8" s="1012"/>
    </row>
    <row r="9" spans="1:16" s="1019" customFormat="1" ht="19.5" customHeight="1">
      <c r="B9" s="2041" t="s">
        <v>81</v>
      </c>
      <c r="C9" s="2042"/>
      <c r="D9" s="2026" t="s">
        <v>234</v>
      </c>
      <c r="E9" s="2024" t="s">
        <v>1608</v>
      </c>
      <c r="F9" s="2025" t="s">
        <v>132</v>
      </c>
      <c r="G9" s="2026" t="s">
        <v>2144</v>
      </c>
      <c r="H9" s="2015" t="s">
        <v>72</v>
      </c>
      <c r="I9" s="2015" t="s">
        <v>1617</v>
      </c>
      <c r="J9" s="2015" t="s">
        <v>239</v>
      </c>
      <c r="N9" s="1315"/>
    </row>
    <row r="10" spans="1:16" s="1019" customFormat="1" ht="36.75" customHeight="1">
      <c r="B10" s="1459" t="s">
        <v>240</v>
      </c>
      <c r="C10" s="1460" t="s">
        <v>76</v>
      </c>
      <c r="D10" s="2027"/>
      <c r="E10" s="2024"/>
      <c r="F10" s="2025"/>
      <c r="G10" s="2027"/>
      <c r="H10" s="2016"/>
      <c r="I10" s="2016"/>
      <c r="J10" s="2016"/>
      <c r="N10" s="1315"/>
    </row>
    <row r="11" spans="1:16" s="1021" customFormat="1" ht="15.95" customHeight="1">
      <c r="B11" s="1461" t="s">
        <v>83</v>
      </c>
      <c r="C11" s="1462" t="s">
        <v>1</v>
      </c>
      <c r="D11" s="1463" t="s">
        <v>84</v>
      </c>
      <c r="E11" s="1464" t="s">
        <v>85</v>
      </c>
      <c r="F11" s="1464" t="s">
        <v>86</v>
      </c>
      <c r="G11" s="1463" t="s">
        <v>87</v>
      </c>
      <c r="H11" s="1465" t="s">
        <v>241</v>
      </c>
      <c r="I11" s="1465" t="s">
        <v>145</v>
      </c>
      <c r="J11" s="1465" t="s">
        <v>146</v>
      </c>
      <c r="N11" s="1316"/>
    </row>
    <row r="12" spans="1:16" s="1009" customFormat="1" ht="15.95" customHeight="1">
      <c r="A12" s="1001"/>
      <c r="B12" s="1028">
        <v>44566</v>
      </c>
      <c r="C12" s="1003">
        <v>1</v>
      </c>
      <c r="D12" s="1004">
        <v>1</v>
      </c>
      <c r="E12" s="1005" t="str">
        <f>IF($G12="","",VLOOKUP($G12,'DANH MỤC VẬT TƯ'!$B$10:$G$55,2,0))</f>
        <v>Lẩu cá diêu hồng</v>
      </c>
      <c r="F12" s="1005" t="str">
        <f>IF($G12="","",VLOOKUP($G12,'DANH MỤC VẬT TƯ'!$B$10:$G$55,3,0))</f>
        <v>Nồi</v>
      </c>
      <c r="G12" s="1006" t="s">
        <v>2121</v>
      </c>
      <c r="H12" s="828">
        <v>30</v>
      </c>
      <c r="I12" s="828">
        <f>IF($G12="","",VLOOKUP($G12,'BẢNG TÍNH GIÁ THÀNH'!$A$10:$K$19,11,0))</f>
        <v>198248.82151178751</v>
      </c>
      <c r="J12" s="828">
        <f>IF(H12="","",H12*I12)</f>
        <v>5947464.6453536255</v>
      </c>
      <c r="K12" s="1085"/>
      <c r="L12" s="1085"/>
      <c r="M12" s="1076"/>
      <c r="N12" s="1317"/>
      <c r="O12" s="1076"/>
      <c r="P12" s="1076"/>
    </row>
    <row r="13" spans="1:16" s="1009" customFormat="1" ht="15.95" customHeight="1">
      <c r="A13" s="1001"/>
      <c r="B13" s="1028"/>
      <c r="C13" s="1003"/>
      <c r="D13" s="1004"/>
      <c r="E13" s="1005" t="str">
        <f>IF($G13="","",VLOOKUP($G13,'DANH MỤC VẬT TƯ'!$B$10:$G$55,2,0))</f>
        <v/>
      </c>
      <c r="F13" s="1005" t="str">
        <f>IF($G13="","",VLOOKUP($G13,'DANH MỤC VẬT TƯ'!$B$10:$G$55,3,0))</f>
        <v/>
      </c>
      <c r="G13" s="1006"/>
      <c r="H13" s="828"/>
      <c r="I13" s="828" t="str">
        <f>IF($G13="","",VLOOKUP($G13,'BẢNG TÍNH GIÁ THÀNH'!$A$10:$K$19,11,0))</f>
        <v/>
      </c>
      <c r="J13" s="828" t="str">
        <f t="shared" ref="J13:J76" si="0">IF(H13="","",H13*I13)</f>
        <v/>
      </c>
      <c r="K13" s="1085"/>
      <c r="L13" s="1085"/>
      <c r="M13" s="1076"/>
      <c r="N13" s="1317"/>
      <c r="O13" s="1076"/>
      <c r="P13" s="1076"/>
    </row>
    <row r="14" spans="1:16" s="1009" customFormat="1" ht="15.95" customHeight="1">
      <c r="A14" s="1001"/>
      <c r="B14" s="1002">
        <v>44566</v>
      </c>
      <c r="C14" s="1003">
        <v>2</v>
      </c>
      <c r="D14" s="1004">
        <v>2</v>
      </c>
      <c r="E14" s="1005" t="str">
        <f>IF($G14="","",VLOOKUP($G14,'DANH MỤC VẬT TƯ'!$B$10:$G$55,2,0))</f>
        <v>Mực nướng muối ớt</v>
      </c>
      <c r="F14" s="1005" t="str">
        <f>IF($G14="","",VLOOKUP($G14,'DANH MỤC VẬT TƯ'!$B$10:$G$55,3,0))</f>
        <v>Đĩa</v>
      </c>
      <c r="G14" s="1006" t="s">
        <v>2124</v>
      </c>
      <c r="H14" s="828">
        <v>35</v>
      </c>
      <c r="I14" s="828">
        <f>IF($G14="","",VLOOKUP($G14,'BẢNG TÍNH GIÁ THÀNH'!$A$10:$K$19,11,0))</f>
        <v>205873.77618531781</v>
      </c>
      <c r="J14" s="828">
        <f t="shared" si="0"/>
        <v>7205582.1664861236</v>
      </c>
      <c r="K14" s="1085"/>
      <c r="L14" s="1085"/>
      <c r="M14" s="1076"/>
      <c r="N14" s="1317"/>
      <c r="O14" s="1076"/>
      <c r="P14" s="1076"/>
    </row>
    <row r="15" spans="1:16" s="1009" customFormat="1" ht="15.95" customHeight="1">
      <c r="A15" s="1001"/>
      <c r="B15" s="1028"/>
      <c r="C15" s="1003"/>
      <c r="D15" s="1004"/>
      <c r="E15" s="1005" t="str">
        <f>IF($G15="","",VLOOKUP($G15,'DANH MỤC VẬT TƯ'!$B$10:$G$55,2,0))</f>
        <v/>
      </c>
      <c r="F15" s="1005" t="str">
        <f>IF($G15="","",VLOOKUP($G15,'DANH MỤC VẬT TƯ'!$B$10:$G$55,3,0))</f>
        <v/>
      </c>
      <c r="G15" s="1006"/>
      <c r="H15" s="828"/>
      <c r="I15" s="828" t="str">
        <f>IF($G15="","",VLOOKUP($G15,'BẢNG TÍNH GIÁ THÀNH'!$A$10:$K$19,11,0))</f>
        <v/>
      </c>
      <c r="J15" s="828" t="str">
        <f t="shared" si="0"/>
        <v/>
      </c>
      <c r="K15" s="1085"/>
      <c r="L15" s="1085"/>
      <c r="M15" s="1076"/>
      <c r="N15" s="1317"/>
      <c r="O15" s="1076"/>
      <c r="P15" s="1076"/>
    </row>
    <row r="16" spans="1:16" s="1009" customFormat="1" ht="15.95" customHeight="1">
      <c r="A16" s="1001"/>
      <c r="B16" s="1002">
        <v>44566</v>
      </c>
      <c r="C16" s="1003">
        <v>3</v>
      </c>
      <c r="D16" s="1004">
        <v>3</v>
      </c>
      <c r="E16" s="1005" t="str">
        <f>IF($G16="","",VLOOKUP($G16,'DANH MỤC VẬT TƯ'!$B$10:$G$55,2,0))</f>
        <v>Bò xào thập cẩm</v>
      </c>
      <c r="F16" s="1005" t="str">
        <f>IF($G16="","",VLOOKUP($G16,'DANH MỤC VẬT TƯ'!$B$10:$G$55,3,0))</f>
        <v>Nồi</v>
      </c>
      <c r="G16" s="1006" t="s">
        <v>2127</v>
      </c>
      <c r="H16" s="828">
        <v>30</v>
      </c>
      <c r="I16" s="828">
        <f>IF($G16="","",VLOOKUP($G16,'BẢNG TÍNH GIÁ THÀNH'!$A$10:$K$19,11,0))</f>
        <v>152499.09347060576</v>
      </c>
      <c r="J16" s="828">
        <f t="shared" si="0"/>
        <v>4574972.8041181732</v>
      </c>
      <c r="K16" s="1085"/>
      <c r="L16" s="1085"/>
      <c r="M16" s="1076"/>
      <c r="N16" s="1317"/>
      <c r="O16" s="1076"/>
      <c r="P16" s="1076"/>
    </row>
    <row r="17" spans="1:16" s="1009" customFormat="1" ht="15.95" customHeight="1">
      <c r="A17" s="1001"/>
      <c r="B17" s="1028"/>
      <c r="C17" s="1003"/>
      <c r="D17" s="1004"/>
      <c r="E17" s="1005" t="str">
        <f>IF($G17="","",VLOOKUP($G17,'DANH MỤC VẬT TƯ'!$B$10:$G$55,2,0))</f>
        <v/>
      </c>
      <c r="F17" s="1005" t="str">
        <f>IF($G17="","",VLOOKUP($G17,'DANH MỤC VẬT TƯ'!$B$10:$G$55,3,0))</f>
        <v/>
      </c>
      <c r="G17" s="1006"/>
      <c r="H17" s="828"/>
      <c r="I17" s="828" t="str">
        <f>IF($G17="","",VLOOKUP($G17,'BẢNG TÍNH GIÁ THÀNH'!$A$10:$K$19,11,0))</f>
        <v/>
      </c>
      <c r="J17" s="828" t="str">
        <f t="shared" si="0"/>
        <v/>
      </c>
      <c r="K17" s="1085"/>
      <c r="L17" s="1085"/>
      <c r="M17" s="1076"/>
      <c r="N17" s="1317"/>
      <c r="O17" s="1076"/>
      <c r="P17" s="1076"/>
    </row>
    <row r="18" spans="1:16" s="1009" customFormat="1" ht="15.95" customHeight="1">
      <c r="A18" s="1001"/>
      <c r="B18" s="1028">
        <v>44566</v>
      </c>
      <c r="C18" s="1003">
        <v>4</v>
      </c>
      <c r="D18" s="1004">
        <v>4</v>
      </c>
      <c r="E18" s="1005" t="str">
        <f>IF($G18="","",VLOOKUP($G18,'DANH MỤC VẬT TƯ'!$B$10:$G$55,2,0))</f>
        <v>Cơm Dương Châu</v>
      </c>
      <c r="F18" s="1005" t="str">
        <f>IF($G18="","",VLOOKUP($G18,'DANH MỤC VẬT TƯ'!$B$10:$G$55,3,0))</f>
        <v>Đĩa</v>
      </c>
      <c r="G18" s="1006" t="s">
        <v>2131</v>
      </c>
      <c r="H18" s="828">
        <v>10</v>
      </c>
      <c r="I18" s="828">
        <f>IF($G18="","",VLOOKUP($G18,'BẢNG TÍNH GIÁ THÀNH'!$A$10:$K$19,11,0))</f>
        <v>37489.360478190581</v>
      </c>
      <c r="J18" s="828">
        <f t="shared" si="0"/>
        <v>374893.60478190583</v>
      </c>
      <c r="K18" s="1085"/>
      <c r="L18" s="1085"/>
      <c r="M18" s="1076"/>
      <c r="N18" s="1317"/>
      <c r="O18" s="1076"/>
      <c r="P18" s="1076"/>
    </row>
    <row r="19" spans="1:16" s="1009" customFormat="1" ht="15.95" customHeight="1">
      <c r="A19" s="1001"/>
      <c r="B19" s="1028"/>
      <c r="C19" s="1003"/>
      <c r="D19" s="1004"/>
      <c r="E19" s="1005" t="str">
        <f>IF($G19="","",VLOOKUP($G19,'DANH MỤC VẬT TƯ'!$B$10:$G$55,2,0))</f>
        <v/>
      </c>
      <c r="F19" s="1005" t="str">
        <f>IF($G19="","",VLOOKUP($G19,'DANH MỤC VẬT TƯ'!$B$10:$G$55,3,0))</f>
        <v/>
      </c>
      <c r="G19" s="1006"/>
      <c r="H19" s="828"/>
      <c r="I19" s="828" t="str">
        <f>IF($G19="","",VLOOKUP($G19,'BẢNG TÍNH GIÁ THÀNH'!$A$10:$K$19,11,0))</f>
        <v/>
      </c>
      <c r="J19" s="828" t="str">
        <f t="shared" si="0"/>
        <v/>
      </c>
      <c r="K19" s="1085"/>
      <c r="L19" s="1085"/>
      <c r="M19" s="1076"/>
      <c r="N19" s="1317"/>
      <c r="O19" s="1076"/>
      <c r="P19" s="1076"/>
    </row>
    <row r="20" spans="1:16" s="1009" customFormat="1" ht="15.95" customHeight="1">
      <c r="A20" s="1001"/>
      <c r="B20" s="1028">
        <v>44566</v>
      </c>
      <c r="C20" s="1003">
        <v>5</v>
      </c>
      <c r="D20" s="1004">
        <v>5</v>
      </c>
      <c r="E20" s="1005" t="str">
        <f>IF($G20="","",VLOOKUP($G20,'DANH MỤC VẬT TƯ'!$B$10:$G$55,2,0))</f>
        <v>Cơm Dương Châu</v>
      </c>
      <c r="F20" s="1005" t="str">
        <f>IF($G20="","",VLOOKUP($G20,'DANH MỤC VẬT TƯ'!$B$10:$G$55,3,0))</f>
        <v>Đĩa</v>
      </c>
      <c r="G20" s="1006" t="s">
        <v>2131</v>
      </c>
      <c r="H20" s="828">
        <v>20</v>
      </c>
      <c r="I20" s="828">
        <f>IF($G20="","",VLOOKUP($G20,'BẢNG TÍNH GIÁ THÀNH'!$A$10:$K$19,11,0))</f>
        <v>37489.360478190581</v>
      </c>
      <c r="J20" s="828">
        <f t="shared" si="0"/>
        <v>749787.20956381166</v>
      </c>
      <c r="K20" s="1085"/>
      <c r="L20" s="1085"/>
      <c r="M20" s="1076"/>
      <c r="N20" s="1317"/>
      <c r="O20" s="1076"/>
      <c r="P20" s="1076"/>
    </row>
    <row r="21" spans="1:16" s="1009" customFormat="1" ht="15.95" customHeight="1">
      <c r="A21" s="1001"/>
      <c r="B21" s="1028"/>
      <c r="C21" s="1003"/>
      <c r="D21" s="1004"/>
      <c r="E21" s="1005" t="str">
        <f>IF($G21="","",VLOOKUP($G21,'DANH MỤC VẬT TƯ'!$B$10:$G$55,2,0))</f>
        <v/>
      </c>
      <c r="F21" s="1005" t="str">
        <f>IF($G21="","",VLOOKUP($G21,'DANH MỤC VẬT TƯ'!$B$10:$G$55,3,0))</f>
        <v/>
      </c>
      <c r="G21" s="1006"/>
      <c r="H21" s="828"/>
      <c r="I21" s="828" t="str">
        <f>IF($G21="","",VLOOKUP($G21,'BẢNG TÍNH GIÁ THÀNH'!$A$10:$K$19,11,0))</f>
        <v/>
      </c>
      <c r="J21" s="828" t="str">
        <f t="shared" si="0"/>
        <v/>
      </c>
      <c r="K21" s="1085"/>
      <c r="L21" s="1085"/>
      <c r="M21" s="1076"/>
      <c r="N21" s="1317"/>
      <c r="O21" s="1076"/>
      <c r="P21" s="1076"/>
    </row>
    <row r="22" spans="1:16" s="1009" customFormat="1" ht="15.95" customHeight="1">
      <c r="A22" s="1001"/>
      <c r="B22" s="1028">
        <v>44567</v>
      </c>
      <c r="C22" s="1003">
        <v>6</v>
      </c>
      <c r="D22" s="1004">
        <v>6</v>
      </c>
      <c r="E22" s="1005" t="str">
        <f>IF($G22="","",VLOOKUP($G22,'DANH MỤC VẬT TƯ'!$B$10:$G$55,2,0))</f>
        <v>Lẩu cá diêu hồng</v>
      </c>
      <c r="F22" s="1005" t="str">
        <f>IF($G22="","",VLOOKUP($G22,'DANH MỤC VẬT TƯ'!$B$10:$G$55,3,0))</f>
        <v>Nồi</v>
      </c>
      <c r="G22" s="1006" t="s">
        <v>2121</v>
      </c>
      <c r="H22" s="828">
        <v>35</v>
      </c>
      <c r="I22" s="828">
        <f>IF($G22="","",VLOOKUP($G22,'BẢNG TÍNH GIÁ THÀNH'!$A$10:$K$19,11,0))</f>
        <v>198248.82151178751</v>
      </c>
      <c r="J22" s="828">
        <f t="shared" si="0"/>
        <v>6938708.7529125623</v>
      </c>
      <c r="K22" s="1085"/>
      <c r="L22" s="1085"/>
      <c r="M22" s="1076"/>
      <c r="N22" s="1317"/>
      <c r="O22" s="1076"/>
      <c r="P22" s="1076"/>
    </row>
    <row r="23" spans="1:16" s="1009" customFormat="1" ht="15.95" customHeight="1">
      <c r="A23" s="1001"/>
      <c r="B23" s="1028"/>
      <c r="C23" s="1003"/>
      <c r="D23" s="1004"/>
      <c r="E23" s="1005" t="str">
        <f>IF($G23="","",VLOOKUP($G23,'DANH MỤC VẬT TƯ'!$B$10:$G$55,2,0))</f>
        <v/>
      </c>
      <c r="F23" s="1005" t="str">
        <f>IF($G23="","",VLOOKUP($G23,'DANH MỤC VẬT TƯ'!$B$10:$G$55,3,0))</f>
        <v/>
      </c>
      <c r="G23" s="1006"/>
      <c r="H23" s="828"/>
      <c r="I23" s="828" t="str">
        <f>IF($G23="","",VLOOKUP($G23,'BẢNG TÍNH GIÁ THÀNH'!$A$10:$K$19,11,0))</f>
        <v/>
      </c>
      <c r="J23" s="828" t="str">
        <f t="shared" si="0"/>
        <v/>
      </c>
      <c r="K23" s="1085"/>
      <c r="L23" s="1085"/>
      <c r="M23" s="1076"/>
      <c r="N23" s="1317"/>
      <c r="O23" s="1076"/>
      <c r="P23" s="1076"/>
    </row>
    <row r="24" spans="1:16" s="1009" customFormat="1" ht="15.95" customHeight="1">
      <c r="A24" s="1001"/>
      <c r="B24" s="1028">
        <v>44567</v>
      </c>
      <c r="C24" s="1003">
        <v>7</v>
      </c>
      <c r="D24" s="1004">
        <v>7</v>
      </c>
      <c r="E24" s="1005" t="str">
        <f>IF($G24="","",VLOOKUP($G24,'DANH MỤC VẬT TƯ'!$B$10:$G$55,2,0))</f>
        <v>Mực nướng muối ớt</v>
      </c>
      <c r="F24" s="1005" t="str">
        <f>IF($G24="","",VLOOKUP($G24,'DANH MỤC VẬT TƯ'!$B$10:$G$55,3,0))</f>
        <v>Đĩa</v>
      </c>
      <c r="G24" s="1006" t="s">
        <v>2124</v>
      </c>
      <c r="H24" s="828">
        <v>30</v>
      </c>
      <c r="I24" s="828">
        <f>IF($G24="","",VLOOKUP($G24,'BẢNG TÍNH GIÁ THÀNH'!$A$10:$K$19,11,0))</f>
        <v>205873.77618531781</v>
      </c>
      <c r="J24" s="828">
        <f t="shared" si="0"/>
        <v>6176213.2855595341</v>
      </c>
      <c r="K24" s="1085"/>
      <c r="L24" s="1085"/>
      <c r="M24" s="1076"/>
      <c r="N24" s="1317"/>
      <c r="O24" s="1076"/>
      <c r="P24" s="1076"/>
    </row>
    <row r="25" spans="1:16" s="1009" customFormat="1" ht="15.95" customHeight="1">
      <c r="A25" s="1001"/>
      <c r="B25" s="1028"/>
      <c r="C25" s="1003"/>
      <c r="D25" s="1004"/>
      <c r="E25" s="1005" t="str">
        <f>IF($G25="","",VLOOKUP($G25,'DANH MỤC VẬT TƯ'!$B$10:$G$55,2,0))</f>
        <v/>
      </c>
      <c r="F25" s="1005" t="str">
        <f>IF($G25="","",VLOOKUP($G25,'DANH MỤC VẬT TƯ'!$B$10:$G$55,3,0))</f>
        <v/>
      </c>
      <c r="G25" s="1006"/>
      <c r="H25" s="828"/>
      <c r="I25" s="828" t="str">
        <f>IF($G25="","",VLOOKUP($G25,'BẢNG TÍNH GIÁ THÀNH'!$A$10:$K$19,11,0))</f>
        <v/>
      </c>
      <c r="J25" s="828" t="str">
        <f t="shared" si="0"/>
        <v/>
      </c>
      <c r="K25" s="1085"/>
      <c r="L25" s="1085"/>
      <c r="M25" s="1076"/>
      <c r="N25" s="1317"/>
      <c r="O25" s="1076"/>
      <c r="P25" s="1076"/>
    </row>
    <row r="26" spans="1:16" s="1009" customFormat="1" ht="15.95" customHeight="1">
      <c r="A26" s="1001"/>
      <c r="B26" s="1028">
        <v>44567</v>
      </c>
      <c r="C26" s="1003">
        <v>8</v>
      </c>
      <c r="D26" s="1004">
        <v>8</v>
      </c>
      <c r="E26" s="1005" t="str">
        <f>IF($G26="","",VLOOKUP($G26,'DANH MỤC VẬT TƯ'!$B$10:$G$55,2,0))</f>
        <v>Bò xào thập cẩm</v>
      </c>
      <c r="F26" s="1005" t="str">
        <f>IF($G26="","",VLOOKUP($G26,'DANH MỤC VẬT TƯ'!$B$10:$G$55,3,0))</f>
        <v>Nồi</v>
      </c>
      <c r="G26" s="1006" t="s">
        <v>2127</v>
      </c>
      <c r="H26" s="828">
        <v>35</v>
      </c>
      <c r="I26" s="828">
        <f>IF($G26="","",VLOOKUP($G26,'BẢNG TÍNH GIÁ THÀNH'!$A$10:$K$19,11,0))</f>
        <v>152499.09347060576</v>
      </c>
      <c r="J26" s="828">
        <f t="shared" si="0"/>
        <v>5337468.2714712014</v>
      </c>
      <c r="K26" s="1085"/>
      <c r="L26" s="1085"/>
      <c r="M26" s="1076"/>
      <c r="N26" s="1317"/>
      <c r="O26" s="1076"/>
      <c r="P26" s="1076"/>
    </row>
    <row r="27" spans="1:16" s="1009" customFormat="1" ht="15.95" customHeight="1">
      <c r="A27" s="1001"/>
      <c r="B27" s="1028"/>
      <c r="C27" s="1003"/>
      <c r="D27" s="1004"/>
      <c r="E27" s="1005" t="str">
        <f>IF($G27="","",VLOOKUP($G27,'DANH MỤC VẬT TƯ'!$B$10:$G$55,2,0))</f>
        <v/>
      </c>
      <c r="F27" s="1005" t="str">
        <f>IF($G27="","",VLOOKUP($G27,'DANH MỤC VẬT TƯ'!$B$10:$G$55,3,0))</f>
        <v/>
      </c>
      <c r="G27" s="1006"/>
      <c r="H27" s="828"/>
      <c r="I27" s="828" t="str">
        <f>IF($G27="","",VLOOKUP($G27,'BẢNG TÍNH GIÁ THÀNH'!$A$10:$K$19,11,0))</f>
        <v/>
      </c>
      <c r="J27" s="828" t="str">
        <f t="shared" si="0"/>
        <v/>
      </c>
      <c r="K27" s="1085"/>
      <c r="L27" s="1085"/>
      <c r="M27" s="1076"/>
      <c r="N27" s="1317"/>
      <c r="O27" s="1076"/>
      <c r="P27" s="1076"/>
    </row>
    <row r="28" spans="1:16" s="1009" customFormat="1" ht="15.95" customHeight="1">
      <c r="A28" s="1001"/>
      <c r="B28" s="1028">
        <v>44567</v>
      </c>
      <c r="C28" s="1003">
        <v>9</v>
      </c>
      <c r="D28" s="1004">
        <v>9</v>
      </c>
      <c r="E28" s="1005" t="str">
        <f>IF($G28="","",VLOOKUP($G28,'DANH MỤC VẬT TƯ'!$B$10:$G$55,2,0))</f>
        <v>Lẩu thái</v>
      </c>
      <c r="F28" s="1005" t="str">
        <f>IF($G28="","",VLOOKUP($G28,'DANH MỤC VẬT TƯ'!$B$10:$G$55,3,0))</f>
        <v>Nồi</v>
      </c>
      <c r="G28" s="1006" t="s">
        <v>2056</v>
      </c>
      <c r="H28" s="828">
        <v>30</v>
      </c>
      <c r="I28" s="828">
        <f>IF($G28="","",VLOOKUP($G28,'BẢNG TÍNH GIÁ THÀNH'!$A$10:$K$19,11,0))</f>
        <v>353289.5665402367</v>
      </c>
      <c r="J28" s="828">
        <f t="shared" si="0"/>
        <v>10598686.996207101</v>
      </c>
      <c r="K28" s="1085"/>
      <c r="L28" s="1085"/>
      <c r="M28" s="1076"/>
      <c r="N28" s="1317"/>
      <c r="O28" s="1076"/>
      <c r="P28" s="1076"/>
    </row>
    <row r="29" spans="1:16" s="1009" customFormat="1" ht="15.95" customHeight="1">
      <c r="A29" s="1001"/>
      <c r="B29" s="1028"/>
      <c r="C29" s="1003"/>
      <c r="D29" s="1004"/>
      <c r="E29" s="1005" t="str">
        <f>IF($G29="","",VLOOKUP($G29,'DANH MỤC VẬT TƯ'!$B$10:$G$55,2,0))</f>
        <v/>
      </c>
      <c r="F29" s="1005" t="str">
        <f>IF($G29="","",VLOOKUP($G29,'DANH MỤC VẬT TƯ'!$B$10:$G$55,3,0))</f>
        <v/>
      </c>
      <c r="G29" s="1006"/>
      <c r="H29" s="828"/>
      <c r="I29" s="828" t="str">
        <f>IF($G29="","",VLOOKUP($G29,'BẢNG TÍNH GIÁ THÀNH'!$A$10:$K$19,11,0))</f>
        <v/>
      </c>
      <c r="J29" s="828" t="str">
        <f t="shared" si="0"/>
        <v/>
      </c>
      <c r="K29" s="1085"/>
      <c r="L29" s="1085"/>
      <c r="M29" s="1076"/>
      <c r="N29" s="1317"/>
      <c r="O29" s="1076"/>
      <c r="P29" s="1076"/>
    </row>
    <row r="30" spans="1:16" s="1009" customFormat="1" ht="15.95" customHeight="1">
      <c r="A30" s="1001"/>
      <c r="B30" s="1028">
        <v>44568</v>
      </c>
      <c r="C30" s="1003">
        <v>10</v>
      </c>
      <c r="D30" s="1004">
        <v>10</v>
      </c>
      <c r="E30" s="1005" t="str">
        <f>IF($G30="","",VLOOKUP($G30,'DANH MỤC VẬT TƯ'!$B$10:$G$55,2,0))</f>
        <v>Lẩu thái</v>
      </c>
      <c r="F30" s="1005" t="str">
        <f>IF($G30="","",VLOOKUP($G30,'DANH MỤC VẬT TƯ'!$B$10:$G$55,3,0))</f>
        <v>Nồi</v>
      </c>
      <c r="G30" s="1006" t="s">
        <v>2056</v>
      </c>
      <c r="H30" s="828">
        <v>35</v>
      </c>
      <c r="I30" s="828">
        <f>IF($G30="","",VLOOKUP($G30,'BẢNG TÍNH GIÁ THÀNH'!$A$10:$K$19,11,0))</f>
        <v>353289.5665402367</v>
      </c>
      <c r="J30" s="828">
        <f t="shared" si="0"/>
        <v>12365134.828908285</v>
      </c>
      <c r="K30" s="1085"/>
      <c r="L30" s="1085"/>
      <c r="M30" s="1076"/>
      <c r="N30" s="1317"/>
      <c r="O30" s="1076"/>
      <c r="P30" s="1076"/>
    </row>
    <row r="31" spans="1:16" s="1009" customFormat="1" ht="15.95" customHeight="1">
      <c r="A31" s="1001"/>
      <c r="B31" s="1028"/>
      <c r="C31" s="1003"/>
      <c r="D31" s="1004"/>
      <c r="E31" s="1005" t="str">
        <f>IF($G31="","",VLOOKUP($G31,'DANH MỤC VẬT TƯ'!$B$10:$G$55,2,0))</f>
        <v/>
      </c>
      <c r="F31" s="1005" t="str">
        <f>IF($G31="","",VLOOKUP($G31,'DANH MỤC VẬT TƯ'!$B$10:$G$55,3,0))</f>
        <v/>
      </c>
      <c r="G31" s="1006"/>
      <c r="H31" s="828"/>
      <c r="I31" s="828" t="str">
        <f>IF($G31="","",VLOOKUP($G31,'BẢNG TÍNH GIÁ THÀNH'!$A$10:$K$19,11,0))</f>
        <v/>
      </c>
      <c r="J31" s="828" t="str">
        <f t="shared" si="0"/>
        <v/>
      </c>
      <c r="K31" s="1085"/>
      <c r="L31" s="1085"/>
      <c r="M31" s="1076"/>
      <c r="N31" s="1317"/>
      <c r="O31" s="1076"/>
      <c r="P31" s="1076"/>
    </row>
    <row r="32" spans="1:16" s="1009" customFormat="1" ht="15.95" customHeight="1">
      <c r="A32" s="1001"/>
      <c r="B32" s="1028">
        <v>44568</v>
      </c>
      <c r="C32" s="1003">
        <v>11</v>
      </c>
      <c r="D32" s="1004">
        <v>11</v>
      </c>
      <c r="E32" s="1005" t="str">
        <f>IF($G32="","",VLOOKUP($G32,'DANH MỤC VẬT TƯ'!$B$10:$G$55,2,0))</f>
        <v>Khoai tây chiên</v>
      </c>
      <c r="F32" s="1005" t="str">
        <f>IF($G32="","",VLOOKUP($G32,'DANH MỤC VẬT TƯ'!$B$10:$G$55,3,0))</f>
        <v>Đĩa</v>
      </c>
      <c r="G32" s="1006" t="s">
        <v>2129</v>
      </c>
      <c r="H32" s="828">
        <v>30</v>
      </c>
      <c r="I32" s="828">
        <f>IF($G32="","",VLOOKUP($G32,'BẢNG TÍNH GIÁ THÀNH'!$A$10:$K$19,11,0))</f>
        <v>24399.85495529692</v>
      </c>
      <c r="J32" s="828">
        <f t="shared" si="0"/>
        <v>731995.64865890762</v>
      </c>
      <c r="K32" s="1085"/>
      <c r="L32" s="1085"/>
      <c r="M32" s="1076"/>
      <c r="N32" s="1317"/>
      <c r="O32" s="1076"/>
      <c r="P32" s="1076"/>
    </row>
    <row r="33" spans="1:16" s="1009" customFormat="1" ht="15.95" customHeight="1">
      <c r="A33" s="1001"/>
      <c r="B33" s="1028"/>
      <c r="C33" s="1003"/>
      <c r="D33" s="1004"/>
      <c r="E33" s="1005" t="str">
        <f>IF($G33="","",VLOOKUP($G33,'DANH MỤC VẬT TƯ'!$B$10:$G$55,2,0))</f>
        <v/>
      </c>
      <c r="F33" s="1005" t="str">
        <f>IF($G33="","",VLOOKUP($G33,'DANH MỤC VẬT TƯ'!$B$10:$G$55,3,0))</f>
        <v/>
      </c>
      <c r="G33" s="1006"/>
      <c r="H33" s="828"/>
      <c r="I33" s="828" t="str">
        <f>IF($G33="","",VLOOKUP($G33,'BẢNG TÍNH GIÁ THÀNH'!$A$10:$K$19,11,0))</f>
        <v/>
      </c>
      <c r="J33" s="828" t="str">
        <f t="shared" si="0"/>
        <v/>
      </c>
      <c r="K33" s="1085"/>
      <c r="L33" s="1085"/>
      <c r="M33" s="1076"/>
      <c r="N33" s="1317"/>
      <c r="O33" s="1076"/>
      <c r="P33" s="1076"/>
    </row>
    <row r="34" spans="1:16" s="1009" customFormat="1" ht="15.95" customHeight="1">
      <c r="A34" s="1001"/>
      <c r="B34" s="1028">
        <v>44568</v>
      </c>
      <c r="C34" s="1003">
        <v>12</v>
      </c>
      <c r="D34" s="1004">
        <v>12</v>
      </c>
      <c r="E34" s="1005" t="str">
        <f>IF($G34="","",VLOOKUP($G34,'DANH MỤC VẬT TƯ'!$B$10:$G$55,2,0))</f>
        <v>Ngô Chiên</v>
      </c>
      <c r="F34" s="1005" t="str">
        <f>IF($G34="","",VLOOKUP($G34,'DANH MỤC VẬT TƯ'!$B$10:$G$55,3,0))</f>
        <v>Đĩa</v>
      </c>
      <c r="G34" s="1006" t="s">
        <v>1971</v>
      </c>
      <c r="H34" s="828">
        <v>30</v>
      </c>
      <c r="I34" s="828">
        <f>IF($G34="","",VLOOKUP($G34,'BẢNG TÍNH GIÁ THÀNH'!$A$10:$K$19,11,0))</f>
        <v>25162.350422649957</v>
      </c>
      <c r="J34" s="828">
        <f t="shared" si="0"/>
        <v>754870.51267949876</v>
      </c>
      <c r="K34" s="1085"/>
      <c r="L34" s="1085"/>
      <c r="M34" s="1076"/>
      <c r="N34" s="1317"/>
      <c r="O34" s="1076"/>
      <c r="P34" s="1076"/>
    </row>
    <row r="35" spans="1:16" s="1009" customFormat="1" ht="15.95" customHeight="1">
      <c r="A35" s="1001"/>
      <c r="B35" s="1028"/>
      <c r="C35" s="1003"/>
      <c r="D35" s="1004"/>
      <c r="E35" s="1005" t="str">
        <f>IF($G35="","",VLOOKUP($G35,'DANH MỤC VẬT TƯ'!$B$10:$G$55,2,0))</f>
        <v/>
      </c>
      <c r="F35" s="1005" t="str">
        <f>IF($G35="","",VLOOKUP($G35,'DANH MỤC VẬT TƯ'!$B$10:$G$55,3,0))</f>
        <v/>
      </c>
      <c r="G35" s="1006"/>
      <c r="H35" s="828"/>
      <c r="I35" s="828" t="str">
        <f>IF($G35="","",VLOOKUP($G35,'BẢNG TÍNH GIÁ THÀNH'!$A$10:$K$19,11,0))</f>
        <v/>
      </c>
      <c r="J35" s="828" t="str">
        <f t="shared" si="0"/>
        <v/>
      </c>
      <c r="K35" s="1085"/>
      <c r="L35" s="1085"/>
      <c r="M35" s="1076"/>
      <c r="N35" s="1317"/>
      <c r="O35" s="1076"/>
      <c r="P35" s="1076"/>
    </row>
    <row r="36" spans="1:16" s="1009" customFormat="1" ht="15.95" customHeight="1">
      <c r="A36" s="1001"/>
      <c r="B36" s="1028">
        <v>44568</v>
      </c>
      <c r="C36" s="1003">
        <v>13</v>
      </c>
      <c r="D36" s="1004">
        <v>13</v>
      </c>
      <c r="E36" s="1005" t="str">
        <f>IF($G36="","",VLOOKUP($G36,'DANH MỤC VẬT TƯ'!$B$10:$G$55,2,0))</f>
        <v>Cơm Dương Châu</v>
      </c>
      <c r="F36" s="1005" t="str">
        <f>IF($G36="","",VLOOKUP($G36,'DANH MỤC VẬT TƯ'!$B$10:$G$55,3,0))</f>
        <v>Đĩa</v>
      </c>
      <c r="G36" s="1006" t="s">
        <v>2131</v>
      </c>
      <c r="H36" s="828">
        <v>20</v>
      </c>
      <c r="I36" s="828">
        <f>IF($G36="","",VLOOKUP($G36,'BẢNG TÍNH GIÁ THÀNH'!$A$10:$K$19,11,0))</f>
        <v>37489.360478190581</v>
      </c>
      <c r="J36" s="828">
        <f t="shared" si="0"/>
        <v>749787.20956381166</v>
      </c>
      <c r="K36" s="1085"/>
      <c r="L36" s="1085"/>
      <c r="M36" s="1076"/>
      <c r="N36" s="1317"/>
      <c r="O36" s="1076"/>
      <c r="P36" s="1076"/>
    </row>
    <row r="37" spans="1:16" s="1009" customFormat="1" ht="15.95" customHeight="1">
      <c r="A37" s="1001"/>
      <c r="B37" s="1028"/>
      <c r="C37" s="1003"/>
      <c r="D37" s="1004"/>
      <c r="E37" s="1005" t="str">
        <f>IF($G37="","",VLOOKUP($G37,'DANH MỤC VẬT TƯ'!$B$10:$G$55,2,0))</f>
        <v/>
      </c>
      <c r="F37" s="1005" t="str">
        <f>IF($G37="","",VLOOKUP($G37,'DANH MỤC VẬT TƯ'!$B$10:$G$55,3,0))</f>
        <v/>
      </c>
      <c r="G37" s="1006"/>
      <c r="H37" s="828"/>
      <c r="I37" s="828" t="str">
        <f>IF($G37="","",VLOOKUP($G37,'BẢNG TÍNH GIÁ THÀNH'!$A$10:$K$19,11,0))</f>
        <v/>
      </c>
      <c r="J37" s="828" t="str">
        <f t="shared" si="0"/>
        <v/>
      </c>
      <c r="K37" s="1085"/>
      <c r="L37" s="1085"/>
      <c r="M37" s="1076"/>
      <c r="N37" s="1317"/>
      <c r="O37" s="1076"/>
      <c r="P37" s="1076"/>
    </row>
    <row r="38" spans="1:16" s="1009" customFormat="1" ht="15.95" customHeight="1">
      <c r="A38" s="1001"/>
      <c r="B38" s="1028">
        <v>44568</v>
      </c>
      <c r="C38" s="1003">
        <v>14</v>
      </c>
      <c r="D38" s="1004">
        <v>14</v>
      </c>
      <c r="E38" s="1005" t="str">
        <f>IF($G38="","",VLOOKUP($G38,'DANH MỤC VẬT TƯ'!$B$10:$G$55,2,0))</f>
        <v>Cơm chiên trứng</v>
      </c>
      <c r="F38" s="1005" t="str">
        <f>IF($G38="","",VLOOKUP($G38,'DANH MỤC VẬT TƯ'!$B$10:$G$55,3,0))</f>
        <v>Đĩa</v>
      </c>
      <c r="G38" s="1006" t="s">
        <v>2133</v>
      </c>
      <c r="H38" s="828">
        <v>30</v>
      </c>
      <c r="I38" s="828">
        <f>IF($G38="","",VLOOKUP($G38,'BẢNG TÍNH GIÁ THÀNH'!$A$10:$K$19,11,0))</f>
        <v>27322.754246816869</v>
      </c>
      <c r="J38" s="828">
        <f t="shared" si="0"/>
        <v>819682.62740450609</v>
      </c>
      <c r="K38" s="1085"/>
      <c r="L38" s="1085"/>
      <c r="M38" s="1076"/>
      <c r="N38" s="1317"/>
      <c r="O38" s="1076"/>
      <c r="P38" s="1076"/>
    </row>
    <row r="39" spans="1:16" s="1009" customFormat="1" ht="15.95" customHeight="1">
      <c r="A39" s="1001"/>
      <c r="B39" s="1028"/>
      <c r="C39" s="1003"/>
      <c r="D39" s="1004"/>
      <c r="E39" s="1005" t="str">
        <f>IF($G39="","",VLOOKUP($G39,'DANH MỤC VẬT TƯ'!$B$10:$G$55,2,0))</f>
        <v/>
      </c>
      <c r="F39" s="1005" t="str">
        <f>IF($G39="","",VLOOKUP($G39,'DANH MỤC VẬT TƯ'!$B$10:$G$55,3,0))</f>
        <v/>
      </c>
      <c r="G39" s="1006"/>
      <c r="H39" s="828"/>
      <c r="I39" s="828" t="str">
        <f>IF($G39="","",VLOOKUP($G39,'BẢNG TÍNH GIÁ THÀNH'!$A$10:$K$19,11,0))</f>
        <v/>
      </c>
      <c r="J39" s="828" t="str">
        <f t="shared" si="0"/>
        <v/>
      </c>
      <c r="K39" s="1085"/>
      <c r="L39" s="1085"/>
      <c r="M39" s="1076"/>
      <c r="N39" s="1317"/>
      <c r="O39" s="1076"/>
      <c r="P39" s="1076"/>
    </row>
    <row r="40" spans="1:16" s="1009" customFormat="1" ht="15.95" customHeight="1">
      <c r="A40" s="1001"/>
      <c r="B40" s="1028">
        <v>44569</v>
      </c>
      <c r="C40" s="1003">
        <v>15</v>
      </c>
      <c r="D40" s="1004">
        <v>15</v>
      </c>
      <c r="E40" s="1005" t="str">
        <f>IF($G40="","",VLOOKUP($G40,'DANH MỤC VẬT TƯ'!$B$10:$G$55,2,0))</f>
        <v>Lẩu thập cẩm</v>
      </c>
      <c r="F40" s="1005" t="str">
        <f>IF($G40="","",VLOOKUP($G40,'DANH MỤC VẬT TƯ'!$B$10:$G$55,3,0))</f>
        <v>Nồi</v>
      </c>
      <c r="G40" s="1006" t="s">
        <v>2128</v>
      </c>
      <c r="H40" s="828">
        <v>35</v>
      </c>
      <c r="I40" s="828">
        <f>IF($G40="","",VLOOKUP($G40,'BẢNG TÍNH GIÁ THÀNH'!$A$10:$K$19,11,0))</f>
        <v>559163.3427255546</v>
      </c>
      <c r="J40" s="828">
        <f t="shared" si="0"/>
        <v>19570716.995394412</v>
      </c>
      <c r="K40" s="1085"/>
      <c r="L40" s="1085"/>
      <c r="M40" s="1076"/>
      <c r="N40" s="1317"/>
      <c r="O40" s="1076"/>
      <c r="P40" s="1076"/>
    </row>
    <row r="41" spans="1:16" s="1009" customFormat="1" ht="15.95" customHeight="1">
      <c r="A41" s="1001"/>
      <c r="B41" s="1028"/>
      <c r="C41" s="1003"/>
      <c r="D41" s="1004"/>
      <c r="E41" s="1005" t="str">
        <f>IF($G41="","",VLOOKUP($G41,'DANH MỤC VẬT TƯ'!$B$10:$G$55,2,0))</f>
        <v/>
      </c>
      <c r="F41" s="1005" t="str">
        <f>IF($G41="","",VLOOKUP($G41,'DANH MỤC VẬT TƯ'!$B$10:$G$55,3,0))</f>
        <v/>
      </c>
      <c r="G41" s="1006"/>
      <c r="H41" s="828"/>
      <c r="I41" s="828" t="str">
        <f>IF($G41="","",VLOOKUP($G41,'BẢNG TÍNH GIÁ THÀNH'!$A$10:$K$19,11,0))</f>
        <v/>
      </c>
      <c r="J41" s="828" t="str">
        <f t="shared" si="0"/>
        <v/>
      </c>
      <c r="K41" s="1085"/>
      <c r="L41" s="1085"/>
      <c r="M41" s="1076"/>
      <c r="N41" s="1317"/>
      <c r="O41" s="1076"/>
      <c r="P41" s="1076"/>
    </row>
    <row r="42" spans="1:16" s="1009" customFormat="1" ht="15.95" customHeight="1">
      <c r="A42" s="1001"/>
      <c r="B42" s="1028">
        <v>44569</v>
      </c>
      <c r="C42" s="1003">
        <v>16</v>
      </c>
      <c r="D42" s="1004">
        <v>16</v>
      </c>
      <c r="E42" s="1005" t="str">
        <f>IF($G42="","",VLOOKUP($G42,'DANH MỤC VẬT TƯ'!$B$10:$G$55,2,0))</f>
        <v>Khoai tây chiên</v>
      </c>
      <c r="F42" s="1005" t="str">
        <f>IF($G42="","",VLOOKUP($G42,'DANH MỤC VẬT TƯ'!$B$10:$G$55,3,0))</f>
        <v>Đĩa</v>
      </c>
      <c r="G42" s="1006" t="s">
        <v>2129</v>
      </c>
      <c r="H42" s="828">
        <v>30</v>
      </c>
      <c r="I42" s="828">
        <f>IF($G42="","",VLOOKUP($G42,'BẢNG TÍNH GIÁ THÀNH'!$A$10:$K$19,11,0))</f>
        <v>24399.85495529692</v>
      </c>
      <c r="J42" s="828">
        <f t="shared" si="0"/>
        <v>731995.64865890762</v>
      </c>
      <c r="K42" s="1085"/>
      <c r="L42" s="1085"/>
      <c r="M42" s="1076"/>
      <c r="N42" s="1317"/>
      <c r="O42" s="1076"/>
      <c r="P42" s="1076"/>
    </row>
    <row r="43" spans="1:16" s="1009" customFormat="1" ht="15.95" customHeight="1">
      <c r="A43" s="1001"/>
      <c r="B43" s="1028"/>
      <c r="C43" s="1003"/>
      <c r="D43" s="1004"/>
      <c r="E43" s="1005" t="str">
        <f>IF($G43="","",VLOOKUP($G43,'DANH MỤC VẬT TƯ'!$B$10:$G$55,2,0))</f>
        <v/>
      </c>
      <c r="F43" s="1005" t="str">
        <f>IF($G43="","",VLOOKUP($G43,'DANH MỤC VẬT TƯ'!$B$10:$G$55,3,0))</f>
        <v/>
      </c>
      <c r="G43" s="1006"/>
      <c r="H43" s="828"/>
      <c r="I43" s="828" t="str">
        <f>IF($G43="","",VLOOKUP($G43,'BẢNG TÍNH GIÁ THÀNH'!$A$10:$K$19,11,0))</f>
        <v/>
      </c>
      <c r="J43" s="828" t="str">
        <f t="shared" si="0"/>
        <v/>
      </c>
      <c r="K43" s="1085"/>
      <c r="L43" s="1085"/>
      <c r="M43" s="1076"/>
      <c r="N43" s="1317"/>
      <c r="O43" s="1076"/>
      <c r="P43" s="1076"/>
    </row>
    <row r="44" spans="1:16" s="1009" customFormat="1" ht="15.95" customHeight="1">
      <c r="A44" s="1001"/>
      <c r="B44" s="1028">
        <v>44569</v>
      </c>
      <c r="C44" s="1003">
        <v>17</v>
      </c>
      <c r="D44" s="1004">
        <v>17</v>
      </c>
      <c r="E44" s="1005" t="str">
        <f>IF($G44="","",VLOOKUP($G44,'DANH MỤC VẬT TƯ'!$B$10:$G$55,2,0))</f>
        <v>Ngô Chiên</v>
      </c>
      <c r="F44" s="1005" t="str">
        <f>IF($G44="","",VLOOKUP($G44,'DANH MỤC VẬT TƯ'!$B$10:$G$55,3,0))</f>
        <v>Đĩa</v>
      </c>
      <c r="G44" s="1006" t="s">
        <v>1971</v>
      </c>
      <c r="H44" s="828">
        <v>25</v>
      </c>
      <c r="I44" s="828">
        <f>IF($G44="","",VLOOKUP($G44,'BẢNG TÍNH GIÁ THÀNH'!$A$10:$K$19,11,0))</f>
        <v>25162.350422649957</v>
      </c>
      <c r="J44" s="828">
        <f t="shared" si="0"/>
        <v>629058.76056624891</v>
      </c>
      <c r="K44" s="1085"/>
      <c r="L44" s="1085"/>
      <c r="M44" s="1076"/>
      <c r="N44" s="1317"/>
      <c r="O44" s="1076"/>
      <c r="P44" s="1076"/>
    </row>
    <row r="45" spans="1:16" s="1009" customFormat="1" ht="15.95" customHeight="1">
      <c r="A45" s="1001"/>
      <c r="B45" s="1028"/>
      <c r="C45" s="1003"/>
      <c r="D45" s="1004"/>
      <c r="E45" s="1005" t="str">
        <f>IF($G45="","",VLOOKUP($G45,'DANH MỤC VẬT TƯ'!$B$10:$G$55,2,0))</f>
        <v/>
      </c>
      <c r="F45" s="1005" t="str">
        <f>IF($G45="","",VLOOKUP($G45,'DANH MỤC VẬT TƯ'!$B$10:$G$55,3,0))</f>
        <v/>
      </c>
      <c r="G45" s="1006"/>
      <c r="H45" s="828"/>
      <c r="I45" s="828" t="str">
        <f>IF($G45="","",VLOOKUP($G45,'BẢNG TÍNH GIÁ THÀNH'!$A$10:$K$19,11,0))</f>
        <v/>
      </c>
      <c r="J45" s="828" t="str">
        <f t="shared" si="0"/>
        <v/>
      </c>
      <c r="K45" s="1085"/>
      <c r="L45" s="1085"/>
      <c r="M45" s="1076"/>
      <c r="N45" s="1317"/>
      <c r="O45" s="1076"/>
      <c r="P45" s="1076"/>
    </row>
    <row r="46" spans="1:16" s="1009" customFormat="1" ht="15.95" customHeight="1">
      <c r="A46" s="1001"/>
      <c r="B46" s="1028">
        <v>44569</v>
      </c>
      <c r="C46" s="1003">
        <v>18</v>
      </c>
      <c r="D46" s="1004">
        <v>18</v>
      </c>
      <c r="E46" s="1005" t="str">
        <f>IF($G46="","",VLOOKUP($G46,'DANH MỤC VẬT TƯ'!$B$10:$G$55,2,0))</f>
        <v>Cơm chiên trứng</v>
      </c>
      <c r="F46" s="1005" t="str">
        <f>IF($G46="","",VLOOKUP($G46,'DANH MỤC VẬT TƯ'!$B$10:$G$55,3,0))</f>
        <v>Đĩa</v>
      </c>
      <c r="G46" s="1006" t="s">
        <v>2133</v>
      </c>
      <c r="H46" s="828">
        <v>20</v>
      </c>
      <c r="I46" s="828">
        <f>IF($G46="","",VLOOKUP($G46,'BẢNG TÍNH GIÁ THÀNH'!$A$10:$K$19,11,0))</f>
        <v>27322.754246816869</v>
      </c>
      <c r="J46" s="828">
        <f t="shared" si="0"/>
        <v>546455.08493633731</v>
      </c>
      <c r="K46" s="1085"/>
      <c r="L46" s="1085"/>
      <c r="M46" s="1076"/>
      <c r="N46" s="1317"/>
      <c r="O46" s="1076"/>
      <c r="P46" s="1076"/>
    </row>
    <row r="47" spans="1:16" s="1009" customFormat="1" ht="15.95" customHeight="1">
      <c r="A47" s="1001"/>
      <c r="B47" s="1028"/>
      <c r="C47" s="1003"/>
      <c r="D47" s="1004"/>
      <c r="E47" s="1005" t="str">
        <f>IF($G47="","",VLOOKUP($G47,'DANH MỤC VẬT TƯ'!$B$10:$G$55,2,0))</f>
        <v/>
      </c>
      <c r="F47" s="1005" t="str">
        <f>IF($G47="","",VLOOKUP($G47,'DANH MỤC VẬT TƯ'!$B$10:$G$55,3,0))</f>
        <v/>
      </c>
      <c r="G47" s="1006"/>
      <c r="H47" s="828"/>
      <c r="I47" s="828" t="str">
        <f>IF($G47="","",VLOOKUP($G47,'BẢNG TÍNH GIÁ THÀNH'!$A$10:$K$19,11,0))</f>
        <v/>
      </c>
      <c r="J47" s="828" t="str">
        <f t="shared" si="0"/>
        <v/>
      </c>
      <c r="K47" s="1085"/>
      <c r="L47" s="1085"/>
      <c r="M47" s="1076"/>
      <c r="N47" s="1317"/>
      <c r="O47" s="1076"/>
      <c r="P47" s="1076"/>
    </row>
    <row r="48" spans="1:16" s="1009" customFormat="1" ht="15.95" customHeight="1">
      <c r="A48" s="1001"/>
      <c r="B48" s="1028">
        <v>44569</v>
      </c>
      <c r="C48" s="1003">
        <v>19</v>
      </c>
      <c r="D48" s="1004">
        <v>19</v>
      </c>
      <c r="E48" s="1005" t="str">
        <f>IF($G48="","",VLOOKUP($G48,'DANH MỤC VẬT TƯ'!$B$10:$G$55,2,0))</f>
        <v>Cơm chiên trứng</v>
      </c>
      <c r="F48" s="1005" t="str">
        <f>IF($G48="","",VLOOKUP($G48,'DANH MỤC VẬT TƯ'!$B$10:$G$55,3,0))</f>
        <v>Đĩa</v>
      </c>
      <c r="G48" s="1006" t="s">
        <v>2133</v>
      </c>
      <c r="H48" s="828">
        <v>20</v>
      </c>
      <c r="I48" s="828">
        <f>IF($G48="","",VLOOKUP($G48,'BẢNG TÍNH GIÁ THÀNH'!$A$10:$K$19,11,0))</f>
        <v>27322.754246816869</v>
      </c>
      <c r="J48" s="828">
        <f t="shared" si="0"/>
        <v>546455.08493633731</v>
      </c>
      <c r="K48" s="1085"/>
      <c r="L48" s="1085"/>
      <c r="M48" s="1076"/>
      <c r="N48" s="1317"/>
      <c r="O48" s="1076"/>
      <c r="P48" s="1076"/>
    </row>
    <row r="49" spans="1:16" s="1009" customFormat="1" ht="15.95" customHeight="1">
      <c r="A49" s="1001"/>
      <c r="B49" s="1028"/>
      <c r="C49" s="1003"/>
      <c r="D49" s="1004"/>
      <c r="E49" s="1005" t="str">
        <f>IF($G49="","",VLOOKUP($G49,'DANH MỤC VẬT TƯ'!$B$10:$G$55,2,0))</f>
        <v/>
      </c>
      <c r="F49" s="1005" t="str">
        <f>IF($G49="","",VLOOKUP($G49,'DANH MỤC VẬT TƯ'!$B$10:$G$55,3,0))</f>
        <v/>
      </c>
      <c r="G49" s="1006"/>
      <c r="H49" s="828"/>
      <c r="I49" s="828" t="str">
        <f>IF($G49="","",VLOOKUP($G49,'BẢNG TÍNH GIÁ THÀNH'!$A$10:$K$19,11,0))</f>
        <v/>
      </c>
      <c r="J49" s="828" t="str">
        <f t="shared" si="0"/>
        <v/>
      </c>
      <c r="K49" s="1085"/>
      <c r="L49" s="1085"/>
      <c r="M49" s="1076"/>
      <c r="N49" s="1317"/>
      <c r="O49" s="1076"/>
      <c r="P49" s="1076"/>
    </row>
    <row r="50" spans="1:16" s="1009" customFormat="1" ht="15.95" customHeight="1">
      <c r="A50" s="1001"/>
      <c r="B50" s="1028">
        <v>44569</v>
      </c>
      <c r="C50" s="1003">
        <v>20</v>
      </c>
      <c r="D50" s="1004">
        <v>20</v>
      </c>
      <c r="E50" s="1005" t="str">
        <f>IF($G50="","",VLOOKUP($G50,'DANH MỤC VẬT TƯ'!$B$10:$G$55,2,0))</f>
        <v>Cơm gà kho sả</v>
      </c>
      <c r="F50" s="1005" t="str">
        <f>IF($G50="","",VLOOKUP($G50,'DANH MỤC VẬT TƯ'!$B$10:$G$55,3,0))</f>
        <v>Đĩa</v>
      </c>
      <c r="G50" s="1006" t="s">
        <v>2134</v>
      </c>
      <c r="H50" s="828">
        <v>30</v>
      </c>
      <c r="I50" s="828">
        <f>IF($G50="","",VLOOKUP($G50,'BẢNG TÍNH GIÁ THÀNH'!$A$10:$K$19,11,0))</f>
        <v>74343.308066920319</v>
      </c>
      <c r="J50" s="828">
        <f t="shared" si="0"/>
        <v>2230299.2420076095</v>
      </c>
      <c r="K50" s="1085"/>
      <c r="L50" s="1085"/>
      <c r="M50" s="1076"/>
      <c r="N50" s="1317"/>
      <c r="O50" s="1076"/>
      <c r="P50" s="1076"/>
    </row>
    <row r="51" spans="1:16" s="1009" customFormat="1" ht="15.95" customHeight="1">
      <c r="A51" s="1001"/>
      <c r="B51" s="1028"/>
      <c r="C51" s="1003"/>
      <c r="D51" s="1004"/>
      <c r="E51" s="1005" t="str">
        <f>IF($G51="","",VLOOKUP($G51,'DANH MỤC VẬT TƯ'!$B$10:$G$55,2,0))</f>
        <v/>
      </c>
      <c r="F51" s="1005" t="str">
        <f>IF($G51="","",VLOOKUP($G51,'DANH MỤC VẬT TƯ'!$B$10:$G$55,3,0))</f>
        <v/>
      </c>
      <c r="G51" s="1006"/>
      <c r="H51" s="828"/>
      <c r="I51" s="828" t="str">
        <f>IF($G51="","",VLOOKUP($G51,'BẢNG TÍNH GIÁ THÀNH'!$A$10:$K$19,11,0))</f>
        <v/>
      </c>
      <c r="J51" s="828" t="str">
        <f t="shared" si="0"/>
        <v/>
      </c>
      <c r="K51" s="1085"/>
      <c r="L51" s="1085"/>
      <c r="M51" s="1076"/>
      <c r="N51" s="1317"/>
      <c r="O51" s="1076"/>
      <c r="P51" s="1076"/>
    </row>
    <row r="52" spans="1:16" s="1009" customFormat="1" ht="15.95" customHeight="1">
      <c r="A52" s="1001"/>
      <c r="B52" s="1028">
        <v>44570</v>
      </c>
      <c r="C52" s="1003">
        <v>21</v>
      </c>
      <c r="D52" s="1004">
        <v>21</v>
      </c>
      <c r="E52" s="1005" t="str">
        <f>IF($G52="","",VLOOKUP($G52,'DANH MỤC VẬT TƯ'!$B$10:$G$55,2,0))</f>
        <v>Lẩu thập cẩm</v>
      </c>
      <c r="F52" s="1005" t="str">
        <f>IF($G52="","",VLOOKUP($G52,'DANH MỤC VẬT TƯ'!$B$10:$G$55,3,0))</f>
        <v>Nồi</v>
      </c>
      <c r="G52" s="1006" t="s">
        <v>2128</v>
      </c>
      <c r="H52" s="828">
        <v>35</v>
      </c>
      <c r="I52" s="828">
        <f>IF($G52="","",VLOOKUP($G52,'BẢNG TÍNH GIÁ THÀNH'!$A$10:$K$19,11,0))</f>
        <v>559163.3427255546</v>
      </c>
      <c r="J52" s="828">
        <f t="shared" si="0"/>
        <v>19570716.995394412</v>
      </c>
      <c r="K52" s="1085"/>
      <c r="L52" s="1085"/>
      <c r="M52" s="1076"/>
      <c r="N52" s="1317"/>
      <c r="O52" s="1076"/>
      <c r="P52" s="1076"/>
    </row>
    <row r="53" spans="1:16" s="1009" customFormat="1" ht="15.95" customHeight="1">
      <c r="A53" s="1001"/>
      <c r="B53" s="1028"/>
      <c r="C53" s="1003"/>
      <c r="D53" s="1004"/>
      <c r="E53" s="1005" t="str">
        <f>IF($G53="","",VLOOKUP($G53,'DANH MỤC VẬT TƯ'!$B$10:$G$55,2,0))</f>
        <v/>
      </c>
      <c r="F53" s="1005" t="str">
        <f>IF($G53="","",VLOOKUP($G53,'DANH MỤC VẬT TƯ'!$B$10:$G$55,3,0))</f>
        <v/>
      </c>
      <c r="G53" s="1006"/>
      <c r="H53" s="828"/>
      <c r="I53" s="828" t="str">
        <f>IF($G53="","",VLOOKUP($G53,'BẢNG TÍNH GIÁ THÀNH'!$A$10:$K$19,11,0))</f>
        <v/>
      </c>
      <c r="J53" s="828" t="str">
        <f t="shared" si="0"/>
        <v/>
      </c>
      <c r="K53" s="1085"/>
      <c r="L53" s="1085"/>
      <c r="M53" s="1076"/>
      <c r="N53" s="1317"/>
      <c r="O53" s="1076"/>
      <c r="P53" s="1076"/>
    </row>
    <row r="54" spans="1:16" s="1009" customFormat="1" ht="15.95" customHeight="1">
      <c r="A54" s="1001"/>
      <c r="B54" s="1028">
        <v>44570</v>
      </c>
      <c r="C54" s="1003">
        <v>22</v>
      </c>
      <c r="D54" s="1004">
        <v>22</v>
      </c>
      <c r="E54" s="1005" t="str">
        <f>IF($G54="","",VLOOKUP($G54,'DANH MỤC VẬT TƯ'!$B$10:$G$55,2,0))</f>
        <v>Khoai tây chiên</v>
      </c>
      <c r="F54" s="1005" t="str">
        <f>IF($G54="","",VLOOKUP($G54,'DANH MỤC VẬT TƯ'!$B$10:$G$55,3,0))</f>
        <v>Đĩa</v>
      </c>
      <c r="G54" s="1006" t="s">
        <v>2129</v>
      </c>
      <c r="H54" s="828">
        <v>20</v>
      </c>
      <c r="I54" s="828">
        <f>IF($G54="","",VLOOKUP($G54,'BẢNG TÍNH GIÁ THÀNH'!$A$10:$K$19,11,0))</f>
        <v>24399.85495529692</v>
      </c>
      <c r="J54" s="828">
        <f t="shared" si="0"/>
        <v>487997.0991059384</v>
      </c>
      <c r="K54" s="1085"/>
      <c r="L54" s="1085"/>
      <c r="M54" s="1076"/>
      <c r="N54" s="1317"/>
      <c r="O54" s="1076"/>
      <c r="P54" s="1076"/>
    </row>
    <row r="55" spans="1:16" s="1009" customFormat="1" ht="15.95" customHeight="1">
      <c r="A55" s="1001"/>
      <c r="B55" s="1028"/>
      <c r="C55" s="1003"/>
      <c r="D55" s="1004"/>
      <c r="E55" s="1005" t="str">
        <f>IF($G55="","",VLOOKUP($G55,'DANH MỤC VẬT TƯ'!$B$10:$G$55,2,0))</f>
        <v/>
      </c>
      <c r="F55" s="1005" t="str">
        <f>IF($G55="","",VLOOKUP($G55,'DANH MỤC VẬT TƯ'!$B$10:$G$55,3,0))</f>
        <v/>
      </c>
      <c r="G55" s="1006"/>
      <c r="H55" s="828"/>
      <c r="I55" s="828" t="str">
        <f>IF($G55="","",VLOOKUP($G55,'BẢNG TÍNH GIÁ THÀNH'!$A$10:$K$19,11,0))</f>
        <v/>
      </c>
      <c r="J55" s="828" t="str">
        <f t="shared" si="0"/>
        <v/>
      </c>
      <c r="K55" s="1085"/>
      <c r="L55" s="1085"/>
      <c r="M55" s="1076"/>
      <c r="N55" s="1317"/>
      <c r="O55" s="1076"/>
      <c r="P55" s="1076"/>
    </row>
    <row r="56" spans="1:16" s="1009" customFormat="1" ht="15.95" customHeight="1">
      <c r="A56" s="1001"/>
      <c r="B56" s="1028">
        <v>44570</v>
      </c>
      <c r="C56" s="1003">
        <v>23</v>
      </c>
      <c r="D56" s="1004">
        <v>23</v>
      </c>
      <c r="E56" s="1005" t="str">
        <f>IF($G56="","",VLOOKUP($G56,'DANH MỤC VẬT TƯ'!$B$10:$G$55,2,0))</f>
        <v>Ngô Chiên</v>
      </c>
      <c r="F56" s="1005" t="str">
        <f>IF($G56="","",VLOOKUP($G56,'DANH MỤC VẬT TƯ'!$B$10:$G$55,3,0))</f>
        <v>Đĩa</v>
      </c>
      <c r="G56" s="1006" t="s">
        <v>1971</v>
      </c>
      <c r="H56" s="828">
        <v>20</v>
      </c>
      <c r="I56" s="828">
        <f>IF($G56="","",VLOOKUP($G56,'BẢNG TÍNH GIÁ THÀNH'!$A$10:$K$19,11,0))</f>
        <v>25162.350422649957</v>
      </c>
      <c r="J56" s="828">
        <f t="shared" si="0"/>
        <v>503247.00845299917</v>
      </c>
      <c r="K56" s="1085"/>
      <c r="L56" s="1085"/>
      <c r="M56" s="1076"/>
      <c r="N56" s="1317"/>
      <c r="O56" s="1076"/>
      <c r="P56" s="1076"/>
    </row>
    <row r="57" spans="1:16" s="1009" customFormat="1" ht="15.95" customHeight="1">
      <c r="A57" s="1001"/>
      <c r="B57" s="1028"/>
      <c r="C57" s="1003"/>
      <c r="D57" s="1004"/>
      <c r="E57" s="1005" t="str">
        <f>IF($G57="","",VLOOKUP($G57,'DANH MỤC VẬT TƯ'!$B$10:$G$55,2,0))</f>
        <v/>
      </c>
      <c r="F57" s="1005" t="str">
        <f>IF($G57="","",VLOOKUP($G57,'DANH MỤC VẬT TƯ'!$B$10:$G$55,3,0))</f>
        <v/>
      </c>
      <c r="G57" s="1006"/>
      <c r="H57" s="828"/>
      <c r="I57" s="828" t="str">
        <f>IF($G57="","",VLOOKUP($G57,'BẢNG TÍNH GIÁ THÀNH'!$A$10:$K$19,11,0))</f>
        <v/>
      </c>
      <c r="J57" s="828" t="str">
        <f t="shared" si="0"/>
        <v/>
      </c>
      <c r="K57" s="1085"/>
      <c r="L57" s="1085"/>
      <c r="M57" s="1076"/>
      <c r="N57" s="1317"/>
      <c r="O57" s="1076"/>
      <c r="P57" s="1076"/>
    </row>
    <row r="58" spans="1:16" s="1009" customFormat="1" ht="15.95" customHeight="1">
      <c r="A58" s="1001"/>
      <c r="B58" s="1028">
        <v>44570</v>
      </c>
      <c r="C58" s="1003">
        <v>24</v>
      </c>
      <c r="D58" s="1004">
        <v>24</v>
      </c>
      <c r="E58" s="1005" t="str">
        <f>IF($G58="","",VLOOKUP($G58,'DANH MỤC VẬT TƯ'!$B$10:$G$55,2,0))</f>
        <v>Cơm chiên trứng</v>
      </c>
      <c r="F58" s="1005" t="str">
        <f>IF($G58="","",VLOOKUP($G58,'DANH MỤC VẬT TƯ'!$B$10:$G$55,3,0))</f>
        <v>Đĩa</v>
      </c>
      <c r="G58" s="1006" t="s">
        <v>2133</v>
      </c>
      <c r="H58" s="828">
        <v>30</v>
      </c>
      <c r="I58" s="828">
        <f>IF($G58="","",VLOOKUP($G58,'BẢNG TÍNH GIÁ THÀNH'!$A$10:$K$19,11,0))</f>
        <v>27322.754246816869</v>
      </c>
      <c r="J58" s="828">
        <f t="shared" si="0"/>
        <v>819682.62740450609</v>
      </c>
      <c r="K58" s="1085"/>
      <c r="L58" s="1085"/>
      <c r="M58" s="1076"/>
      <c r="N58" s="1317"/>
      <c r="O58" s="1076"/>
      <c r="P58" s="1076"/>
    </row>
    <row r="59" spans="1:16" s="1009" customFormat="1" ht="15.95" customHeight="1">
      <c r="A59" s="1001"/>
      <c r="B59" s="1028"/>
      <c r="C59" s="1003"/>
      <c r="D59" s="1004"/>
      <c r="E59" s="1005" t="str">
        <f>IF($G59="","",VLOOKUP($G59,'DANH MỤC VẬT TƯ'!$B$10:$G$55,2,0))</f>
        <v/>
      </c>
      <c r="F59" s="1005" t="str">
        <f>IF($G59="","",VLOOKUP($G59,'DANH MỤC VẬT TƯ'!$B$10:$G$55,3,0))</f>
        <v/>
      </c>
      <c r="G59" s="1006"/>
      <c r="H59" s="828"/>
      <c r="I59" s="828" t="str">
        <f>IF($G59="","",VLOOKUP($G59,'BẢNG TÍNH GIÁ THÀNH'!$A$10:$K$19,11,0))</f>
        <v/>
      </c>
      <c r="J59" s="828" t="str">
        <f t="shared" si="0"/>
        <v/>
      </c>
      <c r="K59" s="1085"/>
      <c r="L59" s="1085"/>
      <c r="M59" s="1076"/>
      <c r="N59" s="1317"/>
      <c r="O59" s="1076"/>
      <c r="P59" s="1076"/>
    </row>
    <row r="60" spans="1:16" s="1009" customFormat="1" ht="15.95" customHeight="1">
      <c r="A60" s="1001"/>
      <c r="B60" s="1028">
        <v>44570</v>
      </c>
      <c r="C60" s="1003">
        <v>25</v>
      </c>
      <c r="D60" s="1004">
        <v>25</v>
      </c>
      <c r="E60" s="1005" t="str">
        <f>IF($G60="","",VLOOKUP($G60,'DANH MỤC VẬT TƯ'!$B$10:$G$55,2,0))</f>
        <v>Cơm gà kho sả</v>
      </c>
      <c r="F60" s="1005" t="str">
        <f>IF($G60="","",VLOOKUP($G60,'DANH MỤC VẬT TƯ'!$B$10:$G$55,3,0))</f>
        <v>Đĩa</v>
      </c>
      <c r="G60" s="1006" t="s">
        <v>2134</v>
      </c>
      <c r="H60" s="828">
        <v>30</v>
      </c>
      <c r="I60" s="828">
        <f>IF($G60="","",VLOOKUP($G60,'BẢNG TÍNH GIÁ THÀNH'!$A$10:$K$19,11,0))</f>
        <v>74343.308066920319</v>
      </c>
      <c r="J60" s="828">
        <f t="shared" si="0"/>
        <v>2230299.2420076095</v>
      </c>
      <c r="K60" s="1085"/>
      <c r="L60" s="1085"/>
      <c r="M60" s="1076"/>
      <c r="N60" s="1317"/>
      <c r="O60" s="1076"/>
      <c r="P60" s="1076"/>
    </row>
    <row r="61" spans="1:16" s="1009" customFormat="1" ht="15.95" customHeight="1">
      <c r="A61" s="1001"/>
      <c r="B61" s="1028"/>
      <c r="C61" s="1003"/>
      <c r="D61" s="1004"/>
      <c r="E61" s="1005" t="str">
        <f>IF($G61="","",VLOOKUP($G61,'DANH MỤC VẬT TƯ'!$B$10:$G$55,2,0))</f>
        <v/>
      </c>
      <c r="F61" s="1005" t="str">
        <f>IF($G61="","",VLOOKUP($G61,'DANH MỤC VẬT TƯ'!$B$10:$G$55,3,0))</f>
        <v/>
      </c>
      <c r="G61" s="1006"/>
      <c r="H61" s="828"/>
      <c r="I61" s="828" t="str">
        <f>IF($G61="","",VLOOKUP($G61,'BẢNG TÍNH GIÁ THÀNH'!$A$10:$K$19,11,0))</f>
        <v/>
      </c>
      <c r="J61" s="828" t="str">
        <f t="shared" si="0"/>
        <v/>
      </c>
      <c r="K61" s="1085"/>
      <c r="L61" s="1085"/>
      <c r="M61" s="1076"/>
      <c r="N61" s="1317"/>
      <c r="O61" s="1076"/>
      <c r="P61" s="1076"/>
    </row>
    <row r="62" spans="1:16" s="1009" customFormat="1" ht="15.95" customHeight="1">
      <c r="A62" s="1001"/>
      <c r="B62" s="1028">
        <v>44571</v>
      </c>
      <c r="C62" s="1003">
        <v>26</v>
      </c>
      <c r="D62" s="1004">
        <v>26</v>
      </c>
      <c r="E62" s="1005" t="str">
        <f>IF($G62="","",VLOOKUP($G62,'DANH MỤC VẬT TƯ'!$B$10:$G$55,2,0))</f>
        <v>Cơm gà kho sả</v>
      </c>
      <c r="F62" s="1005" t="str">
        <f>IF($G62="","",VLOOKUP($G62,'DANH MỤC VẬT TƯ'!$B$10:$G$55,3,0))</f>
        <v>Đĩa</v>
      </c>
      <c r="G62" s="1006" t="s">
        <v>2134</v>
      </c>
      <c r="H62" s="828">
        <v>30</v>
      </c>
      <c r="I62" s="828">
        <f>IF($G62="","",VLOOKUP($G62,'BẢNG TÍNH GIÁ THÀNH'!$A$10:$K$19,11,0))</f>
        <v>74343.308066920319</v>
      </c>
      <c r="J62" s="828">
        <f t="shared" si="0"/>
        <v>2230299.2420076095</v>
      </c>
      <c r="K62" s="1085"/>
      <c r="L62" s="1085"/>
      <c r="M62" s="1076"/>
      <c r="N62" s="1317"/>
      <c r="O62" s="1076"/>
      <c r="P62" s="1076"/>
    </row>
    <row r="63" spans="1:16" s="1009" customFormat="1" ht="15.95" customHeight="1">
      <c r="A63" s="1001"/>
      <c r="B63" s="1028"/>
      <c r="C63" s="1003"/>
      <c r="D63" s="1004"/>
      <c r="E63" s="1005" t="str">
        <f>IF($G63="","",VLOOKUP($G63,'DANH MỤC VẬT TƯ'!$B$10:$G$55,2,0))</f>
        <v/>
      </c>
      <c r="F63" s="1005" t="str">
        <f>IF($G63="","",VLOOKUP($G63,'DANH MỤC VẬT TƯ'!$B$10:$G$55,3,0))</f>
        <v/>
      </c>
      <c r="G63" s="1006"/>
      <c r="H63" s="828"/>
      <c r="I63" s="828" t="str">
        <f>IF($G63="","",VLOOKUP($G63,'BẢNG TÍNH GIÁ THÀNH'!$A$10:$K$19,11,0))</f>
        <v/>
      </c>
      <c r="J63" s="828" t="str">
        <f t="shared" si="0"/>
        <v/>
      </c>
      <c r="K63" s="1085"/>
      <c r="L63" s="1085"/>
      <c r="M63" s="1076"/>
      <c r="N63" s="1317"/>
      <c r="O63" s="1076"/>
      <c r="P63" s="1076"/>
    </row>
    <row r="64" spans="1:16" s="1009" customFormat="1" ht="15.95" customHeight="1">
      <c r="A64" s="1001"/>
      <c r="B64" s="1028">
        <v>44571</v>
      </c>
      <c r="C64" s="1003">
        <v>27</v>
      </c>
      <c r="D64" s="1004">
        <v>27</v>
      </c>
      <c r="E64" s="1005" t="str">
        <f>IF($G64="","",VLOOKUP($G64,'DANH MỤC VẬT TƯ'!$B$10:$G$55,2,0))</f>
        <v>Lẩu cá diêu hồng</v>
      </c>
      <c r="F64" s="1005" t="str">
        <f>IF($G64="","",VLOOKUP($G64,'DANH MỤC VẬT TƯ'!$B$10:$G$55,3,0))</f>
        <v>Nồi</v>
      </c>
      <c r="G64" s="1006" t="s">
        <v>2121</v>
      </c>
      <c r="H64" s="828">
        <v>30</v>
      </c>
      <c r="I64" s="828">
        <f>IF($G64="","",VLOOKUP($G64,'BẢNG TÍNH GIÁ THÀNH'!$A$10:$K$19,11,0))</f>
        <v>198248.82151178751</v>
      </c>
      <c r="J64" s="828">
        <f t="shared" si="0"/>
        <v>5947464.6453536255</v>
      </c>
      <c r="K64" s="1085"/>
      <c r="L64" s="1085"/>
      <c r="M64" s="1076"/>
      <c r="N64" s="1317"/>
      <c r="O64" s="1076"/>
      <c r="P64" s="1076"/>
    </row>
    <row r="65" spans="1:16" s="1009" customFormat="1" ht="15.95" customHeight="1">
      <c r="A65" s="1001"/>
      <c r="B65" s="1028"/>
      <c r="C65" s="1003"/>
      <c r="D65" s="1004"/>
      <c r="E65" s="1005" t="str">
        <f>IF($G65="","",VLOOKUP($G65,'DANH MỤC VẬT TƯ'!$B$10:$G$55,2,0))</f>
        <v/>
      </c>
      <c r="F65" s="1005" t="str">
        <f>IF($G65="","",VLOOKUP($G65,'DANH MỤC VẬT TƯ'!$B$10:$G$55,3,0))</f>
        <v/>
      </c>
      <c r="G65" s="1006"/>
      <c r="H65" s="828"/>
      <c r="I65" s="828" t="str">
        <f>IF($G65="","",VLOOKUP($G65,'BẢNG TÍNH GIÁ THÀNH'!$A$10:$K$19,11,0))</f>
        <v/>
      </c>
      <c r="J65" s="828" t="str">
        <f t="shared" si="0"/>
        <v/>
      </c>
      <c r="K65" s="1085"/>
      <c r="L65" s="1085"/>
      <c r="M65" s="1076"/>
      <c r="N65" s="1317"/>
      <c r="O65" s="1076"/>
      <c r="P65" s="1076"/>
    </row>
    <row r="66" spans="1:16" s="1009" customFormat="1" ht="15.95" customHeight="1">
      <c r="A66" s="1001"/>
      <c r="B66" s="1028">
        <v>44571</v>
      </c>
      <c r="C66" s="1003">
        <v>28</v>
      </c>
      <c r="D66" s="1004">
        <v>28</v>
      </c>
      <c r="E66" s="1005" t="str">
        <f>IF($G66="","",VLOOKUP($G66,'DANH MỤC VẬT TƯ'!$B$10:$G$55,2,0))</f>
        <v>Mực nướng muối ớt</v>
      </c>
      <c r="F66" s="1005" t="str">
        <f>IF($G66="","",VLOOKUP($G66,'DANH MỤC VẬT TƯ'!$B$10:$G$55,3,0))</f>
        <v>Đĩa</v>
      </c>
      <c r="G66" s="1006" t="s">
        <v>2124</v>
      </c>
      <c r="H66" s="828">
        <v>35</v>
      </c>
      <c r="I66" s="828">
        <f>IF($G66="","",VLOOKUP($G66,'BẢNG TÍNH GIÁ THÀNH'!$A$10:$K$19,11,0))</f>
        <v>205873.77618531781</v>
      </c>
      <c r="J66" s="828">
        <f t="shared" si="0"/>
        <v>7205582.1664861236</v>
      </c>
      <c r="K66" s="1085"/>
      <c r="L66" s="1085"/>
      <c r="M66" s="1076"/>
      <c r="N66" s="1317"/>
      <c r="O66" s="1076"/>
      <c r="P66" s="1076"/>
    </row>
    <row r="67" spans="1:16" s="1009" customFormat="1" ht="15.95" customHeight="1">
      <c r="A67" s="1001"/>
      <c r="B67" s="1028"/>
      <c r="C67" s="1003"/>
      <c r="D67" s="1004"/>
      <c r="E67" s="1005" t="str">
        <f>IF($G67="","",VLOOKUP($G67,'DANH MỤC VẬT TƯ'!$B$10:$G$55,2,0))</f>
        <v/>
      </c>
      <c r="F67" s="1005" t="str">
        <f>IF($G67="","",VLOOKUP($G67,'DANH MỤC VẬT TƯ'!$B$10:$G$55,3,0))</f>
        <v/>
      </c>
      <c r="G67" s="1006"/>
      <c r="H67" s="828"/>
      <c r="I67" s="828" t="str">
        <f>IF($G67="","",VLOOKUP($G67,'BẢNG TÍNH GIÁ THÀNH'!$A$10:$K$19,11,0))</f>
        <v/>
      </c>
      <c r="J67" s="828" t="str">
        <f t="shared" si="0"/>
        <v/>
      </c>
      <c r="K67" s="1085"/>
      <c r="L67" s="1085"/>
      <c r="M67" s="1076"/>
      <c r="N67" s="1317"/>
      <c r="O67" s="1076"/>
      <c r="P67" s="1076"/>
    </row>
    <row r="68" spans="1:16" s="1009" customFormat="1" ht="15.95" customHeight="1">
      <c r="A68" s="1001"/>
      <c r="B68" s="1028">
        <v>44571</v>
      </c>
      <c r="C68" s="1003">
        <v>29</v>
      </c>
      <c r="D68" s="1004">
        <v>29</v>
      </c>
      <c r="E68" s="1005" t="str">
        <f>IF($G68="","",VLOOKUP($G68,'DANH MỤC VẬT TƯ'!$B$10:$G$55,2,0))</f>
        <v>Bò xào thập cẩm</v>
      </c>
      <c r="F68" s="1005" t="str">
        <f>IF($G68="","",VLOOKUP($G68,'DANH MỤC VẬT TƯ'!$B$10:$G$55,3,0))</f>
        <v>Nồi</v>
      </c>
      <c r="G68" s="1006" t="s">
        <v>2127</v>
      </c>
      <c r="H68" s="828">
        <v>30</v>
      </c>
      <c r="I68" s="828">
        <f>IF($G68="","",VLOOKUP($G68,'BẢNG TÍNH GIÁ THÀNH'!$A$10:$K$19,11,0))</f>
        <v>152499.09347060576</v>
      </c>
      <c r="J68" s="828">
        <f t="shared" si="0"/>
        <v>4574972.8041181732</v>
      </c>
      <c r="K68" s="1085"/>
      <c r="L68" s="1085"/>
      <c r="M68" s="1076"/>
      <c r="N68" s="1317"/>
      <c r="O68" s="1076"/>
      <c r="P68" s="1076"/>
    </row>
    <row r="69" spans="1:16" s="1009" customFormat="1" ht="15.95" customHeight="1">
      <c r="A69" s="1001"/>
      <c r="B69" s="1028"/>
      <c r="C69" s="1003"/>
      <c r="D69" s="1004"/>
      <c r="E69" s="1005" t="str">
        <f>IF($G69="","",VLOOKUP($G69,'DANH MỤC VẬT TƯ'!$B$10:$G$55,2,0))</f>
        <v/>
      </c>
      <c r="F69" s="1005" t="str">
        <f>IF($G69="","",VLOOKUP($G69,'DANH MỤC VẬT TƯ'!$B$10:$G$55,3,0))</f>
        <v/>
      </c>
      <c r="G69" s="1006"/>
      <c r="H69" s="828"/>
      <c r="I69" s="828" t="str">
        <f>IF($G69="","",VLOOKUP($G69,'BẢNG TÍNH GIÁ THÀNH'!$A$10:$K$19,11,0))</f>
        <v/>
      </c>
      <c r="J69" s="828" t="str">
        <f t="shared" si="0"/>
        <v/>
      </c>
      <c r="K69" s="1085"/>
      <c r="L69" s="1085"/>
      <c r="M69" s="1076"/>
      <c r="N69" s="1317"/>
      <c r="O69" s="1076"/>
      <c r="P69" s="1076"/>
    </row>
    <row r="70" spans="1:16" s="1009" customFormat="1" ht="15.95" customHeight="1">
      <c r="A70" s="1001"/>
      <c r="B70" s="1028">
        <v>44573</v>
      </c>
      <c r="C70" s="1003">
        <v>30</v>
      </c>
      <c r="D70" s="1004">
        <v>30</v>
      </c>
      <c r="E70" s="1005" t="str">
        <f>IF($G70="","",VLOOKUP($G70,'DANH MỤC VẬT TƯ'!$B$10:$G$55,2,0))</f>
        <v>Lẩu thái</v>
      </c>
      <c r="F70" s="1005" t="str">
        <f>IF($G70="","",VLOOKUP($G70,'DANH MỤC VẬT TƯ'!$B$10:$G$55,3,0))</f>
        <v>Nồi</v>
      </c>
      <c r="G70" s="1006" t="s">
        <v>2056</v>
      </c>
      <c r="H70" s="828">
        <v>30</v>
      </c>
      <c r="I70" s="828">
        <f>IF($G70="","",VLOOKUP($G70,'BẢNG TÍNH GIÁ THÀNH'!$A$10:$K$19,11,0))</f>
        <v>353289.5665402367</v>
      </c>
      <c r="J70" s="828">
        <f t="shared" si="0"/>
        <v>10598686.996207101</v>
      </c>
      <c r="K70" s="1085"/>
      <c r="L70" s="1085"/>
      <c r="M70" s="1076"/>
      <c r="N70" s="1317"/>
      <c r="O70" s="1076"/>
      <c r="P70" s="1076"/>
    </row>
    <row r="71" spans="1:16" s="1009" customFormat="1" ht="15.95" customHeight="1">
      <c r="A71" s="1001"/>
      <c r="B71" s="1028"/>
      <c r="C71" s="1003"/>
      <c r="D71" s="1004"/>
      <c r="E71" s="1005" t="str">
        <f>IF($G71="","",VLOOKUP($G71,'DANH MỤC VẬT TƯ'!$B$10:$G$55,2,0))</f>
        <v/>
      </c>
      <c r="F71" s="1005" t="str">
        <f>IF($G71="","",VLOOKUP($G71,'DANH MỤC VẬT TƯ'!$B$10:$G$55,3,0))</f>
        <v/>
      </c>
      <c r="G71" s="1006"/>
      <c r="H71" s="828"/>
      <c r="I71" s="828" t="str">
        <f>IF($G71="","",VLOOKUP($G71,'BẢNG TÍNH GIÁ THÀNH'!$A$10:$K$19,11,0))</f>
        <v/>
      </c>
      <c r="J71" s="828" t="str">
        <f t="shared" si="0"/>
        <v/>
      </c>
      <c r="K71" s="1085"/>
      <c r="L71" s="1085"/>
      <c r="M71" s="1076"/>
      <c r="N71" s="1317"/>
      <c r="O71" s="1076"/>
      <c r="P71" s="1076"/>
    </row>
    <row r="72" spans="1:16" s="1009" customFormat="1" ht="15.95" customHeight="1">
      <c r="A72" s="1001"/>
      <c r="B72" s="1028">
        <v>44573</v>
      </c>
      <c r="C72" s="1003">
        <v>31</v>
      </c>
      <c r="D72" s="1004">
        <v>31</v>
      </c>
      <c r="E72" s="1005" t="str">
        <f>IF($G72="","",VLOOKUP($G72,'DANH MỤC VẬT TƯ'!$B$10:$G$55,2,0))</f>
        <v>Lẩu thập cẩm</v>
      </c>
      <c r="F72" s="1005" t="str">
        <f>IF($G72="","",VLOOKUP($G72,'DANH MỤC VẬT TƯ'!$B$10:$G$55,3,0))</f>
        <v>Nồi</v>
      </c>
      <c r="G72" s="1006" t="s">
        <v>2128</v>
      </c>
      <c r="H72" s="828">
        <v>10</v>
      </c>
      <c r="I72" s="828">
        <f>IF($G72="","",VLOOKUP($G72,'BẢNG TÍNH GIÁ THÀNH'!$A$10:$K$19,11,0))</f>
        <v>559163.3427255546</v>
      </c>
      <c r="J72" s="828">
        <f t="shared" si="0"/>
        <v>5591633.4272555457</v>
      </c>
      <c r="K72" s="1085"/>
      <c r="L72" s="1085"/>
      <c r="M72" s="1076"/>
      <c r="N72" s="1317"/>
      <c r="O72" s="1076"/>
      <c r="P72" s="1076"/>
    </row>
    <row r="73" spans="1:16" s="1009" customFormat="1" ht="15.95" customHeight="1">
      <c r="A73" s="1001"/>
      <c r="B73" s="1028"/>
      <c r="C73" s="1003"/>
      <c r="D73" s="1004"/>
      <c r="E73" s="1005" t="str">
        <f>IF($G73="","",VLOOKUP($G73,'DANH MỤC VẬT TƯ'!$B$10:$G$55,2,0))</f>
        <v/>
      </c>
      <c r="F73" s="1005" t="str">
        <f>IF($G73="","",VLOOKUP($G73,'DANH MỤC VẬT TƯ'!$B$10:$G$55,3,0))</f>
        <v/>
      </c>
      <c r="G73" s="1006"/>
      <c r="H73" s="828"/>
      <c r="I73" s="828" t="str">
        <f>IF($G73="","",VLOOKUP($G73,'BẢNG TÍNH GIÁ THÀNH'!$A$10:$K$19,11,0))</f>
        <v/>
      </c>
      <c r="J73" s="828" t="str">
        <f t="shared" si="0"/>
        <v/>
      </c>
      <c r="K73" s="1085"/>
      <c r="L73" s="1085"/>
      <c r="M73" s="1076"/>
      <c r="N73" s="1317"/>
      <c r="O73" s="1076"/>
      <c r="P73" s="1076"/>
    </row>
    <row r="74" spans="1:16" s="1009" customFormat="1" ht="15.95" customHeight="1">
      <c r="A74" s="1001"/>
      <c r="B74" s="1028">
        <v>44573</v>
      </c>
      <c r="C74" s="1003">
        <v>32</v>
      </c>
      <c r="D74" s="1004">
        <v>32</v>
      </c>
      <c r="E74" s="1005" t="str">
        <f>IF($G74="","",VLOOKUP($G74,'DANH MỤC VẬT TƯ'!$B$10:$G$55,2,0))</f>
        <v>Khoai tây chiên</v>
      </c>
      <c r="F74" s="1005" t="str">
        <f>IF($G74="","",VLOOKUP($G74,'DANH MỤC VẬT TƯ'!$B$10:$G$55,3,0))</f>
        <v>Đĩa</v>
      </c>
      <c r="G74" s="1006" t="s">
        <v>2129</v>
      </c>
      <c r="H74" s="828">
        <v>30</v>
      </c>
      <c r="I74" s="828">
        <f>IF($G74="","",VLOOKUP($G74,'BẢNG TÍNH GIÁ THÀNH'!$A$10:$K$19,11,0))</f>
        <v>24399.85495529692</v>
      </c>
      <c r="J74" s="828">
        <f t="shared" si="0"/>
        <v>731995.64865890762</v>
      </c>
      <c r="K74" s="1085"/>
      <c r="L74" s="1085"/>
      <c r="M74" s="1076"/>
      <c r="N74" s="1317"/>
      <c r="O74" s="1076"/>
      <c r="P74" s="1076"/>
    </row>
    <row r="75" spans="1:16" s="1009" customFormat="1" ht="15.95" customHeight="1">
      <c r="A75" s="1001"/>
      <c r="B75" s="1028"/>
      <c r="C75" s="1003"/>
      <c r="D75" s="1004"/>
      <c r="E75" s="1005" t="str">
        <f>IF($G75="","",VLOOKUP($G75,'DANH MỤC VẬT TƯ'!$B$10:$G$55,2,0))</f>
        <v/>
      </c>
      <c r="F75" s="1005" t="str">
        <f>IF($G75="","",VLOOKUP($G75,'DANH MỤC VẬT TƯ'!$B$10:$G$55,3,0))</f>
        <v/>
      </c>
      <c r="G75" s="1006"/>
      <c r="H75" s="828"/>
      <c r="I75" s="828" t="str">
        <f>IF($G75="","",VLOOKUP($G75,'BẢNG TÍNH GIÁ THÀNH'!$A$10:$K$19,11,0))</f>
        <v/>
      </c>
      <c r="J75" s="828" t="str">
        <f t="shared" si="0"/>
        <v/>
      </c>
      <c r="K75" s="1085"/>
      <c r="L75" s="1085"/>
      <c r="M75" s="1076"/>
      <c r="N75" s="1317"/>
      <c r="O75" s="1076"/>
      <c r="P75" s="1076"/>
    </row>
    <row r="76" spans="1:16" s="1009" customFormat="1" ht="15.95" customHeight="1">
      <c r="A76" s="1001"/>
      <c r="B76" s="1028">
        <v>44573</v>
      </c>
      <c r="C76" s="1003">
        <v>33</v>
      </c>
      <c r="D76" s="1004">
        <v>33</v>
      </c>
      <c r="E76" s="1005" t="str">
        <f>IF($G76="","",VLOOKUP($G76,'DANH MỤC VẬT TƯ'!$B$10:$G$55,2,0))</f>
        <v>Ngô Chiên</v>
      </c>
      <c r="F76" s="1005" t="str">
        <f>IF($G76="","",VLOOKUP($G76,'DANH MỤC VẬT TƯ'!$B$10:$G$55,3,0))</f>
        <v>Đĩa</v>
      </c>
      <c r="G76" s="1006" t="s">
        <v>1971</v>
      </c>
      <c r="H76" s="828">
        <v>25</v>
      </c>
      <c r="I76" s="828">
        <f>IF($G76="","",VLOOKUP($G76,'BẢNG TÍNH GIÁ THÀNH'!$A$10:$K$19,11,0))</f>
        <v>25162.350422649957</v>
      </c>
      <c r="J76" s="828">
        <f t="shared" si="0"/>
        <v>629058.76056624891</v>
      </c>
      <c r="K76" s="1085"/>
      <c r="L76" s="1085"/>
      <c r="M76" s="1076"/>
      <c r="N76" s="1317"/>
      <c r="O76" s="1076"/>
      <c r="P76" s="1076"/>
    </row>
    <row r="77" spans="1:16" s="1009" customFormat="1" ht="15.95" customHeight="1">
      <c r="A77" s="1001"/>
      <c r="B77" s="1028"/>
      <c r="C77" s="1003"/>
      <c r="D77" s="1004"/>
      <c r="E77" s="1005" t="str">
        <f>IF($G77="","",VLOOKUP($G77,'DANH MỤC VẬT TƯ'!$B$10:$G$55,2,0))</f>
        <v/>
      </c>
      <c r="F77" s="1005" t="str">
        <f>IF($G77="","",VLOOKUP($G77,'DANH MỤC VẬT TƯ'!$B$10:$G$55,3,0))</f>
        <v/>
      </c>
      <c r="G77" s="1006"/>
      <c r="H77" s="828"/>
      <c r="I77" s="828" t="str">
        <f>IF($G77="","",VLOOKUP($G77,'BẢNG TÍNH GIÁ THÀNH'!$A$10:$K$19,11,0))</f>
        <v/>
      </c>
      <c r="J77" s="828" t="str">
        <f t="shared" ref="J77:J140" si="1">IF(H77="","",H77*I77)</f>
        <v/>
      </c>
      <c r="K77" s="1085"/>
      <c r="L77" s="1085"/>
      <c r="M77" s="1076"/>
      <c r="N77" s="1317"/>
      <c r="O77" s="1076"/>
      <c r="P77" s="1076"/>
    </row>
    <row r="78" spans="1:16" s="1009" customFormat="1" ht="15.95" customHeight="1">
      <c r="A78" s="1001"/>
      <c r="B78" s="1028">
        <v>44576</v>
      </c>
      <c r="C78" s="1003">
        <v>34</v>
      </c>
      <c r="D78" s="1004">
        <v>34</v>
      </c>
      <c r="E78" s="1005" t="str">
        <f>IF($G78="","",VLOOKUP($G78,'DANH MỤC VẬT TƯ'!$B$10:$G$55,2,0))</f>
        <v>Lẩu cá diêu hồng</v>
      </c>
      <c r="F78" s="1005" t="str">
        <f>IF($G78="","",VLOOKUP($G78,'DANH MỤC VẬT TƯ'!$B$10:$G$55,3,0))</f>
        <v>Nồi</v>
      </c>
      <c r="G78" s="1006" t="s">
        <v>2121</v>
      </c>
      <c r="H78" s="828">
        <v>30</v>
      </c>
      <c r="I78" s="828">
        <f>IF($G78="","",VLOOKUP($G78,'BẢNG TÍNH GIÁ THÀNH'!$A$10:$K$19,11,0))</f>
        <v>198248.82151178751</v>
      </c>
      <c r="J78" s="828">
        <f t="shared" si="1"/>
        <v>5947464.6453536255</v>
      </c>
      <c r="K78" s="1085"/>
      <c r="L78" s="1085"/>
      <c r="M78" s="1076"/>
      <c r="N78" s="1317"/>
      <c r="O78" s="1076"/>
      <c r="P78" s="1076"/>
    </row>
    <row r="79" spans="1:16" s="1009" customFormat="1" ht="15.95" customHeight="1">
      <c r="A79" s="1001"/>
      <c r="B79" s="1028"/>
      <c r="C79" s="1003"/>
      <c r="D79" s="1004"/>
      <c r="E79" s="1005" t="str">
        <f>IF($G79="","",VLOOKUP($G79,'DANH MỤC VẬT TƯ'!$B$10:$G$55,2,0))</f>
        <v/>
      </c>
      <c r="F79" s="1005" t="str">
        <f>IF($G79="","",VLOOKUP($G79,'DANH MỤC VẬT TƯ'!$B$10:$G$55,3,0))</f>
        <v/>
      </c>
      <c r="G79" s="1006"/>
      <c r="H79" s="828"/>
      <c r="I79" s="828" t="str">
        <f>IF($G79="","",VLOOKUP($G79,'BẢNG TÍNH GIÁ THÀNH'!$A$10:$K$19,11,0))</f>
        <v/>
      </c>
      <c r="J79" s="828" t="str">
        <f t="shared" si="1"/>
        <v/>
      </c>
      <c r="K79" s="1085"/>
      <c r="L79" s="1085"/>
      <c r="M79" s="1076"/>
      <c r="N79" s="1317"/>
      <c r="O79" s="1076"/>
      <c r="P79" s="1076"/>
    </row>
    <row r="80" spans="1:16" s="1009" customFormat="1" ht="15.95" customHeight="1">
      <c r="A80" s="1001"/>
      <c r="B80" s="1028">
        <v>44576</v>
      </c>
      <c r="C80" s="1003">
        <v>35</v>
      </c>
      <c r="D80" s="1004">
        <v>35</v>
      </c>
      <c r="E80" s="1005" t="str">
        <f>IF($G80="","",VLOOKUP($G80,'DANH MỤC VẬT TƯ'!$B$10:$G$55,2,0))</f>
        <v>Mực nướng muối ớt</v>
      </c>
      <c r="F80" s="1005" t="str">
        <f>IF($G80="","",VLOOKUP($G80,'DANH MỤC VẬT TƯ'!$B$10:$G$55,3,0))</f>
        <v>Đĩa</v>
      </c>
      <c r="G80" s="1006" t="s">
        <v>2124</v>
      </c>
      <c r="H80" s="828">
        <v>20</v>
      </c>
      <c r="I80" s="828">
        <f>IF($G80="","",VLOOKUP($G80,'BẢNG TÍNH GIÁ THÀNH'!$A$10:$K$19,11,0))</f>
        <v>205873.77618531781</v>
      </c>
      <c r="J80" s="828">
        <f t="shared" si="1"/>
        <v>4117475.5237063561</v>
      </c>
      <c r="K80" s="1085"/>
      <c r="L80" s="1085"/>
      <c r="M80" s="1076"/>
      <c r="N80" s="1317"/>
      <c r="O80" s="1076"/>
      <c r="P80" s="1076"/>
    </row>
    <row r="81" spans="1:16" s="1009" customFormat="1" ht="15.95" customHeight="1">
      <c r="A81" s="1001"/>
      <c r="B81" s="1028"/>
      <c r="C81" s="1003"/>
      <c r="D81" s="1004"/>
      <c r="E81" s="1005" t="str">
        <f>IF($G81="","",VLOOKUP($G81,'DANH MỤC VẬT TƯ'!$B$10:$G$55,2,0))</f>
        <v/>
      </c>
      <c r="F81" s="1005" t="str">
        <f>IF($G81="","",VLOOKUP($G81,'DANH MỤC VẬT TƯ'!$B$10:$G$55,3,0))</f>
        <v/>
      </c>
      <c r="G81" s="1006"/>
      <c r="H81" s="828"/>
      <c r="I81" s="828" t="str">
        <f>IF($G81="","",VLOOKUP($G81,'BẢNG TÍNH GIÁ THÀNH'!$A$10:$K$19,11,0))</f>
        <v/>
      </c>
      <c r="J81" s="828" t="str">
        <f t="shared" si="1"/>
        <v/>
      </c>
      <c r="K81" s="1085"/>
      <c r="L81" s="1085"/>
      <c r="M81" s="1076"/>
      <c r="N81" s="1317"/>
      <c r="O81" s="1076"/>
      <c r="P81" s="1076"/>
    </row>
    <row r="82" spans="1:16" s="1009" customFormat="1" ht="15.95" customHeight="1">
      <c r="A82" s="1001"/>
      <c r="B82" s="1028">
        <v>44576</v>
      </c>
      <c r="C82" s="1003">
        <v>36</v>
      </c>
      <c r="D82" s="1004">
        <v>36</v>
      </c>
      <c r="E82" s="1005" t="str">
        <f>IF($G82="","",VLOOKUP($G82,'DANH MỤC VẬT TƯ'!$B$10:$G$55,2,0))</f>
        <v>Bò xào thập cẩm</v>
      </c>
      <c r="F82" s="1005" t="str">
        <f>IF($G82="","",VLOOKUP($G82,'DANH MỤC VẬT TƯ'!$B$10:$G$55,3,0))</f>
        <v>Nồi</v>
      </c>
      <c r="G82" s="1006" t="s">
        <v>2127</v>
      </c>
      <c r="H82" s="828">
        <v>20</v>
      </c>
      <c r="I82" s="828">
        <f>IF($G82="","",VLOOKUP($G82,'BẢNG TÍNH GIÁ THÀNH'!$A$10:$K$19,11,0))</f>
        <v>152499.09347060576</v>
      </c>
      <c r="J82" s="828">
        <f t="shared" si="1"/>
        <v>3049981.8694121153</v>
      </c>
      <c r="K82" s="1085"/>
      <c r="L82" s="1085"/>
      <c r="M82" s="1076"/>
      <c r="N82" s="1317"/>
      <c r="O82" s="1076"/>
      <c r="P82" s="1076"/>
    </row>
    <row r="83" spans="1:16" s="1009" customFormat="1" ht="15.95" customHeight="1">
      <c r="A83" s="1001"/>
      <c r="B83" s="1028"/>
      <c r="C83" s="1003"/>
      <c r="D83" s="1004"/>
      <c r="E83" s="1005" t="str">
        <f>IF($G83="","",VLOOKUP($G83,'DANH MỤC VẬT TƯ'!$B$10:$G$55,2,0))</f>
        <v/>
      </c>
      <c r="F83" s="1005" t="str">
        <f>IF($G83="","",VLOOKUP($G83,'DANH MỤC VẬT TƯ'!$B$10:$G$55,3,0))</f>
        <v/>
      </c>
      <c r="G83" s="1006"/>
      <c r="H83" s="828"/>
      <c r="I83" s="828" t="str">
        <f>IF($G83="","",VLOOKUP($G83,'BẢNG TÍNH GIÁ THÀNH'!$A$10:$K$19,11,0))</f>
        <v/>
      </c>
      <c r="J83" s="828" t="str">
        <f t="shared" si="1"/>
        <v/>
      </c>
      <c r="K83" s="1085"/>
      <c r="L83" s="1085"/>
      <c r="M83" s="1076"/>
      <c r="N83" s="1317"/>
      <c r="O83" s="1076"/>
      <c r="P83" s="1076"/>
    </row>
    <row r="84" spans="1:16" s="1009" customFormat="1" ht="15.95" customHeight="1">
      <c r="A84" s="1001"/>
      <c r="B84" s="1028">
        <v>44577</v>
      </c>
      <c r="C84" s="1003">
        <v>37</v>
      </c>
      <c r="D84" s="1004">
        <v>37</v>
      </c>
      <c r="E84" s="1005" t="str">
        <f>IF($G84="","",VLOOKUP($G84,'DANH MỤC VẬT TƯ'!$B$10:$G$55,2,0))</f>
        <v>Lẩu cá diêu hồng</v>
      </c>
      <c r="F84" s="1005" t="str">
        <f>IF($G84="","",VLOOKUP($G84,'DANH MỤC VẬT TƯ'!$B$10:$G$55,3,0))</f>
        <v>Nồi</v>
      </c>
      <c r="G84" s="1006" t="s">
        <v>2121</v>
      </c>
      <c r="H84" s="828">
        <v>30</v>
      </c>
      <c r="I84" s="828">
        <f>IF($G84="","",VLOOKUP($G84,'BẢNG TÍNH GIÁ THÀNH'!$A$10:$K$19,11,0))</f>
        <v>198248.82151178751</v>
      </c>
      <c r="J84" s="828">
        <f t="shared" si="1"/>
        <v>5947464.6453536255</v>
      </c>
      <c r="K84" s="1085"/>
      <c r="L84" s="1085"/>
      <c r="M84" s="1076"/>
      <c r="N84" s="1317"/>
      <c r="O84" s="1076"/>
      <c r="P84" s="1076"/>
    </row>
    <row r="85" spans="1:16" s="1009" customFormat="1" ht="15.95" customHeight="1">
      <c r="A85" s="1001"/>
      <c r="B85" s="1028"/>
      <c r="C85" s="1003"/>
      <c r="D85" s="1004"/>
      <c r="E85" s="1005" t="str">
        <f>IF($G85="","",VLOOKUP($G85,'DANH MỤC VẬT TƯ'!$B$10:$G$55,2,0))</f>
        <v/>
      </c>
      <c r="F85" s="1005" t="str">
        <f>IF($G85="","",VLOOKUP($G85,'DANH MỤC VẬT TƯ'!$B$10:$G$55,3,0))</f>
        <v/>
      </c>
      <c r="G85" s="1006"/>
      <c r="H85" s="828"/>
      <c r="I85" s="828" t="str">
        <f>IF($G85="","",VLOOKUP($G85,'BẢNG TÍNH GIÁ THÀNH'!$A$10:$K$19,11,0))</f>
        <v/>
      </c>
      <c r="J85" s="828" t="str">
        <f t="shared" si="1"/>
        <v/>
      </c>
      <c r="K85" s="1085"/>
      <c r="L85" s="1085"/>
      <c r="M85" s="1076"/>
      <c r="N85" s="1317"/>
      <c r="O85" s="1076"/>
      <c r="P85" s="1076"/>
    </row>
    <row r="86" spans="1:16" s="1009" customFormat="1" ht="15.95" customHeight="1">
      <c r="A86" s="1001"/>
      <c r="B86" s="1028">
        <v>44577</v>
      </c>
      <c r="C86" s="1003">
        <v>38</v>
      </c>
      <c r="D86" s="1004">
        <v>38</v>
      </c>
      <c r="E86" s="1005" t="str">
        <f>IF($G86="","",VLOOKUP($G86,'DANH MỤC VẬT TƯ'!$B$10:$G$55,2,0))</f>
        <v>Mực nướng muối ớt</v>
      </c>
      <c r="F86" s="1005" t="str">
        <f>IF($G86="","",VLOOKUP($G86,'DANH MỤC VẬT TƯ'!$B$10:$G$55,3,0))</f>
        <v>Đĩa</v>
      </c>
      <c r="G86" s="1006" t="s">
        <v>2124</v>
      </c>
      <c r="H86" s="828">
        <v>35</v>
      </c>
      <c r="I86" s="828">
        <f>IF($G86="","",VLOOKUP($G86,'BẢNG TÍNH GIÁ THÀNH'!$A$10:$K$19,11,0))</f>
        <v>205873.77618531781</v>
      </c>
      <c r="J86" s="828">
        <f t="shared" si="1"/>
        <v>7205582.1664861236</v>
      </c>
      <c r="K86" s="1085"/>
      <c r="L86" s="1085"/>
      <c r="M86" s="1076"/>
      <c r="N86" s="1317"/>
      <c r="O86" s="1076"/>
      <c r="P86" s="1076"/>
    </row>
    <row r="87" spans="1:16" s="1009" customFormat="1" ht="15.95" customHeight="1">
      <c r="A87" s="1001"/>
      <c r="B87" s="1028"/>
      <c r="C87" s="1003"/>
      <c r="D87" s="1004"/>
      <c r="E87" s="1005" t="str">
        <f>IF($G87="","",VLOOKUP($G87,'DANH MỤC VẬT TƯ'!$B$10:$G$55,2,0))</f>
        <v/>
      </c>
      <c r="F87" s="1005" t="str">
        <f>IF($G87="","",VLOOKUP($G87,'DANH MỤC VẬT TƯ'!$B$10:$G$55,3,0))</f>
        <v/>
      </c>
      <c r="G87" s="1006"/>
      <c r="H87" s="828"/>
      <c r="I87" s="828" t="str">
        <f>IF($G87="","",VLOOKUP($G87,'BẢNG TÍNH GIÁ THÀNH'!$A$10:$K$19,11,0))</f>
        <v/>
      </c>
      <c r="J87" s="828" t="str">
        <f t="shared" si="1"/>
        <v/>
      </c>
      <c r="K87" s="1085"/>
      <c r="L87" s="1085"/>
      <c r="M87" s="1076"/>
      <c r="N87" s="1317"/>
      <c r="O87" s="1076"/>
      <c r="P87" s="1076"/>
    </row>
    <row r="88" spans="1:16" s="1009" customFormat="1" ht="15.95" customHeight="1">
      <c r="A88" s="1001"/>
      <c r="B88" s="1028">
        <v>44577</v>
      </c>
      <c r="C88" s="1003">
        <v>39</v>
      </c>
      <c r="D88" s="1004">
        <v>39</v>
      </c>
      <c r="E88" s="1005" t="str">
        <f>IF($G88="","",VLOOKUP($G88,'DANH MỤC VẬT TƯ'!$B$10:$G$55,2,0))</f>
        <v>Bò xào thập cẩm</v>
      </c>
      <c r="F88" s="1005" t="str">
        <f>IF($G88="","",VLOOKUP($G88,'DANH MỤC VẬT TƯ'!$B$10:$G$55,3,0))</f>
        <v>Nồi</v>
      </c>
      <c r="G88" s="1006" t="s">
        <v>2127</v>
      </c>
      <c r="H88" s="828">
        <v>30</v>
      </c>
      <c r="I88" s="828">
        <f>IF($G88="","",VLOOKUP($G88,'BẢNG TÍNH GIÁ THÀNH'!$A$10:$K$19,11,0))</f>
        <v>152499.09347060576</v>
      </c>
      <c r="J88" s="828">
        <f t="shared" si="1"/>
        <v>4574972.8041181732</v>
      </c>
      <c r="K88" s="1085"/>
      <c r="L88" s="1085"/>
      <c r="M88" s="1076"/>
      <c r="N88" s="1317"/>
      <c r="O88" s="1076"/>
      <c r="P88" s="1076"/>
    </row>
    <row r="89" spans="1:16" s="1009" customFormat="1" ht="15.95" customHeight="1">
      <c r="A89" s="1001"/>
      <c r="B89" s="1028"/>
      <c r="C89" s="1003"/>
      <c r="D89" s="1004"/>
      <c r="E89" s="1005" t="str">
        <f>IF($G89="","",VLOOKUP($G89,'DANH MỤC VẬT TƯ'!$B$10:$G$55,2,0))</f>
        <v/>
      </c>
      <c r="F89" s="1005" t="str">
        <f>IF($G89="","",VLOOKUP($G89,'DANH MỤC VẬT TƯ'!$B$10:$G$55,3,0))</f>
        <v/>
      </c>
      <c r="G89" s="1006"/>
      <c r="H89" s="828"/>
      <c r="I89" s="828" t="str">
        <f>IF($G89="","",VLOOKUP($G89,'BẢNG TÍNH GIÁ THÀNH'!$A$10:$K$19,11,0))</f>
        <v/>
      </c>
      <c r="J89" s="828" t="str">
        <f t="shared" si="1"/>
        <v/>
      </c>
      <c r="K89" s="1085"/>
      <c r="L89" s="1085"/>
      <c r="M89" s="1076"/>
      <c r="N89" s="1317"/>
      <c r="O89" s="1076"/>
      <c r="P89" s="1076"/>
    </row>
    <row r="90" spans="1:16" s="1009" customFormat="1" ht="15.95" customHeight="1">
      <c r="A90" s="1001"/>
      <c r="B90" s="1028">
        <v>44578</v>
      </c>
      <c r="C90" s="1003">
        <v>40</v>
      </c>
      <c r="D90" s="1004">
        <v>40</v>
      </c>
      <c r="E90" s="1005" t="str">
        <f>IF($G90="","",VLOOKUP($G90,'DANH MỤC VẬT TƯ'!$B$10:$G$55,2,0))</f>
        <v>Lẩu thái</v>
      </c>
      <c r="F90" s="1005" t="str">
        <f>IF($G90="","",VLOOKUP($G90,'DANH MỤC VẬT TƯ'!$B$10:$G$55,3,0))</f>
        <v>Nồi</v>
      </c>
      <c r="G90" s="1006" t="s">
        <v>2056</v>
      </c>
      <c r="H90" s="828">
        <v>5</v>
      </c>
      <c r="I90" s="828">
        <f>IF($G90="","",VLOOKUP($G90,'BẢNG TÍNH GIÁ THÀNH'!$A$10:$K$19,11,0))</f>
        <v>353289.5665402367</v>
      </c>
      <c r="J90" s="828">
        <f t="shared" si="1"/>
        <v>1766447.8327011834</v>
      </c>
      <c r="K90" s="1085"/>
      <c r="L90" s="1085"/>
      <c r="M90" s="1076"/>
      <c r="N90" s="1317"/>
      <c r="O90" s="1076"/>
      <c r="P90" s="1076"/>
    </row>
    <row r="91" spans="1:16" s="1009" customFormat="1" ht="15.95" customHeight="1">
      <c r="A91" s="1001"/>
      <c r="B91" s="1028"/>
      <c r="C91" s="1003"/>
      <c r="D91" s="1004"/>
      <c r="E91" s="1005" t="str">
        <f>IF($G91="","",VLOOKUP($G91,'DANH MỤC VẬT TƯ'!$B$10:$G$55,2,0))</f>
        <v/>
      </c>
      <c r="F91" s="1005" t="str">
        <f>IF($G91="","",VLOOKUP($G91,'DANH MỤC VẬT TƯ'!$B$10:$G$55,3,0))</f>
        <v/>
      </c>
      <c r="G91" s="1006"/>
      <c r="H91" s="828"/>
      <c r="I91" s="828" t="str">
        <f>IF($G91="","",VLOOKUP($G91,'BẢNG TÍNH GIÁ THÀNH'!$A$10:$K$19,11,0))</f>
        <v/>
      </c>
      <c r="J91" s="828" t="str">
        <f t="shared" si="1"/>
        <v/>
      </c>
      <c r="K91" s="1085"/>
      <c r="L91" s="1085"/>
      <c r="M91" s="1076"/>
      <c r="N91" s="1317"/>
      <c r="O91" s="1076"/>
      <c r="P91" s="1076"/>
    </row>
    <row r="92" spans="1:16" s="1009" customFormat="1" ht="15.95" customHeight="1">
      <c r="A92" s="1001"/>
      <c r="B92" s="1028">
        <v>44578</v>
      </c>
      <c r="C92" s="1003">
        <v>41</v>
      </c>
      <c r="D92" s="1004">
        <v>41</v>
      </c>
      <c r="E92" s="1005" t="str">
        <f>IF($G92="","",VLOOKUP($G92,'DANH MỤC VẬT TƯ'!$B$10:$G$55,2,0))</f>
        <v>Lẩu cá diêu hồng</v>
      </c>
      <c r="F92" s="1005" t="str">
        <f>IF($G92="","",VLOOKUP($G92,'DANH MỤC VẬT TƯ'!$B$10:$G$55,3,0))</f>
        <v>Nồi</v>
      </c>
      <c r="G92" s="1006" t="s">
        <v>2121</v>
      </c>
      <c r="H92" s="828">
        <v>30</v>
      </c>
      <c r="I92" s="828">
        <f>IF($G92="","",VLOOKUP($G92,'BẢNG TÍNH GIÁ THÀNH'!$A$10:$K$19,11,0))</f>
        <v>198248.82151178751</v>
      </c>
      <c r="J92" s="828">
        <f t="shared" si="1"/>
        <v>5947464.6453536255</v>
      </c>
      <c r="K92" s="1085"/>
      <c r="L92" s="1085"/>
      <c r="M92" s="1076"/>
      <c r="N92" s="1317"/>
      <c r="O92" s="1076"/>
      <c r="P92" s="1076"/>
    </row>
    <row r="93" spans="1:16" s="1009" customFormat="1" ht="15.95" customHeight="1">
      <c r="A93" s="1001"/>
      <c r="B93" s="1028"/>
      <c r="C93" s="1003"/>
      <c r="D93" s="1004"/>
      <c r="E93" s="1005" t="str">
        <f>IF($G93="","",VLOOKUP($G93,'DANH MỤC VẬT TƯ'!$B$10:$G$55,2,0))</f>
        <v/>
      </c>
      <c r="F93" s="1005" t="str">
        <f>IF($G93="","",VLOOKUP($G93,'DANH MỤC VẬT TƯ'!$B$10:$G$55,3,0))</f>
        <v/>
      </c>
      <c r="G93" s="1006"/>
      <c r="H93" s="828"/>
      <c r="I93" s="828" t="str">
        <f>IF($G93="","",VLOOKUP($G93,'BẢNG TÍNH GIÁ THÀNH'!$A$10:$K$19,11,0))</f>
        <v/>
      </c>
      <c r="J93" s="828" t="str">
        <f t="shared" si="1"/>
        <v/>
      </c>
      <c r="K93" s="1085"/>
      <c r="L93" s="1085"/>
      <c r="M93" s="1076"/>
      <c r="N93" s="1317"/>
      <c r="O93" s="1076"/>
      <c r="P93" s="1076"/>
    </row>
    <row r="94" spans="1:16" s="1009" customFormat="1" ht="15.95" customHeight="1">
      <c r="A94" s="1001"/>
      <c r="B94" s="1028">
        <v>44578</v>
      </c>
      <c r="C94" s="1003">
        <v>42</v>
      </c>
      <c r="D94" s="1004">
        <v>42</v>
      </c>
      <c r="E94" s="1005" t="str">
        <f>IF($G94="","",VLOOKUP($G94,'DANH MỤC VẬT TƯ'!$B$10:$G$55,2,0))</f>
        <v>Mực nướng muối ớt</v>
      </c>
      <c r="F94" s="1005" t="str">
        <f>IF($G94="","",VLOOKUP($G94,'DANH MỤC VẬT TƯ'!$B$10:$G$55,3,0))</f>
        <v>Đĩa</v>
      </c>
      <c r="G94" s="1006" t="s">
        <v>2124</v>
      </c>
      <c r="H94" s="828">
        <v>20</v>
      </c>
      <c r="I94" s="828">
        <f>IF($G94="","",VLOOKUP($G94,'BẢNG TÍNH GIÁ THÀNH'!$A$10:$K$19,11,0))</f>
        <v>205873.77618531781</v>
      </c>
      <c r="J94" s="828">
        <f t="shared" si="1"/>
        <v>4117475.5237063561</v>
      </c>
      <c r="K94" s="1085"/>
      <c r="L94" s="1085"/>
      <c r="M94" s="1076"/>
      <c r="N94" s="1317"/>
      <c r="O94" s="1076"/>
      <c r="P94" s="1076"/>
    </row>
    <row r="95" spans="1:16" s="1009" customFormat="1" ht="15.95" customHeight="1">
      <c r="A95" s="1001"/>
      <c r="B95" s="1028"/>
      <c r="C95" s="1003"/>
      <c r="D95" s="1004"/>
      <c r="E95" s="1005" t="str">
        <f>IF($G95="","",VLOOKUP($G95,'DANH MỤC VẬT TƯ'!$B$10:$G$55,2,0))</f>
        <v/>
      </c>
      <c r="F95" s="1005" t="str">
        <f>IF($G95="","",VLOOKUP($G95,'DANH MỤC VẬT TƯ'!$B$10:$G$55,3,0))</f>
        <v/>
      </c>
      <c r="G95" s="1006"/>
      <c r="H95" s="828"/>
      <c r="I95" s="828" t="str">
        <f>IF($G95="","",VLOOKUP($G95,'BẢNG TÍNH GIÁ THÀNH'!$A$10:$K$19,11,0))</f>
        <v/>
      </c>
      <c r="J95" s="828" t="str">
        <f t="shared" si="1"/>
        <v/>
      </c>
      <c r="K95" s="1085"/>
      <c r="L95" s="1085"/>
      <c r="M95" s="1076"/>
      <c r="N95" s="1317"/>
      <c r="O95" s="1076"/>
      <c r="P95" s="1076"/>
    </row>
    <row r="96" spans="1:16" s="1009" customFormat="1" ht="15.95" customHeight="1">
      <c r="A96" s="1001"/>
      <c r="B96" s="1028">
        <v>44579</v>
      </c>
      <c r="C96" s="1003">
        <v>43</v>
      </c>
      <c r="D96" s="1004">
        <v>43</v>
      </c>
      <c r="E96" s="1005" t="str">
        <f>IF($G96="","",VLOOKUP($G96,'DANH MỤC VẬT TƯ'!$B$10:$G$55,2,0))</f>
        <v>Bò xào thập cẩm</v>
      </c>
      <c r="F96" s="1005" t="str">
        <f>IF($G96="","",VLOOKUP($G96,'DANH MỤC VẬT TƯ'!$B$10:$G$55,3,0))</f>
        <v>Nồi</v>
      </c>
      <c r="G96" s="1006" t="s">
        <v>2127</v>
      </c>
      <c r="H96" s="1076">
        <v>20</v>
      </c>
      <c r="I96" s="828">
        <f>IF($G96="","",VLOOKUP($G96,'BẢNG TÍNH GIÁ THÀNH'!$A$10:$K$19,11,0))</f>
        <v>152499.09347060576</v>
      </c>
      <c r="J96" s="828">
        <f t="shared" si="1"/>
        <v>3049981.8694121153</v>
      </c>
      <c r="K96" s="1085"/>
      <c r="L96" s="1085"/>
      <c r="M96" s="1076"/>
      <c r="N96" s="1317"/>
      <c r="O96" s="1076"/>
      <c r="P96" s="1076"/>
    </row>
    <row r="97" spans="1:16" s="1009" customFormat="1" ht="15.95" customHeight="1">
      <c r="A97" s="1001"/>
      <c r="B97" s="1028"/>
      <c r="C97" s="1003"/>
      <c r="D97" s="1004"/>
      <c r="E97" s="1005" t="str">
        <f>IF($G97="","",VLOOKUP($G97,'DANH MỤC VẬT TƯ'!$B$10:$G$55,2,0))</f>
        <v/>
      </c>
      <c r="F97" s="1005" t="str">
        <f>IF($G97="","",VLOOKUP($G97,'DANH MỤC VẬT TƯ'!$B$10:$G$55,3,0))</f>
        <v/>
      </c>
      <c r="G97" s="1006"/>
      <c r="H97" s="828"/>
      <c r="I97" s="828" t="str">
        <f>IF($G97="","",VLOOKUP($G97,'BẢNG TÍNH GIÁ THÀNH'!$A$10:$K$19,11,0))</f>
        <v/>
      </c>
      <c r="J97" s="828" t="str">
        <f t="shared" si="1"/>
        <v/>
      </c>
      <c r="K97" s="1085"/>
      <c r="L97" s="1085"/>
      <c r="M97" s="1076"/>
      <c r="N97" s="1317"/>
      <c r="O97" s="1076"/>
      <c r="P97" s="1076"/>
    </row>
    <row r="98" spans="1:16" s="1009" customFormat="1" ht="15.95" customHeight="1">
      <c r="A98" s="1001"/>
      <c r="B98" s="1028">
        <v>44579</v>
      </c>
      <c r="C98" s="1003">
        <v>44</v>
      </c>
      <c r="D98" s="1004">
        <v>44</v>
      </c>
      <c r="E98" s="1005" t="str">
        <f>IF($G98="","",VLOOKUP($G98,'DANH MỤC VẬT TƯ'!$B$10:$G$55,2,0))</f>
        <v>Lẩu cá diêu hồng</v>
      </c>
      <c r="F98" s="1005" t="str">
        <f>IF($G98="","",VLOOKUP($G98,'DANH MỤC VẬT TƯ'!$B$10:$G$55,3,0))</f>
        <v>Nồi</v>
      </c>
      <c r="G98" s="1006" t="s">
        <v>2121</v>
      </c>
      <c r="H98" s="828">
        <v>30</v>
      </c>
      <c r="I98" s="828">
        <f>IF($G98="","",VLOOKUP($G98,'BẢNG TÍNH GIÁ THÀNH'!$A$10:$K$19,11,0))</f>
        <v>198248.82151178751</v>
      </c>
      <c r="J98" s="828">
        <f t="shared" si="1"/>
        <v>5947464.6453536255</v>
      </c>
      <c r="K98" s="1085"/>
      <c r="L98" s="1085"/>
      <c r="M98" s="1076"/>
      <c r="N98" s="1317"/>
      <c r="O98" s="1076"/>
      <c r="P98" s="1076"/>
    </row>
    <row r="99" spans="1:16" s="1009" customFormat="1" ht="15.95" customHeight="1">
      <c r="A99" s="1001"/>
      <c r="B99" s="1028"/>
      <c r="C99" s="1003"/>
      <c r="D99" s="1004"/>
      <c r="E99" s="1005" t="str">
        <f>IF($G99="","",VLOOKUP($G99,'DANH MỤC VẬT TƯ'!$B$10:$G$55,2,0))</f>
        <v/>
      </c>
      <c r="F99" s="1005" t="str">
        <f>IF($G99="","",VLOOKUP($G99,'DANH MỤC VẬT TƯ'!$B$10:$G$55,3,0))</f>
        <v/>
      </c>
      <c r="G99" s="1006"/>
      <c r="H99" s="828"/>
      <c r="I99" s="828" t="str">
        <f>IF($G99="","",VLOOKUP($G99,'BẢNG TÍNH GIÁ THÀNH'!$A$10:$K$19,11,0))</f>
        <v/>
      </c>
      <c r="J99" s="828" t="str">
        <f t="shared" si="1"/>
        <v/>
      </c>
      <c r="K99" s="1085"/>
      <c r="L99" s="1085"/>
      <c r="M99" s="1076"/>
      <c r="N99" s="1317"/>
      <c r="O99" s="1076"/>
      <c r="P99" s="1076"/>
    </row>
    <row r="100" spans="1:16" s="1009" customFormat="1" ht="15.95" customHeight="1">
      <c r="A100" s="1001"/>
      <c r="B100" s="1028">
        <v>44580</v>
      </c>
      <c r="C100" s="1003">
        <v>45</v>
      </c>
      <c r="D100" s="1004">
        <v>45</v>
      </c>
      <c r="E100" s="1005" t="str">
        <f>IF($G100="","",VLOOKUP($G100,'DANH MỤC VẬT TƯ'!$B$10:$G$55,2,0))</f>
        <v>Mực nướng muối ớt</v>
      </c>
      <c r="F100" s="1005" t="str">
        <f>IF($G100="","",VLOOKUP($G100,'DANH MỤC VẬT TƯ'!$B$10:$G$55,3,0))</f>
        <v>Đĩa</v>
      </c>
      <c r="G100" s="1006" t="s">
        <v>2124</v>
      </c>
      <c r="H100" s="828">
        <v>35</v>
      </c>
      <c r="I100" s="828">
        <f>IF($G100="","",VLOOKUP($G100,'BẢNG TÍNH GIÁ THÀNH'!$A$10:$K$19,11,0))</f>
        <v>205873.77618531781</v>
      </c>
      <c r="J100" s="828">
        <f t="shared" si="1"/>
        <v>7205582.1664861236</v>
      </c>
      <c r="K100" s="1085"/>
      <c r="L100" s="1085"/>
      <c r="M100" s="1076"/>
      <c r="N100" s="1317"/>
      <c r="O100" s="1076"/>
      <c r="P100" s="1076"/>
    </row>
    <row r="101" spans="1:16" s="1009" customFormat="1" ht="15.95" customHeight="1">
      <c r="A101" s="1001"/>
      <c r="B101" s="1028"/>
      <c r="C101" s="1003"/>
      <c r="D101" s="1004"/>
      <c r="E101" s="1005" t="str">
        <f>IF($G101="","",VLOOKUP($G101,'DANH MỤC VẬT TƯ'!$B$10:$G$55,2,0))</f>
        <v/>
      </c>
      <c r="F101" s="1005" t="str">
        <f>IF($G101="","",VLOOKUP($G101,'DANH MỤC VẬT TƯ'!$B$10:$G$55,3,0))</f>
        <v/>
      </c>
      <c r="G101" s="1006"/>
      <c r="H101" s="828"/>
      <c r="I101" s="828" t="str">
        <f>IF($G101="","",VLOOKUP($G101,'BẢNG TÍNH GIÁ THÀNH'!$A$10:$K$19,11,0))</f>
        <v/>
      </c>
      <c r="J101" s="828" t="str">
        <f t="shared" si="1"/>
        <v/>
      </c>
      <c r="K101" s="1085"/>
      <c r="L101" s="1085"/>
      <c r="M101" s="1076"/>
      <c r="N101" s="1317"/>
      <c r="O101" s="1076"/>
      <c r="P101" s="1076"/>
    </row>
    <row r="102" spans="1:16" s="1009" customFormat="1" ht="15.95" customHeight="1">
      <c r="A102" s="1001"/>
      <c r="B102" s="1028">
        <v>44580</v>
      </c>
      <c r="C102" s="1003">
        <v>46</v>
      </c>
      <c r="D102" s="1004">
        <v>46</v>
      </c>
      <c r="E102" s="1005" t="str">
        <f>IF($G102="","",VLOOKUP($G102,'DANH MỤC VẬT TƯ'!$B$10:$G$55,2,0))</f>
        <v>Bò xào thập cẩm</v>
      </c>
      <c r="F102" s="1005" t="str">
        <f>IF($G102="","",VLOOKUP($G102,'DANH MỤC VẬT TƯ'!$B$10:$G$55,3,0))</f>
        <v>Nồi</v>
      </c>
      <c r="G102" s="1006" t="s">
        <v>2127</v>
      </c>
      <c r="H102" s="828">
        <v>30</v>
      </c>
      <c r="I102" s="828">
        <f>IF($G102="","",VLOOKUP($G102,'BẢNG TÍNH GIÁ THÀNH'!$A$10:$K$19,11,0))</f>
        <v>152499.09347060576</v>
      </c>
      <c r="J102" s="828">
        <f t="shared" si="1"/>
        <v>4574972.8041181732</v>
      </c>
      <c r="K102" s="1085"/>
      <c r="L102" s="1085"/>
      <c r="M102" s="1076"/>
      <c r="N102" s="1317"/>
      <c r="O102" s="1076"/>
      <c r="P102" s="1076"/>
    </row>
    <row r="103" spans="1:16" s="1009" customFormat="1" ht="15.95" customHeight="1">
      <c r="A103" s="1001"/>
      <c r="B103" s="1028"/>
      <c r="C103" s="1003"/>
      <c r="D103" s="1004"/>
      <c r="E103" s="1005" t="str">
        <f>IF($G103="","",VLOOKUP($G103,'DANH MỤC VẬT TƯ'!$B$10:$G$55,2,0))</f>
        <v/>
      </c>
      <c r="F103" s="1005" t="str">
        <f>IF($G103="","",VLOOKUP($G103,'DANH MỤC VẬT TƯ'!$B$10:$G$55,3,0))</f>
        <v/>
      </c>
      <c r="G103" s="1006"/>
      <c r="H103" s="828"/>
      <c r="I103" s="828" t="str">
        <f>IF($G103="","",VLOOKUP($G103,'BẢNG TÍNH GIÁ THÀNH'!$A$10:$K$19,11,0))</f>
        <v/>
      </c>
      <c r="J103" s="828" t="str">
        <f t="shared" si="1"/>
        <v/>
      </c>
      <c r="K103" s="1085"/>
      <c r="L103" s="1085"/>
      <c r="M103" s="1076"/>
      <c r="N103" s="1317"/>
      <c r="O103" s="1076"/>
      <c r="P103" s="1076"/>
    </row>
    <row r="104" spans="1:16" s="1009" customFormat="1" ht="15.95" customHeight="1">
      <c r="A104" s="1001"/>
      <c r="B104" s="1028">
        <v>44580</v>
      </c>
      <c r="C104" s="1003">
        <v>47</v>
      </c>
      <c r="D104" s="1004">
        <v>47</v>
      </c>
      <c r="E104" s="1005" t="str">
        <f>IF($G104="","",VLOOKUP($G104,'DANH MỤC VẬT TƯ'!$B$10:$G$55,2,0))</f>
        <v>Cơm Dương Châu</v>
      </c>
      <c r="F104" s="1005" t="str">
        <f>IF($G104="","",VLOOKUP($G104,'DANH MỤC VẬT TƯ'!$B$10:$G$55,3,0))</f>
        <v>Đĩa</v>
      </c>
      <c r="G104" s="1006" t="s">
        <v>2131</v>
      </c>
      <c r="H104" s="828">
        <v>30</v>
      </c>
      <c r="I104" s="828">
        <f>IF($G104="","",VLOOKUP($G104,'BẢNG TÍNH GIÁ THÀNH'!$A$10:$K$19,11,0))</f>
        <v>37489.360478190581</v>
      </c>
      <c r="J104" s="828">
        <f t="shared" si="1"/>
        <v>1124680.8143457174</v>
      </c>
      <c r="K104" s="1085"/>
      <c r="L104" s="1085"/>
      <c r="M104" s="1076"/>
      <c r="N104" s="1317"/>
      <c r="O104" s="1076"/>
      <c r="P104" s="1076"/>
    </row>
    <row r="105" spans="1:16" s="1009" customFormat="1" ht="15.95" customHeight="1">
      <c r="A105" s="1001"/>
      <c r="B105" s="1028"/>
      <c r="C105" s="1003"/>
      <c r="D105" s="1004"/>
      <c r="E105" s="1005" t="str">
        <f>IF($G105="","",VLOOKUP($G105,'DANH MỤC VẬT TƯ'!$B$10:$G$55,2,0))</f>
        <v/>
      </c>
      <c r="F105" s="1005" t="str">
        <f>IF($G105="","",VLOOKUP($G105,'DANH MỤC VẬT TƯ'!$B$10:$G$55,3,0))</f>
        <v/>
      </c>
      <c r="G105" s="1006"/>
      <c r="H105" s="828"/>
      <c r="I105" s="828" t="str">
        <f>IF($G105="","",VLOOKUP($G105,'BẢNG TÍNH GIÁ THÀNH'!$A$10:$K$19,11,0))</f>
        <v/>
      </c>
      <c r="J105" s="828" t="str">
        <f t="shared" si="1"/>
        <v/>
      </c>
      <c r="K105" s="1085"/>
      <c r="L105" s="1085"/>
      <c r="M105" s="1076"/>
      <c r="N105" s="1317"/>
      <c r="O105" s="1076"/>
      <c r="P105" s="1076"/>
    </row>
    <row r="106" spans="1:16" s="1009" customFormat="1" ht="15.95" customHeight="1">
      <c r="A106" s="1001"/>
      <c r="B106" s="1028">
        <v>44581</v>
      </c>
      <c r="C106" s="1003">
        <v>48</v>
      </c>
      <c r="D106" s="1004">
        <v>48</v>
      </c>
      <c r="E106" s="1005" t="str">
        <f>IF($G106="","",VLOOKUP($G106,'DANH MỤC VẬT TƯ'!$B$10:$G$55,2,0))</f>
        <v>Lẩu thập cẩm</v>
      </c>
      <c r="F106" s="1005" t="str">
        <f>IF($G106="","",VLOOKUP($G106,'DANH MỤC VẬT TƯ'!$B$10:$G$55,3,0))</f>
        <v>Nồi</v>
      </c>
      <c r="G106" s="1006" t="s">
        <v>2128</v>
      </c>
      <c r="H106" s="828">
        <v>20</v>
      </c>
      <c r="I106" s="828">
        <f>IF($G106="","",VLOOKUP($G106,'BẢNG TÍNH GIÁ THÀNH'!$A$10:$K$19,11,0))</f>
        <v>559163.3427255546</v>
      </c>
      <c r="J106" s="828">
        <f t="shared" si="1"/>
        <v>11183266.854511091</v>
      </c>
      <c r="K106" s="1085"/>
      <c r="L106" s="1085"/>
      <c r="M106" s="1076"/>
      <c r="N106" s="1317"/>
      <c r="O106" s="1076"/>
      <c r="P106" s="1076"/>
    </row>
    <row r="107" spans="1:16" s="1009" customFormat="1" ht="15.95" customHeight="1">
      <c r="A107" s="1001"/>
      <c r="B107" s="1028"/>
      <c r="C107" s="1003"/>
      <c r="D107" s="1004"/>
      <c r="E107" s="1005" t="str">
        <f>IF($G107="","",VLOOKUP($G107,'DANH MỤC VẬT TƯ'!$B$10:$G$55,2,0))</f>
        <v/>
      </c>
      <c r="F107" s="1005" t="str">
        <f>IF($G107="","",VLOOKUP($G107,'DANH MỤC VẬT TƯ'!$B$10:$G$55,3,0))</f>
        <v/>
      </c>
      <c r="G107" s="1006"/>
      <c r="H107" s="828"/>
      <c r="I107" s="828" t="str">
        <f>IF($G107="","",VLOOKUP($G107,'BẢNG TÍNH GIÁ THÀNH'!$A$10:$K$19,11,0))</f>
        <v/>
      </c>
      <c r="J107" s="828" t="str">
        <f t="shared" si="1"/>
        <v/>
      </c>
      <c r="K107" s="1085"/>
      <c r="L107" s="1085"/>
      <c r="M107" s="1076"/>
      <c r="N107" s="1317"/>
      <c r="O107" s="1076"/>
      <c r="P107" s="1076"/>
    </row>
    <row r="108" spans="1:16" s="1009" customFormat="1" ht="15.95" customHeight="1">
      <c r="A108" s="1001"/>
      <c r="B108" s="1028">
        <v>44581</v>
      </c>
      <c r="C108" s="1003">
        <v>49</v>
      </c>
      <c r="D108" s="1004">
        <v>49</v>
      </c>
      <c r="E108" s="1005" t="str">
        <f>IF($G108="","",VLOOKUP($G108,'DANH MỤC VẬT TƯ'!$B$10:$G$55,2,0))</f>
        <v>Ngô Chiên</v>
      </c>
      <c r="F108" s="1005" t="str">
        <f>IF($G108="","",VLOOKUP($G108,'DANH MỤC VẬT TƯ'!$B$10:$G$55,3,0))</f>
        <v>Đĩa</v>
      </c>
      <c r="G108" s="1006" t="s">
        <v>1971</v>
      </c>
      <c r="H108" s="828">
        <v>20</v>
      </c>
      <c r="I108" s="828">
        <f>IF($G108="","",VLOOKUP($G108,'BẢNG TÍNH GIÁ THÀNH'!$A$10:$K$19,11,0))</f>
        <v>25162.350422649957</v>
      </c>
      <c r="J108" s="828">
        <f t="shared" si="1"/>
        <v>503247.00845299917</v>
      </c>
      <c r="K108" s="1085"/>
      <c r="L108" s="1085"/>
      <c r="M108" s="1076"/>
      <c r="N108" s="1317"/>
      <c r="O108" s="1076"/>
      <c r="P108" s="1076"/>
    </row>
    <row r="109" spans="1:16" s="1009" customFormat="1" ht="15.95" customHeight="1">
      <c r="A109" s="1001"/>
      <c r="B109" s="1028"/>
      <c r="C109" s="1003"/>
      <c r="D109" s="1004"/>
      <c r="E109" s="1005" t="str">
        <f>IF($G109="","",VLOOKUP($G109,'DANH MỤC VẬT TƯ'!$B$10:$G$55,2,0))</f>
        <v/>
      </c>
      <c r="F109" s="1005" t="str">
        <f>IF($G109="","",VLOOKUP($G109,'DANH MỤC VẬT TƯ'!$B$10:$G$55,3,0))</f>
        <v/>
      </c>
      <c r="G109" s="1006"/>
      <c r="H109" s="828"/>
      <c r="I109" s="828" t="str">
        <f>IF($G109="","",VLOOKUP($G109,'BẢNG TÍNH GIÁ THÀNH'!$A$10:$K$19,11,0))</f>
        <v/>
      </c>
      <c r="J109" s="828" t="str">
        <f t="shared" si="1"/>
        <v/>
      </c>
      <c r="K109" s="1085"/>
      <c r="L109" s="1085"/>
      <c r="M109" s="1076"/>
      <c r="N109" s="1317"/>
      <c r="O109" s="1076"/>
      <c r="P109" s="1076"/>
    </row>
    <row r="110" spans="1:16" s="1009" customFormat="1" ht="15.95" customHeight="1">
      <c r="A110" s="1001"/>
      <c r="B110" s="1028">
        <v>44581</v>
      </c>
      <c r="C110" s="1003">
        <v>50</v>
      </c>
      <c r="D110" s="1004">
        <v>50</v>
      </c>
      <c r="E110" s="1005" t="str">
        <f>IF($G110="","",VLOOKUP($G110,'DANH MỤC VẬT TƯ'!$B$10:$G$55,2,0))</f>
        <v>Ngô Chiên</v>
      </c>
      <c r="F110" s="1005" t="str">
        <f>IF($G110="","",VLOOKUP($G110,'DANH MỤC VẬT TƯ'!$B$10:$G$55,3,0))</f>
        <v>Đĩa</v>
      </c>
      <c r="G110" s="1006" t="s">
        <v>1971</v>
      </c>
      <c r="H110" s="828">
        <v>20</v>
      </c>
      <c r="I110" s="828">
        <f>IF($G110="","",VLOOKUP($G110,'BẢNG TÍNH GIÁ THÀNH'!$A$10:$K$19,11,0))</f>
        <v>25162.350422649957</v>
      </c>
      <c r="J110" s="828">
        <f t="shared" si="1"/>
        <v>503247.00845299917</v>
      </c>
      <c r="K110" s="1085"/>
      <c r="L110" s="1085"/>
      <c r="M110" s="1076"/>
      <c r="N110" s="1317"/>
      <c r="O110" s="1076"/>
      <c r="P110" s="1076"/>
    </row>
    <row r="111" spans="1:16" s="1009" customFormat="1" ht="15.95" customHeight="1">
      <c r="A111" s="1001"/>
      <c r="B111" s="1028"/>
      <c r="C111" s="1003"/>
      <c r="D111" s="1004"/>
      <c r="E111" s="1005" t="str">
        <f>IF($G111="","",VLOOKUP($G111,'DANH MỤC VẬT TƯ'!$B$10:$G$55,2,0))</f>
        <v/>
      </c>
      <c r="F111" s="1005" t="str">
        <f>IF($G111="","",VLOOKUP($G111,'DANH MỤC VẬT TƯ'!$B$10:$G$55,3,0))</f>
        <v/>
      </c>
      <c r="G111" s="1006"/>
      <c r="H111" s="828"/>
      <c r="I111" s="828" t="str">
        <f>IF($G111="","",VLOOKUP($G111,'BẢNG TÍNH GIÁ THÀNH'!$A$10:$K$19,11,0))</f>
        <v/>
      </c>
      <c r="J111" s="828" t="str">
        <f t="shared" si="1"/>
        <v/>
      </c>
      <c r="K111" s="1085"/>
      <c r="L111" s="1085"/>
      <c r="M111" s="1076"/>
      <c r="N111" s="1317"/>
      <c r="O111" s="1076"/>
      <c r="P111" s="1076"/>
    </row>
    <row r="112" spans="1:16" s="1009" customFormat="1" ht="15.95" customHeight="1">
      <c r="A112" s="1001"/>
      <c r="B112" s="1028">
        <v>44582</v>
      </c>
      <c r="C112" s="1003">
        <v>51</v>
      </c>
      <c r="D112" s="1004">
        <v>51</v>
      </c>
      <c r="E112" s="1005" t="str">
        <f>IF($G112="","",VLOOKUP($G112,'DANH MỤC VẬT TƯ'!$B$10:$G$55,2,0))</f>
        <v>Ngô Chiên</v>
      </c>
      <c r="F112" s="1005" t="str">
        <f>IF($G112="","",VLOOKUP($G112,'DANH MỤC VẬT TƯ'!$B$10:$G$55,3,0))</f>
        <v>Đĩa</v>
      </c>
      <c r="G112" s="1006" t="s">
        <v>1971</v>
      </c>
      <c r="H112" s="828">
        <v>20</v>
      </c>
      <c r="I112" s="828">
        <f>IF($G112="","",VLOOKUP($G112,'BẢNG TÍNH GIÁ THÀNH'!$A$10:$K$19,11,0))</f>
        <v>25162.350422649957</v>
      </c>
      <c r="J112" s="828">
        <f t="shared" si="1"/>
        <v>503247.00845299917</v>
      </c>
      <c r="K112" s="1085"/>
      <c r="L112" s="1085"/>
      <c r="M112" s="1076"/>
      <c r="N112" s="1317"/>
      <c r="O112" s="1076"/>
      <c r="P112" s="1076"/>
    </row>
    <row r="113" spans="1:16" s="1009" customFormat="1" ht="15.95" customHeight="1">
      <c r="A113" s="1001"/>
      <c r="B113" s="1028"/>
      <c r="C113" s="1003"/>
      <c r="D113" s="1004"/>
      <c r="E113" s="1005" t="str">
        <f>IF($G113="","",VLOOKUP($G113,'DANH MỤC VẬT TƯ'!$B$10:$G$55,2,0))</f>
        <v/>
      </c>
      <c r="F113" s="1005" t="str">
        <f>IF($G113="","",VLOOKUP($G113,'DANH MỤC VẬT TƯ'!$B$10:$G$55,3,0))</f>
        <v/>
      </c>
      <c r="G113" s="1006"/>
      <c r="H113" s="828"/>
      <c r="I113" s="828" t="str">
        <f>IF($G113="","",VLOOKUP($G113,'BẢNG TÍNH GIÁ THÀNH'!$A$10:$K$19,11,0))</f>
        <v/>
      </c>
      <c r="J113" s="828" t="str">
        <f t="shared" si="1"/>
        <v/>
      </c>
      <c r="K113" s="1085"/>
      <c r="L113" s="1085"/>
      <c r="M113" s="1076"/>
      <c r="N113" s="1317"/>
      <c r="O113" s="1076"/>
      <c r="P113" s="1076"/>
    </row>
    <row r="114" spans="1:16" s="1009" customFormat="1" ht="15.95" customHeight="1">
      <c r="A114" s="1001"/>
      <c r="B114" s="1028">
        <v>44582</v>
      </c>
      <c r="C114" s="1003">
        <v>52</v>
      </c>
      <c r="D114" s="1004">
        <v>52</v>
      </c>
      <c r="E114" s="1005" t="str">
        <f>IF($G114="","",VLOOKUP($G114,'DANH MỤC VẬT TƯ'!$B$10:$G$55,2,0))</f>
        <v>Lẩu cá diêu hồng</v>
      </c>
      <c r="F114" s="1005" t="str">
        <f>IF($G114="","",VLOOKUP($G114,'DANH MỤC VẬT TƯ'!$B$10:$G$55,3,0))</f>
        <v>Nồi</v>
      </c>
      <c r="G114" s="1006" t="s">
        <v>2121</v>
      </c>
      <c r="H114" s="828">
        <v>15</v>
      </c>
      <c r="I114" s="828">
        <f>IF($G114="","",VLOOKUP($G114,'BẢNG TÍNH GIÁ THÀNH'!$A$10:$K$19,11,0))</f>
        <v>198248.82151178751</v>
      </c>
      <c r="J114" s="828">
        <f t="shared" si="1"/>
        <v>2973732.3226768128</v>
      </c>
      <c r="K114" s="1085"/>
      <c r="L114" s="1085"/>
      <c r="M114" s="1076"/>
      <c r="N114" s="1317"/>
      <c r="O114" s="1076"/>
      <c r="P114" s="1076"/>
    </row>
    <row r="115" spans="1:16" s="1009" customFormat="1" ht="15.95" customHeight="1">
      <c r="A115" s="1001"/>
      <c r="B115" s="1028"/>
      <c r="C115" s="1003"/>
      <c r="D115" s="1004"/>
      <c r="E115" s="1005" t="str">
        <f>IF($G115="","",VLOOKUP($G115,'DANH MỤC VẬT TƯ'!$B$10:$G$55,2,0))</f>
        <v/>
      </c>
      <c r="F115" s="1005" t="str">
        <f>IF($G115="","",VLOOKUP($G115,'DANH MỤC VẬT TƯ'!$B$10:$G$55,3,0))</f>
        <v/>
      </c>
      <c r="G115" s="1006"/>
      <c r="H115" s="828"/>
      <c r="I115" s="828" t="str">
        <f>IF($G115="","",VLOOKUP($G115,'BẢNG TÍNH GIÁ THÀNH'!$A$10:$K$19,11,0))</f>
        <v/>
      </c>
      <c r="J115" s="828" t="str">
        <f t="shared" si="1"/>
        <v/>
      </c>
      <c r="K115" s="1085"/>
      <c r="L115" s="1085"/>
      <c r="M115" s="1076"/>
      <c r="N115" s="1317"/>
      <c r="O115" s="1076"/>
      <c r="P115" s="1076"/>
    </row>
    <row r="116" spans="1:16" s="1009" customFormat="1" ht="15.95" customHeight="1">
      <c r="A116" s="1001"/>
      <c r="B116" s="1028">
        <v>44583</v>
      </c>
      <c r="C116" s="1003">
        <v>53</v>
      </c>
      <c r="D116" s="1004">
        <v>53</v>
      </c>
      <c r="E116" s="1005" t="str">
        <f>IF($G116="","",VLOOKUP($G116,'DANH MỤC VẬT TƯ'!$B$10:$G$55,2,0))</f>
        <v>Ngô Chiên</v>
      </c>
      <c r="F116" s="1005" t="str">
        <f>IF($G116="","",VLOOKUP($G116,'DANH MỤC VẬT TƯ'!$B$10:$G$55,3,0))</f>
        <v>Đĩa</v>
      </c>
      <c r="G116" s="1006" t="s">
        <v>1971</v>
      </c>
      <c r="H116" s="828">
        <v>20</v>
      </c>
      <c r="I116" s="828">
        <f>IF($G116="","",VLOOKUP($G116,'BẢNG TÍNH GIÁ THÀNH'!$A$10:$K$19,11,0))</f>
        <v>25162.350422649957</v>
      </c>
      <c r="J116" s="828">
        <f t="shared" si="1"/>
        <v>503247.00845299917</v>
      </c>
      <c r="K116" s="1085"/>
      <c r="L116" s="1085"/>
      <c r="M116" s="1076"/>
      <c r="N116" s="1317"/>
      <c r="O116" s="1076"/>
      <c r="P116" s="1076"/>
    </row>
    <row r="117" spans="1:16" s="1009" customFormat="1" ht="15.95" customHeight="1">
      <c r="A117" s="1001"/>
      <c r="B117" s="1028"/>
      <c r="C117" s="1003"/>
      <c r="D117" s="1004"/>
      <c r="E117" s="1005" t="str">
        <f>IF($G117="","",VLOOKUP($G117,'DANH MỤC VẬT TƯ'!$B$10:$G$55,2,0))</f>
        <v/>
      </c>
      <c r="F117" s="1005" t="str">
        <f>IF($G117="","",VLOOKUP($G117,'DANH MỤC VẬT TƯ'!$B$10:$G$55,3,0))</f>
        <v/>
      </c>
      <c r="G117" s="1006"/>
      <c r="H117" s="828"/>
      <c r="I117" s="828" t="str">
        <f>IF($G117="","",VLOOKUP($G117,'BẢNG TÍNH GIÁ THÀNH'!$A$10:$K$19,11,0))</f>
        <v/>
      </c>
      <c r="J117" s="828" t="str">
        <f t="shared" si="1"/>
        <v/>
      </c>
      <c r="K117" s="1085"/>
      <c r="L117" s="1085"/>
      <c r="M117" s="1076"/>
      <c r="N117" s="1317"/>
      <c r="O117" s="1076"/>
      <c r="P117" s="1076"/>
    </row>
    <row r="118" spans="1:16" s="1009" customFormat="1" ht="15.95" customHeight="1">
      <c r="A118" s="1001"/>
      <c r="B118" s="1028">
        <v>44583</v>
      </c>
      <c r="C118" s="1003">
        <v>54</v>
      </c>
      <c r="D118" s="1004">
        <v>54</v>
      </c>
      <c r="E118" s="1005" t="str">
        <f>IF($G118="","",VLOOKUP($G118,'DANH MỤC VẬT TƯ'!$B$10:$G$55,2,0))</f>
        <v>Mực nướng muối ớt</v>
      </c>
      <c r="F118" s="1005" t="str">
        <f>IF($G118="","",VLOOKUP($G118,'DANH MỤC VẬT TƯ'!$B$10:$G$55,3,0))</f>
        <v>Đĩa</v>
      </c>
      <c r="G118" s="1006" t="s">
        <v>2124</v>
      </c>
      <c r="H118" s="828">
        <v>30</v>
      </c>
      <c r="I118" s="828">
        <f>IF($G118="","",VLOOKUP($G118,'BẢNG TÍNH GIÁ THÀNH'!$A$10:$K$19,11,0))</f>
        <v>205873.77618531781</v>
      </c>
      <c r="J118" s="828">
        <f t="shared" si="1"/>
        <v>6176213.2855595341</v>
      </c>
      <c r="K118" s="1085"/>
      <c r="L118" s="1085"/>
      <c r="M118" s="1076"/>
      <c r="N118" s="1317"/>
      <c r="O118" s="1076"/>
      <c r="P118" s="1076"/>
    </row>
    <row r="119" spans="1:16" s="1009" customFormat="1" ht="15.95" customHeight="1">
      <c r="A119" s="1001"/>
      <c r="B119" s="1028"/>
      <c r="C119" s="1003"/>
      <c r="D119" s="1004"/>
      <c r="E119" s="1005" t="str">
        <f>IF($G119="","",VLOOKUP($G119,'DANH MỤC VẬT TƯ'!$B$10:$G$55,2,0))</f>
        <v/>
      </c>
      <c r="F119" s="1005" t="str">
        <f>IF($G119="","",VLOOKUP($G119,'DANH MỤC VẬT TƯ'!$B$10:$G$55,3,0))</f>
        <v/>
      </c>
      <c r="G119" s="1006"/>
      <c r="H119" s="828"/>
      <c r="I119" s="828" t="str">
        <f>IF($G119="","",VLOOKUP($G119,'BẢNG TÍNH GIÁ THÀNH'!$A$10:$K$19,11,0))</f>
        <v/>
      </c>
      <c r="J119" s="828" t="str">
        <f t="shared" si="1"/>
        <v/>
      </c>
      <c r="K119" s="1085"/>
      <c r="L119" s="1085"/>
      <c r="M119" s="1076"/>
      <c r="N119" s="1317"/>
      <c r="O119" s="1076"/>
      <c r="P119" s="1076"/>
    </row>
    <row r="120" spans="1:16" s="1009" customFormat="1" ht="15.95" customHeight="1">
      <c r="A120" s="1001"/>
      <c r="B120" s="1028">
        <v>44583</v>
      </c>
      <c r="C120" s="1003">
        <v>55</v>
      </c>
      <c r="D120" s="1004">
        <v>55</v>
      </c>
      <c r="E120" s="1005" t="str">
        <f>IF($G120="","",VLOOKUP($G120,'DANH MỤC VẬT TƯ'!$B$10:$G$55,2,0))</f>
        <v>Khoai tây chiên</v>
      </c>
      <c r="F120" s="1005" t="str">
        <f>IF($G120="","",VLOOKUP($G120,'DANH MỤC VẬT TƯ'!$B$10:$G$55,3,0))</f>
        <v>Đĩa</v>
      </c>
      <c r="G120" s="1006" t="s">
        <v>2129</v>
      </c>
      <c r="H120" s="828">
        <v>20</v>
      </c>
      <c r="I120" s="828">
        <f>IF($G120="","",VLOOKUP($G120,'BẢNG TÍNH GIÁ THÀNH'!$A$10:$K$19,11,0))</f>
        <v>24399.85495529692</v>
      </c>
      <c r="J120" s="828">
        <f t="shared" si="1"/>
        <v>487997.0991059384</v>
      </c>
      <c r="K120" s="1085"/>
      <c r="L120" s="1085"/>
      <c r="M120" s="1076"/>
      <c r="N120" s="1317"/>
      <c r="O120" s="1076"/>
      <c r="P120" s="1076"/>
    </row>
    <row r="121" spans="1:16" s="1009" customFormat="1" ht="15.95" customHeight="1">
      <c r="A121" s="1001"/>
      <c r="B121" s="1028"/>
      <c r="C121" s="1003"/>
      <c r="D121" s="1004"/>
      <c r="E121" s="1005" t="str">
        <f>IF($G121="","",VLOOKUP($G121,'DANH MỤC VẬT TƯ'!$B$10:$G$55,2,0))</f>
        <v/>
      </c>
      <c r="F121" s="1005" t="str">
        <f>IF($G121="","",VLOOKUP($G121,'DANH MỤC VẬT TƯ'!$B$10:$G$55,3,0))</f>
        <v/>
      </c>
      <c r="G121" s="1006"/>
      <c r="H121" s="828"/>
      <c r="I121" s="828" t="str">
        <f>IF($G121="","",VLOOKUP($G121,'BẢNG TÍNH GIÁ THÀNH'!$A$10:$K$19,11,0))</f>
        <v/>
      </c>
      <c r="J121" s="828" t="str">
        <f t="shared" si="1"/>
        <v/>
      </c>
      <c r="K121" s="1085"/>
      <c r="L121" s="1085"/>
      <c r="M121" s="1076"/>
      <c r="N121" s="1317"/>
      <c r="O121" s="1076"/>
      <c r="P121" s="1076"/>
    </row>
    <row r="122" spans="1:16" s="1009" customFormat="1" ht="15.95" customHeight="1">
      <c r="A122" s="1001"/>
      <c r="B122" s="1028">
        <v>44583</v>
      </c>
      <c r="C122" s="1003">
        <v>56</v>
      </c>
      <c r="D122" s="1004">
        <v>56</v>
      </c>
      <c r="E122" s="1005" t="str">
        <f>IF($G122="","",VLOOKUP($G122,'DANH MỤC VẬT TƯ'!$B$10:$G$55,2,0))</f>
        <v>Ngô Chiên</v>
      </c>
      <c r="F122" s="1005" t="str">
        <f>IF($G122="","",VLOOKUP($G122,'DANH MỤC VẬT TƯ'!$B$10:$G$55,3,0))</f>
        <v>Đĩa</v>
      </c>
      <c r="G122" s="1006" t="s">
        <v>1971</v>
      </c>
      <c r="H122" s="828">
        <v>20</v>
      </c>
      <c r="I122" s="828">
        <f>IF($G122="","",VLOOKUP($G122,'BẢNG TÍNH GIÁ THÀNH'!$A$10:$K$19,11,0))</f>
        <v>25162.350422649957</v>
      </c>
      <c r="J122" s="828">
        <f t="shared" si="1"/>
        <v>503247.00845299917</v>
      </c>
      <c r="K122" s="1085"/>
      <c r="L122" s="1085"/>
      <c r="M122" s="1076"/>
      <c r="N122" s="1317"/>
      <c r="O122" s="1076"/>
      <c r="P122" s="1076"/>
    </row>
    <row r="123" spans="1:16" s="1009" customFormat="1" ht="15.95" customHeight="1">
      <c r="A123" s="1001"/>
      <c r="B123" s="1028"/>
      <c r="C123" s="1003"/>
      <c r="D123" s="1004"/>
      <c r="E123" s="1005" t="str">
        <f>IF($G123="","",VLOOKUP($G123,'DANH MỤC VẬT TƯ'!$B$10:$G$55,2,0))</f>
        <v/>
      </c>
      <c r="F123" s="1005" t="str">
        <f>IF($G123="","",VLOOKUP($G123,'DANH MỤC VẬT TƯ'!$B$10:$G$55,3,0))</f>
        <v/>
      </c>
      <c r="G123" s="1006"/>
      <c r="H123" s="828"/>
      <c r="I123" s="828" t="str">
        <f>IF($G123="","",VLOOKUP($G123,'BẢNG TÍNH GIÁ THÀNH'!$A$10:$K$19,11,0))</f>
        <v/>
      </c>
      <c r="J123" s="828" t="str">
        <f t="shared" si="1"/>
        <v/>
      </c>
      <c r="K123" s="1085"/>
      <c r="L123" s="1085"/>
      <c r="M123" s="1076"/>
      <c r="N123" s="1317"/>
      <c r="O123" s="1076"/>
      <c r="P123" s="1076"/>
    </row>
    <row r="124" spans="1:16" s="1009" customFormat="1" ht="15.95" customHeight="1">
      <c r="A124" s="1001"/>
      <c r="B124" s="1028">
        <v>44584</v>
      </c>
      <c r="C124" s="1003">
        <v>57</v>
      </c>
      <c r="D124" s="1004">
        <v>57</v>
      </c>
      <c r="E124" s="1005" t="str">
        <f>IF($G124="","",VLOOKUP($G124,'DANH MỤC VẬT TƯ'!$B$10:$G$55,2,0))</f>
        <v>Bò xào thập cẩm</v>
      </c>
      <c r="F124" s="1005" t="str">
        <f>IF($G124="","",VLOOKUP($G124,'DANH MỤC VẬT TƯ'!$B$10:$G$55,3,0))</f>
        <v>Nồi</v>
      </c>
      <c r="G124" s="1006" t="s">
        <v>2127</v>
      </c>
      <c r="H124" s="828">
        <v>15</v>
      </c>
      <c r="I124" s="828">
        <f>IF($G124="","",VLOOKUP($G124,'BẢNG TÍNH GIÁ THÀNH'!$A$10:$K$19,11,0))</f>
        <v>152499.09347060576</v>
      </c>
      <c r="J124" s="828">
        <f t="shared" si="1"/>
        <v>2287486.4020590866</v>
      </c>
      <c r="K124" s="1085"/>
      <c r="L124" s="1085"/>
      <c r="M124" s="1076"/>
      <c r="N124" s="1317"/>
      <c r="O124" s="1076"/>
      <c r="P124" s="1076"/>
    </row>
    <row r="125" spans="1:16" s="1009" customFormat="1" ht="15.95" customHeight="1">
      <c r="A125" s="1001"/>
      <c r="B125" s="1028"/>
      <c r="C125" s="1003"/>
      <c r="D125" s="1004"/>
      <c r="E125" s="1005" t="str">
        <f>IF($G125="","",VLOOKUP($G125,'DANH MỤC VẬT TƯ'!$B$10:$G$55,2,0))</f>
        <v/>
      </c>
      <c r="F125" s="1005" t="str">
        <f>IF($G125="","",VLOOKUP($G125,'DANH MỤC VẬT TƯ'!$B$10:$G$55,3,0))</f>
        <v/>
      </c>
      <c r="G125" s="1006"/>
      <c r="H125" s="828"/>
      <c r="I125" s="828" t="str">
        <f>IF($G125="","",VLOOKUP($G125,'BẢNG TÍNH GIÁ THÀNH'!$A$10:$K$19,11,0))</f>
        <v/>
      </c>
      <c r="J125" s="828" t="str">
        <f t="shared" si="1"/>
        <v/>
      </c>
      <c r="K125" s="1085"/>
      <c r="L125" s="1085"/>
      <c r="M125" s="1076"/>
      <c r="N125" s="1317"/>
      <c r="O125" s="1076"/>
      <c r="P125" s="1076"/>
    </row>
    <row r="126" spans="1:16" s="1009" customFormat="1" ht="15.95" customHeight="1">
      <c r="A126" s="1001"/>
      <c r="B126" s="1028">
        <v>44584</v>
      </c>
      <c r="C126" s="1003">
        <v>58</v>
      </c>
      <c r="D126" s="1004">
        <v>58</v>
      </c>
      <c r="E126" s="1005" t="str">
        <f>IF($G126="","",VLOOKUP($G126,'DANH MỤC VẬT TƯ'!$B$10:$G$55,2,0))</f>
        <v>Khoai tây chiên</v>
      </c>
      <c r="F126" s="1005" t="str">
        <f>IF($G126="","",VLOOKUP($G126,'DANH MỤC VẬT TƯ'!$B$10:$G$55,3,0))</f>
        <v>Đĩa</v>
      </c>
      <c r="G126" s="1006" t="s">
        <v>2129</v>
      </c>
      <c r="H126" s="828">
        <v>20</v>
      </c>
      <c r="I126" s="828">
        <f>IF($G126="","",VLOOKUP($G126,'BẢNG TÍNH GIÁ THÀNH'!$A$10:$K$19,11,0))</f>
        <v>24399.85495529692</v>
      </c>
      <c r="J126" s="828">
        <f t="shared" si="1"/>
        <v>487997.0991059384</v>
      </c>
      <c r="K126" s="1085"/>
      <c r="L126" s="1085"/>
      <c r="M126" s="1076"/>
      <c r="N126" s="1317"/>
      <c r="O126" s="1076"/>
      <c r="P126" s="1076"/>
    </row>
    <row r="127" spans="1:16" s="1009" customFormat="1" ht="15.95" customHeight="1">
      <c r="A127" s="1001"/>
      <c r="B127" s="1028"/>
      <c r="C127" s="1003"/>
      <c r="D127" s="1004"/>
      <c r="E127" s="1005" t="str">
        <f>IF($G127="","",VLOOKUP($G127,'DANH MỤC VẬT TƯ'!$B$10:$G$55,2,0))</f>
        <v/>
      </c>
      <c r="F127" s="1005" t="str">
        <f>IF($G127="","",VLOOKUP($G127,'DANH MỤC VẬT TƯ'!$B$10:$G$55,3,0))</f>
        <v/>
      </c>
      <c r="G127" s="1006"/>
      <c r="H127" s="828"/>
      <c r="I127" s="828" t="str">
        <f>IF($G127="","",VLOOKUP($G127,'BẢNG TÍNH GIÁ THÀNH'!$A$10:$K$19,11,0))</f>
        <v/>
      </c>
      <c r="J127" s="828" t="str">
        <f t="shared" si="1"/>
        <v/>
      </c>
      <c r="K127" s="1085"/>
      <c r="L127" s="1085"/>
      <c r="M127" s="1076"/>
      <c r="N127" s="1317"/>
      <c r="O127" s="1076"/>
      <c r="P127" s="1076"/>
    </row>
    <row r="128" spans="1:16" s="1009" customFormat="1" ht="15.95" customHeight="1">
      <c r="A128" s="1001"/>
      <c r="B128" s="1028">
        <v>44584</v>
      </c>
      <c r="C128" s="1003">
        <v>59</v>
      </c>
      <c r="D128" s="1004">
        <v>59</v>
      </c>
      <c r="E128" s="1005" t="str">
        <f>IF($G128="","",VLOOKUP($G128,'DANH MỤC VẬT TƯ'!$B$10:$G$55,2,0))</f>
        <v>Mực nướng muối ớt</v>
      </c>
      <c r="F128" s="1005" t="str">
        <f>IF($G128="","",VLOOKUP($G128,'DANH MỤC VẬT TƯ'!$B$10:$G$55,3,0))</f>
        <v>Đĩa</v>
      </c>
      <c r="G128" s="1006" t="s">
        <v>2124</v>
      </c>
      <c r="H128" s="828">
        <v>30</v>
      </c>
      <c r="I128" s="828">
        <f>IF($G128="","",VLOOKUP($G128,'BẢNG TÍNH GIÁ THÀNH'!$A$10:$K$19,11,0))</f>
        <v>205873.77618531781</v>
      </c>
      <c r="J128" s="828">
        <f t="shared" si="1"/>
        <v>6176213.2855595341</v>
      </c>
      <c r="K128" s="1085"/>
      <c r="L128" s="1085"/>
      <c r="M128" s="1076"/>
      <c r="N128" s="1317"/>
      <c r="O128" s="1076"/>
      <c r="P128" s="1076"/>
    </row>
    <row r="129" spans="1:16" s="1009" customFormat="1" ht="15.95" customHeight="1">
      <c r="A129" s="1001"/>
      <c r="B129" s="1028"/>
      <c r="C129" s="1003"/>
      <c r="D129" s="1004"/>
      <c r="E129" s="1005" t="str">
        <f>IF($G129="","",VLOOKUP($G129,'DANH MỤC VẬT TƯ'!$B$10:$G$55,2,0))</f>
        <v/>
      </c>
      <c r="F129" s="1005" t="str">
        <f>IF($G129="","",VLOOKUP($G129,'DANH MỤC VẬT TƯ'!$B$10:$G$55,3,0))</f>
        <v/>
      </c>
      <c r="G129" s="1006"/>
      <c r="H129" s="828"/>
      <c r="I129" s="828" t="str">
        <f>IF($G129="","",VLOOKUP($G129,'BẢNG TÍNH GIÁ THÀNH'!$A$10:$K$19,11,0))</f>
        <v/>
      </c>
      <c r="J129" s="828" t="str">
        <f t="shared" si="1"/>
        <v/>
      </c>
      <c r="K129" s="1085"/>
      <c r="L129" s="1085"/>
      <c r="M129" s="1076"/>
      <c r="N129" s="1317"/>
      <c r="O129" s="1076"/>
      <c r="P129" s="1076"/>
    </row>
    <row r="130" spans="1:16" s="1009" customFormat="1" ht="15.95" customHeight="1">
      <c r="A130" s="1001"/>
      <c r="B130" s="1028">
        <v>44584</v>
      </c>
      <c r="C130" s="1003">
        <v>60</v>
      </c>
      <c r="D130" s="1004">
        <v>60</v>
      </c>
      <c r="E130" s="1005" t="str">
        <f>IF($G130="","",VLOOKUP($G130,'DANH MỤC VẬT TƯ'!$B$10:$G$55,2,0))</f>
        <v>Bò xào thập cẩm</v>
      </c>
      <c r="F130" s="1005" t="str">
        <f>IF($G130="","",VLOOKUP($G130,'DANH MỤC VẬT TƯ'!$B$10:$G$55,3,0))</f>
        <v>Nồi</v>
      </c>
      <c r="G130" s="1006" t="s">
        <v>2127</v>
      </c>
      <c r="H130" s="828">
        <v>30</v>
      </c>
      <c r="I130" s="828">
        <f>IF($G130="","",VLOOKUP($G130,'BẢNG TÍNH GIÁ THÀNH'!$A$10:$K$19,11,0))</f>
        <v>152499.09347060576</v>
      </c>
      <c r="J130" s="828">
        <f t="shared" si="1"/>
        <v>4574972.8041181732</v>
      </c>
      <c r="K130" s="1085"/>
      <c r="L130" s="1085"/>
      <c r="M130" s="1076"/>
      <c r="N130" s="1317"/>
      <c r="O130" s="1076"/>
      <c r="P130" s="1076"/>
    </row>
    <row r="131" spans="1:16" s="1009" customFormat="1" ht="15.95" customHeight="1">
      <c r="A131" s="1001"/>
      <c r="B131" s="1028"/>
      <c r="C131" s="1003"/>
      <c r="D131" s="1004"/>
      <c r="E131" s="1005" t="str">
        <f>IF($G131="","",VLOOKUP($G131,'DANH MỤC VẬT TƯ'!$B$10:$G$55,2,0))</f>
        <v/>
      </c>
      <c r="F131" s="1005" t="str">
        <f>IF($G131="","",VLOOKUP($G131,'DANH MỤC VẬT TƯ'!$B$10:$G$55,3,0))</f>
        <v/>
      </c>
      <c r="G131" s="1006"/>
      <c r="H131" s="828"/>
      <c r="I131" s="828" t="str">
        <f>IF($G131="","",VLOOKUP($G131,'BẢNG TÍNH GIÁ THÀNH'!$A$10:$K$19,11,0))</f>
        <v/>
      </c>
      <c r="J131" s="828" t="str">
        <f t="shared" si="1"/>
        <v/>
      </c>
      <c r="K131" s="1085"/>
      <c r="L131" s="1085"/>
      <c r="M131" s="1076"/>
      <c r="N131" s="1317"/>
      <c r="O131" s="1076"/>
      <c r="P131" s="1076"/>
    </row>
    <row r="132" spans="1:16" s="1009" customFormat="1" ht="15.95" customHeight="1">
      <c r="A132" s="1001"/>
      <c r="B132" s="1028">
        <v>44585</v>
      </c>
      <c r="C132" s="1003">
        <v>61</v>
      </c>
      <c r="D132" s="1004">
        <v>61</v>
      </c>
      <c r="E132" s="1005" t="str">
        <f>IF($G132="","",VLOOKUP($G132,'DANH MỤC VẬT TƯ'!$B$10:$G$55,2,0))</f>
        <v>Khoai tây chiên</v>
      </c>
      <c r="F132" s="1005" t="str">
        <f>IF($G132="","",VLOOKUP($G132,'DANH MỤC VẬT TƯ'!$B$10:$G$55,3,0))</f>
        <v>Đĩa</v>
      </c>
      <c r="G132" s="1006" t="s">
        <v>2129</v>
      </c>
      <c r="H132" s="828">
        <v>20</v>
      </c>
      <c r="I132" s="828">
        <f>IF($G132="","",VLOOKUP($G132,'BẢNG TÍNH GIÁ THÀNH'!$A$10:$K$19,11,0))</f>
        <v>24399.85495529692</v>
      </c>
      <c r="J132" s="828">
        <f t="shared" si="1"/>
        <v>487997.0991059384</v>
      </c>
      <c r="K132" s="1085"/>
      <c r="L132" s="1085"/>
      <c r="M132" s="1076"/>
      <c r="N132" s="1317"/>
      <c r="O132" s="1076"/>
      <c r="P132" s="1076"/>
    </row>
    <row r="133" spans="1:16" s="1009" customFormat="1" ht="15.95" customHeight="1">
      <c r="A133" s="1001"/>
      <c r="B133" s="1028"/>
      <c r="C133" s="1003"/>
      <c r="D133" s="1004"/>
      <c r="E133" s="1005" t="str">
        <f>IF($G133="","",VLOOKUP($G133,'DANH MỤC VẬT TƯ'!$B$10:$G$55,2,0))</f>
        <v/>
      </c>
      <c r="F133" s="1005" t="str">
        <f>IF($G133="","",VLOOKUP($G133,'DANH MỤC VẬT TƯ'!$B$10:$G$55,3,0))</f>
        <v/>
      </c>
      <c r="G133" s="1006"/>
      <c r="H133" s="828"/>
      <c r="I133" s="828" t="str">
        <f>IF($G133="","",VLOOKUP($G133,'BẢNG TÍNH GIÁ THÀNH'!$A$10:$K$19,11,0))</f>
        <v/>
      </c>
      <c r="J133" s="828" t="str">
        <f t="shared" si="1"/>
        <v/>
      </c>
      <c r="K133" s="1085"/>
      <c r="L133" s="1085"/>
      <c r="M133" s="1076"/>
      <c r="N133" s="1317"/>
      <c r="O133" s="1076"/>
      <c r="P133" s="1076"/>
    </row>
    <row r="134" spans="1:16" s="1009" customFormat="1" ht="15.95" customHeight="1">
      <c r="A134" s="1001"/>
      <c r="B134" s="1028">
        <v>44585</v>
      </c>
      <c r="C134" s="1003">
        <v>62</v>
      </c>
      <c r="D134" s="1004">
        <v>62</v>
      </c>
      <c r="E134" s="1005" t="str">
        <f>IF($G134="","",VLOOKUP($G134,'DANH MỤC VẬT TƯ'!$B$10:$G$55,2,0))</f>
        <v>Mực nướng muối ớt</v>
      </c>
      <c r="F134" s="1005" t="str">
        <f>IF($G134="","",VLOOKUP($G134,'DANH MỤC VẬT TƯ'!$B$10:$G$55,3,0))</f>
        <v>Đĩa</v>
      </c>
      <c r="G134" s="1006" t="s">
        <v>2124</v>
      </c>
      <c r="H134" s="828">
        <v>30</v>
      </c>
      <c r="I134" s="828">
        <f>IF($G134="","",VLOOKUP($G134,'BẢNG TÍNH GIÁ THÀNH'!$A$10:$K$19,11,0))</f>
        <v>205873.77618531781</v>
      </c>
      <c r="J134" s="828">
        <f t="shared" si="1"/>
        <v>6176213.2855595341</v>
      </c>
      <c r="K134" s="1085"/>
      <c r="L134" s="1085"/>
      <c r="M134" s="1076"/>
      <c r="N134" s="1317"/>
      <c r="O134" s="1076"/>
      <c r="P134" s="1076"/>
    </row>
    <row r="135" spans="1:16" s="1009" customFormat="1" ht="15.95" customHeight="1">
      <c r="A135" s="1001"/>
      <c r="B135" s="1028"/>
      <c r="C135" s="1003"/>
      <c r="D135" s="1004"/>
      <c r="E135" s="1005" t="str">
        <f>IF($G135="","",VLOOKUP($G135,'DANH MỤC VẬT TƯ'!$B$10:$G$55,2,0))</f>
        <v/>
      </c>
      <c r="F135" s="1005" t="str">
        <f>IF($G135="","",VLOOKUP($G135,'DANH MỤC VẬT TƯ'!$B$10:$G$55,3,0))</f>
        <v/>
      </c>
      <c r="G135" s="1006"/>
      <c r="H135" s="828"/>
      <c r="I135" s="828" t="str">
        <f>IF($G135="","",VLOOKUP($G135,'BẢNG TÍNH GIÁ THÀNH'!$A$10:$K$19,11,0))</f>
        <v/>
      </c>
      <c r="J135" s="828" t="str">
        <f t="shared" si="1"/>
        <v/>
      </c>
      <c r="K135" s="1085"/>
      <c r="L135" s="1085"/>
      <c r="M135" s="1076"/>
      <c r="N135" s="1317"/>
      <c r="O135" s="1076"/>
      <c r="P135" s="1076"/>
    </row>
    <row r="136" spans="1:16" s="1009" customFormat="1" ht="15.95" customHeight="1">
      <c r="A136" s="1001"/>
      <c r="B136" s="1028">
        <v>44585</v>
      </c>
      <c r="C136" s="1003">
        <v>63</v>
      </c>
      <c r="D136" s="1004">
        <v>63</v>
      </c>
      <c r="E136" s="1005" t="str">
        <f>IF($G136="","",VLOOKUP($G136,'DANH MỤC VẬT TƯ'!$B$10:$G$55,2,0))</f>
        <v>Khoai tây chiên</v>
      </c>
      <c r="F136" s="1005" t="str">
        <f>IF($G136="","",VLOOKUP($G136,'DANH MỤC VẬT TƯ'!$B$10:$G$55,3,0))</f>
        <v>Đĩa</v>
      </c>
      <c r="G136" s="1006" t="s">
        <v>2129</v>
      </c>
      <c r="H136" s="828">
        <v>15</v>
      </c>
      <c r="I136" s="828">
        <f>IF($G136="","",VLOOKUP($G136,'BẢNG TÍNH GIÁ THÀNH'!$A$10:$K$19,11,0))</f>
        <v>24399.85495529692</v>
      </c>
      <c r="J136" s="828">
        <f t="shared" si="1"/>
        <v>365997.82432945381</v>
      </c>
      <c r="K136" s="1085"/>
      <c r="L136" s="1085"/>
      <c r="M136" s="1076"/>
      <c r="N136" s="1317"/>
      <c r="O136" s="1076"/>
      <c r="P136" s="1076"/>
    </row>
    <row r="137" spans="1:16" s="1009" customFormat="1" ht="15.95" customHeight="1">
      <c r="A137" s="1001"/>
      <c r="B137" s="1028"/>
      <c r="C137" s="1003"/>
      <c r="D137" s="1004"/>
      <c r="E137" s="1005" t="str">
        <f>IF($G137="","",VLOOKUP($G137,'DANH MỤC VẬT TƯ'!$B$10:$G$55,2,0))</f>
        <v/>
      </c>
      <c r="F137" s="1005" t="str">
        <f>IF($G137="","",VLOOKUP($G137,'DANH MỤC VẬT TƯ'!$B$10:$G$55,3,0))</f>
        <v/>
      </c>
      <c r="G137" s="1006"/>
      <c r="H137" s="828"/>
      <c r="I137" s="828" t="str">
        <f>IF($G137="","",VLOOKUP($G137,'BẢNG TÍNH GIÁ THÀNH'!$A$10:$K$19,11,0))</f>
        <v/>
      </c>
      <c r="J137" s="828" t="str">
        <f t="shared" si="1"/>
        <v/>
      </c>
      <c r="K137" s="1085"/>
      <c r="L137" s="1085"/>
      <c r="M137" s="1076"/>
      <c r="N137" s="1317"/>
      <c r="O137" s="1076"/>
      <c r="P137" s="1076"/>
    </row>
    <row r="138" spans="1:16" s="1009" customFormat="1" ht="15.95" customHeight="1">
      <c r="A138" s="1001"/>
      <c r="B138" s="1028">
        <v>44585</v>
      </c>
      <c r="C138" s="1003">
        <v>64</v>
      </c>
      <c r="D138" s="1004">
        <v>64</v>
      </c>
      <c r="E138" s="1005" t="str">
        <f>IF($G138="","",VLOOKUP($G138,'DANH MỤC VẬT TƯ'!$B$10:$G$55,2,0))</f>
        <v>Bò xào thập cẩm</v>
      </c>
      <c r="F138" s="1005" t="str">
        <f>IF($G138="","",VLOOKUP($G138,'DANH MỤC VẬT TƯ'!$B$10:$G$55,3,0))</f>
        <v>Nồi</v>
      </c>
      <c r="G138" s="1006" t="s">
        <v>2127</v>
      </c>
      <c r="H138" s="828">
        <v>15</v>
      </c>
      <c r="I138" s="828">
        <f>IF($G138="","",VLOOKUP($G138,'BẢNG TÍNH GIÁ THÀNH'!$A$10:$K$19,11,0))</f>
        <v>152499.09347060576</v>
      </c>
      <c r="J138" s="828">
        <f t="shared" si="1"/>
        <v>2287486.4020590866</v>
      </c>
      <c r="K138" s="1085"/>
      <c r="L138" s="1085"/>
      <c r="M138" s="1076"/>
      <c r="N138" s="1317"/>
      <c r="O138" s="1076"/>
      <c r="P138" s="1076"/>
    </row>
    <row r="139" spans="1:16" s="1009" customFormat="1" ht="15.95" customHeight="1">
      <c r="A139" s="1001"/>
      <c r="B139" s="1028"/>
      <c r="C139" s="1003"/>
      <c r="D139" s="1004"/>
      <c r="E139" s="1005" t="str">
        <f>IF($G139="","",VLOOKUP($G139,'DANH MỤC VẬT TƯ'!$B$10:$G$55,2,0))</f>
        <v/>
      </c>
      <c r="F139" s="1005" t="str">
        <f>IF($G139="","",VLOOKUP($G139,'DANH MỤC VẬT TƯ'!$B$10:$G$55,3,0))</f>
        <v/>
      </c>
      <c r="G139" s="1006"/>
      <c r="H139" s="828"/>
      <c r="I139" s="828" t="str">
        <f>IF($G139="","",VLOOKUP($G139,'BẢNG TÍNH GIÁ THÀNH'!$A$10:$K$19,11,0))</f>
        <v/>
      </c>
      <c r="J139" s="828" t="str">
        <f t="shared" si="1"/>
        <v/>
      </c>
      <c r="K139" s="1085"/>
      <c r="L139" s="1085"/>
      <c r="M139" s="1076"/>
      <c r="N139" s="1317"/>
      <c r="O139" s="1076"/>
      <c r="P139" s="1076"/>
    </row>
    <row r="140" spans="1:16" s="1009" customFormat="1" ht="15.95" customHeight="1">
      <c r="A140" s="1001"/>
      <c r="B140" s="1028">
        <v>44586</v>
      </c>
      <c r="C140" s="1003">
        <v>65</v>
      </c>
      <c r="D140" s="1004">
        <v>65</v>
      </c>
      <c r="E140" s="1005" t="str">
        <f>IF($G140="","",VLOOKUP($G140,'DANH MỤC VẬT TƯ'!$B$10:$G$55,2,0))</f>
        <v>Khoai tây chiên</v>
      </c>
      <c r="F140" s="1005" t="str">
        <f>IF($G140="","",VLOOKUP($G140,'DANH MỤC VẬT TƯ'!$B$10:$G$55,3,0))</f>
        <v>Đĩa</v>
      </c>
      <c r="G140" s="1006" t="s">
        <v>2129</v>
      </c>
      <c r="H140" s="828">
        <v>15</v>
      </c>
      <c r="I140" s="828">
        <f>IF($G140="","",VLOOKUP($G140,'BẢNG TÍNH GIÁ THÀNH'!$A$10:$K$19,11,0))</f>
        <v>24399.85495529692</v>
      </c>
      <c r="J140" s="828">
        <f t="shared" si="1"/>
        <v>365997.82432945381</v>
      </c>
      <c r="K140" s="1085"/>
      <c r="L140" s="1085"/>
      <c r="M140" s="1076"/>
      <c r="N140" s="1317"/>
      <c r="O140" s="1076"/>
      <c r="P140" s="1076"/>
    </row>
    <row r="141" spans="1:16" s="1009" customFormat="1" ht="15.95" customHeight="1">
      <c r="A141" s="1001"/>
      <c r="B141" s="1028"/>
      <c r="C141" s="1003"/>
      <c r="D141" s="1004"/>
      <c r="E141" s="1005" t="str">
        <f>IF($G141="","",VLOOKUP($G141,'DANH MỤC VẬT TƯ'!$B$10:$G$55,2,0))</f>
        <v/>
      </c>
      <c r="F141" s="1005" t="str">
        <f>IF($G141="","",VLOOKUP($G141,'DANH MỤC VẬT TƯ'!$B$10:$G$55,3,0))</f>
        <v/>
      </c>
      <c r="G141" s="1006"/>
      <c r="H141" s="828"/>
      <c r="I141" s="828" t="str">
        <f>IF($G141="","",VLOOKUP($G141,'BẢNG TÍNH GIÁ THÀNH'!$A$10:$K$19,11,0))</f>
        <v/>
      </c>
      <c r="J141" s="828" t="str">
        <f>IF(H141="","",H141*I141)</f>
        <v/>
      </c>
      <c r="K141" s="1085"/>
      <c r="L141" s="1085"/>
      <c r="M141" s="1076"/>
      <c r="N141" s="1317"/>
      <c r="O141" s="1076"/>
      <c r="P141" s="1076"/>
    </row>
    <row r="142" spans="1:16" s="1009" customFormat="1" ht="15.95" customHeight="1">
      <c r="A142" s="1001"/>
      <c r="B142" s="1028">
        <v>44586</v>
      </c>
      <c r="C142" s="1003">
        <v>66</v>
      </c>
      <c r="D142" s="1004">
        <v>66</v>
      </c>
      <c r="E142" s="1005" t="str">
        <f>IF($G142="","",VLOOKUP($G142,'DANH MỤC VẬT TƯ'!$B$10:$G$55,2,0))</f>
        <v>Bò xào thập cẩm</v>
      </c>
      <c r="F142" s="1005" t="str">
        <f>IF($G142="","",VLOOKUP($G142,'DANH MỤC VẬT TƯ'!$B$10:$G$55,3,0))</f>
        <v>Nồi</v>
      </c>
      <c r="G142" s="1006" t="s">
        <v>2127</v>
      </c>
      <c r="H142" s="828">
        <v>25</v>
      </c>
      <c r="I142" s="828">
        <f>IF($G142="","",VLOOKUP($G142,'BẢNG TÍNH GIÁ THÀNH'!$A$10:$K$19,11,0))</f>
        <v>152499.09347060576</v>
      </c>
      <c r="J142" s="828">
        <f>IF(H142="","",H142*I142)</f>
        <v>3812477.336765144</v>
      </c>
      <c r="K142" s="1085"/>
      <c r="L142" s="1085"/>
      <c r="M142" s="1076"/>
      <c r="N142" s="1317"/>
      <c r="O142" s="1076"/>
      <c r="P142" s="1076"/>
    </row>
    <row r="143" spans="1:16" s="1009" customFormat="1" ht="15.95" customHeight="1">
      <c r="A143" s="1001"/>
      <c r="B143" s="1028"/>
      <c r="C143" s="1003"/>
      <c r="D143" s="1004"/>
      <c r="E143" s="1005" t="str">
        <f>IF($G143="","",VLOOKUP($G143,'DANH MỤC VẬT TƯ'!$B$10:$G$55,2,0))</f>
        <v/>
      </c>
      <c r="F143" s="1005" t="str">
        <f>IF($G143="","",VLOOKUP($G143,'DANH MỤC VẬT TƯ'!$B$10:$G$55,3,0))</f>
        <v/>
      </c>
      <c r="G143" s="1006"/>
      <c r="H143" s="828"/>
      <c r="I143" s="828" t="str">
        <f>IF($G143="","",VLOOKUP($G143,'BẢNG TÍNH GIÁ THÀNH'!$A$10:$K$19,11,0))</f>
        <v/>
      </c>
      <c r="J143" s="828" t="str">
        <f>IF(H143="","",H143*I143)</f>
        <v/>
      </c>
      <c r="K143" s="1085"/>
      <c r="L143" s="1085"/>
      <c r="M143" s="1076"/>
      <c r="N143" s="1317"/>
      <c r="O143" s="1076"/>
      <c r="P143" s="1076"/>
    </row>
    <row r="144" spans="1:16" s="1009" customFormat="1" ht="15.95" customHeight="1">
      <c r="A144" s="1001"/>
      <c r="B144" s="1028">
        <v>44587</v>
      </c>
      <c r="C144" s="1003">
        <v>67</v>
      </c>
      <c r="D144" s="1004">
        <v>67</v>
      </c>
      <c r="E144" s="1005" t="str">
        <f>IF($G144="","",VLOOKUP($G144,'DANH MỤC VẬT TƯ'!$B$10:$G$55,2,0))</f>
        <v>Bò xào thập cẩm</v>
      </c>
      <c r="F144" s="1005" t="str">
        <f>IF($G144="","",VLOOKUP($G144,'DANH MỤC VẬT TƯ'!$B$10:$G$55,3,0))</f>
        <v>Nồi</v>
      </c>
      <c r="G144" s="1006" t="s">
        <v>2127</v>
      </c>
      <c r="H144" s="828">
        <v>20</v>
      </c>
      <c r="I144" s="828">
        <f>IF($G144="","",VLOOKUP($G144,'BẢNG TÍNH GIÁ THÀNH'!$A$10:$K$19,11,0))</f>
        <v>152499.09347060576</v>
      </c>
      <c r="J144" s="828">
        <f>IF(H144="","",H144*I144)</f>
        <v>3049981.8694121153</v>
      </c>
      <c r="K144" s="1085"/>
      <c r="L144" s="1085"/>
      <c r="M144" s="1076"/>
      <c r="N144" s="1317"/>
      <c r="O144" s="1076"/>
      <c r="P144" s="1076"/>
    </row>
    <row r="145" spans="1:16" s="1009" customFormat="1" ht="15.95" customHeight="1">
      <c r="A145" s="1001"/>
      <c r="B145" s="1028"/>
      <c r="C145" s="1003"/>
      <c r="D145" s="1004"/>
      <c r="E145" s="1054"/>
      <c r="F145" s="1055"/>
      <c r="G145" s="813"/>
      <c r="H145" s="828"/>
      <c r="I145" s="828"/>
      <c r="J145" s="828"/>
      <c r="K145" s="1085"/>
      <c r="L145" s="1085"/>
      <c r="M145" s="1076"/>
      <c r="N145" s="1317"/>
      <c r="O145" s="1076"/>
      <c r="P145" s="1076"/>
    </row>
    <row r="146" spans="1:16" s="1039" customFormat="1" ht="15.95" customHeight="1">
      <c r="A146" s="1001"/>
      <c r="B146" s="1430"/>
      <c r="C146" s="1466"/>
      <c r="D146" s="1467"/>
      <c r="E146" s="1433" t="s">
        <v>125</v>
      </c>
      <c r="F146" s="1433" t="s">
        <v>242</v>
      </c>
      <c r="G146" s="1433" t="s">
        <v>242</v>
      </c>
      <c r="H146" s="1431">
        <f>SUM(H12:H145)</f>
        <v>1700</v>
      </c>
      <c r="I146" s="1431" t="s">
        <v>242</v>
      </c>
      <c r="J146" s="1431">
        <f>SUM(J12:J145)</f>
        <v>266689143.83561644</v>
      </c>
      <c r="N146" s="1050"/>
    </row>
    <row r="147" spans="1:16" s="1009" customFormat="1" ht="15.95" customHeight="1">
      <c r="A147" s="1001"/>
      <c r="B147" s="1045"/>
      <c r="C147" s="1040"/>
      <c r="D147" s="1041"/>
      <c r="F147" s="1042"/>
      <c r="G147" s="1043"/>
      <c r="H147" s="1084"/>
      <c r="I147" s="1084"/>
      <c r="J147" s="1084"/>
      <c r="K147" s="1085"/>
      <c r="L147" s="1085"/>
      <c r="M147" s="1076"/>
      <c r="N147" s="1317"/>
      <c r="O147" s="1076"/>
      <c r="P147" s="1076"/>
    </row>
    <row r="148" spans="1:16" s="1179" customFormat="1" ht="15.95" customHeight="1">
      <c r="A148" s="1001"/>
      <c r="B148" s="1046"/>
      <c r="C148" s="1366" t="s">
        <v>244</v>
      </c>
      <c r="D148" s="1048"/>
      <c r="E148" s="1039"/>
      <c r="F148" s="1039" t="s">
        <v>475</v>
      </c>
      <c r="G148" s="1043"/>
      <c r="H148" s="1049"/>
      <c r="I148" s="2005" t="s">
        <v>246</v>
      </c>
      <c r="J148" s="2005"/>
      <c r="N148" s="1207"/>
    </row>
    <row r="149" spans="1:16" s="1179" customFormat="1" ht="15.95" customHeight="1">
      <c r="A149" s="1001"/>
      <c r="B149" s="1045"/>
      <c r="C149" s="1368" t="s">
        <v>247</v>
      </c>
      <c r="D149" s="1052"/>
      <c r="E149" s="1053"/>
      <c r="F149" s="1053" t="s">
        <v>247</v>
      </c>
      <c r="G149" s="1043"/>
      <c r="H149" s="1044"/>
      <c r="I149" s="2032" t="s">
        <v>247</v>
      </c>
      <c r="J149" s="2032"/>
      <c r="N149" s="1207"/>
    </row>
    <row r="150" spans="1:16" s="1179" customFormat="1" ht="15.95" customHeight="1">
      <c r="A150" s="1001"/>
      <c r="B150" s="1045"/>
      <c r="C150" s="1368"/>
      <c r="D150" s="1052"/>
      <c r="E150" s="1053"/>
      <c r="F150" s="1053"/>
      <c r="G150" s="1043"/>
      <c r="H150" s="1044"/>
      <c r="I150" s="1052"/>
      <c r="J150" s="1052"/>
      <c r="N150" s="1207"/>
    </row>
    <row r="151" spans="1:16" s="1179" customFormat="1" ht="15.95" customHeight="1">
      <c r="A151" s="1001"/>
      <c r="B151" s="1045"/>
      <c r="C151" s="1368"/>
      <c r="D151" s="1052"/>
      <c r="E151" s="1053"/>
      <c r="F151" s="1053"/>
      <c r="G151" s="1043"/>
      <c r="H151" s="1044"/>
      <c r="I151" s="1052"/>
      <c r="J151" s="1052"/>
      <c r="N151" s="1207"/>
    </row>
    <row r="152" spans="1:16" s="1179" customFormat="1" ht="15.95" customHeight="1">
      <c r="A152" s="1001"/>
      <c r="B152" s="1045"/>
      <c r="C152" s="1368"/>
      <c r="D152" s="1052"/>
      <c r="E152" s="1053"/>
      <c r="F152" s="1053"/>
      <c r="G152" s="1043"/>
      <c r="H152" s="1044"/>
      <c r="I152" s="1052"/>
      <c r="J152" s="1052"/>
      <c r="N152" s="1207"/>
    </row>
    <row r="153" spans="1:16" s="1179" customFormat="1" ht="15.95" customHeight="1">
      <c r="A153" s="1001"/>
      <c r="B153" s="1045"/>
      <c r="C153" s="1368"/>
      <c r="D153" s="1052"/>
      <c r="E153" s="1053"/>
      <c r="F153" s="1053"/>
      <c r="G153" s="1043"/>
      <c r="H153" s="1044"/>
      <c r="I153" s="1052"/>
      <c r="J153" s="1052"/>
      <c r="N153" s="1207"/>
    </row>
    <row r="154" spans="1:16" s="1179" customFormat="1" ht="15.95" customHeight="1">
      <c r="A154" s="1001"/>
      <c r="B154" s="1045"/>
      <c r="C154" s="1368"/>
      <c r="D154" s="1052"/>
      <c r="E154" s="1053"/>
      <c r="F154" s="1053"/>
      <c r="G154" s="1043"/>
      <c r="H154" s="1044"/>
      <c r="I154" s="1052"/>
      <c r="J154" s="1052"/>
      <c r="N154" s="1207"/>
    </row>
    <row r="155" spans="1:16" s="1179" customFormat="1" ht="15.95" customHeight="1">
      <c r="A155" s="1001"/>
      <c r="B155" s="1045"/>
      <c r="C155" s="1368"/>
      <c r="D155" s="1052"/>
      <c r="E155" s="1053"/>
      <c r="F155" s="1053"/>
      <c r="G155" s="1043"/>
      <c r="H155" s="1044"/>
      <c r="I155" s="1052"/>
      <c r="J155" s="1052"/>
      <c r="N155" s="1207"/>
    </row>
    <row r="156" spans="1:16" s="1179" customFormat="1" ht="15.95" customHeight="1">
      <c r="A156" s="1001"/>
      <c r="B156" s="1045"/>
      <c r="C156" s="1368"/>
      <c r="D156" s="1052"/>
      <c r="E156" s="1053"/>
      <c r="F156" s="1053"/>
      <c r="G156" s="1043"/>
      <c r="H156" s="1044"/>
      <c r="I156" s="1052"/>
      <c r="J156" s="1052"/>
      <c r="N156" s="1207"/>
    </row>
    <row r="157" spans="1:16" s="1179" customFormat="1" ht="15.95" customHeight="1">
      <c r="A157" s="1001"/>
      <c r="B157" s="1045"/>
      <c r="C157" s="1368"/>
      <c r="D157" s="1052"/>
      <c r="E157" s="1053"/>
      <c r="F157" s="1053"/>
      <c r="G157" s="1043"/>
      <c r="H157" s="1044"/>
      <c r="I157" s="1052"/>
      <c r="J157" s="1052"/>
      <c r="N157" s="1207"/>
    </row>
    <row r="158" spans="1:16" s="1179" customFormat="1" ht="15.95" customHeight="1">
      <c r="A158" s="1001"/>
      <c r="B158" s="1045"/>
      <c r="C158" s="1368"/>
      <c r="D158" s="1052"/>
      <c r="E158" s="1053"/>
      <c r="F158" s="1053"/>
      <c r="G158" s="1043"/>
      <c r="H158" s="1044"/>
      <c r="I158" s="1052"/>
      <c r="J158" s="1052"/>
      <c r="N158" s="1207"/>
    </row>
    <row r="159" spans="1:16" s="1179" customFormat="1" ht="15.95" customHeight="1">
      <c r="A159" s="1001"/>
      <c r="B159" s="1045"/>
      <c r="C159" s="1368"/>
      <c r="D159" s="1052"/>
      <c r="E159" s="1053"/>
      <c r="F159" s="1053"/>
      <c r="G159" s="1043"/>
      <c r="H159" s="1044"/>
      <c r="I159" s="1052"/>
      <c r="J159" s="1052"/>
      <c r="N159" s="1207"/>
    </row>
    <row r="160" spans="1:16" s="1017" customFormat="1" ht="18" customHeight="1">
      <c r="A160" s="1010" t="s">
        <v>1634</v>
      </c>
      <c r="B160" s="1001"/>
      <c r="C160" s="1011"/>
      <c r="D160" s="1179"/>
      <c r="E160" s="1252"/>
      <c r="F160" s="1252"/>
      <c r="G160" s="1252"/>
      <c r="H160" s="1252"/>
      <c r="I160" s="1001"/>
      <c r="J160" s="1001"/>
      <c r="K160" s="1252"/>
      <c r="N160" s="1012"/>
    </row>
    <row r="161" spans="1:16" s="1009" customFormat="1" ht="15.95" customHeight="1">
      <c r="A161" s="1010" t="s">
        <v>129</v>
      </c>
      <c r="B161" s="1045"/>
      <c r="C161" s="1040"/>
      <c r="D161" s="1041"/>
      <c r="F161" s="1042"/>
      <c r="G161" s="1043"/>
      <c r="H161" s="1084"/>
      <c r="I161" s="1084"/>
      <c r="J161" s="1084"/>
      <c r="K161" s="1085"/>
      <c r="L161" s="1085"/>
      <c r="M161" s="1076"/>
      <c r="N161" s="1317"/>
      <c r="O161" s="1076"/>
      <c r="P161" s="1076"/>
    </row>
    <row r="162" spans="1:16" s="1009" customFormat="1" ht="15.95" customHeight="1">
      <c r="A162" s="1010" t="s">
        <v>2163</v>
      </c>
      <c r="B162" s="1045"/>
      <c r="C162" s="1040"/>
      <c r="D162" s="1041"/>
      <c r="F162" s="1042"/>
      <c r="G162" s="1043"/>
      <c r="H162" s="1084"/>
      <c r="I162" s="1084"/>
      <c r="J162" s="1084"/>
      <c r="K162" s="1085"/>
      <c r="L162" s="1085"/>
      <c r="M162" s="1076"/>
      <c r="N162" s="1317"/>
      <c r="O162" s="1076"/>
      <c r="P162" s="1076"/>
    </row>
    <row r="163" spans="1:16" s="1009" customFormat="1" ht="15.95" customHeight="1">
      <c r="A163" s="1010"/>
      <c r="B163" s="1045"/>
      <c r="C163" s="1040"/>
      <c r="D163" s="1041"/>
      <c r="F163" s="1042"/>
      <c r="G163" s="1043"/>
      <c r="H163" s="1084"/>
      <c r="I163" s="1084"/>
      <c r="J163" s="1084"/>
      <c r="K163" s="1085"/>
      <c r="L163" s="1085"/>
      <c r="M163" s="1076"/>
      <c r="N163" s="1317"/>
      <c r="O163" s="1076"/>
      <c r="P163" s="1076"/>
    </row>
    <row r="164" spans="1:16" s="1009" customFormat="1" ht="15.95" customHeight="1">
      <c r="A164" s="1010"/>
      <c r="B164" s="1045"/>
      <c r="C164" s="1040"/>
      <c r="D164" s="1041"/>
      <c r="F164" s="1042"/>
      <c r="G164" s="1043"/>
      <c r="H164" s="1084"/>
      <c r="I164" s="1084"/>
      <c r="J164" s="1084"/>
      <c r="K164" s="1085"/>
      <c r="L164" s="1085"/>
      <c r="M164" s="1076"/>
      <c r="N164" s="1317"/>
      <c r="O164" s="1076"/>
      <c r="P164" s="1076"/>
    </row>
    <row r="165" spans="1:16" s="1009" customFormat="1" ht="15.95" customHeight="1">
      <c r="A165" s="1010"/>
      <c r="B165" s="1045"/>
      <c r="C165" s="1040"/>
      <c r="D165" s="1041"/>
      <c r="F165" s="1042"/>
      <c r="G165" s="1043"/>
      <c r="H165" s="1084"/>
      <c r="I165" s="1084"/>
      <c r="J165" s="1084"/>
      <c r="K165" s="1085"/>
      <c r="L165" s="1085"/>
      <c r="M165" s="1076"/>
      <c r="N165" s="1317"/>
      <c r="O165" s="1076"/>
      <c r="P165" s="1076"/>
    </row>
    <row r="166" spans="1:16" s="1009" customFormat="1" ht="15.95" customHeight="1">
      <c r="A166" s="1010"/>
      <c r="B166" s="1045"/>
      <c r="C166" s="1040"/>
      <c r="D166" s="1041"/>
      <c r="F166" s="1042"/>
      <c r="G166" s="1043"/>
      <c r="H166" s="1084"/>
      <c r="I166" s="1084"/>
      <c r="J166" s="1084"/>
      <c r="K166" s="1085"/>
      <c r="L166" s="1085"/>
      <c r="M166" s="1076"/>
      <c r="N166" s="1317"/>
      <c r="O166" s="1076"/>
      <c r="P166" s="1076"/>
    </row>
    <row r="167" spans="1:16" s="1013" customFormat="1" ht="20.25">
      <c r="A167" s="1001"/>
      <c r="B167" s="1014"/>
      <c r="C167" s="1015"/>
      <c r="D167" s="1014"/>
      <c r="E167" s="1973" t="s">
        <v>233</v>
      </c>
      <c r="F167" s="1973"/>
      <c r="G167" s="1973"/>
      <c r="H167" s="1973"/>
      <c r="I167" s="1016"/>
      <c r="J167" s="1016"/>
      <c r="N167" s="1157"/>
    </row>
    <row r="168" spans="1:16" s="1017" customFormat="1" ht="15.95" customHeight="1">
      <c r="A168" s="1001"/>
      <c r="C168" s="1018"/>
      <c r="E168" s="2040" t="s">
        <v>1975</v>
      </c>
      <c r="F168" s="2040"/>
      <c r="G168" s="2040"/>
      <c r="H168" s="2040"/>
      <c r="I168" s="1012"/>
      <c r="J168" s="1012"/>
      <c r="N168" s="1012"/>
    </row>
    <row r="169" spans="1:16" s="1019" customFormat="1" ht="19.5" customHeight="1">
      <c r="A169" s="1001"/>
      <c r="B169" s="2041" t="s">
        <v>81</v>
      </c>
      <c r="C169" s="2042"/>
      <c r="D169" s="2026" t="s">
        <v>234</v>
      </c>
      <c r="E169" s="2024" t="s">
        <v>1608</v>
      </c>
      <c r="F169" s="2025" t="s">
        <v>132</v>
      </c>
      <c r="G169" s="2026" t="s">
        <v>2144</v>
      </c>
      <c r="H169" s="2015" t="s">
        <v>72</v>
      </c>
      <c r="I169" s="2015" t="s">
        <v>1617</v>
      </c>
      <c r="J169" s="2015" t="s">
        <v>239</v>
      </c>
      <c r="N169" s="1315"/>
    </row>
    <row r="170" spans="1:16" s="1019" customFormat="1" ht="39" customHeight="1">
      <c r="A170" s="1001"/>
      <c r="B170" s="1459" t="s">
        <v>240</v>
      </c>
      <c r="C170" s="1460" t="s">
        <v>76</v>
      </c>
      <c r="D170" s="2027"/>
      <c r="E170" s="2024"/>
      <c r="F170" s="2025"/>
      <c r="G170" s="2027"/>
      <c r="H170" s="2016"/>
      <c r="I170" s="2016"/>
      <c r="J170" s="2016"/>
      <c r="N170" s="1315"/>
    </row>
    <row r="171" spans="1:16" s="1021" customFormat="1" ht="15.95" customHeight="1">
      <c r="A171" s="1001"/>
      <c r="B171" s="1461" t="s">
        <v>83</v>
      </c>
      <c r="C171" s="1462" t="s">
        <v>1</v>
      </c>
      <c r="D171" s="1463" t="s">
        <v>84</v>
      </c>
      <c r="E171" s="1464" t="s">
        <v>85</v>
      </c>
      <c r="F171" s="1464" t="s">
        <v>86</v>
      </c>
      <c r="G171" s="1463" t="s">
        <v>87</v>
      </c>
      <c r="H171" s="1465" t="s">
        <v>241</v>
      </c>
      <c r="I171" s="1465" t="s">
        <v>145</v>
      </c>
      <c r="J171" s="1465" t="s">
        <v>146</v>
      </c>
      <c r="N171" s="1316"/>
    </row>
    <row r="172" spans="1:16" s="1009" customFormat="1" ht="15.95" customHeight="1">
      <c r="A172" s="1001"/>
      <c r="B172" s="1002">
        <v>44598</v>
      </c>
      <c r="C172" s="1026">
        <v>68</v>
      </c>
      <c r="D172" s="1004">
        <v>68</v>
      </c>
      <c r="E172" s="1005" t="str">
        <f>IF($G172="","",VLOOKUP($G172,'DANH MỤC VẬT TƯ'!$B$10:$G$55,2,0))</f>
        <v>Bò sào xả ớt</v>
      </c>
      <c r="F172" s="1005" t="str">
        <f>IF($G172="","",VLOOKUP($G172,'DANH MỤC VẬT TƯ'!$B$10:$G$55,3,0))</f>
        <v>Đĩa</v>
      </c>
      <c r="G172" s="1096" t="s">
        <v>2136</v>
      </c>
      <c r="H172" s="1214">
        <v>20</v>
      </c>
      <c r="I172" s="828">
        <f>IF($G172="","",VLOOKUP($G172,'BẢNG TÍNH GIÁ THÀNH'!$A$43:$K$53,11,0))</f>
        <v>162846.25090122566</v>
      </c>
      <c r="J172" s="828">
        <f>IF(H172="","",H172*I172)</f>
        <v>3256925.0180245135</v>
      </c>
      <c r="K172" s="1085"/>
      <c r="L172" s="1085"/>
      <c r="M172" s="1076"/>
      <c r="N172" s="1317"/>
      <c r="O172" s="1076"/>
      <c r="P172" s="1076"/>
    </row>
    <row r="173" spans="1:16" s="1009" customFormat="1" ht="15.95" customHeight="1">
      <c r="A173" s="1001"/>
      <c r="B173" s="1002">
        <v>44598</v>
      </c>
      <c r="C173" s="1026">
        <v>68</v>
      </c>
      <c r="D173" s="1004">
        <v>68</v>
      </c>
      <c r="E173" s="1005" t="str">
        <f>IF($G173="","",VLOOKUP($G173,'DANH MỤC VẬT TƯ'!$B$10:$G$55,2,0))</f>
        <v>Ngô Chiên</v>
      </c>
      <c r="F173" s="1005" t="str">
        <f>IF($G173="","",VLOOKUP($G173,'DANH MỤC VẬT TƯ'!$B$10:$G$55,3,0))</f>
        <v>Đĩa</v>
      </c>
      <c r="G173" s="1071" t="s">
        <v>1971</v>
      </c>
      <c r="H173" s="1214">
        <v>5</v>
      </c>
      <c r="I173" s="828">
        <f>IF($G173="","",VLOOKUP($G173,'BẢNG TÍNH GIÁ THÀNH'!$A$43:$K$53,11,0))</f>
        <v>28283.822524949723</v>
      </c>
      <c r="J173" s="828">
        <f t="shared" ref="J173:J236" si="2">IF(H173="","",H173*I173)</f>
        <v>141419.11262474861</v>
      </c>
      <c r="K173" s="1085"/>
      <c r="L173" s="1085"/>
      <c r="M173" s="1076"/>
      <c r="N173" s="1317"/>
      <c r="O173" s="1076"/>
      <c r="P173" s="1076"/>
    </row>
    <row r="174" spans="1:16" s="1009" customFormat="1" ht="15.95" customHeight="1">
      <c r="A174" s="1001"/>
      <c r="B174" s="1028"/>
      <c r="C174" s="1003"/>
      <c r="D174" s="1004"/>
      <c r="E174" s="1005" t="str">
        <f>IF($G174="","",VLOOKUP($G174,'DANH MỤC VẬT TƯ'!$B$10:$G$55,2,0))</f>
        <v/>
      </c>
      <c r="F174" s="1005" t="str">
        <f>IF($G174="","",VLOOKUP($G174,'DANH MỤC VẬT TƯ'!$B$10:$G$55,3,0))</f>
        <v/>
      </c>
      <c r="G174" s="1006"/>
      <c r="H174" s="1214"/>
      <c r="I174" s="828" t="str">
        <f>IF($G174="","",VLOOKUP($G174,'BẢNG TÍNH GIÁ THÀNH'!$A$43:$K$53,11,0))</f>
        <v/>
      </c>
      <c r="J174" s="828" t="str">
        <f t="shared" si="2"/>
        <v/>
      </c>
      <c r="K174" s="1085"/>
      <c r="L174" s="1085"/>
      <c r="M174" s="1076"/>
      <c r="N174" s="1317"/>
      <c r="O174" s="1076"/>
      <c r="P174" s="1076"/>
    </row>
    <row r="175" spans="1:16" s="1009" customFormat="1" ht="15.95" customHeight="1">
      <c r="A175" s="1001"/>
      <c r="B175" s="1002">
        <v>44598</v>
      </c>
      <c r="C175" s="1003">
        <v>69</v>
      </c>
      <c r="D175" s="1004">
        <v>69</v>
      </c>
      <c r="E175" s="1005" t="str">
        <f>IF($G175="","",VLOOKUP($G175,'DANH MỤC VẬT TƯ'!$B$10:$G$55,2,0))</f>
        <v>Mực nướng muối ớt</v>
      </c>
      <c r="F175" s="1005" t="str">
        <f>IF($G175="","",VLOOKUP($G175,'DANH MỤC VẬT TƯ'!$B$10:$G$55,3,0))</f>
        <v>Đĩa</v>
      </c>
      <c r="G175" s="1203" t="s">
        <v>2124</v>
      </c>
      <c r="H175" s="1214">
        <v>35</v>
      </c>
      <c r="I175" s="828">
        <f>IF($G175="","",VLOOKUP($G175,'BẢNG TÍNH GIÁ THÀNH'!$A$43:$K$53,11,0))</f>
        <v>231413.09338595226</v>
      </c>
      <c r="J175" s="828">
        <f t="shared" si="2"/>
        <v>8099458.2685083291</v>
      </c>
      <c r="K175" s="1085"/>
      <c r="L175" s="1085"/>
      <c r="M175" s="1076"/>
      <c r="N175" s="1317"/>
      <c r="O175" s="1076"/>
      <c r="P175" s="1076"/>
    </row>
    <row r="176" spans="1:16" s="1009" customFormat="1" ht="15.95" customHeight="1">
      <c r="A176" s="1001"/>
      <c r="B176" s="1002"/>
      <c r="C176" s="1003"/>
      <c r="D176" s="1004"/>
      <c r="E176" s="1005" t="str">
        <f>IF($G176="","",VLOOKUP($G176,'DANH MỤC VẬT TƯ'!$B$10:$G$55,2,0))</f>
        <v/>
      </c>
      <c r="F176" s="1005" t="str">
        <f>IF($G176="","",VLOOKUP($G176,'DANH MỤC VẬT TƯ'!$B$10:$G$55,3,0))</f>
        <v/>
      </c>
      <c r="G176" s="1071"/>
      <c r="H176" s="1214"/>
      <c r="I176" s="828" t="str">
        <f>IF($G176="","",VLOOKUP($G176,'BẢNG TÍNH GIÁ THÀNH'!$A$43:$K$53,11,0))</f>
        <v/>
      </c>
      <c r="J176" s="828"/>
      <c r="K176" s="1085"/>
      <c r="L176" s="1085"/>
      <c r="M176" s="1076"/>
      <c r="N176" s="1317"/>
      <c r="O176" s="1076"/>
      <c r="P176" s="1076"/>
    </row>
    <row r="177" spans="1:16" s="1009" customFormat="1" ht="15.95" customHeight="1">
      <c r="A177" s="1001"/>
      <c r="B177" s="1028"/>
      <c r="C177" s="1003"/>
      <c r="D177" s="1004"/>
      <c r="E177" s="1005" t="str">
        <f>IF($G177="","",VLOOKUP($G177,'DANH MỤC VẬT TƯ'!$B$10:$G$55,2,0))</f>
        <v/>
      </c>
      <c r="F177" s="1005" t="str">
        <f>IF($G177="","",VLOOKUP($G177,'DANH MỤC VẬT TƯ'!$B$10:$G$55,3,0))</f>
        <v/>
      </c>
      <c r="G177" s="1006"/>
      <c r="H177" s="1214"/>
      <c r="I177" s="828" t="str">
        <f>IF($G177="","",VLOOKUP($G177,'BẢNG TÍNH GIÁ THÀNH'!$A$43:$K$53,11,0))</f>
        <v/>
      </c>
      <c r="J177" s="828" t="str">
        <f t="shared" si="2"/>
        <v/>
      </c>
      <c r="K177" s="1085"/>
      <c r="L177" s="1085"/>
      <c r="M177" s="1076"/>
      <c r="N177" s="1317"/>
      <c r="O177" s="1076"/>
      <c r="P177" s="1076"/>
    </row>
    <row r="178" spans="1:16" s="1009" customFormat="1" ht="15.95" customHeight="1">
      <c r="A178" s="1001"/>
      <c r="B178" s="1002">
        <v>44599</v>
      </c>
      <c r="C178" s="1003">
        <v>70</v>
      </c>
      <c r="D178" s="1004">
        <v>70</v>
      </c>
      <c r="E178" s="1005" t="str">
        <f>IF($G178="","",VLOOKUP($G178,'DANH MỤC VẬT TƯ'!$B$10:$G$55,2,0))</f>
        <v>Bò xào hành</v>
      </c>
      <c r="F178" s="1005" t="str">
        <f>IF($G178="","",VLOOKUP($G178,'DANH MỤC VẬT TƯ'!$B$10:$G$55,3,0))</f>
        <v>Đĩa</v>
      </c>
      <c r="G178" s="1071" t="s">
        <v>2140</v>
      </c>
      <c r="H178" s="1214">
        <v>20</v>
      </c>
      <c r="I178" s="828">
        <f>IF($G178="","",VLOOKUP($G178,'BẢNG TÍNH GIÁ THÀNH'!$A$43:$K$53,11,0))</f>
        <v>162846.25090122566</v>
      </c>
      <c r="J178" s="828">
        <f t="shared" si="2"/>
        <v>3256925.0180245135</v>
      </c>
      <c r="K178" s="1085"/>
      <c r="L178" s="1085"/>
      <c r="M178" s="1076"/>
      <c r="N178" s="1317"/>
      <c r="O178" s="1076"/>
      <c r="P178" s="1076"/>
    </row>
    <row r="179" spans="1:16" s="1009" customFormat="1" ht="15.95" customHeight="1">
      <c r="A179" s="1001"/>
      <c r="B179" s="1002">
        <v>44599</v>
      </c>
      <c r="C179" s="1003">
        <v>70</v>
      </c>
      <c r="D179" s="1004">
        <v>70</v>
      </c>
      <c r="E179" s="1005" t="str">
        <f>IF($G179="","",VLOOKUP($G179,'DANH MỤC VẬT TƯ'!$B$10:$G$55,2,0))</f>
        <v>Khoai tây chiên</v>
      </c>
      <c r="F179" s="1005" t="str">
        <f>IF($G179="","",VLOOKUP($G179,'DANH MỤC VẬT TƯ'!$B$10:$G$55,3,0))</f>
        <v>Đĩa</v>
      </c>
      <c r="G179" s="1071" t="s">
        <v>2129</v>
      </c>
      <c r="H179" s="1214">
        <v>3</v>
      </c>
      <c r="I179" s="828">
        <f>IF($G179="","",VLOOKUP($G179,'BẢNG TÍNH GIÁ THÀNH'!$A$43:$K$53,11,0))</f>
        <v>29040.074464119494</v>
      </c>
      <c r="J179" s="828">
        <f t="shared" si="2"/>
        <v>87120.223392358486</v>
      </c>
      <c r="K179" s="1085"/>
      <c r="L179" s="1085"/>
      <c r="M179" s="1076"/>
      <c r="N179" s="1317"/>
      <c r="O179" s="1076"/>
      <c r="P179" s="1076"/>
    </row>
    <row r="180" spans="1:16" s="1009" customFormat="1" ht="15.95" customHeight="1">
      <c r="A180" s="1001"/>
      <c r="B180" s="1028"/>
      <c r="C180" s="1003"/>
      <c r="D180" s="1004"/>
      <c r="E180" s="1005" t="str">
        <f>IF($G180="","",VLOOKUP($G180,'DANH MỤC VẬT TƯ'!$B$10:$G$55,2,0))</f>
        <v/>
      </c>
      <c r="F180" s="1005" t="str">
        <f>IF($G180="","",VLOOKUP($G180,'DANH MỤC VẬT TƯ'!$B$10:$G$55,3,0))</f>
        <v/>
      </c>
      <c r="G180" s="1006"/>
      <c r="H180" s="1214"/>
      <c r="I180" s="828" t="str">
        <f>IF($G180="","",VLOOKUP($G180,'BẢNG TÍNH GIÁ THÀNH'!$A$43:$K$53,11,0))</f>
        <v/>
      </c>
      <c r="J180" s="828" t="str">
        <f t="shared" si="2"/>
        <v/>
      </c>
      <c r="K180" s="1085"/>
      <c r="L180" s="1085"/>
      <c r="M180" s="1076"/>
      <c r="N180" s="1317"/>
      <c r="O180" s="1076"/>
      <c r="P180" s="1076"/>
    </row>
    <row r="181" spans="1:16" s="1009" customFormat="1" ht="15.95" customHeight="1">
      <c r="A181" s="1001"/>
      <c r="B181" s="1002">
        <v>44599</v>
      </c>
      <c r="C181" s="1003">
        <v>71</v>
      </c>
      <c r="D181" s="1004">
        <v>71</v>
      </c>
      <c r="E181" s="1005" t="str">
        <f>IF($G181="","",VLOOKUP($G181,'DANH MỤC VẬT TƯ'!$B$10:$G$55,2,0))</f>
        <v>Giò heo muối chiên</v>
      </c>
      <c r="F181" s="1005" t="str">
        <f>IF($G181="","",VLOOKUP($G181,'DANH MỤC VẬT TƯ'!$B$10:$G$55,3,0))</f>
        <v>Đĩa</v>
      </c>
      <c r="G181" s="1097" t="s">
        <v>2141</v>
      </c>
      <c r="H181" s="1214">
        <v>10</v>
      </c>
      <c r="I181" s="828">
        <f>IF($G181="","",VLOOKUP($G181,'BẢNG TÍNH GIÁ THÀNH'!$A$43:$K$53,11,0))</f>
        <v>277124.3217091033</v>
      </c>
      <c r="J181" s="828">
        <f t="shared" si="2"/>
        <v>2771243.2170910332</v>
      </c>
      <c r="K181" s="1085"/>
      <c r="L181" s="1085"/>
      <c r="M181" s="1076"/>
      <c r="N181" s="1317"/>
      <c r="O181" s="1076"/>
      <c r="P181" s="1076"/>
    </row>
    <row r="182" spans="1:16" s="1009" customFormat="1" ht="15.95" customHeight="1">
      <c r="A182" s="1001"/>
      <c r="B182" s="1028"/>
      <c r="C182" s="1003"/>
      <c r="D182" s="1004"/>
      <c r="E182" s="1005" t="str">
        <f>IF($G182="","",VLOOKUP($G182,'DANH MỤC VẬT TƯ'!$B$10:$G$55,2,0))</f>
        <v/>
      </c>
      <c r="F182" s="1005" t="str">
        <f>IF($G182="","",VLOOKUP($G182,'DANH MỤC VẬT TƯ'!$B$10:$G$55,3,0))</f>
        <v/>
      </c>
      <c r="G182" s="1006"/>
      <c r="H182" s="1214"/>
      <c r="I182" s="828" t="str">
        <f>IF($G182="","",VLOOKUP($G182,'BẢNG TÍNH GIÁ THÀNH'!$A$43:$K$53,11,0))</f>
        <v/>
      </c>
      <c r="J182" s="828" t="str">
        <f t="shared" si="2"/>
        <v/>
      </c>
      <c r="K182" s="1085"/>
      <c r="L182" s="1085"/>
      <c r="M182" s="1076"/>
      <c r="N182" s="1317"/>
      <c r="O182" s="1076"/>
      <c r="P182" s="1076"/>
    </row>
    <row r="183" spans="1:16" s="1009" customFormat="1" ht="15.95" customHeight="1">
      <c r="A183" s="1001"/>
      <c r="B183" s="1002">
        <v>44600</v>
      </c>
      <c r="C183" s="1003">
        <v>72</v>
      </c>
      <c r="D183" s="1004">
        <v>72</v>
      </c>
      <c r="E183" s="1005" t="str">
        <f>IF($G183="","",VLOOKUP($G183,'DANH MỤC VẬT TƯ'!$B$10:$G$55,2,0))</f>
        <v>Lẩu cá diêu hồng</v>
      </c>
      <c r="F183" s="1005" t="str">
        <f>IF($G183="","",VLOOKUP($G183,'DANH MỤC VẬT TƯ'!$B$10:$G$55,3,0))</f>
        <v>Nồi</v>
      </c>
      <c r="G183" s="1097" t="s">
        <v>2121</v>
      </c>
      <c r="H183" s="1214">
        <v>20</v>
      </c>
      <c r="I183" s="828">
        <f>IF($G183="","",VLOOKUP($G183,'BẢNG TÍNH GIÁ THÀNH'!$A$43:$K$53,11,0))</f>
        <v>222842.23807536144</v>
      </c>
      <c r="J183" s="828">
        <f t="shared" si="2"/>
        <v>4456844.7615072289</v>
      </c>
      <c r="K183" s="1085"/>
      <c r="L183" s="1085"/>
      <c r="M183" s="1076"/>
      <c r="N183" s="1317"/>
      <c r="O183" s="1076"/>
      <c r="P183" s="1076"/>
    </row>
    <row r="184" spans="1:16" s="1009" customFormat="1" ht="15.95" customHeight="1">
      <c r="A184" s="1001"/>
      <c r="B184" s="1028"/>
      <c r="C184" s="1003"/>
      <c r="D184" s="1004"/>
      <c r="E184" s="1005" t="str">
        <f>IF($G184="","",VLOOKUP($G184,'DANH MỤC VẬT TƯ'!$B$10:$G$55,2,0))</f>
        <v/>
      </c>
      <c r="F184" s="1005" t="str">
        <f>IF($G184="","",VLOOKUP($G184,'DANH MỤC VẬT TƯ'!$B$10:$G$55,3,0))</f>
        <v/>
      </c>
      <c r="G184" s="1006"/>
      <c r="H184" s="1214"/>
      <c r="I184" s="828" t="str">
        <f>IF($G184="","",VLOOKUP($G184,'BẢNG TÍNH GIÁ THÀNH'!$A$43:$K$53,11,0))</f>
        <v/>
      </c>
      <c r="J184" s="828" t="str">
        <f t="shared" si="2"/>
        <v/>
      </c>
      <c r="K184" s="1085"/>
      <c r="L184" s="1085"/>
      <c r="M184" s="1076"/>
      <c r="N184" s="1317"/>
      <c r="O184" s="1076"/>
      <c r="P184" s="1076"/>
    </row>
    <row r="185" spans="1:16" s="1009" customFormat="1" ht="15.95" customHeight="1">
      <c r="A185" s="1001"/>
      <c r="B185" s="1002">
        <v>44600</v>
      </c>
      <c r="C185" s="1003">
        <v>73</v>
      </c>
      <c r="D185" s="1004">
        <v>73</v>
      </c>
      <c r="E185" s="1005" t="str">
        <f>IF($G185="","",VLOOKUP($G185,'DANH MỤC VẬT TƯ'!$B$10:$G$55,2,0))</f>
        <v>Mực nướng muối ớt</v>
      </c>
      <c r="F185" s="1005" t="str">
        <f>IF($G185="","",VLOOKUP($G185,'DANH MỤC VẬT TƯ'!$B$10:$G$55,3,0))</f>
        <v>Đĩa</v>
      </c>
      <c r="G185" s="1097" t="s">
        <v>2124</v>
      </c>
      <c r="H185" s="1214">
        <v>30</v>
      </c>
      <c r="I185" s="828">
        <f>IF($G185="","",VLOOKUP($G185,'BẢNG TÍNH GIÁ THÀNH'!$A$43:$K$53,11,0))</f>
        <v>231413.09338595226</v>
      </c>
      <c r="J185" s="828">
        <f t="shared" si="2"/>
        <v>6942392.8015785683</v>
      </c>
      <c r="K185" s="1085"/>
      <c r="L185" s="1085"/>
      <c r="M185" s="1076"/>
      <c r="N185" s="1317"/>
      <c r="O185" s="1076"/>
      <c r="P185" s="1076"/>
    </row>
    <row r="186" spans="1:16" s="1009" customFormat="1" ht="15.95" customHeight="1">
      <c r="A186" s="1001"/>
      <c r="B186" s="1028"/>
      <c r="C186" s="1003"/>
      <c r="D186" s="1004"/>
      <c r="E186" s="1005" t="str">
        <f>IF($G186="","",VLOOKUP($G186,'DANH MỤC VẬT TƯ'!$B$10:$G$55,2,0))</f>
        <v/>
      </c>
      <c r="F186" s="1005" t="str">
        <f>IF($G186="","",VLOOKUP($G186,'DANH MỤC VẬT TƯ'!$B$10:$G$55,3,0))</f>
        <v/>
      </c>
      <c r="G186" s="1006"/>
      <c r="H186" s="1214"/>
      <c r="I186" s="828" t="str">
        <f>IF($G186="","",VLOOKUP($G186,'BẢNG TÍNH GIÁ THÀNH'!$A$43:$K$53,11,0))</f>
        <v/>
      </c>
      <c r="J186" s="828" t="str">
        <f t="shared" si="2"/>
        <v/>
      </c>
      <c r="K186" s="1085"/>
      <c r="L186" s="1085"/>
      <c r="M186" s="1076"/>
      <c r="N186" s="1317"/>
      <c r="O186" s="1076"/>
      <c r="P186" s="1076"/>
    </row>
    <row r="187" spans="1:16" s="1009" customFormat="1" ht="15.95" customHeight="1">
      <c r="A187" s="1001"/>
      <c r="B187" s="1028">
        <v>44602</v>
      </c>
      <c r="C187" s="1003">
        <v>74</v>
      </c>
      <c r="D187" s="1004">
        <v>74</v>
      </c>
      <c r="E187" s="1005" t="str">
        <f>IF($G187="","",VLOOKUP($G187,'DANH MỤC VẬT TƯ'!$B$10:$G$55,2,0))</f>
        <v>Giò heo muối chiên</v>
      </c>
      <c r="F187" s="1005" t="str">
        <f>IF($G187="","",VLOOKUP($G187,'DANH MỤC VẬT TƯ'!$B$10:$G$55,3,0))</f>
        <v>Đĩa</v>
      </c>
      <c r="G187" s="1097" t="s">
        <v>2141</v>
      </c>
      <c r="H187" s="1214">
        <v>20</v>
      </c>
      <c r="I187" s="828">
        <f>IF($G187="","",VLOOKUP($G187,'BẢNG TÍNH GIÁ THÀNH'!$A$43:$K$53,11,0))</f>
        <v>277124.3217091033</v>
      </c>
      <c r="J187" s="828">
        <f t="shared" si="2"/>
        <v>5542486.4341820665</v>
      </c>
      <c r="K187" s="1085"/>
      <c r="L187" s="1085"/>
      <c r="M187" s="1076"/>
      <c r="N187" s="1317"/>
      <c r="O187" s="1076"/>
      <c r="P187" s="1076"/>
    </row>
    <row r="188" spans="1:16" s="1009" customFormat="1" ht="15.95" customHeight="1">
      <c r="A188" s="1001"/>
      <c r="B188" s="1028"/>
      <c r="C188" s="1003"/>
      <c r="D188" s="1004"/>
      <c r="E188" s="1005" t="str">
        <f>IF($G188="","",VLOOKUP($G188,'DANH MỤC VẬT TƯ'!$B$10:$G$55,2,0))</f>
        <v/>
      </c>
      <c r="F188" s="1005" t="str">
        <f>IF($G188="","",VLOOKUP($G188,'DANH MỤC VẬT TƯ'!$B$10:$G$55,3,0))</f>
        <v/>
      </c>
      <c r="G188" s="1006"/>
      <c r="H188" s="1214"/>
      <c r="I188" s="828" t="str">
        <f>IF($G188="","",VLOOKUP($G188,'BẢNG TÍNH GIÁ THÀNH'!$A$43:$K$53,11,0))</f>
        <v/>
      </c>
      <c r="J188" s="828" t="str">
        <f t="shared" si="2"/>
        <v/>
      </c>
      <c r="K188" s="1085"/>
      <c r="L188" s="1085"/>
      <c r="M188" s="1076"/>
      <c r="N188" s="1317"/>
      <c r="O188" s="1076"/>
      <c r="P188" s="1076"/>
    </row>
    <row r="189" spans="1:16" s="1009" customFormat="1" ht="15.95" customHeight="1">
      <c r="A189" s="1001"/>
      <c r="B189" s="1028">
        <v>44602</v>
      </c>
      <c r="C189" s="1003">
        <v>75</v>
      </c>
      <c r="D189" s="1004">
        <v>75</v>
      </c>
      <c r="E189" s="1005" t="str">
        <f>IF($G189="","",VLOOKUP($G189,'DANH MỤC VẬT TƯ'!$B$10:$G$55,2,0))</f>
        <v>Lẩu thái</v>
      </c>
      <c r="F189" s="1005" t="str">
        <f>IF($G189="","",VLOOKUP($G189,'DANH MỤC VẬT TƯ'!$B$10:$G$55,3,0))</f>
        <v>Nồi</v>
      </c>
      <c r="G189" s="1097" t="s">
        <v>2056</v>
      </c>
      <c r="H189" s="1214">
        <v>30</v>
      </c>
      <c r="I189" s="828">
        <f>IF($G189="","",VLOOKUP($G189,'BẢNG TÍNH GIÁ THÀNH'!$A$43:$K$53,11,0))</f>
        <v>397116.29605737486</v>
      </c>
      <c r="J189" s="828">
        <f t="shared" si="2"/>
        <v>11913488.881721245</v>
      </c>
      <c r="K189" s="1085"/>
      <c r="L189" s="1085"/>
      <c r="M189" s="1076"/>
      <c r="N189" s="1317"/>
      <c r="O189" s="1076"/>
      <c r="P189" s="1076"/>
    </row>
    <row r="190" spans="1:16" s="1009" customFormat="1" ht="15.95" customHeight="1">
      <c r="A190" s="1001"/>
      <c r="B190" s="1028"/>
      <c r="C190" s="1003"/>
      <c r="D190" s="1004"/>
      <c r="E190" s="1005" t="str">
        <f>IF($G190="","",VLOOKUP($G190,'DANH MỤC VẬT TƯ'!$B$10:$G$55,2,0))</f>
        <v/>
      </c>
      <c r="F190" s="1005" t="str">
        <f>IF($G190="","",VLOOKUP($G190,'DANH MỤC VẬT TƯ'!$B$10:$G$55,3,0))</f>
        <v/>
      </c>
      <c r="G190" s="1006"/>
      <c r="H190" s="1214"/>
      <c r="I190" s="828" t="str">
        <f>IF($G190="","",VLOOKUP($G190,'BẢNG TÍNH GIÁ THÀNH'!$A$43:$K$53,11,0))</f>
        <v/>
      </c>
      <c r="J190" s="828" t="str">
        <f t="shared" si="2"/>
        <v/>
      </c>
      <c r="K190" s="1085"/>
      <c r="L190" s="1085"/>
      <c r="M190" s="1076"/>
      <c r="N190" s="1317"/>
      <c r="O190" s="1076"/>
      <c r="P190" s="1076"/>
    </row>
    <row r="191" spans="1:16" s="1009" customFormat="1" ht="15.95" customHeight="1">
      <c r="A191" s="1001"/>
      <c r="B191" s="1028">
        <v>44604</v>
      </c>
      <c r="C191" s="1003">
        <v>76</v>
      </c>
      <c r="D191" s="1004">
        <v>76</v>
      </c>
      <c r="E191" s="1005" t="str">
        <f>IF($G191="","",VLOOKUP($G191,'DANH MỤC VẬT TƯ'!$B$10:$G$55,2,0))</f>
        <v>Lẩu thập cẩm</v>
      </c>
      <c r="F191" s="1005" t="str">
        <f>IF($G191="","",VLOOKUP($G191,'DANH MỤC VẬT TƯ'!$B$10:$G$55,3,0))</f>
        <v>Nồi</v>
      </c>
      <c r="G191" s="1097" t="s">
        <v>2128</v>
      </c>
      <c r="H191" s="1214">
        <v>30</v>
      </c>
      <c r="I191" s="828">
        <f>IF($G191="","",VLOOKUP($G191,'BẢNG TÍNH GIÁ THÀNH'!$A$43:$K$53,11,0))</f>
        <v>628529.38944332721</v>
      </c>
      <c r="J191" s="828">
        <f t="shared" si="2"/>
        <v>18855881.683299817</v>
      </c>
      <c r="K191" s="1085"/>
      <c r="L191" s="1085"/>
      <c r="M191" s="1076"/>
      <c r="N191" s="1317"/>
      <c r="O191" s="1076"/>
      <c r="P191" s="1076"/>
    </row>
    <row r="192" spans="1:16" s="1009" customFormat="1" ht="15.95" customHeight="1">
      <c r="A192" s="1001"/>
      <c r="B192" s="1028"/>
      <c r="C192" s="1003"/>
      <c r="D192" s="1004"/>
      <c r="E192" s="1005" t="str">
        <f>IF($G192="","",VLOOKUP($G192,'DANH MỤC VẬT TƯ'!$B$10:$G$55,2,0))</f>
        <v/>
      </c>
      <c r="F192" s="1005" t="str">
        <f>IF($G192="","",VLOOKUP($G192,'DANH MỤC VẬT TƯ'!$B$10:$G$55,3,0))</f>
        <v/>
      </c>
      <c r="G192" s="1006"/>
      <c r="H192" s="1214"/>
      <c r="I192" s="828" t="str">
        <f>IF($G192="","",VLOOKUP($G192,'BẢNG TÍNH GIÁ THÀNH'!$A$43:$K$53,11,0))</f>
        <v/>
      </c>
      <c r="J192" s="828" t="str">
        <f t="shared" si="2"/>
        <v/>
      </c>
      <c r="K192" s="1085"/>
      <c r="L192" s="1085"/>
      <c r="M192" s="1076"/>
      <c r="N192" s="1317"/>
      <c r="O192" s="1076"/>
      <c r="P192" s="1076"/>
    </row>
    <row r="193" spans="1:16" s="1009" customFormat="1" ht="15.95" customHeight="1">
      <c r="A193" s="1001"/>
      <c r="B193" s="1028">
        <v>44604</v>
      </c>
      <c r="C193" s="1003">
        <v>77</v>
      </c>
      <c r="D193" s="1004">
        <v>77</v>
      </c>
      <c r="E193" s="1005" t="str">
        <f>IF($G193="","",VLOOKUP($G193,'DANH MỤC VẬT TƯ'!$B$10:$G$55,2,0))</f>
        <v>Bò sào xả ớt</v>
      </c>
      <c r="F193" s="1005" t="str">
        <f>IF($G193="","",VLOOKUP($G193,'DANH MỤC VẬT TƯ'!$B$10:$G$55,3,0))</f>
        <v>Đĩa</v>
      </c>
      <c r="G193" s="1096" t="s">
        <v>2136</v>
      </c>
      <c r="H193" s="1214">
        <v>20</v>
      </c>
      <c r="I193" s="828">
        <f>IF($G193="","",VLOOKUP($G193,'BẢNG TÍNH GIÁ THÀNH'!$A$43:$K$53,11,0))</f>
        <v>162846.25090122566</v>
      </c>
      <c r="J193" s="828">
        <f t="shared" si="2"/>
        <v>3256925.0180245135</v>
      </c>
      <c r="K193" s="1085"/>
      <c r="L193" s="1085"/>
      <c r="M193" s="1076"/>
      <c r="N193" s="1317"/>
      <c r="O193" s="1076"/>
      <c r="P193" s="1076"/>
    </row>
    <row r="194" spans="1:16" s="1009" customFormat="1" ht="15.95" customHeight="1">
      <c r="A194" s="1001"/>
      <c r="B194" s="1028">
        <v>44604</v>
      </c>
      <c r="C194" s="1003">
        <v>77</v>
      </c>
      <c r="D194" s="1004">
        <v>77</v>
      </c>
      <c r="E194" s="1005" t="str">
        <f>IF($G194="","",VLOOKUP($G194,'DANH MỤC VẬT TƯ'!$B$10:$G$55,2,0))</f>
        <v>Ngô Chiên</v>
      </c>
      <c r="F194" s="1005" t="str">
        <f>IF($G194="","",VLOOKUP($G194,'DANH MỤC VẬT TƯ'!$B$10:$G$55,3,0))</f>
        <v>Đĩa</v>
      </c>
      <c r="G194" s="1071" t="s">
        <v>1971</v>
      </c>
      <c r="H194" s="1214">
        <v>5</v>
      </c>
      <c r="I194" s="828">
        <f>IF($G194="","",VLOOKUP($G194,'BẢNG TÍNH GIÁ THÀNH'!$A$43:$K$53,11,0))</f>
        <v>28283.822524949723</v>
      </c>
      <c r="J194" s="828">
        <f t="shared" si="2"/>
        <v>141419.11262474861</v>
      </c>
      <c r="K194" s="1085"/>
      <c r="L194" s="1085"/>
      <c r="M194" s="1076"/>
      <c r="N194" s="1317"/>
      <c r="O194" s="1076"/>
      <c r="P194" s="1076"/>
    </row>
    <row r="195" spans="1:16" s="1009" customFormat="1" ht="15.95" customHeight="1">
      <c r="A195" s="1001"/>
      <c r="B195" s="1028"/>
      <c r="C195" s="1003"/>
      <c r="D195" s="1004"/>
      <c r="E195" s="1005" t="str">
        <f>IF($G195="","",VLOOKUP($G195,'DANH MỤC VẬT TƯ'!$B$10:$G$55,2,0))</f>
        <v/>
      </c>
      <c r="F195" s="1005" t="str">
        <f>IF($G195="","",VLOOKUP($G195,'DANH MỤC VẬT TƯ'!$B$10:$G$55,3,0))</f>
        <v/>
      </c>
      <c r="G195" s="1006"/>
      <c r="H195" s="1214"/>
      <c r="I195" s="828" t="str">
        <f>IF($G195="","",VLOOKUP($G195,'BẢNG TÍNH GIÁ THÀNH'!$A$43:$K$53,11,0))</f>
        <v/>
      </c>
      <c r="J195" s="828" t="str">
        <f t="shared" si="2"/>
        <v/>
      </c>
      <c r="K195" s="1085"/>
      <c r="L195" s="1085"/>
      <c r="M195" s="1076"/>
      <c r="N195" s="1317"/>
      <c r="O195" s="1076"/>
      <c r="P195" s="1076"/>
    </row>
    <row r="196" spans="1:16" s="1009" customFormat="1" ht="15.95" customHeight="1">
      <c r="A196" s="1001"/>
      <c r="B196" s="1028">
        <v>44605</v>
      </c>
      <c r="C196" s="1003">
        <v>78</v>
      </c>
      <c r="D196" s="1004">
        <v>78</v>
      </c>
      <c r="E196" s="1005" t="str">
        <f>IF($G196="","",VLOOKUP($G196,'DANH MỤC VẬT TƯ'!$B$10:$G$55,2,0))</f>
        <v>Bò nướng Singapo</v>
      </c>
      <c r="F196" s="1005" t="str">
        <f>IF($G196="","",VLOOKUP($G196,'DANH MỤC VẬT TƯ'!$B$10:$G$55,3,0))</f>
        <v>Đĩa</v>
      </c>
      <c r="G196" s="1071" t="s">
        <v>2138</v>
      </c>
      <c r="H196" s="1214">
        <v>30</v>
      </c>
      <c r="I196" s="828">
        <f>IF($G196="","",VLOOKUP($G196,'BẢNG TÍNH GIÁ THÀNH'!$A$43:$K$53,11,0))</f>
        <v>475682.46973779076</v>
      </c>
      <c r="J196" s="828">
        <f t="shared" si="2"/>
        <v>14270474.092133723</v>
      </c>
      <c r="K196" s="1085"/>
      <c r="L196" s="1085"/>
      <c r="M196" s="1076"/>
      <c r="N196" s="1317"/>
      <c r="O196" s="1076"/>
      <c r="P196" s="1076"/>
    </row>
    <row r="197" spans="1:16" s="1009" customFormat="1" ht="15.95" customHeight="1">
      <c r="A197" s="1001"/>
      <c r="B197" s="1028">
        <v>44605</v>
      </c>
      <c r="C197" s="1003">
        <v>78</v>
      </c>
      <c r="D197" s="1004">
        <v>78</v>
      </c>
      <c r="E197" s="1005" t="str">
        <f>IF($G197="","",VLOOKUP($G197,'DANH MỤC VẬT TƯ'!$B$10:$G$55,2,0))</f>
        <v>Khoai tây chiên</v>
      </c>
      <c r="F197" s="1005" t="str">
        <f>IF($G197="","",VLOOKUP($G197,'DANH MỤC VẬT TƯ'!$B$10:$G$55,3,0))</f>
        <v>Đĩa</v>
      </c>
      <c r="G197" s="1071" t="s">
        <v>2129</v>
      </c>
      <c r="H197" s="1214">
        <v>5</v>
      </c>
      <c r="I197" s="828">
        <f>IF($G197="","",VLOOKUP($G197,'BẢNG TÍNH GIÁ THÀNH'!$A$43:$K$53,11,0))</f>
        <v>29040.074464119494</v>
      </c>
      <c r="J197" s="828">
        <f t="shared" si="2"/>
        <v>145200.37232059747</v>
      </c>
      <c r="K197" s="1085"/>
      <c r="L197" s="1085"/>
      <c r="M197" s="1076"/>
      <c r="N197" s="1317"/>
      <c r="O197" s="1076"/>
      <c r="P197" s="1076"/>
    </row>
    <row r="198" spans="1:16" s="1009" customFormat="1" ht="15.95" customHeight="1">
      <c r="A198" s="1001"/>
      <c r="B198" s="1028"/>
      <c r="C198" s="1003"/>
      <c r="D198" s="1004"/>
      <c r="E198" s="1005" t="str">
        <f>IF($G198="","",VLOOKUP($G198,'DANH MỤC VẬT TƯ'!$B$10:$G$55,2,0))</f>
        <v/>
      </c>
      <c r="F198" s="1005" t="str">
        <f>IF($G198="","",VLOOKUP($G198,'DANH MỤC VẬT TƯ'!$B$10:$G$55,3,0))</f>
        <v/>
      </c>
      <c r="G198" s="1006"/>
      <c r="H198" s="1214"/>
      <c r="I198" s="828" t="str">
        <f>IF($G198="","",VLOOKUP($G198,'BẢNG TÍNH GIÁ THÀNH'!$A$43:$K$53,11,0))</f>
        <v/>
      </c>
      <c r="J198" s="828" t="str">
        <f t="shared" si="2"/>
        <v/>
      </c>
      <c r="K198" s="1085"/>
      <c r="L198" s="1085"/>
      <c r="M198" s="1076"/>
      <c r="N198" s="1317"/>
      <c r="O198" s="1076"/>
      <c r="P198" s="1076"/>
    </row>
    <row r="199" spans="1:16" s="1009" customFormat="1" ht="15.95" customHeight="1">
      <c r="A199" s="1001"/>
      <c r="B199" s="1002">
        <v>44605</v>
      </c>
      <c r="C199" s="1003">
        <v>79</v>
      </c>
      <c r="D199" s="1004">
        <v>79</v>
      </c>
      <c r="E199" s="1005" t="str">
        <f>IF($G199="","",VLOOKUP($G199,'DANH MỤC VẬT TƯ'!$B$10:$G$55,2,0))</f>
        <v>Lẩu cá diêu hồng</v>
      </c>
      <c r="F199" s="1005" t="str">
        <f>IF($G199="","",VLOOKUP($G199,'DANH MỤC VẬT TƯ'!$B$10:$G$55,3,0))</f>
        <v>Nồi</v>
      </c>
      <c r="G199" s="1097" t="s">
        <v>2121</v>
      </c>
      <c r="H199" s="1214">
        <v>15</v>
      </c>
      <c r="I199" s="828">
        <f>IF($G199="","",VLOOKUP($G199,'BẢNG TÍNH GIÁ THÀNH'!$A$43:$K$53,11,0))</f>
        <v>222842.23807536144</v>
      </c>
      <c r="J199" s="828">
        <f t="shared" si="2"/>
        <v>3342633.5711304215</v>
      </c>
      <c r="K199" s="1085"/>
      <c r="L199" s="1085"/>
      <c r="M199" s="1076"/>
      <c r="N199" s="1317"/>
      <c r="O199" s="1076"/>
      <c r="P199" s="1076"/>
    </row>
    <row r="200" spans="1:16" s="1009" customFormat="1" ht="15.95" customHeight="1">
      <c r="A200" s="1001"/>
      <c r="B200" s="1028"/>
      <c r="C200" s="1003"/>
      <c r="D200" s="1004"/>
      <c r="E200" s="1005" t="str">
        <f>IF($G200="","",VLOOKUP($G200,'DANH MỤC VẬT TƯ'!$B$10:$G$55,2,0))</f>
        <v/>
      </c>
      <c r="F200" s="1005" t="str">
        <f>IF($G200="","",VLOOKUP($G200,'DANH MỤC VẬT TƯ'!$B$10:$G$55,3,0))</f>
        <v/>
      </c>
      <c r="G200" s="1006"/>
      <c r="H200" s="1214"/>
      <c r="I200" s="828" t="str">
        <f>IF($G200="","",VLOOKUP($G200,'BẢNG TÍNH GIÁ THÀNH'!$A$43:$K$53,11,0))</f>
        <v/>
      </c>
      <c r="J200" s="828" t="str">
        <f t="shared" si="2"/>
        <v/>
      </c>
      <c r="K200" s="1085"/>
      <c r="L200" s="1085"/>
      <c r="M200" s="1076"/>
      <c r="N200" s="1317"/>
      <c r="O200" s="1076"/>
      <c r="P200" s="1076"/>
    </row>
    <row r="201" spans="1:16" s="1009" customFormat="1" ht="15.95" customHeight="1">
      <c r="A201" s="1001"/>
      <c r="B201" s="1028">
        <v>44606</v>
      </c>
      <c r="C201" s="1003">
        <v>80</v>
      </c>
      <c r="D201" s="1004">
        <v>80</v>
      </c>
      <c r="E201" s="1005" t="str">
        <f>IF($G201="","",VLOOKUP($G201,'DANH MỤC VẬT TƯ'!$B$10:$G$55,2,0))</f>
        <v>Mực nướng muối ớt</v>
      </c>
      <c r="F201" s="1005" t="str">
        <f>IF($G201="","",VLOOKUP($G201,'DANH MỤC VẬT TƯ'!$B$10:$G$55,3,0))</f>
        <v>Đĩa</v>
      </c>
      <c r="G201" s="1097" t="s">
        <v>2124</v>
      </c>
      <c r="H201" s="1214">
        <v>30</v>
      </c>
      <c r="I201" s="828">
        <f>IF($G201="","",VLOOKUP($G201,'BẢNG TÍNH GIÁ THÀNH'!$A$43:$K$53,11,0))</f>
        <v>231413.09338595226</v>
      </c>
      <c r="J201" s="828">
        <f t="shared" si="2"/>
        <v>6942392.8015785683</v>
      </c>
      <c r="K201" s="1085"/>
      <c r="L201" s="1085"/>
      <c r="M201" s="1076"/>
      <c r="N201" s="1317"/>
      <c r="O201" s="1076"/>
      <c r="P201" s="1076"/>
    </row>
    <row r="202" spans="1:16" s="1009" customFormat="1" ht="15.95" customHeight="1">
      <c r="A202" s="1001"/>
      <c r="B202" s="1028"/>
      <c r="C202" s="1003"/>
      <c r="D202" s="1004"/>
      <c r="E202" s="1005" t="str">
        <f>IF($G202="","",VLOOKUP($G202,'DANH MỤC VẬT TƯ'!$B$10:$G$55,2,0))</f>
        <v/>
      </c>
      <c r="F202" s="1005" t="str">
        <f>IF($G202="","",VLOOKUP($G202,'DANH MỤC VẬT TƯ'!$B$10:$G$55,3,0))</f>
        <v/>
      </c>
      <c r="G202" s="1006"/>
      <c r="H202" s="1214"/>
      <c r="I202" s="828" t="str">
        <f>IF($G202="","",VLOOKUP($G202,'BẢNG TÍNH GIÁ THÀNH'!$A$43:$K$53,11,0))</f>
        <v/>
      </c>
      <c r="J202" s="828" t="str">
        <f t="shared" si="2"/>
        <v/>
      </c>
      <c r="K202" s="1085"/>
      <c r="L202" s="1085"/>
      <c r="M202" s="1076"/>
      <c r="N202" s="1317"/>
      <c r="O202" s="1076"/>
      <c r="P202" s="1076"/>
    </row>
    <row r="203" spans="1:16" s="1009" customFormat="1" ht="15.95" customHeight="1">
      <c r="A203" s="1001"/>
      <c r="B203" s="1028">
        <v>44606</v>
      </c>
      <c r="C203" s="1003">
        <v>81</v>
      </c>
      <c r="D203" s="1004">
        <v>81</v>
      </c>
      <c r="E203" s="1005" t="str">
        <f>IF($G203="","",VLOOKUP($G203,'DANH MỤC VẬT TƯ'!$B$10:$G$55,2,0))</f>
        <v>Lẩu thập cẩm</v>
      </c>
      <c r="F203" s="1005" t="str">
        <f>IF($G203="","",VLOOKUP($G203,'DANH MỤC VẬT TƯ'!$B$10:$G$55,3,0))</f>
        <v>Nồi</v>
      </c>
      <c r="G203" s="1097" t="s">
        <v>2128</v>
      </c>
      <c r="H203" s="1214">
        <v>20</v>
      </c>
      <c r="I203" s="828">
        <f>IF($G203="","",VLOOKUP($G203,'BẢNG TÍNH GIÁ THÀNH'!$A$43:$K$53,11,0))</f>
        <v>628529.38944332721</v>
      </c>
      <c r="J203" s="828">
        <f t="shared" si="2"/>
        <v>12570587.788866544</v>
      </c>
      <c r="K203" s="1085"/>
      <c r="L203" s="1085"/>
      <c r="M203" s="1076"/>
      <c r="N203" s="1317"/>
      <c r="O203" s="1076"/>
      <c r="P203" s="1076"/>
    </row>
    <row r="204" spans="1:16" s="1009" customFormat="1" ht="15.95" customHeight="1">
      <c r="A204" s="1001"/>
      <c r="B204" s="1028"/>
      <c r="C204" s="1003"/>
      <c r="D204" s="1004"/>
      <c r="E204" s="1005" t="str">
        <f>IF($G204="","",VLOOKUP($G204,'DANH MỤC VẬT TƯ'!$B$10:$G$55,2,0))</f>
        <v/>
      </c>
      <c r="F204" s="1005" t="str">
        <f>IF($G204="","",VLOOKUP($G204,'DANH MỤC VẬT TƯ'!$B$10:$G$55,3,0))</f>
        <v/>
      </c>
      <c r="G204" s="1006"/>
      <c r="H204" s="1214"/>
      <c r="I204" s="828" t="str">
        <f>IF($G204="","",VLOOKUP($G204,'BẢNG TÍNH GIÁ THÀNH'!$A$43:$K$53,11,0))</f>
        <v/>
      </c>
      <c r="J204" s="828" t="str">
        <f t="shared" si="2"/>
        <v/>
      </c>
      <c r="K204" s="1085"/>
      <c r="L204" s="1085"/>
      <c r="M204" s="1076"/>
      <c r="N204" s="1317"/>
      <c r="O204" s="1076"/>
      <c r="P204" s="1076"/>
    </row>
    <row r="205" spans="1:16" s="1009" customFormat="1" ht="15.95" customHeight="1">
      <c r="A205" s="1001"/>
      <c r="B205" s="1028">
        <v>44607</v>
      </c>
      <c r="C205" s="1003">
        <v>82</v>
      </c>
      <c r="D205" s="1004">
        <v>82</v>
      </c>
      <c r="E205" s="1005" t="str">
        <f>IF($G205="","",VLOOKUP($G205,'DANH MỤC VẬT TƯ'!$B$10:$G$55,2,0))</f>
        <v>Bò nướng Singapo</v>
      </c>
      <c r="F205" s="1005" t="str">
        <f>IF($G205="","",VLOOKUP($G205,'DANH MỤC VẬT TƯ'!$B$10:$G$55,3,0))</f>
        <v>Đĩa</v>
      </c>
      <c r="G205" s="1071" t="s">
        <v>2138</v>
      </c>
      <c r="H205" s="1214">
        <v>30</v>
      </c>
      <c r="I205" s="828">
        <f>IF($G205="","",VLOOKUP($G205,'BẢNG TÍNH GIÁ THÀNH'!$A$43:$K$53,11,0))</f>
        <v>475682.46973779076</v>
      </c>
      <c r="J205" s="828">
        <f t="shared" si="2"/>
        <v>14270474.092133723</v>
      </c>
      <c r="K205" s="1085"/>
      <c r="L205" s="1085"/>
      <c r="M205" s="1076"/>
      <c r="N205" s="1317"/>
      <c r="O205" s="1076"/>
      <c r="P205" s="1076"/>
    </row>
    <row r="206" spans="1:16" s="1009" customFormat="1" ht="15.95" customHeight="1">
      <c r="A206" s="1001"/>
      <c r="B206" s="1028">
        <v>44607</v>
      </c>
      <c r="C206" s="1003">
        <v>82</v>
      </c>
      <c r="D206" s="1004">
        <v>82</v>
      </c>
      <c r="E206" s="1005" t="str">
        <f>IF($G206="","",VLOOKUP($G206,'DANH MỤC VẬT TƯ'!$B$10:$G$55,2,0))</f>
        <v>Khoai tây chiên</v>
      </c>
      <c r="F206" s="1005" t="str">
        <f>IF($G206="","",VLOOKUP($G206,'DANH MỤC VẬT TƯ'!$B$10:$G$55,3,0))</f>
        <v>Đĩa</v>
      </c>
      <c r="G206" s="1071" t="s">
        <v>2129</v>
      </c>
      <c r="H206" s="1214">
        <v>5</v>
      </c>
      <c r="I206" s="828">
        <f>IF($G206="","",VLOOKUP($G206,'BẢNG TÍNH GIÁ THÀNH'!$A$43:$K$53,11,0))</f>
        <v>29040.074464119494</v>
      </c>
      <c r="J206" s="828">
        <f t="shared" si="2"/>
        <v>145200.37232059747</v>
      </c>
      <c r="K206" s="1085"/>
      <c r="L206" s="1085"/>
      <c r="M206" s="1076"/>
      <c r="N206" s="1317"/>
      <c r="O206" s="1076"/>
      <c r="P206" s="1076"/>
    </row>
    <row r="207" spans="1:16" s="1009" customFormat="1" ht="15.95" customHeight="1">
      <c r="A207" s="1001"/>
      <c r="B207" s="1028"/>
      <c r="C207" s="1003"/>
      <c r="D207" s="1004"/>
      <c r="E207" s="1005" t="str">
        <f>IF($G207="","",VLOOKUP($G207,'DANH MỤC VẬT TƯ'!$B$10:$G$55,2,0))</f>
        <v/>
      </c>
      <c r="F207" s="1005" t="str">
        <f>IF($G207="","",VLOOKUP($G207,'DANH MỤC VẬT TƯ'!$B$10:$G$55,3,0))</f>
        <v/>
      </c>
      <c r="G207" s="1006"/>
      <c r="H207" s="1214"/>
      <c r="I207" s="828" t="str">
        <f>IF($G207="","",VLOOKUP($G207,'BẢNG TÍNH GIÁ THÀNH'!$A$43:$K$53,11,0))</f>
        <v/>
      </c>
      <c r="J207" s="828" t="str">
        <f t="shared" si="2"/>
        <v/>
      </c>
      <c r="K207" s="1085"/>
      <c r="L207" s="1085"/>
      <c r="M207" s="1076"/>
      <c r="N207" s="1317"/>
      <c r="O207" s="1076"/>
      <c r="P207" s="1076"/>
    </row>
    <row r="208" spans="1:16" s="1009" customFormat="1" ht="15.95" customHeight="1">
      <c r="A208" s="1001"/>
      <c r="B208" s="1028">
        <v>44607</v>
      </c>
      <c r="C208" s="1003">
        <v>83</v>
      </c>
      <c r="D208" s="1004">
        <v>83</v>
      </c>
      <c r="E208" s="1005" t="str">
        <f>IF($G208="","",VLOOKUP($G208,'DANH MỤC VẬT TƯ'!$B$10:$G$55,2,0))</f>
        <v>Lẩu cá diêu hồng</v>
      </c>
      <c r="F208" s="1005" t="str">
        <f>IF($G208="","",VLOOKUP($G208,'DANH MỤC VẬT TƯ'!$B$10:$G$55,3,0))</f>
        <v>Nồi</v>
      </c>
      <c r="G208" s="1097" t="s">
        <v>2121</v>
      </c>
      <c r="H208" s="1214">
        <v>15</v>
      </c>
      <c r="I208" s="828">
        <f>IF($G208="","",VLOOKUP($G208,'BẢNG TÍNH GIÁ THÀNH'!$A$43:$K$53,11,0))</f>
        <v>222842.23807536144</v>
      </c>
      <c r="J208" s="828">
        <f t="shared" si="2"/>
        <v>3342633.5711304215</v>
      </c>
      <c r="K208" s="1085"/>
      <c r="L208" s="1085"/>
      <c r="M208" s="1076"/>
      <c r="N208" s="1317"/>
      <c r="O208" s="1076"/>
      <c r="P208" s="1076"/>
    </row>
    <row r="209" spans="1:16" s="1009" customFormat="1" ht="15.95" customHeight="1">
      <c r="A209" s="1001"/>
      <c r="B209" s="1028"/>
      <c r="C209" s="1003"/>
      <c r="D209" s="1004"/>
      <c r="E209" s="1005" t="str">
        <f>IF($G209="","",VLOOKUP($G209,'DANH MỤC VẬT TƯ'!$B$10:$G$55,2,0))</f>
        <v/>
      </c>
      <c r="F209" s="1005" t="str">
        <f>IF($G209="","",VLOOKUP($G209,'DANH MỤC VẬT TƯ'!$B$10:$G$55,3,0))</f>
        <v/>
      </c>
      <c r="G209" s="1006"/>
      <c r="H209" s="1214"/>
      <c r="I209" s="828" t="str">
        <f>IF($G209="","",VLOOKUP($G209,'BẢNG TÍNH GIÁ THÀNH'!$A$43:$K$53,11,0))</f>
        <v/>
      </c>
      <c r="J209" s="828" t="str">
        <f t="shared" si="2"/>
        <v/>
      </c>
      <c r="K209" s="1085"/>
      <c r="L209" s="1085"/>
      <c r="M209" s="1076"/>
      <c r="N209" s="1317"/>
      <c r="O209" s="1076"/>
      <c r="P209" s="1076"/>
    </row>
    <row r="210" spans="1:16" s="1009" customFormat="1" ht="15.95" customHeight="1">
      <c r="A210" s="1001"/>
      <c r="B210" s="1028">
        <v>44609</v>
      </c>
      <c r="C210" s="1003">
        <v>84</v>
      </c>
      <c r="D210" s="1004">
        <v>84</v>
      </c>
      <c r="E210" s="1005" t="str">
        <f>IF($G210="","",VLOOKUP($G210,'DANH MỤC VẬT TƯ'!$B$10:$G$55,2,0))</f>
        <v>Giò heo muối chiên</v>
      </c>
      <c r="F210" s="1005" t="str">
        <f>IF($G210="","",VLOOKUP($G210,'DANH MỤC VẬT TƯ'!$B$10:$G$55,3,0))</f>
        <v>Đĩa</v>
      </c>
      <c r="G210" s="1097" t="s">
        <v>2141</v>
      </c>
      <c r="H210" s="1042">
        <v>10</v>
      </c>
      <c r="I210" s="828">
        <f>IF($G210="","",VLOOKUP($G210,'BẢNG TÍNH GIÁ THÀNH'!$A$43:$K$53,11,0))</f>
        <v>277124.3217091033</v>
      </c>
      <c r="J210" s="828">
        <f t="shared" si="2"/>
        <v>2771243.2170910332</v>
      </c>
      <c r="K210" s="1085"/>
      <c r="L210" s="1085"/>
      <c r="M210" s="1076"/>
      <c r="N210" s="1317"/>
      <c r="O210" s="1076"/>
      <c r="P210" s="1076"/>
    </row>
    <row r="211" spans="1:16" s="1009" customFormat="1" ht="15.95" customHeight="1">
      <c r="A211" s="1001"/>
      <c r="B211" s="1028"/>
      <c r="C211" s="1003"/>
      <c r="D211" s="1004"/>
      <c r="E211" s="1005" t="str">
        <f>IF($G211="","",VLOOKUP($G211,'DANH MỤC VẬT TƯ'!$B$10:$G$55,2,0))</f>
        <v/>
      </c>
      <c r="F211" s="1005" t="str">
        <f>IF($G211="","",VLOOKUP($G211,'DANH MỤC VẬT TƯ'!$B$10:$G$55,3,0))</f>
        <v/>
      </c>
      <c r="G211" s="1006"/>
      <c r="H211" s="1214"/>
      <c r="I211" s="828" t="str">
        <f>IF($G211="","",VLOOKUP($G211,'BẢNG TÍNH GIÁ THÀNH'!$A$43:$K$53,11,0))</f>
        <v/>
      </c>
      <c r="J211" s="828" t="str">
        <f t="shared" si="2"/>
        <v/>
      </c>
      <c r="K211" s="1085"/>
      <c r="L211" s="1085"/>
      <c r="M211" s="1076"/>
      <c r="N211" s="1317"/>
      <c r="O211" s="1076"/>
      <c r="P211" s="1076"/>
    </row>
    <row r="212" spans="1:16" s="1009" customFormat="1" ht="15.95" customHeight="1">
      <c r="A212" s="1001"/>
      <c r="B212" s="1028">
        <v>44609</v>
      </c>
      <c r="C212" s="1003">
        <v>85</v>
      </c>
      <c r="D212" s="1004">
        <v>85</v>
      </c>
      <c r="E212" s="1005" t="str">
        <f>IF($G212="","",VLOOKUP($G212,'DANH MỤC VẬT TƯ'!$B$10:$G$55,2,0))</f>
        <v>Bò xào hành</v>
      </c>
      <c r="F212" s="1005" t="str">
        <f>IF($G212="","",VLOOKUP($G212,'DANH MỤC VẬT TƯ'!$B$10:$G$55,3,0))</f>
        <v>Đĩa</v>
      </c>
      <c r="G212" s="1071" t="s">
        <v>2140</v>
      </c>
      <c r="H212" s="1214">
        <v>20</v>
      </c>
      <c r="I212" s="828">
        <f>IF($G212="","",VLOOKUP($G212,'BẢNG TÍNH GIÁ THÀNH'!$A$43:$K$53,11,0))</f>
        <v>162846.25090122566</v>
      </c>
      <c r="J212" s="828">
        <f t="shared" si="2"/>
        <v>3256925.0180245135</v>
      </c>
      <c r="K212" s="1085"/>
      <c r="L212" s="1085"/>
      <c r="M212" s="1076"/>
      <c r="N212" s="1317"/>
      <c r="O212" s="1076"/>
      <c r="P212" s="1076"/>
    </row>
    <row r="213" spans="1:16" s="1009" customFormat="1" ht="15.95" customHeight="1">
      <c r="A213" s="1001"/>
      <c r="B213" s="1028">
        <v>44609</v>
      </c>
      <c r="C213" s="1003">
        <v>85</v>
      </c>
      <c r="D213" s="1004">
        <v>85</v>
      </c>
      <c r="E213" s="1005" t="str">
        <f>IF($G213="","",VLOOKUP($G213,'DANH MỤC VẬT TƯ'!$B$10:$G$55,2,0))</f>
        <v>Khoai tây chiên</v>
      </c>
      <c r="F213" s="1005" t="str">
        <f>IF($G213="","",VLOOKUP($G213,'DANH MỤC VẬT TƯ'!$B$10:$G$55,3,0))</f>
        <v>Đĩa</v>
      </c>
      <c r="G213" s="1071" t="s">
        <v>2129</v>
      </c>
      <c r="H213" s="1214">
        <v>3</v>
      </c>
      <c r="I213" s="828">
        <f>IF($G213="","",VLOOKUP($G213,'BẢNG TÍNH GIÁ THÀNH'!$A$43:$K$53,11,0))</f>
        <v>29040.074464119494</v>
      </c>
      <c r="J213" s="828">
        <f t="shared" si="2"/>
        <v>87120.223392358486</v>
      </c>
      <c r="K213" s="1085"/>
      <c r="L213" s="1085"/>
      <c r="M213" s="1076"/>
      <c r="N213" s="1317"/>
      <c r="O213" s="1076"/>
      <c r="P213" s="1076"/>
    </row>
    <row r="214" spans="1:16" s="1009" customFormat="1" ht="15.95" customHeight="1">
      <c r="A214" s="1001"/>
      <c r="B214" s="1028"/>
      <c r="C214" s="1003"/>
      <c r="D214" s="1004"/>
      <c r="E214" s="1005" t="str">
        <f>IF($G214="","",VLOOKUP($G214,'DANH MỤC VẬT TƯ'!$B$10:$G$55,2,0))</f>
        <v/>
      </c>
      <c r="F214" s="1005" t="str">
        <f>IF($G214="","",VLOOKUP($G214,'DANH MỤC VẬT TƯ'!$B$10:$G$55,3,0))</f>
        <v/>
      </c>
      <c r="G214" s="1006"/>
      <c r="H214" s="1214"/>
      <c r="I214" s="828" t="str">
        <f>IF($G214="","",VLOOKUP($G214,'BẢNG TÍNH GIÁ THÀNH'!$A$43:$K$53,11,0))</f>
        <v/>
      </c>
      <c r="J214" s="828" t="str">
        <f t="shared" si="2"/>
        <v/>
      </c>
      <c r="K214" s="1085"/>
      <c r="L214" s="1085"/>
      <c r="M214" s="1076"/>
      <c r="N214" s="1317"/>
      <c r="O214" s="1076"/>
      <c r="P214" s="1076"/>
    </row>
    <row r="215" spans="1:16" s="1009" customFormat="1" ht="15.95" customHeight="1">
      <c r="A215" s="1001"/>
      <c r="B215" s="1028">
        <v>44611</v>
      </c>
      <c r="C215" s="1003">
        <v>86</v>
      </c>
      <c r="D215" s="1004">
        <v>86</v>
      </c>
      <c r="E215" s="1005" t="str">
        <f>IF($G215="","",VLOOKUP($G215,'DANH MỤC VẬT TƯ'!$B$10:$G$55,2,0))</f>
        <v>Bò xào thập cẩm</v>
      </c>
      <c r="F215" s="1005" t="str">
        <f>IF($G215="","",VLOOKUP($G215,'DANH MỤC VẬT TƯ'!$B$10:$G$55,3,0))</f>
        <v>Nồi</v>
      </c>
      <c r="G215" s="1071" t="s">
        <v>2127</v>
      </c>
      <c r="H215" s="1214">
        <v>30</v>
      </c>
      <c r="I215" s="828">
        <f>IF($G215="","",VLOOKUP($G215,'BẢNG TÍNH GIÁ THÀNH'!$A$43:$K$53,11,0))</f>
        <v>171417.10621181648</v>
      </c>
      <c r="J215" s="828">
        <f t="shared" si="2"/>
        <v>5142513.1863544947</v>
      </c>
      <c r="K215" s="1085"/>
      <c r="L215" s="1085"/>
      <c r="M215" s="1076"/>
      <c r="N215" s="1317"/>
      <c r="O215" s="1076"/>
      <c r="P215" s="1076"/>
    </row>
    <row r="216" spans="1:16" s="1009" customFormat="1" ht="15.95" customHeight="1">
      <c r="A216" s="1001"/>
      <c r="B216" s="1028"/>
      <c r="C216" s="1003"/>
      <c r="D216" s="1004"/>
      <c r="E216" s="1005" t="str">
        <f>IF($G216="","",VLOOKUP($G216,'DANH MỤC VẬT TƯ'!$B$10:$G$55,2,0))</f>
        <v/>
      </c>
      <c r="F216" s="1005" t="str">
        <f>IF($G216="","",VLOOKUP($G216,'DANH MỤC VẬT TƯ'!$B$10:$G$55,3,0))</f>
        <v/>
      </c>
      <c r="G216" s="1006"/>
      <c r="H216" s="1214"/>
      <c r="I216" s="828" t="str">
        <f>IF($G216="","",VLOOKUP($G216,'BẢNG TÍNH GIÁ THÀNH'!$A$43:$K$53,11,0))</f>
        <v/>
      </c>
      <c r="J216" s="828" t="str">
        <f t="shared" si="2"/>
        <v/>
      </c>
      <c r="K216" s="1085"/>
      <c r="L216" s="1085"/>
      <c r="M216" s="1076"/>
      <c r="N216" s="1317"/>
      <c r="O216" s="1076"/>
      <c r="P216" s="1076"/>
    </row>
    <row r="217" spans="1:16" s="1009" customFormat="1" ht="15.95" customHeight="1">
      <c r="A217" s="1001"/>
      <c r="B217" s="1028">
        <v>44611</v>
      </c>
      <c r="C217" s="1003">
        <v>87</v>
      </c>
      <c r="D217" s="1004">
        <v>87</v>
      </c>
      <c r="E217" s="1005" t="str">
        <f>IF($G217="","",VLOOKUP($G217,'DANH MỤC VẬT TƯ'!$B$10:$G$55,2,0))</f>
        <v>Lẩu cá diêu hồng</v>
      </c>
      <c r="F217" s="1005" t="str">
        <f>IF($G217="","",VLOOKUP($G217,'DANH MỤC VẬT TƯ'!$B$10:$G$55,3,0))</f>
        <v>Nồi</v>
      </c>
      <c r="G217" s="1097" t="s">
        <v>2121</v>
      </c>
      <c r="H217" s="1214">
        <v>15</v>
      </c>
      <c r="I217" s="828">
        <f>IF($G217="","",VLOOKUP($G217,'BẢNG TÍNH GIÁ THÀNH'!$A$43:$K$53,11,0))</f>
        <v>222842.23807536144</v>
      </c>
      <c r="J217" s="828">
        <f t="shared" si="2"/>
        <v>3342633.5711304215</v>
      </c>
      <c r="K217" s="1085"/>
      <c r="L217" s="1085"/>
      <c r="M217" s="1076"/>
      <c r="N217" s="1317"/>
      <c r="O217" s="1076"/>
      <c r="P217" s="1076"/>
    </row>
    <row r="218" spans="1:16" s="1009" customFormat="1" ht="15.95" customHeight="1">
      <c r="A218" s="1001"/>
      <c r="B218" s="1028">
        <v>44611</v>
      </c>
      <c r="C218" s="1003">
        <v>87</v>
      </c>
      <c r="D218" s="1004">
        <v>87</v>
      </c>
      <c r="E218" s="1005" t="str">
        <f>IF($G218="","",VLOOKUP($G218,'DANH MỤC VẬT TƯ'!$B$10:$G$55,2,0))</f>
        <v>Ngô Chiên</v>
      </c>
      <c r="F218" s="1005" t="str">
        <f>IF($G218="","",VLOOKUP($G218,'DANH MỤC VẬT TƯ'!$B$10:$G$55,3,0))</f>
        <v>Đĩa</v>
      </c>
      <c r="G218" s="1075" t="s">
        <v>1971</v>
      </c>
      <c r="H218" s="1214">
        <v>5</v>
      </c>
      <c r="I218" s="828">
        <f>IF($G218="","",VLOOKUP($G218,'BẢNG TÍNH GIÁ THÀNH'!$A$43:$K$53,11,0))</f>
        <v>28283.822524949723</v>
      </c>
      <c r="J218" s="828">
        <f t="shared" si="2"/>
        <v>141419.11262474861</v>
      </c>
      <c r="K218" s="1085"/>
      <c r="L218" s="1085"/>
      <c r="M218" s="1076"/>
      <c r="N218" s="1317"/>
      <c r="O218" s="1076"/>
      <c r="P218" s="1076"/>
    </row>
    <row r="219" spans="1:16" s="1009" customFormat="1" ht="15.95" customHeight="1">
      <c r="A219" s="1001"/>
      <c r="B219" s="1028"/>
      <c r="C219" s="1003"/>
      <c r="D219" s="1004"/>
      <c r="E219" s="1005" t="str">
        <f>IF($G219="","",VLOOKUP($G219,'DANH MỤC VẬT TƯ'!$B$10:$G$55,2,0))</f>
        <v/>
      </c>
      <c r="F219" s="1005" t="str">
        <f>IF($G219="","",VLOOKUP($G219,'DANH MỤC VẬT TƯ'!$B$10:$G$55,3,0))</f>
        <v/>
      </c>
      <c r="G219" s="1006"/>
      <c r="H219" s="1214"/>
      <c r="I219" s="828" t="str">
        <f>IF($G219="","",VLOOKUP($G219,'BẢNG TÍNH GIÁ THÀNH'!$A$43:$K$53,11,0))</f>
        <v/>
      </c>
      <c r="J219" s="828" t="str">
        <f t="shared" si="2"/>
        <v/>
      </c>
      <c r="K219" s="1085"/>
      <c r="L219" s="1085"/>
      <c r="M219" s="1076"/>
      <c r="N219" s="1317"/>
      <c r="O219" s="1076"/>
      <c r="P219" s="1076"/>
    </row>
    <row r="220" spans="1:16" s="1009" customFormat="1" ht="15.95" customHeight="1">
      <c r="A220" s="1001"/>
      <c r="B220" s="1028">
        <v>44611</v>
      </c>
      <c r="C220" s="1003">
        <v>88</v>
      </c>
      <c r="D220" s="1004">
        <v>88</v>
      </c>
      <c r="E220" s="1005" t="str">
        <f>IF($G220="","",VLOOKUP($G220,'DANH MỤC VẬT TƯ'!$B$10:$G$55,2,0))</f>
        <v>Bò sào xả ớt</v>
      </c>
      <c r="F220" s="1005" t="str">
        <f>IF($G220="","",VLOOKUP($G220,'DANH MỤC VẬT TƯ'!$B$10:$G$55,3,0))</f>
        <v>Đĩa</v>
      </c>
      <c r="G220" s="1071" t="s">
        <v>2136</v>
      </c>
      <c r="H220" s="1214">
        <v>30</v>
      </c>
      <c r="I220" s="828">
        <f>IF($G220="","",VLOOKUP($G220,'BẢNG TÍNH GIÁ THÀNH'!$A$43:$K$53,11,0))</f>
        <v>162846.25090122566</v>
      </c>
      <c r="J220" s="828">
        <f t="shared" si="2"/>
        <v>4885387.5270367702</v>
      </c>
      <c r="K220" s="1085"/>
      <c r="L220" s="1085"/>
      <c r="M220" s="1076"/>
      <c r="N220" s="1317"/>
      <c r="O220" s="1076"/>
      <c r="P220" s="1076"/>
    </row>
    <row r="221" spans="1:16" s="1009" customFormat="1" ht="15.95" customHeight="1">
      <c r="A221" s="1001"/>
      <c r="B221" s="1028">
        <v>44611</v>
      </c>
      <c r="C221" s="1003">
        <v>88</v>
      </c>
      <c r="D221" s="1004">
        <v>88</v>
      </c>
      <c r="E221" s="1005" t="str">
        <f>IF($G221="","",VLOOKUP($G221,'DANH MỤC VẬT TƯ'!$B$10:$G$55,2,0))</f>
        <v>Ngô Chiên</v>
      </c>
      <c r="F221" s="1005" t="str">
        <f>IF($G221="","",VLOOKUP($G221,'DANH MỤC VẬT TƯ'!$B$10:$G$55,3,0))</f>
        <v>Đĩa</v>
      </c>
      <c r="G221" s="1071" t="s">
        <v>1971</v>
      </c>
      <c r="H221" s="1214">
        <v>5</v>
      </c>
      <c r="I221" s="828">
        <f>IF($G221="","",VLOOKUP($G221,'BẢNG TÍNH GIÁ THÀNH'!$A$43:$K$53,11,0))</f>
        <v>28283.822524949723</v>
      </c>
      <c r="J221" s="828">
        <f t="shared" si="2"/>
        <v>141419.11262474861</v>
      </c>
      <c r="K221" s="1085"/>
      <c r="L221" s="1085"/>
      <c r="M221" s="1076"/>
      <c r="N221" s="1317"/>
      <c r="O221" s="1076"/>
      <c r="P221" s="1076"/>
    </row>
    <row r="222" spans="1:16" s="1009" customFormat="1" ht="15.95" customHeight="1">
      <c r="A222" s="1001"/>
      <c r="B222" s="1028"/>
      <c r="C222" s="1003"/>
      <c r="D222" s="1004"/>
      <c r="E222" s="1005" t="str">
        <f>IF($G222="","",VLOOKUP($G222,'DANH MỤC VẬT TƯ'!$B$10:$G$55,2,0))</f>
        <v/>
      </c>
      <c r="F222" s="1005" t="str">
        <f>IF($G222="","",VLOOKUP($G222,'DANH MỤC VẬT TƯ'!$B$10:$G$55,3,0))</f>
        <v/>
      </c>
      <c r="G222" s="1006"/>
      <c r="H222" s="1214"/>
      <c r="I222" s="828" t="str">
        <f>IF($G222="","",VLOOKUP($G222,'BẢNG TÍNH GIÁ THÀNH'!$A$43:$K$53,11,0))</f>
        <v/>
      </c>
      <c r="J222" s="828" t="str">
        <f t="shared" si="2"/>
        <v/>
      </c>
      <c r="K222" s="1085"/>
      <c r="L222" s="1085"/>
      <c r="M222" s="1076"/>
      <c r="N222" s="1317"/>
      <c r="O222" s="1076"/>
      <c r="P222" s="1076"/>
    </row>
    <row r="223" spans="1:16" s="1009" customFormat="1" ht="15.95" customHeight="1">
      <c r="A223" s="1001"/>
      <c r="B223" s="1028">
        <v>44612</v>
      </c>
      <c r="C223" s="1003">
        <v>89</v>
      </c>
      <c r="D223" s="1004">
        <v>89</v>
      </c>
      <c r="E223" s="1005" t="str">
        <f>IF($G223="","",VLOOKUP($G223,'DANH MỤC VẬT TƯ'!$B$10:$G$55,2,0))</f>
        <v>Lẩu thập cẩm</v>
      </c>
      <c r="F223" s="1005" t="str">
        <f>IF($G223="","",VLOOKUP($G223,'DANH MỤC VẬT TƯ'!$B$10:$G$55,3,0))</f>
        <v>Nồi</v>
      </c>
      <c r="G223" s="1097" t="s">
        <v>2128</v>
      </c>
      <c r="H223" s="1214">
        <v>20</v>
      </c>
      <c r="I223" s="828">
        <f>IF($G223="","",VLOOKUP($G223,'BẢNG TÍNH GIÁ THÀNH'!$A$43:$K$53,11,0))</f>
        <v>628529.38944332721</v>
      </c>
      <c r="J223" s="828">
        <f t="shared" si="2"/>
        <v>12570587.788866544</v>
      </c>
      <c r="K223" s="1085"/>
      <c r="L223" s="1085"/>
      <c r="M223" s="1076"/>
      <c r="N223" s="1317"/>
      <c r="O223" s="1076"/>
      <c r="P223" s="1076"/>
    </row>
    <row r="224" spans="1:16" s="1009" customFormat="1" ht="15.95" customHeight="1">
      <c r="A224" s="1001"/>
      <c r="B224" s="1028">
        <v>44612</v>
      </c>
      <c r="C224" s="1003">
        <v>89</v>
      </c>
      <c r="D224" s="1004">
        <v>89</v>
      </c>
      <c r="E224" s="1005" t="str">
        <f>IF($G224="","",VLOOKUP($G224,'DANH MỤC VẬT TƯ'!$B$10:$G$55,2,0))</f>
        <v>Khoai tây chiên</v>
      </c>
      <c r="F224" s="1005" t="str">
        <f>IF($G224="","",VLOOKUP($G224,'DANH MỤC VẬT TƯ'!$B$10:$G$55,3,0))</f>
        <v>Đĩa</v>
      </c>
      <c r="G224" s="1097" t="s">
        <v>2129</v>
      </c>
      <c r="H224" s="1214">
        <v>10</v>
      </c>
      <c r="I224" s="828">
        <f>IF($G224="","",VLOOKUP($G224,'BẢNG TÍNH GIÁ THÀNH'!$A$43:$K$53,11,0))</f>
        <v>29040.074464119494</v>
      </c>
      <c r="J224" s="828">
        <f t="shared" si="2"/>
        <v>290400.74464119493</v>
      </c>
      <c r="K224" s="1085"/>
      <c r="L224" s="1085"/>
      <c r="M224" s="1076"/>
      <c r="N224" s="1317"/>
      <c r="O224" s="1076"/>
      <c r="P224" s="1076"/>
    </row>
    <row r="225" spans="1:16" s="1009" customFormat="1" ht="15.95" customHeight="1">
      <c r="A225" s="1001"/>
      <c r="B225" s="1028"/>
      <c r="C225" s="1003"/>
      <c r="D225" s="1004"/>
      <c r="E225" s="1005" t="str">
        <f>IF($G225="","",VLOOKUP($G225,'DANH MỤC VẬT TƯ'!$B$10:$G$55,2,0))</f>
        <v/>
      </c>
      <c r="F225" s="1005" t="str">
        <f>IF($G225="","",VLOOKUP($G225,'DANH MỤC VẬT TƯ'!$B$10:$G$55,3,0))</f>
        <v/>
      </c>
      <c r="G225" s="1006"/>
      <c r="H225" s="1214"/>
      <c r="I225" s="828" t="str">
        <f>IF($G225="","",VLOOKUP($G225,'BẢNG TÍNH GIÁ THÀNH'!$A$43:$K$53,11,0))</f>
        <v/>
      </c>
      <c r="J225" s="828" t="str">
        <f t="shared" si="2"/>
        <v/>
      </c>
      <c r="K225" s="1085"/>
      <c r="L225" s="1085"/>
      <c r="M225" s="1076"/>
      <c r="N225" s="1317"/>
      <c r="O225" s="1076"/>
      <c r="P225" s="1076"/>
    </row>
    <row r="226" spans="1:16" s="1009" customFormat="1" ht="15.95" customHeight="1">
      <c r="A226" s="1001"/>
      <c r="B226" s="1028">
        <v>44612</v>
      </c>
      <c r="C226" s="1003">
        <v>90</v>
      </c>
      <c r="D226" s="1004">
        <v>90</v>
      </c>
      <c r="E226" s="1005" t="str">
        <f>IF($G226="","",VLOOKUP($G226,'DANH MỤC VẬT TƯ'!$B$10:$G$55,2,0))</f>
        <v>Lẩu thái</v>
      </c>
      <c r="F226" s="1005" t="str">
        <f>IF($G226="","",VLOOKUP($G226,'DANH MỤC VẬT TƯ'!$B$10:$G$55,3,0))</f>
        <v>Nồi</v>
      </c>
      <c r="G226" s="1097" t="s">
        <v>2056</v>
      </c>
      <c r="H226" s="1214">
        <v>30</v>
      </c>
      <c r="I226" s="828">
        <f>IF($G226="","",VLOOKUP($G226,'BẢNG TÍNH GIÁ THÀNH'!$A$43:$K$53,11,0))</f>
        <v>397116.29605737486</v>
      </c>
      <c r="J226" s="828">
        <f t="shared" si="2"/>
        <v>11913488.881721245</v>
      </c>
      <c r="K226" s="1085"/>
      <c r="L226" s="1085"/>
      <c r="M226" s="1076"/>
      <c r="N226" s="1317"/>
      <c r="O226" s="1076"/>
      <c r="P226" s="1076"/>
    </row>
    <row r="227" spans="1:16" s="1009" customFormat="1" ht="15.95" customHeight="1">
      <c r="A227" s="1001"/>
      <c r="B227" s="1028">
        <v>44612</v>
      </c>
      <c r="C227" s="1003">
        <v>90</v>
      </c>
      <c r="D227" s="1004">
        <v>90</v>
      </c>
      <c r="E227" s="1005" t="str">
        <f>IF($G227="","",VLOOKUP($G227,'DANH MỤC VẬT TƯ'!$B$10:$G$55,2,0))</f>
        <v>Ngô Chiên</v>
      </c>
      <c r="F227" s="1005" t="str">
        <f>IF($G227="","",VLOOKUP($G227,'DANH MỤC VẬT TƯ'!$B$10:$G$55,3,0))</f>
        <v>Đĩa</v>
      </c>
      <c r="G227" s="1097" t="s">
        <v>1971</v>
      </c>
      <c r="H227" s="1214">
        <v>20</v>
      </c>
      <c r="I227" s="828">
        <f>IF($G227="","",VLOOKUP($G227,'BẢNG TÍNH GIÁ THÀNH'!$A$43:$K$53,11,0))</f>
        <v>28283.822524949723</v>
      </c>
      <c r="J227" s="828">
        <f t="shared" si="2"/>
        <v>565676.45049899444</v>
      </c>
      <c r="K227" s="1085"/>
      <c r="L227" s="1085"/>
      <c r="M227" s="1076"/>
      <c r="N227" s="1317"/>
      <c r="O227" s="1076"/>
      <c r="P227" s="1076"/>
    </row>
    <row r="228" spans="1:16" s="1009" customFormat="1" ht="15.95" customHeight="1">
      <c r="A228" s="1001"/>
      <c r="B228" s="1028"/>
      <c r="C228" s="1003"/>
      <c r="D228" s="1004"/>
      <c r="E228" s="1005" t="str">
        <f>IF($G228="","",VLOOKUP($G228,'DANH MỤC VẬT TƯ'!$B$10:$G$55,2,0))</f>
        <v/>
      </c>
      <c r="F228" s="1005" t="str">
        <f>IF($G228="","",VLOOKUP($G228,'DANH MỤC VẬT TƯ'!$B$10:$G$55,3,0))</f>
        <v/>
      </c>
      <c r="G228" s="1006"/>
      <c r="H228" s="1214"/>
      <c r="I228" s="828" t="str">
        <f>IF($G228="","",VLOOKUP($G228,'BẢNG TÍNH GIÁ THÀNH'!$A$43:$K$53,11,0))</f>
        <v/>
      </c>
      <c r="J228" s="828" t="str">
        <f t="shared" si="2"/>
        <v/>
      </c>
      <c r="K228" s="1085"/>
      <c r="L228" s="1085"/>
      <c r="M228" s="1076"/>
      <c r="N228" s="1317"/>
      <c r="O228" s="1076"/>
      <c r="P228" s="1076"/>
    </row>
    <row r="229" spans="1:16" s="1009" customFormat="1" ht="15.95" customHeight="1">
      <c r="A229" s="1001"/>
      <c r="B229" s="1028">
        <v>44612</v>
      </c>
      <c r="C229" s="1003">
        <v>91</v>
      </c>
      <c r="D229" s="1004">
        <v>91</v>
      </c>
      <c r="E229" s="1005" t="str">
        <f>IF($G229="","",VLOOKUP($G229,'DANH MỤC VẬT TƯ'!$B$10:$G$55,2,0))</f>
        <v>Mực nướng muối ớt</v>
      </c>
      <c r="F229" s="1005" t="str">
        <f>IF($G229="","",VLOOKUP($G229,'DANH MỤC VẬT TƯ'!$B$10:$G$55,3,0))</f>
        <v>Đĩa</v>
      </c>
      <c r="G229" s="1097" t="s">
        <v>2124</v>
      </c>
      <c r="H229" s="1214">
        <v>30</v>
      </c>
      <c r="I229" s="828">
        <f>IF($G229="","",VLOOKUP($G229,'BẢNG TÍNH GIÁ THÀNH'!$A$43:$K$53,11,0))</f>
        <v>231413.09338595226</v>
      </c>
      <c r="J229" s="828">
        <f t="shared" si="2"/>
        <v>6942392.8015785683</v>
      </c>
      <c r="K229" s="1085"/>
      <c r="L229" s="1085"/>
      <c r="M229" s="1076"/>
      <c r="N229" s="1317"/>
      <c r="O229" s="1076"/>
      <c r="P229" s="1076"/>
    </row>
    <row r="230" spans="1:16" s="1009" customFormat="1" ht="15.95" customHeight="1">
      <c r="A230" s="1001"/>
      <c r="B230" s="1028"/>
      <c r="C230" s="1003"/>
      <c r="D230" s="1004"/>
      <c r="E230" s="1005" t="str">
        <f>IF($G230="","",VLOOKUP($G230,'DANH MỤC VẬT TƯ'!$B$10:$G$55,2,0))</f>
        <v/>
      </c>
      <c r="F230" s="1005" t="str">
        <f>IF($G230="","",VLOOKUP($G230,'DANH MỤC VẬT TƯ'!$B$10:$G$55,3,0))</f>
        <v/>
      </c>
      <c r="G230" s="1006"/>
      <c r="H230" s="1214"/>
      <c r="I230" s="828" t="str">
        <f>IF($G230="","",VLOOKUP($G230,'BẢNG TÍNH GIÁ THÀNH'!$A$43:$K$53,11,0))</f>
        <v/>
      </c>
      <c r="J230" s="828" t="str">
        <f t="shared" si="2"/>
        <v/>
      </c>
      <c r="K230" s="1085"/>
      <c r="L230" s="1085"/>
      <c r="M230" s="1076"/>
      <c r="N230" s="1317"/>
      <c r="O230" s="1076"/>
      <c r="P230" s="1076"/>
    </row>
    <row r="231" spans="1:16" s="1009" customFormat="1" ht="15.95" customHeight="1">
      <c r="A231" s="1001"/>
      <c r="B231" s="1028">
        <v>44613</v>
      </c>
      <c r="C231" s="1003">
        <v>92</v>
      </c>
      <c r="D231" s="1004">
        <v>92</v>
      </c>
      <c r="E231" s="1005" t="str">
        <f>IF($G231="","",VLOOKUP($G231,'DANH MỤC VẬT TƯ'!$B$10:$G$55,2,0))</f>
        <v>Lẩu cá diêu hồng</v>
      </c>
      <c r="F231" s="1005" t="str">
        <f>IF($G231="","",VLOOKUP($G231,'DANH MỤC VẬT TƯ'!$B$10:$G$55,3,0))</f>
        <v>Nồi</v>
      </c>
      <c r="G231" s="1097" t="s">
        <v>2121</v>
      </c>
      <c r="H231" s="1214">
        <v>15</v>
      </c>
      <c r="I231" s="828">
        <f>IF($G231="","",VLOOKUP($G231,'BẢNG TÍNH GIÁ THÀNH'!$A$43:$K$53,11,0))</f>
        <v>222842.23807536144</v>
      </c>
      <c r="J231" s="828">
        <f t="shared" si="2"/>
        <v>3342633.5711304215</v>
      </c>
      <c r="K231" s="1085"/>
      <c r="L231" s="1085"/>
      <c r="M231" s="1076"/>
      <c r="N231" s="1317"/>
      <c r="O231" s="1076"/>
      <c r="P231" s="1076"/>
    </row>
    <row r="232" spans="1:16" s="1009" customFormat="1" ht="15.95" customHeight="1">
      <c r="A232" s="1001"/>
      <c r="B232" s="1028">
        <v>44613</v>
      </c>
      <c r="C232" s="1003">
        <v>92</v>
      </c>
      <c r="D232" s="1004">
        <v>92</v>
      </c>
      <c r="E232" s="1005" t="str">
        <f>IF($G232="","",VLOOKUP($G232,'DANH MỤC VẬT TƯ'!$B$10:$G$55,2,0))</f>
        <v>Ngô Chiên</v>
      </c>
      <c r="F232" s="1005" t="str">
        <f>IF($G232="","",VLOOKUP($G232,'DANH MỤC VẬT TƯ'!$B$10:$G$55,3,0))</f>
        <v>Đĩa</v>
      </c>
      <c r="G232" s="1075" t="s">
        <v>1971</v>
      </c>
      <c r="H232" s="1214">
        <v>10</v>
      </c>
      <c r="I232" s="828">
        <f>IF($G232="","",VLOOKUP($G232,'BẢNG TÍNH GIÁ THÀNH'!$A$43:$K$53,11,0))</f>
        <v>28283.822524949723</v>
      </c>
      <c r="J232" s="828">
        <f t="shared" si="2"/>
        <v>282838.22524949722</v>
      </c>
      <c r="K232" s="1085"/>
      <c r="L232" s="1085"/>
      <c r="M232" s="1076"/>
      <c r="N232" s="1317"/>
      <c r="O232" s="1076"/>
      <c r="P232" s="1076"/>
    </row>
    <row r="233" spans="1:16" s="1009" customFormat="1" ht="15.95" customHeight="1">
      <c r="A233" s="1001"/>
      <c r="B233" s="1028"/>
      <c r="C233" s="1003"/>
      <c r="D233" s="1004"/>
      <c r="E233" s="1005" t="str">
        <f>IF($G233="","",VLOOKUP($G233,'DANH MỤC VẬT TƯ'!$B$10:$G$55,2,0))</f>
        <v/>
      </c>
      <c r="F233" s="1005" t="str">
        <f>IF($G233="","",VLOOKUP($G233,'DANH MỤC VẬT TƯ'!$B$10:$G$55,3,0))</f>
        <v/>
      </c>
      <c r="G233" s="1006"/>
      <c r="H233" s="1214"/>
      <c r="I233" s="828" t="str">
        <f>IF($G233="","",VLOOKUP($G233,'BẢNG TÍNH GIÁ THÀNH'!$A$43:$K$53,11,0))</f>
        <v/>
      </c>
      <c r="J233" s="828" t="str">
        <f t="shared" si="2"/>
        <v/>
      </c>
      <c r="K233" s="1085"/>
      <c r="L233" s="1085"/>
      <c r="M233" s="1076"/>
      <c r="N233" s="1317"/>
      <c r="O233" s="1076"/>
      <c r="P233" s="1076"/>
    </row>
    <row r="234" spans="1:16" s="1009" customFormat="1" ht="15.95" customHeight="1">
      <c r="A234" s="1001"/>
      <c r="B234" s="1028">
        <v>44613</v>
      </c>
      <c r="C234" s="1003">
        <v>93</v>
      </c>
      <c r="D234" s="1004">
        <v>93</v>
      </c>
      <c r="E234" s="1005" t="str">
        <f>IF($G234="","",VLOOKUP($G234,'DANH MỤC VẬT TƯ'!$B$10:$G$55,2,0))</f>
        <v>Lẩu thái</v>
      </c>
      <c r="F234" s="1005" t="str">
        <f>IF($G234="","",VLOOKUP($G234,'DANH MỤC VẬT TƯ'!$B$10:$G$55,3,0))</f>
        <v>Nồi</v>
      </c>
      <c r="G234" s="1097" t="s">
        <v>2056</v>
      </c>
      <c r="H234" s="1214">
        <v>10</v>
      </c>
      <c r="I234" s="828">
        <f>IF($G234="","",VLOOKUP($G234,'BẢNG TÍNH GIÁ THÀNH'!$A$43:$K$53,11,0))</f>
        <v>397116.29605737486</v>
      </c>
      <c r="J234" s="828">
        <f t="shared" si="2"/>
        <v>3971162.9605737487</v>
      </c>
      <c r="K234" s="1085"/>
      <c r="L234" s="1085"/>
      <c r="M234" s="1076"/>
      <c r="N234" s="1317"/>
      <c r="O234" s="1076"/>
      <c r="P234" s="1076"/>
    </row>
    <row r="235" spans="1:16" s="1009" customFormat="1" ht="15.95" customHeight="1">
      <c r="A235" s="1001"/>
      <c r="B235" s="1028">
        <v>44613</v>
      </c>
      <c r="C235" s="1003">
        <v>93</v>
      </c>
      <c r="D235" s="1004">
        <v>93</v>
      </c>
      <c r="E235" s="1005" t="str">
        <f>IF($G235="","",VLOOKUP($G235,'DANH MỤC VẬT TƯ'!$B$10:$G$55,2,0))</f>
        <v>Ngô Chiên</v>
      </c>
      <c r="F235" s="1005" t="str">
        <f>IF($G235="","",VLOOKUP($G235,'DANH MỤC VẬT TƯ'!$B$10:$G$55,3,0))</f>
        <v>Đĩa</v>
      </c>
      <c r="G235" s="1097" t="s">
        <v>1971</v>
      </c>
      <c r="H235" s="1214">
        <v>10</v>
      </c>
      <c r="I235" s="828">
        <f>IF($G235="","",VLOOKUP($G235,'BẢNG TÍNH GIÁ THÀNH'!$A$43:$K$53,11,0))</f>
        <v>28283.822524949723</v>
      </c>
      <c r="J235" s="828">
        <f t="shared" si="2"/>
        <v>282838.22524949722</v>
      </c>
      <c r="K235" s="1085"/>
      <c r="L235" s="1085"/>
      <c r="M235" s="1076"/>
      <c r="N235" s="1317"/>
      <c r="O235" s="1076"/>
      <c r="P235" s="1076"/>
    </row>
    <row r="236" spans="1:16" s="1009" customFormat="1" ht="15.95" customHeight="1">
      <c r="A236" s="1001"/>
      <c r="B236" s="1028"/>
      <c r="C236" s="1003"/>
      <c r="D236" s="1004"/>
      <c r="E236" s="1005" t="str">
        <f>IF($G236="","",VLOOKUP($G236,'DANH MỤC VẬT TƯ'!$B$10:$G$55,2,0))</f>
        <v/>
      </c>
      <c r="F236" s="1005" t="str">
        <f>IF($G236="","",VLOOKUP($G236,'DANH MỤC VẬT TƯ'!$B$10:$G$55,3,0))</f>
        <v/>
      </c>
      <c r="G236" s="1006"/>
      <c r="H236" s="1214"/>
      <c r="I236" s="828" t="str">
        <f>IF($G236="","",VLOOKUP($G236,'BẢNG TÍNH GIÁ THÀNH'!$A$43:$K$53,11,0))</f>
        <v/>
      </c>
      <c r="J236" s="828" t="str">
        <f t="shared" si="2"/>
        <v/>
      </c>
      <c r="K236" s="1085"/>
      <c r="L236" s="1085"/>
      <c r="M236" s="1076"/>
      <c r="N236" s="1317"/>
      <c r="O236" s="1076"/>
      <c r="P236" s="1076"/>
    </row>
    <row r="237" spans="1:16" s="1009" customFormat="1" ht="15.95" customHeight="1">
      <c r="A237" s="1001"/>
      <c r="B237" s="1028">
        <v>44614</v>
      </c>
      <c r="C237" s="1003">
        <v>94</v>
      </c>
      <c r="D237" s="1004">
        <v>94</v>
      </c>
      <c r="E237" s="1005" t="str">
        <f>IF($G237="","",VLOOKUP($G237,'DANH MỤC VẬT TƯ'!$B$10:$G$55,2,0))</f>
        <v>Bò sào xả ớt</v>
      </c>
      <c r="F237" s="1005" t="str">
        <f>IF($G237="","",VLOOKUP($G237,'DANH MỤC VẬT TƯ'!$B$10:$G$55,3,0))</f>
        <v>Đĩa</v>
      </c>
      <c r="G237" s="1071" t="s">
        <v>2136</v>
      </c>
      <c r="H237" s="1214">
        <v>30</v>
      </c>
      <c r="I237" s="828">
        <f>IF($G237="","",VLOOKUP($G237,'BẢNG TÍNH GIÁ THÀNH'!$A$43:$K$53,11,0))</f>
        <v>162846.25090122566</v>
      </c>
      <c r="J237" s="828">
        <f t="shared" ref="J237:J262" si="3">IF(H237="","",H237*I237)</f>
        <v>4885387.5270367702</v>
      </c>
      <c r="K237" s="1085"/>
      <c r="L237" s="1085"/>
      <c r="M237" s="1076"/>
      <c r="N237" s="1317"/>
      <c r="O237" s="1076"/>
      <c r="P237" s="1076"/>
    </row>
    <row r="238" spans="1:16" s="1009" customFormat="1" ht="15.95" customHeight="1">
      <c r="A238" s="1001"/>
      <c r="B238" s="1028">
        <v>44614</v>
      </c>
      <c r="C238" s="1003">
        <v>94</v>
      </c>
      <c r="D238" s="1004">
        <v>94</v>
      </c>
      <c r="E238" s="1005" t="str">
        <f>IF($G238="","",VLOOKUP($G238,'DANH MỤC VẬT TƯ'!$B$10:$G$55,2,0))</f>
        <v>Ngô Chiên</v>
      </c>
      <c r="F238" s="1005" t="str">
        <f>IF($G238="","",VLOOKUP($G238,'DANH MỤC VẬT TƯ'!$B$10:$G$55,3,0))</f>
        <v>Đĩa</v>
      </c>
      <c r="G238" s="1071" t="s">
        <v>1971</v>
      </c>
      <c r="H238" s="1214">
        <v>5</v>
      </c>
      <c r="I238" s="828">
        <f>IF($G238="","",VLOOKUP($G238,'BẢNG TÍNH GIÁ THÀNH'!$A$43:$K$53,11,0))</f>
        <v>28283.822524949723</v>
      </c>
      <c r="J238" s="828">
        <f t="shared" si="3"/>
        <v>141419.11262474861</v>
      </c>
      <c r="K238" s="1085"/>
      <c r="L238" s="1085"/>
      <c r="M238" s="1076"/>
      <c r="N238" s="1317"/>
      <c r="O238" s="1076"/>
      <c r="P238" s="1076"/>
    </row>
    <row r="239" spans="1:16" s="1009" customFormat="1" ht="15.95" customHeight="1">
      <c r="A239" s="1001"/>
      <c r="B239" s="1028"/>
      <c r="C239" s="1003"/>
      <c r="D239" s="1004"/>
      <c r="E239" s="1005" t="str">
        <f>IF($G239="","",VLOOKUP($G239,'DANH MỤC VẬT TƯ'!$B$10:$G$55,2,0))</f>
        <v/>
      </c>
      <c r="F239" s="1005" t="str">
        <f>IF($G239="","",VLOOKUP($G239,'DANH MỤC VẬT TƯ'!$B$10:$G$55,3,0))</f>
        <v/>
      </c>
      <c r="G239" s="1006"/>
      <c r="H239" s="1214"/>
      <c r="I239" s="828" t="str">
        <f>IF($G239="","",VLOOKUP($G239,'BẢNG TÍNH GIÁ THÀNH'!$A$43:$K$53,11,0))</f>
        <v/>
      </c>
      <c r="J239" s="828" t="str">
        <f t="shared" si="3"/>
        <v/>
      </c>
      <c r="K239" s="1085"/>
      <c r="L239" s="1085"/>
      <c r="M239" s="1076"/>
      <c r="N239" s="1317"/>
      <c r="O239" s="1076"/>
      <c r="P239" s="1076"/>
    </row>
    <row r="240" spans="1:16" s="1009" customFormat="1" ht="15.95" customHeight="1">
      <c r="A240" s="1001"/>
      <c r="B240" s="1028">
        <v>44614</v>
      </c>
      <c r="C240" s="1003">
        <v>95</v>
      </c>
      <c r="D240" s="1004">
        <v>95</v>
      </c>
      <c r="E240" s="1005" t="str">
        <f>IF($G240="","",VLOOKUP($G240,'DANH MỤC VẬT TƯ'!$B$10:$G$55,2,0))</f>
        <v>Bò xào hành</v>
      </c>
      <c r="F240" s="1005" t="str">
        <f>IF($G240="","",VLOOKUP($G240,'DANH MỤC VẬT TƯ'!$B$10:$G$55,3,0))</f>
        <v>Đĩa</v>
      </c>
      <c r="G240" s="1071" t="s">
        <v>2140</v>
      </c>
      <c r="H240" s="1214">
        <v>10</v>
      </c>
      <c r="I240" s="828">
        <f>IF($G240="","",VLOOKUP($G240,'BẢNG TÍNH GIÁ THÀNH'!$A$43:$K$53,11,0))</f>
        <v>162846.25090122566</v>
      </c>
      <c r="J240" s="828">
        <f t="shared" si="3"/>
        <v>1628462.5090122567</v>
      </c>
      <c r="K240" s="1085"/>
      <c r="L240" s="1085"/>
      <c r="M240" s="1076"/>
      <c r="N240" s="1317"/>
      <c r="O240" s="1076"/>
      <c r="P240" s="1076"/>
    </row>
    <row r="241" spans="1:16" s="1009" customFormat="1" ht="15.95" customHeight="1">
      <c r="A241" s="1001"/>
      <c r="B241" s="1028">
        <v>44614</v>
      </c>
      <c r="C241" s="1003">
        <v>95</v>
      </c>
      <c r="D241" s="1004">
        <v>95</v>
      </c>
      <c r="E241" s="1005" t="str">
        <f>IF($G241="","",VLOOKUP($G241,'DANH MỤC VẬT TƯ'!$B$10:$G$55,2,0))</f>
        <v>Khoai tây chiên</v>
      </c>
      <c r="F241" s="1005" t="str">
        <f>IF($G241="","",VLOOKUP($G241,'DANH MỤC VẬT TƯ'!$B$10:$G$55,3,0))</f>
        <v>Đĩa</v>
      </c>
      <c r="G241" s="1071" t="s">
        <v>2129</v>
      </c>
      <c r="H241" s="1214">
        <v>3</v>
      </c>
      <c r="I241" s="828">
        <f>IF($G241="","",VLOOKUP($G241,'BẢNG TÍNH GIÁ THÀNH'!$A$43:$K$53,11,0))</f>
        <v>29040.074464119494</v>
      </c>
      <c r="J241" s="828">
        <f t="shared" si="3"/>
        <v>87120.223392358486</v>
      </c>
      <c r="K241" s="1085"/>
      <c r="L241" s="1085"/>
      <c r="M241" s="1076"/>
      <c r="N241" s="1317"/>
      <c r="O241" s="1076"/>
      <c r="P241" s="1076"/>
    </row>
    <row r="242" spans="1:16" s="1009" customFormat="1" ht="15.95" customHeight="1">
      <c r="A242" s="1001"/>
      <c r="B242" s="1028"/>
      <c r="C242" s="1003"/>
      <c r="D242" s="1004"/>
      <c r="E242" s="1005" t="str">
        <f>IF($G242="","",VLOOKUP($G242,'DANH MỤC VẬT TƯ'!$B$10:$G$55,2,0))</f>
        <v/>
      </c>
      <c r="F242" s="1005" t="str">
        <f>IF($G242="","",VLOOKUP($G242,'DANH MỤC VẬT TƯ'!$B$10:$G$55,3,0))</f>
        <v/>
      </c>
      <c r="G242" s="1006"/>
      <c r="H242" s="1214"/>
      <c r="I242" s="828" t="str">
        <f>IF($G242="","",VLOOKUP($G242,'BẢNG TÍNH GIÁ THÀNH'!$A$43:$K$53,11,0))</f>
        <v/>
      </c>
      <c r="J242" s="828" t="str">
        <f t="shared" si="3"/>
        <v/>
      </c>
      <c r="K242" s="1085"/>
      <c r="L242" s="1085"/>
      <c r="M242" s="1076"/>
      <c r="N242" s="1317"/>
      <c r="O242" s="1076"/>
      <c r="P242" s="1076"/>
    </row>
    <row r="243" spans="1:16" s="1009" customFormat="1" ht="15.95" customHeight="1">
      <c r="A243" s="1001"/>
      <c r="B243" s="1002">
        <v>44615</v>
      </c>
      <c r="C243" s="1003">
        <v>96</v>
      </c>
      <c r="D243" s="1004">
        <v>96</v>
      </c>
      <c r="E243" s="1005" t="str">
        <f>IF($G243="","",VLOOKUP($G243,'DANH MỤC VẬT TƯ'!$B$10:$G$55,2,0))</f>
        <v>Lẩu cá diêu hồng</v>
      </c>
      <c r="F243" s="1005" t="str">
        <f>IF($G243="","",VLOOKUP($G243,'DANH MỤC VẬT TƯ'!$B$10:$G$55,3,0))</f>
        <v>Nồi</v>
      </c>
      <c r="G243" s="1097" t="s">
        <v>2121</v>
      </c>
      <c r="H243" s="1098">
        <v>30</v>
      </c>
      <c r="I243" s="828">
        <f>IF($G243="","",VLOOKUP($G243,'BẢNG TÍNH GIÁ THÀNH'!$A$43:$K$53,11,0))</f>
        <v>222842.23807536144</v>
      </c>
      <c r="J243" s="828">
        <f t="shared" si="3"/>
        <v>6685267.142260843</v>
      </c>
      <c r="K243" s="1085"/>
      <c r="L243" s="1085"/>
      <c r="M243" s="1076"/>
      <c r="N243" s="1317"/>
      <c r="O243" s="1076"/>
      <c r="P243" s="1076"/>
    </row>
    <row r="244" spans="1:16" s="1009" customFormat="1" ht="15.95" customHeight="1">
      <c r="A244" s="1001"/>
      <c r="B244" s="1002">
        <v>44615</v>
      </c>
      <c r="C244" s="1003">
        <v>96</v>
      </c>
      <c r="D244" s="1004">
        <v>96</v>
      </c>
      <c r="E244" s="1005" t="str">
        <f>IF($G244="","",VLOOKUP($G244,'DANH MỤC VẬT TƯ'!$B$10:$G$55,2,0))</f>
        <v>Khoai tây chiên</v>
      </c>
      <c r="F244" s="1005" t="str">
        <f>IF($G244="","",VLOOKUP($G244,'DANH MỤC VẬT TƯ'!$B$10:$G$55,3,0))</f>
        <v>Đĩa</v>
      </c>
      <c r="G244" s="1097" t="s">
        <v>2129</v>
      </c>
      <c r="H244" s="1098">
        <v>17</v>
      </c>
      <c r="I244" s="828">
        <f>IF($G244="","",VLOOKUP($G244,'BẢNG TÍNH GIÁ THÀNH'!$A$43:$K$53,11,0))</f>
        <v>29040.074464119494</v>
      </c>
      <c r="J244" s="828">
        <f t="shared" si="3"/>
        <v>493681.26589003141</v>
      </c>
      <c r="K244" s="1085"/>
      <c r="L244" s="1085"/>
      <c r="M244" s="1076"/>
      <c r="N244" s="1317"/>
      <c r="O244" s="1076"/>
      <c r="P244" s="1076"/>
    </row>
    <row r="245" spans="1:16" s="1009" customFormat="1" ht="15.95" customHeight="1">
      <c r="A245" s="1001"/>
      <c r="B245" s="1028"/>
      <c r="C245" s="1003"/>
      <c r="D245" s="1004"/>
      <c r="E245" s="1005" t="str">
        <f>IF($G245="","",VLOOKUP($G245,'DANH MỤC VẬT TƯ'!$B$10:$G$55,2,0))</f>
        <v/>
      </c>
      <c r="F245" s="1005" t="str">
        <f>IF($G245="","",VLOOKUP($G245,'DANH MỤC VẬT TƯ'!$B$10:$G$55,3,0))</f>
        <v/>
      </c>
      <c r="G245" s="1006"/>
      <c r="H245" s="1214"/>
      <c r="I245" s="828" t="str">
        <f>IF($G245="","",VLOOKUP($G245,'BẢNG TÍNH GIÁ THÀNH'!$A$43:$K$53,11,0))</f>
        <v/>
      </c>
      <c r="J245" s="828" t="str">
        <f t="shared" si="3"/>
        <v/>
      </c>
      <c r="K245" s="1085"/>
      <c r="L245" s="1085"/>
      <c r="M245" s="1076"/>
      <c r="N245" s="1317"/>
      <c r="O245" s="1076"/>
      <c r="P245" s="1076"/>
    </row>
    <row r="246" spans="1:16" s="1009" customFormat="1" ht="15.95" customHeight="1">
      <c r="A246" s="1001"/>
      <c r="B246" s="1002">
        <v>44615</v>
      </c>
      <c r="C246" s="1003">
        <v>97</v>
      </c>
      <c r="D246" s="1004">
        <v>97</v>
      </c>
      <c r="E246" s="1005" t="str">
        <f>IF($G246="","",VLOOKUP($G246,'DANH MỤC VẬT TƯ'!$B$10:$G$55,2,0))</f>
        <v>Bò xào thập cẩm</v>
      </c>
      <c r="F246" s="1005" t="str">
        <f>IF($G246="","",VLOOKUP($G246,'DANH MỤC VẬT TƯ'!$B$10:$G$55,3,0))</f>
        <v>Nồi</v>
      </c>
      <c r="G246" s="1097" t="s">
        <v>2127</v>
      </c>
      <c r="H246" s="1214">
        <v>30</v>
      </c>
      <c r="I246" s="828">
        <f>IF($G246="","",VLOOKUP($G246,'BẢNG TÍNH GIÁ THÀNH'!$A$43:$K$53,11,0))</f>
        <v>171417.10621181648</v>
      </c>
      <c r="J246" s="828">
        <f t="shared" si="3"/>
        <v>5142513.1863544947</v>
      </c>
      <c r="K246" s="1085"/>
      <c r="L246" s="1085"/>
      <c r="M246" s="1076"/>
      <c r="N246" s="1317"/>
      <c r="O246" s="1076"/>
      <c r="P246" s="1076"/>
    </row>
    <row r="247" spans="1:16" s="1009" customFormat="1" ht="15.95" customHeight="1">
      <c r="A247" s="1001"/>
      <c r="B247" s="1028"/>
      <c r="C247" s="1003"/>
      <c r="D247" s="1004"/>
      <c r="E247" s="1005" t="str">
        <f>IF($G247="","",VLOOKUP($G247,'DANH MỤC VẬT TƯ'!$B$10:$G$55,2,0))</f>
        <v/>
      </c>
      <c r="F247" s="1005" t="str">
        <f>IF($G247="","",VLOOKUP($G247,'DANH MỤC VẬT TƯ'!$B$10:$G$55,3,0))</f>
        <v/>
      </c>
      <c r="G247" s="1006"/>
      <c r="H247" s="1214"/>
      <c r="I247" s="828" t="str">
        <f>IF($G247="","",VLOOKUP($G247,'BẢNG TÍNH GIÁ THÀNH'!$A$43:$K$53,11,0))</f>
        <v/>
      </c>
      <c r="J247" s="828" t="str">
        <f t="shared" si="3"/>
        <v/>
      </c>
      <c r="K247" s="1085"/>
      <c r="L247" s="1085"/>
      <c r="M247" s="1076"/>
      <c r="N247" s="1317"/>
      <c r="O247" s="1076"/>
      <c r="P247" s="1076"/>
    </row>
    <row r="248" spans="1:16" s="1009" customFormat="1" ht="15.95" customHeight="1">
      <c r="A248" s="1001"/>
      <c r="B248" s="1002">
        <v>44615</v>
      </c>
      <c r="C248" s="1003">
        <v>98</v>
      </c>
      <c r="D248" s="1004">
        <v>98</v>
      </c>
      <c r="E248" s="1005" t="str">
        <f>IF($G248="","",VLOOKUP($G248,'DANH MỤC VẬT TƯ'!$B$10:$G$55,2,0))</f>
        <v>Giò heo muối chiên</v>
      </c>
      <c r="F248" s="1005" t="str">
        <f>IF($G248="","",VLOOKUP($G248,'DANH MỤC VẬT TƯ'!$B$10:$G$55,3,0))</f>
        <v>Đĩa</v>
      </c>
      <c r="G248" s="1097" t="s">
        <v>2141</v>
      </c>
      <c r="H248" s="1214">
        <v>10</v>
      </c>
      <c r="I248" s="828">
        <f>IF($G248="","",VLOOKUP($G248,'BẢNG TÍNH GIÁ THÀNH'!$A$43:$K$53,11,0))</f>
        <v>277124.3217091033</v>
      </c>
      <c r="J248" s="828">
        <f t="shared" si="3"/>
        <v>2771243.2170910332</v>
      </c>
      <c r="K248" s="1085"/>
      <c r="L248" s="1085"/>
      <c r="M248" s="1076"/>
      <c r="N248" s="1317"/>
      <c r="O248" s="1076"/>
      <c r="P248" s="1076"/>
    </row>
    <row r="249" spans="1:16" s="1009" customFormat="1" ht="15.95" customHeight="1">
      <c r="A249" s="1001"/>
      <c r="B249" s="1028"/>
      <c r="C249" s="1003"/>
      <c r="D249" s="1004"/>
      <c r="E249" s="1005" t="str">
        <f>IF($G249="","",VLOOKUP($G249,'DANH MỤC VẬT TƯ'!$B$10:$G$55,2,0))</f>
        <v/>
      </c>
      <c r="F249" s="1005" t="str">
        <f>IF($G249="","",VLOOKUP($G249,'DANH MỤC VẬT TƯ'!$B$10:$G$55,3,0))</f>
        <v/>
      </c>
      <c r="G249" s="1006"/>
      <c r="H249" s="1214"/>
      <c r="I249" s="828" t="str">
        <f>IF($G249="","",VLOOKUP($G249,'BẢNG TÍNH GIÁ THÀNH'!$A$43:$K$53,11,0))</f>
        <v/>
      </c>
      <c r="J249" s="828" t="str">
        <f t="shared" si="3"/>
        <v/>
      </c>
      <c r="K249" s="1085"/>
      <c r="L249" s="1085"/>
      <c r="M249" s="1076"/>
      <c r="N249" s="1317"/>
      <c r="O249" s="1076"/>
      <c r="P249" s="1076"/>
    </row>
    <row r="250" spans="1:16" s="1009" customFormat="1" ht="15.95" customHeight="1">
      <c r="A250" s="1001"/>
      <c r="B250" s="1028">
        <v>44616</v>
      </c>
      <c r="C250" s="1003">
        <v>99</v>
      </c>
      <c r="D250" s="1004">
        <v>99</v>
      </c>
      <c r="E250" s="1005" t="str">
        <f>IF($G250="","",VLOOKUP($G250,'DANH MỤC VẬT TƯ'!$B$10:$G$55,2,0))</f>
        <v>Lẩu thái</v>
      </c>
      <c r="F250" s="1005" t="str">
        <f>IF($G250="","",VLOOKUP($G250,'DANH MỤC VẬT TƯ'!$B$10:$G$55,3,0))</f>
        <v>Nồi</v>
      </c>
      <c r="G250" s="1097" t="s">
        <v>2056</v>
      </c>
      <c r="H250" s="1214">
        <v>30</v>
      </c>
      <c r="I250" s="828">
        <f>IF($G250="","",VLOOKUP($G250,'BẢNG TÍNH GIÁ THÀNH'!$A$43:$K$53,11,0))</f>
        <v>397116.29605737486</v>
      </c>
      <c r="J250" s="828">
        <f t="shared" si="3"/>
        <v>11913488.881721245</v>
      </c>
      <c r="K250" s="1085"/>
      <c r="L250" s="1085"/>
      <c r="M250" s="1076"/>
      <c r="N250" s="1317"/>
      <c r="O250" s="1076"/>
      <c r="P250" s="1076"/>
    </row>
    <row r="251" spans="1:16" s="1009" customFormat="1" ht="15.95" customHeight="1">
      <c r="A251" s="1001"/>
      <c r="B251" s="1028">
        <v>44616</v>
      </c>
      <c r="C251" s="1003">
        <v>99</v>
      </c>
      <c r="D251" s="1004">
        <v>99</v>
      </c>
      <c r="E251" s="1005" t="str">
        <f>IF($G251="","",VLOOKUP($G251,'DANH MỤC VẬT TƯ'!$B$10:$G$55,2,0))</f>
        <v>Ngô Chiên</v>
      </c>
      <c r="F251" s="1005" t="str">
        <f>IF($G251="","",VLOOKUP($G251,'DANH MỤC VẬT TƯ'!$B$10:$G$55,3,0))</f>
        <v>Đĩa</v>
      </c>
      <c r="G251" s="1097" t="s">
        <v>1971</v>
      </c>
      <c r="H251" s="1214">
        <v>25</v>
      </c>
      <c r="I251" s="828">
        <f>IF($G251="","",VLOOKUP($G251,'BẢNG TÍNH GIÁ THÀNH'!$A$43:$K$53,11,0))</f>
        <v>28283.822524949723</v>
      </c>
      <c r="J251" s="828">
        <f t="shared" si="3"/>
        <v>707095.56312374305</v>
      </c>
      <c r="K251" s="1085"/>
      <c r="L251" s="1085"/>
      <c r="M251" s="1076"/>
      <c r="N251" s="1317"/>
      <c r="O251" s="1076"/>
      <c r="P251" s="1076"/>
    </row>
    <row r="252" spans="1:16" s="1009" customFormat="1" ht="15.95" customHeight="1">
      <c r="A252" s="1001"/>
      <c r="B252" s="1028"/>
      <c r="C252" s="1003"/>
      <c r="D252" s="1004"/>
      <c r="E252" s="1005" t="str">
        <f>IF($G252="","",VLOOKUP($G252,'DANH MỤC VẬT TƯ'!$B$10:$G$55,2,0))</f>
        <v/>
      </c>
      <c r="F252" s="1005" t="str">
        <f>IF($G252="","",VLOOKUP($G252,'DANH MỤC VẬT TƯ'!$B$10:$G$55,3,0))</f>
        <v/>
      </c>
      <c r="G252" s="1006"/>
      <c r="H252" s="1214"/>
      <c r="I252" s="828" t="str">
        <f>IF($G252="","",VLOOKUP($G252,'BẢNG TÍNH GIÁ THÀNH'!$A$43:$K$53,11,0))</f>
        <v/>
      </c>
      <c r="J252" s="828" t="str">
        <f t="shared" si="3"/>
        <v/>
      </c>
      <c r="K252" s="1085"/>
      <c r="L252" s="1085"/>
      <c r="M252" s="1076"/>
      <c r="N252" s="1317"/>
      <c r="O252" s="1076"/>
      <c r="P252" s="1076"/>
    </row>
    <row r="253" spans="1:16" s="1009" customFormat="1" ht="15.95" customHeight="1">
      <c r="A253" s="1001"/>
      <c r="B253" s="1002">
        <v>44617</v>
      </c>
      <c r="C253" s="1003">
        <v>101</v>
      </c>
      <c r="D253" s="1004">
        <v>101</v>
      </c>
      <c r="E253" s="1005" t="str">
        <f>IF($G253="","",VLOOKUP($G253,'DANH MỤC VẬT TƯ'!$B$10:$G$55,2,0))</f>
        <v>Lẩu cá diêu hồng</v>
      </c>
      <c r="F253" s="1005" t="str">
        <f>IF($G253="","",VLOOKUP($G253,'DANH MỤC VẬT TƯ'!$B$10:$G$55,3,0))</f>
        <v>Nồi</v>
      </c>
      <c r="G253" s="1097" t="s">
        <v>2121</v>
      </c>
      <c r="H253" s="1214">
        <v>30</v>
      </c>
      <c r="I253" s="828">
        <f>IF($G253="","",VLOOKUP($G253,'BẢNG TÍNH GIÁ THÀNH'!$A$43:$K$53,11,0))</f>
        <v>222842.23807536144</v>
      </c>
      <c r="J253" s="828">
        <f t="shared" si="3"/>
        <v>6685267.142260843</v>
      </c>
      <c r="K253" s="1085"/>
      <c r="L253" s="1085"/>
      <c r="M253" s="1076"/>
      <c r="N253" s="1317"/>
      <c r="O253" s="1076"/>
      <c r="P253" s="1076"/>
    </row>
    <row r="254" spans="1:16" s="1009" customFormat="1" ht="15.95" customHeight="1">
      <c r="A254" s="1001"/>
      <c r="B254" s="1002">
        <v>44617</v>
      </c>
      <c r="C254" s="1003">
        <v>101</v>
      </c>
      <c r="D254" s="1004">
        <v>101</v>
      </c>
      <c r="E254" s="1005" t="str">
        <f>IF($G254="","",VLOOKUP($G254,'DANH MỤC VẬT TƯ'!$B$10:$G$55,2,0))</f>
        <v>Khoai tây chiên</v>
      </c>
      <c r="F254" s="1005" t="str">
        <f>IF($G254="","",VLOOKUP($G254,'DANH MỤC VẬT TƯ'!$B$10:$G$55,3,0))</f>
        <v>Đĩa</v>
      </c>
      <c r="G254" s="1097" t="s">
        <v>2129</v>
      </c>
      <c r="H254" s="1214">
        <v>39</v>
      </c>
      <c r="I254" s="828">
        <f>IF($G254="","",VLOOKUP($G254,'BẢNG TÍNH GIÁ THÀNH'!$A$43:$K$53,11,0))</f>
        <v>29040.074464119494</v>
      </c>
      <c r="J254" s="828">
        <f t="shared" si="3"/>
        <v>1132562.9041006602</v>
      </c>
      <c r="K254" s="1085"/>
      <c r="L254" s="1085"/>
      <c r="M254" s="1076"/>
      <c r="N254" s="1317"/>
      <c r="O254" s="1076"/>
      <c r="P254" s="1076"/>
    </row>
    <row r="255" spans="1:16" s="1009" customFormat="1" ht="15.95" customHeight="1">
      <c r="A255" s="1001"/>
      <c r="B255" s="1028"/>
      <c r="C255" s="1003"/>
      <c r="D255" s="1004"/>
      <c r="E255" s="1005" t="str">
        <f>IF($G255="","",VLOOKUP($G255,'DANH MỤC VẬT TƯ'!$B$10:$G$55,2,0))</f>
        <v/>
      </c>
      <c r="F255" s="1005" t="str">
        <f>IF($G255="","",VLOOKUP($G255,'DANH MỤC VẬT TƯ'!$B$10:$G$55,3,0))</f>
        <v/>
      </c>
      <c r="G255" s="1006"/>
      <c r="H255" s="1214"/>
      <c r="I255" s="828" t="str">
        <f>IF($G255="","",VLOOKUP($G255,'BẢNG TÍNH GIÁ THÀNH'!$A$43:$K$53,11,0))</f>
        <v/>
      </c>
      <c r="J255" s="828" t="str">
        <f t="shared" si="3"/>
        <v/>
      </c>
      <c r="K255" s="1085"/>
      <c r="L255" s="1085"/>
      <c r="M255" s="1076"/>
      <c r="N255" s="1317"/>
      <c r="O255" s="1076"/>
      <c r="P255" s="1076"/>
    </row>
    <row r="256" spans="1:16" s="1009" customFormat="1" ht="15.95" customHeight="1">
      <c r="A256" s="1001"/>
      <c r="B256" s="1002">
        <v>44617</v>
      </c>
      <c r="C256" s="1026">
        <v>102</v>
      </c>
      <c r="D256" s="1004">
        <v>102</v>
      </c>
      <c r="E256" s="1005" t="str">
        <f>IF($G256="","",VLOOKUP($G256,'DANH MỤC VẬT TƯ'!$B$10:$G$55,2,0))</f>
        <v>Bò xào thập cẩm</v>
      </c>
      <c r="F256" s="1005" t="str">
        <f>IF($G256="","",VLOOKUP($G256,'DANH MỤC VẬT TƯ'!$B$10:$G$55,3,0))</f>
        <v>Nồi</v>
      </c>
      <c r="G256" s="1075" t="s">
        <v>2127</v>
      </c>
      <c r="H256" s="1214">
        <v>20</v>
      </c>
      <c r="I256" s="828">
        <f>IF($G256="","",VLOOKUP($G256,'BẢNG TÍNH GIÁ THÀNH'!$A$43:$K$53,11,0))</f>
        <v>171417.10621181648</v>
      </c>
      <c r="J256" s="828">
        <f t="shared" si="3"/>
        <v>3428342.1242363295</v>
      </c>
      <c r="K256" s="1085"/>
      <c r="L256" s="1085"/>
      <c r="M256" s="1076"/>
      <c r="N256" s="1317"/>
      <c r="O256" s="1076"/>
      <c r="P256" s="1076"/>
    </row>
    <row r="257" spans="1:16" s="1009" customFormat="1" ht="15.95" customHeight="1">
      <c r="A257" s="1001"/>
      <c r="B257" s="1028"/>
      <c r="C257" s="1003"/>
      <c r="D257" s="1004"/>
      <c r="E257" s="1005" t="str">
        <f>IF($G257="","",VLOOKUP($G257,'DANH MỤC VẬT TƯ'!$B$10:$G$55,2,0))</f>
        <v/>
      </c>
      <c r="F257" s="1005" t="str">
        <f>IF($G257="","",VLOOKUP($G257,'DANH MỤC VẬT TƯ'!$B$10:$G$55,3,0))</f>
        <v/>
      </c>
      <c r="G257" s="1006"/>
      <c r="H257" s="1214"/>
      <c r="I257" s="828" t="str">
        <f>IF($G257="","",VLOOKUP($G257,'BẢNG TÍNH GIÁ THÀNH'!$A$43:$K$53,11,0))</f>
        <v/>
      </c>
      <c r="J257" s="828" t="str">
        <f t="shared" si="3"/>
        <v/>
      </c>
      <c r="K257" s="1085"/>
      <c r="L257" s="1085"/>
      <c r="M257" s="1076"/>
      <c r="N257" s="1317"/>
      <c r="O257" s="1076"/>
      <c r="P257" s="1076"/>
    </row>
    <row r="258" spans="1:16" s="1009" customFormat="1" ht="15.95" customHeight="1">
      <c r="A258" s="1001"/>
      <c r="B258" s="1028">
        <v>44618</v>
      </c>
      <c r="C258" s="1003">
        <v>103</v>
      </c>
      <c r="D258" s="1004">
        <v>103</v>
      </c>
      <c r="E258" s="1005" t="str">
        <f>IF($G258="","",VLOOKUP($G258,'DANH MỤC VẬT TƯ'!$B$10:$G$55,2,0))</f>
        <v>Mực nướng muối ớt</v>
      </c>
      <c r="F258" s="1005" t="str">
        <f>IF($G258="","",VLOOKUP($G258,'DANH MỤC VẬT TƯ'!$B$10:$G$55,3,0))</f>
        <v>Đĩa</v>
      </c>
      <c r="G258" s="1097" t="s">
        <v>2124</v>
      </c>
      <c r="H258" s="1214">
        <v>10</v>
      </c>
      <c r="I258" s="828">
        <f>IF($G258="","",VLOOKUP($G258,'BẢNG TÍNH GIÁ THÀNH'!$A$43:$K$53,11,0))</f>
        <v>231413.09338595226</v>
      </c>
      <c r="J258" s="828">
        <f t="shared" si="3"/>
        <v>2314130.9338595225</v>
      </c>
      <c r="K258" s="1085"/>
      <c r="L258" s="1085"/>
      <c r="M258" s="1076"/>
      <c r="N258" s="1317"/>
      <c r="O258" s="1076"/>
      <c r="P258" s="1076"/>
    </row>
    <row r="259" spans="1:16" s="1009" customFormat="1" ht="15.95" customHeight="1">
      <c r="A259" s="1001"/>
      <c r="B259" s="1028"/>
      <c r="C259" s="1003"/>
      <c r="D259" s="1004"/>
      <c r="E259" s="1005" t="str">
        <f>IF($G259="","",VLOOKUP($G259,'DANH MỤC VẬT TƯ'!$B$10:$G$55,2,0))</f>
        <v/>
      </c>
      <c r="F259" s="1005" t="str">
        <f>IF($G259="","",VLOOKUP($G259,'DANH MỤC VẬT TƯ'!$B$10:$G$55,3,0))</f>
        <v/>
      </c>
      <c r="G259" s="1006"/>
      <c r="H259" s="1214"/>
      <c r="I259" s="828" t="str">
        <f>IF($G259="","",VLOOKUP($G259,'BẢNG TÍNH GIÁ THÀNH'!$A$43:$K$53,11,0))</f>
        <v/>
      </c>
      <c r="J259" s="828" t="str">
        <f t="shared" si="3"/>
        <v/>
      </c>
      <c r="K259" s="1085"/>
      <c r="L259" s="1085"/>
      <c r="M259" s="1076"/>
      <c r="N259" s="1317"/>
      <c r="O259" s="1076"/>
      <c r="P259" s="1076"/>
    </row>
    <row r="260" spans="1:16" s="1009" customFormat="1" ht="15.95" customHeight="1">
      <c r="A260" s="1001"/>
      <c r="B260" s="1028">
        <v>44618</v>
      </c>
      <c r="C260" s="1026">
        <v>104</v>
      </c>
      <c r="D260" s="1004">
        <v>104</v>
      </c>
      <c r="E260" s="1005" t="str">
        <f>IF($G260="","",VLOOKUP($G260,'DANH MỤC VẬT TƯ'!$B$10:$G$55,2,0))</f>
        <v>Bò xào hành</v>
      </c>
      <c r="F260" s="1005" t="str">
        <f>IF($G260="","",VLOOKUP($G260,'DANH MỤC VẬT TƯ'!$B$10:$G$55,3,0))</f>
        <v>Đĩa</v>
      </c>
      <c r="G260" s="1075" t="s">
        <v>2140</v>
      </c>
      <c r="H260" s="1214">
        <v>20</v>
      </c>
      <c r="I260" s="828">
        <f>IF($G260="","",VLOOKUP($G260,'BẢNG TÍNH GIÁ THÀNH'!$A$43:$K$53,11,0))</f>
        <v>162846.25090122566</v>
      </c>
      <c r="J260" s="828">
        <f t="shared" si="3"/>
        <v>3256925.0180245135</v>
      </c>
      <c r="K260" s="1085"/>
      <c r="L260" s="1085"/>
      <c r="M260" s="1076"/>
      <c r="N260" s="1317"/>
      <c r="O260" s="1076"/>
      <c r="P260" s="1076"/>
    </row>
    <row r="261" spans="1:16" s="1009" customFormat="1" ht="15.95" customHeight="1">
      <c r="A261" s="1001"/>
      <c r="B261" s="1028"/>
      <c r="C261" s="1003"/>
      <c r="D261" s="1004"/>
      <c r="E261" s="1005" t="str">
        <f>IF($G261="","",VLOOKUP($G261,'DANH MỤC VẬT TƯ'!$B$10:$G$55,2,0))</f>
        <v/>
      </c>
      <c r="F261" s="1005" t="str">
        <f>IF($G261="","",VLOOKUP($G261,'DANH MỤC VẬT TƯ'!$B$10:$G$55,3,0))</f>
        <v/>
      </c>
      <c r="G261" s="1097"/>
      <c r="H261" s="1214"/>
      <c r="I261" s="828" t="str">
        <f>IF($G261="","",VLOOKUP($G261,'BẢNG TÍNH GIÁ THÀNH'!$A$43:$K$53,11,0))</f>
        <v/>
      </c>
      <c r="J261" s="828" t="str">
        <f t="shared" si="3"/>
        <v/>
      </c>
      <c r="K261" s="1085"/>
      <c r="L261" s="1085"/>
      <c r="M261" s="1076"/>
      <c r="N261" s="1317"/>
      <c r="O261" s="1076"/>
      <c r="P261" s="1076"/>
    </row>
    <row r="262" spans="1:16" s="1009" customFormat="1" ht="15.95" customHeight="1">
      <c r="A262" s="1001"/>
      <c r="B262" s="1028">
        <v>44618</v>
      </c>
      <c r="C262" s="1003">
        <v>105</v>
      </c>
      <c r="D262" s="1004">
        <v>105</v>
      </c>
      <c r="E262" s="1005" t="str">
        <f>IF($G262="","",VLOOKUP($G262,'DANH MỤC VẬT TƯ'!$B$10:$G$55,2,0))</f>
        <v>Lẩu thập cẩm</v>
      </c>
      <c r="F262" s="1005" t="str">
        <f>IF($G262="","",VLOOKUP($G262,'DANH MỤC VẬT TƯ'!$B$10:$G$55,3,0))</f>
        <v>Nồi</v>
      </c>
      <c r="G262" s="1097" t="s">
        <v>2128</v>
      </c>
      <c r="H262" s="1214">
        <v>20</v>
      </c>
      <c r="I262" s="828">
        <f>IF($G262="","",VLOOKUP($G262,'BẢNG TÍNH GIÁ THÀNH'!$A$43:$K$53,11,0))</f>
        <v>628529.38944332721</v>
      </c>
      <c r="J262" s="828">
        <f t="shared" si="3"/>
        <v>12570587.788866544</v>
      </c>
      <c r="K262" s="1085"/>
      <c r="L262" s="1085"/>
      <c r="M262" s="1076"/>
      <c r="N262" s="1317"/>
      <c r="O262" s="1076"/>
      <c r="P262" s="1076"/>
    </row>
    <row r="263" spans="1:16" s="1009" customFormat="1" ht="15.95" customHeight="1">
      <c r="A263" s="1001"/>
      <c r="B263" s="1028"/>
      <c r="C263" s="1003"/>
      <c r="D263" s="1004"/>
      <c r="E263" s="1054"/>
      <c r="F263" s="1055"/>
      <c r="G263" s="813"/>
      <c r="H263" s="828"/>
      <c r="I263" s="828"/>
      <c r="J263" s="828"/>
      <c r="K263" s="1085"/>
      <c r="L263" s="1085"/>
      <c r="M263" s="1076"/>
      <c r="N263" s="1317"/>
      <c r="O263" s="1076"/>
      <c r="P263" s="1076"/>
    </row>
    <row r="264" spans="1:16" s="1039" customFormat="1" ht="15.95" customHeight="1">
      <c r="A264" s="1001"/>
      <c r="B264" s="1430"/>
      <c r="C264" s="1466"/>
      <c r="D264" s="1467"/>
      <c r="E264" s="1433" t="s">
        <v>125</v>
      </c>
      <c r="F264" s="1433" t="s">
        <v>242</v>
      </c>
      <c r="G264" s="1433" t="s">
        <v>242</v>
      </c>
      <c r="H264" s="1431">
        <f>SUM(H172:H263)</f>
        <v>1000</v>
      </c>
      <c r="I264" s="1431" t="s">
        <v>242</v>
      </c>
      <c r="J264" s="1431">
        <f>SUM(J172:J263)</f>
        <v>247526301.36986297</v>
      </c>
      <c r="N264" s="1050"/>
    </row>
    <row r="265" spans="1:16" s="1009" customFormat="1" ht="15.95" customHeight="1">
      <c r="A265" s="1001"/>
      <c r="B265" s="1045"/>
      <c r="C265" s="1040"/>
      <c r="D265" s="1041"/>
      <c r="F265" s="1042"/>
      <c r="G265" s="1043"/>
      <c r="H265" s="1084"/>
      <c r="I265" s="1084"/>
      <c r="J265" s="1084"/>
      <c r="K265" s="1085"/>
      <c r="L265" s="1085"/>
      <c r="M265" s="1076"/>
      <c r="N265" s="1317"/>
      <c r="O265" s="1076"/>
      <c r="P265" s="1076"/>
    </row>
    <row r="266" spans="1:16" s="1179" customFormat="1" ht="15.95" customHeight="1">
      <c r="A266" s="1001"/>
      <c r="B266" s="1046"/>
      <c r="C266" s="1366" t="s">
        <v>244</v>
      </c>
      <c r="D266" s="1048"/>
      <c r="E266" s="1039"/>
      <c r="F266" s="1039" t="s">
        <v>475</v>
      </c>
      <c r="G266" s="1043"/>
      <c r="H266" s="1049"/>
      <c r="I266" s="2005" t="s">
        <v>246</v>
      </c>
      <c r="J266" s="2005"/>
      <c r="N266" s="1207"/>
    </row>
    <row r="267" spans="1:16" s="1179" customFormat="1" ht="15.95" customHeight="1">
      <c r="A267" s="1001"/>
      <c r="B267" s="1045"/>
      <c r="C267" s="1368" t="s">
        <v>247</v>
      </c>
      <c r="D267" s="1052"/>
      <c r="E267" s="1053"/>
      <c r="F267" s="1053" t="s">
        <v>247</v>
      </c>
      <c r="G267" s="1043"/>
      <c r="H267" s="1044"/>
      <c r="I267" s="2032" t="s">
        <v>247</v>
      </c>
      <c r="J267" s="2032"/>
      <c r="N267" s="1207"/>
    </row>
    <row r="268" spans="1:16" s="1179" customFormat="1" ht="15.95" customHeight="1">
      <c r="A268" s="1001"/>
      <c r="B268" s="1045"/>
      <c r="C268" s="1368"/>
      <c r="D268" s="1052"/>
      <c r="E268" s="1053"/>
      <c r="F268" s="1053"/>
      <c r="G268" s="1043"/>
      <c r="H268" s="1044"/>
      <c r="I268" s="1053"/>
      <c r="J268" s="1053"/>
      <c r="N268" s="1207"/>
    </row>
    <row r="269" spans="1:16" s="1179" customFormat="1" ht="15.95" customHeight="1">
      <c r="A269" s="1001"/>
      <c r="B269" s="1045"/>
      <c r="C269" s="1368"/>
      <c r="D269" s="1052"/>
      <c r="E269" s="1053"/>
      <c r="F269" s="1053"/>
      <c r="G269" s="1043"/>
      <c r="H269" s="1044"/>
      <c r="I269" s="1053"/>
      <c r="J269" s="1053"/>
      <c r="N269" s="1207"/>
    </row>
    <row r="270" spans="1:16" s="1179" customFormat="1" ht="15.95" customHeight="1">
      <c r="A270" s="1001"/>
      <c r="B270" s="1045"/>
      <c r="C270" s="1368"/>
      <c r="D270" s="1052"/>
      <c r="E270" s="1053"/>
      <c r="F270" s="1053"/>
      <c r="G270" s="1043"/>
      <c r="H270" s="1044"/>
      <c r="I270" s="1053"/>
      <c r="J270" s="1053"/>
      <c r="N270" s="1207"/>
    </row>
    <row r="271" spans="1:16" s="1179" customFormat="1" ht="15.95" customHeight="1">
      <c r="A271" s="1001"/>
      <c r="B271" s="1045"/>
      <c r="C271" s="1368"/>
      <c r="D271" s="1052"/>
      <c r="E271" s="1053"/>
      <c r="F271" s="1053"/>
      <c r="G271" s="1043"/>
      <c r="H271" s="1044"/>
      <c r="I271" s="1053"/>
      <c r="J271" s="1053"/>
      <c r="N271" s="1207"/>
    </row>
    <row r="272" spans="1:16" s="1179" customFormat="1" ht="15.95" customHeight="1">
      <c r="A272" s="1001"/>
      <c r="B272" s="1045"/>
      <c r="C272" s="1368"/>
      <c r="D272" s="1052"/>
      <c r="E272" s="1053"/>
      <c r="F272" s="1053"/>
      <c r="G272" s="1043"/>
      <c r="H272" s="1044"/>
      <c r="I272" s="1053"/>
      <c r="J272" s="1053"/>
      <c r="N272" s="1207"/>
    </row>
    <row r="273" spans="1:16" s="1179" customFormat="1" ht="15.95" customHeight="1">
      <c r="A273" s="1001"/>
      <c r="B273" s="1045"/>
      <c r="C273" s="1368"/>
      <c r="D273" s="1052"/>
      <c r="E273" s="1053"/>
      <c r="F273" s="1053"/>
      <c r="G273" s="1043"/>
      <c r="H273" s="1044"/>
      <c r="I273" s="1053"/>
      <c r="J273" s="1053"/>
      <c r="N273" s="1207"/>
    </row>
    <row r="274" spans="1:16" s="1179" customFormat="1" ht="15.95" customHeight="1">
      <c r="A274" s="1001"/>
      <c r="B274" s="1045"/>
      <c r="C274" s="1368"/>
      <c r="D274" s="1052"/>
      <c r="E274" s="1053"/>
      <c r="F274" s="1053"/>
      <c r="G274" s="1043"/>
      <c r="H274" s="1044"/>
      <c r="I274" s="1053"/>
      <c r="J274" s="1053"/>
      <c r="N274" s="1207"/>
    </row>
    <row r="275" spans="1:16" s="1179" customFormat="1" ht="15.95" customHeight="1">
      <c r="A275" s="1001"/>
      <c r="B275" s="1045"/>
      <c r="C275" s="1368"/>
      <c r="D275" s="1052"/>
      <c r="E275" s="1053"/>
      <c r="F275" s="1053"/>
      <c r="G275" s="1043"/>
      <c r="H275" s="1044"/>
      <c r="I275" s="1053"/>
      <c r="J275" s="1053"/>
      <c r="N275" s="1207"/>
    </row>
    <row r="276" spans="1:16" s="1009" customFormat="1" ht="15.95" customHeight="1">
      <c r="A276" s="1010" t="s">
        <v>1634</v>
      </c>
      <c r="B276" s="1045"/>
      <c r="C276" s="1040"/>
      <c r="D276" s="1041"/>
      <c r="F276" s="1042"/>
      <c r="G276" s="1043"/>
      <c r="H276" s="1084"/>
      <c r="I276" s="1084"/>
      <c r="J276" s="1084"/>
      <c r="K276" s="1085"/>
      <c r="L276" s="1085"/>
      <c r="M276" s="1076"/>
      <c r="N276" s="1317"/>
      <c r="O276" s="1076"/>
      <c r="P276" s="1076"/>
    </row>
    <row r="277" spans="1:16" s="1009" customFormat="1" ht="15.95" customHeight="1">
      <c r="A277" s="1010" t="s">
        <v>129</v>
      </c>
      <c r="B277" s="1045"/>
      <c r="C277" s="1040"/>
      <c r="D277" s="1041"/>
      <c r="F277" s="1042"/>
      <c r="G277" s="1043"/>
      <c r="H277" s="1084"/>
      <c r="I277" s="1084"/>
      <c r="J277" s="1084"/>
      <c r="K277" s="1085"/>
      <c r="L277" s="1085"/>
      <c r="M277" s="1076"/>
      <c r="N277" s="1317"/>
      <c r="O277" s="1076"/>
      <c r="P277" s="1076"/>
    </row>
    <row r="278" spans="1:16" s="1009" customFormat="1" ht="15.95" customHeight="1">
      <c r="A278" s="1010" t="s">
        <v>2163</v>
      </c>
      <c r="B278" s="1045"/>
      <c r="C278" s="1040"/>
      <c r="D278" s="1041"/>
      <c r="F278" s="1042"/>
      <c r="G278" s="1043"/>
      <c r="H278" s="1084"/>
      <c r="I278" s="1084"/>
      <c r="J278" s="1084"/>
      <c r="K278" s="1085"/>
      <c r="L278" s="1085"/>
      <c r="M278" s="1076"/>
      <c r="N278" s="1317"/>
      <c r="O278" s="1076"/>
      <c r="P278" s="1076"/>
    </row>
    <row r="279" spans="1:16" s="1009" customFormat="1" ht="15.95" customHeight="1">
      <c r="A279" s="1010"/>
      <c r="B279" s="1045"/>
      <c r="C279" s="1040"/>
      <c r="D279" s="1041"/>
      <c r="F279" s="1042"/>
      <c r="G279" s="1043"/>
      <c r="H279" s="1084"/>
      <c r="I279" s="1084"/>
      <c r="J279" s="1084"/>
      <c r="K279" s="1085"/>
      <c r="L279" s="1085"/>
      <c r="M279" s="1076"/>
      <c r="N279" s="1317"/>
      <c r="O279" s="1076"/>
      <c r="P279" s="1076"/>
    </row>
    <row r="280" spans="1:16" s="1009" customFormat="1" ht="15.95" customHeight="1">
      <c r="A280" s="1010"/>
      <c r="B280" s="1045"/>
      <c r="C280" s="1040"/>
      <c r="D280" s="1041"/>
      <c r="F280" s="1042"/>
      <c r="G280" s="1043"/>
      <c r="H280" s="1084"/>
      <c r="I280" s="1084"/>
      <c r="J280" s="1084"/>
      <c r="K280" s="1085"/>
      <c r="L280" s="1085"/>
      <c r="M280" s="1076"/>
      <c r="N280" s="1317"/>
      <c r="O280" s="1076"/>
      <c r="P280" s="1076"/>
    </row>
    <row r="281" spans="1:16" s="1009" customFormat="1" ht="15.95" customHeight="1">
      <c r="A281" s="1010"/>
      <c r="B281" s="1045"/>
      <c r="C281" s="1040"/>
      <c r="D281" s="1041"/>
      <c r="F281" s="1042"/>
      <c r="G281" s="1043"/>
      <c r="H281" s="1084"/>
      <c r="I281" s="1084"/>
      <c r="J281" s="1084"/>
      <c r="K281" s="1085"/>
      <c r="L281" s="1085"/>
      <c r="M281" s="1076"/>
      <c r="N281" s="1317"/>
      <c r="O281" s="1076"/>
      <c r="P281" s="1076"/>
    </row>
    <row r="282" spans="1:16" s="1009" customFormat="1" ht="15.95" customHeight="1">
      <c r="A282" s="1001"/>
      <c r="B282" s="1045"/>
      <c r="C282" s="1040"/>
      <c r="D282" s="1041"/>
      <c r="F282" s="1042"/>
      <c r="G282" s="1043"/>
      <c r="H282" s="1084"/>
      <c r="I282" s="1084"/>
      <c r="J282" s="1084"/>
      <c r="K282" s="1085"/>
      <c r="L282" s="1085"/>
      <c r="M282" s="1076"/>
      <c r="N282" s="1317"/>
      <c r="O282" s="1076"/>
      <c r="P282" s="1076"/>
    </row>
    <row r="283" spans="1:16" s="1013" customFormat="1" ht="20.25">
      <c r="A283" s="1001"/>
      <c r="B283" s="1014"/>
      <c r="C283" s="1015"/>
      <c r="D283" s="1014"/>
      <c r="E283" s="1973" t="s">
        <v>233</v>
      </c>
      <c r="F283" s="1973"/>
      <c r="G283" s="1973"/>
      <c r="H283" s="1973"/>
      <c r="I283" s="1016"/>
      <c r="J283" s="1016"/>
      <c r="N283" s="1157"/>
    </row>
    <row r="284" spans="1:16" s="1017" customFormat="1" ht="15.95" customHeight="1">
      <c r="A284" s="1001"/>
      <c r="C284" s="1018"/>
      <c r="E284" s="2040" t="s">
        <v>2146</v>
      </c>
      <c r="F284" s="2040"/>
      <c r="G284" s="2040"/>
      <c r="H284" s="2040"/>
      <c r="I284" s="1012"/>
      <c r="J284" s="1012"/>
      <c r="N284" s="1012"/>
    </row>
    <row r="285" spans="1:16" s="1019" customFormat="1" ht="19.5" customHeight="1">
      <c r="A285" s="1001"/>
      <c r="B285" s="2041" t="s">
        <v>81</v>
      </c>
      <c r="C285" s="2042"/>
      <c r="D285" s="2026" t="s">
        <v>234</v>
      </c>
      <c r="E285" s="2024" t="s">
        <v>1608</v>
      </c>
      <c r="F285" s="2025" t="s">
        <v>132</v>
      </c>
      <c r="G285" s="2026" t="s">
        <v>2144</v>
      </c>
      <c r="H285" s="2015" t="s">
        <v>72</v>
      </c>
      <c r="I285" s="2015" t="s">
        <v>1617</v>
      </c>
      <c r="J285" s="2015" t="s">
        <v>239</v>
      </c>
      <c r="N285" s="1315"/>
    </row>
    <row r="286" spans="1:16" s="1019" customFormat="1" ht="35.25" customHeight="1">
      <c r="A286" s="1001"/>
      <c r="B286" s="1459" t="s">
        <v>240</v>
      </c>
      <c r="C286" s="1460" t="s">
        <v>76</v>
      </c>
      <c r="D286" s="2027"/>
      <c r="E286" s="2024"/>
      <c r="F286" s="2025"/>
      <c r="G286" s="2027"/>
      <c r="H286" s="2016"/>
      <c r="I286" s="2016"/>
      <c r="J286" s="2016"/>
      <c r="N286" s="1315"/>
    </row>
    <row r="287" spans="1:16" s="1021" customFormat="1" ht="15.95" customHeight="1">
      <c r="A287" s="1001"/>
      <c r="B287" s="1461" t="s">
        <v>83</v>
      </c>
      <c r="C287" s="1462" t="s">
        <v>1</v>
      </c>
      <c r="D287" s="1463" t="s">
        <v>84</v>
      </c>
      <c r="E287" s="1464" t="s">
        <v>85</v>
      </c>
      <c r="F287" s="1464" t="s">
        <v>86</v>
      </c>
      <c r="G287" s="1468" t="s">
        <v>87</v>
      </c>
      <c r="H287" s="1465" t="s">
        <v>241</v>
      </c>
      <c r="I287" s="1465" t="s">
        <v>145</v>
      </c>
      <c r="J287" s="1465" t="s">
        <v>146</v>
      </c>
      <c r="N287" s="1316"/>
    </row>
    <row r="288" spans="1:16" s="1009" customFormat="1" ht="15.95" customHeight="1">
      <c r="A288" s="1001"/>
      <c r="B288" s="1002">
        <v>44626</v>
      </c>
      <c r="C288" s="1026">
        <v>106</v>
      </c>
      <c r="D288" s="1027">
        <v>106</v>
      </c>
      <c r="E288" s="1005" t="str">
        <f>IF($G288="","",VLOOKUP($G288,'DANH MỤC VẬT TƯ'!$B$10:$G$55,2,0))</f>
        <v>Lẩu cá diêu hồng</v>
      </c>
      <c r="F288" s="1005" t="str">
        <f>IF($G288="","",VLOOKUP($G288,'DANH MỤC VẬT TƯ'!$B$10:$G$55,3,0))</f>
        <v>Nồi</v>
      </c>
      <c r="G288" s="1203" t="s">
        <v>2121</v>
      </c>
      <c r="H288" s="1231">
        <v>30</v>
      </c>
      <c r="I288" s="828">
        <f>IF($G288="","",VLOOKUP($G288,'BẢNG TÍNH GIÁ THÀNH'!$A$79:$K$88,11,0))</f>
        <v>180600.86028528845</v>
      </c>
      <c r="J288" s="828">
        <f>IF(H288="","",H288*I288)</f>
        <v>5418025.8085586531</v>
      </c>
      <c r="K288" s="1085"/>
      <c r="L288" s="1085"/>
      <c r="M288" s="1076"/>
      <c r="N288" s="1317"/>
      <c r="O288" s="1076"/>
      <c r="P288" s="1076"/>
    </row>
    <row r="289" spans="1:16" s="1009" customFormat="1" ht="15.95" customHeight="1">
      <c r="A289" s="1001"/>
      <c r="B289" s="1002">
        <v>44626</v>
      </c>
      <c r="C289" s="1026">
        <v>106</v>
      </c>
      <c r="D289" s="1027">
        <v>106</v>
      </c>
      <c r="E289" s="1005" t="str">
        <f>IF($G289="","",VLOOKUP($G289,'DANH MỤC VẬT TƯ'!$B$10:$G$55,2,0))</f>
        <v>Khoai tây chiên</v>
      </c>
      <c r="F289" s="1005" t="str">
        <f>IF($G289="","",VLOOKUP($G289,'DANH MỤC VẬT TƯ'!$B$10:$G$55,3,0))</f>
        <v>Đĩa</v>
      </c>
      <c r="G289" s="1203" t="s">
        <v>2129</v>
      </c>
      <c r="H289" s="1231">
        <v>17</v>
      </c>
      <c r="I289" s="828">
        <f>IF($G289="","",VLOOKUP($G289,'BẢNG TÍNH GIÁ THÀNH'!$A$79:$K$88,11,0))</f>
        <v>22227.798188958583</v>
      </c>
      <c r="J289" s="828">
        <f t="shared" ref="J289:J352" si="4">IF(H289="","",H289*I289)</f>
        <v>377872.56921229593</v>
      </c>
      <c r="K289" s="1085"/>
      <c r="L289" s="1085"/>
      <c r="M289" s="1076"/>
      <c r="N289" s="1317"/>
      <c r="O289" s="1076"/>
      <c r="P289" s="1076"/>
    </row>
    <row r="290" spans="1:16" s="1009" customFormat="1" ht="15.95" customHeight="1">
      <c r="A290" s="1001"/>
      <c r="B290" s="1028"/>
      <c r="C290" s="1003"/>
      <c r="D290" s="1004"/>
      <c r="E290" s="1005" t="str">
        <f>IF($G290="","",VLOOKUP($G290,'DANH MỤC VẬT TƯ'!$B$10:$G$55,2,0))</f>
        <v/>
      </c>
      <c r="F290" s="1005" t="str">
        <f>IF($G290="","",VLOOKUP($G290,'DANH MỤC VẬT TƯ'!$B$10:$G$55,3,0))</f>
        <v/>
      </c>
      <c r="G290" s="1232"/>
      <c r="H290" s="1214"/>
      <c r="I290" s="828" t="str">
        <f>IF($G290="","",VLOOKUP($G290,'BẢNG TÍNH GIÁ THÀNH'!$A$79:$K$88,11,0))</f>
        <v/>
      </c>
      <c r="J290" s="828" t="str">
        <f t="shared" si="4"/>
        <v/>
      </c>
      <c r="K290" s="1085"/>
      <c r="L290" s="1085"/>
      <c r="M290" s="1076"/>
      <c r="N290" s="1317"/>
      <c r="O290" s="1076"/>
      <c r="P290" s="1076"/>
    </row>
    <row r="291" spans="1:16" s="1009" customFormat="1" ht="15.95" customHeight="1">
      <c r="A291" s="1001"/>
      <c r="B291" s="1002">
        <v>44626</v>
      </c>
      <c r="C291" s="1003">
        <v>107</v>
      </c>
      <c r="D291" s="1004">
        <v>107</v>
      </c>
      <c r="E291" s="1005" t="str">
        <f>IF($G291="","",VLOOKUP($G291,'DANH MỤC VẬT TƯ'!$B$10:$G$55,2,0))</f>
        <v>Mực nướng muối ớt</v>
      </c>
      <c r="F291" s="1005" t="str">
        <f>IF($G291="","",VLOOKUP($G291,'DANH MỤC VẬT TƯ'!$B$10:$G$55,3,0))</f>
        <v>Đĩa</v>
      </c>
      <c r="G291" s="1203" t="s">
        <v>2124</v>
      </c>
      <c r="H291" s="1214">
        <v>30</v>
      </c>
      <c r="I291" s="828">
        <f>IF($G291="","",VLOOKUP($G291,'BẢNG TÍNH GIÁ THÀNH'!$A$79:$K$88,11,0))</f>
        <v>187547.04721933804</v>
      </c>
      <c r="J291" s="828">
        <f t="shared" si="4"/>
        <v>5626411.4165801415</v>
      </c>
      <c r="K291" s="1085"/>
      <c r="L291" s="1085"/>
      <c r="M291" s="1076"/>
      <c r="N291" s="1317"/>
      <c r="O291" s="1076"/>
      <c r="P291" s="1076"/>
    </row>
    <row r="292" spans="1:16" s="1009" customFormat="1" ht="15.95" customHeight="1">
      <c r="A292" s="1001"/>
      <c r="B292" s="1028"/>
      <c r="C292" s="1003"/>
      <c r="D292" s="1004"/>
      <c r="E292" s="1005" t="str">
        <f>IF($G292="","",VLOOKUP($G292,'DANH MỤC VẬT TƯ'!$B$10:$G$55,2,0))</f>
        <v/>
      </c>
      <c r="F292" s="1005" t="str">
        <f>IF($G292="","",VLOOKUP($G292,'DANH MỤC VẬT TƯ'!$B$10:$G$55,3,0))</f>
        <v/>
      </c>
      <c r="G292" s="1232"/>
      <c r="H292" s="1214"/>
      <c r="I292" s="828" t="str">
        <f>IF($G292="","",VLOOKUP($G292,'BẢNG TÍNH GIÁ THÀNH'!$A$79:$K$88,11,0))</f>
        <v/>
      </c>
      <c r="J292" s="828" t="str">
        <f t="shared" si="4"/>
        <v/>
      </c>
      <c r="K292" s="1085"/>
      <c r="L292" s="1085"/>
      <c r="M292" s="1076"/>
      <c r="N292" s="1317"/>
      <c r="O292" s="1076"/>
      <c r="P292" s="1076"/>
    </row>
    <row r="293" spans="1:16" s="1009" customFormat="1" ht="15.95" customHeight="1">
      <c r="A293" s="1001"/>
      <c r="B293" s="1002">
        <v>44626</v>
      </c>
      <c r="C293" s="1003">
        <v>108</v>
      </c>
      <c r="D293" s="1004">
        <v>108</v>
      </c>
      <c r="E293" s="1005" t="str">
        <f>IF($G293="","",VLOOKUP($G293,'DANH MỤC VẬT TƯ'!$B$10:$G$55,2,0))</f>
        <v>Bò xào thập cẩm</v>
      </c>
      <c r="F293" s="1005" t="str">
        <f>IF($G293="","",VLOOKUP($G293,'DANH MỤC VẬT TƯ'!$B$10:$G$55,3,0))</f>
        <v>Nồi</v>
      </c>
      <c r="G293" s="1099" t="s">
        <v>2127</v>
      </c>
      <c r="H293" s="1214">
        <v>25</v>
      </c>
      <c r="I293" s="828">
        <f>IF($G293="","",VLOOKUP($G293,'BẢNG TÍNH GIÁ THÀNH'!$A$79:$K$88,11,0))</f>
        <v>138923.73868099114</v>
      </c>
      <c r="J293" s="828">
        <f t="shared" si="4"/>
        <v>3473093.4670247785</v>
      </c>
      <c r="K293" s="1085"/>
      <c r="L293" s="1085"/>
      <c r="M293" s="1076"/>
      <c r="N293" s="1317"/>
      <c r="O293" s="1076"/>
      <c r="P293" s="1076"/>
    </row>
    <row r="294" spans="1:16" s="1009" customFormat="1" ht="15.95" customHeight="1">
      <c r="A294" s="1001"/>
      <c r="B294" s="1028"/>
      <c r="C294" s="1003"/>
      <c r="D294" s="1004"/>
      <c r="E294" s="1005" t="str">
        <f>IF($G294="","",VLOOKUP($G294,'DANH MỤC VẬT TƯ'!$B$10:$G$55,2,0))</f>
        <v/>
      </c>
      <c r="F294" s="1005" t="str">
        <f>IF($G294="","",VLOOKUP($G294,'DANH MỤC VẬT TƯ'!$B$10:$G$55,3,0))</f>
        <v/>
      </c>
      <c r="G294" s="1232"/>
      <c r="H294" s="1214"/>
      <c r="I294" s="828" t="str">
        <f>IF($G294="","",VLOOKUP($G294,'BẢNG TÍNH GIÁ THÀNH'!$A$79:$K$88,11,0))</f>
        <v/>
      </c>
      <c r="J294" s="828" t="str">
        <f t="shared" si="4"/>
        <v/>
      </c>
      <c r="K294" s="1085"/>
      <c r="L294" s="1085"/>
      <c r="M294" s="1076"/>
      <c r="N294" s="1317"/>
      <c r="O294" s="1076"/>
      <c r="P294" s="1076"/>
    </row>
    <row r="295" spans="1:16" s="1009" customFormat="1" ht="15.95" customHeight="1">
      <c r="A295" s="1001"/>
      <c r="B295" s="1028">
        <v>44627</v>
      </c>
      <c r="C295" s="1003">
        <v>109</v>
      </c>
      <c r="D295" s="1004">
        <v>109</v>
      </c>
      <c r="E295" s="1005" t="str">
        <f>IF($G295="","",VLOOKUP($G295,'DANH MỤC VẬT TƯ'!$B$10:$G$55,2,0))</f>
        <v>Lẩu thái</v>
      </c>
      <c r="F295" s="1005" t="str">
        <f>IF($G295="","",VLOOKUP($G295,'DANH MỤC VẬT TƯ'!$B$10:$G$55,3,0))</f>
        <v>Nồi</v>
      </c>
      <c r="G295" s="1203" t="s">
        <v>2056</v>
      </c>
      <c r="H295" s="1214">
        <v>30</v>
      </c>
      <c r="I295" s="828">
        <f>IF($G295="","",VLOOKUP($G295,'BẢNG TÍNH GIÁ THÀNH'!$A$79:$K$88,11,0))</f>
        <v>321839.99461096275</v>
      </c>
      <c r="J295" s="828">
        <f t="shared" si="4"/>
        <v>9655199.8383288831</v>
      </c>
      <c r="K295" s="1085"/>
      <c r="L295" s="1085"/>
      <c r="M295" s="1076"/>
      <c r="N295" s="1317"/>
      <c r="O295" s="1076"/>
      <c r="P295" s="1076"/>
    </row>
    <row r="296" spans="1:16" s="1009" customFormat="1" ht="15.95" customHeight="1">
      <c r="A296" s="1001"/>
      <c r="B296" s="1028">
        <v>44627</v>
      </c>
      <c r="C296" s="1003">
        <v>109</v>
      </c>
      <c r="D296" s="1004">
        <v>109</v>
      </c>
      <c r="E296" s="1005" t="str">
        <f>IF($G296="","",VLOOKUP($G296,'DANH MỤC VẬT TƯ'!$B$10:$G$55,2,0))</f>
        <v>Ngô Chiên</v>
      </c>
      <c r="F296" s="1005" t="str">
        <f>IF($G296="","",VLOOKUP($G296,'DANH MỤC VẬT TƯ'!$B$10:$G$55,3,0))</f>
        <v>Đĩa</v>
      </c>
      <c r="G296" s="1203" t="s">
        <v>1971</v>
      </c>
      <c r="H296" s="1214">
        <v>25</v>
      </c>
      <c r="I296" s="828">
        <f>IF($G296="","",VLOOKUP($G296,'BẢNG TÍNH GIÁ THÀNH'!$A$79:$K$88,11,0))</f>
        <v>22922.416882363537</v>
      </c>
      <c r="J296" s="828">
        <f t="shared" si="4"/>
        <v>573060.42205908848</v>
      </c>
      <c r="K296" s="1085"/>
      <c r="L296" s="1085"/>
      <c r="M296" s="1076"/>
      <c r="N296" s="1317"/>
      <c r="O296" s="1076"/>
      <c r="P296" s="1076"/>
    </row>
    <row r="297" spans="1:16" s="1009" customFormat="1" ht="15.95" customHeight="1">
      <c r="A297" s="1001"/>
      <c r="B297" s="1028"/>
      <c r="C297" s="1003"/>
      <c r="D297" s="1004"/>
      <c r="E297" s="1005" t="str">
        <f>IF($G297="","",VLOOKUP($G297,'DANH MỤC VẬT TƯ'!$B$10:$G$55,2,0))</f>
        <v/>
      </c>
      <c r="F297" s="1005" t="str">
        <f>IF($G297="","",VLOOKUP($G297,'DANH MỤC VẬT TƯ'!$B$10:$G$55,3,0))</f>
        <v/>
      </c>
      <c r="G297" s="1233"/>
      <c r="H297" s="1214"/>
      <c r="I297" s="828" t="str">
        <f>IF($G297="","",VLOOKUP($G297,'BẢNG TÍNH GIÁ THÀNH'!$A$79:$K$88,11,0))</f>
        <v/>
      </c>
      <c r="J297" s="828" t="str">
        <f t="shared" si="4"/>
        <v/>
      </c>
      <c r="K297" s="1085"/>
      <c r="L297" s="1085"/>
      <c r="M297" s="1076"/>
      <c r="N297" s="1317"/>
      <c r="O297" s="1076"/>
      <c r="P297" s="1076"/>
    </row>
    <row r="298" spans="1:16" s="1009" customFormat="1" ht="15.95" customHeight="1">
      <c r="A298" s="1001"/>
      <c r="B298" s="1028">
        <v>44627</v>
      </c>
      <c r="C298" s="1003">
        <v>110</v>
      </c>
      <c r="D298" s="1004">
        <v>110</v>
      </c>
      <c r="E298" s="1005" t="str">
        <f>IF($G298="","",VLOOKUP($G298,'DANH MỤC VẬT TƯ'!$B$10:$G$55,2,0))</f>
        <v>Lẩu thập cẩm</v>
      </c>
      <c r="F298" s="1005" t="str">
        <f>IF($G298="","",VLOOKUP($G298,'DANH MỤC VẬT TƯ'!$B$10:$G$55,3,0))</f>
        <v>Nồi</v>
      </c>
      <c r="G298" s="1203" t="s">
        <v>2128</v>
      </c>
      <c r="H298" s="1214">
        <v>20</v>
      </c>
      <c r="I298" s="828">
        <f>IF($G298="","",VLOOKUP($G298,'BẢNG TÍNH GIÁ THÀNH'!$A$79:$K$88,11,0))</f>
        <v>509387.04183030076</v>
      </c>
      <c r="J298" s="828">
        <f t="shared" si="4"/>
        <v>10187740.836606015</v>
      </c>
      <c r="K298" s="1085"/>
      <c r="L298" s="1085"/>
      <c r="M298" s="1076"/>
      <c r="N298" s="1317"/>
      <c r="O298" s="1076"/>
      <c r="P298" s="1076"/>
    </row>
    <row r="299" spans="1:16" s="1009" customFormat="1" ht="15.95" customHeight="1">
      <c r="A299" s="1001"/>
      <c r="B299" s="1028"/>
      <c r="C299" s="1003"/>
      <c r="D299" s="1004"/>
      <c r="E299" s="1005" t="str">
        <f>IF($G299="","",VLOOKUP($G299,'DANH MỤC VẬT TƯ'!$B$10:$G$55,2,0))</f>
        <v/>
      </c>
      <c r="F299" s="1005" t="str">
        <f>IF($G299="","",VLOOKUP($G299,'DANH MỤC VẬT TƯ'!$B$10:$G$55,3,0))</f>
        <v/>
      </c>
      <c r="G299" s="1233"/>
      <c r="H299" s="1214"/>
      <c r="I299" s="828" t="str">
        <f>IF($G299="","",VLOOKUP($G299,'BẢNG TÍNH GIÁ THÀNH'!$A$79:$K$88,11,0))</f>
        <v/>
      </c>
      <c r="J299" s="828" t="str">
        <f t="shared" si="4"/>
        <v/>
      </c>
      <c r="K299" s="1085"/>
      <c r="L299" s="1085"/>
      <c r="M299" s="1076"/>
      <c r="N299" s="1317"/>
      <c r="O299" s="1076"/>
      <c r="P299" s="1076"/>
    </row>
    <row r="300" spans="1:16" s="1009" customFormat="1" ht="15.95" customHeight="1">
      <c r="A300" s="1001"/>
      <c r="B300" s="1028">
        <v>44627</v>
      </c>
      <c r="C300" s="1003">
        <v>111</v>
      </c>
      <c r="D300" s="1004">
        <v>111</v>
      </c>
      <c r="E300" s="1005" t="str">
        <f>IF($G300="","",VLOOKUP($G300,'DANH MỤC VẬT TƯ'!$B$10:$G$55,2,0))</f>
        <v>Cơm Dương Châu</v>
      </c>
      <c r="F300" s="1005" t="str">
        <f>IF($G300="","",VLOOKUP($G300,'DANH MỤC VẬT TƯ'!$B$10:$G$55,3,0))</f>
        <v>Đĩa</v>
      </c>
      <c r="G300" s="1099" t="s">
        <v>2131</v>
      </c>
      <c r="H300" s="1214">
        <v>30</v>
      </c>
      <c r="I300" s="828">
        <f>IF($G300="","",VLOOKUP($G300,'BẢNG TÍNH GIÁ THÀNH'!$A$79:$K$88,11,0))</f>
        <v>34152.085759076981</v>
      </c>
      <c r="J300" s="828">
        <f t="shared" si="4"/>
        <v>1024562.5727723094</v>
      </c>
      <c r="K300" s="1085"/>
      <c r="L300" s="1085"/>
      <c r="M300" s="1076"/>
      <c r="N300" s="1317"/>
      <c r="O300" s="1076"/>
      <c r="P300" s="1076"/>
    </row>
    <row r="301" spans="1:16" s="1009" customFormat="1" ht="15.95" customHeight="1">
      <c r="A301" s="1001"/>
      <c r="B301" s="1028"/>
      <c r="C301" s="1003"/>
      <c r="D301" s="1004"/>
      <c r="E301" s="1005" t="str">
        <f>IF($G301="","",VLOOKUP($G301,'DANH MỤC VẬT TƯ'!$B$10:$G$55,2,0))</f>
        <v/>
      </c>
      <c r="F301" s="1005" t="str">
        <f>IF($G301="","",VLOOKUP($G301,'DANH MỤC VẬT TƯ'!$B$10:$G$55,3,0))</f>
        <v/>
      </c>
      <c r="G301" s="1233"/>
      <c r="H301" s="1214"/>
      <c r="I301" s="828" t="str">
        <f>IF($G301="","",VLOOKUP($G301,'BẢNG TÍNH GIÁ THÀNH'!$A$79:$K$88,11,0))</f>
        <v/>
      </c>
      <c r="J301" s="828" t="str">
        <f t="shared" si="4"/>
        <v/>
      </c>
      <c r="K301" s="1085"/>
      <c r="L301" s="1085"/>
      <c r="M301" s="1076"/>
      <c r="N301" s="1317"/>
      <c r="O301" s="1076"/>
      <c r="P301" s="1076"/>
    </row>
    <row r="302" spans="1:16" s="1009" customFormat="1" ht="15.95" customHeight="1">
      <c r="A302" s="1001"/>
      <c r="B302" s="1028">
        <v>43898</v>
      </c>
      <c r="C302" s="1003">
        <v>112</v>
      </c>
      <c r="D302" s="1004">
        <v>112</v>
      </c>
      <c r="E302" s="1005" t="str">
        <f>IF($G302="","",VLOOKUP($G302,'DANH MỤC VẬT TƯ'!$B$10:$G$55,2,0))</f>
        <v>Cơm chiên trứng</v>
      </c>
      <c r="F302" s="1005" t="str">
        <f>IF($G302="","",VLOOKUP($G302,'DANH MỤC VẬT TƯ'!$B$10:$G$55,3,0))</f>
        <v>Đĩa</v>
      </c>
      <c r="G302" s="1233" t="s">
        <v>2133</v>
      </c>
      <c r="H302" s="1214">
        <v>30</v>
      </c>
      <c r="I302" s="828">
        <f>IF($G302="","",VLOOKUP($G302,'BẢNG TÍNH GIÁ THÀNH'!$A$79:$K$88,11,0))</f>
        <v>24890.503180344243</v>
      </c>
      <c r="J302" s="828">
        <f t="shared" si="4"/>
        <v>746715.09541032731</v>
      </c>
      <c r="K302" s="1085"/>
      <c r="L302" s="1085"/>
      <c r="M302" s="1076"/>
      <c r="N302" s="1317"/>
      <c r="O302" s="1076"/>
      <c r="P302" s="1076"/>
    </row>
    <row r="303" spans="1:16" s="1009" customFormat="1" ht="15.95" customHeight="1">
      <c r="A303" s="1001"/>
      <c r="B303" s="1028"/>
      <c r="C303" s="1003"/>
      <c r="D303" s="1004"/>
      <c r="E303" s="1005" t="str">
        <f>IF($G303="","",VLOOKUP($G303,'DANH MỤC VẬT TƯ'!$B$10:$G$55,2,0))</f>
        <v/>
      </c>
      <c r="F303" s="1005" t="str">
        <f>IF($G303="","",VLOOKUP($G303,'DANH MỤC VẬT TƯ'!$B$10:$G$55,3,0))</f>
        <v/>
      </c>
      <c r="G303" s="1233"/>
      <c r="H303" s="1214"/>
      <c r="I303" s="828" t="str">
        <f>IF($G303="","",VLOOKUP($G303,'BẢNG TÍNH GIÁ THÀNH'!$A$79:$K$88,11,0))</f>
        <v/>
      </c>
      <c r="J303" s="828" t="str">
        <f t="shared" si="4"/>
        <v/>
      </c>
      <c r="K303" s="1085"/>
      <c r="L303" s="1085"/>
      <c r="M303" s="1076"/>
      <c r="N303" s="1317"/>
      <c r="O303" s="1076"/>
      <c r="P303" s="1076"/>
    </row>
    <row r="304" spans="1:16" s="1009" customFormat="1" ht="15.95" customHeight="1">
      <c r="A304" s="1001"/>
      <c r="B304" s="1028">
        <v>43898</v>
      </c>
      <c r="C304" s="1003">
        <v>113</v>
      </c>
      <c r="D304" s="1004">
        <v>113</v>
      </c>
      <c r="E304" s="1005" t="str">
        <f>IF($G304="","",VLOOKUP($G304,'DANH MỤC VẬT TƯ'!$B$10:$G$55,2,0))</f>
        <v>Lẩu thập cẩm</v>
      </c>
      <c r="F304" s="1005" t="str">
        <f>IF($G304="","",VLOOKUP($G304,'DANH MỤC VẬT TƯ'!$B$10:$G$55,3,0))</f>
        <v>Nồi</v>
      </c>
      <c r="G304" s="1203" t="s">
        <v>2128</v>
      </c>
      <c r="H304" s="1076">
        <v>30</v>
      </c>
      <c r="I304" s="828">
        <f>IF($G304="","",VLOOKUP($G304,'BẢNG TÍNH GIÁ THÀNH'!$A$79:$K$88,11,0))</f>
        <v>509387.04183030076</v>
      </c>
      <c r="J304" s="828">
        <f t="shared" si="4"/>
        <v>15281611.254909024</v>
      </c>
      <c r="K304" s="1085"/>
      <c r="L304" s="1085"/>
      <c r="M304" s="1076"/>
      <c r="N304" s="1317"/>
      <c r="O304" s="1076"/>
      <c r="P304" s="1076"/>
    </row>
    <row r="305" spans="1:16" s="1009" customFormat="1" ht="15.95" customHeight="1">
      <c r="A305" s="1001"/>
      <c r="B305" s="1028">
        <v>43898</v>
      </c>
      <c r="C305" s="1003">
        <v>113</v>
      </c>
      <c r="D305" s="1004">
        <v>113</v>
      </c>
      <c r="E305" s="1005" t="str">
        <f>IF($G305="","",VLOOKUP($G305,'DANH MỤC VẬT TƯ'!$B$10:$G$55,2,0))</f>
        <v>Ngô Chiên</v>
      </c>
      <c r="F305" s="1005" t="str">
        <f>IF($G305="","",VLOOKUP($G305,'DANH MỤC VẬT TƯ'!$B$10:$G$55,3,0))</f>
        <v>Đĩa</v>
      </c>
      <c r="G305" s="1203" t="s">
        <v>1971</v>
      </c>
      <c r="H305" s="1076">
        <v>25</v>
      </c>
      <c r="I305" s="828">
        <f>IF($G305="","",VLOOKUP($G305,'BẢNG TÍNH GIÁ THÀNH'!$A$79:$K$88,11,0))</f>
        <v>22922.416882363537</v>
      </c>
      <c r="J305" s="828">
        <f t="shared" si="4"/>
        <v>573060.42205908848</v>
      </c>
      <c r="K305" s="1085"/>
      <c r="L305" s="1085"/>
      <c r="M305" s="1076"/>
      <c r="N305" s="1317"/>
      <c r="O305" s="1076"/>
      <c r="P305" s="1076"/>
    </row>
    <row r="306" spans="1:16" s="1009" customFormat="1" ht="15.95" customHeight="1">
      <c r="A306" s="1001"/>
      <c r="B306" s="1028"/>
      <c r="C306" s="1003"/>
      <c r="D306" s="1004"/>
      <c r="E306" s="1005" t="str">
        <f>IF($G306="","",VLOOKUP($G306,'DANH MỤC VẬT TƯ'!$B$10:$G$55,2,0))</f>
        <v/>
      </c>
      <c r="F306" s="1005" t="str">
        <f>IF($G306="","",VLOOKUP($G306,'DANH MỤC VẬT TƯ'!$B$10:$G$55,3,0))</f>
        <v/>
      </c>
      <c r="G306" s="1233"/>
      <c r="H306" s="1214"/>
      <c r="I306" s="828" t="str">
        <f>IF($G306="","",VLOOKUP($G306,'BẢNG TÍNH GIÁ THÀNH'!$A$79:$K$88,11,0))</f>
        <v/>
      </c>
      <c r="J306" s="828" t="str">
        <f t="shared" si="4"/>
        <v/>
      </c>
      <c r="K306" s="1085"/>
      <c r="L306" s="1085"/>
      <c r="M306" s="1076"/>
      <c r="N306" s="1317"/>
      <c r="O306" s="1076"/>
      <c r="P306" s="1076"/>
    </row>
    <row r="307" spans="1:16" s="1009" customFormat="1" ht="15.95" customHeight="1">
      <c r="A307" s="1001"/>
      <c r="B307" s="1028">
        <v>43898</v>
      </c>
      <c r="C307" s="1003">
        <v>114</v>
      </c>
      <c r="D307" s="1004">
        <v>114</v>
      </c>
      <c r="E307" s="1005" t="str">
        <f>IF($G307="","",VLOOKUP($G307,'DANH MỤC VẬT TƯ'!$B$10:$G$55,2,0))</f>
        <v>Lẩu cá diêu hồng</v>
      </c>
      <c r="F307" s="1005" t="str">
        <f>IF($G307="","",VLOOKUP($G307,'DANH MỤC VẬT TƯ'!$B$10:$G$55,3,0))</f>
        <v>Nồi</v>
      </c>
      <c r="G307" s="1203" t="s">
        <v>2121</v>
      </c>
      <c r="H307" s="1076">
        <v>30</v>
      </c>
      <c r="I307" s="828">
        <f>IF($G307="","",VLOOKUP($G307,'BẢNG TÍNH GIÁ THÀNH'!$A$79:$K$88,11,0))</f>
        <v>180600.86028528845</v>
      </c>
      <c r="J307" s="828">
        <f t="shared" si="4"/>
        <v>5418025.8085586531</v>
      </c>
      <c r="K307" s="1085"/>
      <c r="L307" s="1085"/>
      <c r="M307" s="1076"/>
      <c r="N307" s="1317"/>
      <c r="O307" s="1076"/>
      <c r="P307" s="1076"/>
    </row>
    <row r="308" spans="1:16" s="1009" customFormat="1" ht="15.95" customHeight="1">
      <c r="A308" s="1001"/>
      <c r="B308" s="1028">
        <v>43898</v>
      </c>
      <c r="C308" s="1003">
        <v>114</v>
      </c>
      <c r="D308" s="1004">
        <v>114</v>
      </c>
      <c r="E308" s="1005" t="str">
        <f>IF($G308="","",VLOOKUP($G308,'DANH MỤC VẬT TƯ'!$B$10:$G$55,2,0))</f>
        <v>Khoai tây chiên</v>
      </c>
      <c r="F308" s="1005" t="str">
        <f>IF($G308="","",VLOOKUP($G308,'DANH MỤC VẬT TƯ'!$B$10:$G$55,3,0))</f>
        <v>Đĩa</v>
      </c>
      <c r="G308" s="1203" t="s">
        <v>2129</v>
      </c>
      <c r="H308" s="1076">
        <v>20</v>
      </c>
      <c r="I308" s="828">
        <f>IF($G308="","",VLOOKUP($G308,'BẢNG TÍNH GIÁ THÀNH'!$A$79:$K$88,11,0))</f>
        <v>22227.798188958583</v>
      </c>
      <c r="J308" s="828">
        <f t="shared" si="4"/>
        <v>444555.96377917164</v>
      </c>
      <c r="K308" s="1085"/>
      <c r="L308" s="1085"/>
      <c r="M308" s="1076"/>
      <c r="N308" s="1317"/>
      <c r="O308" s="1076"/>
      <c r="P308" s="1076"/>
    </row>
    <row r="309" spans="1:16" s="1009" customFormat="1" ht="15.95" customHeight="1">
      <c r="A309" s="1001"/>
      <c r="B309" s="1028"/>
      <c r="C309" s="1003"/>
      <c r="D309" s="1004"/>
      <c r="E309" s="1005" t="str">
        <f>IF($G309="","",VLOOKUP($G309,'DANH MỤC VẬT TƯ'!$B$10:$G$55,2,0))</f>
        <v/>
      </c>
      <c r="F309" s="1005" t="str">
        <f>IF($G309="","",VLOOKUP($G309,'DANH MỤC VẬT TƯ'!$B$10:$G$55,3,0))</f>
        <v/>
      </c>
      <c r="G309" s="1233"/>
      <c r="H309" s="1214"/>
      <c r="I309" s="828" t="str">
        <f>IF($G309="","",VLOOKUP($G309,'BẢNG TÍNH GIÁ THÀNH'!$A$79:$K$88,11,0))</f>
        <v/>
      </c>
      <c r="J309" s="828" t="str">
        <f t="shared" si="4"/>
        <v/>
      </c>
      <c r="K309" s="1085"/>
      <c r="L309" s="1085"/>
      <c r="M309" s="1076"/>
      <c r="N309" s="1317"/>
      <c r="O309" s="1076"/>
      <c r="P309" s="1076"/>
    </row>
    <row r="310" spans="1:16" s="1009" customFormat="1" ht="15.95" customHeight="1">
      <c r="A310" s="1001"/>
      <c r="B310" s="1028">
        <v>44629</v>
      </c>
      <c r="C310" s="1003">
        <v>115</v>
      </c>
      <c r="D310" s="1004">
        <v>115</v>
      </c>
      <c r="E310" s="1005" t="str">
        <f>IF($G310="","",VLOOKUP($G310,'DANH MỤC VẬT TƯ'!$B$10:$G$55,2,0))</f>
        <v>Khoai tây chiên</v>
      </c>
      <c r="F310" s="1005" t="str">
        <f>IF($G310="","",VLOOKUP($G310,'DANH MỤC VẬT TƯ'!$B$10:$G$55,3,0))</f>
        <v>Đĩa</v>
      </c>
      <c r="G310" s="1099" t="s">
        <v>2129</v>
      </c>
      <c r="H310" s="1076">
        <v>30</v>
      </c>
      <c r="I310" s="828">
        <f>IF($G310="","",VLOOKUP($G310,'BẢNG TÍNH GIÁ THÀNH'!$A$79:$K$88,11,0))</f>
        <v>22227.798188958583</v>
      </c>
      <c r="J310" s="828">
        <f t="shared" si="4"/>
        <v>666833.94566875743</v>
      </c>
      <c r="K310" s="1085"/>
      <c r="L310" s="1085"/>
      <c r="M310" s="1076"/>
      <c r="N310" s="1317"/>
      <c r="O310" s="1076"/>
      <c r="P310" s="1076"/>
    </row>
    <row r="311" spans="1:16" s="1009" customFormat="1" ht="15.95" customHeight="1">
      <c r="A311" s="1001"/>
      <c r="B311" s="1028"/>
      <c r="C311" s="1003"/>
      <c r="D311" s="1004"/>
      <c r="E311" s="1005" t="str">
        <f>IF($G311="","",VLOOKUP($G311,'DANH MỤC VẬT TƯ'!$B$10:$G$55,2,0))</f>
        <v/>
      </c>
      <c r="F311" s="1005" t="str">
        <f>IF($G311="","",VLOOKUP($G311,'DANH MỤC VẬT TƯ'!$B$10:$G$55,3,0))</f>
        <v/>
      </c>
      <c r="G311" s="1233"/>
      <c r="H311" s="1214"/>
      <c r="I311" s="828" t="str">
        <f>IF($G311="","",VLOOKUP($G311,'BẢNG TÍNH GIÁ THÀNH'!$A$79:$K$88,11,0))</f>
        <v/>
      </c>
      <c r="J311" s="828" t="str">
        <f t="shared" si="4"/>
        <v/>
      </c>
      <c r="K311" s="1085"/>
      <c r="L311" s="1085"/>
      <c r="M311" s="1076"/>
      <c r="N311" s="1317"/>
      <c r="O311" s="1076"/>
      <c r="P311" s="1076"/>
    </row>
    <row r="312" spans="1:16" s="1009" customFormat="1" ht="15.95" customHeight="1">
      <c r="A312" s="1001"/>
      <c r="B312" s="1028">
        <v>44629</v>
      </c>
      <c r="C312" s="1003">
        <v>116</v>
      </c>
      <c r="D312" s="1004">
        <v>116</v>
      </c>
      <c r="E312" s="1005" t="str">
        <f>IF($G312="","",VLOOKUP($G312,'DANH MỤC VẬT TƯ'!$B$10:$G$55,2,0))</f>
        <v>Cơm gà kho sả</v>
      </c>
      <c r="F312" s="1005" t="str">
        <f>IF($G312="","",VLOOKUP($G312,'DANH MỤC VẬT TƯ'!$B$10:$G$55,3,0))</f>
        <v>Đĩa</v>
      </c>
      <c r="G312" s="1099" t="s">
        <v>2134</v>
      </c>
      <c r="H312" s="1214">
        <v>50</v>
      </c>
      <c r="I312" s="828">
        <f>IF($G312="","",VLOOKUP($G312,'BẢNG TÍNH GIÁ THÀNH'!$A$79:$K$88,11,0))</f>
        <v>67725.322606983173</v>
      </c>
      <c r="J312" s="828">
        <f t="shared" si="4"/>
        <v>3386266.1303491588</v>
      </c>
      <c r="K312" s="1085"/>
      <c r="L312" s="1085"/>
      <c r="M312" s="1076"/>
      <c r="N312" s="1317"/>
      <c r="O312" s="1076"/>
      <c r="P312" s="1076"/>
    </row>
    <row r="313" spans="1:16" s="1009" customFormat="1" ht="15.95" customHeight="1">
      <c r="A313" s="1001"/>
      <c r="B313" s="1028"/>
      <c r="C313" s="1003"/>
      <c r="D313" s="1004"/>
      <c r="E313" s="1005" t="str">
        <f>IF($G313="","",VLOOKUP($G313,'DANH MỤC VẬT TƯ'!$B$10:$G$55,2,0))</f>
        <v/>
      </c>
      <c r="F313" s="1005" t="str">
        <f>IF($G313="","",VLOOKUP($G313,'DANH MỤC VẬT TƯ'!$B$10:$G$55,3,0))</f>
        <v/>
      </c>
      <c r="G313" s="1233"/>
      <c r="H313" s="1214"/>
      <c r="I313" s="828" t="str">
        <f>IF($G313="","",VLOOKUP($G313,'BẢNG TÍNH GIÁ THÀNH'!$A$79:$K$88,11,0))</f>
        <v/>
      </c>
      <c r="J313" s="828" t="str">
        <f t="shared" si="4"/>
        <v/>
      </c>
      <c r="K313" s="1085"/>
      <c r="L313" s="1085"/>
      <c r="M313" s="1076"/>
      <c r="N313" s="1317"/>
      <c r="O313" s="1076"/>
      <c r="P313" s="1076"/>
    </row>
    <row r="314" spans="1:16" s="1009" customFormat="1" ht="15.95" customHeight="1">
      <c r="A314" s="1001"/>
      <c r="B314" s="1028">
        <v>44629</v>
      </c>
      <c r="C314" s="1003">
        <v>117</v>
      </c>
      <c r="D314" s="1004">
        <v>117</v>
      </c>
      <c r="E314" s="1005" t="str">
        <f>IF($G314="","",VLOOKUP($G314,'DANH MỤC VẬT TƯ'!$B$10:$G$55,2,0))</f>
        <v>Lẩu thái</v>
      </c>
      <c r="F314" s="1005" t="str">
        <f>IF($G314="","",VLOOKUP($G314,'DANH MỤC VẬT TƯ'!$B$10:$G$55,3,0))</f>
        <v>Nồi</v>
      </c>
      <c r="G314" s="1203" t="s">
        <v>2056</v>
      </c>
      <c r="H314" s="1214">
        <v>30</v>
      </c>
      <c r="I314" s="828">
        <f>IF($G314="","",VLOOKUP($G314,'BẢNG TÍNH GIÁ THÀNH'!$A$79:$K$88,11,0))</f>
        <v>321839.99461096275</v>
      </c>
      <c r="J314" s="828">
        <f t="shared" si="4"/>
        <v>9655199.8383288831</v>
      </c>
      <c r="K314" s="1085"/>
      <c r="L314" s="1085"/>
      <c r="M314" s="1076"/>
      <c r="N314" s="1317"/>
      <c r="O314" s="1076"/>
      <c r="P314" s="1076"/>
    </row>
    <row r="315" spans="1:16" s="1009" customFormat="1" ht="15.95" customHeight="1">
      <c r="A315" s="1001"/>
      <c r="B315" s="1028">
        <v>44629</v>
      </c>
      <c r="C315" s="1003">
        <v>117</v>
      </c>
      <c r="D315" s="1004">
        <v>117</v>
      </c>
      <c r="E315" s="1005" t="str">
        <f>IF($G315="","",VLOOKUP($G315,'DANH MỤC VẬT TƯ'!$B$10:$G$55,2,0))</f>
        <v>Ngô Chiên</v>
      </c>
      <c r="F315" s="1005" t="str">
        <f>IF($G315="","",VLOOKUP($G315,'DANH MỤC VẬT TƯ'!$B$10:$G$55,3,0))</f>
        <v>Đĩa</v>
      </c>
      <c r="G315" s="1203" t="s">
        <v>1971</v>
      </c>
      <c r="H315" s="1214">
        <v>25</v>
      </c>
      <c r="I315" s="828">
        <f>IF($G315="","",VLOOKUP($G315,'BẢNG TÍNH GIÁ THÀNH'!$A$79:$K$88,11,0))</f>
        <v>22922.416882363537</v>
      </c>
      <c r="J315" s="828">
        <f t="shared" si="4"/>
        <v>573060.42205908848</v>
      </c>
      <c r="K315" s="1085"/>
      <c r="L315" s="1085"/>
      <c r="M315" s="1076"/>
      <c r="N315" s="1317"/>
      <c r="O315" s="1076"/>
      <c r="P315" s="1076"/>
    </row>
    <row r="316" spans="1:16" s="1009" customFormat="1" ht="15.95" customHeight="1">
      <c r="A316" s="1001"/>
      <c r="B316" s="1028"/>
      <c r="C316" s="1003"/>
      <c r="D316" s="1004"/>
      <c r="E316" s="1005" t="str">
        <f>IF($G316="","",VLOOKUP($G316,'DANH MỤC VẬT TƯ'!$B$10:$G$55,2,0))</f>
        <v/>
      </c>
      <c r="F316" s="1005" t="str">
        <f>IF($G316="","",VLOOKUP($G316,'DANH MỤC VẬT TƯ'!$B$10:$G$55,3,0))</f>
        <v/>
      </c>
      <c r="G316" s="1233"/>
      <c r="H316" s="1214"/>
      <c r="I316" s="828" t="str">
        <f>IF($G316="","",VLOOKUP($G316,'BẢNG TÍNH GIÁ THÀNH'!$A$79:$K$88,11,0))</f>
        <v/>
      </c>
      <c r="J316" s="828" t="str">
        <f t="shared" si="4"/>
        <v/>
      </c>
      <c r="K316" s="1085"/>
      <c r="L316" s="1085"/>
      <c r="M316" s="1076"/>
      <c r="N316" s="1317"/>
      <c r="O316" s="1076"/>
      <c r="P316" s="1076"/>
    </row>
    <row r="317" spans="1:16" s="1009" customFormat="1" ht="15.95" customHeight="1">
      <c r="A317" s="1001"/>
      <c r="B317" s="1028">
        <v>44630</v>
      </c>
      <c r="C317" s="1003">
        <v>118</v>
      </c>
      <c r="D317" s="1004">
        <v>118</v>
      </c>
      <c r="E317" s="1005" t="str">
        <f>IF($G317="","",VLOOKUP($G317,'DANH MỤC VẬT TƯ'!$B$10:$G$55,2,0))</f>
        <v>Lẩu cá diêu hồng</v>
      </c>
      <c r="F317" s="1005" t="str">
        <f>IF($G317="","",VLOOKUP($G317,'DANH MỤC VẬT TƯ'!$B$10:$G$55,3,0))</f>
        <v>Nồi</v>
      </c>
      <c r="G317" s="1203" t="s">
        <v>2121</v>
      </c>
      <c r="H317" s="1214">
        <v>30</v>
      </c>
      <c r="I317" s="828">
        <f>IF($G317="","",VLOOKUP($G317,'BẢNG TÍNH GIÁ THÀNH'!$A$79:$K$88,11,0))</f>
        <v>180600.86028528845</v>
      </c>
      <c r="J317" s="828">
        <f t="shared" si="4"/>
        <v>5418025.8085586531</v>
      </c>
      <c r="K317" s="1085"/>
      <c r="L317" s="1085"/>
      <c r="M317" s="1076"/>
      <c r="N317" s="1317"/>
      <c r="O317" s="1076"/>
      <c r="P317" s="1076"/>
    </row>
    <row r="318" spans="1:16" s="1009" customFormat="1" ht="15.95" customHeight="1">
      <c r="A318" s="1001"/>
      <c r="B318" s="1028">
        <v>44630</v>
      </c>
      <c r="C318" s="1003">
        <v>118</v>
      </c>
      <c r="D318" s="1004">
        <v>118</v>
      </c>
      <c r="E318" s="1005" t="str">
        <f>IF($G318="","",VLOOKUP($G318,'DANH MỤC VẬT TƯ'!$B$10:$G$55,2,0))</f>
        <v>Khoai tây chiên</v>
      </c>
      <c r="F318" s="1005" t="str">
        <f>IF($G318="","",VLOOKUP($G318,'DANH MỤC VẬT TƯ'!$B$10:$G$55,3,0))</f>
        <v>Đĩa</v>
      </c>
      <c r="G318" s="1203" t="s">
        <v>2129</v>
      </c>
      <c r="H318" s="1214">
        <v>17</v>
      </c>
      <c r="I318" s="828">
        <f>IF($G318="","",VLOOKUP($G318,'BẢNG TÍNH GIÁ THÀNH'!$A$79:$K$88,11,0))</f>
        <v>22227.798188958583</v>
      </c>
      <c r="J318" s="828">
        <f t="shared" si="4"/>
        <v>377872.56921229593</v>
      </c>
      <c r="K318" s="1085"/>
      <c r="L318" s="1085"/>
      <c r="M318" s="1076"/>
      <c r="N318" s="1317"/>
      <c r="O318" s="1076"/>
      <c r="P318" s="1076"/>
    </row>
    <row r="319" spans="1:16" s="1009" customFormat="1" ht="15.95" customHeight="1">
      <c r="A319" s="1001"/>
      <c r="B319" s="1028"/>
      <c r="C319" s="1003"/>
      <c r="D319" s="1004"/>
      <c r="E319" s="1005" t="str">
        <f>IF($G319="","",VLOOKUP($G319,'DANH MỤC VẬT TƯ'!$B$10:$G$55,2,0))</f>
        <v/>
      </c>
      <c r="F319" s="1005" t="str">
        <f>IF($G319="","",VLOOKUP($G319,'DANH MỤC VẬT TƯ'!$B$10:$G$55,3,0))</f>
        <v/>
      </c>
      <c r="G319" s="1233"/>
      <c r="H319" s="1214"/>
      <c r="I319" s="828" t="str">
        <f>IF($G319="","",VLOOKUP($G319,'BẢNG TÍNH GIÁ THÀNH'!$A$79:$K$88,11,0))</f>
        <v/>
      </c>
      <c r="J319" s="828" t="str">
        <f t="shared" si="4"/>
        <v/>
      </c>
      <c r="K319" s="1085"/>
      <c r="L319" s="1085"/>
      <c r="M319" s="1076"/>
      <c r="N319" s="1317"/>
      <c r="O319" s="1076"/>
      <c r="P319" s="1076"/>
    </row>
    <row r="320" spans="1:16" s="1009" customFormat="1" ht="15.95" customHeight="1">
      <c r="A320" s="1001"/>
      <c r="B320" s="1028">
        <v>44630</v>
      </c>
      <c r="C320" s="1003">
        <v>119</v>
      </c>
      <c r="D320" s="1004">
        <v>119</v>
      </c>
      <c r="E320" s="1005" t="str">
        <f>IF($G320="","",VLOOKUP($G320,'DANH MỤC VẬT TƯ'!$B$10:$G$55,2,0))</f>
        <v>Mực nướng muối ớt</v>
      </c>
      <c r="F320" s="1005" t="str">
        <f>IF($G320="","",VLOOKUP($G320,'DANH MỤC VẬT TƯ'!$B$10:$G$55,3,0))</f>
        <v>Đĩa</v>
      </c>
      <c r="G320" s="1203" t="s">
        <v>2124</v>
      </c>
      <c r="H320" s="1214">
        <v>30</v>
      </c>
      <c r="I320" s="828">
        <f>IF($G320="","",VLOOKUP($G320,'BẢNG TÍNH GIÁ THÀNH'!$A$79:$K$88,11,0))</f>
        <v>187547.04721933804</v>
      </c>
      <c r="J320" s="828">
        <f t="shared" si="4"/>
        <v>5626411.4165801415</v>
      </c>
      <c r="K320" s="1085"/>
      <c r="L320" s="1085"/>
      <c r="M320" s="1076"/>
      <c r="N320" s="1317"/>
      <c r="O320" s="1076"/>
      <c r="P320" s="1076"/>
    </row>
    <row r="321" spans="1:16" s="1009" customFormat="1" ht="15.95" customHeight="1">
      <c r="A321" s="1001"/>
      <c r="B321" s="1028"/>
      <c r="C321" s="1003"/>
      <c r="D321" s="1004"/>
      <c r="E321" s="1005" t="str">
        <f>IF($G321="","",VLOOKUP($G321,'DANH MỤC VẬT TƯ'!$B$10:$G$55,2,0))</f>
        <v/>
      </c>
      <c r="F321" s="1005" t="str">
        <f>IF($G321="","",VLOOKUP($G321,'DANH MỤC VẬT TƯ'!$B$10:$G$55,3,0))</f>
        <v/>
      </c>
      <c r="G321" s="1233"/>
      <c r="H321" s="1214"/>
      <c r="I321" s="828" t="str">
        <f>IF($G321="","",VLOOKUP($G321,'BẢNG TÍNH GIÁ THÀNH'!$A$79:$K$88,11,0))</f>
        <v/>
      </c>
      <c r="J321" s="828" t="str">
        <f t="shared" si="4"/>
        <v/>
      </c>
      <c r="K321" s="1085"/>
      <c r="L321" s="1085"/>
      <c r="M321" s="1076"/>
      <c r="N321" s="1317"/>
      <c r="O321" s="1076"/>
      <c r="P321" s="1076"/>
    </row>
    <row r="322" spans="1:16" s="1009" customFormat="1" ht="15.95" customHeight="1">
      <c r="A322" s="1001"/>
      <c r="B322" s="1028">
        <v>44630</v>
      </c>
      <c r="C322" s="1003">
        <v>120</v>
      </c>
      <c r="D322" s="1004">
        <v>120</v>
      </c>
      <c r="E322" s="1005" t="str">
        <f>IF($G322="","",VLOOKUP($G322,'DANH MỤC VẬT TƯ'!$B$10:$G$55,2,0))</f>
        <v>Bò xào thập cẩm</v>
      </c>
      <c r="F322" s="1005" t="str">
        <f>IF($G322="","",VLOOKUP($G322,'DANH MỤC VẬT TƯ'!$B$10:$G$55,3,0))</f>
        <v>Nồi</v>
      </c>
      <c r="G322" s="1203" t="s">
        <v>2127</v>
      </c>
      <c r="H322" s="1214">
        <v>25</v>
      </c>
      <c r="I322" s="828">
        <f>IF($G322="","",VLOOKUP($G322,'BẢNG TÍNH GIÁ THÀNH'!$A$79:$K$88,11,0))</f>
        <v>138923.73868099114</v>
      </c>
      <c r="J322" s="828">
        <f t="shared" si="4"/>
        <v>3473093.4670247785</v>
      </c>
      <c r="K322" s="1085"/>
      <c r="L322" s="1085"/>
      <c r="M322" s="1076"/>
      <c r="N322" s="1317"/>
      <c r="O322" s="1076"/>
      <c r="P322" s="1076"/>
    </row>
    <row r="323" spans="1:16" s="1009" customFormat="1" ht="15.95" customHeight="1">
      <c r="A323" s="1001"/>
      <c r="B323" s="1028"/>
      <c r="C323" s="1003"/>
      <c r="D323" s="1004"/>
      <c r="E323" s="1005" t="str">
        <f>IF($G323="","",VLOOKUP($G323,'DANH MỤC VẬT TƯ'!$B$10:$G$55,2,0))</f>
        <v/>
      </c>
      <c r="F323" s="1005" t="str">
        <f>IF($G323="","",VLOOKUP($G323,'DANH MỤC VẬT TƯ'!$B$10:$G$55,3,0))</f>
        <v/>
      </c>
      <c r="G323" s="1233"/>
      <c r="H323" s="1214"/>
      <c r="I323" s="828" t="str">
        <f>IF($G323="","",VLOOKUP($G323,'BẢNG TÍNH GIÁ THÀNH'!$A$79:$K$88,11,0))</f>
        <v/>
      </c>
      <c r="J323" s="828" t="str">
        <f t="shared" si="4"/>
        <v/>
      </c>
      <c r="K323" s="1085"/>
      <c r="L323" s="1085"/>
      <c r="M323" s="1076"/>
      <c r="N323" s="1317"/>
      <c r="O323" s="1076"/>
      <c r="P323" s="1076"/>
    </row>
    <row r="324" spans="1:16" s="1009" customFormat="1" ht="15.95" customHeight="1">
      <c r="A324" s="1001"/>
      <c r="B324" s="1028">
        <v>44631</v>
      </c>
      <c r="C324" s="1003">
        <v>121</v>
      </c>
      <c r="D324" s="1004">
        <v>121</v>
      </c>
      <c r="E324" s="1005" t="str">
        <f>IF($G324="","",VLOOKUP($G324,'DANH MỤC VẬT TƯ'!$B$10:$G$55,2,0))</f>
        <v>Lẩu thập cẩm</v>
      </c>
      <c r="F324" s="1005" t="str">
        <f>IF($G324="","",VLOOKUP($G324,'DANH MỤC VẬT TƯ'!$B$10:$G$55,3,0))</f>
        <v>Nồi</v>
      </c>
      <c r="G324" s="1203" t="s">
        <v>2128</v>
      </c>
      <c r="H324" s="1214">
        <v>30</v>
      </c>
      <c r="I324" s="828">
        <f>IF($G324="","",VLOOKUP($G324,'BẢNG TÍNH GIÁ THÀNH'!$A$79:$K$88,11,0))</f>
        <v>509387.04183030076</v>
      </c>
      <c r="J324" s="828">
        <f t="shared" si="4"/>
        <v>15281611.254909024</v>
      </c>
      <c r="K324" s="1085"/>
      <c r="L324" s="1085"/>
      <c r="M324" s="1076"/>
      <c r="N324" s="1317"/>
      <c r="O324" s="1076"/>
      <c r="P324" s="1076"/>
    </row>
    <row r="325" spans="1:16" s="1009" customFormat="1" ht="15.95" customHeight="1">
      <c r="A325" s="1001"/>
      <c r="B325" s="1028">
        <v>44631</v>
      </c>
      <c r="C325" s="1003">
        <v>121</v>
      </c>
      <c r="D325" s="1004">
        <v>121</v>
      </c>
      <c r="E325" s="1005" t="str">
        <f>IF($G325="","",VLOOKUP($G325,'DANH MỤC VẬT TƯ'!$B$10:$G$55,2,0))</f>
        <v>Ngô Chiên</v>
      </c>
      <c r="F325" s="1005" t="str">
        <f>IF($G325="","",VLOOKUP($G325,'DANH MỤC VẬT TƯ'!$B$10:$G$55,3,0))</f>
        <v>Đĩa</v>
      </c>
      <c r="G325" s="1203" t="s">
        <v>1971</v>
      </c>
      <c r="H325" s="1214">
        <v>25</v>
      </c>
      <c r="I325" s="828">
        <f>IF($G325="","",VLOOKUP($G325,'BẢNG TÍNH GIÁ THÀNH'!$A$79:$K$88,11,0))</f>
        <v>22922.416882363537</v>
      </c>
      <c r="J325" s="828">
        <f t="shared" si="4"/>
        <v>573060.42205908848</v>
      </c>
      <c r="K325" s="1085"/>
      <c r="L325" s="1085"/>
      <c r="M325" s="1076"/>
      <c r="N325" s="1317"/>
      <c r="O325" s="1076"/>
      <c r="P325" s="1076"/>
    </row>
    <row r="326" spans="1:16" s="1009" customFormat="1" ht="15.95" customHeight="1">
      <c r="A326" s="1001"/>
      <c r="B326" s="1028"/>
      <c r="C326" s="1003"/>
      <c r="D326" s="1004"/>
      <c r="E326" s="1005" t="str">
        <f>IF($G326="","",VLOOKUP($G326,'DANH MỤC VẬT TƯ'!$B$10:$G$55,2,0))</f>
        <v/>
      </c>
      <c r="F326" s="1005" t="str">
        <f>IF($G326="","",VLOOKUP($G326,'DANH MỤC VẬT TƯ'!$B$10:$G$55,3,0))</f>
        <v/>
      </c>
      <c r="G326" s="1233"/>
      <c r="H326" s="1214"/>
      <c r="I326" s="828" t="str">
        <f>IF($G326="","",VLOOKUP($G326,'BẢNG TÍNH GIÁ THÀNH'!$A$79:$K$88,11,0))</f>
        <v/>
      </c>
      <c r="J326" s="828" t="str">
        <f t="shared" si="4"/>
        <v/>
      </c>
      <c r="K326" s="1085"/>
      <c r="L326" s="1085"/>
      <c r="M326" s="1076"/>
      <c r="N326" s="1317"/>
      <c r="O326" s="1076"/>
      <c r="P326" s="1076"/>
    </row>
    <row r="327" spans="1:16" s="1009" customFormat="1" ht="15.95" customHeight="1">
      <c r="A327" s="1001"/>
      <c r="B327" s="1028">
        <v>44631</v>
      </c>
      <c r="C327" s="1003">
        <v>122</v>
      </c>
      <c r="D327" s="1004">
        <v>122</v>
      </c>
      <c r="E327" s="1005" t="str">
        <f>IF($G327="","",VLOOKUP($G327,'DANH MỤC VẬT TƯ'!$B$10:$G$55,2,0))</f>
        <v>Cơm Dương Châu</v>
      </c>
      <c r="F327" s="1005" t="str">
        <f>IF($G327="","",VLOOKUP($G327,'DANH MỤC VẬT TƯ'!$B$10:$G$55,3,0))</f>
        <v>Đĩa</v>
      </c>
      <c r="G327" s="1099" t="s">
        <v>2131</v>
      </c>
      <c r="H327" s="1214">
        <v>20</v>
      </c>
      <c r="I327" s="828">
        <f>IF($G327="","",VLOOKUP($G327,'BẢNG TÍNH GIÁ THÀNH'!$A$79:$K$88,11,0))</f>
        <v>34152.085759076981</v>
      </c>
      <c r="J327" s="828">
        <f t="shared" si="4"/>
        <v>683041.71518153965</v>
      </c>
      <c r="K327" s="1085"/>
      <c r="L327" s="1085"/>
      <c r="M327" s="1076"/>
      <c r="N327" s="1317"/>
      <c r="O327" s="1076"/>
      <c r="P327" s="1076"/>
    </row>
    <row r="328" spans="1:16" s="1009" customFormat="1" ht="15.95" customHeight="1">
      <c r="A328" s="1001"/>
      <c r="B328" s="1028"/>
      <c r="C328" s="1003"/>
      <c r="D328" s="1004"/>
      <c r="E328" s="1005" t="str">
        <f>IF($G328="","",VLOOKUP($G328,'DANH MỤC VẬT TƯ'!$B$10:$G$55,2,0))</f>
        <v/>
      </c>
      <c r="F328" s="1005" t="str">
        <f>IF($G328="","",VLOOKUP($G328,'DANH MỤC VẬT TƯ'!$B$10:$G$55,3,0))</f>
        <v/>
      </c>
      <c r="G328" s="1233"/>
      <c r="H328" s="1214"/>
      <c r="I328" s="828" t="str">
        <f>IF($G328="","",VLOOKUP($G328,'BẢNG TÍNH GIÁ THÀNH'!$A$79:$K$88,11,0))</f>
        <v/>
      </c>
      <c r="J328" s="828" t="str">
        <f t="shared" si="4"/>
        <v/>
      </c>
      <c r="K328" s="1085"/>
      <c r="L328" s="1085"/>
      <c r="M328" s="1076"/>
      <c r="N328" s="1317"/>
      <c r="O328" s="1076"/>
      <c r="P328" s="1076"/>
    </row>
    <row r="329" spans="1:16" s="1009" customFormat="1" ht="15.95" customHeight="1">
      <c r="A329" s="1001"/>
      <c r="B329" s="1028">
        <v>44631</v>
      </c>
      <c r="C329" s="1003">
        <v>123</v>
      </c>
      <c r="D329" s="1004">
        <v>123</v>
      </c>
      <c r="E329" s="1005" t="str">
        <f>IF($G329="","",VLOOKUP($G329,'DANH MỤC VẬT TƯ'!$B$10:$G$55,2,0))</f>
        <v>Cơm chiên trứng</v>
      </c>
      <c r="F329" s="1005" t="str">
        <f>IF($G329="","",VLOOKUP($G329,'DANH MỤC VẬT TƯ'!$B$10:$G$55,3,0))</f>
        <v>Đĩa</v>
      </c>
      <c r="G329" s="1099" t="s">
        <v>2133</v>
      </c>
      <c r="H329" s="1214">
        <v>20</v>
      </c>
      <c r="I329" s="828">
        <f>IF($G329="","",VLOOKUP($G329,'BẢNG TÍNH GIÁ THÀNH'!$A$79:$K$88,11,0))</f>
        <v>24890.503180344243</v>
      </c>
      <c r="J329" s="828">
        <f t="shared" si="4"/>
        <v>497810.06360688485</v>
      </c>
      <c r="K329" s="1085"/>
      <c r="L329" s="1085"/>
      <c r="M329" s="1076"/>
      <c r="N329" s="1317"/>
      <c r="O329" s="1076"/>
      <c r="P329" s="1076"/>
    </row>
    <row r="330" spans="1:16" s="1009" customFormat="1" ht="15.95" customHeight="1">
      <c r="A330" s="1001"/>
      <c r="B330" s="1028"/>
      <c r="C330" s="1003"/>
      <c r="D330" s="1004"/>
      <c r="E330" s="1005" t="str">
        <f>IF($G330="","",VLOOKUP($G330,'DANH MỤC VẬT TƯ'!$B$10:$G$55,2,0))</f>
        <v/>
      </c>
      <c r="F330" s="1005" t="str">
        <f>IF($G330="","",VLOOKUP($G330,'DANH MỤC VẬT TƯ'!$B$10:$G$55,3,0))</f>
        <v/>
      </c>
      <c r="G330" s="1233"/>
      <c r="H330" s="1214"/>
      <c r="I330" s="828" t="str">
        <f>IF($G330="","",VLOOKUP($G330,'BẢNG TÍNH GIÁ THÀNH'!$A$79:$K$88,11,0))</f>
        <v/>
      </c>
      <c r="J330" s="828" t="str">
        <f t="shared" si="4"/>
        <v/>
      </c>
      <c r="K330" s="1085"/>
      <c r="L330" s="1085"/>
      <c r="M330" s="1076"/>
      <c r="N330" s="1317"/>
      <c r="O330" s="1076"/>
      <c r="P330" s="1076"/>
    </row>
    <row r="331" spans="1:16" s="1009" customFormat="1" ht="15.95" customHeight="1">
      <c r="A331" s="1001"/>
      <c r="B331" s="1028">
        <v>44631</v>
      </c>
      <c r="C331" s="1003">
        <v>124</v>
      </c>
      <c r="D331" s="1004">
        <v>124</v>
      </c>
      <c r="E331" s="1005" t="str">
        <f>IF($G331="","",VLOOKUP($G331,'DANH MỤC VẬT TƯ'!$B$10:$G$55,2,0))</f>
        <v>Mực nướng muối ớt</v>
      </c>
      <c r="F331" s="1005" t="str">
        <f>IF($G331="","",VLOOKUP($G331,'DANH MỤC VẬT TƯ'!$B$10:$G$55,3,0))</f>
        <v>Đĩa</v>
      </c>
      <c r="G331" s="1203" t="s">
        <v>2124</v>
      </c>
      <c r="H331" s="1214">
        <v>30</v>
      </c>
      <c r="I331" s="828">
        <f>IF($G331="","",VLOOKUP($G331,'BẢNG TÍNH GIÁ THÀNH'!$A$79:$K$88,11,0))</f>
        <v>187547.04721933804</v>
      </c>
      <c r="J331" s="828">
        <f t="shared" si="4"/>
        <v>5626411.4165801415</v>
      </c>
      <c r="K331" s="1085"/>
      <c r="L331" s="1085"/>
      <c r="M331" s="1076"/>
      <c r="N331" s="1317"/>
      <c r="O331" s="1076"/>
      <c r="P331" s="1076"/>
    </row>
    <row r="332" spans="1:16" s="1009" customFormat="1" ht="15.95" customHeight="1">
      <c r="A332" s="1001"/>
      <c r="B332" s="1028"/>
      <c r="C332" s="1003"/>
      <c r="D332" s="1004"/>
      <c r="E332" s="1005" t="str">
        <f>IF($G332="","",VLOOKUP($G332,'DANH MỤC VẬT TƯ'!$B$10:$G$55,2,0))</f>
        <v/>
      </c>
      <c r="F332" s="1005" t="str">
        <f>IF($G332="","",VLOOKUP($G332,'DANH MỤC VẬT TƯ'!$B$10:$G$55,3,0))</f>
        <v/>
      </c>
      <c r="G332" s="1233"/>
      <c r="H332" s="1214"/>
      <c r="I332" s="828" t="str">
        <f>IF($G332="","",VLOOKUP($G332,'BẢNG TÍNH GIÁ THÀNH'!$A$79:$K$88,11,0))</f>
        <v/>
      </c>
      <c r="J332" s="828" t="str">
        <f t="shared" si="4"/>
        <v/>
      </c>
      <c r="K332" s="1085"/>
      <c r="L332" s="1085"/>
      <c r="M332" s="1076"/>
      <c r="N332" s="1317"/>
      <c r="O332" s="1076"/>
      <c r="P332" s="1076"/>
    </row>
    <row r="333" spans="1:16" s="1009" customFormat="1" ht="15.95" customHeight="1">
      <c r="A333" s="1001"/>
      <c r="B333" s="1028">
        <v>44632</v>
      </c>
      <c r="C333" s="1003">
        <v>125</v>
      </c>
      <c r="D333" s="1004">
        <v>125</v>
      </c>
      <c r="E333" s="1005" t="str">
        <f>IF($G333="","",VLOOKUP($G333,'DANH MỤC VẬT TƯ'!$B$10:$G$55,2,0))</f>
        <v>Lẩu thái</v>
      </c>
      <c r="F333" s="1005" t="str">
        <f>IF($G333="","",VLOOKUP($G333,'DANH MỤC VẬT TƯ'!$B$10:$G$55,3,0))</f>
        <v>Nồi</v>
      </c>
      <c r="G333" s="1203" t="s">
        <v>2056</v>
      </c>
      <c r="H333" s="1214">
        <v>30</v>
      </c>
      <c r="I333" s="828">
        <f>IF($G333="","",VLOOKUP($G333,'BẢNG TÍNH GIÁ THÀNH'!$A$79:$K$88,11,0))</f>
        <v>321839.99461096275</v>
      </c>
      <c r="J333" s="828">
        <f t="shared" si="4"/>
        <v>9655199.8383288831</v>
      </c>
      <c r="K333" s="1085"/>
      <c r="L333" s="1085"/>
      <c r="M333" s="1076"/>
      <c r="N333" s="1317"/>
      <c r="O333" s="1076"/>
      <c r="P333" s="1076"/>
    </row>
    <row r="334" spans="1:16" s="1009" customFormat="1" ht="15.95" customHeight="1">
      <c r="A334" s="1001"/>
      <c r="B334" s="1028">
        <v>44632</v>
      </c>
      <c r="C334" s="1003">
        <v>125</v>
      </c>
      <c r="D334" s="1004">
        <v>125</v>
      </c>
      <c r="E334" s="1005" t="str">
        <f>IF($G334="","",VLOOKUP($G334,'DANH MỤC VẬT TƯ'!$B$10:$G$55,2,0))</f>
        <v>Ngô Chiên</v>
      </c>
      <c r="F334" s="1005" t="str">
        <f>IF($G334="","",VLOOKUP($G334,'DANH MỤC VẬT TƯ'!$B$10:$G$55,3,0))</f>
        <v>Đĩa</v>
      </c>
      <c r="G334" s="1203" t="s">
        <v>1971</v>
      </c>
      <c r="H334" s="1214">
        <v>20</v>
      </c>
      <c r="I334" s="828">
        <f>IF($G334="","",VLOOKUP($G334,'BẢNG TÍNH GIÁ THÀNH'!$A$79:$K$88,11,0))</f>
        <v>22922.416882363537</v>
      </c>
      <c r="J334" s="828">
        <f t="shared" si="4"/>
        <v>458448.33764727076</v>
      </c>
      <c r="K334" s="1085"/>
      <c r="L334" s="1085"/>
      <c r="M334" s="1076"/>
      <c r="N334" s="1317"/>
      <c r="O334" s="1076"/>
      <c r="P334" s="1076"/>
    </row>
    <row r="335" spans="1:16" s="1009" customFormat="1" ht="15.95" customHeight="1">
      <c r="A335" s="1001"/>
      <c r="B335" s="1028"/>
      <c r="C335" s="1003"/>
      <c r="D335" s="1004"/>
      <c r="E335" s="1005" t="str">
        <f>IF($G335="","",VLOOKUP($G335,'DANH MỤC VẬT TƯ'!$B$10:$G$55,2,0))</f>
        <v/>
      </c>
      <c r="F335" s="1005" t="str">
        <f>IF($G335="","",VLOOKUP($G335,'DANH MỤC VẬT TƯ'!$B$10:$G$55,3,0))</f>
        <v/>
      </c>
      <c r="G335" s="1233"/>
      <c r="H335" s="1214"/>
      <c r="I335" s="828" t="str">
        <f>IF($G335="","",VLOOKUP($G335,'BẢNG TÍNH GIÁ THÀNH'!$A$79:$K$88,11,0))</f>
        <v/>
      </c>
      <c r="J335" s="828" t="str">
        <f t="shared" si="4"/>
        <v/>
      </c>
      <c r="K335" s="1085"/>
      <c r="L335" s="1085"/>
      <c r="M335" s="1076"/>
      <c r="N335" s="1317"/>
      <c r="O335" s="1076"/>
      <c r="P335" s="1076"/>
    </row>
    <row r="336" spans="1:16" s="1009" customFormat="1" ht="15.95" customHeight="1">
      <c r="A336" s="1001"/>
      <c r="B336" s="1028">
        <v>44632</v>
      </c>
      <c r="C336" s="1003">
        <v>126</v>
      </c>
      <c r="D336" s="1004">
        <v>126</v>
      </c>
      <c r="E336" s="1005" t="str">
        <f>IF($G336="","",VLOOKUP($G336,'DANH MỤC VẬT TƯ'!$B$10:$G$55,2,0))</f>
        <v>Lẩu thập cẩm</v>
      </c>
      <c r="F336" s="1005" t="str">
        <f>IF($G336="","",VLOOKUP($G336,'DANH MỤC VẬT TƯ'!$B$10:$G$55,3,0))</f>
        <v>Nồi</v>
      </c>
      <c r="G336" s="1203" t="s">
        <v>2128</v>
      </c>
      <c r="H336" s="1214">
        <v>30</v>
      </c>
      <c r="I336" s="828">
        <f>IF($G336="","",VLOOKUP($G336,'BẢNG TÍNH GIÁ THÀNH'!$A$79:$K$88,11,0))</f>
        <v>509387.04183030076</v>
      </c>
      <c r="J336" s="828">
        <f t="shared" si="4"/>
        <v>15281611.254909024</v>
      </c>
      <c r="K336" s="1085"/>
      <c r="L336" s="1085"/>
      <c r="M336" s="1076"/>
      <c r="N336" s="1317"/>
      <c r="O336" s="1076"/>
      <c r="P336" s="1076"/>
    </row>
    <row r="337" spans="1:16" s="1009" customFormat="1" ht="15.95" customHeight="1">
      <c r="A337" s="1001"/>
      <c r="B337" s="1028"/>
      <c r="C337" s="1003"/>
      <c r="D337" s="1004"/>
      <c r="E337" s="1005" t="str">
        <f>IF($G337="","",VLOOKUP($G337,'DANH MỤC VẬT TƯ'!$B$10:$G$55,2,0))</f>
        <v/>
      </c>
      <c r="F337" s="1005" t="str">
        <f>IF($G337="","",VLOOKUP($G337,'DANH MỤC VẬT TƯ'!$B$10:$G$55,3,0))</f>
        <v/>
      </c>
      <c r="G337" s="1233"/>
      <c r="H337" s="1214"/>
      <c r="I337" s="828" t="str">
        <f>IF($G337="","",VLOOKUP($G337,'BẢNG TÍNH GIÁ THÀNH'!$A$79:$K$88,11,0))</f>
        <v/>
      </c>
      <c r="J337" s="828" t="str">
        <f t="shared" si="4"/>
        <v/>
      </c>
      <c r="K337" s="1085"/>
      <c r="L337" s="1085"/>
      <c r="M337" s="1076"/>
      <c r="N337" s="1317"/>
      <c r="O337" s="1076"/>
      <c r="P337" s="1076"/>
    </row>
    <row r="338" spans="1:16" s="1009" customFormat="1" ht="15.95" customHeight="1">
      <c r="A338" s="1001"/>
      <c r="B338" s="1028">
        <v>44632</v>
      </c>
      <c r="C338" s="1003">
        <v>127</v>
      </c>
      <c r="D338" s="1004">
        <v>127</v>
      </c>
      <c r="E338" s="1005" t="str">
        <f>IF($G338="","",VLOOKUP($G338,'DANH MỤC VẬT TƯ'!$B$10:$G$55,2,0))</f>
        <v>Lẩu cá diêu hồng</v>
      </c>
      <c r="F338" s="1005" t="str">
        <f>IF($G338="","",VLOOKUP($G338,'DANH MỤC VẬT TƯ'!$B$10:$G$55,3,0))</f>
        <v>Nồi</v>
      </c>
      <c r="G338" s="1203" t="s">
        <v>2121</v>
      </c>
      <c r="H338" s="1214">
        <v>40</v>
      </c>
      <c r="I338" s="828">
        <f>IF($G338="","",VLOOKUP($G338,'BẢNG TÍNH GIÁ THÀNH'!$A$79:$K$88,11,0))</f>
        <v>180600.86028528845</v>
      </c>
      <c r="J338" s="828">
        <f t="shared" si="4"/>
        <v>7224034.4114115378</v>
      </c>
      <c r="K338" s="1085"/>
      <c r="L338" s="1085"/>
      <c r="M338" s="1076"/>
      <c r="N338" s="1317"/>
      <c r="O338" s="1076"/>
      <c r="P338" s="1076"/>
    </row>
    <row r="339" spans="1:16" s="1009" customFormat="1" ht="15.95" customHeight="1">
      <c r="A339" s="1001"/>
      <c r="B339" s="1028"/>
      <c r="C339" s="1003"/>
      <c r="D339" s="1004"/>
      <c r="E339" s="1005" t="str">
        <f>IF($G339="","",VLOOKUP($G339,'DANH MỤC VẬT TƯ'!$B$10:$G$55,2,0))</f>
        <v/>
      </c>
      <c r="F339" s="1005" t="str">
        <f>IF($G339="","",VLOOKUP($G339,'DANH MỤC VẬT TƯ'!$B$10:$G$55,3,0))</f>
        <v/>
      </c>
      <c r="G339" s="1233"/>
      <c r="H339" s="1214"/>
      <c r="I339" s="828" t="str">
        <f>IF($G339="","",VLOOKUP($G339,'BẢNG TÍNH GIÁ THÀNH'!$A$79:$K$88,11,0))</f>
        <v/>
      </c>
      <c r="J339" s="828" t="str">
        <f t="shared" si="4"/>
        <v/>
      </c>
      <c r="K339" s="1085"/>
      <c r="L339" s="1085"/>
      <c r="M339" s="1076"/>
      <c r="N339" s="1317"/>
      <c r="O339" s="1076"/>
      <c r="P339" s="1076"/>
    </row>
    <row r="340" spans="1:16" s="1009" customFormat="1" ht="15.95" customHeight="1">
      <c r="A340" s="1001"/>
      <c r="B340" s="1028">
        <v>44633</v>
      </c>
      <c r="C340" s="1003">
        <v>128</v>
      </c>
      <c r="D340" s="1004">
        <v>128</v>
      </c>
      <c r="E340" s="1005" t="str">
        <f>IF($G340="","",VLOOKUP($G340,'DANH MỤC VẬT TƯ'!$B$10:$G$55,2,0))</f>
        <v>Mực nướng muối ớt</v>
      </c>
      <c r="F340" s="1005" t="str">
        <f>IF($G340="","",VLOOKUP($G340,'DANH MỤC VẬT TƯ'!$B$10:$G$55,3,0))</f>
        <v>Đĩa</v>
      </c>
      <c r="G340" s="1203" t="s">
        <v>2124</v>
      </c>
      <c r="H340" s="1214">
        <v>30</v>
      </c>
      <c r="I340" s="828">
        <f>IF($G340="","",VLOOKUP($G340,'BẢNG TÍNH GIÁ THÀNH'!$A$79:$K$88,11,0))</f>
        <v>187547.04721933804</v>
      </c>
      <c r="J340" s="828">
        <f t="shared" si="4"/>
        <v>5626411.4165801415</v>
      </c>
      <c r="K340" s="1085"/>
      <c r="L340" s="1085"/>
      <c r="M340" s="1076"/>
      <c r="N340" s="1317"/>
      <c r="O340" s="1076"/>
      <c r="P340" s="1076"/>
    </row>
    <row r="341" spans="1:16" s="1009" customFormat="1" ht="15.95" customHeight="1">
      <c r="A341" s="1001"/>
      <c r="B341" s="1028"/>
      <c r="C341" s="1003"/>
      <c r="D341" s="1004"/>
      <c r="E341" s="1005" t="str">
        <f>IF($G341="","",VLOOKUP($G341,'DANH MỤC VẬT TƯ'!$B$10:$G$55,2,0))</f>
        <v/>
      </c>
      <c r="F341" s="1005" t="str">
        <f>IF($G341="","",VLOOKUP($G341,'DANH MỤC VẬT TƯ'!$B$10:$G$55,3,0))</f>
        <v/>
      </c>
      <c r="G341" s="1233"/>
      <c r="H341" s="1214"/>
      <c r="I341" s="828" t="str">
        <f>IF($G341="","",VLOOKUP($G341,'BẢNG TÍNH GIÁ THÀNH'!$A$79:$K$88,11,0))</f>
        <v/>
      </c>
      <c r="J341" s="828" t="str">
        <f t="shared" si="4"/>
        <v/>
      </c>
      <c r="K341" s="1085"/>
      <c r="L341" s="1085"/>
      <c r="M341" s="1076"/>
      <c r="N341" s="1317"/>
      <c r="O341" s="1076"/>
      <c r="P341" s="1076"/>
    </row>
    <row r="342" spans="1:16" s="1009" customFormat="1" ht="15.95" customHeight="1">
      <c r="A342" s="1001"/>
      <c r="B342" s="1028">
        <v>44633</v>
      </c>
      <c r="C342" s="1003">
        <v>129</v>
      </c>
      <c r="D342" s="1004">
        <v>129</v>
      </c>
      <c r="E342" s="1005" t="str">
        <f>IF($G342="","",VLOOKUP($G342,'DANH MỤC VẬT TƯ'!$B$10:$G$55,2,0))</f>
        <v>Lẩu thái</v>
      </c>
      <c r="F342" s="1005" t="str">
        <f>IF($G342="","",VLOOKUP($G342,'DANH MỤC VẬT TƯ'!$B$10:$G$55,3,0))</f>
        <v>Nồi</v>
      </c>
      <c r="G342" s="1203" t="s">
        <v>2056</v>
      </c>
      <c r="H342" s="1214">
        <v>50</v>
      </c>
      <c r="I342" s="828">
        <f>IF($G342="","",VLOOKUP($G342,'BẢNG TÍNH GIÁ THÀNH'!$A$79:$K$88,11,0))</f>
        <v>321839.99461096275</v>
      </c>
      <c r="J342" s="828">
        <f t="shared" si="4"/>
        <v>16091999.730548138</v>
      </c>
      <c r="K342" s="1085"/>
      <c r="L342" s="1085"/>
      <c r="M342" s="1076"/>
      <c r="N342" s="1317"/>
      <c r="O342" s="1076"/>
      <c r="P342" s="1076"/>
    </row>
    <row r="343" spans="1:16" s="1009" customFormat="1" ht="15.95" customHeight="1">
      <c r="A343" s="1001"/>
      <c r="B343" s="1028"/>
      <c r="C343" s="1003"/>
      <c r="D343" s="1004"/>
      <c r="E343" s="1005" t="str">
        <f>IF($G343="","",VLOOKUP($G343,'DANH MỤC VẬT TƯ'!$B$10:$G$55,2,0))</f>
        <v/>
      </c>
      <c r="F343" s="1005" t="str">
        <f>IF($G343="","",VLOOKUP($G343,'DANH MỤC VẬT TƯ'!$B$10:$G$55,3,0))</f>
        <v/>
      </c>
      <c r="G343" s="1233"/>
      <c r="H343" s="1214"/>
      <c r="I343" s="828" t="str">
        <f>IF($G343="","",VLOOKUP($G343,'BẢNG TÍNH GIÁ THÀNH'!$A$79:$K$88,11,0))</f>
        <v/>
      </c>
      <c r="J343" s="828" t="str">
        <f t="shared" si="4"/>
        <v/>
      </c>
      <c r="K343" s="1085"/>
      <c r="L343" s="1085"/>
      <c r="M343" s="1076"/>
      <c r="N343" s="1317"/>
      <c r="O343" s="1076"/>
      <c r="P343" s="1076"/>
    </row>
    <row r="344" spans="1:16" s="1009" customFormat="1" ht="15.95" customHeight="1">
      <c r="A344" s="1001"/>
      <c r="B344" s="1028">
        <v>44633</v>
      </c>
      <c r="C344" s="1003">
        <v>130</v>
      </c>
      <c r="D344" s="1004">
        <v>130</v>
      </c>
      <c r="E344" s="1005" t="str">
        <f>IF($G344="","",VLOOKUP($G344,'DANH MỤC VẬT TƯ'!$B$10:$G$55,2,0))</f>
        <v>Lẩu cá diêu hồng</v>
      </c>
      <c r="F344" s="1005" t="str">
        <f>IF($G344="","",VLOOKUP($G344,'DANH MỤC VẬT TƯ'!$B$10:$G$55,3,0))</f>
        <v>Nồi</v>
      </c>
      <c r="G344" s="1203" t="s">
        <v>2121</v>
      </c>
      <c r="H344" s="1214">
        <v>40</v>
      </c>
      <c r="I344" s="828">
        <f>IF($G344="","",VLOOKUP($G344,'BẢNG TÍNH GIÁ THÀNH'!$A$79:$K$88,11,0))</f>
        <v>180600.86028528845</v>
      </c>
      <c r="J344" s="828">
        <f t="shared" si="4"/>
        <v>7224034.4114115378</v>
      </c>
      <c r="K344" s="1085"/>
      <c r="L344" s="1085"/>
      <c r="M344" s="1076"/>
      <c r="N344" s="1317"/>
      <c r="O344" s="1076"/>
      <c r="P344" s="1076"/>
    </row>
    <row r="345" spans="1:16" s="1009" customFormat="1" ht="15.95" customHeight="1">
      <c r="A345" s="1001"/>
      <c r="B345" s="1028"/>
      <c r="C345" s="1003"/>
      <c r="D345" s="1004"/>
      <c r="E345" s="1005" t="str">
        <f>IF($G345="","",VLOOKUP($G345,'DANH MỤC VẬT TƯ'!$B$10:$G$55,2,0))</f>
        <v/>
      </c>
      <c r="F345" s="1005" t="str">
        <f>IF($G345="","",VLOOKUP($G345,'DANH MỤC VẬT TƯ'!$B$10:$G$55,3,0))</f>
        <v/>
      </c>
      <c r="G345" s="1233"/>
      <c r="H345" s="1214"/>
      <c r="I345" s="828" t="str">
        <f>IF($G345="","",VLOOKUP($G345,'BẢNG TÍNH GIÁ THÀNH'!$A$79:$K$88,11,0))</f>
        <v/>
      </c>
      <c r="J345" s="828" t="str">
        <f t="shared" si="4"/>
        <v/>
      </c>
      <c r="K345" s="1085"/>
      <c r="L345" s="1085"/>
      <c r="M345" s="1076"/>
      <c r="N345" s="1317"/>
      <c r="O345" s="1076"/>
      <c r="P345" s="1076"/>
    </row>
    <row r="346" spans="1:16" s="1009" customFormat="1" ht="15.95" customHeight="1">
      <c r="A346" s="1001"/>
      <c r="B346" s="1028">
        <v>44633</v>
      </c>
      <c r="C346" s="1003">
        <v>131</v>
      </c>
      <c r="D346" s="1004">
        <v>131</v>
      </c>
      <c r="E346" s="1005" t="str">
        <f>IF($G346="","",VLOOKUP($G346,'DANH MỤC VẬT TƯ'!$B$10:$G$55,2,0))</f>
        <v>Mực nướng muối ớt</v>
      </c>
      <c r="F346" s="1005" t="str">
        <f>IF($G346="","",VLOOKUP($G346,'DANH MỤC VẬT TƯ'!$B$10:$G$55,3,0))</f>
        <v>Đĩa</v>
      </c>
      <c r="G346" s="1203" t="s">
        <v>2124</v>
      </c>
      <c r="H346" s="1214">
        <v>30</v>
      </c>
      <c r="I346" s="828">
        <f>IF($G346="","",VLOOKUP($G346,'BẢNG TÍNH GIÁ THÀNH'!$A$79:$K$88,11,0))</f>
        <v>187547.04721933804</v>
      </c>
      <c r="J346" s="828">
        <f t="shared" si="4"/>
        <v>5626411.4165801415</v>
      </c>
      <c r="K346" s="1085"/>
      <c r="L346" s="1085"/>
      <c r="M346" s="1076"/>
      <c r="N346" s="1317"/>
      <c r="O346" s="1076"/>
      <c r="P346" s="1076"/>
    </row>
    <row r="347" spans="1:16" s="1009" customFormat="1" ht="15.95" customHeight="1">
      <c r="A347" s="1001"/>
      <c r="B347" s="1028"/>
      <c r="C347" s="1003"/>
      <c r="D347" s="1004"/>
      <c r="E347" s="1005" t="str">
        <f>IF($G347="","",VLOOKUP($G347,'DANH MỤC VẬT TƯ'!$B$10:$G$55,2,0))</f>
        <v/>
      </c>
      <c r="F347" s="1005" t="str">
        <f>IF($G347="","",VLOOKUP($G347,'DANH MỤC VẬT TƯ'!$B$10:$G$55,3,0))</f>
        <v/>
      </c>
      <c r="G347" s="1233"/>
      <c r="H347" s="1214"/>
      <c r="I347" s="828" t="str">
        <f>IF($G347="","",VLOOKUP($G347,'BẢNG TÍNH GIÁ THÀNH'!$A$79:$K$88,11,0))</f>
        <v/>
      </c>
      <c r="J347" s="828" t="str">
        <f t="shared" si="4"/>
        <v/>
      </c>
      <c r="K347" s="1085"/>
      <c r="L347" s="1085"/>
      <c r="M347" s="1076"/>
      <c r="N347" s="1317"/>
      <c r="O347" s="1076"/>
      <c r="P347" s="1076"/>
    </row>
    <row r="348" spans="1:16" s="1009" customFormat="1" ht="15.95" customHeight="1">
      <c r="A348" s="1001"/>
      <c r="B348" s="1028">
        <v>44636</v>
      </c>
      <c r="C348" s="1003">
        <v>132</v>
      </c>
      <c r="D348" s="1004">
        <v>132</v>
      </c>
      <c r="E348" s="1005" t="str">
        <f>IF($G348="","",VLOOKUP($G348,'DANH MỤC VẬT TƯ'!$B$10:$G$55,2,0))</f>
        <v>Lẩu thái</v>
      </c>
      <c r="F348" s="1005" t="str">
        <f>IF($G348="","",VLOOKUP($G348,'DANH MỤC VẬT TƯ'!$B$10:$G$55,3,0))</f>
        <v>Nồi</v>
      </c>
      <c r="G348" s="1203" t="s">
        <v>2056</v>
      </c>
      <c r="H348" s="1214">
        <v>25</v>
      </c>
      <c r="I348" s="828">
        <f>IF($G348="","",VLOOKUP($G348,'BẢNG TÍNH GIÁ THÀNH'!$A$79:$K$88,11,0))</f>
        <v>321839.99461096275</v>
      </c>
      <c r="J348" s="828">
        <f t="shared" si="4"/>
        <v>8045999.8652740689</v>
      </c>
      <c r="K348" s="1085"/>
      <c r="L348" s="1085"/>
      <c r="M348" s="1076"/>
      <c r="N348" s="1317"/>
      <c r="O348" s="1076"/>
      <c r="P348" s="1076"/>
    </row>
    <row r="349" spans="1:16" s="1009" customFormat="1" ht="15.95" customHeight="1">
      <c r="A349" s="1001"/>
      <c r="B349" s="1028"/>
      <c r="C349" s="1003"/>
      <c r="D349" s="1004"/>
      <c r="E349" s="1005" t="str">
        <f>IF($G349="","",VLOOKUP($G349,'DANH MỤC VẬT TƯ'!$B$10:$G$55,2,0))</f>
        <v/>
      </c>
      <c r="F349" s="1005" t="str">
        <f>IF($G349="","",VLOOKUP($G349,'DANH MỤC VẬT TƯ'!$B$10:$G$55,3,0))</f>
        <v/>
      </c>
      <c r="G349" s="1233"/>
      <c r="H349" s="1214"/>
      <c r="I349" s="828" t="str">
        <f>IF($G349="","",VLOOKUP($G349,'BẢNG TÍNH GIÁ THÀNH'!$A$79:$K$88,11,0))</f>
        <v/>
      </c>
      <c r="J349" s="828" t="str">
        <f t="shared" si="4"/>
        <v/>
      </c>
      <c r="K349" s="1085"/>
      <c r="L349" s="1085"/>
      <c r="M349" s="1076"/>
      <c r="N349" s="1317"/>
      <c r="O349" s="1076"/>
      <c r="P349" s="1076"/>
    </row>
    <row r="350" spans="1:16" s="1009" customFormat="1" ht="15.95" customHeight="1">
      <c r="A350" s="1001"/>
      <c r="B350" s="1028">
        <v>44636</v>
      </c>
      <c r="C350" s="1003">
        <v>133</v>
      </c>
      <c r="D350" s="1004">
        <v>133</v>
      </c>
      <c r="E350" s="1005" t="str">
        <f>IF($G350="","",VLOOKUP($G350,'DANH MỤC VẬT TƯ'!$B$10:$G$55,2,0))</f>
        <v>Lẩu cá diêu hồng</v>
      </c>
      <c r="F350" s="1005" t="str">
        <f>IF($G350="","",VLOOKUP($G350,'DANH MỤC VẬT TƯ'!$B$10:$G$55,3,0))</f>
        <v>Nồi</v>
      </c>
      <c r="G350" s="1203" t="s">
        <v>2121</v>
      </c>
      <c r="H350" s="1214">
        <v>40</v>
      </c>
      <c r="I350" s="828">
        <f>IF($G350="","",VLOOKUP($G350,'BẢNG TÍNH GIÁ THÀNH'!$A$79:$K$88,11,0))</f>
        <v>180600.86028528845</v>
      </c>
      <c r="J350" s="828">
        <f t="shared" si="4"/>
        <v>7224034.4114115378</v>
      </c>
      <c r="K350" s="1085"/>
      <c r="L350" s="1085"/>
      <c r="M350" s="1076"/>
      <c r="N350" s="1317"/>
      <c r="O350" s="1076"/>
      <c r="P350" s="1076"/>
    </row>
    <row r="351" spans="1:16" s="1009" customFormat="1" ht="15.95" customHeight="1">
      <c r="A351" s="1001"/>
      <c r="B351" s="1028"/>
      <c r="C351" s="1003"/>
      <c r="D351" s="1004"/>
      <c r="E351" s="1005" t="str">
        <f>IF($G351="","",VLOOKUP($G351,'DANH MỤC VẬT TƯ'!$B$10:$G$55,2,0))</f>
        <v/>
      </c>
      <c r="F351" s="1005" t="str">
        <f>IF($G351="","",VLOOKUP($G351,'DANH MỤC VẬT TƯ'!$B$10:$G$55,3,0))</f>
        <v/>
      </c>
      <c r="G351" s="1233"/>
      <c r="H351" s="1214"/>
      <c r="I351" s="828" t="str">
        <f>IF($G351="","",VLOOKUP($G351,'BẢNG TÍNH GIÁ THÀNH'!$A$79:$K$88,11,0))</f>
        <v/>
      </c>
      <c r="J351" s="828" t="str">
        <f t="shared" si="4"/>
        <v/>
      </c>
      <c r="K351" s="1085"/>
      <c r="L351" s="1085"/>
      <c r="M351" s="1076"/>
      <c r="N351" s="1317"/>
      <c r="O351" s="1076"/>
      <c r="P351" s="1076"/>
    </row>
    <row r="352" spans="1:16" s="1009" customFormat="1" ht="15.95" customHeight="1">
      <c r="A352" s="1001"/>
      <c r="B352" s="1028">
        <v>44636</v>
      </c>
      <c r="C352" s="1003">
        <v>134</v>
      </c>
      <c r="D352" s="1004">
        <v>134</v>
      </c>
      <c r="E352" s="1005" t="str">
        <f>IF($G352="","",VLOOKUP($G352,'DANH MỤC VẬT TƯ'!$B$10:$G$55,2,0))</f>
        <v>Mực nướng muối ớt</v>
      </c>
      <c r="F352" s="1005" t="str">
        <f>IF($G352="","",VLOOKUP($G352,'DANH MỤC VẬT TƯ'!$B$10:$G$55,3,0))</f>
        <v>Đĩa</v>
      </c>
      <c r="G352" s="1203" t="s">
        <v>2124</v>
      </c>
      <c r="H352" s="1214">
        <v>50</v>
      </c>
      <c r="I352" s="828">
        <f>IF($G352="","",VLOOKUP($G352,'BẢNG TÍNH GIÁ THÀNH'!$A$79:$K$88,11,0))</f>
        <v>187547.04721933804</v>
      </c>
      <c r="J352" s="828">
        <f t="shared" si="4"/>
        <v>9377352.3609669022</v>
      </c>
      <c r="K352" s="1085"/>
      <c r="L352" s="1085"/>
      <c r="M352" s="1076"/>
      <c r="N352" s="1317"/>
      <c r="O352" s="1076"/>
      <c r="P352" s="1076"/>
    </row>
    <row r="353" spans="1:16" s="1009" customFormat="1" ht="15.95" customHeight="1">
      <c r="A353" s="1001"/>
      <c r="B353" s="1028"/>
      <c r="C353" s="1003"/>
      <c r="D353" s="1004"/>
      <c r="E353" s="1005" t="str">
        <f>IF($G353="","",VLOOKUP($G353,'DANH MỤC VẬT TƯ'!$B$10:$G$55,2,0))</f>
        <v/>
      </c>
      <c r="F353" s="1005" t="str">
        <f>IF($G353="","",VLOOKUP($G353,'DANH MỤC VẬT TƯ'!$B$10:$G$55,3,0))</f>
        <v/>
      </c>
      <c r="G353" s="1233"/>
      <c r="H353" s="1214"/>
      <c r="I353" s="828" t="str">
        <f>IF($G353="","",VLOOKUP($G353,'BẢNG TÍNH GIÁ THÀNH'!$A$79:$K$88,11,0))</f>
        <v/>
      </c>
      <c r="J353" s="828" t="str">
        <f t="shared" ref="J353:J383" si="5">IF(H353="","",H353*I353)</f>
        <v/>
      </c>
      <c r="K353" s="1085"/>
      <c r="L353" s="1085"/>
      <c r="M353" s="1076"/>
      <c r="N353" s="1317"/>
      <c r="O353" s="1076"/>
      <c r="P353" s="1076"/>
    </row>
    <row r="354" spans="1:16" s="1009" customFormat="1" ht="15.95" customHeight="1">
      <c r="A354" s="1001"/>
      <c r="B354" s="1028">
        <v>44638</v>
      </c>
      <c r="C354" s="1003">
        <v>135</v>
      </c>
      <c r="D354" s="1004">
        <v>135</v>
      </c>
      <c r="E354" s="1005" t="str">
        <f>IF($G354="","",VLOOKUP($G354,'DANH MỤC VẬT TƯ'!$B$10:$G$55,2,0))</f>
        <v>Cơm chiên trứng</v>
      </c>
      <c r="F354" s="1005" t="str">
        <f>IF($G354="","",VLOOKUP($G354,'DANH MỤC VẬT TƯ'!$B$10:$G$55,3,0))</f>
        <v>Đĩa</v>
      </c>
      <c r="G354" s="1099" t="s">
        <v>2133</v>
      </c>
      <c r="H354" s="1214">
        <v>30</v>
      </c>
      <c r="I354" s="828">
        <f>IF($G354="","",VLOOKUP($G354,'BẢNG TÍNH GIÁ THÀNH'!$A$79:$K$88,11,0))</f>
        <v>24890.503180344243</v>
      </c>
      <c r="J354" s="828">
        <f t="shared" si="5"/>
        <v>746715.09541032731</v>
      </c>
      <c r="K354" s="1085"/>
      <c r="L354" s="1085"/>
      <c r="M354" s="1076"/>
      <c r="N354" s="1317"/>
      <c r="O354" s="1076"/>
      <c r="P354" s="1076"/>
    </row>
    <row r="355" spans="1:16" s="1009" customFormat="1" ht="15.95" customHeight="1">
      <c r="A355" s="1001"/>
      <c r="B355" s="1028"/>
      <c r="C355" s="1003"/>
      <c r="D355" s="1004"/>
      <c r="E355" s="1005" t="str">
        <f>IF($G355="","",VLOOKUP($G355,'DANH MỤC VẬT TƯ'!$B$10:$G$55,2,0))</f>
        <v/>
      </c>
      <c r="F355" s="1005" t="str">
        <f>IF($G355="","",VLOOKUP($G355,'DANH MỤC VẬT TƯ'!$B$10:$G$55,3,0))</f>
        <v/>
      </c>
      <c r="G355" s="1233"/>
      <c r="H355" s="1214"/>
      <c r="I355" s="828" t="str">
        <f>IF($G355="","",VLOOKUP($G355,'BẢNG TÍNH GIÁ THÀNH'!$A$79:$K$88,11,0))</f>
        <v/>
      </c>
      <c r="J355" s="828" t="str">
        <f t="shared" si="5"/>
        <v/>
      </c>
      <c r="K355" s="1085"/>
      <c r="L355" s="1085"/>
      <c r="M355" s="1076"/>
      <c r="N355" s="1317"/>
      <c r="O355" s="1076"/>
      <c r="P355" s="1076"/>
    </row>
    <row r="356" spans="1:16" s="1009" customFormat="1" ht="15.95" customHeight="1">
      <c r="A356" s="1001"/>
      <c r="B356" s="1028">
        <v>44638</v>
      </c>
      <c r="C356" s="1003">
        <v>136</v>
      </c>
      <c r="D356" s="1004">
        <v>136</v>
      </c>
      <c r="E356" s="1005" t="str">
        <f>IF($G356="","",VLOOKUP($G356,'DANH MỤC VẬT TƯ'!$B$10:$G$55,2,0))</f>
        <v>Mực nướng muối ớt</v>
      </c>
      <c r="F356" s="1005" t="str">
        <f>IF($G356="","",VLOOKUP($G356,'DANH MỤC VẬT TƯ'!$B$10:$G$55,3,0))</f>
        <v>Đĩa</v>
      </c>
      <c r="G356" s="1203" t="s">
        <v>2124</v>
      </c>
      <c r="H356" s="1214">
        <v>30</v>
      </c>
      <c r="I356" s="828">
        <f>IF($G356="","",VLOOKUP($G356,'BẢNG TÍNH GIÁ THÀNH'!$A$79:$K$88,11,0))</f>
        <v>187547.04721933804</v>
      </c>
      <c r="J356" s="828">
        <f t="shared" si="5"/>
        <v>5626411.4165801415</v>
      </c>
      <c r="K356" s="1085"/>
      <c r="L356" s="1085"/>
      <c r="M356" s="1076"/>
      <c r="N356" s="1317"/>
      <c r="O356" s="1076"/>
      <c r="P356" s="1076"/>
    </row>
    <row r="357" spans="1:16" s="1009" customFormat="1" ht="15.95" customHeight="1">
      <c r="A357" s="1001"/>
      <c r="B357" s="1028"/>
      <c r="C357" s="1003"/>
      <c r="D357" s="1004"/>
      <c r="E357" s="1005" t="str">
        <f>IF($G357="","",VLOOKUP($G357,'DANH MỤC VẬT TƯ'!$B$10:$G$55,2,0))</f>
        <v/>
      </c>
      <c r="F357" s="1005" t="str">
        <f>IF($G357="","",VLOOKUP($G357,'DANH MỤC VẬT TƯ'!$B$10:$G$55,3,0))</f>
        <v/>
      </c>
      <c r="G357" s="1233"/>
      <c r="H357" s="1214"/>
      <c r="I357" s="828" t="str">
        <f>IF($G357="","",VLOOKUP($G357,'BẢNG TÍNH GIÁ THÀNH'!$A$79:$K$88,11,0))</f>
        <v/>
      </c>
      <c r="J357" s="828" t="str">
        <f t="shared" si="5"/>
        <v/>
      </c>
      <c r="K357" s="1085"/>
      <c r="L357" s="1085"/>
      <c r="M357" s="1076"/>
      <c r="N357" s="1317"/>
      <c r="O357" s="1076"/>
      <c r="P357" s="1076"/>
    </row>
    <row r="358" spans="1:16" s="1009" customFormat="1" ht="15.95" customHeight="1">
      <c r="A358" s="1001"/>
      <c r="B358" s="1028">
        <v>44638</v>
      </c>
      <c r="C358" s="1003">
        <v>137</v>
      </c>
      <c r="D358" s="1004">
        <v>137</v>
      </c>
      <c r="E358" s="1005" t="str">
        <f>IF($G358="","",VLOOKUP($G358,'DANH MỤC VẬT TƯ'!$B$10:$G$55,2,0))</f>
        <v>Bò xào thập cẩm</v>
      </c>
      <c r="F358" s="1005" t="str">
        <f>IF($G358="","",VLOOKUP($G358,'DANH MỤC VẬT TƯ'!$B$10:$G$55,3,0))</f>
        <v>Nồi</v>
      </c>
      <c r="G358" s="1203" t="s">
        <v>2127</v>
      </c>
      <c r="H358" s="1214">
        <v>30</v>
      </c>
      <c r="I358" s="828">
        <f>IF($G358="","",VLOOKUP($G358,'BẢNG TÍNH GIÁ THÀNH'!$A$79:$K$88,11,0))</f>
        <v>138923.73868099114</v>
      </c>
      <c r="J358" s="828">
        <f t="shared" si="5"/>
        <v>4167712.1604297343</v>
      </c>
      <c r="K358" s="1085"/>
      <c r="L358" s="1085"/>
      <c r="M358" s="1076"/>
      <c r="N358" s="1317"/>
      <c r="O358" s="1076"/>
      <c r="P358" s="1076"/>
    </row>
    <row r="359" spans="1:16" s="1009" customFormat="1" ht="15.95" customHeight="1">
      <c r="A359" s="1001"/>
      <c r="B359" s="1028"/>
      <c r="C359" s="1003"/>
      <c r="D359" s="1004"/>
      <c r="E359" s="1005" t="str">
        <f>IF($G359="","",VLOOKUP($G359,'DANH MỤC VẬT TƯ'!$B$10:$G$55,2,0))</f>
        <v/>
      </c>
      <c r="F359" s="1005" t="str">
        <f>IF($G359="","",VLOOKUP($G359,'DANH MỤC VẬT TƯ'!$B$10:$G$55,3,0))</f>
        <v/>
      </c>
      <c r="G359" s="1233"/>
      <c r="H359" s="1214"/>
      <c r="I359" s="828" t="str">
        <f>IF($G359="","",VLOOKUP($G359,'BẢNG TÍNH GIÁ THÀNH'!$A$79:$K$88,11,0))</f>
        <v/>
      </c>
      <c r="J359" s="828" t="str">
        <f t="shared" si="5"/>
        <v/>
      </c>
      <c r="K359" s="1085"/>
      <c r="L359" s="1085"/>
      <c r="M359" s="1076"/>
      <c r="N359" s="1317"/>
      <c r="O359" s="1076"/>
      <c r="P359" s="1076"/>
    </row>
    <row r="360" spans="1:16" s="1009" customFormat="1" ht="15.95" customHeight="1">
      <c r="A360" s="1001"/>
      <c r="B360" s="1028">
        <v>44640</v>
      </c>
      <c r="C360" s="1003">
        <v>138</v>
      </c>
      <c r="D360" s="1004">
        <v>138</v>
      </c>
      <c r="E360" s="1005" t="str">
        <f>IF($G360="","",VLOOKUP($G360,'DANH MỤC VẬT TƯ'!$B$10:$G$55,2,0))</f>
        <v>Lẩu thập cẩm</v>
      </c>
      <c r="F360" s="1005" t="str">
        <f>IF($G360="","",VLOOKUP($G360,'DANH MỤC VẬT TƯ'!$B$10:$G$55,3,0))</f>
        <v>Nồi</v>
      </c>
      <c r="G360" s="1203" t="s">
        <v>2128</v>
      </c>
      <c r="H360" s="1214">
        <v>20</v>
      </c>
      <c r="I360" s="828">
        <f>IF($G360="","",VLOOKUP($G360,'BẢNG TÍNH GIÁ THÀNH'!$A$79:$K$88,11,0))</f>
        <v>509387.04183030076</v>
      </c>
      <c r="J360" s="828">
        <f t="shared" si="5"/>
        <v>10187740.836606015</v>
      </c>
      <c r="K360" s="1085"/>
      <c r="L360" s="1085"/>
      <c r="M360" s="1076"/>
      <c r="N360" s="1317"/>
      <c r="O360" s="1076"/>
      <c r="P360" s="1076"/>
    </row>
    <row r="361" spans="1:16" s="1009" customFormat="1" ht="15.95" customHeight="1">
      <c r="A361" s="1001"/>
      <c r="B361" s="1028"/>
      <c r="C361" s="1003"/>
      <c r="D361" s="1004"/>
      <c r="E361" s="1005" t="str">
        <f>IF($G361="","",VLOOKUP($G361,'DANH MỤC VẬT TƯ'!$B$10:$G$55,2,0))</f>
        <v/>
      </c>
      <c r="F361" s="1005" t="str">
        <f>IF($G361="","",VLOOKUP($G361,'DANH MỤC VẬT TƯ'!$B$10:$G$55,3,0))</f>
        <v/>
      </c>
      <c r="G361" s="1233"/>
      <c r="H361" s="1214"/>
      <c r="I361" s="828" t="str">
        <f>IF($G361="","",VLOOKUP($G361,'BẢNG TÍNH GIÁ THÀNH'!$A$79:$K$88,11,0))</f>
        <v/>
      </c>
      <c r="J361" s="828" t="str">
        <f t="shared" si="5"/>
        <v/>
      </c>
      <c r="K361" s="1085"/>
      <c r="L361" s="1085"/>
      <c r="M361" s="1076"/>
      <c r="N361" s="1317"/>
      <c r="O361" s="1076"/>
      <c r="P361" s="1076"/>
    </row>
    <row r="362" spans="1:16" s="1009" customFormat="1" ht="15.95" customHeight="1">
      <c r="A362" s="1001"/>
      <c r="B362" s="1028">
        <v>44640</v>
      </c>
      <c r="C362" s="1003">
        <v>139</v>
      </c>
      <c r="D362" s="1004">
        <v>139</v>
      </c>
      <c r="E362" s="1005" t="str">
        <f>IF($G362="","",VLOOKUP($G362,'DANH MỤC VẬT TƯ'!$B$10:$G$55,2,0))</f>
        <v>Lẩu cá diêu hồng</v>
      </c>
      <c r="F362" s="1005" t="str">
        <f>IF($G362="","",VLOOKUP($G362,'DANH MỤC VẬT TƯ'!$B$10:$G$55,3,0))</f>
        <v>Nồi</v>
      </c>
      <c r="G362" s="1203" t="s">
        <v>2121</v>
      </c>
      <c r="H362" s="1214">
        <v>20</v>
      </c>
      <c r="I362" s="828">
        <f>IF($G362="","",VLOOKUP($G362,'BẢNG TÍNH GIÁ THÀNH'!$A$79:$K$88,11,0))</f>
        <v>180600.86028528845</v>
      </c>
      <c r="J362" s="828">
        <f t="shared" si="5"/>
        <v>3612017.2057057689</v>
      </c>
      <c r="K362" s="1085"/>
      <c r="L362" s="1085"/>
      <c r="M362" s="1076"/>
      <c r="N362" s="1317"/>
      <c r="O362" s="1076"/>
      <c r="P362" s="1076"/>
    </row>
    <row r="363" spans="1:16" s="1009" customFormat="1" ht="15.95" customHeight="1">
      <c r="A363" s="1001"/>
      <c r="B363" s="1028"/>
      <c r="C363" s="1003"/>
      <c r="D363" s="1004"/>
      <c r="E363" s="1005" t="str">
        <f>IF($G363="","",VLOOKUP($G363,'DANH MỤC VẬT TƯ'!$B$10:$G$55,2,0))</f>
        <v/>
      </c>
      <c r="F363" s="1005" t="str">
        <f>IF($G363="","",VLOOKUP($G363,'DANH MỤC VẬT TƯ'!$B$10:$G$55,3,0))</f>
        <v/>
      </c>
      <c r="G363" s="1233"/>
      <c r="H363" s="1214"/>
      <c r="I363" s="828" t="str">
        <f>IF($G363="","",VLOOKUP($G363,'BẢNG TÍNH GIÁ THÀNH'!$A$79:$K$88,11,0))</f>
        <v/>
      </c>
      <c r="J363" s="828" t="str">
        <f t="shared" si="5"/>
        <v/>
      </c>
      <c r="K363" s="1085"/>
      <c r="L363" s="1085"/>
      <c r="M363" s="1076"/>
      <c r="N363" s="1317"/>
      <c r="O363" s="1076"/>
      <c r="P363" s="1076"/>
    </row>
    <row r="364" spans="1:16" s="1009" customFormat="1" ht="15.95" customHeight="1">
      <c r="A364" s="1001"/>
      <c r="B364" s="1028">
        <v>44642</v>
      </c>
      <c r="C364" s="1003">
        <v>140</v>
      </c>
      <c r="D364" s="1004">
        <v>140</v>
      </c>
      <c r="E364" s="1005" t="str">
        <f>IF($G364="","",VLOOKUP($G364,'DANH MỤC VẬT TƯ'!$B$10:$G$55,2,0))</f>
        <v>Bò xào thập cẩm</v>
      </c>
      <c r="F364" s="1005" t="str">
        <f>IF($G364="","",VLOOKUP($G364,'DANH MỤC VẬT TƯ'!$B$10:$G$55,3,0))</f>
        <v>Nồi</v>
      </c>
      <c r="G364" s="1203" t="s">
        <v>2127</v>
      </c>
      <c r="H364" s="1214">
        <v>30</v>
      </c>
      <c r="I364" s="828">
        <f>IF($G364="","",VLOOKUP($G364,'BẢNG TÍNH GIÁ THÀNH'!$A$79:$K$88,11,0))</f>
        <v>138923.73868099114</v>
      </c>
      <c r="J364" s="828">
        <f t="shared" si="5"/>
        <v>4167712.1604297343</v>
      </c>
      <c r="K364" s="1085"/>
      <c r="L364" s="1085"/>
      <c r="M364" s="1076"/>
      <c r="N364" s="1317"/>
      <c r="O364" s="1076"/>
      <c r="P364" s="1076"/>
    </row>
    <row r="365" spans="1:16" s="1009" customFormat="1" ht="15.95" customHeight="1">
      <c r="A365" s="1001"/>
      <c r="B365" s="1028"/>
      <c r="C365" s="1003"/>
      <c r="D365" s="1004"/>
      <c r="E365" s="1005" t="str">
        <f>IF($G365="","",VLOOKUP($G365,'DANH MỤC VẬT TƯ'!$B$10:$G$55,2,0))</f>
        <v/>
      </c>
      <c r="F365" s="1005" t="str">
        <f>IF($G365="","",VLOOKUP($G365,'DANH MỤC VẬT TƯ'!$B$10:$G$55,3,0))</f>
        <v/>
      </c>
      <c r="G365" s="1233"/>
      <c r="H365" s="1214"/>
      <c r="I365" s="828" t="str">
        <f>IF($G365="","",VLOOKUP($G365,'BẢNG TÍNH GIÁ THÀNH'!$A$79:$K$88,11,0))</f>
        <v/>
      </c>
      <c r="J365" s="828" t="str">
        <f t="shared" si="5"/>
        <v/>
      </c>
      <c r="K365" s="1085"/>
      <c r="L365" s="1085"/>
      <c r="M365" s="1076"/>
      <c r="N365" s="1317"/>
      <c r="O365" s="1076"/>
      <c r="P365" s="1076"/>
    </row>
    <row r="366" spans="1:16" s="1009" customFormat="1" ht="15.95" customHeight="1">
      <c r="A366" s="1001"/>
      <c r="B366" s="1028">
        <v>44642</v>
      </c>
      <c r="C366" s="1003">
        <v>141</v>
      </c>
      <c r="D366" s="1004">
        <v>141</v>
      </c>
      <c r="E366" s="1005" t="str">
        <f>IF($G366="","",VLOOKUP($G366,'DANH MỤC VẬT TƯ'!$B$10:$G$55,2,0))</f>
        <v>Mực nướng muối ớt</v>
      </c>
      <c r="F366" s="1005" t="str">
        <f>IF($G366="","",VLOOKUP($G366,'DANH MỤC VẬT TƯ'!$B$10:$G$55,3,0))</f>
        <v>Đĩa</v>
      </c>
      <c r="G366" s="1203" t="s">
        <v>2124</v>
      </c>
      <c r="H366" s="1214">
        <v>30</v>
      </c>
      <c r="I366" s="828">
        <f>IF($G366="","",VLOOKUP($G366,'BẢNG TÍNH GIÁ THÀNH'!$A$79:$K$88,11,0))</f>
        <v>187547.04721933804</v>
      </c>
      <c r="J366" s="828">
        <f t="shared" si="5"/>
        <v>5626411.4165801415</v>
      </c>
      <c r="K366" s="1085"/>
      <c r="L366" s="1085"/>
      <c r="M366" s="1076"/>
      <c r="N366" s="1317"/>
      <c r="O366" s="1076"/>
      <c r="P366" s="1076"/>
    </row>
    <row r="367" spans="1:16" s="1009" customFormat="1" ht="15.95" customHeight="1">
      <c r="A367" s="1001"/>
      <c r="B367" s="1028"/>
      <c r="C367" s="1003"/>
      <c r="D367" s="1004"/>
      <c r="E367" s="1005" t="str">
        <f>IF($G367="","",VLOOKUP($G367,'DANH MỤC VẬT TƯ'!$B$10:$G$55,2,0))</f>
        <v/>
      </c>
      <c r="F367" s="1005" t="str">
        <f>IF($G367="","",VLOOKUP($G367,'DANH MỤC VẬT TƯ'!$B$10:$G$55,3,0))</f>
        <v/>
      </c>
      <c r="G367" s="1233"/>
      <c r="H367" s="1214"/>
      <c r="I367" s="828" t="str">
        <f>IF($G367="","",VLOOKUP($G367,'BẢNG TÍNH GIÁ THÀNH'!$A$79:$K$88,11,0))</f>
        <v/>
      </c>
      <c r="J367" s="828" t="str">
        <f t="shared" si="5"/>
        <v/>
      </c>
      <c r="K367" s="1085"/>
      <c r="L367" s="1085"/>
      <c r="M367" s="1076"/>
      <c r="N367" s="1317"/>
      <c r="O367" s="1076"/>
      <c r="P367" s="1076"/>
    </row>
    <row r="368" spans="1:16" s="1009" customFormat="1" ht="15.95" customHeight="1">
      <c r="A368" s="1001"/>
      <c r="B368" s="1028">
        <v>44642</v>
      </c>
      <c r="C368" s="1003">
        <v>142</v>
      </c>
      <c r="D368" s="1004">
        <v>142</v>
      </c>
      <c r="E368" s="1005" t="str">
        <f>IF($G368="","",VLOOKUP($G368,'DANH MỤC VẬT TƯ'!$B$10:$G$55,2,0))</f>
        <v>Cơm gà kho sả</v>
      </c>
      <c r="F368" s="1005" t="str">
        <f>IF($G368="","",VLOOKUP($G368,'DANH MỤC VẬT TƯ'!$B$10:$G$55,3,0))</f>
        <v>Đĩa</v>
      </c>
      <c r="G368" s="1099" t="s">
        <v>2134</v>
      </c>
      <c r="H368" s="1214">
        <v>30</v>
      </c>
      <c r="I368" s="828">
        <f>IF($G368="","",VLOOKUP($G368,'BẢNG TÍNH GIÁ THÀNH'!$A$79:$K$88,11,0))</f>
        <v>67725.322606983173</v>
      </c>
      <c r="J368" s="828">
        <f t="shared" si="5"/>
        <v>2031759.6782094953</v>
      </c>
      <c r="K368" s="1085"/>
      <c r="L368" s="1085"/>
      <c r="M368" s="1076"/>
      <c r="N368" s="1317"/>
      <c r="O368" s="1076"/>
      <c r="P368" s="1076"/>
    </row>
    <row r="369" spans="1:16" s="1009" customFormat="1" ht="15.95" customHeight="1">
      <c r="A369" s="1001"/>
      <c r="B369" s="1028"/>
      <c r="C369" s="1003"/>
      <c r="D369" s="1004"/>
      <c r="E369" s="1005" t="str">
        <f>IF($G369="","",VLOOKUP($G369,'DANH MỤC VẬT TƯ'!$B$10:$G$55,2,0))</f>
        <v/>
      </c>
      <c r="F369" s="1005" t="str">
        <f>IF($G369="","",VLOOKUP($G369,'DANH MỤC VẬT TƯ'!$B$10:$G$55,3,0))</f>
        <v/>
      </c>
      <c r="G369" s="1233"/>
      <c r="H369" s="1214"/>
      <c r="I369" s="828" t="str">
        <f>IF($G369="","",VLOOKUP($G369,'BẢNG TÍNH GIÁ THÀNH'!$A$79:$K$88,11,0))</f>
        <v/>
      </c>
      <c r="J369" s="828" t="str">
        <f t="shared" si="5"/>
        <v/>
      </c>
      <c r="K369" s="1085"/>
      <c r="L369" s="1085"/>
      <c r="M369" s="1076"/>
      <c r="N369" s="1317"/>
      <c r="O369" s="1076"/>
      <c r="P369" s="1076"/>
    </row>
    <row r="370" spans="1:16" s="1009" customFormat="1" ht="15.95" customHeight="1">
      <c r="A370" s="1001"/>
      <c r="B370" s="1028">
        <v>44642</v>
      </c>
      <c r="C370" s="1003">
        <v>143</v>
      </c>
      <c r="D370" s="1004">
        <v>143</v>
      </c>
      <c r="E370" s="1005" t="str">
        <f>IF($G370="","",VLOOKUP($G370,'DANH MỤC VẬT TƯ'!$B$10:$G$55,2,0))</f>
        <v>Lẩu cá diêu hồng</v>
      </c>
      <c r="F370" s="1005" t="str">
        <f>IF($G370="","",VLOOKUP($G370,'DANH MỤC VẬT TƯ'!$B$10:$G$55,3,0))</f>
        <v>Nồi</v>
      </c>
      <c r="G370" s="1203" t="s">
        <v>2121</v>
      </c>
      <c r="H370" s="1214">
        <v>20</v>
      </c>
      <c r="I370" s="828">
        <f>IF($G370="","",VLOOKUP($G370,'BẢNG TÍNH GIÁ THÀNH'!$A$79:$K$88,11,0))</f>
        <v>180600.86028528845</v>
      </c>
      <c r="J370" s="828">
        <f t="shared" si="5"/>
        <v>3612017.2057057689</v>
      </c>
      <c r="K370" s="1085"/>
      <c r="L370" s="1085"/>
      <c r="M370" s="1076"/>
      <c r="N370" s="1317"/>
      <c r="O370" s="1076"/>
      <c r="P370" s="1076"/>
    </row>
    <row r="371" spans="1:16" s="1009" customFormat="1" ht="15.95" customHeight="1">
      <c r="A371" s="1001"/>
      <c r="B371" s="1028"/>
      <c r="C371" s="1003"/>
      <c r="D371" s="1004"/>
      <c r="E371" s="1005" t="str">
        <f>IF($G371="","",VLOOKUP($G371,'DANH MỤC VẬT TƯ'!$B$10:$G$55,2,0))</f>
        <v/>
      </c>
      <c r="F371" s="1005" t="str">
        <f>IF($G371="","",VLOOKUP($G371,'DANH MỤC VẬT TƯ'!$B$10:$G$55,3,0))</f>
        <v/>
      </c>
      <c r="G371" s="1233"/>
      <c r="H371" s="1214"/>
      <c r="I371" s="828" t="str">
        <f>IF($G371="","",VLOOKUP($G371,'BẢNG TÍNH GIÁ THÀNH'!$A$79:$K$88,11,0))</f>
        <v/>
      </c>
      <c r="J371" s="828" t="str">
        <f t="shared" si="5"/>
        <v/>
      </c>
      <c r="K371" s="1085"/>
      <c r="L371" s="1085"/>
      <c r="M371" s="1076"/>
      <c r="N371" s="1317"/>
      <c r="O371" s="1076"/>
      <c r="P371" s="1076"/>
    </row>
    <row r="372" spans="1:16" s="1009" customFormat="1" ht="15.95" customHeight="1">
      <c r="A372" s="1001"/>
      <c r="B372" s="1028">
        <v>44642</v>
      </c>
      <c r="C372" s="1003">
        <v>144</v>
      </c>
      <c r="D372" s="1004">
        <v>144</v>
      </c>
      <c r="E372" s="1005" t="str">
        <f>IF($G372="","",VLOOKUP($G372,'DANH MỤC VẬT TƯ'!$B$10:$G$55,2,0))</f>
        <v>Mực nướng muối ớt</v>
      </c>
      <c r="F372" s="1005" t="str">
        <f>IF($G372="","",VLOOKUP($G372,'DANH MỤC VẬT TƯ'!$B$10:$G$55,3,0))</f>
        <v>Đĩa</v>
      </c>
      <c r="G372" s="1203" t="s">
        <v>2124</v>
      </c>
      <c r="H372" s="1214">
        <v>30</v>
      </c>
      <c r="I372" s="828">
        <f>IF($G372="","",VLOOKUP($G372,'BẢNG TÍNH GIÁ THÀNH'!$A$79:$K$88,11,0))</f>
        <v>187547.04721933804</v>
      </c>
      <c r="J372" s="828">
        <f t="shared" si="5"/>
        <v>5626411.4165801415</v>
      </c>
      <c r="K372" s="1085"/>
      <c r="L372" s="1085"/>
      <c r="M372" s="1076"/>
      <c r="N372" s="1317"/>
      <c r="O372" s="1076"/>
      <c r="P372" s="1076"/>
    </row>
    <row r="373" spans="1:16" s="1009" customFormat="1" ht="15.95" customHeight="1">
      <c r="A373" s="1001"/>
      <c r="B373" s="1028"/>
      <c r="C373" s="1003"/>
      <c r="D373" s="1004"/>
      <c r="E373" s="1005" t="str">
        <f>IF($G373="","",VLOOKUP($G373,'DANH MỤC VẬT TƯ'!$B$10:$G$55,2,0))</f>
        <v/>
      </c>
      <c r="F373" s="1005" t="str">
        <f>IF($G373="","",VLOOKUP($G373,'DANH MỤC VẬT TƯ'!$B$10:$G$55,3,0))</f>
        <v/>
      </c>
      <c r="G373" s="1233"/>
      <c r="H373" s="1214"/>
      <c r="I373" s="828" t="str">
        <f>IF($G373="","",VLOOKUP($G373,'BẢNG TÍNH GIÁ THÀNH'!$A$79:$K$88,11,0))</f>
        <v/>
      </c>
      <c r="J373" s="828" t="str">
        <f t="shared" si="5"/>
        <v/>
      </c>
      <c r="K373" s="1085"/>
      <c r="L373" s="1085"/>
      <c r="M373" s="1076"/>
      <c r="N373" s="1317"/>
      <c r="O373" s="1076"/>
      <c r="P373" s="1076"/>
    </row>
    <row r="374" spans="1:16" s="1009" customFormat="1" ht="15.95" customHeight="1">
      <c r="A374" s="1001"/>
      <c r="B374" s="1028">
        <v>44644</v>
      </c>
      <c r="C374" s="1003">
        <v>145</v>
      </c>
      <c r="D374" s="1004">
        <v>145</v>
      </c>
      <c r="E374" s="1005" t="str">
        <f>IF($G374="","",VLOOKUP($G374,'DANH MỤC VẬT TƯ'!$B$10:$G$55,2,0))</f>
        <v>Lẩu thập cẩm</v>
      </c>
      <c r="F374" s="1005" t="str">
        <f>IF($G374="","",VLOOKUP($G374,'DANH MỤC VẬT TƯ'!$B$10:$G$55,3,0))</f>
        <v>Nồi</v>
      </c>
      <c r="G374" s="1203" t="s">
        <v>2128</v>
      </c>
      <c r="H374" s="1214">
        <v>20</v>
      </c>
      <c r="I374" s="828">
        <f>IF($G374="","",VLOOKUP($G374,'BẢNG TÍNH GIÁ THÀNH'!$A$79:$K$88,11,0))</f>
        <v>509387.04183030076</v>
      </c>
      <c r="J374" s="828">
        <f t="shared" si="5"/>
        <v>10187740.836606015</v>
      </c>
      <c r="K374" s="1085"/>
      <c r="L374" s="1085"/>
      <c r="M374" s="1076"/>
      <c r="N374" s="1317"/>
      <c r="O374" s="1076"/>
      <c r="P374" s="1076"/>
    </row>
    <row r="375" spans="1:16" s="1009" customFormat="1" ht="15.95" customHeight="1">
      <c r="A375" s="1001"/>
      <c r="B375" s="1028">
        <v>44644</v>
      </c>
      <c r="C375" s="1003">
        <v>145</v>
      </c>
      <c r="D375" s="1004">
        <v>145</v>
      </c>
      <c r="E375" s="1005" t="str">
        <f>IF($G375="","",VLOOKUP($G375,'DANH MỤC VẬT TƯ'!$B$10:$G$55,2,0))</f>
        <v>Khoai tây chiên</v>
      </c>
      <c r="F375" s="1005" t="str">
        <f>IF($G375="","",VLOOKUP($G375,'DANH MỤC VẬT TƯ'!$B$10:$G$55,3,0))</f>
        <v>Đĩa</v>
      </c>
      <c r="G375" s="1203" t="s">
        <v>2129</v>
      </c>
      <c r="H375" s="1214">
        <v>36</v>
      </c>
      <c r="I375" s="828">
        <f>IF($G375="","",VLOOKUP($G375,'BẢNG TÍNH GIÁ THÀNH'!$A$79:$K$88,11,0))</f>
        <v>22227.798188958583</v>
      </c>
      <c r="J375" s="828">
        <f t="shared" si="5"/>
        <v>800200.73480250896</v>
      </c>
      <c r="K375" s="1085"/>
      <c r="L375" s="1085"/>
      <c r="M375" s="1076"/>
      <c r="N375" s="1317"/>
      <c r="O375" s="1076"/>
      <c r="P375" s="1076"/>
    </row>
    <row r="376" spans="1:16" s="1009" customFormat="1" ht="15.95" customHeight="1">
      <c r="A376" s="1001"/>
      <c r="B376" s="1028"/>
      <c r="C376" s="1003"/>
      <c r="D376" s="1004"/>
      <c r="E376" s="1005" t="str">
        <f>IF($G376="","",VLOOKUP($G376,'DANH MỤC VẬT TƯ'!$B$10:$G$55,2,0))</f>
        <v/>
      </c>
      <c r="F376" s="1005" t="str">
        <f>IF($G376="","",VLOOKUP($G376,'DANH MỤC VẬT TƯ'!$B$10:$G$55,3,0))</f>
        <v/>
      </c>
      <c r="G376" s="1233"/>
      <c r="H376" s="1214"/>
      <c r="I376" s="828" t="str">
        <f>IF($G376="","",VLOOKUP($G376,'BẢNG TÍNH GIÁ THÀNH'!$A$79:$K$88,11,0))</f>
        <v/>
      </c>
      <c r="J376" s="828" t="str">
        <f t="shared" si="5"/>
        <v/>
      </c>
      <c r="K376" s="1085"/>
      <c r="L376" s="1085"/>
      <c r="M376" s="1076"/>
      <c r="N376" s="1317"/>
      <c r="O376" s="1076"/>
      <c r="P376" s="1076"/>
    </row>
    <row r="377" spans="1:16" s="1009" customFormat="1" ht="15.95" customHeight="1">
      <c r="A377" s="1001"/>
      <c r="B377" s="1028">
        <v>44644</v>
      </c>
      <c r="C377" s="1003">
        <v>146</v>
      </c>
      <c r="D377" s="1004">
        <v>146</v>
      </c>
      <c r="E377" s="1005" t="str">
        <f>IF($G377="","",VLOOKUP($G377,'DANH MỤC VẬT TƯ'!$B$10:$G$55,2,0))</f>
        <v>Bò xào thập cẩm</v>
      </c>
      <c r="F377" s="1005" t="str">
        <f>IF($G377="","",VLOOKUP($G377,'DANH MỤC VẬT TƯ'!$B$10:$G$55,3,0))</f>
        <v>Nồi</v>
      </c>
      <c r="G377" s="1203" t="s">
        <v>2127</v>
      </c>
      <c r="H377" s="1214">
        <v>20</v>
      </c>
      <c r="I377" s="828">
        <f>IF($G377="","",VLOOKUP($G377,'BẢNG TÍNH GIÁ THÀNH'!$A$79:$K$88,11,0))</f>
        <v>138923.73868099114</v>
      </c>
      <c r="J377" s="828">
        <f t="shared" si="5"/>
        <v>2778474.7736198227</v>
      </c>
      <c r="K377" s="1085"/>
      <c r="L377" s="1085"/>
      <c r="M377" s="1076"/>
      <c r="N377" s="1317"/>
      <c r="O377" s="1076"/>
      <c r="P377" s="1076"/>
    </row>
    <row r="378" spans="1:16" s="1009" customFormat="1" ht="15.95" customHeight="1">
      <c r="A378" s="1001"/>
      <c r="B378" s="1028"/>
      <c r="C378" s="1003"/>
      <c r="D378" s="1004"/>
      <c r="E378" s="1005" t="str">
        <f>IF($G378="","",VLOOKUP($G378,'DANH MỤC VẬT TƯ'!$B$10:$G$55,2,0))</f>
        <v/>
      </c>
      <c r="F378" s="1005" t="str">
        <f>IF($G378="","",VLOOKUP($G378,'DANH MỤC VẬT TƯ'!$B$10:$G$55,3,0))</f>
        <v/>
      </c>
      <c r="G378" s="1233"/>
      <c r="H378" s="1214"/>
      <c r="I378" s="828" t="str">
        <f>IF($G378="","",VLOOKUP($G378,'BẢNG TÍNH GIÁ THÀNH'!$A$79:$K$88,11,0))</f>
        <v/>
      </c>
      <c r="J378" s="828" t="str">
        <f t="shared" si="5"/>
        <v/>
      </c>
      <c r="K378" s="1085"/>
      <c r="L378" s="1085"/>
      <c r="M378" s="1076"/>
      <c r="N378" s="1317"/>
      <c r="O378" s="1076"/>
      <c r="P378" s="1076"/>
    </row>
    <row r="379" spans="1:16" s="1009" customFormat="1" ht="15.95" customHeight="1">
      <c r="A379" s="1001"/>
      <c r="B379" s="1028">
        <v>44645</v>
      </c>
      <c r="C379" s="1003">
        <v>147</v>
      </c>
      <c r="D379" s="1004">
        <v>147</v>
      </c>
      <c r="E379" s="1005" t="str">
        <f>IF($G379="","",VLOOKUP($G379,'DANH MỤC VẬT TƯ'!$B$10:$G$55,2,0))</f>
        <v>Lẩu thái</v>
      </c>
      <c r="F379" s="1005" t="str">
        <f>IF($G379="","",VLOOKUP($G379,'DANH MỤC VẬT TƯ'!$B$10:$G$55,3,0))</f>
        <v>Nồi</v>
      </c>
      <c r="G379" s="1203" t="s">
        <v>2056</v>
      </c>
      <c r="H379" s="1214">
        <v>25</v>
      </c>
      <c r="I379" s="828">
        <f>IF($G379="","",VLOOKUP($G379,'BẢNG TÍNH GIÁ THÀNH'!$A$79:$K$88,11,0))</f>
        <v>321839.99461096275</v>
      </c>
      <c r="J379" s="828">
        <f t="shared" si="5"/>
        <v>8045999.8652740689</v>
      </c>
      <c r="K379" s="1085"/>
      <c r="L379" s="1085"/>
      <c r="M379" s="1076"/>
      <c r="N379" s="1317"/>
      <c r="O379" s="1076"/>
      <c r="P379" s="1076"/>
    </row>
    <row r="380" spans="1:16" s="1009" customFormat="1" ht="15.95" customHeight="1">
      <c r="A380" s="1001"/>
      <c r="B380" s="1028"/>
      <c r="C380" s="1003"/>
      <c r="D380" s="1004"/>
      <c r="E380" s="1005" t="str">
        <f>IF($G380="","",VLOOKUP($G380,'DANH MỤC VẬT TƯ'!$B$10:$G$55,2,0))</f>
        <v/>
      </c>
      <c r="F380" s="1005" t="str">
        <f>IF($G380="","",VLOOKUP($G380,'DANH MỤC VẬT TƯ'!$B$10:$G$55,3,0))</f>
        <v/>
      </c>
      <c r="G380" s="1233"/>
      <c r="H380" s="1214"/>
      <c r="I380" s="828" t="str">
        <f>IF($G380="","",VLOOKUP($G380,'BẢNG TÍNH GIÁ THÀNH'!$A$79:$K$88,11,0))</f>
        <v/>
      </c>
      <c r="J380" s="828" t="str">
        <f t="shared" si="5"/>
        <v/>
      </c>
      <c r="K380" s="1085"/>
      <c r="L380" s="1085"/>
      <c r="M380" s="1076"/>
      <c r="N380" s="1317"/>
      <c r="O380" s="1076"/>
      <c r="P380" s="1076"/>
    </row>
    <row r="381" spans="1:16" s="1009" customFormat="1" ht="15.95" customHeight="1">
      <c r="A381" s="1001"/>
      <c r="B381" s="1028">
        <v>44645</v>
      </c>
      <c r="C381" s="1003">
        <v>148</v>
      </c>
      <c r="D381" s="1004">
        <v>148</v>
      </c>
      <c r="E381" s="1005" t="str">
        <f>IF($G381="","",VLOOKUP($G381,'DANH MỤC VẬT TƯ'!$B$10:$G$55,2,0))</f>
        <v>Mực nướng muối ớt</v>
      </c>
      <c r="F381" s="1005" t="str">
        <f>IF($G381="","",VLOOKUP($G381,'DANH MỤC VẬT TƯ'!$B$10:$G$55,3,0))</f>
        <v>Đĩa</v>
      </c>
      <c r="G381" s="1203" t="s">
        <v>2124</v>
      </c>
      <c r="H381" s="1214">
        <v>20</v>
      </c>
      <c r="I381" s="828">
        <f>IF($G381="","",VLOOKUP($G381,'BẢNG TÍNH GIÁ THÀNH'!$A$79:$K$88,11,0))</f>
        <v>187547.04721933804</v>
      </c>
      <c r="J381" s="828">
        <f t="shared" si="5"/>
        <v>3750940.9443867607</v>
      </c>
      <c r="K381" s="1085"/>
      <c r="L381" s="1085"/>
      <c r="M381" s="1076"/>
      <c r="N381" s="1317"/>
      <c r="O381" s="1076"/>
      <c r="P381" s="1076"/>
    </row>
    <row r="382" spans="1:16" s="1009" customFormat="1" ht="15.95" customHeight="1">
      <c r="A382" s="1001"/>
      <c r="B382" s="1028"/>
      <c r="C382" s="1003"/>
      <c r="D382" s="1004"/>
      <c r="E382" s="1005" t="str">
        <f>IF($G382="","",VLOOKUP($G382,'DANH MỤC VẬT TƯ'!$B$10:$G$55,2,0))</f>
        <v/>
      </c>
      <c r="F382" s="1005" t="str">
        <f>IF($G382="","",VLOOKUP($G382,'DANH MỤC VẬT TƯ'!$B$10:$G$55,3,0))</f>
        <v/>
      </c>
      <c r="G382" s="1233"/>
      <c r="H382" s="1214"/>
      <c r="I382" s="828" t="str">
        <f>IF($G382="","",VLOOKUP($G382,'BẢNG TÍNH GIÁ THÀNH'!$A$79:$K$88,11,0))</f>
        <v/>
      </c>
      <c r="J382" s="828" t="str">
        <f t="shared" si="5"/>
        <v/>
      </c>
      <c r="K382" s="1085"/>
      <c r="L382" s="1085"/>
      <c r="M382" s="1076"/>
      <c r="N382" s="1317"/>
      <c r="O382" s="1076"/>
      <c r="P382" s="1076"/>
    </row>
    <row r="383" spans="1:16" s="1009" customFormat="1" ht="15.95" customHeight="1">
      <c r="A383" s="1001"/>
      <c r="B383" s="1028">
        <v>44646</v>
      </c>
      <c r="C383" s="1003">
        <v>149</v>
      </c>
      <c r="D383" s="1004">
        <v>149</v>
      </c>
      <c r="E383" s="1005" t="str">
        <f>IF($G383="","",VLOOKUP($G383,'DANH MỤC VẬT TƯ'!$B$10:$G$55,2,0))</f>
        <v>Lẩu thái</v>
      </c>
      <c r="F383" s="1005" t="str">
        <f>IF($G383="","",VLOOKUP($G383,'DANH MỤC VẬT TƯ'!$B$10:$G$55,3,0))</f>
        <v>Nồi</v>
      </c>
      <c r="G383" s="1203" t="s">
        <v>2056</v>
      </c>
      <c r="H383" s="1214">
        <v>30</v>
      </c>
      <c r="I383" s="828">
        <f>IF($G383="","",VLOOKUP($G383,'BẢNG TÍNH GIÁ THÀNH'!$A$79:$K$88,11,0))</f>
        <v>321839.99461096275</v>
      </c>
      <c r="J383" s="828">
        <f t="shared" si="5"/>
        <v>9655199.8383288831</v>
      </c>
      <c r="K383" s="1085"/>
      <c r="L383" s="1085"/>
      <c r="M383" s="1076"/>
      <c r="N383" s="1317"/>
      <c r="O383" s="1076"/>
      <c r="P383" s="1076"/>
    </row>
    <row r="384" spans="1:16" s="1009" customFormat="1" ht="15.95" customHeight="1">
      <c r="A384" s="1001"/>
      <c r="B384" s="1028"/>
      <c r="C384" s="1003"/>
      <c r="D384" s="1004"/>
      <c r="E384" s="1054"/>
      <c r="F384" s="1055"/>
      <c r="G384" s="1006"/>
      <c r="H384" s="828"/>
      <c r="I384" s="828"/>
      <c r="J384" s="828"/>
      <c r="K384" s="1085"/>
      <c r="L384" s="1085"/>
      <c r="M384" s="1076"/>
      <c r="N384" s="1317"/>
      <c r="O384" s="1076"/>
      <c r="P384" s="1076"/>
    </row>
    <row r="385" spans="1:16" s="1039" customFormat="1" ht="15.95" customHeight="1">
      <c r="A385" s="1001"/>
      <c r="B385" s="1430"/>
      <c r="C385" s="1466"/>
      <c r="D385" s="1467"/>
      <c r="E385" s="1433" t="s">
        <v>125</v>
      </c>
      <c r="F385" s="1433" t="s">
        <v>242</v>
      </c>
      <c r="G385" s="1433" t="s">
        <v>242</v>
      </c>
      <c r="H385" s="1431">
        <f>SUM(H288:H384)</f>
        <v>1510</v>
      </c>
      <c r="I385" s="1431">
        <f>SUM(I288:I384)</f>
        <v>9828275.6627689525</v>
      </c>
      <c r="J385" s="1431">
        <f>SUM(J288:J384)</f>
        <v>283097636.98630136</v>
      </c>
      <c r="N385" s="1050"/>
    </row>
    <row r="386" spans="1:16" s="1009" customFormat="1" ht="15.95" customHeight="1">
      <c r="A386" s="1001"/>
      <c r="B386" s="1045"/>
      <c r="C386" s="1040"/>
      <c r="D386" s="1041"/>
      <c r="F386" s="1042"/>
      <c r="G386" s="1043"/>
      <c r="H386" s="1084"/>
      <c r="I386" s="1084"/>
      <c r="J386" s="1084"/>
      <c r="K386" s="1085"/>
      <c r="L386" s="1085"/>
      <c r="M386" s="1076"/>
      <c r="N386" s="1317"/>
      <c r="O386" s="1076"/>
      <c r="P386" s="1076"/>
    </row>
    <row r="387" spans="1:16" s="1179" customFormat="1" ht="15.95" customHeight="1">
      <c r="A387" s="1001"/>
      <c r="B387" s="1046"/>
      <c r="C387" s="1366" t="s">
        <v>244</v>
      </c>
      <c r="D387" s="1048"/>
      <c r="E387" s="1039"/>
      <c r="F387" s="1039" t="s">
        <v>475</v>
      </c>
      <c r="G387" s="1043"/>
      <c r="H387" s="1049"/>
      <c r="I387" s="2005" t="s">
        <v>246</v>
      </c>
      <c r="J387" s="2005"/>
      <c r="N387" s="1207"/>
    </row>
    <row r="388" spans="1:16" s="1179" customFormat="1" ht="15.95" customHeight="1">
      <c r="A388" s="1001"/>
      <c r="B388" s="1045"/>
      <c r="C388" s="1368" t="s">
        <v>247</v>
      </c>
      <c r="D388" s="1052"/>
      <c r="E388" s="1053"/>
      <c r="F388" s="1053" t="s">
        <v>247</v>
      </c>
      <c r="G388" s="1043"/>
      <c r="H388" s="1044"/>
      <c r="I388" s="2032" t="s">
        <v>247</v>
      </c>
      <c r="J388" s="2032"/>
      <c r="N388" s="1207"/>
    </row>
    <row r="389" spans="1:16" s="1009" customFormat="1" ht="16.5" customHeight="1">
      <c r="A389" s="1001"/>
      <c r="B389" s="1045"/>
      <c r="C389" s="1040"/>
      <c r="D389" s="1041"/>
      <c r="F389" s="1042"/>
      <c r="G389" s="1043"/>
      <c r="H389" s="1084"/>
      <c r="I389" s="1084"/>
      <c r="J389" s="1084"/>
      <c r="K389" s="1085"/>
      <c r="L389" s="1085"/>
      <c r="M389" s="1076"/>
      <c r="N389" s="1317"/>
      <c r="O389" s="1076"/>
      <c r="P389" s="1076"/>
    </row>
    <row r="390" spans="1:16" s="1009" customFormat="1" ht="15.95" customHeight="1">
      <c r="A390" s="1001"/>
      <c r="B390" s="1045"/>
      <c r="C390" s="1040"/>
      <c r="D390" s="1041"/>
      <c r="F390" s="1042"/>
      <c r="G390" s="1043"/>
      <c r="H390" s="1084"/>
      <c r="I390" s="1084"/>
      <c r="J390" s="1084"/>
      <c r="K390" s="1085"/>
      <c r="L390" s="1085"/>
      <c r="M390" s="1076"/>
      <c r="N390" s="1317"/>
      <c r="O390" s="1076"/>
      <c r="P390" s="1076"/>
    </row>
    <row r="391" spans="1:16" s="1009" customFormat="1" ht="15.95" customHeight="1">
      <c r="A391" s="1001"/>
      <c r="B391" s="1045"/>
      <c r="C391" s="1040"/>
      <c r="D391" s="1041"/>
      <c r="F391" s="1042"/>
      <c r="G391" s="1043"/>
      <c r="H391" s="1084"/>
      <c r="I391" s="1084"/>
      <c r="J391" s="1084"/>
      <c r="K391" s="1085"/>
      <c r="L391" s="1085"/>
      <c r="M391" s="1076"/>
      <c r="N391" s="1317"/>
      <c r="O391" s="1076"/>
      <c r="P391" s="1076"/>
    </row>
    <row r="392" spans="1:16" s="1009" customFormat="1" ht="15.95" customHeight="1">
      <c r="A392" s="1001"/>
      <c r="B392" s="1045"/>
      <c r="C392" s="1040"/>
      <c r="D392" s="1041"/>
      <c r="F392" s="1042"/>
      <c r="G392" s="1043"/>
      <c r="H392" s="1084"/>
      <c r="I392" s="1084"/>
      <c r="J392" s="1084"/>
      <c r="K392" s="1085"/>
      <c r="L392" s="1085"/>
      <c r="M392" s="1076"/>
      <c r="N392" s="1317"/>
      <c r="O392" s="1076"/>
      <c r="P392" s="1076"/>
    </row>
    <row r="393" spans="1:16" s="1009" customFormat="1" ht="15.95" customHeight="1">
      <c r="A393" s="1001"/>
      <c r="B393" s="1045"/>
      <c r="C393" s="1040"/>
      <c r="D393" s="1041"/>
      <c r="F393" s="1042"/>
      <c r="G393" s="1043"/>
      <c r="H393" s="1084"/>
      <c r="I393" s="1084"/>
      <c r="J393" s="1084"/>
      <c r="K393" s="1085"/>
      <c r="L393" s="1085"/>
      <c r="M393" s="1076"/>
      <c r="N393" s="1317"/>
      <c r="O393" s="1076"/>
      <c r="P393" s="1076"/>
    </row>
    <row r="394" spans="1:16" s="1009" customFormat="1" ht="15.95" customHeight="1">
      <c r="A394" s="1001"/>
      <c r="B394" s="1045"/>
      <c r="C394" s="1040"/>
      <c r="D394" s="1041"/>
      <c r="F394" s="1042"/>
      <c r="G394" s="1043"/>
      <c r="H394" s="1084"/>
      <c r="I394" s="1084"/>
      <c r="J394" s="1084"/>
      <c r="K394" s="1085"/>
      <c r="L394" s="1085"/>
      <c r="M394" s="1076"/>
      <c r="N394" s="1317"/>
      <c r="O394" s="1076"/>
      <c r="P394" s="1076"/>
    </row>
    <row r="395" spans="1:16" s="1009" customFormat="1" ht="15.95" customHeight="1">
      <c r="A395" s="1001"/>
      <c r="B395" s="1045"/>
      <c r="C395" s="1040"/>
      <c r="D395" s="1041"/>
      <c r="F395" s="1042"/>
      <c r="G395" s="1043"/>
      <c r="H395" s="1084"/>
      <c r="I395" s="1084"/>
      <c r="J395" s="1084"/>
      <c r="K395" s="1085"/>
      <c r="L395" s="1085"/>
      <c r="M395" s="1076"/>
      <c r="N395" s="1317"/>
      <c r="O395" s="1076"/>
      <c r="P395" s="1076"/>
    </row>
    <row r="396" spans="1:16" s="1009" customFormat="1" ht="15.95" customHeight="1">
      <c r="A396" s="1001"/>
      <c r="B396" s="1045"/>
      <c r="C396" s="1040"/>
      <c r="D396" s="1041"/>
      <c r="F396" s="1042"/>
      <c r="G396" s="1043"/>
      <c r="H396" s="1084"/>
      <c r="I396" s="1084"/>
      <c r="J396" s="1084"/>
      <c r="K396" s="1085"/>
      <c r="L396" s="1085"/>
      <c r="M396" s="1076"/>
      <c r="N396" s="1317"/>
      <c r="O396" s="1076"/>
      <c r="P396" s="1076"/>
    </row>
    <row r="397" spans="1:16" s="1009" customFormat="1" ht="15.95" customHeight="1">
      <c r="A397" s="1001"/>
      <c r="B397" s="1045"/>
      <c r="C397" s="1040"/>
      <c r="D397" s="1041"/>
      <c r="F397" s="1042"/>
      <c r="G397" s="1043"/>
      <c r="H397" s="1084"/>
      <c r="I397" s="1084"/>
      <c r="J397" s="1084"/>
      <c r="K397" s="1085"/>
      <c r="L397" s="1085"/>
      <c r="M397" s="1076"/>
      <c r="N397" s="1317"/>
      <c r="O397" s="1076"/>
      <c r="P397" s="1076"/>
    </row>
    <row r="398" spans="1:16" s="1009" customFormat="1" ht="15.95" customHeight="1">
      <c r="A398" s="1001"/>
      <c r="B398" s="1045"/>
      <c r="C398" s="1040"/>
      <c r="D398" s="1041"/>
      <c r="F398" s="1042"/>
      <c r="G398" s="1043"/>
      <c r="H398" s="1084"/>
      <c r="I398" s="1084"/>
      <c r="J398" s="1084"/>
      <c r="K398" s="1085"/>
      <c r="L398" s="1085"/>
      <c r="M398" s="1076"/>
      <c r="N398" s="1317"/>
      <c r="O398" s="1076"/>
      <c r="P398" s="1076"/>
    </row>
    <row r="399" spans="1:16" s="1009" customFormat="1" ht="15.95" customHeight="1">
      <c r="A399" s="1001"/>
      <c r="B399" s="1045"/>
      <c r="C399" s="1040"/>
      <c r="D399" s="1041"/>
      <c r="F399" s="1042"/>
      <c r="G399" s="1043"/>
      <c r="H399" s="1084"/>
      <c r="I399" s="1084"/>
      <c r="J399" s="1084"/>
      <c r="K399" s="1085"/>
      <c r="L399" s="1085"/>
      <c r="M399" s="1076"/>
      <c r="N399" s="1317"/>
      <c r="O399" s="1076"/>
      <c r="P399" s="1076"/>
    </row>
    <row r="400" spans="1:16" s="1009" customFormat="1" ht="15.95" customHeight="1">
      <c r="A400" s="1001"/>
      <c r="B400" s="1045"/>
      <c r="C400" s="1040"/>
      <c r="D400" s="1041"/>
      <c r="F400" s="1042"/>
      <c r="G400" s="1043"/>
      <c r="H400" s="1084"/>
      <c r="I400" s="1084"/>
      <c r="J400" s="1084"/>
      <c r="K400" s="1085"/>
      <c r="L400" s="1085"/>
      <c r="M400" s="1076"/>
      <c r="N400" s="1317"/>
      <c r="O400" s="1076"/>
      <c r="P400" s="1076"/>
    </row>
    <row r="401" spans="1:16" s="1009" customFormat="1" ht="15.95" customHeight="1">
      <c r="A401" s="1001"/>
      <c r="B401" s="1045"/>
      <c r="C401" s="1040"/>
      <c r="D401" s="1041"/>
      <c r="F401" s="1042"/>
      <c r="G401" s="1043"/>
      <c r="H401" s="1084"/>
      <c r="I401" s="1084"/>
      <c r="J401" s="1084"/>
      <c r="K401" s="1085"/>
      <c r="L401" s="1085"/>
      <c r="M401" s="1076"/>
      <c r="N401" s="1317"/>
      <c r="O401" s="1076"/>
      <c r="P401" s="1076"/>
    </row>
    <row r="402" spans="1:16" s="1009" customFormat="1" ht="15.95" customHeight="1">
      <c r="A402" s="1001"/>
      <c r="B402" s="1045"/>
      <c r="C402" s="1040"/>
      <c r="D402" s="1041"/>
      <c r="F402" s="1042"/>
      <c r="G402" s="1043"/>
      <c r="H402" s="1084"/>
      <c r="I402" s="1084"/>
      <c r="J402" s="1084"/>
      <c r="K402" s="1085"/>
      <c r="L402" s="1085"/>
      <c r="M402" s="1076"/>
      <c r="N402" s="1317"/>
      <c r="O402" s="1076"/>
      <c r="P402" s="1076"/>
    </row>
    <row r="403" spans="1:16" s="1009" customFormat="1" ht="15.95" customHeight="1">
      <c r="A403" s="1001"/>
      <c r="B403" s="1045"/>
      <c r="C403" s="1040"/>
      <c r="D403" s="1041"/>
      <c r="F403" s="1042"/>
      <c r="G403" s="1043"/>
      <c r="H403" s="1084"/>
      <c r="I403" s="1084"/>
      <c r="J403" s="1084"/>
      <c r="K403" s="1085"/>
      <c r="L403" s="1085"/>
      <c r="M403" s="1076"/>
      <c r="N403" s="1317"/>
      <c r="O403" s="1076"/>
      <c r="P403" s="1076"/>
    </row>
    <row r="404" spans="1:16" s="1009" customFormat="1" ht="15.95" customHeight="1">
      <c r="A404" s="1001"/>
      <c r="B404" s="1045"/>
      <c r="C404" s="1040"/>
      <c r="D404" s="1041"/>
      <c r="F404" s="1042"/>
      <c r="G404" s="1043"/>
      <c r="H404" s="1084"/>
      <c r="I404" s="1084"/>
      <c r="J404" s="1084"/>
      <c r="K404" s="1085"/>
      <c r="L404" s="1085"/>
      <c r="M404" s="1076"/>
      <c r="N404" s="1317"/>
      <c r="O404" s="1076"/>
      <c r="P404" s="1076"/>
    </row>
    <row r="405" spans="1:16" s="1009" customFormat="1" ht="15.95" customHeight="1">
      <c r="A405" s="1001"/>
      <c r="B405" s="1045"/>
      <c r="C405" s="1040"/>
      <c r="D405" s="1041"/>
      <c r="F405" s="1042"/>
      <c r="G405" s="1043"/>
      <c r="H405" s="1084"/>
      <c r="I405" s="1084"/>
      <c r="J405" s="1084"/>
      <c r="K405" s="1085"/>
      <c r="L405" s="1085"/>
      <c r="M405" s="1076"/>
      <c r="N405" s="1317"/>
      <c r="O405" s="1076"/>
      <c r="P405" s="1076"/>
    </row>
    <row r="406" spans="1:16" s="1009" customFormat="1" ht="15.95" customHeight="1">
      <c r="A406" s="1001"/>
      <c r="B406" s="1045"/>
      <c r="C406" s="1040"/>
      <c r="D406" s="1041"/>
      <c r="F406" s="1042"/>
      <c r="G406" s="1043"/>
      <c r="H406" s="1084"/>
      <c r="I406" s="1084"/>
      <c r="J406" s="1084"/>
      <c r="K406" s="1085"/>
      <c r="L406" s="1085"/>
      <c r="M406" s="1076"/>
      <c r="N406" s="1317"/>
      <c r="O406" s="1076"/>
      <c r="P406" s="1076"/>
    </row>
    <row r="407" spans="1:16" s="1009" customFormat="1" ht="15.95" customHeight="1">
      <c r="A407" s="1001"/>
      <c r="B407" s="1045"/>
      <c r="C407" s="1040"/>
      <c r="D407" s="1041"/>
      <c r="F407" s="1042"/>
      <c r="G407" s="1043"/>
      <c r="H407" s="1084"/>
      <c r="I407" s="1084"/>
      <c r="J407" s="1084"/>
      <c r="K407" s="1085"/>
      <c r="L407" s="1085"/>
      <c r="M407" s="1076"/>
      <c r="N407" s="1317"/>
      <c r="O407" s="1076"/>
      <c r="P407" s="1076"/>
    </row>
    <row r="408" spans="1:16" s="1009" customFormat="1" ht="15.95" customHeight="1">
      <c r="A408" s="1001"/>
      <c r="B408" s="1045"/>
      <c r="C408" s="1040"/>
      <c r="D408" s="1041"/>
      <c r="F408" s="1042"/>
      <c r="G408" s="1043"/>
      <c r="H408" s="1084"/>
      <c r="I408" s="1084"/>
      <c r="J408" s="1084"/>
      <c r="K408" s="1085"/>
      <c r="L408" s="1085"/>
      <c r="M408" s="1076"/>
      <c r="N408" s="1317"/>
      <c r="O408" s="1076"/>
      <c r="P408" s="1076"/>
    </row>
    <row r="409" spans="1:16" s="1009" customFormat="1" ht="15.95" customHeight="1">
      <c r="A409" s="1001"/>
      <c r="B409" s="1045"/>
      <c r="C409" s="1040"/>
      <c r="D409" s="1041"/>
      <c r="F409" s="1042"/>
      <c r="G409" s="1043"/>
      <c r="H409" s="1084"/>
      <c r="I409" s="1084"/>
      <c r="J409" s="1084"/>
      <c r="K409" s="1085"/>
      <c r="L409" s="1085"/>
      <c r="M409" s="1076"/>
      <c r="N409" s="1317"/>
      <c r="O409" s="1076"/>
      <c r="P409" s="1076"/>
    </row>
    <row r="410" spans="1:16" s="1009" customFormat="1" ht="15.95" customHeight="1">
      <c r="A410" s="1001"/>
      <c r="B410" s="1045"/>
      <c r="C410" s="1040"/>
      <c r="D410" s="1041"/>
      <c r="F410" s="1042"/>
      <c r="G410" s="1043"/>
      <c r="H410" s="1084"/>
      <c r="I410" s="1084"/>
      <c r="J410" s="1084"/>
      <c r="K410" s="1085"/>
      <c r="L410" s="1085"/>
      <c r="M410" s="1076"/>
      <c r="N410" s="1317"/>
      <c r="O410" s="1076"/>
      <c r="P410" s="1076"/>
    </row>
    <row r="411" spans="1:16" s="1009" customFormat="1" ht="15.95" customHeight="1">
      <c r="A411" s="1001"/>
      <c r="B411" s="1045"/>
      <c r="C411" s="1040"/>
      <c r="D411" s="1041"/>
      <c r="F411" s="1042"/>
      <c r="G411" s="1043"/>
      <c r="H411" s="1084"/>
      <c r="I411" s="1084"/>
      <c r="J411" s="1084"/>
      <c r="K411" s="1085"/>
      <c r="L411" s="1085"/>
      <c r="M411" s="1076"/>
      <c r="N411" s="1317"/>
      <c r="O411" s="1076"/>
      <c r="P411" s="1076"/>
    </row>
    <row r="412" spans="1:16" s="1009" customFormat="1" ht="15.95" customHeight="1">
      <c r="A412" s="1001"/>
      <c r="B412" s="1045"/>
      <c r="C412" s="1040"/>
      <c r="D412" s="1041"/>
      <c r="F412" s="1042"/>
      <c r="G412" s="1043"/>
      <c r="H412" s="1084"/>
      <c r="I412" s="1084"/>
      <c r="J412" s="1084"/>
      <c r="K412" s="1085"/>
      <c r="L412" s="1085"/>
      <c r="M412" s="1076"/>
      <c r="N412" s="1317"/>
      <c r="O412" s="1076"/>
      <c r="P412" s="1076"/>
    </row>
    <row r="413" spans="1:16" s="1009" customFormat="1" ht="15.95" customHeight="1">
      <c r="A413" s="1001"/>
      <c r="B413" s="1045"/>
      <c r="C413" s="1040"/>
      <c r="D413" s="1041"/>
      <c r="F413" s="1042"/>
      <c r="G413" s="1043"/>
      <c r="H413" s="1084"/>
      <c r="I413" s="1084"/>
      <c r="J413" s="1084"/>
      <c r="K413" s="1085"/>
      <c r="L413" s="1085"/>
      <c r="M413" s="1076"/>
      <c r="N413" s="1317"/>
      <c r="O413" s="1076"/>
      <c r="P413" s="1076"/>
    </row>
    <row r="414" spans="1:16" s="1009" customFormat="1" ht="15.95" customHeight="1">
      <c r="A414" s="1001"/>
      <c r="B414" s="1045"/>
      <c r="C414" s="1040"/>
      <c r="D414" s="1041"/>
      <c r="F414" s="1042"/>
      <c r="G414" s="1043"/>
      <c r="H414" s="1084"/>
      <c r="I414" s="1084"/>
      <c r="J414" s="1084"/>
      <c r="K414" s="1085"/>
      <c r="L414" s="1085"/>
      <c r="M414" s="1076"/>
      <c r="N414" s="1317"/>
      <c r="O414" s="1076"/>
      <c r="P414" s="1076"/>
    </row>
    <row r="415" spans="1:16" s="1009" customFormat="1" ht="15.95" customHeight="1">
      <c r="A415" s="1001"/>
      <c r="B415" s="1045"/>
      <c r="C415" s="1040"/>
      <c r="D415" s="1041"/>
      <c r="F415" s="1042"/>
      <c r="G415" s="1043"/>
      <c r="H415" s="1084"/>
      <c r="I415" s="1084"/>
      <c r="J415" s="1084"/>
      <c r="K415" s="1085"/>
      <c r="L415" s="1085"/>
      <c r="M415" s="1076"/>
      <c r="N415" s="1317"/>
      <c r="O415" s="1076"/>
      <c r="P415" s="1076"/>
    </row>
    <row r="416" spans="1:16" s="1009" customFormat="1" ht="15.95" customHeight="1">
      <c r="A416" s="1001"/>
      <c r="B416" s="1045"/>
      <c r="C416" s="1040"/>
      <c r="D416" s="1041"/>
      <c r="F416" s="1042"/>
      <c r="G416" s="1043"/>
      <c r="H416" s="1084"/>
      <c r="I416" s="1084"/>
      <c r="J416" s="1084"/>
      <c r="K416" s="1085"/>
      <c r="L416" s="1085"/>
      <c r="M416" s="1076"/>
      <c r="N416" s="1317"/>
      <c r="O416" s="1076"/>
      <c r="P416" s="1076"/>
    </row>
    <row r="417" spans="1:16" s="1009" customFormat="1" ht="15.95" customHeight="1">
      <c r="A417" s="1001"/>
      <c r="B417" s="1045"/>
      <c r="C417" s="1040"/>
      <c r="D417" s="1041"/>
      <c r="F417" s="1042"/>
      <c r="G417" s="1043"/>
      <c r="H417" s="1084"/>
      <c r="I417" s="1084"/>
      <c r="J417" s="1084"/>
      <c r="K417" s="1085"/>
      <c r="L417" s="1085"/>
      <c r="M417" s="1076"/>
      <c r="N417" s="1317"/>
      <c r="O417" s="1076"/>
      <c r="P417" s="1076"/>
    </row>
    <row r="418" spans="1:16" s="1009" customFormat="1" ht="15.95" customHeight="1">
      <c r="A418" s="1001"/>
      <c r="B418" s="1045"/>
      <c r="C418" s="1040"/>
      <c r="D418" s="1041"/>
      <c r="F418" s="1042"/>
      <c r="G418" s="1043"/>
      <c r="H418" s="1084"/>
      <c r="I418" s="1084"/>
      <c r="J418" s="1084"/>
      <c r="K418" s="1085"/>
      <c r="L418" s="1085"/>
      <c r="M418" s="1076"/>
      <c r="N418" s="1317"/>
      <c r="O418" s="1076"/>
      <c r="P418" s="1076"/>
    </row>
    <row r="419" spans="1:16" s="1009" customFormat="1" ht="15.95" customHeight="1">
      <c r="A419" s="1001"/>
      <c r="B419" s="1045"/>
      <c r="C419" s="1040"/>
      <c r="D419" s="1041"/>
      <c r="F419" s="1042"/>
      <c r="G419" s="1043"/>
      <c r="H419" s="1084"/>
      <c r="I419" s="1084"/>
      <c r="J419" s="1084"/>
      <c r="K419" s="1085"/>
      <c r="L419" s="1085"/>
      <c r="M419" s="1076"/>
      <c r="N419" s="1317"/>
      <c r="O419" s="1076"/>
      <c r="P419" s="1076"/>
    </row>
    <row r="420" spans="1:16" s="1009" customFormat="1" ht="15.95" customHeight="1">
      <c r="A420" s="1001"/>
      <c r="B420" s="1045"/>
      <c r="C420" s="1040"/>
      <c r="D420" s="1041"/>
      <c r="F420" s="1042"/>
      <c r="G420" s="1043"/>
      <c r="H420" s="1084"/>
      <c r="I420" s="1084"/>
      <c r="J420" s="1084"/>
      <c r="K420" s="1085"/>
      <c r="L420" s="1085"/>
      <c r="M420" s="1076"/>
      <c r="N420" s="1317"/>
      <c r="O420" s="1076"/>
      <c r="P420" s="1076"/>
    </row>
    <row r="421" spans="1:16" s="1009" customFormat="1" ht="15.95" customHeight="1">
      <c r="A421" s="1001"/>
      <c r="B421" s="1045"/>
      <c r="C421" s="1040"/>
      <c r="D421" s="1041"/>
      <c r="F421" s="1042"/>
      <c r="G421" s="1043"/>
      <c r="H421" s="1084"/>
      <c r="I421" s="1084"/>
      <c r="J421" s="1084"/>
      <c r="K421" s="1085"/>
      <c r="L421" s="1085"/>
      <c r="M421" s="1076"/>
      <c r="N421" s="1317"/>
      <c r="O421" s="1076"/>
      <c r="P421" s="1076"/>
    </row>
    <row r="422" spans="1:16" s="1009" customFormat="1" ht="15.95" customHeight="1">
      <c r="A422" s="1001"/>
      <c r="B422" s="1045"/>
      <c r="C422" s="1040"/>
      <c r="D422" s="1041"/>
      <c r="F422" s="1042"/>
      <c r="G422" s="1043"/>
      <c r="H422" s="1084"/>
      <c r="I422" s="1084"/>
      <c r="J422" s="1084"/>
      <c r="K422" s="1085"/>
      <c r="L422" s="1085"/>
      <c r="M422" s="1076"/>
      <c r="N422" s="1317"/>
      <c r="O422" s="1076"/>
      <c r="P422" s="1076"/>
    </row>
    <row r="423" spans="1:16" s="1009" customFormat="1" ht="15.95" customHeight="1">
      <c r="A423" s="1001"/>
      <c r="B423" s="1045"/>
      <c r="C423" s="1040"/>
      <c r="D423" s="1041"/>
      <c r="F423" s="1042"/>
      <c r="G423" s="1043"/>
      <c r="H423" s="1084"/>
      <c r="I423" s="1084"/>
      <c r="J423" s="1084"/>
      <c r="K423" s="1085"/>
      <c r="L423" s="1085"/>
      <c r="M423" s="1076"/>
      <c r="N423" s="1317"/>
      <c r="O423" s="1076"/>
      <c r="P423" s="1076"/>
    </row>
    <row r="424" spans="1:16" s="1009" customFormat="1" ht="15.95" customHeight="1">
      <c r="A424" s="1001"/>
      <c r="B424" s="1045"/>
      <c r="C424" s="1040"/>
      <c r="D424" s="1041"/>
      <c r="F424" s="1042"/>
      <c r="G424" s="1043"/>
      <c r="H424" s="1084"/>
      <c r="I424" s="1084"/>
      <c r="J424" s="1084"/>
      <c r="K424" s="1085"/>
      <c r="L424" s="1085"/>
      <c r="M424" s="1076"/>
      <c r="N424" s="1317"/>
      <c r="O424" s="1076"/>
      <c r="P424" s="1076"/>
    </row>
    <row r="425" spans="1:16" s="1009" customFormat="1" ht="15.95" customHeight="1">
      <c r="A425" s="1001"/>
      <c r="B425" s="1045"/>
      <c r="C425" s="1040"/>
      <c r="D425" s="1041"/>
      <c r="F425" s="1042"/>
      <c r="G425" s="1043"/>
      <c r="H425" s="1084"/>
      <c r="I425" s="1084"/>
      <c r="J425" s="1084"/>
      <c r="K425" s="1085"/>
      <c r="L425" s="1085"/>
      <c r="M425" s="1076"/>
      <c r="N425" s="1317"/>
      <c r="O425" s="1076"/>
      <c r="P425" s="1076"/>
    </row>
    <row r="426" spans="1:16" s="1009" customFormat="1" ht="15.95" customHeight="1">
      <c r="A426" s="1001"/>
      <c r="B426" s="1045"/>
      <c r="C426" s="1040"/>
      <c r="D426" s="1041"/>
      <c r="F426" s="1042"/>
      <c r="G426" s="1043"/>
      <c r="H426" s="1084"/>
      <c r="I426" s="1084"/>
      <c r="J426" s="1084"/>
      <c r="K426" s="1085"/>
      <c r="L426" s="1085"/>
      <c r="M426" s="1076"/>
      <c r="N426" s="1317"/>
      <c r="O426" s="1076"/>
      <c r="P426" s="1076"/>
    </row>
    <row r="427" spans="1:16" s="1009" customFormat="1" ht="15.95" customHeight="1">
      <c r="A427" s="1001"/>
      <c r="B427" s="1045"/>
      <c r="C427" s="1040"/>
      <c r="D427" s="1041"/>
      <c r="F427" s="1042"/>
      <c r="G427" s="1043"/>
      <c r="H427" s="1084"/>
      <c r="I427" s="1084"/>
      <c r="J427" s="1084"/>
      <c r="K427" s="1085"/>
      <c r="L427" s="1085"/>
      <c r="M427" s="1076"/>
      <c r="N427" s="1317"/>
      <c r="O427" s="1076"/>
      <c r="P427" s="1076"/>
    </row>
    <row r="428" spans="1:16" s="1009" customFormat="1" ht="15.95" customHeight="1">
      <c r="A428" s="1001"/>
      <c r="B428" s="1045"/>
      <c r="C428" s="1040"/>
      <c r="D428" s="1041"/>
      <c r="F428" s="1042"/>
      <c r="G428" s="1043"/>
      <c r="H428" s="1084"/>
      <c r="I428" s="1084"/>
      <c r="J428" s="1084"/>
      <c r="K428" s="1085"/>
      <c r="L428" s="1085"/>
      <c r="M428" s="1076"/>
      <c r="N428" s="1317"/>
      <c r="O428" s="1076"/>
      <c r="P428" s="1076"/>
    </row>
    <row r="429" spans="1:16" s="1009" customFormat="1" ht="15.95" customHeight="1">
      <c r="A429" s="1001"/>
      <c r="B429" s="1045"/>
      <c r="C429" s="1040"/>
      <c r="D429" s="1041"/>
      <c r="F429" s="1042"/>
      <c r="G429" s="1043"/>
      <c r="H429" s="1084"/>
      <c r="I429" s="1084"/>
      <c r="J429" s="1084"/>
      <c r="K429" s="1085"/>
      <c r="L429" s="1085"/>
      <c r="M429" s="1076"/>
      <c r="N429" s="1317"/>
      <c r="O429" s="1076"/>
      <c r="P429" s="1076"/>
    </row>
    <row r="430" spans="1:16" s="1009" customFormat="1" ht="15.95" customHeight="1">
      <c r="A430" s="1001"/>
      <c r="B430" s="1045"/>
      <c r="C430" s="1040"/>
      <c r="D430" s="1041"/>
      <c r="F430" s="1042"/>
      <c r="G430" s="1043"/>
      <c r="H430" s="1084"/>
      <c r="I430" s="1084"/>
      <c r="J430" s="1084"/>
      <c r="K430" s="1085"/>
      <c r="L430" s="1085"/>
      <c r="M430" s="1076"/>
      <c r="N430" s="1317"/>
      <c r="O430" s="1076"/>
      <c r="P430" s="1076"/>
    </row>
    <row r="431" spans="1:16" s="1009" customFormat="1" ht="15.95" customHeight="1">
      <c r="A431" s="1001"/>
      <c r="B431" s="1045"/>
      <c r="C431" s="1040"/>
      <c r="D431" s="1041"/>
      <c r="F431" s="1042"/>
      <c r="G431" s="1043"/>
      <c r="H431" s="1084"/>
      <c r="I431" s="1084"/>
      <c r="J431" s="1084"/>
      <c r="K431" s="1085"/>
      <c r="L431" s="1085"/>
      <c r="M431" s="1076"/>
      <c r="N431" s="1317"/>
      <c r="O431" s="1076"/>
      <c r="P431" s="1076"/>
    </row>
    <row r="432" spans="1:16" s="1009" customFormat="1" ht="15.95" customHeight="1">
      <c r="A432" s="1001"/>
      <c r="B432" s="1045"/>
      <c r="C432" s="1040"/>
      <c r="D432" s="1041"/>
      <c r="F432" s="1042"/>
      <c r="G432" s="1043"/>
      <c r="H432" s="1084"/>
      <c r="I432" s="1084"/>
      <c r="J432" s="1084"/>
      <c r="K432" s="1085"/>
      <c r="L432" s="1085"/>
      <c r="M432" s="1076"/>
      <c r="N432" s="1317"/>
      <c r="O432" s="1076"/>
      <c r="P432" s="1076"/>
    </row>
    <row r="433" spans="1:16" s="1009" customFormat="1" ht="15.95" customHeight="1">
      <c r="A433" s="1001"/>
      <c r="B433" s="1045"/>
      <c r="C433" s="1040"/>
      <c r="D433" s="1041"/>
      <c r="F433" s="1042"/>
      <c r="G433" s="1043"/>
      <c r="H433" s="1084"/>
      <c r="I433" s="1084"/>
      <c r="J433" s="1084"/>
      <c r="K433" s="1085"/>
      <c r="L433" s="1085"/>
      <c r="M433" s="1076"/>
      <c r="N433" s="1317"/>
      <c r="O433" s="1076"/>
      <c r="P433" s="1076"/>
    </row>
    <row r="434" spans="1:16" s="1009" customFormat="1" ht="15.95" customHeight="1">
      <c r="A434" s="1001"/>
      <c r="B434" s="1045"/>
      <c r="C434" s="1040"/>
      <c r="D434" s="1041"/>
      <c r="F434" s="1042"/>
      <c r="G434" s="1043"/>
      <c r="H434" s="1084"/>
      <c r="I434" s="1084"/>
      <c r="J434" s="1084"/>
      <c r="K434" s="1085"/>
      <c r="L434" s="1085"/>
      <c r="M434" s="1076"/>
      <c r="N434" s="1317"/>
      <c r="O434" s="1076"/>
      <c r="P434" s="1076"/>
    </row>
    <row r="435" spans="1:16" s="1009" customFormat="1" ht="15.95" customHeight="1">
      <c r="A435" s="1001"/>
      <c r="B435" s="1045"/>
      <c r="C435" s="1040"/>
      <c r="D435" s="1041"/>
      <c r="F435" s="1042"/>
      <c r="G435" s="1043"/>
      <c r="H435" s="1084"/>
      <c r="I435" s="1084"/>
      <c r="J435" s="1084"/>
      <c r="K435" s="1085"/>
      <c r="L435" s="1085"/>
      <c r="M435" s="1076"/>
      <c r="N435" s="1317"/>
      <c r="O435" s="1076"/>
      <c r="P435" s="1076"/>
    </row>
    <row r="436" spans="1:16" s="1009" customFormat="1" ht="15.95" customHeight="1">
      <c r="A436" s="1001"/>
      <c r="B436" s="1045"/>
      <c r="C436" s="1040"/>
      <c r="D436" s="1041"/>
      <c r="F436" s="1042"/>
      <c r="G436" s="1043"/>
      <c r="H436" s="1084"/>
      <c r="I436" s="1084"/>
      <c r="J436" s="1084"/>
      <c r="K436" s="1085"/>
      <c r="L436" s="1085"/>
      <c r="M436" s="1076"/>
      <c r="N436" s="1317"/>
      <c r="O436" s="1076"/>
      <c r="P436" s="1076"/>
    </row>
    <row r="437" spans="1:16" s="1009" customFormat="1" ht="15.95" customHeight="1">
      <c r="A437" s="1001"/>
      <c r="B437" s="1045"/>
      <c r="C437" s="1040"/>
      <c r="D437" s="1041"/>
      <c r="F437" s="1042"/>
      <c r="G437" s="1043"/>
      <c r="H437" s="1084"/>
      <c r="I437" s="1084"/>
      <c r="J437" s="1084"/>
      <c r="K437" s="1085"/>
      <c r="L437" s="1085"/>
      <c r="M437" s="1076"/>
      <c r="N437" s="1317"/>
      <c r="O437" s="1076"/>
      <c r="P437" s="1076"/>
    </row>
    <row r="438" spans="1:16" s="1009" customFormat="1" ht="15.95" customHeight="1">
      <c r="A438" s="1001"/>
      <c r="B438" s="1045"/>
      <c r="C438" s="1040"/>
      <c r="D438" s="1041"/>
      <c r="F438" s="1042"/>
      <c r="G438" s="1043"/>
      <c r="H438" s="1084"/>
      <c r="I438" s="1084"/>
      <c r="J438" s="1084"/>
      <c r="K438" s="1085"/>
      <c r="L438" s="1085"/>
      <c r="M438" s="1076"/>
      <c r="N438" s="1317"/>
      <c r="O438" s="1076"/>
      <c r="P438" s="1076"/>
    </row>
    <row r="439" spans="1:16" s="1009" customFormat="1" ht="15.95" customHeight="1">
      <c r="A439" s="1001"/>
      <c r="B439" s="1045"/>
      <c r="C439" s="1040"/>
      <c r="D439" s="1041"/>
      <c r="F439" s="1042"/>
      <c r="G439" s="1043"/>
      <c r="H439" s="1084"/>
      <c r="I439" s="1084"/>
      <c r="J439" s="1084"/>
      <c r="K439" s="1085"/>
      <c r="L439" s="1085"/>
      <c r="M439" s="1076"/>
      <c r="N439" s="1317"/>
      <c r="O439" s="1076"/>
      <c r="P439" s="1076"/>
    </row>
    <row r="440" spans="1:16" s="1009" customFormat="1" ht="15.95" customHeight="1">
      <c r="A440" s="1001"/>
      <c r="B440" s="1045"/>
      <c r="C440" s="1040"/>
      <c r="D440" s="1041"/>
      <c r="F440" s="1042"/>
      <c r="G440" s="1043"/>
      <c r="H440" s="1084"/>
      <c r="I440" s="1084"/>
      <c r="J440" s="1084"/>
      <c r="K440" s="1085"/>
      <c r="L440" s="1085"/>
      <c r="M440" s="1076"/>
      <c r="N440" s="1317"/>
      <c r="O440" s="1076"/>
      <c r="P440" s="1076"/>
    </row>
    <row r="441" spans="1:16" s="1009" customFormat="1" ht="15.95" customHeight="1">
      <c r="A441" s="1001"/>
      <c r="B441" s="1045"/>
      <c r="C441" s="1040"/>
      <c r="D441" s="1041"/>
      <c r="F441" s="1042"/>
      <c r="G441" s="1043"/>
      <c r="H441" s="1084"/>
      <c r="I441" s="1084"/>
      <c r="J441" s="1084"/>
      <c r="K441" s="1085"/>
      <c r="L441" s="1085"/>
      <c r="M441" s="1076"/>
      <c r="N441" s="1317"/>
      <c r="O441" s="1076"/>
      <c r="P441" s="1076"/>
    </row>
    <row r="442" spans="1:16" s="1009" customFormat="1" ht="15.95" customHeight="1">
      <c r="A442" s="1001"/>
      <c r="B442" s="1045"/>
      <c r="C442" s="1040"/>
      <c r="D442" s="1041"/>
      <c r="F442" s="1042"/>
      <c r="G442" s="1043"/>
      <c r="H442" s="1084"/>
      <c r="I442" s="1084"/>
      <c r="J442" s="1084"/>
      <c r="K442" s="1085"/>
      <c r="L442" s="1085"/>
      <c r="M442" s="1076"/>
      <c r="N442" s="1317"/>
      <c r="O442" s="1076"/>
      <c r="P442" s="1076"/>
    </row>
    <row r="443" spans="1:16" s="1009" customFormat="1" ht="15.95" customHeight="1">
      <c r="A443" s="1001"/>
      <c r="B443" s="1045"/>
      <c r="C443" s="1040"/>
      <c r="D443" s="1041"/>
      <c r="F443" s="1042"/>
      <c r="G443" s="1043"/>
      <c r="H443" s="1084"/>
      <c r="I443" s="1084"/>
      <c r="J443" s="1084"/>
      <c r="K443" s="1085"/>
      <c r="L443" s="1085"/>
      <c r="M443" s="1076"/>
      <c r="N443" s="1317"/>
      <c r="O443" s="1076"/>
      <c r="P443" s="1076"/>
    </row>
    <row r="444" spans="1:16" s="1009" customFormat="1" ht="15.95" customHeight="1">
      <c r="A444" s="1001"/>
      <c r="B444" s="1045"/>
      <c r="C444" s="1040"/>
      <c r="D444" s="1041"/>
      <c r="F444" s="1042"/>
      <c r="G444" s="1043"/>
      <c r="H444" s="1084"/>
      <c r="I444" s="1084"/>
      <c r="J444" s="1084"/>
      <c r="K444" s="1085"/>
      <c r="L444" s="1085"/>
      <c r="M444" s="1076"/>
      <c r="N444" s="1317"/>
      <c r="O444" s="1076"/>
      <c r="P444" s="1076"/>
    </row>
    <row r="445" spans="1:16" s="1009" customFormat="1" ht="15.95" customHeight="1">
      <c r="A445" s="1001"/>
      <c r="B445" s="1045"/>
      <c r="C445" s="1040"/>
      <c r="D445" s="1041"/>
      <c r="F445" s="1042"/>
      <c r="G445" s="1043"/>
      <c r="H445" s="1084"/>
      <c r="I445" s="1084"/>
      <c r="J445" s="1084"/>
      <c r="K445" s="1085"/>
      <c r="L445" s="1085"/>
      <c r="M445" s="1076"/>
      <c r="N445" s="1317"/>
      <c r="O445" s="1076"/>
      <c r="P445" s="1076"/>
    </row>
    <row r="446" spans="1:16" s="1009" customFormat="1" ht="15.95" customHeight="1">
      <c r="A446" s="1001"/>
      <c r="B446" s="1045"/>
      <c r="C446" s="1040"/>
      <c r="D446" s="1041"/>
      <c r="F446" s="1042"/>
      <c r="G446" s="1043"/>
      <c r="H446" s="1084"/>
      <c r="I446" s="1084"/>
      <c r="J446" s="1084"/>
      <c r="K446" s="1085"/>
      <c r="L446" s="1085"/>
      <c r="M446" s="1076"/>
      <c r="N446" s="1317"/>
      <c r="O446" s="1076"/>
      <c r="P446" s="1076"/>
    </row>
    <row r="447" spans="1:16" s="1009" customFormat="1" ht="15.95" customHeight="1">
      <c r="A447" s="1001"/>
      <c r="B447" s="1045"/>
      <c r="C447" s="1040"/>
      <c r="D447" s="1041"/>
      <c r="F447" s="1042"/>
      <c r="G447" s="1043"/>
      <c r="H447" s="1084"/>
      <c r="I447" s="1084"/>
      <c r="J447" s="1084"/>
      <c r="K447" s="1085"/>
      <c r="L447" s="1085"/>
      <c r="M447" s="1076"/>
      <c r="N447" s="1317"/>
      <c r="O447" s="1076"/>
      <c r="P447" s="1076"/>
    </row>
    <row r="448" spans="1:16" s="1009" customFormat="1" ht="15.95" customHeight="1">
      <c r="A448" s="1001"/>
      <c r="B448" s="1045"/>
      <c r="C448" s="1040"/>
      <c r="D448" s="1041"/>
      <c r="F448" s="1042"/>
      <c r="G448" s="1043"/>
      <c r="H448" s="1084"/>
      <c r="I448" s="1084"/>
      <c r="J448" s="1084"/>
      <c r="K448" s="1085"/>
      <c r="L448" s="1085"/>
      <c r="M448" s="1076"/>
      <c r="N448" s="1317"/>
      <c r="O448" s="1076"/>
      <c r="P448" s="1076"/>
    </row>
    <row r="449" spans="1:16" s="1009" customFormat="1" ht="15.95" customHeight="1">
      <c r="A449" s="1001"/>
      <c r="B449" s="1045"/>
      <c r="C449" s="1040"/>
      <c r="D449" s="1041"/>
      <c r="F449" s="1042"/>
      <c r="G449" s="1043"/>
      <c r="H449" s="1084"/>
      <c r="I449" s="1084"/>
      <c r="J449" s="1084"/>
      <c r="K449" s="1085"/>
      <c r="L449" s="1085"/>
      <c r="M449" s="1076"/>
      <c r="N449" s="1317"/>
      <c r="O449" s="1076"/>
      <c r="P449" s="1076"/>
    </row>
    <row r="450" spans="1:16" s="1009" customFormat="1" ht="15.95" customHeight="1">
      <c r="A450" s="1001"/>
      <c r="B450" s="1045"/>
      <c r="C450" s="1040"/>
      <c r="D450" s="1041"/>
      <c r="F450" s="1042"/>
      <c r="G450" s="1043"/>
      <c r="H450" s="1084"/>
      <c r="I450" s="1084"/>
      <c r="J450" s="1084"/>
      <c r="K450" s="1085"/>
      <c r="L450" s="1085"/>
      <c r="M450" s="1076"/>
      <c r="N450" s="1317"/>
      <c r="O450" s="1076"/>
      <c r="P450" s="1076"/>
    </row>
    <row r="451" spans="1:16" s="1009" customFormat="1" ht="15.95" customHeight="1">
      <c r="A451" s="1001"/>
      <c r="B451" s="1045"/>
      <c r="C451" s="1040"/>
      <c r="D451" s="1041"/>
      <c r="F451" s="1042"/>
      <c r="G451" s="1043"/>
      <c r="H451" s="1084"/>
      <c r="I451" s="1084"/>
      <c r="J451" s="1084"/>
      <c r="K451" s="1085"/>
      <c r="L451" s="1085"/>
      <c r="M451" s="1076"/>
      <c r="N451" s="1317"/>
      <c r="O451" s="1076"/>
      <c r="P451" s="1076"/>
    </row>
    <row r="452" spans="1:16" s="1009" customFormat="1" ht="15.95" customHeight="1">
      <c r="A452" s="1001"/>
      <c r="B452" s="1045"/>
      <c r="C452" s="1040"/>
      <c r="D452" s="1041"/>
      <c r="F452" s="1042"/>
      <c r="G452" s="1043"/>
      <c r="H452" s="1084"/>
      <c r="I452" s="1084"/>
      <c r="J452" s="1084"/>
      <c r="K452" s="1085"/>
      <c r="L452" s="1085"/>
      <c r="M452" s="1076"/>
      <c r="N452" s="1317"/>
      <c r="O452" s="1076"/>
      <c r="P452" s="1076"/>
    </row>
    <row r="453" spans="1:16" s="1009" customFormat="1" ht="15.95" customHeight="1">
      <c r="A453" s="1001"/>
      <c r="B453" s="1045"/>
      <c r="C453" s="1040"/>
      <c r="D453" s="1041"/>
      <c r="F453" s="1042"/>
      <c r="G453" s="1043"/>
      <c r="H453" s="1084"/>
      <c r="I453" s="1084"/>
      <c r="J453" s="1084"/>
      <c r="K453" s="1085"/>
      <c r="L453" s="1085"/>
      <c r="M453" s="1076"/>
      <c r="N453" s="1317"/>
      <c r="O453" s="1076"/>
      <c r="P453" s="1076"/>
    </row>
    <row r="454" spans="1:16" s="1009" customFormat="1" ht="15.95" customHeight="1">
      <c r="A454" s="1001"/>
      <c r="B454" s="1045"/>
      <c r="C454" s="1040"/>
      <c r="D454" s="1041"/>
      <c r="F454" s="1042"/>
      <c r="G454" s="1043"/>
      <c r="H454" s="1084"/>
      <c r="I454" s="1084"/>
      <c r="J454" s="1084"/>
      <c r="K454" s="1085"/>
      <c r="L454" s="1085"/>
      <c r="M454" s="1076"/>
      <c r="N454" s="1317"/>
      <c r="O454" s="1076"/>
      <c r="P454" s="1076"/>
    </row>
    <row r="455" spans="1:16" s="1009" customFormat="1" ht="15.95" customHeight="1">
      <c r="A455" s="1001"/>
      <c r="B455" s="1045"/>
      <c r="C455" s="1040"/>
      <c r="D455" s="1041"/>
      <c r="F455" s="1042"/>
      <c r="G455" s="1043"/>
      <c r="H455" s="1084"/>
      <c r="I455" s="1084"/>
      <c r="J455" s="1084"/>
      <c r="K455" s="1085"/>
      <c r="L455" s="1085"/>
      <c r="M455" s="1076"/>
      <c r="N455" s="1317"/>
      <c r="O455" s="1076"/>
      <c r="P455" s="1076"/>
    </row>
    <row r="456" spans="1:16" s="1009" customFormat="1" ht="15.95" customHeight="1">
      <c r="A456" s="1001"/>
      <c r="B456" s="1045"/>
      <c r="C456" s="1040"/>
      <c r="D456" s="1041"/>
      <c r="F456" s="1042"/>
      <c r="G456" s="1043"/>
      <c r="H456" s="1084"/>
      <c r="I456" s="1084"/>
      <c r="J456" s="1084"/>
      <c r="K456" s="1085"/>
      <c r="L456" s="1085"/>
      <c r="M456" s="1076"/>
      <c r="N456" s="1317"/>
      <c r="O456" s="1076"/>
      <c r="P456" s="1076"/>
    </row>
    <row r="457" spans="1:16" s="1009" customFormat="1" ht="15.95" customHeight="1">
      <c r="A457" s="1001"/>
      <c r="B457" s="1045"/>
      <c r="C457" s="1040"/>
      <c r="D457" s="1041"/>
      <c r="F457" s="1042"/>
      <c r="G457" s="1043"/>
      <c r="H457" s="1084"/>
      <c r="I457" s="1084"/>
      <c r="J457" s="1084"/>
      <c r="K457" s="1085"/>
      <c r="L457" s="1085"/>
      <c r="M457" s="1076"/>
      <c r="N457" s="1317"/>
      <c r="O457" s="1076"/>
      <c r="P457" s="1076"/>
    </row>
    <row r="458" spans="1:16" s="1009" customFormat="1" ht="15.95" customHeight="1">
      <c r="A458" s="1001"/>
      <c r="B458" s="1045"/>
      <c r="C458" s="1040"/>
      <c r="D458" s="1041"/>
      <c r="F458" s="1042"/>
      <c r="G458" s="1043"/>
      <c r="H458" s="1084"/>
      <c r="I458" s="1084"/>
      <c r="J458" s="1084"/>
      <c r="K458" s="1085"/>
      <c r="L458" s="1085"/>
      <c r="M458" s="1076"/>
      <c r="N458" s="1317"/>
      <c r="O458" s="1076"/>
      <c r="P458" s="1076"/>
    </row>
    <row r="459" spans="1:16" s="1009" customFormat="1" ht="15.95" customHeight="1">
      <c r="A459" s="1001"/>
      <c r="B459" s="1045"/>
      <c r="C459" s="1040"/>
      <c r="D459" s="1041"/>
      <c r="F459" s="1042"/>
      <c r="G459" s="1043"/>
      <c r="H459" s="1084"/>
      <c r="I459" s="1084"/>
      <c r="J459" s="1084"/>
      <c r="K459" s="1085"/>
      <c r="L459" s="1085"/>
      <c r="M459" s="1076"/>
      <c r="N459" s="1317"/>
      <c r="O459" s="1076"/>
      <c r="P459" s="1076"/>
    </row>
    <row r="460" spans="1:16" s="1009" customFormat="1" ht="15.95" customHeight="1">
      <c r="A460" s="1001"/>
      <c r="B460" s="1045"/>
      <c r="C460" s="1040"/>
      <c r="D460" s="1041"/>
      <c r="F460" s="1042"/>
      <c r="G460" s="1043"/>
      <c r="H460" s="1084"/>
      <c r="I460" s="1084"/>
      <c r="J460" s="1084"/>
      <c r="K460" s="1085"/>
      <c r="L460" s="1085"/>
      <c r="M460" s="1076"/>
      <c r="N460" s="1317"/>
      <c r="O460" s="1076"/>
      <c r="P460" s="1076"/>
    </row>
    <row r="461" spans="1:16" s="1009" customFormat="1" ht="15.95" customHeight="1">
      <c r="A461" s="1001"/>
      <c r="B461" s="1045"/>
      <c r="C461" s="1040"/>
      <c r="D461" s="1041"/>
      <c r="F461" s="1042"/>
      <c r="G461" s="1043"/>
      <c r="H461" s="1084"/>
      <c r="I461" s="1084"/>
      <c r="J461" s="1084"/>
      <c r="K461" s="1085"/>
      <c r="L461" s="1085"/>
      <c r="M461" s="1076"/>
      <c r="N461" s="1317"/>
      <c r="O461" s="1076"/>
      <c r="P461" s="1076"/>
    </row>
    <row r="462" spans="1:16" s="1009" customFormat="1" ht="15.95" customHeight="1">
      <c r="A462" s="1001"/>
      <c r="B462" s="1045"/>
      <c r="C462" s="1040"/>
      <c r="D462" s="1041"/>
      <c r="F462" s="1042"/>
      <c r="G462" s="1043"/>
      <c r="H462" s="1084"/>
      <c r="I462" s="1084"/>
      <c r="J462" s="1084"/>
      <c r="K462" s="1085"/>
      <c r="L462" s="1085"/>
      <c r="M462" s="1076"/>
      <c r="N462" s="1317"/>
      <c r="O462" s="1076"/>
      <c r="P462" s="1076"/>
    </row>
    <row r="463" spans="1:16" s="1009" customFormat="1" ht="15.95" customHeight="1">
      <c r="A463" s="1001"/>
      <c r="B463" s="1045"/>
      <c r="C463" s="1040"/>
      <c r="D463" s="1041"/>
      <c r="F463" s="1042"/>
      <c r="G463" s="1043"/>
      <c r="H463" s="1084"/>
      <c r="I463" s="1084"/>
      <c r="J463" s="1084"/>
      <c r="K463" s="1085"/>
      <c r="L463" s="1085"/>
      <c r="M463" s="1076"/>
      <c r="N463" s="1317"/>
      <c r="O463" s="1076"/>
      <c r="P463" s="1076"/>
    </row>
    <row r="464" spans="1:16" s="1009" customFormat="1" ht="15.95" customHeight="1">
      <c r="A464" s="1001"/>
      <c r="B464" s="1045"/>
      <c r="C464" s="1040"/>
      <c r="D464" s="1041"/>
      <c r="F464" s="1042"/>
      <c r="G464" s="1043"/>
      <c r="H464" s="1084"/>
      <c r="I464" s="1084"/>
      <c r="J464" s="1084"/>
      <c r="K464" s="1085"/>
      <c r="L464" s="1085"/>
      <c r="M464" s="1076"/>
      <c r="N464" s="1317"/>
      <c r="O464" s="1076"/>
      <c r="P464" s="1076"/>
    </row>
    <row r="465" spans="1:16" s="1009" customFormat="1" ht="15.95" customHeight="1">
      <c r="A465" s="1001"/>
      <c r="B465" s="1045"/>
      <c r="C465" s="1040"/>
      <c r="D465" s="1041"/>
      <c r="F465" s="1042"/>
      <c r="G465" s="1043"/>
      <c r="H465" s="1084"/>
      <c r="I465" s="1084"/>
      <c r="J465" s="1084"/>
      <c r="K465" s="1085"/>
      <c r="L465" s="1085"/>
      <c r="M465" s="1076"/>
      <c r="N465" s="1317"/>
      <c r="O465" s="1076"/>
      <c r="P465" s="1076"/>
    </row>
    <row r="466" spans="1:16" s="1009" customFormat="1" ht="15.95" customHeight="1">
      <c r="A466" s="1001"/>
      <c r="B466" s="1045"/>
      <c r="C466" s="1040"/>
      <c r="D466" s="1041"/>
      <c r="F466" s="1042"/>
      <c r="G466" s="1043"/>
      <c r="H466" s="1084"/>
      <c r="I466" s="1084"/>
      <c r="J466" s="1084"/>
      <c r="K466" s="1085"/>
      <c r="L466" s="1085"/>
      <c r="M466" s="1076"/>
      <c r="N466" s="1317"/>
      <c r="O466" s="1076"/>
      <c r="P466" s="1076"/>
    </row>
    <row r="467" spans="1:16" s="1009" customFormat="1" ht="15.95" customHeight="1">
      <c r="A467" s="1001"/>
      <c r="B467" s="1045"/>
      <c r="C467" s="1040"/>
      <c r="D467" s="1041"/>
      <c r="F467" s="1042"/>
      <c r="G467" s="1043"/>
      <c r="H467" s="1084"/>
      <c r="I467" s="1084"/>
      <c r="J467" s="1084"/>
      <c r="K467" s="1085"/>
      <c r="L467" s="1085"/>
      <c r="M467" s="1076"/>
      <c r="N467" s="1317"/>
      <c r="O467" s="1076"/>
      <c r="P467" s="1076"/>
    </row>
    <row r="468" spans="1:16" s="1009" customFormat="1" ht="15.95" customHeight="1">
      <c r="A468" s="1001"/>
      <c r="B468" s="1045"/>
      <c r="C468" s="1040"/>
      <c r="D468" s="1041"/>
      <c r="F468" s="1042"/>
      <c r="G468" s="1043"/>
      <c r="H468" s="1084"/>
      <c r="I468" s="1084"/>
      <c r="J468" s="1084"/>
      <c r="K468" s="1085"/>
      <c r="L468" s="1085"/>
      <c r="M468" s="1076"/>
      <c r="N468" s="1317"/>
      <c r="O468" s="1076"/>
      <c r="P468" s="1076"/>
    </row>
    <row r="469" spans="1:16" s="1009" customFormat="1" ht="15.95" customHeight="1">
      <c r="A469" s="1001"/>
      <c r="B469" s="1045"/>
      <c r="C469" s="1040"/>
      <c r="D469" s="1041"/>
      <c r="F469" s="1042"/>
      <c r="G469" s="1043"/>
      <c r="H469" s="1084"/>
      <c r="I469" s="1084"/>
      <c r="J469" s="1084"/>
      <c r="K469" s="1085"/>
      <c r="L469" s="1085"/>
      <c r="M469" s="1076"/>
      <c r="N469" s="1317"/>
      <c r="O469" s="1076"/>
      <c r="P469" s="1076"/>
    </row>
    <row r="470" spans="1:16" s="1009" customFormat="1" ht="15.95" customHeight="1">
      <c r="A470" s="1001"/>
      <c r="B470" s="1045"/>
      <c r="C470" s="1040"/>
      <c r="D470" s="1041"/>
      <c r="F470" s="1042"/>
      <c r="G470" s="1043"/>
      <c r="H470" s="1084"/>
      <c r="I470" s="1084"/>
      <c r="J470" s="1084"/>
      <c r="K470" s="1085"/>
      <c r="L470" s="1085"/>
      <c r="M470" s="1076"/>
      <c r="N470" s="1317"/>
      <c r="O470" s="1076"/>
      <c r="P470" s="1076"/>
    </row>
    <row r="471" spans="1:16" s="1009" customFormat="1" ht="15.95" customHeight="1">
      <c r="A471" s="1001"/>
      <c r="B471" s="1045"/>
      <c r="C471" s="1040"/>
      <c r="D471" s="1041"/>
      <c r="F471" s="1042"/>
      <c r="G471" s="1043"/>
      <c r="H471" s="1084"/>
      <c r="I471" s="1084"/>
      <c r="J471" s="1084"/>
      <c r="K471" s="1085"/>
      <c r="L471" s="1085"/>
      <c r="M471" s="1076"/>
      <c r="N471" s="1317"/>
      <c r="O471" s="1076"/>
      <c r="P471" s="1076"/>
    </row>
    <row r="472" spans="1:16" s="1009" customFormat="1" ht="15.95" customHeight="1">
      <c r="A472" s="1001"/>
      <c r="B472" s="1045"/>
      <c r="C472" s="1040"/>
      <c r="D472" s="1041"/>
      <c r="F472" s="1042"/>
      <c r="G472" s="1043"/>
      <c r="H472" s="1084"/>
      <c r="I472" s="1084"/>
      <c r="J472" s="1084"/>
      <c r="K472" s="1085"/>
      <c r="L472" s="1085"/>
      <c r="M472" s="1076"/>
      <c r="N472" s="1317"/>
      <c r="O472" s="1076"/>
      <c r="P472" s="1076"/>
    </row>
    <row r="473" spans="1:16" s="1009" customFormat="1" ht="15.95" customHeight="1">
      <c r="A473" s="1001"/>
      <c r="B473" s="1045"/>
      <c r="C473" s="1040"/>
      <c r="D473" s="1041"/>
      <c r="F473" s="1042"/>
      <c r="G473" s="1043"/>
      <c r="H473" s="1084"/>
      <c r="I473" s="1084"/>
      <c r="J473" s="1084"/>
      <c r="K473" s="1085"/>
      <c r="L473" s="1085"/>
      <c r="M473" s="1076"/>
      <c r="N473" s="1317"/>
      <c r="O473" s="1076"/>
      <c r="P473" s="1076"/>
    </row>
    <row r="474" spans="1:16" s="1009" customFormat="1" ht="15.95" customHeight="1">
      <c r="A474" s="1001"/>
      <c r="B474" s="1045"/>
      <c r="C474" s="1040"/>
      <c r="D474" s="1041"/>
      <c r="F474" s="1042"/>
      <c r="G474" s="1043"/>
      <c r="H474" s="1084"/>
      <c r="I474" s="1084"/>
      <c r="J474" s="1084"/>
      <c r="K474" s="1085"/>
      <c r="L474" s="1085"/>
      <c r="M474" s="1076"/>
      <c r="N474" s="1317"/>
      <c r="O474" s="1076"/>
      <c r="P474" s="1076"/>
    </row>
    <row r="475" spans="1:16" s="1009" customFormat="1" ht="15.95" customHeight="1">
      <c r="A475" s="1001"/>
      <c r="B475" s="1045"/>
      <c r="C475" s="1040"/>
      <c r="D475" s="1041"/>
      <c r="F475" s="1042"/>
      <c r="G475" s="1043"/>
      <c r="H475" s="1084"/>
      <c r="I475" s="1084"/>
      <c r="J475" s="1084"/>
      <c r="K475" s="1085"/>
      <c r="L475" s="1085"/>
      <c r="M475" s="1076"/>
      <c r="N475" s="1317"/>
      <c r="O475" s="1076"/>
      <c r="P475" s="1076"/>
    </row>
    <row r="476" spans="1:16" s="1009" customFormat="1" ht="15.95" customHeight="1">
      <c r="A476" s="1001"/>
      <c r="B476" s="1045"/>
      <c r="C476" s="1040"/>
      <c r="D476" s="1041"/>
      <c r="F476" s="1042"/>
      <c r="G476" s="1043"/>
      <c r="H476" s="1084"/>
      <c r="I476" s="1084"/>
      <c r="J476" s="1084"/>
      <c r="K476" s="1085"/>
      <c r="L476" s="1085"/>
      <c r="M476" s="1076"/>
      <c r="N476" s="1317"/>
      <c r="O476" s="1076"/>
      <c r="P476" s="1076"/>
    </row>
    <row r="477" spans="1:16" s="1009" customFormat="1" ht="15.95" customHeight="1">
      <c r="A477" s="1001"/>
      <c r="B477" s="1045"/>
      <c r="C477" s="1040"/>
      <c r="D477" s="1041"/>
      <c r="F477" s="1042"/>
      <c r="G477" s="1043"/>
      <c r="H477" s="1084"/>
      <c r="I477" s="1084"/>
      <c r="J477" s="1084"/>
      <c r="K477" s="1085"/>
      <c r="L477" s="1085"/>
      <c r="M477" s="1076"/>
      <c r="N477" s="1317"/>
      <c r="O477" s="1076"/>
      <c r="P477" s="1076"/>
    </row>
    <row r="478" spans="1:16" s="1009" customFormat="1" ht="15.95" customHeight="1">
      <c r="A478" s="1001"/>
      <c r="B478" s="1045"/>
      <c r="C478" s="1040"/>
      <c r="D478" s="1041"/>
      <c r="F478" s="1042"/>
      <c r="G478" s="1043"/>
      <c r="H478" s="1084"/>
      <c r="I478" s="1084"/>
      <c r="J478" s="1084"/>
      <c r="K478" s="1085"/>
      <c r="L478" s="1085"/>
      <c r="M478" s="1076"/>
      <c r="N478" s="1317"/>
      <c r="O478" s="1076"/>
      <c r="P478" s="1076"/>
    </row>
    <row r="479" spans="1:16" s="1009" customFormat="1" ht="15.95" customHeight="1">
      <c r="A479" s="1001"/>
      <c r="B479" s="1045"/>
      <c r="C479" s="1040"/>
      <c r="D479" s="1041"/>
      <c r="F479" s="1042"/>
      <c r="G479" s="1043"/>
      <c r="H479" s="1084"/>
      <c r="I479" s="1084"/>
      <c r="J479" s="1084"/>
      <c r="K479" s="1085"/>
      <c r="L479" s="1085"/>
      <c r="M479" s="1076"/>
      <c r="N479" s="1317"/>
      <c r="O479" s="1076"/>
      <c r="P479" s="1076"/>
    </row>
    <row r="480" spans="1:16" s="1009" customFormat="1" ht="15.95" customHeight="1">
      <c r="A480" s="1001"/>
      <c r="B480" s="1045"/>
      <c r="C480" s="1040"/>
      <c r="D480" s="1041"/>
      <c r="F480" s="1042"/>
      <c r="G480" s="1043"/>
      <c r="H480" s="1084"/>
      <c r="I480" s="1084"/>
      <c r="J480" s="1084"/>
      <c r="K480" s="1085"/>
      <c r="L480" s="1085"/>
      <c r="M480" s="1076"/>
      <c r="N480" s="1317"/>
      <c r="O480" s="1076"/>
      <c r="P480" s="1076"/>
    </row>
    <row r="481" spans="1:16" s="1009" customFormat="1" ht="15.95" customHeight="1">
      <c r="A481" s="1001"/>
      <c r="B481" s="1045"/>
      <c r="C481" s="1040"/>
      <c r="D481" s="1041"/>
      <c r="F481" s="1042"/>
      <c r="G481" s="1043"/>
      <c r="H481" s="1084"/>
      <c r="I481" s="1084"/>
      <c r="J481" s="1084"/>
      <c r="K481" s="1085"/>
      <c r="L481" s="1085"/>
      <c r="M481" s="1076"/>
      <c r="N481" s="1317"/>
      <c r="O481" s="1076"/>
      <c r="P481" s="1076"/>
    </row>
    <row r="482" spans="1:16" s="1009" customFormat="1" ht="15.95" customHeight="1">
      <c r="A482" s="1001"/>
      <c r="B482" s="1045"/>
      <c r="C482" s="1040"/>
      <c r="D482" s="1041"/>
      <c r="F482" s="1042"/>
      <c r="G482" s="1043"/>
      <c r="H482" s="1084"/>
      <c r="I482" s="1084"/>
      <c r="J482" s="1084"/>
      <c r="K482" s="1085"/>
      <c r="L482" s="1085"/>
      <c r="M482" s="1076"/>
      <c r="N482" s="1317"/>
      <c r="O482" s="1076"/>
      <c r="P482" s="1076"/>
    </row>
    <row r="483" spans="1:16" s="1009" customFormat="1" ht="15.95" customHeight="1">
      <c r="A483" s="1001"/>
      <c r="B483" s="1045"/>
      <c r="C483" s="1040"/>
      <c r="D483" s="1041"/>
      <c r="F483" s="1042"/>
      <c r="G483" s="1043"/>
      <c r="H483" s="1084"/>
      <c r="I483" s="1084"/>
      <c r="J483" s="1084"/>
      <c r="K483" s="1085"/>
      <c r="L483" s="1085"/>
      <c r="M483" s="1076"/>
      <c r="N483" s="1317"/>
      <c r="O483" s="1076"/>
      <c r="P483" s="1076"/>
    </row>
    <row r="484" spans="1:16" s="1009" customFormat="1" ht="15.95" customHeight="1">
      <c r="A484" s="1001"/>
      <c r="B484" s="1045"/>
      <c r="C484" s="1040"/>
      <c r="D484" s="1041"/>
      <c r="F484" s="1042"/>
      <c r="G484" s="1043"/>
      <c r="H484" s="1084"/>
      <c r="I484" s="1084"/>
      <c r="J484" s="1084"/>
      <c r="K484" s="1085"/>
      <c r="L484" s="1085"/>
      <c r="M484" s="1076"/>
      <c r="N484" s="1317"/>
      <c r="O484" s="1076"/>
      <c r="P484" s="1076"/>
    </row>
    <row r="485" spans="1:16" s="1009" customFormat="1" ht="15.95" customHeight="1">
      <c r="A485" s="1001"/>
      <c r="B485" s="1045"/>
      <c r="C485" s="1040"/>
      <c r="D485" s="1041"/>
      <c r="F485" s="1042"/>
      <c r="G485" s="1043"/>
      <c r="H485" s="1084"/>
      <c r="I485" s="1084"/>
      <c r="J485" s="1084"/>
      <c r="K485" s="1085"/>
      <c r="L485" s="1085"/>
      <c r="M485" s="1076"/>
      <c r="N485" s="1317"/>
      <c r="O485" s="1076"/>
      <c r="P485" s="1076"/>
    </row>
    <row r="486" spans="1:16" s="1009" customFormat="1" ht="15.95" customHeight="1">
      <c r="A486" s="1001"/>
      <c r="B486" s="1045"/>
      <c r="C486" s="1040"/>
      <c r="D486" s="1041"/>
      <c r="F486" s="1042"/>
      <c r="G486" s="1043"/>
      <c r="H486" s="1084"/>
      <c r="I486" s="1084"/>
      <c r="J486" s="1084"/>
      <c r="K486" s="1085"/>
      <c r="L486" s="1085"/>
      <c r="M486" s="1076"/>
      <c r="N486" s="1317"/>
      <c r="O486" s="1076"/>
      <c r="P486" s="1076"/>
    </row>
    <row r="487" spans="1:16" s="1009" customFormat="1" ht="15.95" customHeight="1">
      <c r="A487" s="1001"/>
      <c r="B487" s="1045"/>
      <c r="C487" s="1040"/>
      <c r="D487" s="1041"/>
      <c r="F487" s="1042"/>
      <c r="G487" s="1043"/>
      <c r="H487" s="1084"/>
      <c r="I487" s="1084"/>
      <c r="J487" s="1084"/>
      <c r="K487" s="1085"/>
      <c r="L487" s="1085"/>
      <c r="M487" s="1076"/>
      <c r="N487" s="1317"/>
      <c r="O487" s="1076"/>
      <c r="P487" s="1076"/>
    </row>
    <row r="488" spans="1:16" s="1009" customFormat="1" ht="15.95" customHeight="1">
      <c r="A488" s="1001"/>
      <c r="B488" s="1045"/>
      <c r="C488" s="1040"/>
      <c r="D488" s="1041"/>
      <c r="F488" s="1042"/>
      <c r="G488" s="1043"/>
      <c r="H488" s="1084"/>
      <c r="I488" s="1084"/>
      <c r="J488" s="1084"/>
      <c r="K488" s="1085"/>
      <c r="L488" s="1085"/>
      <c r="M488" s="1076"/>
      <c r="N488" s="1317"/>
      <c r="O488" s="1076"/>
      <c r="P488" s="1076"/>
    </row>
    <row r="489" spans="1:16" s="1009" customFormat="1" ht="15.95" customHeight="1">
      <c r="A489" s="1001"/>
      <c r="B489" s="1045"/>
      <c r="C489" s="1040"/>
      <c r="D489" s="1041"/>
      <c r="F489" s="1042"/>
      <c r="G489" s="1043"/>
      <c r="H489" s="1084"/>
      <c r="I489" s="1084"/>
      <c r="J489" s="1084"/>
      <c r="K489" s="1085"/>
      <c r="L489" s="1085"/>
      <c r="M489" s="1076"/>
      <c r="N489" s="1317"/>
      <c r="O489" s="1076"/>
      <c r="P489" s="1076"/>
    </row>
    <row r="490" spans="1:16" s="1009" customFormat="1" ht="15.95" customHeight="1">
      <c r="A490" s="1001"/>
      <c r="B490" s="1045"/>
      <c r="C490" s="1040"/>
      <c r="D490" s="1041"/>
      <c r="F490" s="1042"/>
      <c r="G490" s="1043"/>
      <c r="H490" s="1084"/>
      <c r="I490" s="1084"/>
      <c r="J490" s="1084"/>
      <c r="K490" s="1085"/>
      <c r="L490" s="1085"/>
      <c r="M490" s="1076"/>
      <c r="N490" s="1317"/>
      <c r="O490" s="1076"/>
      <c r="P490" s="1076"/>
    </row>
    <row r="491" spans="1:16" s="1009" customFormat="1" ht="15.95" customHeight="1">
      <c r="A491" s="1001"/>
      <c r="B491" s="1045"/>
      <c r="C491" s="1040"/>
      <c r="D491" s="1041"/>
      <c r="F491" s="1042"/>
      <c r="G491" s="1043"/>
      <c r="H491" s="1084"/>
      <c r="I491" s="1084"/>
      <c r="J491" s="1084"/>
      <c r="K491" s="1085"/>
      <c r="L491" s="1085"/>
      <c r="M491" s="1076"/>
      <c r="N491" s="1317"/>
      <c r="O491" s="1076"/>
      <c r="P491" s="1076"/>
    </row>
    <row r="492" spans="1:16" s="1009" customFormat="1" ht="15.95" customHeight="1">
      <c r="A492" s="1001"/>
      <c r="B492" s="1045"/>
      <c r="C492" s="1040"/>
      <c r="D492" s="1041"/>
      <c r="F492" s="1042"/>
      <c r="G492" s="1043"/>
      <c r="H492" s="1084"/>
      <c r="I492" s="1084"/>
      <c r="J492" s="1084"/>
      <c r="K492" s="1085"/>
      <c r="L492" s="1085"/>
      <c r="M492" s="1076"/>
      <c r="N492" s="1317"/>
      <c r="O492" s="1076"/>
      <c r="P492" s="1076"/>
    </row>
    <row r="493" spans="1:16" s="1009" customFormat="1" ht="15.95" customHeight="1">
      <c r="A493" s="1001"/>
      <c r="B493" s="1045"/>
      <c r="C493" s="1040"/>
      <c r="D493" s="1041"/>
      <c r="F493" s="1042"/>
      <c r="G493" s="1043"/>
      <c r="H493" s="1084"/>
      <c r="I493" s="1084"/>
      <c r="J493" s="1084"/>
      <c r="K493" s="1085"/>
      <c r="L493" s="1085"/>
      <c r="M493" s="1076"/>
      <c r="N493" s="1317"/>
      <c r="O493" s="1076"/>
      <c r="P493" s="1076"/>
    </row>
    <row r="494" spans="1:16" s="1009" customFormat="1" ht="15.95" customHeight="1">
      <c r="A494" s="1001"/>
      <c r="B494" s="1045"/>
      <c r="C494" s="1040"/>
      <c r="D494" s="1041"/>
      <c r="F494" s="1042"/>
      <c r="G494" s="1043"/>
      <c r="H494" s="1084"/>
      <c r="I494" s="1084"/>
      <c r="J494" s="1084"/>
      <c r="K494" s="1085"/>
      <c r="L494" s="1085"/>
      <c r="M494" s="1076"/>
      <c r="N494" s="1317"/>
      <c r="O494" s="1076"/>
      <c r="P494" s="1076"/>
    </row>
    <row r="495" spans="1:16" s="1009" customFormat="1" ht="15.95" customHeight="1">
      <c r="A495" s="1001"/>
      <c r="B495" s="1045"/>
      <c r="C495" s="1040"/>
      <c r="D495" s="1041"/>
      <c r="F495" s="1042"/>
      <c r="G495" s="1043"/>
      <c r="H495" s="1084"/>
      <c r="I495" s="1084"/>
      <c r="J495" s="1084"/>
      <c r="K495" s="1085"/>
      <c r="L495" s="1085"/>
      <c r="M495" s="1076"/>
      <c r="N495" s="1317"/>
      <c r="O495" s="1076"/>
      <c r="P495" s="1076"/>
    </row>
    <row r="496" spans="1:16" s="1009" customFormat="1" ht="15.95" customHeight="1">
      <c r="A496" s="1001"/>
      <c r="B496" s="1045"/>
      <c r="C496" s="1040"/>
      <c r="D496" s="1041"/>
      <c r="F496" s="1042"/>
      <c r="G496" s="1043"/>
      <c r="H496" s="1084"/>
      <c r="I496" s="1084"/>
      <c r="J496" s="1084"/>
      <c r="K496" s="1085"/>
      <c r="L496" s="1085"/>
      <c r="M496" s="1076"/>
      <c r="N496" s="1317"/>
      <c r="O496" s="1076"/>
      <c r="P496" s="1076"/>
    </row>
    <row r="497" spans="1:16" s="1009" customFormat="1" ht="15.95" customHeight="1">
      <c r="A497" s="1001"/>
      <c r="B497" s="1045"/>
      <c r="C497" s="1040"/>
      <c r="D497" s="1041"/>
      <c r="F497" s="1042"/>
      <c r="G497" s="1043"/>
      <c r="H497" s="1084"/>
      <c r="I497" s="1084"/>
      <c r="J497" s="1084"/>
      <c r="K497" s="1085"/>
      <c r="L497" s="1085"/>
      <c r="M497" s="1076"/>
      <c r="N497" s="1317"/>
      <c r="O497" s="1076"/>
      <c r="P497" s="1076"/>
    </row>
    <row r="498" spans="1:16" s="1009" customFormat="1" ht="15.95" customHeight="1">
      <c r="A498" s="1001"/>
      <c r="B498" s="1045"/>
      <c r="C498" s="1040"/>
      <c r="D498" s="1041"/>
      <c r="F498" s="1042"/>
      <c r="G498" s="1043"/>
      <c r="H498" s="1084"/>
      <c r="I498" s="1084"/>
      <c r="J498" s="1084"/>
      <c r="K498" s="1085"/>
      <c r="L498" s="1085"/>
      <c r="M498" s="1076"/>
      <c r="N498" s="1317"/>
      <c r="O498" s="1076"/>
      <c r="P498" s="1076"/>
    </row>
    <row r="499" spans="1:16" s="1009" customFormat="1" ht="15.95" customHeight="1">
      <c r="A499" s="1001"/>
      <c r="B499" s="1045"/>
      <c r="C499" s="1040"/>
      <c r="D499" s="1041"/>
      <c r="F499" s="1042"/>
      <c r="G499" s="1043"/>
      <c r="H499" s="1084"/>
      <c r="I499" s="1084"/>
      <c r="J499" s="1084"/>
      <c r="K499" s="1085"/>
      <c r="L499" s="1085"/>
      <c r="M499" s="1076"/>
      <c r="N499" s="1317"/>
      <c r="O499" s="1076"/>
      <c r="P499" s="1076"/>
    </row>
    <row r="500" spans="1:16" s="1009" customFormat="1" ht="15.95" customHeight="1">
      <c r="A500" s="1001"/>
      <c r="B500" s="1045"/>
      <c r="C500" s="1040"/>
      <c r="D500" s="1041"/>
      <c r="F500" s="1042"/>
      <c r="G500" s="1043"/>
      <c r="H500" s="1084"/>
      <c r="I500" s="1084"/>
      <c r="J500" s="1084"/>
      <c r="K500" s="1085"/>
      <c r="L500" s="1085"/>
      <c r="M500" s="1076"/>
      <c r="N500" s="1317"/>
      <c r="O500" s="1076"/>
      <c r="P500" s="1076"/>
    </row>
    <row r="501" spans="1:16" s="1009" customFormat="1" ht="15.95" customHeight="1">
      <c r="A501" s="1001"/>
      <c r="B501" s="1045"/>
      <c r="C501" s="1040"/>
      <c r="D501" s="1041"/>
      <c r="F501" s="1042"/>
      <c r="G501" s="1043"/>
      <c r="H501" s="1084"/>
      <c r="I501" s="1084"/>
      <c r="J501" s="1084"/>
      <c r="K501" s="1085"/>
      <c r="L501" s="1085"/>
      <c r="M501" s="1076"/>
      <c r="N501" s="1317"/>
      <c r="O501" s="1076"/>
      <c r="P501" s="1076"/>
    </row>
    <row r="502" spans="1:16" s="1009" customFormat="1" ht="15.95" customHeight="1">
      <c r="A502" s="1001"/>
      <c r="B502" s="1045"/>
      <c r="C502" s="1040"/>
      <c r="D502" s="1041"/>
      <c r="F502" s="1042"/>
      <c r="G502" s="1043"/>
      <c r="H502" s="1084"/>
      <c r="I502" s="1084"/>
      <c r="J502" s="1084"/>
      <c r="K502" s="1085"/>
      <c r="L502" s="1085"/>
      <c r="M502" s="1076"/>
      <c r="N502" s="1317"/>
      <c r="O502" s="1076"/>
      <c r="P502" s="1076"/>
    </row>
    <row r="503" spans="1:16" s="1009" customFormat="1" ht="15.95" customHeight="1">
      <c r="A503" s="1001"/>
      <c r="B503" s="1045"/>
      <c r="C503" s="1040"/>
      <c r="D503" s="1041"/>
      <c r="F503" s="1042"/>
      <c r="G503" s="1043"/>
      <c r="H503" s="1084"/>
      <c r="I503" s="1084"/>
      <c r="J503" s="1084"/>
      <c r="K503" s="1085"/>
      <c r="L503" s="1085"/>
      <c r="M503" s="1076"/>
      <c r="N503" s="1317"/>
      <c r="O503" s="1076"/>
      <c r="P503" s="1076"/>
    </row>
    <row r="504" spans="1:16" s="1009" customFormat="1" ht="15.95" customHeight="1">
      <c r="A504" s="1001"/>
      <c r="B504" s="1045"/>
      <c r="C504" s="1040"/>
      <c r="D504" s="1041"/>
      <c r="F504" s="1042"/>
      <c r="G504" s="1043"/>
      <c r="H504" s="1084"/>
      <c r="I504" s="1084"/>
      <c r="J504" s="1084"/>
      <c r="K504" s="1085"/>
      <c r="L504" s="1085"/>
      <c r="M504" s="1076"/>
      <c r="N504" s="1317"/>
      <c r="O504" s="1076"/>
      <c r="P504" s="1076"/>
    </row>
    <row r="505" spans="1:16" s="1009" customFormat="1" ht="15.95" customHeight="1">
      <c r="A505" s="1001"/>
      <c r="B505" s="1045"/>
      <c r="C505" s="1040"/>
      <c r="D505" s="1041"/>
      <c r="F505" s="1042"/>
      <c r="G505" s="1043"/>
      <c r="H505" s="1084"/>
      <c r="I505" s="1084"/>
      <c r="J505" s="1084"/>
      <c r="K505" s="1085"/>
      <c r="L505" s="1085"/>
      <c r="M505" s="1076"/>
      <c r="N505" s="1317"/>
      <c r="O505" s="1076"/>
      <c r="P505" s="1076"/>
    </row>
    <row r="506" spans="1:16" s="1009" customFormat="1" ht="15.95" customHeight="1">
      <c r="A506" s="1001"/>
      <c r="B506" s="1045"/>
      <c r="C506" s="1040"/>
      <c r="D506" s="1041"/>
      <c r="F506" s="1042"/>
      <c r="G506" s="1043"/>
      <c r="H506" s="1084"/>
      <c r="I506" s="1084"/>
      <c r="J506" s="1084"/>
      <c r="K506" s="1085"/>
      <c r="L506" s="1085"/>
      <c r="M506" s="1076"/>
      <c r="N506" s="1317"/>
      <c r="O506" s="1076"/>
      <c r="P506" s="1076"/>
    </row>
    <row r="507" spans="1:16" s="1009" customFormat="1" ht="15.95" customHeight="1">
      <c r="A507" s="1001"/>
      <c r="B507" s="1045"/>
      <c r="C507" s="1040"/>
      <c r="D507" s="1041"/>
      <c r="F507" s="1042"/>
      <c r="G507" s="1043"/>
      <c r="H507" s="1084"/>
      <c r="I507" s="1084"/>
      <c r="J507" s="1084"/>
      <c r="K507" s="1085"/>
      <c r="L507" s="1085"/>
      <c r="M507" s="1076"/>
      <c r="N507" s="1317"/>
      <c r="O507" s="1076"/>
      <c r="P507" s="1076"/>
    </row>
    <row r="508" spans="1:16" s="1009" customFormat="1" ht="15.95" customHeight="1">
      <c r="A508" s="1001"/>
      <c r="B508" s="1045"/>
      <c r="C508" s="1040"/>
      <c r="D508" s="1041"/>
      <c r="F508" s="1042"/>
      <c r="G508" s="1043"/>
      <c r="H508" s="1084"/>
      <c r="I508" s="1084"/>
      <c r="J508" s="1084"/>
      <c r="K508" s="1085"/>
      <c r="L508" s="1085"/>
      <c r="M508" s="1076"/>
      <c r="N508" s="1317"/>
      <c r="O508" s="1076"/>
      <c r="P508" s="1076"/>
    </row>
    <row r="509" spans="1:16" s="1009" customFormat="1" ht="15.95" customHeight="1">
      <c r="A509" s="1001"/>
      <c r="B509" s="1045"/>
      <c r="C509" s="1040"/>
      <c r="D509" s="1041"/>
      <c r="F509" s="1042"/>
      <c r="G509" s="1043"/>
      <c r="H509" s="1084"/>
      <c r="I509" s="1084"/>
      <c r="J509" s="1084"/>
      <c r="K509" s="1085"/>
      <c r="L509" s="1085"/>
      <c r="M509" s="1076"/>
      <c r="N509" s="1317"/>
      <c r="O509" s="1076"/>
      <c r="P509" s="1076"/>
    </row>
    <row r="510" spans="1:16" s="1009" customFormat="1" ht="15.95" customHeight="1">
      <c r="A510" s="1001"/>
      <c r="B510" s="1045"/>
      <c r="C510" s="1040"/>
      <c r="D510" s="1041"/>
      <c r="F510" s="1042"/>
      <c r="G510" s="1043"/>
      <c r="H510" s="1084"/>
      <c r="I510" s="1084"/>
      <c r="J510" s="1084"/>
      <c r="K510" s="1085"/>
      <c r="L510" s="1085"/>
      <c r="M510" s="1076"/>
      <c r="N510" s="1317"/>
      <c r="O510" s="1076"/>
      <c r="P510" s="1076"/>
    </row>
    <row r="511" spans="1:16" s="1009" customFormat="1" ht="15.95" customHeight="1">
      <c r="A511" s="1001"/>
      <c r="B511" s="1045"/>
      <c r="C511" s="1040"/>
      <c r="D511" s="1041"/>
      <c r="F511" s="1042"/>
      <c r="G511" s="1043"/>
      <c r="H511" s="1084"/>
      <c r="I511" s="1084"/>
      <c r="J511" s="1084"/>
      <c r="K511" s="1085"/>
      <c r="L511" s="1085"/>
      <c r="M511" s="1076"/>
      <c r="N511" s="1317"/>
      <c r="O511" s="1076"/>
      <c r="P511" s="1076"/>
    </row>
    <row r="512" spans="1:16" s="1009" customFormat="1" ht="15.95" customHeight="1">
      <c r="A512" s="1001"/>
      <c r="B512" s="1045"/>
      <c r="C512" s="1040"/>
      <c r="D512" s="1041"/>
      <c r="F512" s="1042"/>
      <c r="G512" s="1043"/>
      <c r="H512" s="1084"/>
      <c r="I512" s="1084"/>
      <c r="J512" s="1084"/>
      <c r="K512" s="1085"/>
      <c r="L512" s="1085"/>
      <c r="M512" s="1076"/>
      <c r="N512" s="1317"/>
      <c r="O512" s="1076"/>
      <c r="P512" s="1076"/>
    </row>
    <row r="513" spans="1:16" s="1009" customFormat="1" ht="15.95" customHeight="1">
      <c r="A513" s="1001"/>
      <c r="B513" s="1045"/>
      <c r="C513" s="1040"/>
      <c r="D513" s="1041"/>
      <c r="F513" s="1042"/>
      <c r="G513" s="1043"/>
      <c r="H513" s="1084"/>
      <c r="I513" s="1084"/>
      <c r="J513" s="1084"/>
      <c r="K513" s="1085"/>
      <c r="L513" s="1085"/>
      <c r="M513" s="1076"/>
      <c r="N513" s="1317"/>
      <c r="O513" s="1076"/>
      <c r="P513" s="1076"/>
    </row>
    <row r="514" spans="1:16" s="1009" customFormat="1" ht="15.95" customHeight="1">
      <c r="A514" s="1001"/>
      <c r="B514" s="1045"/>
      <c r="C514" s="1040"/>
      <c r="D514" s="1041"/>
      <c r="F514" s="1042"/>
      <c r="G514" s="1043"/>
      <c r="H514" s="1084"/>
      <c r="I514" s="1084"/>
      <c r="J514" s="1084"/>
      <c r="K514" s="1085"/>
      <c r="L514" s="1085"/>
      <c r="M514" s="1076"/>
      <c r="N514" s="1317"/>
      <c r="O514" s="1076"/>
      <c r="P514" s="1076"/>
    </row>
    <row r="515" spans="1:16" s="1009" customFormat="1" ht="15.95" customHeight="1">
      <c r="A515" s="1001"/>
      <c r="B515" s="1045"/>
      <c r="C515" s="1040"/>
      <c r="D515" s="1041"/>
      <c r="F515" s="1042"/>
      <c r="G515" s="1043"/>
      <c r="H515" s="1084"/>
      <c r="I515" s="1084"/>
      <c r="J515" s="1084"/>
      <c r="K515" s="1085"/>
      <c r="L515" s="1085"/>
      <c r="M515" s="1076"/>
      <c r="N515" s="1317"/>
      <c r="O515" s="1076"/>
      <c r="P515" s="1076"/>
    </row>
    <row r="516" spans="1:16" s="1009" customFormat="1" ht="15.95" customHeight="1">
      <c r="A516" s="1001"/>
      <c r="B516" s="1045"/>
      <c r="C516" s="1040"/>
      <c r="D516" s="1041"/>
      <c r="F516" s="1042"/>
      <c r="G516" s="1043"/>
      <c r="H516" s="1084"/>
      <c r="I516" s="1084"/>
      <c r="J516" s="1084"/>
      <c r="K516" s="1085"/>
      <c r="L516" s="1085"/>
      <c r="M516" s="1076"/>
      <c r="N516" s="1317"/>
      <c r="O516" s="1076"/>
      <c r="P516" s="1076"/>
    </row>
    <row r="517" spans="1:16" s="1009" customFormat="1" ht="15.95" customHeight="1">
      <c r="A517" s="1001"/>
      <c r="B517" s="1045"/>
      <c r="C517" s="1040"/>
      <c r="D517" s="1041"/>
      <c r="F517" s="1042"/>
      <c r="G517" s="1043"/>
      <c r="H517" s="1084"/>
      <c r="I517" s="1084"/>
      <c r="J517" s="1084"/>
      <c r="K517" s="1085"/>
      <c r="L517" s="1085"/>
      <c r="M517" s="1076"/>
      <c r="N517" s="1317"/>
      <c r="O517" s="1076"/>
      <c r="P517" s="1076"/>
    </row>
    <row r="518" spans="1:16" s="1009" customFormat="1" ht="15.95" customHeight="1">
      <c r="A518" s="1001"/>
      <c r="B518" s="1045"/>
      <c r="C518" s="1040"/>
      <c r="D518" s="1041"/>
      <c r="F518" s="1042"/>
      <c r="G518" s="1043"/>
      <c r="H518" s="1084"/>
      <c r="I518" s="1084"/>
      <c r="J518" s="1084"/>
      <c r="K518" s="1085"/>
      <c r="L518" s="1085"/>
      <c r="M518" s="1076"/>
      <c r="N518" s="1317"/>
      <c r="O518" s="1076"/>
      <c r="P518" s="1076"/>
    </row>
    <row r="519" spans="1:16" s="1009" customFormat="1" ht="15.95" customHeight="1">
      <c r="A519" s="1001"/>
      <c r="B519" s="1045"/>
      <c r="C519" s="1040"/>
      <c r="D519" s="1041"/>
      <c r="F519" s="1042"/>
      <c r="G519" s="1043"/>
      <c r="H519" s="1084"/>
      <c r="I519" s="1084"/>
      <c r="J519" s="1084"/>
      <c r="K519" s="1085"/>
      <c r="L519" s="1085"/>
      <c r="M519" s="1076"/>
      <c r="N519" s="1317"/>
      <c r="O519" s="1076"/>
      <c r="P519" s="1076"/>
    </row>
  </sheetData>
  <mergeCells count="36">
    <mergeCell ref="I267:J267"/>
    <mergeCell ref="I266:J266"/>
    <mergeCell ref="I387:J387"/>
    <mergeCell ref="I388:J388"/>
    <mergeCell ref="I148:J148"/>
    <mergeCell ref="I149:J149"/>
    <mergeCell ref="I285:I286"/>
    <mergeCell ref="J285:J286"/>
    <mergeCell ref="E283:H283"/>
    <mergeCell ref="E284:H284"/>
    <mergeCell ref="B285:C285"/>
    <mergeCell ref="D285:D286"/>
    <mergeCell ref="E285:E286"/>
    <mergeCell ref="F285:F286"/>
    <mergeCell ref="G285:G286"/>
    <mergeCell ref="H285:H286"/>
    <mergeCell ref="J9:J10"/>
    <mergeCell ref="E167:H167"/>
    <mergeCell ref="E168:H168"/>
    <mergeCell ref="B169:C169"/>
    <mergeCell ref="D169:D170"/>
    <mergeCell ref="E169:E170"/>
    <mergeCell ref="F169:F170"/>
    <mergeCell ref="G169:G170"/>
    <mergeCell ref="H169:H170"/>
    <mergeCell ref="I169:I170"/>
    <mergeCell ref="J169:J170"/>
    <mergeCell ref="I9:I10"/>
    <mergeCell ref="E7:H7"/>
    <mergeCell ref="E8:H8"/>
    <mergeCell ref="B9:C9"/>
    <mergeCell ref="D9:D10"/>
    <mergeCell ref="E9:E10"/>
    <mergeCell ref="F9:F10"/>
    <mergeCell ref="G9:G10"/>
    <mergeCell ref="H9:H10"/>
  </mergeCells>
  <printOptions horizontalCentered="1"/>
  <pageMargins left="0.25" right="0.25" top="0.75" bottom="0.25" header="0.31496062992126" footer="0.31496062992126"/>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78"/>
  <sheetViews>
    <sheetView zoomScale="90" zoomScaleNormal="90" workbookViewId="0">
      <selection activeCell="D29" sqref="D29"/>
    </sheetView>
  </sheetViews>
  <sheetFormatPr defaultRowHeight="18" customHeight="1"/>
  <cols>
    <col min="1" max="1" width="7.5703125" style="193" customWidth="1"/>
    <col min="2" max="2" width="66.85546875" style="193" customWidth="1"/>
    <col min="3" max="3" width="42.28515625" style="193" customWidth="1"/>
    <col min="4" max="4" width="28" style="193" customWidth="1"/>
    <col min="5" max="6" width="16.85546875" style="193" customWidth="1"/>
    <col min="7" max="16384" width="9.140625" style="193"/>
  </cols>
  <sheetData>
    <row r="1" spans="1:7" ht="18" customHeight="1">
      <c r="A1" s="598" t="str">
        <f>+'Thong tin DN'!B4</f>
        <v>CÔNG TY TNHH TMDV VÀ XD ĐỨC HÀ</v>
      </c>
      <c r="B1" s="220"/>
    </row>
    <row r="2" spans="1:7" ht="18" customHeight="1">
      <c r="A2" s="598" t="str">
        <f>+'Thong tin DN'!B7</f>
        <v>Số 1D, TT Bà Triệu, P.Nguyễn Trãi, Q.Hà Đông, TP.Hà Nội</v>
      </c>
      <c r="B2" s="220"/>
      <c r="G2" s="221" t="s">
        <v>75</v>
      </c>
    </row>
    <row r="4" spans="1:7" ht="24.75" customHeight="1">
      <c r="A4" s="1808" t="s">
        <v>97</v>
      </c>
      <c r="B4" s="1808"/>
      <c r="C4" s="1808"/>
      <c r="D4" s="1808"/>
    </row>
    <row r="5" spans="1:7" ht="18" customHeight="1">
      <c r="A5" s="1809" t="s">
        <v>1702</v>
      </c>
      <c r="B5" s="1809"/>
      <c r="C5" s="1809"/>
      <c r="D5" s="1809"/>
      <c r="E5" s="221" t="s">
        <v>75</v>
      </c>
    </row>
    <row r="6" spans="1:7" ht="18" customHeight="1">
      <c r="A6" s="1809" t="s">
        <v>1509</v>
      </c>
      <c r="B6" s="1809"/>
      <c r="C6" s="1809"/>
      <c r="D6" s="1809"/>
    </row>
    <row r="8" spans="1:7" ht="18" customHeight="1">
      <c r="A8" s="1805" t="s">
        <v>29</v>
      </c>
      <c r="B8" s="1805" t="s">
        <v>30</v>
      </c>
      <c r="C8" s="1805" t="s">
        <v>99</v>
      </c>
      <c r="D8" s="1807" t="s">
        <v>98</v>
      </c>
    </row>
    <row r="9" spans="1:7" ht="18" customHeight="1">
      <c r="A9" s="1806"/>
      <c r="B9" s="1806"/>
      <c r="C9" s="1806"/>
      <c r="D9" s="1806"/>
    </row>
    <row r="10" spans="1:7" ht="18" customHeight="1">
      <c r="A10" s="1255">
        <v>111</v>
      </c>
      <c r="B10" s="4" t="s">
        <v>31</v>
      </c>
      <c r="C10" s="1350" t="str">
        <f>IF(LEN(A10)&gt;3,"SỔ CHI TIẾT TK"&amp;" "&amp;A10&amp;" - "&amp;B10,"SỔ CÁI TK"&amp;" "&amp;A10&amp;" - "&amp;B10)</f>
        <v>SỔ CÁI TK 111 - Tiền mặt</v>
      </c>
      <c r="D10" s="222"/>
    </row>
    <row r="11" spans="1:7" ht="18" customHeight="1">
      <c r="A11" s="1256">
        <v>112</v>
      </c>
      <c r="B11" s="5" t="s">
        <v>32</v>
      </c>
      <c r="C11" s="1350" t="str">
        <f t="shared" ref="C11:C74" si="0">IF(LEN(A11)&gt;3,"SỔ CHI TIẾT TK"&amp;" "&amp;A11&amp;" - "&amp;B11,"SỔ CÁI TK"&amp;" "&amp;A11&amp;" - "&amp;B11)</f>
        <v>SỔ CÁI TK 112 - Tiền gửi Ngân hàng</v>
      </c>
      <c r="D11" s="223"/>
    </row>
    <row r="12" spans="1:7" ht="18" customHeight="1">
      <c r="A12" s="1256">
        <v>121</v>
      </c>
      <c r="B12" s="5" t="s">
        <v>33</v>
      </c>
      <c r="C12" s="1350" t="str">
        <f t="shared" si="0"/>
        <v>SỔ CÁI TK 121 - Đầu tư tài chính ngắn hạn</v>
      </c>
      <c r="D12" s="223"/>
    </row>
    <row r="13" spans="1:7" ht="18" customHeight="1">
      <c r="A13" s="1256">
        <v>131</v>
      </c>
      <c r="B13" s="5" t="s">
        <v>34</v>
      </c>
      <c r="C13" s="1350" t="str">
        <f t="shared" si="0"/>
        <v>SỔ CÁI TK 131 - Phải thu khách hàng</v>
      </c>
      <c r="D13" s="223"/>
    </row>
    <row r="14" spans="1:7" ht="18" customHeight="1">
      <c r="A14" s="1256" t="s">
        <v>1772</v>
      </c>
      <c r="B14" s="5" t="s">
        <v>1771</v>
      </c>
      <c r="C14" s="1350" t="str">
        <f t="shared" si="0"/>
        <v>SỔ CHI TIẾT TK 131SG - CÔNG TY TNHH  INTERCONNECT POWER &amp; SIGNAL</v>
      </c>
      <c r="D14" s="223"/>
    </row>
    <row r="15" spans="1:7" ht="18" customHeight="1">
      <c r="A15" s="1256" t="s">
        <v>1789</v>
      </c>
      <c r="B15" s="5" t="s">
        <v>1788</v>
      </c>
      <c r="C15" s="1350" t="str">
        <f t="shared" si="0"/>
        <v>SỔ CHI TIẾT TK 131CV - CÔNG TY TNHH CINVEN</v>
      </c>
      <c r="D15" s="223"/>
    </row>
    <row r="16" spans="1:7" ht="18" customHeight="1">
      <c r="A16" s="1256" t="s">
        <v>1786</v>
      </c>
      <c r="B16" s="5" t="s">
        <v>1785</v>
      </c>
      <c r="C16" s="1350" t="str">
        <f t="shared" si="0"/>
        <v>SỔ CHI TIẾT TK 131BVN - CÔNG TY TNHH  BU IL VINA</v>
      </c>
      <c r="D16" s="223"/>
    </row>
    <row r="17" spans="1:4" ht="18" customHeight="1">
      <c r="A17" s="1256" t="s">
        <v>1781</v>
      </c>
      <c r="B17" s="5" t="s">
        <v>1780</v>
      </c>
      <c r="C17" s="1350" t="str">
        <f t="shared" si="0"/>
        <v>SỔ CHI TIẾT TK 131APM - CÔNG TY CỔ PHẦN THIẾT BỊ ĐIỆN APM</v>
      </c>
      <c r="D17" s="223"/>
    </row>
    <row r="18" spans="1:4" ht="18" customHeight="1">
      <c r="A18" s="1256" t="s">
        <v>1783</v>
      </c>
      <c r="B18" s="5" t="s">
        <v>1782</v>
      </c>
      <c r="C18" s="1350" t="str">
        <f t="shared" si="0"/>
        <v>SỔ CHI TIẾT TK 131TL - CÔNG TY TNHH PRIME TECHNOLOGY VINA</v>
      </c>
      <c r="D18" s="223"/>
    </row>
    <row r="19" spans="1:4" ht="18" customHeight="1">
      <c r="A19" s="1256" t="s">
        <v>1792</v>
      </c>
      <c r="B19" s="5" t="s">
        <v>1791</v>
      </c>
      <c r="C19" s="1350" t="str">
        <f t="shared" si="0"/>
        <v>SỔ CHI TIẾT TK 131MES - CÔNG TY CỔ PHẦN GIẢI PHÁP CƠ ĐIỆN MES</v>
      </c>
      <c r="D19" s="223"/>
    </row>
    <row r="20" spans="1:4" ht="18" customHeight="1">
      <c r="A20" s="1256" t="s">
        <v>1795</v>
      </c>
      <c r="B20" s="5" t="s">
        <v>1794</v>
      </c>
      <c r="C20" s="1350" t="str">
        <f t="shared" si="0"/>
        <v xml:space="preserve">SỔ CHI TIẾT TK 131TH - CÔNG TY TNHH ĐIỆN TỬ  HƯNG THỊNH </v>
      </c>
      <c r="D20" s="223"/>
    </row>
    <row r="21" spans="1:4" ht="18" customHeight="1">
      <c r="A21" s="1257"/>
      <c r="B21" s="1258"/>
      <c r="C21" s="1350" t="str">
        <f t="shared" si="0"/>
        <v xml:space="preserve">SỔ CÁI TK  - </v>
      </c>
      <c r="D21" s="223"/>
    </row>
    <row r="22" spans="1:4" ht="18" customHeight="1">
      <c r="A22" s="1256">
        <v>133</v>
      </c>
      <c r="B22" s="5" t="s">
        <v>35</v>
      </c>
      <c r="C22" s="1350" t="str">
        <f t="shared" si="0"/>
        <v>SỔ CÁI TK 133 - Thuế GTGT đầu vào được khấu trừ</v>
      </c>
      <c r="D22" s="223"/>
    </row>
    <row r="23" spans="1:4" ht="18" customHeight="1">
      <c r="A23" s="1256">
        <v>138</v>
      </c>
      <c r="B23" s="5" t="s">
        <v>36</v>
      </c>
      <c r="C23" s="1350" t="str">
        <f t="shared" si="0"/>
        <v>SỔ CÁI TK 138 - Phải thu khác</v>
      </c>
      <c r="D23" s="223"/>
    </row>
    <row r="24" spans="1:4" ht="18" customHeight="1">
      <c r="A24" s="1256">
        <v>1388</v>
      </c>
      <c r="B24" s="5" t="s">
        <v>37</v>
      </c>
      <c r="C24" s="1350" t="str">
        <f t="shared" si="0"/>
        <v>SỔ CHI TIẾT TK 1388 - Phải thu vốn góp điều lệ</v>
      </c>
      <c r="D24" s="223"/>
    </row>
    <row r="25" spans="1:4" ht="18" customHeight="1">
      <c r="A25" s="1256">
        <v>141</v>
      </c>
      <c r="B25" s="5" t="s">
        <v>38</v>
      </c>
      <c r="C25" s="1350" t="str">
        <f>IF(LEN(A25)&gt;3,"SỔ CHI TIẾT TK"&amp;" "&amp;A25&amp;" - "&amp;B25,"SỔ CÁI TK"&amp;" "&amp;A25&amp;" - "&amp;B25)</f>
        <v>SỔ CÁI TK 141 - Tạm ứng</v>
      </c>
      <c r="D25" s="223"/>
    </row>
    <row r="26" spans="1:4" ht="18" customHeight="1">
      <c r="A26" s="1256">
        <v>152</v>
      </c>
      <c r="B26" s="5" t="s">
        <v>39</v>
      </c>
      <c r="C26" s="1350" t="str">
        <f t="shared" si="0"/>
        <v>SỔ CÁI TK 152 - Nguyên vật liệu</v>
      </c>
      <c r="D26" s="223"/>
    </row>
    <row r="27" spans="1:4" ht="18" customHeight="1">
      <c r="A27" s="1256">
        <v>1521</v>
      </c>
      <c r="B27" s="5" t="s">
        <v>2150</v>
      </c>
      <c r="C27" s="1350" t="str">
        <f t="shared" si="0"/>
        <v>SỔ CHI TIẾT TK 1521 - Nguyên vật liệu chính</v>
      </c>
      <c r="D27" s="223"/>
    </row>
    <row r="28" spans="1:4" ht="18" customHeight="1">
      <c r="A28" s="1256">
        <v>1522</v>
      </c>
      <c r="B28" s="5" t="s">
        <v>2151</v>
      </c>
      <c r="C28" s="1350" t="str">
        <f t="shared" si="0"/>
        <v>SỔ CHI TIẾT TK 1522 - Nguyên vật liệu phụ</v>
      </c>
      <c r="D28" s="223"/>
    </row>
    <row r="29" spans="1:4" ht="18" customHeight="1">
      <c r="A29" s="1256">
        <v>1523</v>
      </c>
      <c r="B29" s="5" t="s">
        <v>2152</v>
      </c>
      <c r="C29" s="1350" t="str">
        <f t="shared" si="0"/>
        <v>SỔ CHI TIẾT TK 1523 - Nhiên liệu</v>
      </c>
      <c r="D29" s="223"/>
    </row>
    <row r="30" spans="1:4" ht="18" customHeight="1">
      <c r="A30" s="1256">
        <v>153</v>
      </c>
      <c r="B30" s="5" t="s">
        <v>40</v>
      </c>
      <c r="C30" s="1350" t="str">
        <f t="shared" si="0"/>
        <v>SỔ CÁI TK 153 - Công cụ, dụng cụ</v>
      </c>
      <c r="D30" s="223"/>
    </row>
    <row r="31" spans="1:4" ht="18" customHeight="1">
      <c r="A31" s="1256">
        <v>154</v>
      </c>
      <c r="B31" s="5" t="s">
        <v>41</v>
      </c>
      <c r="C31" s="1350" t="str">
        <f t="shared" si="0"/>
        <v>SỔ CÁI TK 154 - CP SX KD dở dang</v>
      </c>
      <c r="D31" s="223"/>
    </row>
    <row r="32" spans="1:4" ht="18" customHeight="1">
      <c r="A32" s="1256">
        <v>1541</v>
      </c>
      <c r="B32" s="5" t="s">
        <v>2153</v>
      </c>
      <c r="C32" s="1350" t="str">
        <f t="shared" si="0"/>
        <v>SỔ CHI TIẾT TK 1541 - Chi phí nguyên vật liệu dở dang</v>
      </c>
      <c r="D32" s="223"/>
    </row>
    <row r="33" spans="1:4" ht="18" customHeight="1">
      <c r="A33" s="1256">
        <v>1542</v>
      </c>
      <c r="B33" s="5" t="s">
        <v>2154</v>
      </c>
      <c r="C33" s="1350" t="str">
        <f t="shared" si="0"/>
        <v>SỔ CHI TIẾT TK 1542 - Chi phí nhân công dở dang</v>
      </c>
      <c r="D33" s="223"/>
    </row>
    <row r="34" spans="1:4" ht="18" customHeight="1">
      <c r="A34" s="1256">
        <v>1543</v>
      </c>
      <c r="B34" s="5" t="s">
        <v>2155</v>
      </c>
      <c r="C34" s="1350" t="str">
        <f t="shared" si="0"/>
        <v>SỔ CHI TIẾT TK 1543 - Chi phí sản xuất chung dở dang</v>
      </c>
      <c r="D34" s="223"/>
    </row>
    <row r="35" spans="1:4" ht="18" customHeight="1">
      <c r="A35" s="1256">
        <v>155</v>
      </c>
      <c r="B35" s="5" t="s">
        <v>2156</v>
      </c>
      <c r="C35" s="1350" t="str">
        <f t="shared" si="0"/>
        <v>SỔ CÁI TK 155 - Thành phẩm</v>
      </c>
      <c r="D35" s="223"/>
    </row>
    <row r="36" spans="1:4" ht="18" customHeight="1">
      <c r="A36" s="1256">
        <v>156</v>
      </c>
      <c r="B36" s="5" t="s">
        <v>42</v>
      </c>
      <c r="C36" s="1350" t="str">
        <f t="shared" si="0"/>
        <v>SỔ CÁI TK 156 - Hàng hoá</v>
      </c>
      <c r="D36" s="223"/>
    </row>
    <row r="37" spans="1:4" ht="18" customHeight="1">
      <c r="A37" s="1256">
        <v>211</v>
      </c>
      <c r="B37" s="5" t="s">
        <v>43</v>
      </c>
      <c r="C37" s="1350" t="str">
        <f t="shared" si="0"/>
        <v>SỔ CÁI TK 211 - Tài sản cố định</v>
      </c>
      <c r="D37" s="223"/>
    </row>
    <row r="38" spans="1:4" ht="18" customHeight="1">
      <c r="A38" s="1256">
        <v>214</v>
      </c>
      <c r="B38" s="5" t="s">
        <v>44</v>
      </c>
      <c r="C38" s="1350" t="str">
        <f t="shared" si="0"/>
        <v>SỔ CÁI TK 214 - Hao mòn TSCĐ</v>
      </c>
      <c r="D38" s="223"/>
    </row>
    <row r="39" spans="1:4" ht="18" customHeight="1">
      <c r="A39" s="1256">
        <v>221</v>
      </c>
      <c r="B39" s="5" t="s">
        <v>45</v>
      </c>
      <c r="C39" s="1350" t="str">
        <f t="shared" si="0"/>
        <v>SỔ CÁI TK 221 - Đầu tư tài chính dài hạn</v>
      </c>
      <c r="D39" s="223"/>
    </row>
    <row r="40" spans="1:4" ht="18" customHeight="1">
      <c r="A40" s="1256">
        <v>242</v>
      </c>
      <c r="B40" s="5" t="s">
        <v>46</v>
      </c>
      <c r="C40" s="1350" t="str">
        <f t="shared" si="0"/>
        <v>SỔ CÁI TK 242 - Chi phí trả trước dài hạn</v>
      </c>
      <c r="D40" s="223"/>
    </row>
    <row r="41" spans="1:4" ht="18" customHeight="1">
      <c r="A41" s="1256">
        <v>331</v>
      </c>
      <c r="B41" s="5" t="s">
        <v>47</v>
      </c>
      <c r="C41" s="1350" t="str">
        <f t="shared" si="0"/>
        <v>SỔ CÁI TK 331 - Phải trả người bán</v>
      </c>
      <c r="D41" s="223"/>
    </row>
    <row r="42" spans="1:4" ht="18" customHeight="1">
      <c r="A42" s="1256" t="s">
        <v>1740</v>
      </c>
      <c r="B42" s="5" t="s">
        <v>1739</v>
      </c>
      <c r="C42" s="1350" t="str">
        <f t="shared" si="0"/>
        <v>SỔ CHI TIẾT TK 331NM - CÔNG TY TNHH KỸ THUẬT VÀ CÔNG NGHIỆP NHẬT MINH</v>
      </c>
      <c r="D42" s="223"/>
    </row>
    <row r="43" spans="1:4" ht="18" customHeight="1">
      <c r="A43" s="1256" t="s">
        <v>1760</v>
      </c>
      <c r="B43" s="5" t="s">
        <v>1759</v>
      </c>
      <c r="C43" s="1350" t="str">
        <f t="shared" si="0"/>
        <v>SỔ CHI TIẾT TK 331HQ - CÔNG TY CỔ PHẦN THƯƠNG MẠI TỔNG HỢP HQ</v>
      </c>
      <c r="D43" s="223"/>
    </row>
    <row r="44" spans="1:4" ht="18" customHeight="1">
      <c r="A44" s="1256" t="s">
        <v>1757</v>
      </c>
      <c r="B44" s="5" t="s">
        <v>1756</v>
      </c>
      <c r="C44" s="1350" t="str">
        <f t="shared" si="0"/>
        <v>SỔ CHI TIẾT TK 331PT - CÔNG TY CỔ PHẦN THIẾT BỊ ĐIỆN NANO- PHƯỚC THẠNH</v>
      </c>
      <c r="D44" s="223"/>
    </row>
    <row r="45" spans="1:4" ht="18" customHeight="1">
      <c r="A45" s="1256" t="s">
        <v>1746</v>
      </c>
      <c r="B45" s="802" t="s">
        <v>1833</v>
      </c>
      <c r="C45" s="1350" t="str">
        <f t="shared" si="0"/>
        <v>SỔ CHI TIẾT TK 331VC - CÔNG TY CP ĐẦU TƯ VÀ THƯƠNG MẠI VIỆT COM</v>
      </c>
      <c r="D45" s="223"/>
    </row>
    <row r="46" spans="1:4" ht="18" customHeight="1">
      <c r="A46" s="1256" t="s">
        <v>1737</v>
      </c>
      <c r="B46" s="5" t="s">
        <v>1736</v>
      </c>
      <c r="C46" s="1350" t="str">
        <f t="shared" si="0"/>
        <v>SỔ CHI TIẾT TK 331TD - CÔNG TY TNHH KINH DOANH THƯƠNG MẠI TIẾN DŨNG</v>
      </c>
      <c r="D46" s="223"/>
    </row>
    <row r="47" spans="1:4" ht="18" customHeight="1">
      <c r="A47" s="1256" t="s">
        <v>1743</v>
      </c>
      <c r="B47" s="5" t="s">
        <v>1742</v>
      </c>
      <c r="C47" s="1350" t="str">
        <f t="shared" si="0"/>
        <v>SỔ CHI TIẾT TK 331LT - CÔNG TY TNHH XUÂN LỘC THỌ</v>
      </c>
      <c r="D47" s="223"/>
    </row>
    <row r="48" spans="1:4" ht="18" customHeight="1">
      <c r="A48" s="1256" t="s">
        <v>1749</v>
      </c>
      <c r="B48" s="5" t="s">
        <v>1748</v>
      </c>
      <c r="C48" s="1350" t="str">
        <f t="shared" si="0"/>
        <v>SỔ CHI TIẾT TK 331G - CÔNG TY TNHH GROSUN</v>
      </c>
      <c r="D48" s="223"/>
    </row>
    <row r="49" spans="1:4" ht="18" customHeight="1">
      <c r="A49" s="1256" t="s">
        <v>1752</v>
      </c>
      <c r="B49" s="5" t="s">
        <v>1751</v>
      </c>
      <c r="C49" s="1350" t="str">
        <f t="shared" si="0"/>
        <v>SỔ CHI TIẾT TK 331VN - CÔNG TY TNHH HAEIN VIỆT NAM</v>
      </c>
      <c r="D49" s="223"/>
    </row>
    <row r="50" spans="1:4" ht="18" customHeight="1">
      <c r="A50" s="1256" t="s">
        <v>1766</v>
      </c>
      <c r="B50" s="5" t="s">
        <v>1765</v>
      </c>
      <c r="C50" s="1350" t="str">
        <f t="shared" si="0"/>
        <v>SỔ CHI TIẾT TK 331VP - CÔNG TY TNHH THƯƠNG MẠI ĐẦU TƯ VIỆT PHÁP</v>
      </c>
      <c r="D50" s="223"/>
    </row>
    <row r="51" spans="1:4" ht="18" customHeight="1">
      <c r="A51" s="1257"/>
      <c r="B51" s="1258"/>
      <c r="C51" s="1350" t="str">
        <f t="shared" si="0"/>
        <v xml:space="preserve">SỔ CÁI TK  - </v>
      </c>
      <c r="D51" s="223"/>
    </row>
    <row r="52" spans="1:4" ht="18" customHeight="1">
      <c r="A52" s="1259">
        <v>333</v>
      </c>
      <c r="B52" s="7" t="s">
        <v>48</v>
      </c>
      <c r="C52" s="1350" t="str">
        <f t="shared" si="0"/>
        <v>SỔ CÁI TK 333 - Thuế và các khoản phải nộp NN</v>
      </c>
      <c r="D52" s="223"/>
    </row>
    <row r="53" spans="1:4" ht="18" customHeight="1">
      <c r="A53" s="1259">
        <v>3331</v>
      </c>
      <c r="B53" s="7" t="s">
        <v>49</v>
      </c>
      <c r="C53" s="1350" t="str">
        <f t="shared" si="0"/>
        <v>SỔ CHI TIẾT TK 3331 - Thuế GTGT đầu ra phải nộp</v>
      </c>
      <c r="D53" s="223"/>
    </row>
    <row r="54" spans="1:4" ht="18" customHeight="1">
      <c r="A54" s="1259">
        <v>3334</v>
      </c>
      <c r="B54" s="7" t="s">
        <v>50</v>
      </c>
      <c r="C54" s="1350" t="str">
        <f t="shared" si="0"/>
        <v>SỔ CHI TIẾT TK 3334 - Thuế Thu nhập doanh nghiệp</v>
      </c>
      <c r="D54" s="223"/>
    </row>
    <row r="55" spans="1:4" ht="18" customHeight="1">
      <c r="A55" s="1259">
        <v>3335</v>
      </c>
      <c r="B55" s="7" t="s">
        <v>2157</v>
      </c>
      <c r="C55" s="1350" t="str">
        <f t="shared" si="0"/>
        <v>SỔ CHI TIẾT TK 3335 - Thuế Thu nhập cá nhân</v>
      </c>
      <c r="D55" s="223"/>
    </row>
    <row r="56" spans="1:4" ht="18" customHeight="1">
      <c r="A56" s="1259">
        <v>3338</v>
      </c>
      <c r="B56" s="7" t="s">
        <v>51</v>
      </c>
      <c r="C56" s="1350" t="str">
        <f t="shared" si="0"/>
        <v>SỔ CHI TIẾT TK 3338 - Thuế môn bài</v>
      </c>
      <c r="D56" s="223"/>
    </row>
    <row r="57" spans="1:4" ht="18" customHeight="1">
      <c r="A57" s="1256">
        <v>334</v>
      </c>
      <c r="B57" s="7" t="s">
        <v>52</v>
      </c>
      <c r="C57" s="1350" t="str">
        <f t="shared" si="0"/>
        <v>SỔ CÁI TK 334 - Phải trả người lao động</v>
      </c>
      <c r="D57" s="223"/>
    </row>
    <row r="58" spans="1:4" ht="18" customHeight="1">
      <c r="A58" s="1256">
        <v>335</v>
      </c>
      <c r="B58" s="7" t="s">
        <v>53</v>
      </c>
      <c r="C58" s="1350" t="str">
        <f t="shared" si="0"/>
        <v>SỔ CÁI TK 335 - Chi phí phải trả</v>
      </c>
      <c r="D58" s="223"/>
    </row>
    <row r="59" spans="1:4" ht="18" customHeight="1">
      <c r="A59" s="1256">
        <v>338</v>
      </c>
      <c r="B59" s="7" t="s">
        <v>54</v>
      </c>
      <c r="C59" s="1350" t="str">
        <f t="shared" si="0"/>
        <v>SỔ CÁI TK 338 - Phải trả, phải nộp khác</v>
      </c>
      <c r="D59" s="223"/>
    </row>
    <row r="60" spans="1:4" ht="18" customHeight="1">
      <c r="A60" s="1256">
        <v>341</v>
      </c>
      <c r="B60" s="7" t="s">
        <v>55</v>
      </c>
      <c r="C60" s="1350" t="str">
        <f t="shared" si="0"/>
        <v>SỔ CÁI TK 341 - Vay dài hạn</v>
      </c>
      <c r="D60" s="223"/>
    </row>
    <row r="61" spans="1:4" ht="18" customHeight="1">
      <c r="A61" s="1256">
        <v>411</v>
      </c>
      <c r="B61" s="5" t="s">
        <v>56</v>
      </c>
      <c r="C61" s="1350" t="str">
        <f t="shared" si="0"/>
        <v>SỔ CÁI TK 411 - Nguồn vốn kinh doanh</v>
      </c>
      <c r="D61" s="223"/>
    </row>
    <row r="62" spans="1:4" ht="18" customHeight="1">
      <c r="A62" s="1256">
        <v>413</v>
      </c>
      <c r="B62" s="5" t="s">
        <v>57</v>
      </c>
      <c r="C62" s="1350" t="str">
        <f t="shared" si="0"/>
        <v>SỔ CÁI TK 413 - Chênh lệch tỷ giá</v>
      </c>
      <c r="D62" s="223"/>
    </row>
    <row r="63" spans="1:4" ht="18" customHeight="1">
      <c r="A63" s="1256">
        <v>419</v>
      </c>
      <c r="B63" s="5" t="s">
        <v>58</v>
      </c>
      <c r="C63" s="1350" t="str">
        <f t="shared" si="0"/>
        <v>SỔ CÁI TK 419 - Cổ phiếu mua lại</v>
      </c>
      <c r="D63" s="223"/>
    </row>
    <row r="64" spans="1:4" ht="18" customHeight="1">
      <c r="A64" s="1256">
        <v>421</v>
      </c>
      <c r="B64" s="5" t="s">
        <v>59</v>
      </c>
      <c r="C64" s="1350" t="str">
        <f t="shared" si="0"/>
        <v>SỔ CÁI TK 421 - Lợi nhuận chưa phân phối</v>
      </c>
      <c r="D64" s="223"/>
    </row>
    <row r="65" spans="1:4" ht="18" customHeight="1">
      <c r="A65" s="1256">
        <v>431</v>
      </c>
      <c r="B65" s="5" t="s">
        <v>60</v>
      </c>
      <c r="C65" s="1350" t="str">
        <f t="shared" si="0"/>
        <v>SỔ CÁI TK 431 - Các quỹ của doanh nghiệp</v>
      </c>
      <c r="D65" s="223"/>
    </row>
    <row r="66" spans="1:4" ht="18" customHeight="1">
      <c r="A66" s="1256">
        <v>511</v>
      </c>
      <c r="B66" s="5" t="s">
        <v>61</v>
      </c>
      <c r="C66" s="1350" t="str">
        <f t="shared" si="0"/>
        <v>SỔ CÁI TK 511 - Doanh thu bán hàng</v>
      </c>
      <c r="D66" s="481"/>
    </row>
    <row r="67" spans="1:4" ht="18" customHeight="1">
      <c r="A67" s="1256">
        <v>5111</v>
      </c>
      <c r="B67" s="5" t="s">
        <v>2158</v>
      </c>
      <c r="C67" s="1350" t="str">
        <f t="shared" si="0"/>
        <v>SỔ CHI TIẾT TK 5111 - Doanh thu bán hàng hóa</v>
      </c>
      <c r="D67" s="481"/>
    </row>
    <row r="68" spans="1:4" ht="18" customHeight="1">
      <c r="A68" s="1256">
        <v>5112</v>
      </c>
      <c r="B68" s="5" t="s">
        <v>2159</v>
      </c>
      <c r="C68" s="1350" t="str">
        <f t="shared" si="0"/>
        <v>SỔ CHI TIẾT TK 5112 - Doanh thu bán các thành phẩm</v>
      </c>
      <c r="D68" s="481"/>
    </row>
    <row r="69" spans="1:4" ht="18" customHeight="1">
      <c r="A69" s="1256">
        <v>5113</v>
      </c>
      <c r="B69" s="5" t="s">
        <v>62</v>
      </c>
      <c r="C69" s="1350" t="str">
        <f t="shared" si="0"/>
        <v>SỔ CHI TIẾT TK 5113 - Doanh thu cung cấp dịch vụ</v>
      </c>
      <c r="D69" s="481"/>
    </row>
    <row r="70" spans="1:4" ht="18" customHeight="1">
      <c r="A70" s="1256">
        <v>515</v>
      </c>
      <c r="B70" s="5" t="s">
        <v>63</v>
      </c>
      <c r="C70" s="1350" t="str">
        <f t="shared" si="0"/>
        <v>SỔ CÁI TK 515 - Doanh thu hoạt động tài chính</v>
      </c>
      <c r="D70" s="481"/>
    </row>
    <row r="71" spans="1:4" ht="18" customHeight="1">
      <c r="A71" s="1256">
        <v>611</v>
      </c>
      <c r="B71" s="5" t="s">
        <v>64</v>
      </c>
      <c r="C71" s="1350" t="str">
        <f t="shared" si="0"/>
        <v>SỔ CÁI TK 611 - Mua hàng</v>
      </c>
      <c r="D71" s="481"/>
    </row>
    <row r="72" spans="1:4" ht="18" customHeight="1">
      <c r="A72" s="1256">
        <v>632</v>
      </c>
      <c r="B72" s="5" t="s">
        <v>65</v>
      </c>
      <c r="C72" s="1350" t="str">
        <f t="shared" si="0"/>
        <v>SỔ CÁI TK 632 - Giá vốn hàng bán</v>
      </c>
      <c r="D72" s="481"/>
    </row>
    <row r="73" spans="1:4" ht="18" customHeight="1">
      <c r="A73" s="1256">
        <v>635</v>
      </c>
      <c r="B73" s="5" t="s">
        <v>66</v>
      </c>
      <c r="C73" s="1350" t="str">
        <f t="shared" si="0"/>
        <v>SỔ CÁI TK 635 - Chi phí tài chính</v>
      </c>
      <c r="D73" s="481"/>
    </row>
    <row r="74" spans="1:4" ht="18" customHeight="1">
      <c r="A74" s="1256">
        <v>642</v>
      </c>
      <c r="B74" s="5" t="s">
        <v>67</v>
      </c>
      <c r="C74" s="1350" t="str">
        <f t="shared" si="0"/>
        <v>SỔ CÁI TK 642 - Chi phí QLKD</v>
      </c>
      <c r="D74" s="481"/>
    </row>
    <row r="75" spans="1:4" ht="18" customHeight="1">
      <c r="A75" s="1256">
        <v>711</v>
      </c>
      <c r="B75" s="5" t="s">
        <v>68</v>
      </c>
      <c r="C75" s="1350" t="str">
        <f t="shared" ref="C75:C78" si="1">IF(LEN(A75)&gt;3,"SỔ CHI TIẾT TK"&amp;" "&amp;A75&amp;" - "&amp;B75,"SỔ CÁI TK"&amp;" "&amp;A75&amp;" - "&amp;B75)</f>
        <v>SỔ CÁI TK 711 - Thu nhập khác</v>
      </c>
      <c r="D75" s="481"/>
    </row>
    <row r="76" spans="1:4" ht="18" customHeight="1">
      <c r="A76" s="1256">
        <v>811</v>
      </c>
      <c r="B76" s="5" t="s">
        <v>69</v>
      </c>
      <c r="C76" s="1350" t="str">
        <f t="shared" si="1"/>
        <v>SỔ CÁI TK 811 - Chi phí khác</v>
      </c>
      <c r="D76" s="481"/>
    </row>
    <row r="77" spans="1:4" ht="18" customHeight="1">
      <c r="A77" s="1256">
        <v>821</v>
      </c>
      <c r="B77" s="5" t="s">
        <v>70</v>
      </c>
      <c r="C77" s="1350" t="str">
        <f t="shared" si="1"/>
        <v>SỔ CÁI TK 821 - Chi phí thuế TNDN</v>
      </c>
      <c r="D77" s="481"/>
    </row>
    <row r="78" spans="1:4" ht="18" customHeight="1">
      <c r="A78" s="1260">
        <v>911</v>
      </c>
      <c r="B78" s="8" t="s">
        <v>71</v>
      </c>
      <c r="C78" s="1350" t="str">
        <f t="shared" si="1"/>
        <v>SỔ CÁI TK 911 - Xác định KQKD</v>
      </c>
      <c r="D78" s="208"/>
    </row>
  </sheetData>
  <mergeCells count="7">
    <mergeCell ref="A8:A9"/>
    <mergeCell ref="B8:B9"/>
    <mergeCell ref="C8:C9"/>
    <mergeCell ref="D8:D9"/>
    <mergeCell ref="A4:D4"/>
    <mergeCell ref="A5:D5"/>
    <mergeCell ref="A6:D6"/>
  </mergeCells>
  <pageMargins left="0.5" right="0.2" top="0.25" bottom="0.2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66CC"/>
  </sheetPr>
  <dimension ref="A1:S1389"/>
  <sheetViews>
    <sheetView topLeftCell="A130" zoomScale="90" zoomScaleNormal="90" workbookViewId="0">
      <selection activeCell="A282" sqref="A282:A284"/>
    </sheetView>
  </sheetViews>
  <sheetFormatPr defaultRowHeight="15.95" customHeight="1"/>
  <cols>
    <col min="1" max="1" width="7.42578125" style="1001" customWidth="1"/>
    <col min="2" max="2" width="8.140625" style="1001" customWidth="1"/>
    <col min="3" max="3" width="10" style="1011" customWidth="1"/>
    <col min="4" max="4" width="6.28515625" style="1001" customWidth="1"/>
    <col min="5" max="5" width="24.7109375" style="1001" customWidth="1"/>
    <col min="6" max="6" width="8" style="1001" customWidth="1"/>
    <col min="7" max="7" width="9" style="1113" customWidth="1"/>
    <col min="8" max="8" width="9.140625" style="1207" customWidth="1"/>
    <col min="9" max="9" width="11" style="1155" customWidth="1"/>
    <col min="10" max="10" width="13.7109375" style="1155" customWidth="1"/>
    <col min="11" max="11" width="10.85546875" style="1239" customWidth="1"/>
    <col min="12" max="12" width="14.42578125" style="1239" customWidth="1"/>
    <col min="13" max="15" width="15.7109375" style="1001" customWidth="1"/>
    <col min="16" max="16" width="10" style="1001" customWidth="1"/>
    <col min="17" max="17" width="14.140625" style="1001" customWidth="1"/>
    <col min="18" max="96" width="11.85546875" style="1001" customWidth="1"/>
    <col min="97" max="256" width="9.140625" style="1001"/>
    <col min="257" max="257" width="7.42578125" style="1001" customWidth="1"/>
    <col min="258" max="258" width="8.140625" style="1001" customWidth="1"/>
    <col min="259" max="259" width="7.7109375" style="1001" customWidth="1"/>
    <col min="260" max="260" width="6.28515625" style="1001" customWidth="1"/>
    <col min="261" max="261" width="27" style="1001" customWidth="1"/>
    <col min="262" max="262" width="9.140625" style="1001" customWidth="1"/>
    <col min="263" max="263" width="10.5703125" style="1001" customWidth="1"/>
    <col min="264" max="264" width="9.140625" style="1001" customWidth="1"/>
    <col min="265" max="265" width="11" style="1001" customWidth="1"/>
    <col min="266" max="266" width="13.7109375" style="1001" customWidth="1"/>
    <col min="267" max="267" width="10.85546875" style="1001" customWidth="1"/>
    <col min="268" max="268" width="15.85546875" style="1001" customWidth="1"/>
    <col min="269" max="271" width="15.7109375" style="1001" customWidth="1"/>
    <col min="272" max="272" width="10" style="1001" customWidth="1"/>
    <col min="273" max="273" width="14.140625" style="1001" customWidth="1"/>
    <col min="274" max="352" width="11.85546875" style="1001" customWidth="1"/>
    <col min="353" max="512" width="9.140625" style="1001"/>
    <col min="513" max="513" width="7.42578125" style="1001" customWidth="1"/>
    <col min="514" max="514" width="8.140625" style="1001" customWidth="1"/>
    <col min="515" max="515" width="7.7109375" style="1001" customWidth="1"/>
    <col min="516" max="516" width="6.28515625" style="1001" customWidth="1"/>
    <col min="517" max="517" width="27" style="1001" customWidth="1"/>
    <col min="518" max="518" width="9.140625" style="1001" customWidth="1"/>
    <col min="519" max="519" width="10.5703125" style="1001" customWidth="1"/>
    <col min="520" max="520" width="9.140625" style="1001" customWidth="1"/>
    <col min="521" max="521" width="11" style="1001" customWidth="1"/>
    <col min="522" max="522" width="13.7109375" style="1001" customWidth="1"/>
    <col min="523" max="523" width="10.85546875" style="1001" customWidth="1"/>
    <col min="524" max="524" width="15.85546875" style="1001" customWidth="1"/>
    <col min="525" max="527" width="15.7109375" style="1001" customWidth="1"/>
    <col min="528" max="528" width="10" style="1001" customWidth="1"/>
    <col min="529" max="529" width="14.140625" style="1001" customWidth="1"/>
    <col min="530" max="608" width="11.85546875" style="1001" customWidth="1"/>
    <col min="609" max="768" width="9.140625" style="1001"/>
    <col min="769" max="769" width="7.42578125" style="1001" customWidth="1"/>
    <col min="770" max="770" width="8.140625" style="1001" customWidth="1"/>
    <col min="771" max="771" width="7.7109375" style="1001" customWidth="1"/>
    <col min="772" max="772" width="6.28515625" style="1001" customWidth="1"/>
    <col min="773" max="773" width="27" style="1001" customWidth="1"/>
    <col min="774" max="774" width="9.140625" style="1001" customWidth="1"/>
    <col min="775" max="775" width="10.5703125" style="1001" customWidth="1"/>
    <col min="776" max="776" width="9.140625" style="1001" customWidth="1"/>
    <col min="777" max="777" width="11" style="1001" customWidth="1"/>
    <col min="778" max="778" width="13.7109375" style="1001" customWidth="1"/>
    <col min="779" max="779" width="10.85546875" style="1001" customWidth="1"/>
    <col min="780" max="780" width="15.85546875" style="1001" customWidth="1"/>
    <col min="781" max="783" width="15.7109375" style="1001" customWidth="1"/>
    <col min="784" max="784" width="10" style="1001" customWidth="1"/>
    <col min="785" max="785" width="14.140625" style="1001" customWidth="1"/>
    <col min="786" max="864" width="11.85546875" style="1001" customWidth="1"/>
    <col min="865" max="1024" width="9.140625" style="1001"/>
    <col min="1025" max="1025" width="7.42578125" style="1001" customWidth="1"/>
    <col min="1026" max="1026" width="8.140625" style="1001" customWidth="1"/>
    <col min="1027" max="1027" width="7.7109375" style="1001" customWidth="1"/>
    <col min="1028" max="1028" width="6.28515625" style="1001" customWidth="1"/>
    <col min="1029" max="1029" width="27" style="1001" customWidth="1"/>
    <col min="1030" max="1030" width="9.140625" style="1001" customWidth="1"/>
    <col min="1031" max="1031" width="10.5703125" style="1001" customWidth="1"/>
    <col min="1032" max="1032" width="9.140625" style="1001" customWidth="1"/>
    <col min="1033" max="1033" width="11" style="1001" customWidth="1"/>
    <col min="1034" max="1034" width="13.7109375" style="1001" customWidth="1"/>
    <col min="1035" max="1035" width="10.85546875" style="1001" customWidth="1"/>
    <col min="1036" max="1036" width="15.85546875" style="1001" customWidth="1"/>
    <col min="1037" max="1039" width="15.7109375" style="1001" customWidth="1"/>
    <col min="1040" max="1040" width="10" style="1001" customWidth="1"/>
    <col min="1041" max="1041" width="14.140625" style="1001" customWidth="1"/>
    <col min="1042" max="1120" width="11.85546875" style="1001" customWidth="1"/>
    <col min="1121" max="1280" width="9.140625" style="1001"/>
    <col min="1281" max="1281" width="7.42578125" style="1001" customWidth="1"/>
    <col min="1282" max="1282" width="8.140625" style="1001" customWidth="1"/>
    <col min="1283" max="1283" width="7.7109375" style="1001" customWidth="1"/>
    <col min="1284" max="1284" width="6.28515625" style="1001" customWidth="1"/>
    <col min="1285" max="1285" width="27" style="1001" customWidth="1"/>
    <col min="1286" max="1286" width="9.140625" style="1001" customWidth="1"/>
    <col min="1287" max="1287" width="10.5703125" style="1001" customWidth="1"/>
    <col min="1288" max="1288" width="9.140625" style="1001" customWidth="1"/>
    <col min="1289" max="1289" width="11" style="1001" customWidth="1"/>
    <col min="1290" max="1290" width="13.7109375" style="1001" customWidth="1"/>
    <col min="1291" max="1291" width="10.85546875" style="1001" customWidth="1"/>
    <col min="1292" max="1292" width="15.85546875" style="1001" customWidth="1"/>
    <col min="1293" max="1295" width="15.7109375" style="1001" customWidth="1"/>
    <col min="1296" max="1296" width="10" style="1001" customWidth="1"/>
    <col min="1297" max="1297" width="14.140625" style="1001" customWidth="1"/>
    <col min="1298" max="1376" width="11.85546875" style="1001" customWidth="1"/>
    <col min="1377" max="1536" width="9.140625" style="1001"/>
    <col min="1537" max="1537" width="7.42578125" style="1001" customWidth="1"/>
    <col min="1538" max="1538" width="8.140625" style="1001" customWidth="1"/>
    <col min="1539" max="1539" width="7.7109375" style="1001" customWidth="1"/>
    <col min="1540" max="1540" width="6.28515625" style="1001" customWidth="1"/>
    <col min="1541" max="1541" width="27" style="1001" customWidth="1"/>
    <col min="1542" max="1542" width="9.140625" style="1001" customWidth="1"/>
    <col min="1543" max="1543" width="10.5703125" style="1001" customWidth="1"/>
    <col min="1544" max="1544" width="9.140625" style="1001" customWidth="1"/>
    <col min="1545" max="1545" width="11" style="1001" customWidth="1"/>
    <col min="1546" max="1546" width="13.7109375" style="1001" customWidth="1"/>
    <col min="1547" max="1547" width="10.85546875" style="1001" customWidth="1"/>
    <col min="1548" max="1548" width="15.85546875" style="1001" customWidth="1"/>
    <col min="1549" max="1551" width="15.7109375" style="1001" customWidth="1"/>
    <col min="1552" max="1552" width="10" style="1001" customWidth="1"/>
    <col min="1553" max="1553" width="14.140625" style="1001" customWidth="1"/>
    <col min="1554" max="1632" width="11.85546875" style="1001" customWidth="1"/>
    <col min="1633" max="1792" width="9.140625" style="1001"/>
    <col min="1793" max="1793" width="7.42578125" style="1001" customWidth="1"/>
    <col min="1794" max="1794" width="8.140625" style="1001" customWidth="1"/>
    <col min="1795" max="1795" width="7.7109375" style="1001" customWidth="1"/>
    <col min="1796" max="1796" width="6.28515625" style="1001" customWidth="1"/>
    <col min="1797" max="1797" width="27" style="1001" customWidth="1"/>
    <col min="1798" max="1798" width="9.140625" style="1001" customWidth="1"/>
    <col min="1799" max="1799" width="10.5703125" style="1001" customWidth="1"/>
    <col min="1800" max="1800" width="9.140625" style="1001" customWidth="1"/>
    <col min="1801" max="1801" width="11" style="1001" customWidth="1"/>
    <col min="1802" max="1802" width="13.7109375" style="1001" customWidth="1"/>
    <col min="1803" max="1803" width="10.85546875" style="1001" customWidth="1"/>
    <col min="1804" max="1804" width="15.85546875" style="1001" customWidth="1"/>
    <col min="1805" max="1807" width="15.7109375" style="1001" customWidth="1"/>
    <col min="1808" max="1808" width="10" style="1001" customWidth="1"/>
    <col min="1809" max="1809" width="14.140625" style="1001" customWidth="1"/>
    <col min="1810" max="1888" width="11.85546875" style="1001" customWidth="1"/>
    <col min="1889" max="2048" width="9.140625" style="1001"/>
    <col min="2049" max="2049" width="7.42578125" style="1001" customWidth="1"/>
    <col min="2050" max="2050" width="8.140625" style="1001" customWidth="1"/>
    <col min="2051" max="2051" width="7.7109375" style="1001" customWidth="1"/>
    <col min="2052" max="2052" width="6.28515625" style="1001" customWidth="1"/>
    <col min="2053" max="2053" width="27" style="1001" customWidth="1"/>
    <col min="2054" max="2054" width="9.140625" style="1001" customWidth="1"/>
    <col min="2055" max="2055" width="10.5703125" style="1001" customWidth="1"/>
    <col min="2056" max="2056" width="9.140625" style="1001" customWidth="1"/>
    <col min="2057" max="2057" width="11" style="1001" customWidth="1"/>
    <col min="2058" max="2058" width="13.7109375" style="1001" customWidth="1"/>
    <col min="2059" max="2059" width="10.85546875" style="1001" customWidth="1"/>
    <col min="2060" max="2060" width="15.85546875" style="1001" customWidth="1"/>
    <col min="2061" max="2063" width="15.7109375" style="1001" customWidth="1"/>
    <col min="2064" max="2064" width="10" style="1001" customWidth="1"/>
    <col min="2065" max="2065" width="14.140625" style="1001" customWidth="1"/>
    <col min="2066" max="2144" width="11.85546875" style="1001" customWidth="1"/>
    <col min="2145" max="2304" width="9.140625" style="1001"/>
    <col min="2305" max="2305" width="7.42578125" style="1001" customWidth="1"/>
    <col min="2306" max="2306" width="8.140625" style="1001" customWidth="1"/>
    <col min="2307" max="2307" width="7.7109375" style="1001" customWidth="1"/>
    <col min="2308" max="2308" width="6.28515625" style="1001" customWidth="1"/>
    <col min="2309" max="2309" width="27" style="1001" customWidth="1"/>
    <col min="2310" max="2310" width="9.140625" style="1001" customWidth="1"/>
    <col min="2311" max="2311" width="10.5703125" style="1001" customWidth="1"/>
    <col min="2312" max="2312" width="9.140625" style="1001" customWidth="1"/>
    <col min="2313" max="2313" width="11" style="1001" customWidth="1"/>
    <col min="2314" max="2314" width="13.7109375" style="1001" customWidth="1"/>
    <col min="2315" max="2315" width="10.85546875" style="1001" customWidth="1"/>
    <col min="2316" max="2316" width="15.85546875" style="1001" customWidth="1"/>
    <col min="2317" max="2319" width="15.7109375" style="1001" customWidth="1"/>
    <col min="2320" max="2320" width="10" style="1001" customWidth="1"/>
    <col min="2321" max="2321" width="14.140625" style="1001" customWidth="1"/>
    <col min="2322" max="2400" width="11.85546875" style="1001" customWidth="1"/>
    <col min="2401" max="2560" width="9.140625" style="1001"/>
    <col min="2561" max="2561" width="7.42578125" style="1001" customWidth="1"/>
    <col min="2562" max="2562" width="8.140625" style="1001" customWidth="1"/>
    <col min="2563" max="2563" width="7.7109375" style="1001" customWidth="1"/>
    <col min="2564" max="2564" width="6.28515625" style="1001" customWidth="1"/>
    <col min="2565" max="2565" width="27" style="1001" customWidth="1"/>
    <col min="2566" max="2566" width="9.140625" style="1001" customWidth="1"/>
    <col min="2567" max="2567" width="10.5703125" style="1001" customWidth="1"/>
    <col min="2568" max="2568" width="9.140625" style="1001" customWidth="1"/>
    <col min="2569" max="2569" width="11" style="1001" customWidth="1"/>
    <col min="2570" max="2570" width="13.7109375" style="1001" customWidth="1"/>
    <col min="2571" max="2571" width="10.85546875" style="1001" customWidth="1"/>
    <col min="2572" max="2572" width="15.85546875" style="1001" customWidth="1"/>
    <col min="2573" max="2575" width="15.7109375" style="1001" customWidth="1"/>
    <col min="2576" max="2576" width="10" style="1001" customWidth="1"/>
    <col min="2577" max="2577" width="14.140625" style="1001" customWidth="1"/>
    <col min="2578" max="2656" width="11.85546875" style="1001" customWidth="1"/>
    <col min="2657" max="2816" width="9.140625" style="1001"/>
    <col min="2817" max="2817" width="7.42578125" style="1001" customWidth="1"/>
    <col min="2818" max="2818" width="8.140625" style="1001" customWidth="1"/>
    <col min="2819" max="2819" width="7.7109375" style="1001" customWidth="1"/>
    <col min="2820" max="2820" width="6.28515625" style="1001" customWidth="1"/>
    <col min="2821" max="2821" width="27" style="1001" customWidth="1"/>
    <col min="2822" max="2822" width="9.140625" style="1001" customWidth="1"/>
    <col min="2823" max="2823" width="10.5703125" style="1001" customWidth="1"/>
    <col min="2824" max="2824" width="9.140625" style="1001" customWidth="1"/>
    <col min="2825" max="2825" width="11" style="1001" customWidth="1"/>
    <col min="2826" max="2826" width="13.7109375" style="1001" customWidth="1"/>
    <col min="2827" max="2827" width="10.85546875" style="1001" customWidth="1"/>
    <col min="2828" max="2828" width="15.85546875" style="1001" customWidth="1"/>
    <col min="2829" max="2831" width="15.7109375" style="1001" customWidth="1"/>
    <col min="2832" max="2832" width="10" style="1001" customWidth="1"/>
    <col min="2833" max="2833" width="14.140625" style="1001" customWidth="1"/>
    <col min="2834" max="2912" width="11.85546875" style="1001" customWidth="1"/>
    <col min="2913" max="3072" width="9.140625" style="1001"/>
    <col min="3073" max="3073" width="7.42578125" style="1001" customWidth="1"/>
    <col min="3074" max="3074" width="8.140625" style="1001" customWidth="1"/>
    <col min="3075" max="3075" width="7.7109375" style="1001" customWidth="1"/>
    <col min="3076" max="3076" width="6.28515625" style="1001" customWidth="1"/>
    <col min="3077" max="3077" width="27" style="1001" customWidth="1"/>
    <col min="3078" max="3078" width="9.140625" style="1001" customWidth="1"/>
    <col min="3079" max="3079" width="10.5703125" style="1001" customWidth="1"/>
    <col min="3080" max="3080" width="9.140625" style="1001" customWidth="1"/>
    <col min="3081" max="3081" width="11" style="1001" customWidth="1"/>
    <col min="3082" max="3082" width="13.7109375" style="1001" customWidth="1"/>
    <col min="3083" max="3083" width="10.85546875" style="1001" customWidth="1"/>
    <col min="3084" max="3084" width="15.85546875" style="1001" customWidth="1"/>
    <col min="3085" max="3087" width="15.7109375" style="1001" customWidth="1"/>
    <col min="3088" max="3088" width="10" style="1001" customWidth="1"/>
    <col min="3089" max="3089" width="14.140625" style="1001" customWidth="1"/>
    <col min="3090" max="3168" width="11.85546875" style="1001" customWidth="1"/>
    <col min="3169" max="3328" width="9.140625" style="1001"/>
    <col min="3329" max="3329" width="7.42578125" style="1001" customWidth="1"/>
    <col min="3330" max="3330" width="8.140625" style="1001" customWidth="1"/>
    <col min="3331" max="3331" width="7.7109375" style="1001" customWidth="1"/>
    <col min="3332" max="3332" width="6.28515625" style="1001" customWidth="1"/>
    <col min="3333" max="3333" width="27" style="1001" customWidth="1"/>
    <col min="3334" max="3334" width="9.140625" style="1001" customWidth="1"/>
    <col min="3335" max="3335" width="10.5703125" style="1001" customWidth="1"/>
    <col min="3336" max="3336" width="9.140625" style="1001" customWidth="1"/>
    <col min="3337" max="3337" width="11" style="1001" customWidth="1"/>
    <col min="3338" max="3338" width="13.7109375" style="1001" customWidth="1"/>
    <col min="3339" max="3339" width="10.85546875" style="1001" customWidth="1"/>
    <col min="3340" max="3340" width="15.85546875" style="1001" customWidth="1"/>
    <col min="3341" max="3343" width="15.7109375" style="1001" customWidth="1"/>
    <col min="3344" max="3344" width="10" style="1001" customWidth="1"/>
    <col min="3345" max="3345" width="14.140625" style="1001" customWidth="1"/>
    <col min="3346" max="3424" width="11.85546875" style="1001" customWidth="1"/>
    <col min="3425" max="3584" width="9.140625" style="1001"/>
    <col min="3585" max="3585" width="7.42578125" style="1001" customWidth="1"/>
    <col min="3586" max="3586" width="8.140625" style="1001" customWidth="1"/>
    <col min="3587" max="3587" width="7.7109375" style="1001" customWidth="1"/>
    <col min="3588" max="3588" width="6.28515625" style="1001" customWidth="1"/>
    <col min="3589" max="3589" width="27" style="1001" customWidth="1"/>
    <col min="3590" max="3590" width="9.140625" style="1001" customWidth="1"/>
    <col min="3591" max="3591" width="10.5703125" style="1001" customWidth="1"/>
    <col min="3592" max="3592" width="9.140625" style="1001" customWidth="1"/>
    <col min="3593" max="3593" width="11" style="1001" customWidth="1"/>
    <col min="3594" max="3594" width="13.7109375" style="1001" customWidth="1"/>
    <col min="3595" max="3595" width="10.85546875" style="1001" customWidth="1"/>
    <col min="3596" max="3596" width="15.85546875" style="1001" customWidth="1"/>
    <col min="3597" max="3599" width="15.7109375" style="1001" customWidth="1"/>
    <col min="3600" max="3600" width="10" style="1001" customWidth="1"/>
    <col min="3601" max="3601" width="14.140625" style="1001" customWidth="1"/>
    <col min="3602" max="3680" width="11.85546875" style="1001" customWidth="1"/>
    <col min="3681" max="3840" width="9.140625" style="1001"/>
    <col min="3841" max="3841" width="7.42578125" style="1001" customWidth="1"/>
    <col min="3842" max="3842" width="8.140625" style="1001" customWidth="1"/>
    <col min="3843" max="3843" width="7.7109375" style="1001" customWidth="1"/>
    <col min="3844" max="3844" width="6.28515625" style="1001" customWidth="1"/>
    <col min="3845" max="3845" width="27" style="1001" customWidth="1"/>
    <col min="3846" max="3846" width="9.140625" style="1001" customWidth="1"/>
    <col min="3847" max="3847" width="10.5703125" style="1001" customWidth="1"/>
    <col min="3848" max="3848" width="9.140625" style="1001" customWidth="1"/>
    <col min="3849" max="3849" width="11" style="1001" customWidth="1"/>
    <col min="3850" max="3850" width="13.7109375" style="1001" customWidth="1"/>
    <col min="3851" max="3851" width="10.85546875" style="1001" customWidth="1"/>
    <col min="3852" max="3852" width="15.85546875" style="1001" customWidth="1"/>
    <col min="3853" max="3855" width="15.7109375" style="1001" customWidth="1"/>
    <col min="3856" max="3856" width="10" style="1001" customWidth="1"/>
    <col min="3857" max="3857" width="14.140625" style="1001" customWidth="1"/>
    <col min="3858" max="3936" width="11.85546875" style="1001" customWidth="1"/>
    <col min="3937" max="4096" width="9.140625" style="1001"/>
    <col min="4097" max="4097" width="7.42578125" style="1001" customWidth="1"/>
    <col min="4098" max="4098" width="8.140625" style="1001" customWidth="1"/>
    <col min="4099" max="4099" width="7.7109375" style="1001" customWidth="1"/>
    <col min="4100" max="4100" width="6.28515625" style="1001" customWidth="1"/>
    <col min="4101" max="4101" width="27" style="1001" customWidth="1"/>
    <col min="4102" max="4102" width="9.140625" style="1001" customWidth="1"/>
    <col min="4103" max="4103" width="10.5703125" style="1001" customWidth="1"/>
    <col min="4104" max="4104" width="9.140625" style="1001" customWidth="1"/>
    <col min="4105" max="4105" width="11" style="1001" customWidth="1"/>
    <col min="4106" max="4106" width="13.7109375" style="1001" customWidth="1"/>
    <col min="4107" max="4107" width="10.85546875" style="1001" customWidth="1"/>
    <col min="4108" max="4108" width="15.85546875" style="1001" customWidth="1"/>
    <col min="4109" max="4111" width="15.7109375" style="1001" customWidth="1"/>
    <col min="4112" max="4112" width="10" style="1001" customWidth="1"/>
    <col min="4113" max="4113" width="14.140625" style="1001" customWidth="1"/>
    <col min="4114" max="4192" width="11.85546875" style="1001" customWidth="1"/>
    <col min="4193" max="4352" width="9.140625" style="1001"/>
    <col min="4353" max="4353" width="7.42578125" style="1001" customWidth="1"/>
    <col min="4354" max="4354" width="8.140625" style="1001" customWidth="1"/>
    <col min="4355" max="4355" width="7.7109375" style="1001" customWidth="1"/>
    <col min="4356" max="4356" width="6.28515625" style="1001" customWidth="1"/>
    <col min="4357" max="4357" width="27" style="1001" customWidth="1"/>
    <col min="4358" max="4358" width="9.140625" style="1001" customWidth="1"/>
    <col min="4359" max="4359" width="10.5703125" style="1001" customWidth="1"/>
    <col min="4360" max="4360" width="9.140625" style="1001" customWidth="1"/>
    <col min="4361" max="4361" width="11" style="1001" customWidth="1"/>
    <col min="4362" max="4362" width="13.7109375" style="1001" customWidth="1"/>
    <col min="4363" max="4363" width="10.85546875" style="1001" customWidth="1"/>
    <col min="4364" max="4364" width="15.85546875" style="1001" customWidth="1"/>
    <col min="4365" max="4367" width="15.7109375" style="1001" customWidth="1"/>
    <col min="4368" max="4368" width="10" style="1001" customWidth="1"/>
    <col min="4369" max="4369" width="14.140625" style="1001" customWidth="1"/>
    <col min="4370" max="4448" width="11.85546875" style="1001" customWidth="1"/>
    <col min="4449" max="4608" width="9.140625" style="1001"/>
    <col min="4609" max="4609" width="7.42578125" style="1001" customWidth="1"/>
    <col min="4610" max="4610" width="8.140625" style="1001" customWidth="1"/>
    <col min="4611" max="4611" width="7.7109375" style="1001" customWidth="1"/>
    <col min="4612" max="4612" width="6.28515625" style="1001" customWidth="1"/>
    <col min="4613" max="4613" width="27" style="1001" customWidth="1"/>
    <col min="4614" max="4614" width="9.140625" style="1001" customWidth="1"/>
    <col min="4615" max="4615" width="10.5703125" style="1001" customWidth="1"/>
    <col min="4616" max="4616" width="9.140625" style="1001" customWidth="1"/>
    <col min="4617" max="4617" width="11" style="1001" customWidth="1"/>
    <col min="4618" max="4618" width="13.7109375" style="1001" customWidth="1"/>
    <col min="4619" max="4619" width="10.85546875" style="1001" customWidth="1"/>
    <col min="4620" max="4620" width="15.85546875" style="1001" customWidth="1"/>
    <col min="4621" max="4623" width="15.7109375" style="1001" customWidth="1"/>
    <col min="4624" max="4624" width="10" style="1001" customWidth="1"/>
    <col min="4625" max="4625" width="14.140625" style="1001" customWidth="1"/>
    <col min="4626" max="4704" width="11.85546875" style="1001" customWidth="1"/>
    <col min="4705" max="4864" width="9.140625" style="1001"/>
    <col min="4865" max="4865" width="7.42578125" style="1001" customWidth="1"/>
    <col min="4866" max="4866" width="8.140625" style="1001" customWidth="1"/>
    <col min="4867" max="4867" width="7.7109375" style="1001" customWidth="1"/>
    <col min="4868" max="4868" width="6.28515625" style="1001" customWidth="1"/>
    <col min="4869" max="4869" width="27" style="1001" customWidth="1"/>
    <col min="4870" max="4870" width="9.140625" style="1001" customWidth="1"/>
    <col min="4871" max="4871" width="10.5703125" style="1001" customWidth="1"/>
    <col min="4872" max="4872" width="9.140625" style="1001" customWidth="1"/>
    <col min="4873" max="4873" width="11" style="1001" customWidth="1"/>
    <col min="4874" max="4874" width="13.7109375" style="1001" customWidth="1"/>
    <col min="4875" max="4875" width="10.85546875" style="1001" customWidth="1"/>
    <col min="4876" max="4876" width="15.85546875" style="1001" customWidth="1"/>
    <col min="4877" max="4879" width="15.7109375" style="1001" customWidth="1"/>
    <col min="4880" max="4880" width="10" style="1001" customWidth="1"/>
    <col min="4881" max="4881" width="14.140625" style="1001" customWidth="1"/>
    <col min="4882" max="4960" width="11.85546875" style="1001" customWidth="1"/>
    <col min="4961" max="5120" width="9.140625" style="1001"/>
    <col min="5121" max="5121" width="7.42578125" style="1001" customWidth="1"/>
    <col min="5122" max="5122" width="8.140625" style="1001" customWidth="1"/>
    <col min="5123" max="5123" width="7.7109375" style="1001" customWidth="1"/>
    <col min="5124" max="5124" width="6.28515625" style="1001" customWidth="1"/>
    <col min="5125" max="5125" width="27" style="1001" customWidth="1"/>
    <col min="5126" max="5126" width="9.140625" style="1001" customWidth="1"/>
    <col min="5127" max="5127" width="10.5703125" style="1001" customWidth="1"/>
    <col min="5128" max="5128" width="9.140625" style="1001" customWidth="1"/>
    <col min="5129" max="5129" width="11" style="1001" customWidth="1"/>
    <col min="5130" max="5130" width="13.7109375" style="1001" customWidth="1"/>
    <col min="5131" max="5131" width="10.85546875" style="1001" customWidth="1"/>
    <col min="5132" max="5132" width="15.85546875" style="1001" customWidth="1"/>
    <col min="5133" max="5135" width="15.7109375" style="1001" customWidth="1"/>
    <col min="5136" max="5136" width="10" style="1001" customWidth="1"/>
    <col min="5137" max="5137" width="14.140625" style="1001" customWidth="1"/>
    <col min="5138" max="5216" width="11.85546875" style="1001" customWidth="1"/>
    <col min="5217" max="5376" width="9.140625" style="1001"/>
    <col min="5377" max="5377" width="7.42578125" style="1001" customWidth="1"/>
    <col min="5378" max="5378" width="8.140625" style="1001" customWidth="1"/>
    <col min="5379" max="5379" width="7.7109375" style="1001" customWidth="1"/>
    <col min="5380" max="5380" width="6.28515625" style="1001" customWidth="1"/>
    <col min="5381" max="5381" width="27" style="1001" customWidth="1"/>
    <col min="5382" max="5382" width="9.140625" style="1001" customWidth="1"/>
    <col min="5383" max="5383" width="10.5703125" style="1001" customWidth="1"/>
    <col min="5384" max="5384" width="9.140625" style="1001" customWidth="1"/>
    <col min="5385" max="5385" width="11" style="1001" customWidth="1"/>
    <col min="5386" max="5386" width="13.7109375" style="1001" customWidth="1"/>
    <col min="5387" max="5387" width="10.85546875" style="1001" customWidth="1"/>
    <col min="5388" max="5388" width="15.85546875" style="1001" customWidth="1"/>
    <col min="5389" max="5391" width="15.7109375" style="1001" customWidth="1"/>
    <col min="5392" max="5392" width="10" style="1001" customWidth="1"/>
    <col min="5393" max="5393" width="14.140625" style="1001" customWidth="1"/>
    <col min="5394" max="5472" width="11.85546875" style="1001" customWidth="1"/>
    <col min="5473" max="5632" width="9.140625" style="1001"/>
    <col min="5633" max="5633" width="7.42578125" style="1001" customWidth="1"/>
    <col min="5634" max="5634" width="8.140625" style="1001" customWidth="1"/>
    <col min="5635" max="5635" width="7.7109375" style="1001" customWidth="1"/>
    <col min="5636" max="5636" width="6.28515625" style="1001" customWidth="1"/>
    <col min="5637" max="5637" width="27" style="1001" customWidth="1"/>
    <col min="5638" max="5638" width="9.140625" style="1001" customWidth="1"/>
    <col min="5639" max="5639" width="10.5703125" style="1001" customWidth="1"/>
    <col min="5640" max="5640" width="9.140625" style="1001" customWidth="1"/>
    <col min="5641" max="5641" width="11" style="1001" customWidth="1"/>
    <col min="5642" max="5642" width="13.7109375" style="1001" customWidth="1"/>
    <col min="5643" max="5643" width="10.85546875" style="1001" customWidth="1"/>
    <col min="5644" max="5644" width="15.85546875" style="1001" customWidth="1"/>
    <col min="5645" max="5647" width="15.7109375" style="1001" customWidth="1"/>
    <col min="5648" max="5648" width="10" style="1001" customWidth="1"/>
    <col min="5649" max="5649" width="14.140625" style="1001" customWidth="1"/>
    <col min="5650" max="5728" width="11.85546875" style="1001" customWidth="1"/>
    <col min="5729" max="5888" width="9.140625" style="1001"/>
    <col min="5889" max="5889" width="7.42578125" style="1001" customWidth="1"/>
    <col min="5890" max="5890" width="8.140625" style="1001" customWidth="1"/>
    <col min="5891" max="5891" width="7.7109375" style="1001" customWidth="1"/>
    <col min="5892" max="5892" width="6.28515625" style="1001" customWidth="1"/>
    <col min="5893" max="5893" width="27" style="1001" customWidth="1"/>
    <col min="5894" max="5894" width="9.140625" style="1001" customWidth="1"/>
    <col min="5895" max="5895" width="10.5703125" style="1001" customWidth="1"/>
    <col min="5896" max="5896" width="9.140625" style="1001" customWidth="1"/>
    <col min="5897" max="5897" width="11" style="1001" customWidth="1"/>
    <col min="5898" max="5898" width="13.7109375" style="1001" customWidth="1"/>
    <col min="5899" max="5899" width="10.85546875" style="1001" customWidth="1"/>
    <col min="5900" max="5900" width="15.85546875" style="1001" customWidth="1"/>
    <col min="5901" max="5903" width="15.7109375" style="1001" customWidth="1"/>
    <col min="5904" max="5904" width="10" style="1001" customWidth="1"/>
    <col min="5905" max="5905" width="14.140625" style="1001" customWidth="1"/>
    <col min="5906" max="5984" width="11.85546875" style="1001" customWidth="1"/>
    <col min="5985" max="6144" width="9.140625" style="1001"/>
    <col min="6145" max="6145" width="7.42578125" style="1001" customWidth="1"/>
    <col min="6146" max="6146" width="8.140625" style="1001" customWidth="1"/>
    <col min="6147" max="6147" width="7.7109375" style="1001" customWidth="1"/>
    <col min="6148" max="6148" width="6.28515625" style="1001" customWidth="1"/>
    <col min="6149" max="6149" width="27" style="1001" customWidth="1"/>
    <col min="6150" max="6150" width="9.140625" style="1001" customWidth="1"/>
    <col min="6151" max="6151" width="10.5703125" style="1001" customWidth="1"/>
    <col min="6152" max="6152" width="9.140625" style="1001" customWidth="1"/>
    <col min="6153" max="6153" width="11" style="1001" customWidth="1"/>
    <col min="6154" max="6154" width="13.7109375" style="1001" customWidth="1"/>
    <col min="6155" max="6155" width="10.85546875" style="1001" customWidth="1"/>
    <col min="6156" max="6156" width="15.85546875" style="1001" customWidth="1"/>
    <col min="6157" max="6159" width="15.7109375" style="1001" customWidth="1"/>
    <col min="6160" max="6160" width="10" style="1001" customWidth="1"/>
    <col min="6161" max="6161" width="14.140625" style="1001" customWidth="1"/>
    <col min="6162" max="6240" width="11.85546875" style="1001" customWidth="1"/>
    <col min="6241" max="6400" width="9.140625" style="1001"/>
    <col min="6401" max="6401" width="7.42578125" style="1001" customWidth="1"/>
    <col min="6402" max="6402" width="8.140625" style="1001" customWidth="1"/>
    <col min="6403" max="6403" width="7.7109375" style="1001" customWidth="1"/>
    <col min="6404" max="6404" width="6.28515625" style="1001" customWidth="1"/>
    <col min="6405" max="6405" width="27" style="1001" customWidth="1"/>
    <col min="6406" max="6406" width="9.140625" style="1001" customWidth="1"/>
    <col min="6407" max="6407" width="10.5703125" style="1001" customWidth="1"/>
    <col min="6408" max="6408" width="9.140625" style="1001" customWidth="1"/>
    <col min="6409" max="6409" width="11" style="1001" customWidth="1"/>
    <col min="6410" max="6410" width="13.7109375" style="1001" customWidth="1"/>
    <col min="6411" max="6411" width="10.85546875" style="1001" customWidth="1"/>
    <col min="6412" max="6412" width="15.85546875" style="1001" customWidth="1"/>
    <col min="6413" max="6415" width="15.7109375" style="1001" customWidth="1"/>
    <col min="6416" max="6416" width="10" style="1001" customWidth="1"/>
    <col min="6417" max="6417" width="14.140625" style="1001" customWidth="1"/>
    <col min="6418" max="6496" width="11.85546875" style="1001" customWidth="1"/>
    <col min="6497" max="6656" width="9.140625" style="1001"/>
    <col min="6657" max="6657" width="7.42578125" style="1001" customWidth="1"/>
    <col min="6658" max="6658" width="8.140625" style="1001" customWidth="1"/>
    <col min="6659" max="6659" width="7.7109375" style="1001" customWidth="1"/>
    <col min="6660" max="6660" width="6.28515625" style="1001" customWidth="1"/>
    <col min="6661" max="6661" width="27" style="1001" customWidth="1"/>
    <col min="6662" max="6662" width="9.140625" style="1001" customWidth="1"/>
    <col min="6663" max="6663" width="10.5703125" style="1001" customWidth="1"/>
    <col min="6664" max="6664" width="9.140625" style="1001" customWidth="1"/>
    <col min="6665" max="6665" width="11" style="1001" customWidth="1"/>
    <col min="6666" max="6666" width="13.7109375" style="1001" customWidth="1"/>
    <col min="6667" max="6667" width="10.85546875" style="1001" customWidth="1"/>
    <col min="6668" max="6668" width="15.85546875" style="1001" customWidth="1"/>
    <col min="6669" max="6671" width="15.7109375" style="1001" customWidth="1"/>
    <col min="6672" max="6672" width="10" style="1001" customWidth="1"/>
    <col min="6673" max="6673" width="14.140625" style="1001" customWidth="1"/>
    <col min="6674" max="6752" width="11.85546875" style="1001" customWidth="1"/>
    <col min="6753" max="6912" width="9.140625" style="1001"/>
    <col min="6913" max="6913" width="7.42578125" style="1001" customWidth="1"/>
    <col min="6914" max="6914" width="8.140625" style="1001" customWidth="1"/>
    <col min="6915" max="6915" width="7.7109375" style="1001" customWidth="1"/>
    <col min="6916" max="6916" width="6.28515625" style="1001" customWidth="1"/>
    <col min="6917" max="6917" width="27" style="1001" customWidth="1"/>
    <col min="6918" max="6918" width="9.140625" style="1001" customWidth="1"/>
    <col min="6919" max="6919" width="10.5703125" style="1001" customWidth="1"/>
    <col min="6920" max="6920" width="9.140625" style="1001" customWidth="1"/>
    <col min="6921" max="6921" width="11" style="1001" customWidth="1"/>
    <col min="6922" max="6922" width="13.7109375" style="1001" customWidth="1"/>
    <col min="6923" max="6923" width="10.85546875" style="1001" customWidth="1"/>
    <col min="6924" max="6924" width="15.85546875" style="1001" customWidth="1"/>
    <col min="6925" max="6927" width="15.7109375" style="1001" customWidth="1"/>
    <col min="6928" max="6928" width="10" style="1001" customWidth="1"/>
    <col min="6929" max="6929" width="14.140625" style="1001" customWidth="1"/>
    <col min="6930" max="7008" width="11.85546875" style="1001" customWidth="1"/>
    <col min="7009" max="7168" width="9.140625" style="1001"/>
    <col min="7169" max="7169" width="7.42578125" style="1001" customWidth="1"/>
    <col min="7170" max="7170" width="8.140625" style="1001" customWidth="1"/>
    <col min="7171" max="7171" width="7.7109375" style="1001" customWidth="1"/>
    <col min="7172" max="7172" width="6.28515625" style="1001" customWidth="1"/>
    <col min="7173" max="7173" width="27" style="1001" customWidth="1"/>
    <col min="7174" max="7174" width="9.140625" style="1001" customWidth="1"/>
    <col min="7175" max="7175" width="10.5703125" style="1001" customWidth="1"/>
    <col min="7176" max="7176" width="9.140625" style="1001" customWidth="1"/>
    <col min="7177" max="7177" width="11" style="1001" customWidth="1"/>
    <col min="7178" max="7178" width="13.7109375" style="1001" customWidth="1"/>
    <col min="7179" max="7179" width="10.85546875" style="1001" customWidth="1"/>
    <col min="7180" max="7180" width="15.85546875" style="1001" customWidth="1"/>
    <col min="7181" max="7183" width="15.7109375" style="1001" customWidth="1"/>
    <col min="7184" max="7184" width="10" style="1001" customWidth="1"/>
    <col min="7185" max="7185" width="14.140625" style="1001" customWidth="1"/>
    <col min="7186" max="7264" width="11.85546875" style="1001" customWidth="1"/>
    <col min="7265" max="7424" width="9.140625" style="1001"/>
    <col min="7425" max="7425" width="7.42578125" style="1001" customWidth="1"/>
    <col min="7426" max="7426" width="8.140625" style="1001" customWidth="1"/>
    <col min="7427" max="7427" width="7.7109375" style="1001" customWidth="1"/>
    <col min="7428" max="7428" width="6.28515625" style="1001" customWidth="1"/>
    <col min="7429" max="7429" width="27" style="1001" customWidth="1"/>
    <col min="7430" max="7430" width="9.140625" style="1001" customWidth="1"/>
    <col min="7431" max="7431" width="10.5703125" style="1001" customWidth="1"/>
    <col min="7432" max="7432" width="9.140625" style="1001" customWidth="1"/>
    <col min="7433" max="7433" width="11" style="1001" customWidth="1"/>
    <col min="7434" max="7434" width="13.7109375" style="1001" customWidth="1"/>
    <col min="7435" max="7435" width="10.85546875" style="1001" customWidth="1"/>
    <col min="7436" max="7436" width="15.85546875" style="1001" customWidth="1"/>
    <col min="7437" max="7439" width="15.7109375" style="1001" customWidth="1"/>
    <col min="7440" max="7440" width="10" style="1001" customWidth="1"/>
    <col min="7441" max="7441" width="14.140625" style="1001" customWidth="1"/>
    <col min="7442" max="7520" width="11.85546875" style="1001" customWidth="1"/>
    <col min="7521" max="7680" width="9.140625" style="1001"/>
    <col min="7681" max="7681" width="7.42578125" style="1001" customWidth="1"/>
    <col min="7682" max="7682" width="8.140625" style="1001" customWidth="1"/>
    <col min="7683" max="7683" width="7.7109375" style="1001" customWidth="1"/>
    <col min="7684" max="7684" width="6.28515625" style="1001" customWidth="1"/>
    <col min="7685" max="7685" width="27" style="1001" customWidth="1"/>
    <col min="7686" max="7686" width="9.140625" style="1001" customWidth="1"/>
    <col min="7687" max="7687" width="10.5703125" style="1001" customWidth="1"/>
    <col min="7688" max="7688" width="9.140625" style="1001" customWidth="1"/>
    <col min="7689" max="7689" width="11" style="1001" customWidth="1"/>
    <col min="7690" max="7690" width="13.7109375" style="1001" customWidth="1"/>
    <col min="7691" max="7691" width="10.85546875" style="1001" customWidth="1"/>
    <col min="7692" max="7692" width="15.85546875" style="1001" customWidth="1"/>
    <col min="7693" max="7695" width="15.7109375" style="1001" customWidth="1"/>
    <col min="7696" max="7696" width="10" style="1001" customWidth="1"/>
    <col min="7697" max="7697" width="14.140625" style="1001" customWidth="1"/>
    <col min="7698" max="7776" width="11.85546875" style="1001" customWidth="1"/>
    <col min="7777" max="7936" width="9.140625" style="1001"/>
    <col min="7937" max="7937" width="7.42578125" style="1001" customWidth="1"/>
    <col min="7938" max="7938" width="8.140625" style="1001" customWidth="1"/>
    <col min="7939" max="7939" width="7.7109375" style="1001" customWidth="1"/>
    <col min="7940" max="7940" width="6.28515625" style="1001" customWidth="1"/>
    <col min="7941" max="7941" width="27" style="1001" customWidth="1"/>
    <col min="7942" max="7942" width="9.140625" style="1001" customWidth="1"/>
    <col min="7943" max="7943" width="10.5703125" style="1001" customWidth="1"/>
    <col min="7944" max="7944" width="9.140625" style="1001" customWidth="1"/>
    <col min="7945" max="7945" width="11" style="1001" customWidth="1"/>
    <col min="7946" max="7946" width="13.7109375" style="1001" customWidth="1"/>
    <col min="7947" max="7947" width="10.85546875" style="1001" customWidth="1"/>
    <col min="7948" max="7948" width="15.85546875" style="1001" customWidth="1"/>
    <col min="7949" max="7951" width="15.7109375" style="1001" customWidth="1"/>
    <col min="7952" max="7952" width="10" style="1001" customWidth="1"/>
    <col min="7953" max="7953" width="14.140625" style="1001" customWidth="1"/>
    <col min="7954" max="8032" width="11.85546875" style="1001" customWidth="1"/>
    <col min="8033" max="8192" width="9.140625" style="1001"/>
    <col min="8193" max="8193" width="7.42578125" style="1001" customWidth="1"/>
    <col min="8194" max="8194" width="8.140625" style="1001" customWidth="1"/>
    <col min="8195" max="8195" width="7.7109375" style="1001" customWidth="1"/>
    <col min="8196" max="8196" width="6.28515625" style="1001" customWidth="1"/>
    <col min="8197" max="8197" width="27" style="1001" customWidth="1"/>
    <col min="8198" max="8198" width="9.140625" style="1001" customWidth="1"/>
    <col min="8199" max="8199" width="10.5703125" style="1001" customWidth="1"/>
    <col min="8200" max="8200" width="9.140625" style="1001" customWidth="1"/>
    <col min="8201" max="8201" width="11" style="1001" customWidth="1"/>
    <col min="8202" max="8202" width="13.7109375" style="1001" customWidth="1"/>
    <col min="8203" max="8203" width="10.85546875" style="1001" customWidth="1"/>
    <col min="8204" max="8204" width="15.85546875" style="1001" customWidth="1"/>
    <col min="8205" max="8207" width="15.7109375" style="1001" customWidth="1"/>
    <col min="8208" max="8208" width="10" style="1001" customWidth="1"/>
    <col min="8209" max="8209" width="14.140625" style="1001" customWidth="1"/>
    <col min="8210" max="8288" width="11.85546875" style="1001" customWidth="1"/>
    <col min="8289" max="8448" width="9.140625" style="1001"/>
    <col min="8449" max="8449" width="7.42578125" style="1001" customWidth="1"/>
    <col min="8450" max="8450" width="8.140625" style="1001" customWidth="1"/>
    <col min="8451" max="8451" width="7.7109375" style="1001" customWidth="1"/>
    <col min="8452" max="8452" width="6.28515625" style="1001" customWidth="1"/>
    <col min="8453" max="8453" width="27" style="1001" customWidth="1"/>
    <col min="8454" max="8454" width="9.140625" style="1001" customWidth="1"/>
    <col min="8455" max="8455" width="10.5703125" style="1001" customWidth="1"/>
    <col min="8456" max="8456" width="9.140625" style="1001" customWidth="1"/>
    <col min="8457" max="8457" width="11" style="1001" customWidth="1"/>
    <col min="8458" max="8458" width="13.7109375" style="1001" customWidth="1"/>
    <col min="8459" max="8459" width="10.85546875" style="1001" customWidth="1"/>
    <col min="8460" max="8460" width="15.85546875" style="1001" customWidth="1"/>
    <col min="8461" max="8463" width="15.7109375" style="1001" customWidth="1"/>
    <col min="8464" max="8464" width="10" style="1001" customWidth="1"/>
    <col min="8465" max="8465" width="14.140625" style="1001" customWidth="1"/>
    <col min="8466" max="8544" width="11.85546875" style="1001" customWidth="1"/>
    <col min="8545" max="8704" width="9.140625" style="1001"/>
    <col min="8705" max="8705" width="7.42578125" style="1001" customWidth="1"/>
    <col min="8706" max="8706" width="8.140625" style="1001" customWidth="1"/>
    <col min="8707" max="8707" width="7.7109375" style="1001" customWidth="1"/>
    <col min="8708" max="8708" width="6.28515625" style="1001" customWidth="1"/>
    <col min="8709" max="8709" width="27" style="1001" customWidth="1"/>
    <col min="8710" max="8710" width="9.140625" style="1001" customWidth="1"/>
    <col min="8711" max="8711" width="10.5703125" style="1001" customWidth="1"/>
    <col min="8712" max="8712" width="9.140625" style="1001" customWidth="1"/>
    <col min="8713" max="8713" width="11" style="1001" customWidth="1"/>
    <col min="8714" max="8714" width="13.7109375" style="1001" customWidth="1"/>
    <col min="8715" max="8715" width="10.85546875" style="1001" customWidth="1"/>
    <col min="8716" max="8716" width="15.85546875" style="1001" customWidth="1"/>
    <col min="8717" max="8719" width="15.7109375" style="1001" customWidth="1"/>
    <col min="8720" max="8720" width="10" style="1001" customWidth="1"/>
    <col min="8721" max="8721" width="14.140625" style="1001" customWidth="1"/>
    <col min="8722" max="8800" width="11.85546875" style="1001" customWidth="1"/>
    <col min="8801" max="8960" width="9.140625" style="1001"/>
    <col min="8961" max="8961" width="7.42578125" style="1001" customWidth="1"/>
    <col min="8962" max="8962" width="8.140625" style="1001" customWidth="1"/>
    <col min="8963" max="8963" width="7.7109375" style="1001" customWidth="1"/>
    <col min="8964" max="8964" width="6.28515625" style="1001" customWidth="1"/>
    <col min="8965" max="8965" width="27" style="1001" customWidth="1"/>
    <col min="8966" max="8966" width="9.140625" style="1001" customWidth="1"/>
    <col min="8967" max="8967" width="10.5703125" style="1001" customWidth="1"/>
    <col min="8968" max="8968" width="9.140625" style="1001" customWidth="1"/>
    <col min="8969" max="8969" width="11" style="1001" customWidth="1"/>
    <col min="8970" max="8970" width="13.7109375" style="1001" customWidth="1"/>
    <col min="8971" max="8971" width="10.85546875" style="1001" customWidth="1"/>
    <col min="8972" max="8972" width="15.85546875" style="1001" customWidth="1"/>
    <col min="8973" max="8975" width="15.7109375" style="1001" customWidth="1"/>
    <col min="8976" max="8976" width="10" style="1001" customWidth="1"/>
    <col min="8977" max="8977" width="14.140625" style="1001" customWidth="1"/>
    <col min="8978" max="9056" width="11.85546875" style="1001" customWidth="1"/>
    <col min="9057" max="9216" width="9.140625" style="1001"/>
    <col min="9217" max="9217" width="7.42578125" style="1001" customWidth="1"/>
    <col min="9218" max="9218" width="8.140625" style="1001" customWidth="1"/>
    <col min="9219" max="9219" width="7.7109375" style="1001" customWidth="1"/>
    <col min="9220" max="9220" width="6.28515625" style="1001" customWidth="1"/>
    <col min="9221" max="9221" width="27" style="1001" customWidth="1"/>
    <col min="9222" max="9222" width="9.140625" style="1001" customWidth="1"/>
    <col min="9223" max="9223" width="10.5703125" style="1001" customWidth="1"/>
    <col min="9224" max="9224" width="9.140625" style="1001" customWidth="1"/>
    <col min="9225" max="9225" width="11" style="1001" customWidth="1"/>
    <col min="9226" max="9226" width="13.7109375" style="1001" customWidth="1"/>
    <col min="9227" max="9227" width="10.85546875" style="1001" customWidth="1"/>
    <col min="9228" max="9228" width="15.85546875" style="1001" customWidth="1"/>
    <col min="9229" max="9231" width="15.7109375" style="1001" customWidth="1"/>
    <col min="9232" max="9232" width="10" style="1001" customWidth="1"/>
    <col min="9233" max="9233" width="14.140625" style="1001" customWidth="1"/>
    <col min="9234" max="9312" width="11.85546875" style="1001" customWidth="1"/>
    <col min="9313" max="9472" width="9.140625" style="1001"/>
    <col min="9473" max="9473" width="7.42578125" style="1001" customWidth="1"/>
    <col min="9474" max="9474" width="8.140625" style="1001" customWidth="1"/>
    <col min="9475" max="9475" width="7.7109375" style="1001" customWidth="1"/>
    <col min="9476" max="9476" width="6.28515625" style="1001" customWidth="1"/>
    <col min="9477" max="9477" width="27" style="1001" customWidth="1"/>
    <col min="9478" max="9478" width="9.140625" style="1001" customWidth="1"/>
    <col min="9479" max="9479" width="10.5703125" style="1001" customWidth="1"/>
    <col min="9480" max="9480" width="9.140625" style="1001" customWidth="1"/>
    <col min="9481" max="9481" width="11" style="1001" customWidth="1"/>
    <col min="9482" max="9482" width="13.7109375" style="1001" customWidth="1"/>
    <col min="9483" max="9483" width="10.85546875" style="1001" customWidth="1"/>
    <col min="9484" max="9484" width="15.85546875" style="1001" customWidth="1"/>
    <col min="9485" max="9487" width="15.7109375" style="1001" customWidth="1"/>
    <col min="9488" max="9488" width="10" style="1001" customWidth="1"/>
    <col min="9489" max="9489" width="14.140625" style="1001" customWidth="1"/>
    <col min="9490" max="9568" width="11.85546875" style="1001" customWidth="1"/>
    <col min="9569" max="9728" width="9.140625" style="1001"/>
    <col min="9729" max="9729" width="7.42578125" style="1001" customWidth="1"/>
    <col min="9730" max="9730" width="8.140625" style="1001" customWidth="1"/>
    <col min="9731" max="9731" width="7.7109375" style="1001" customWidth="1"/>
    <col min="9732" max="9732" width="6.28515625" style="1001" customWidth="1"/>
    <col min="9733" max="9733" width="27" style="1001" customWidth="1"/>
    <col min="9734" max="9734" width="9.140625" style="1001" customWidth="1"/>
    <col min="9735" max="9735" width="10.5703125" style="1001" customWidth="1"/>
    <col min="9736" max="9736" width="9.140625" style="1001" customWidth="1"/>
    <col min="9737" max="9737" width="11" style="1001" customWidth="1"/>
    <col min="9738" max="9738" width="13.7109375" style="1001" customWidth="1"/>
    <col min="9739" max="9739" width="10.85546875" style="1001" customWidth="1"/>
    <col min="9740" max="9740" width="15.85546875" style="1001" customWidth="1"/>
    <col min="9741" max="9743" width="15.7109375" style="1001" customWidth="1"/>
    <col min="9744" max="9744" width="10" style="1001" customWidth="1"/>
    <col min="9745" max="9745" width="14.140625" style="1001" customWidth="1"/>
    <col min="9746" max="9824" width="11.85546875" style="1001" customWidth="1"/>
    <col min="9825" max="9984" width="9.140625" style="1001"/>
    <col min="9985" max="9985" width="7.42578125" style="1001" customWidth="1"/>
    <col min="9986" max="9986" width="8.140625" style="1001" customWidth="1"/>
    <col min="9987" max="9987" width="7.7109375" style="1001" customWidth="1"/>
    <col min="9988" max="9988" width="6.28515625" style="1001" customWidth="1"/>
    <col min="9989" max="9989" width="27" style="1001" customWidth="1"/>
    <col min="9990" max="9990" width="9.140625" style="1001" customWidth="1"/>
    <col min="9991" max="9991" width="10.5703125" style="1001" customWidth="1"/>
    <col min="9992" max="9992" width="9.140625" style="1001" customWidth="1"/>
    <col min="9993" max="9993" width="11" style="1001" customWidth="1"/>
    <col min="9994" max="9994" width="13.7109375" style="1001" customWidth="1"/>
    <col min="9995" max="9995" width="10.85546875" style="1001" customWidth="1"/>
    <col min="9996" max="9996" width="15.85546875" style="1001" customWidth="1"/>
    <col min="9997" max="9999" width="15.7109375" style="1001" customWidth="1"/>
    <col min="10000" max="10000" width="10" style="1001" customWidth="1"/>
    <col min="10001" max="10001" width="14.140625" style="1001" customWidth="1"/>
    <col min="10002" max="10080" width="11.85546875" style="1001" customWidth="1"/>
    <col min="10081" max="10240" width="9.140625" style="1001"/>
    <col min="10241" max="10241" width="7.42578125" style="1001" customWidth="1"/>
    <col min="10242" max="10242" width="8.140625" style="1001" customWidth="1"/>
    <col min="10243" max="10243" width="7.7109375" style="1001" customWidth="1"/>
    <col min="10244" max="10244" width="6.28515625" style="1001" customWidth="1"/>
    <col min="10245" max="10245" width="27" style="1001" customWidth="1"/>
    <col min="10246" max="10246" width="9.140625" style="1001" customWidth="1"/>
    <col min="10247" max="10247" width="10.5703125" style="1001" customWidth="1"/>
    <col min="10248" max="10248" width="9.140625" style="1001" customWidth="1"/>
    <col min="10249" max="10249" width="11" style="1001" customWidth="1"/>
    <col min="10250" max="10250" width="13.7109375" style="1001" customWidth="1"/>
    <col min="10251" max="10251" width="10.85546875" style="1001" customWidth="1"/>
    <col min="10252" max="10252" width="15.85546875" style="1001" customWidth="1"/>
    <col min="10253" max="10255" width="15.7109375" style="1001" customWidth="1"/>
    <col min="10256" max="10256" width="10" style="1001" customWidth="1"/>
    <col min="10257" max="10257" width="14.140625" style="1001" customWidth="1"/>
    <col min="10258" max="10336" width="11.85546875" style="1001" customWidth="1"/>
    <col min="10337" max="10496" width="9.140625" style="1001"/>
    <col min="10497" max="10497" width="7.42578125" style="1001" customWidth="1"/>
    <col min="10498" max="10498" width="8.140625" style="1001" customWidth="1"/>
    <col min="10499" max="10499" width="7.7109375" style="1001" customWidth="1"/>
    <col min="10500" max="10500" width="6.28515625" style="1001" customWidth="1"/>
    <col min="10501" max="10501" width="27" style="1001" customWidth="1"/>
    <col min="10502" max="10502" width="9.140625" style="1001" customWidth="1"/>
    <col min="10503" max="10503" width="10.5703125" style="1001" customWidth="1"/>
    <col min="10504" max="10504" width="9.140625" style="1001" customWidth="1"/>
    <col min="10505" max="10505" width="11" style="1001" customWidth="1"/>
    <col min="10506" max="10506" width="13.7109375" style="1001" customWidth="1"/>
    <col min="10507" max="10507" width="10.85546875" style="1001" customWidth="1"/>
    <col min="10508" max="10508" width="15.85546875" style="1001" customWidth="1"/>
    <col min="10509" max="10511" width="15.7109375" style="1001" customWidth="1"/>
    <col min="10512" max="10512" width="10" style="1001" customWidth="1"/>
    <col min="10513" max="10513" width="14.140625" style="1001" customWidth="1"/>
    <col min="10514" max="10592" width="11.85546875" style="1001" customWidth="1"/>
    <col min="10593" max="10752" width="9.140625" style="1001"/>
    <col min="10753" max="10753" width="7.42578125" style="1001" customWidth="1"/>
    <col min="10754" max="10754" width="8.140625" style="1001" customWidth="1"/>
    <col min="10755" max="10755" width="7.7109375" style="1001" customWidth="1"/>
    <col min="10756" max="10756" width="6.28515625" style="1001" customWidth="1"/>
    <col min="10757" max="10757" width="27" style="1001" customWidth="1"/>
    <col min="10758" max="10758" width="9.140625" style="1001" customWidth="1"/>
    <col min="10759" max="10759" width="10.5703125" style="1001" customWidth="1"/>
    <col min="10760" max="10760" width="9.140625" style="1001" customWidth="1"/>
    <col min="10761" max="10761" width="11" style="1001" customWidth="1"/>
    <col min="10762" max="10762" width="13.7109375" style="1001" customWidth="1"/>
    <col min="10763" max="10763" width="10.85546875" style="1001" customWidth="1"/>
    <col min="10764" max="10764" width="15.85546875" style="1001" customWidth="1"/>
    <col min="10765" max="10767" width="15.7109375" style="1001" customWidth="1"/>
    <col min="10768" max="10768" width="10" style="1001" customWidth="1"/>
    <col min="10769" max="10769" width="14.140625" style="1001" customWidth="1"/>
    <col min="10770" max="10848" width="11.85546875" style="1001" customWidth="1"/>
    <col min="10849" max="11008" width="9.140625" style="1001"/>
    <col min="11009" max="11009" width="7.42578125" style="1001" customWidth="1"/>
    <col min="11010" max="11010" width="8.140625" style="1001" customWidth="1"/>
    <col min="11011" max="11011" width="7.7109375" style="1001" customWidth="1"/>
    <col min="11012" max="11012" width="6.28515625" style="1001" customWidth="1"/>
    <col min="11013" max="11013" width="27" style="1001" customWidth="1"/>
    <col min="11014" max="11014" width="9.140625" style="1001" customWidth="1"/>
    <col min="11015" max="11015" width="10.5703125" style="1001" customWidth="1"/>
    <col min="11016" max="11016" width="9.140625" style="1001" customWidth="1"/>
    <col min="11017" max="11017" width="11" style="1001" customWidth="1"/>
    <col min="11018" max="11018" width="13.7109375" style="1001" customWidth="1"/>
    <col min="11019" max="11019" width="10.85546875" style="1001" customWidth="1"/>
    <col min="11020" max="11020" width="15.85546875" style="1001" customWidth="1"/>
    <col min="11021" max="11023" width="15.7109375" style="1001" customWidth="1"/>
    <col min="11024" max="11024" width="10" style="1001" customWidth="1"/>
    <col min="11025" max="11025" width="14.140625" style="1001" customWidth="1"/>
    <col min="11026" max="11104" width="11.85546875" style="1001" customWidth="1"/>
    <col min="11105" max="11264" width="9.140625" style="1001"/>
    <col min="11265" max="11265" width="7.42578125" style="1001" customWidth="1"/>
    <col min="11266" max="11266" width="8.140625" style="1001" customWidth="1"/>
    <col min="11267" max="11267" width="7.7109375" style="1001" customWidth="1"/>
    <col min="11268" max="11268" width="6.28515625" style="1001" customWidth="1"/>
    <col min="11269" max="11269" width="27" style="1001" customWidth="1"/>
    <col min="11270" max="11270" width="9.140625" style="1001" customWidth="1"/>
    <col min="11271" max="11271" width="10.5703125" style="1001" customWidth="1"/>
    <col min="11272" max="11272" width="9.140625" style="1001" customWidth="1"/>
    <col min="11273" max="11273" width="11" style="1001" customWidth="1"/>
    <col min="11274" max="11274" width="13.7109375" style="1001" customWidth="1"/>
    <col min="11275" max="11275" width="10.85546875" style="1001" customWidth="1"/>
    <col min="11276" max="11276" width="15.85546875" style="1001" customWidth="1"/>
    <col min="11277" max="11279" width="15.7109375" style="1001" customWidth="1"/>
    <col min="11280" max="11280" width="10" style="1001" customWidth="1"/>
    <col min="11281" max="11281" width="14.140625" style="1001" customWidth="1"/>
    <col min="11282" max="11360" width="11.85546875" style="1001" customWidth="1"/>
    <col min="11361" max="11520" width="9.140625" style="1001"/>
    <col min="11521" max="11521" width="7.42578125" style="1001" customWidth="1"/>
    <col min="11522" max="11522" width="8.140625" style="1001" customWidth="1"/>
    <col min="11523" max="11523" width="7.7109375" style="1001" customWidth="1"/>
    <col min="11524" max="11524" width="6.28515625" style="1001" customWidth="1"/>
    <col min="11525" max="11525" width="27" style="1001" customWidth="1"/>
    <col min="11526" max="11526" width="9.140625" style="1001" customWidth="1"/>
    <col min="11527" max="11527" width="10.5703125" style="1001" customWidth="1"/>
    <col min="11528" max="11528" width="9.140625" style="1001" customWidth="1"/>
    <col min="11529" max="11529" width="11" style="1001" customWidth="1"/>
    <col min="11530" max="11530" width="13.7109375" style="1001" customWidth="1"/>
    <col min="11531" max="11531" width="10.85546875" style="1001" customWidth="1"/>
    <col min="11532" max="11532" width="15.85546875" style="1001" customWidth="1"/>
    <col min="11533" max="11535" width="15.7109375" style="1001" customWidth="1"/>
    <col min="11536" max="11536" width="10" style="1001" customWidth="1"/>
    <col min="11537" max="11537" width="14.140625" style="1001" customWidth="1"/>
    <col min="11538" max="11616" width="11.85546875" style="1001" customWidth="1"/>
    <col min="11617" max="11776" width="9.140625" style="1001"/>
    <col min="11777" max="11777" width="7.42578125" style="1001" customWidth="1"/>
    <col min="11778" max="11778" width="8.140625" style="1001" customWidth="1"/>
    <col min="11779" max="11779" width="7.7109375" style="1001" customWidth="1"/>
    <col min="11780" max="11780" width="6.28515625" style="1001" customWidth="1"/>
    <col min="11781" max="11781" width="27" style="1001" customWidth="1"/>
    <col min="11782" max="11782" width="9.140625" style="1001" customWidth="1"/>
    <col min="11783" max="11783" width="10.5703125" style="1001" customWidth="1"/>
    <col min="11784" max="11784" width="9.140625" style="1001" customWidth="1"/>
    <col min="11785" max="11785" width="11" style="1001" customWidth="1"/>
    <col min="11786" max="11786" width="13.7109375" style="1001" customWidth="1"/>
    <col min="11787" max="11787" width="10.85546875" style="1001" customWidth="1"/>
    <col min="11788" max="11788" width="15.85546875" style="1001" customWidth="1"/>
    <col min="11789" max="11791" width="15.7109375" style="1001" customWidth="1"/>
    <col min="11792" max="11792" width="10" style="1001" customWidth="1"/>
    <col min="11793" max="11793" width="14.140625" style="1001" customWidth="1"/>
    <col min="11794" max="11872" width="11.85546875" style="1001" customWidth="1"/>
    <col min="11873" max="12032" width="9.140625" style="1001"/>
    <col min="12033" max="12033" width="7.42578125" style="1001" customWidth="1"/>
    <col min="12034" max="12034" width="8.140625" style="1001" customWidth="1"/>
    <col min="12035" max="12035" width="7.7109375" style="1001" customWidth="1"/>
    <col min="12036" max="12036" width="6.28515625" style="1001" customWidth="1"/>
    <col min="12037" max="12037" width="27" style="1001" customWidth="1"/>
    <col min="12038" max="12038" width="9.140625" style="1001" customWidth="1"/>
    <col min="12039" max="12039" width="10.5703125" style="1001" customWidth="1"/>
    <col min="12040" max="12040" width="9.140625" style="1001" customWidth="1"/>
    <col min="12041" max="12041" width="11" style="1001" customWidth="1"/>
    <col min="12042" max="12042" width="13.7109375" style="1001" customWidth="1"/>
    <col min="12043" max="12043" width="10.85546875" style="1001" customWidth="1"/>
    <col min="12044" max="12044" width="15.85546875" style="1001" customWidth="1"/>
    <col min="12045" max="12047" width="15.7109375" style="1001" customWidth="1"/>
    <col min="12048" max="12048" width="10" style="1001" customWidth="1"/>
    <col min="12049" max="12049" width="14.140625" style="1001" customWidth="1"/>
    <col min="12050" max="12128" width="11.85546875" style="1001" customWidth="1"/>
    <col min="12129" max="12288" width="9.140625" style="1001"/>
    <col min="12289" max="12289" width="7.42578125" style="1001" customWidth="1"/>
    <col min="12290" max="12290" width="8.140625" style="1001" customWidth="1"/>
    <col min="12291" max="12291" width="7.7109375" style="1001" customWidth="1"/>
    <col min="12292" max="12292" width="6.28515625" style="1001" customWidth="1"/>
    <col min="12293" max="12293" width="27" style="1001" customWidth="1"/>
    <col min="12294" max="12294" width="9.140625" style="1001" customWidth="1"/>
    <col min="12295" max="12295" width="10.5703125" style="1001" customWidth="1"/>
    <col min="12296" max="12296" width="9.140625" style="1001" customWidth="1"/>
    <col min="12297" max="12297" width="11" style="1001" customWidth="1"/>
    <col min="12298" max="12298" width="13.7109375" style="1001" customWidth="1"/>
    <col min="12299" max="12299" width="10.85546875" style="1001" customWidth="1"/>
    <col min="12300" max="12300" width="15.85546875" style="1001" customWidth="1"/>
    <col min="12301" max="12303" width="15.7109375" style="1001" customWidth="1"/>
    <col min="12304" max="12304" width="10" style="1001" customWidth="1"/>
    <col min="12305" max="12305" width="14.140625" style="1001" customWidth="1"/>
    <col min="12306" max="12384" width="11.85546875" style="1001" customWidth="1"/>
    <col min="12385" max="12544" width="9.140625" style="1001"/>
    <col min="12545" max="12545" width="7.42578125" style="1001" customWidth="1"/>
    <col min="12546" max="12546" width="8.140625" style="1001" customWidth="1"/>
    <col min="12547" max="12547" width="7.7109375" style="1001" customWidth="1"/>
    <col min="12548" max="12548" width="6.28515625" style="1001" customWidth="1"/>
    <col min="12549" max="12549" width="27" style="1001" customWidth="1"/>
    <col min="12550" max="12550" width="9.140625" style="1001" customWidth="1"/>
    <col min="12551" max="12551" width="10.5703125" style="1001" customWidth="1"/>
    <col min="12552" max="12552" width="9.140625" style="1001" customWidth="1"/>
    <col min="12553" max="12553" width="11" style="1001" customWidth="1"/>
    <col min="12554" max="12554" width="13.7109375" style="1001" customWidth="1"/>
    <col min="12555" max="12555" width="10.85546875" style="1001" customWidth="1"/>
    <col min="12556" max="12556" width="15.85546875" style="1001" customWidth="1"/>
    <col min="12557" max="12559" width="15.7109375" style="1001" customWidth="1"/>
    <col min="12560" max="12560" width="10" style="1001" customWidth="1"/>
    <col min="12561" max="12561" width="14.140625" style="1001" customWidth="1"/>
    <col min="12562" max="12640" width="11.85546875" style="1001" customWidth="1"/>
    <col min="12641" max="12800" width="9.140625" style="1001"/>
    <col min="12801" max="12801" width="7.42578125" style="1001" customWidth="1"/>
    <col min="12802" max="12802" width="8.140625" style="1001" customWidth="1"/>
    <col min="12803" max="12803" width="7.7109375" style="1001" customWidth="1"/>
    <col min="12804" max="12804" width="6.28515625" style="1001" customWidth="1"/>
    <col min="12805" max="12805" width="27" style="1001" customWidth="1"/>
    <col min="12806" max="12806" width="9.140625" style="1001" customWidth="1"/>
    <col min="12807" max="12807" width="10.5703125" style="1001" customWidth="1"/>
    <col min="12808" max="12808" width="9.140625" style="1001" customWidth="1"/>
    <col min="12809" max="12809" width="11" style="1001" customWidth="1"/>
    <col min="12810" max="12810" width="13.7109375" style="1001" customWidth="1"/>
    <col min="12811" max="12811" width="10.85546875" style="1001" customWidth="1"/>
    <col min="12812" max="12812" width="15.85546875" style="1001" customWidth="1"/>
    <col min="12813" max="12815" width="15.7109375" style="1001" customWidth="1"/>
    <col min="12816" max="12816" width="10" style="1001" customWidth="1"/>
    <col min="12817" max="12817" width="14.140625" style="1001" customWidth="1"/>
    <col min="12818" max="12896" width="11.85546875" style="1001" customWidth="1"/>
    <col min="12897" max="13056" width="9.140625" style="1001"/>
    <col min="13057" max="13057" width="7.42578125" style="1001" customWidth="1"/>
    <col min="13058" max="13058" width="8.140625" style="1001" customWidth="1"/>
    <col min="13059" max="13059" width="7.7109375" style="1001" customWidth="1"/>
    <col min="13060" max="13060" width="6.28515625" style="1001" customWidth="1"/>
    <col min="13061" max="13061" width="27" style="1001" customWidth="1"/>
    <col min="13062" max="13062" width="9.140625" style="1001" customWidth="1"/>
    <col min="13063" max="13063" width="10.5703125" style="1001" customWidth="1"/>
    <col min="13064" max="13064" width="9.140625" style="1001" customWidth="1"/>
    <col min="13065" max="13065" width="11" style="1001" customWidth="1"/>
    <col min="13066" max="13066" width="13.7109375" style="1001" customWidth="1"/>
    <col min="13067" max="13067" width="10.85546875" style="1001" customWidth="1"/>
    <col min="13068" max="13068" width="15.85546875" style="1001" customWidth="1"/>
    <col min="13069" max="13071" width="15.7109375" style="1001" customWidth="1"/>
    <col min="13072" max="13072" width="10" style="1001" customWidth="1"/>
    <col min="13073" max="13073" width="14.140625" style="1001" customWidth="1"/>
    <col min="13074" max="13152" width="11.85546875" style="1001" customWidth="1"/>
    <col min="13153" max="13312" width="9.140625" style="1001"/>
    <col min="13313" max="13313" width="7.42578125" style="1001" customWidth="1"/>
    <col min="13314" max="13314" width="8.140625" style="1001" customWidth="1"/>
    <col min="13315" max="13315" width="7.7109375" style="1001" customWidth="1"/>
    <col min="13316" max="13316" width="6.28515625" style="1001" customWidth="1"/>
    <col min="13317" max="13317" width="27" style="1001" customWidth="1"/>
    <col min="13318" max="13318" width="9.140625" style="1001" customWidth="1"/>
    <col min="13319" max="13319" width="10.5703125" style="1001" customWidth="1"/>
    <col min="13320" max="13320" width="9.140625" style="1001" customWidth="1"/>
    <col min="13321" max="13321" width="11" style="1001" customWidth="1"/>
    <col min="13322" max="13322" width="13.7109375" style="1001" customWidth="1"/>
    <col min="13323" max="13323" width="10.85546875" style="1001" customWidth="1"/>
    <col min="13324" max="13324" width="15.85546875" style="1001" customWidth="1"/>
    <col min="13325" max="13327" width="15.7109375" style="1001" customWidth="1"/>
    <col min="13328" max="13328" width="10" style="1001" customWidth="1"/>
    <col min="13329" max="13329" width="14.140625" style="1001" customWidth="1"/>
    <col min="13330" max="13408" width="11.85546875" style="1001" customWidth="1"/>
    <col min="13409" max="13568" width="9.140625" style="1001"/>
    <col min="13569" max="13569" width="7.42578125" style="1001" customWidth="1"/>
    <col min="13570" max="13570" width="8.140625" style="1001" customWidth="1"/>
    <col min="13571" max="13571" width="7.7109375" style="1001" customWidth="1"/>
    <col min="13572" max="13572" width="6.28515625" style="1001" customWidth="1"/>
    <col min="13573" max="13573" width="27" style="1001" customWidth="1"/>
    <col min="13574" max="13574" width="9.140625" style="1001" customWidth="1"/>
    <col min="13575" max="13575" width="10.5703125" style="1001" customWidth="1"/>
    <col min="13576" max="13576" width="9.140625" style="1001" customWidth="1"/>
    <col min="13577" max="13577" width="11" style="1001" customWidth="1"/>
    <col min="13578" max="13578" width="13.7109375" style="1001" customWidth="1"/>
    <col min="13579" max="13579" width="10.85546875" style="1001" customWidth="1"/>
    <col min="13580" max="13580" width="15.85546875" style="1001" customWidth="1"/>
    <col min="13581" max="13583" width="15.7109375" style="1001" customWidth="1"/>
    <col min="13584" max="13584" width="10" style="1001" customWidth="1"/>
    <col min="13585" max="13585" width="14.140625" style="1001" customWidth="1"/>
    <col min="13586" max="13664" width="11.85546875" style="1001" customWidth="1"/>
    <col min="13665" max="13824" width="9.140625" style="1001"/>
    <col min="13825" max="13825" width="7.42578125" style="1001" customWidth="1"/>
    <col min="13826" max="13826" width="8.140625" style="1001" customWidth="1"/>
    <col min="13827" max="13827" width="7.7109375" style="1001" customWidth="1"/>
    <col min="13828" max="13828" width="6.28515625" style="1001" customWidth="1"/>
    <col min="13829" max="13829" width="27" style="1001" customWidth="1"/>
    <col min="13830" max="13830" width="9.140625" style="1001" customWidth="1"/>
    <col min="13831" max="13831" width="10.5703125" style="1001" customWidth="1"/>
    <col min="13832" max="13832" width="9.140625" style="1001" customWidth="1"/>
    <col min="13833" max="13833" width="11" style="1001" customWidth="1"/>
    <col min="13834" max="13834" width="13.7109375" style="1001" customWidth="1"/>
    <col min="13835" max="13835" width="10.85546875" style="1001" customWidth="1"/>
    <col min="13836" max="13836" width="15.85546875" style="1001" customWidth="1"/>
    <col min="13837" max="13839" width="15.7109375" style="1001" customWidth="1"/>
    <col min="13840" max="13840" width="10" style="1001" customWidth="1"/>
    <col min="13841" max="13841" width="14.140625" style="1001" customWidth="1"/>
    <col min="13842" max="13920" width="11.85546875" style="1001" customWidth="1"/>
    <col min="13921" max="14080" width="9.140625" style="1001"/>
    <col min="14081" max="14081" width="7.42578125" style="1001" customWidth="1"/>
    <col min="14082" max="14082" width="8.140625" style="1001" customWidth="1"/>
    <col min="14083" max="14083" width="7.7109375" style="1001" customWidth="1"/>
    <col min="14084" max="14084" width="6.28515625" style="1001" customWidth="1"/>
    <col min="14085" max="14085" width="27" style="1001" customWidth="1"/>
    <col min="14086" max="14086" width="9.140625" style="1001" customWidth="1"/>
    <col min="14087" max="14087" width="10.5703125" style="1001" customWidth="1"/>
    <col min="14088" max="14088" width="9.140625" style="1001" customWidth="1"/>
    <col min="14089" max="14089" width="11" style="1001" customWidth="1"/>
    <col min="14090" max="14090" width="13.7109375" style="1001" customWidth="1"/>
    <col min="14091" max="14091" width="10.85546875" style="1001" customWidth="1"/>
    <col min="14092" max="14092" width="15.85546875" style="1001" customWidth="1"/>
    <col min="14093" max="14095" width="15.7109375" style="1001" customWidth="1"/>
    <col min="14096" max="14096" width="10" style="1001" customWidth="1"/>
    <col min="14097" max="14097" width="14.140625" style="1001" customWidth="1"/>
    <col min="14098" max="14176" width="11.85546875" style="1001" customWidth="1"/>
    <col min="14177" max="14336" width="9.140625" style="1001"/>
    <col min="14337" max="14337" width="7.42578125" style="1001" customWidth="1"/>
    <col min="14338" max="14338" width="8.140625" style="1001" customWidth="1"/>
    <col min="14339" max="14339" width="7.7109375" style="1001" customWidth="1"/>
    <col min="14340" max="14340" width="6.28515625" style="1001" customWidth="1"/>
    <col min="14341" max="14341" width="27" style="1001" customWidth="1"/>
    <col min="14342" max="14342" width="9.140625" style="1001" customWidth="1"/>
    <col min="14343" max="14343" width="10.5703125" style="1001" customWidth="1"/>
    <col min="14344" max="14344" width="9.140625" style="1001" customWidth="1"/>
    <col min="14345" max="14345" width="11" style="1001" customWidth="1"/>
    <col min="14346" max="14346" width="13.7109375" style="1001" customWidth="1"/>
    <col min="14347" max="14347" width="10.85546875" style="1001" customWidth="1"/>
    <col min="14348" max="14348" width="15.85546875" style="1001" customWidth="1"/>
    <col min="14349" max="14351" width="15.7109375" style="1001" customWidth="1"/>
    <col min="14352" max="14352" width="10" style="1001" customWidth="1"/>
    <col min="14353" max="14353" width="14.140625" style="1001" customWidth="1"/>
    <col min="14354" max="14432" width="11.85546875" style="1001" customWidth="1"/>
    <col min="14433" max="14592" width="9.140625" style="1001"/>
    <col min="14593" max="14593" width="7.42578125" style="1001" customWidth="1"/>
    <col min="14594" max="14594" width="8.140625" style="1001" customWidth="1"/>
    <col min="14595" max="14595" width="7.7109375" style="1001" customWidth="1"/>
    <col min="14596" max="14596" width="6.28515625" style="1001" customWidth="1"/>
    <col min="14597" max="14597" width="27" style="1001" customWidth="1"/>
    <col min="14598" max="14598" width="9.140625" style="1001" customWidth="1"/>
    <col min="14599" max="14599" width="10.5703125" style="1001" customWidth="1"/>
    <col min="14600" max="14600" width="9.140625" style="1001" customWidth="1"/>
    <col min="14601" max="14601" width="11" style="1001" customWidth="1"/>
    <col min="14602" max="14602" width="13.7109375" style="1001" customWidth="1"/>
    <col min="14603" max="14603" width="10.85546875" style="1001" customWidth="1"/>
    <col min="14604" max="14604" width="15.85546875" style="1001" customWidth="1"/>
    <col min="14605" max="14607" width="15.7109375" style="1001" customWidth="1"/>
    <col min="14608" max="14608" width="10" style="1001" customWidth="1"/>
    <col min="14609" max="14609" width="14.140625" style="1001" customWidth="1"/>
    <col min="14610" max="14688" width="11.85546875" style="1001" customWidth="1"/>
    <col min="14689" max="14848" width="9.140625" style="1001"/>
    <col min="14849" max="14849" width="7.42578125" style="1001" customWidth="1"/>
    <col min="14850" max="14850" width="8.140625" style="1001" customWidth="1"/>
    <col min="14851" max="14851" width="7.7109375" style="1001" customWidth="1"/>
    <col min="14852" max="14852" width="6.28515625" style="1001" customWidth="1"/>
    <col min="14853" max="14853" width="27" style="1001" customWidth="1"/>
    <col min="14854" max="14854" width="9.140625" style="1001" customWidth="1"/>
    <col min="14855" max="14855" width="10.5703125" style="1001" customWidth="1"/>
    <col min="14856" max="14856" width="9.140625" style="1001" customWidth="1"/>
    <col min="14857" max="14857" width="11" style="1001" customWidth="1"/>
    <col min="14858" max="14858" width="13.7109375" style="1001" customWidth="1"/>
    <col min="14859" max="14859" width="10.85546875" style="1001" customWidth="1"/>
    <col min="14860" max="14860" width="15.85546875" style="1001" customWidth="1"/>
    <col min="14861" max="14863" width="15.7109375" style="1001" customWidth="1"/>
    <col min="14864" max="14864" width="10" style="1001" customWidth="1"/>
    <col min="14865" max="14865" width="14.140625" style="1001" customWidth="1"/>
    <col min="14866" max="14944" width="11.85546875" style="1001" customWidth="1"/>
    <col min="14945" max="15104" width="9.140625" style="1001"/>
    <col min="15105" max="15105" width="7.42578125" style="1001" customWidth="1"/>
    <col min="15106" max="15106" width="8.140625" style="1001" customWidth="1"/>
    <col min="15107" max="15107" width="7.7109375" style="1001" customWidth="1"/>
    <col min="15108" max="15108" width="6.28515625" style="1001" customWidth="1"/>
    <col min="15109" max="15109" width="27" style="1001" customWidth="1"/>
    <col min="15110" max="15110" width="9.140625" style="1001" customWidth="1"/>
    <col min="15111" max="15111" width="10.5703125" style="1001" customWidth="1"/>
    <col min="15112" max="15112" width="9.140625" style="1001" customWidth="1"/>
    <col min="15113" max="15113" width="11" style="1001" customWidth="1"/>
    <col min="15114" max="15114" width="13.7109375" style="1001" customWidth="1"/>
    <col min="15115" max="15115" width="10.85546875" style="1001" customWidth="1"/>
    <col min="15116" max="15116" width="15.85546875" style="1001" customWidth="1"/>
    <col min="15117" max="15119" width="15.7109375" style="1001" customWidth="1"/>
    <col min="15120" max="15120" width="10" style="1001" customWidth="1"/>
    <col min="15121" max="15121" width="14.140625" style="1001" customWidth="1"/>
    <col min="15122" max="15200" width="11.85546875" style="1001" customWidth="1"/>
    <col min="15201" max="15360" width="9.140625" style="1001"/>
    <col min="15361" max="15361" width="7.42578125" style="1001" customWidth="1"/>
    <col min="15362" max="15362" width="8.140625" style="1001" customWidth="1"/>
    <col min="15363" max="15363" width="7.7109375" style="1001" customWidth="1"/>
    <col min="15364" max="15364" width="6.28515625" style="1001" customWidth="1"/>
    <col min="15365" max="15365" width="27" style="1001" customWidth="1"/>
    <col min="15366" max="15366" width="9.140625" style="1001" customWidth="1"/>
    <col min="15367" max="15367" width="10.5703125" style="1001" customWidth="1"/>
    <col min="15368" max="15368" width="9.140625" style="1001" customWidth="1"/>
    <col min="15369" max="15369" width="11" style="1001" customWidth="1"/>
    <col min="15370" max="15370" width="13.7109375" style="1001" customWidth="1"/>
    <col min="15371" max="15371" width="10.85546875" style="1001" customWidth="1"/>
    <col min="15372" max="15372" width="15.85546875" style="1001" customWidth="1"/>
    <col min="15373" max="15375" width="15.7109375" style="1001" customWidth="1"/>
    <col min="15376" max="15376" width="10" style="1001" customWidth="1"/>
    <col min="15377" max="15377" width="14.140625" style="1001" customWidth="1"/>
    <col min="15378" max="15456" width="11.85546875" style="1001" customWidth="1"/>
    <col min="15457" max="15616" width="9.140625" style="1001"/>
    <col min="15617" max="15617" width="7.42578125" style="1001" customWidth="1"/>
    <col min="15618" max="15618" width="8.140625" style="1001" customWidth="1"/>
    <col min="15619" max="15619" width="7.7109375" style="1001" customWidth="1"/>
    <col min="15620" max="15620" width="6.28515625" style="1001" customWidth="1"/>
    <col min="15621" max="15621" width="27" style="1001" customWidth="1"/>
    <col min="15622" max="15622" width="9.140625" style="1001" customWidth="1"/>
    <col min="15623" max="15623" width="10.5703125" style="1001" customWidth="1"/>
    <col min="15624" max="15624" width="9.140625" style="1001" customWidth="1"/>
    <col min="15625" max="15625" width="11" style="1001" customWidth="1"/>
    <col min="15626" max="15626" width="13.7109375" style="1001" customWidth="1"/>
    <col min="15627" max="15627" width="10.85546875" style="1001" customWidth="1"/>
    <col min="15628" max="15628" width="15.85546875" style="1001" customWidth="1"/>
    <col min="15629" max="15631" width="15.7109375" style="1001" customWidth="1"/>
    <col min="15632" max="15632" width="10" style="1001" customWidth="1"/>
    <col min="15633" max="15633" width="14.140625" style="1001" customWidth="1"/>
    <col min="15634" max="15712" width="11.85546875" style="1001" customWidth="1"/>
    <col min="15713" max="15872" width="9.140625" style="1001"/>
    <col min="15873" max="15873" width="7.42578125" style="1001" customWidth="1"/>
    <col min="15874" max="15874" width="8.140625" style="1001" customWidth="1"/>
    <col min="15875" max="15875" width="7.7109375" style="1001" customWidth="1"/>
    <col min="15876" max="15876" width="6.28515625" style="1001" customWidth="1"/>
    <col min="15877" max="15877" width="27" style="1001" customWidth="1"/>
    <col min="15878" max="15878" width="9.140625" style="1001" customWidth="1"/>
    <col min="15879" max="15879" width="10.5703125" style="1001" customWidth="1"/>
    <col min="15880" max="15880" width="9.140625" style="1001" customWidth="1"/>
    <col min="15881" max="15881" width="11" style="1001" customWidth="1"/>
    <col min="15882" max="15882" width="13.7109375" style="1001" customWidth="1"/>
    <col min="15883" max="15883" width="10.85546875" style="1001" customWidth="1"/>
    <col min="15884" max="15884" width="15.85546875" style="1001" customWidth="1"/>
    <col min="15885" max="15887" width="15.7109375" style="1001" customWidth="1"/>
    <col min="15888" max="15888" width="10" style="1001" customWidth="1"/>
    <col min="15889" max="15889" width="14.140625" style="1001" customWidth="1"/>
    <col min="15890" max="15968" width="11.85546875" style="1001" customWidth="1"/>
    <col min="15969" max="16128" width="9.140625" style="1001"/>
    <col min="16129" max="16129" width="7.42578125" style="1001" customWidth="1"/>
    <col min="16130" max="16130" width="8.140625" style="1001" customWidth="1"/>
    <col min="16131" max="16131" width="7.7109375" style="1001" customWidth="1"/>
    <col min="16132" max="16132" width="6.28515625" style="1001" customWidth="1"/>
    <col min="16133" max="16133" width="27" style="1001" customWidth="1"/>
    <col min="16134" max="16134" width="9.140625" style="1001" customWidth="1"/>
    <col min="16135" max="16135" width="10.5703125" style="1001" customWidth="1"/>
    <col min="16136" max="16136" width="9.140625" style="1001" customWidth="1"/>
    <col min="16137" max="16137" width="11" style="1001" customWidth="1"/>
    <col min="16138" max="16138" width="13.7109375" style="1001" customWidth="1"/>
    <col min="16139" max="16139" width="10.85546875" style="1001" customWidth="1"/>
    <col min="16140" max="16140" width="15.85546875" style="1001" customWidth="1"/>
    <col min="16141" max="16143" width="15.7109375" style="1001" customWidth="1"/>
    <col min="16144" max="16144" width="10" style="1001" customWidth="1"/>
    <col min="16145" max="16145" width="14.140625" style="1001" customWidth="1"/>
    <col min="16146" max="16224" width="11.85546875" style="1001" customWidth="1"/>
    <col min="16225" max="16384" width="9.140625" style="1001"/>
  </cols>
  <sheetData>
    <row r="1" spans="1:17" ht="15.95" customHeight="1">
      <c r="A1" s="1010" t="s">
        <v>1634</v>
      </c>
      <c r="B1" s="1010"/>
      <c r="G1" s="1206"/>
      <c r="K1" s="820"/>
      <c r="L1" s="820"/>
    </row>
    <row r="2" spans="1:17" ht="15.95" customHeight="1">
      <c r="A2" s="1010" t="s">
        <v>129</v>
      </c>
      <c r="B2" s="1010"/>
      <c r="G2" s="1206"/>
      <c r="K2" s="820"/>
      <c r="L2" s="820"/>
    </row>
    <row r="3" spans="1:17" ht="15.95" customHeight="1">
      <c r="A3" s="1010" t="s">
        <v>2163</v>
      </c>
      <c r="B3" s="1010"/>
      <c r="G3" s="1206"/>
      <c r="K3" s="820"/>
      <c r="L3" s="820"/>
    </row>
    <row r="4" spans="1:17" ht="15.95" customHeight="1">
      <c r="A4" s="1010"/>
      <c r="B4" s="1010"/>
      <c r="G4" s="1206"/>
      <c r="K4" s="820"/>
      <c r="L4" s="820"/>
    </row>
    <row r="5" spans="1:17" ht="15.95" customHeight="1">
      <c r="A5" s="1010"/>
      <c r="B5" s="1010"/>
      <c r="G5" s="1206"/>
      <c r="K5" s="820"/>
      <c r="L5" s="820"/>
    </row>
    <row r="6" spans="1:17" ht="15.95" customHeight="1">
      <c r="A6" s="1010"/>
      <c r="B6" s="1010"/>
      <c r="G6" s="1206"/>
      <c r="K6" s="820"/>
      <c r="L6" s="820"/>
    </row>
    <row r="7" spans="1:17" s="1013" customFormat="1" ht="20.25">
      <c r="B7" s="1014"/>
      <c r="C7" s="1015"/>
      <c r="E7" s="1014"/>
      <c r="F7" s="1184" t="s">
        <v>253</v>
      </c>
      <c r="G7" s="1014"/>
      <c r="H7" s="1208"/>
      <c r="I7" s="1155"/>
      <c r="J7" s="1155"/>
      <c r="K7" s="820"/>
      <c r="L7" s="820"/>
      <c r="M7" s="1076"/>
      <c r="N7" s="1076"/>
      <c r="O7" s="1076"/>
      <c r="P7" s="1076"/>
    </row>
    <row r="8" spans="1:17" s="1017" customFormat="1" ht="15.95" customHeight="1">
      <c r="C8" s="1018"/>
      <c r="E8" s="1209"/>
      <c r="F8" s="1210" t="s">
        <v>1972</v>
      </c>
      <c r="G8" s="1209"/>
      <c r="H8" s="1199"/>
      <c r="I8" s="1155"/>
      <c r="J8" s="1155"/>
      <c r="K8" s="820"/>
      <c r="L8" s="820"/>
      <c r="M8" s="1076"/>
      <c r="N8" s="1076"/>
      <c r="O8" s="1076"/>
      <c r="P8" s="1076"/>
    </row>
    <row r="9" spans="1:17" s="1019" customFormat="1" ht="21.75" customHeight="1">
      <c r="B9" s="2041" t="s">
        <v>81</v>
      </c>
      <c r="C9" s="2042"/>
      <c r="D9" s="2026" t="s">
        <v>248</v>
      </c>
      <c r="E9" s="2024" t="s">
        <v>1608</v>
      </c>
      <c r="F9" s="2025" t="s">
        <v>132</v>
      </c>
      <c r="G9" s="2043" t="s">
        <v>2144</v>
      </c>
      <c r="H9" s="2015" t="s">
        <v>72</v>
      </c>
      <c r="I9" s="2017" t="s">
        <v>2145</v>
      </c>
      <c r="J9" s="2018"/>
      <c r="K9" s="2019" t="s">
        <v>250</v>
      </c>
      <c r="L9" s="2019"/>
      <c r="M9" s="1076"/>
      <c r="N9" s="1076"/>
      <c r="O9" s="1076"/>
      <c r="P9" s="1076"/>
    </row>
    <row r="10" spans="1:17" s="1019" customFormat="1" ht="36" customHeight="1">
      <c r="B10" s="1459" t="s">
        <v>240</v>
      </c>
      <c r="C10" s="1460" t="s">
        <v>76</v>
      </c>
      <c r="D10" s="2027"/>
      <c r="E10" s="2024"/>
      <c r="F10" s="2025"/>
      <c r="G10" s="2044"/>
      <c r="H10" s="2016"/>
      <c r="I10" s="1414" t="s">
        <v>251</v>
      </c>
      <c r="J10" s="1415" t="s">
        <v>239</v>
      </c>
      <c r="K10" s="1416" t="s">
        <v>251</v>
      </c>
      <c r="L10" s="1417" t="s">
        <v>239</v>
      </c>
      <c r="M10" s="1076"/>
      <c r="N10" s="1076"/>
      <c r="O10" s="1076"/>
      <c r="P10" s="1076"/>
    </row>
    <row r="11" spans="1:17" s="1021" customFormat="1" ht="15.95" customHeight="1">
      <c r="B11" s="1418" t="s">
        <v>83</v>
      </c>
      <c r="C11" s="1469" t="s">
        <v>1</v>
      </c>
      <c r="D11" s="1422" t="s">
        <v>84</v>
      </c>
      <c r="E11" s="1421" t="s">
        <v>85</v>
      </c>
      <c r="F11" s="1421" t="s">
        <v>86</v>
      </c>
      <c r="G11" s="1470" t="s">
        <v>87</v>
      </c>
      <c r="H11" s="1423" t="s">
        <v>241</v>
      </c>
      <c r="I11" s="1471" t="s">
        <v>145</v>
      </c>
      <c r="J11" s="1471" t="s">
        <v>146</v>
      </c>
      <c r="K11" s="1472" t="s">
        <v>147</v>
      </c>
      <c r="L11" s="1472" t="s">
        <v>148</v>
      </c>
      <c r="M11" s="1076"/>
      <c r="N11" s="1076"/>
      <c r="O11" s="1076"/>
      <c r="P11" s="1076"/>
    </row>
    <row r="12" spans="1:17" s="1021" customFormat="1" ht="15.95" customHeight="1">
      <c r="B12" s="1066"/>
      <c r="C12" s="1456"/>
      <c r="D12" s="1067"/>
      <c r="E12" s="1068"/>
      <c r="F12" s="1068"/>
      <c r="G12" s="1211"/>
      <c r="H12" s="1069"/>
      <c r="I12" s="1212"/>
      <c r="J12" s="1212"/>
      <c r="K12" s="1213"/>
      <c r="L12" s="1213"/>
      <c r="M12" s="1076"/>
      <c r="N12" s="1076"/>
      <c r="O12" s="1076"/>
    </row>
    <row r="13" spans="1:17" s="1009" customFormat="1" ht="15.95" customHeight="1">
      <c r="A13" s="1001" t="str">
        <f>+IF($D$13="","",IF($D13=$B$7,1+MAX($A$11:A11),""))</f>
        <v/>
      </c>
      <c r="B13" s="1028">
        <v>44566</v>
      </c>
      <c r="C13" s="1003">
        <v>1</v>
      </c>
      <c r="D13" s="1004"/>
      <c r="E13" s="1005" t="str">
        <f>IF($G13="","",VLOOKUP($G13,'DANH MỤC VẬT TƯ'!$B$10:$G$55,2,0))</f>
        <v>Lẩu cá diêu hồng</v>
      </c>
      <c r="F13" s="1005" t="str">
        <f>IF($G13="","",VLOOKUP($G13,'DANH MỤC VẬT TƯ'!$B$10:$G$55,3,0))</f>
        <v>Nồi</v>
      </c>
      <c r="G13" s="1099" t="s">
        <v>2121</v>
      </c>
      <c r="H13" s="1214">
        <v>30</v>
      </c>
      <c r="I13" s="828">
        <f>IF($G13="","",VLOOKUP(G13,'BÁO CÁO NXT 155'!$A$12:$L$21,8,0))</f>
        <v>198248.82151178754</v>
      </c>
      <c r="J13" s="828">
        <f t="shared" ref="J13:J76" si="0">IF(H13="","",H13*I13)</f>
        <v>5947464.6453536265</v>
      </c>
      <c r="K13" s="826">
        <v>400000</v>
      </c>
      <c r="L13" s="1215">
        <f>IF(H13="","",H13*K13)</f>
        <v>12000000</v>
      </c>
      <c r="M13" s="1190"/>
      <c r="N13" s="1190"/>
      <c r="O13" s="1190"/>
      <c r="P13" s="1076"/>
      <c r="Q13" s="1076"/>
    </row>
    <row r="14" spans="1:17" s="1009" customFormat="1" ht="15.95" customHeight="1">
      <c r="A14" s="1001" t="str">
        <f>+IF($D$13="","",IF($D14=$B$7,1+MAX($A$11:A13),""))</f>
        <v/>
      </c>
      <c r="B14" s="1028"/>
      <c r="C14" s="1003"/>
      <c r="D14" s="1004"/>
      <c r="E14" s="1005" t="str">
        <f>IF($G14="","",VLOOKUP($G14,'DANH MỤC VẬT TƯ'!$B$10:$G$55,2,0))</f>
        <v/>
      </c>
      <c r="F14" s="1005" t="str">
        <f>IF($G14="","",VLOOKUP($G14,'DANH MỤC VẬT TƯ'!$B$10:$G$55,3,0))</f>
        <v/>
      </c>
      <c r="G14" s="1099"/>
      <c r="H14" s="1214"/>
      <c r="I14" s="828" t="str">
        <f>IF($G14="","",VLOOKUP(G14,'BÁO CÁO NXT 155'!$A$12:$L$21,8,0))</f>
        <v/>
      </c>
      <c r="J14" s="828" t="str">
        <f t="shared" si="0"/>
        <v/>
      </c>
      <c r="K14" s="826" t="s">
        <v>785</v>
      </c>
      <c r="L14" s="1215" t="str">
        <f t="shared" ref="L14:L77" si="1">IF(H14="","",H14*K14)</f>
        <v/>
      </c>
      <c r="M14" s="1076"/>
      <c r="N14" s="1076"/>
      <c r="O14" s="1076"/>
      <c r="P14" s="1076"/>
      <c r="Q14" s="1076"/>
    </row>
    <row r="15" spans="1:17" s="1009" customFormat="1" ht="15.95" customHeight="1">
      <c r="A15" s="1001" t="str">
        <f>+IF($D$13="","",IF($D15=$B$7,1+MAX($A$11:A14),""))</f>
        <v/>
      </c>
      <c r="B15" s="1002">
        <v>44566</v>
      </c>
      <c r="C15" s="1003">
        <v>2</v>
      </c>
      <c r="D15" s="1004"/>
      <c r="E15" s="1005" t="str">
        <f>IF($G15="","",VLOOKUP($G15,'DANH MỤC VẬT TƯ'!$B$10:$G$55,2,0))</f>
        <v>Mực nướng muối ớt</v>
      </c>
      <c r="F15" s="1005" t="str">
        <f>IF($G15="","",VLOOKUP($G15,'DANH MỤC VẬT TƯ'!$B$10:$G$55,3,0))</f>
        <v>Đĩa</v>
      </c>
      <c r="G15" s="1099" t="s">
        <v>2124</v>
      </c>
      <c r="H15" s="1214">
        <v>35</v>
      </c>
      <c r="I15" s="828">
        <f>IF($G15="","",VLOOKUP(G15,'BÁO CÁO NXT 155'!$A$12:$L$21,8,0))</f>
        <v>205873.77618531778</v>
      </c>
      <c r="J15" s="828">
        <f t="shared" si="0"/>
        <v>7205582.1664861226</v>
      </c>
      <c r="K15" s="826">
        <v>350000</v>
      </c>
      <c r="L15" s="1215">
        <f t="shared" si="1"/>
        <v>12250000</v>
      </c>
      <c r="M15" s="1190"/>
      <c r="N15" s="1190"/>
      <c r="O15" s="1190"/>
      <c r="P15" s="1076"/>
      <c r="Q15" s="1076"/>
    </row>
    <row r="16" spans="1:17" s="1009" customFormat="1" ht="15.95" customHeight="1">
      <c r="A16" s="1001" t="str">
        <f>+IF($D$13="","",IF($D16=$B$7,1+MAX($A$11:A15),""))</f>
        <v/>
      </c>
      <c r="B16" s="1028"/>
      <c r="C16" s="1003"/>
      <c r="D16" s="1004"/>
      <c r="E16" s="1005" t="str">
        <f>IF($G16="","",VLOOKUP($G16,'DANH MỤC VẬT TƯ'!$B$10:$G$55,2,0))</f>
        <v/>
      </c>
      <c r="F16" s="1005" t="str">
        <f>IF($G16="","",VLOOKUP($G16,'DANH MỤC VẬT TƯ'!$B$10:$G$55,3,0))</f>
        <v/>
      </c>
      <c r="G16" s="1099"/>
      <c r="H16" s="1214"/>
      <c r="I16" s="828" t="str">
        <f>IF($G16="","",VLOOKUP(G16,'BÁO CÁO NXT 155'!$A$12:$L$21,8,0))</f>
        <v/>
      </c>
      <c r="J16" s="828" t="str">
        <f t="shared" si="0"/>
        <v/>
      </c>
      <c r="K16" s="826" t="s">
        <v>785</v>
      </c>
      <c r="L16" s="1215" t="str">
        <f t="shared" si="1"/>
        <v/>
      </c>
      <c r="M16" s="1076"/>
      <c r="N16" s="1076"/>
      <c r="O16" s="1076"/>
      <c r="P16" s="1076"/>
      <c r="Q16" s="1076"/>
    </row>
    <row r="17" spans="1:17" s="1009" customFormat="1" ht="15.95" customHeight="1">
      <c r="A17" s="1001" t="str">
        <f>+IF($D$13="","",IF($D17=$B$7,1+MAX($A$11:A16),""))</f>
        <v/>
      </c>
      <c r="B17" s="1002">
        <v>44566</v>
      </c>
      <c r="C17" s="1003">
        <v>3</v>
      </c>
      <c r="D17" s="1004"/>
      <c r="E17" s="1005" t="str">
        <f>IF($G17="","",VLOOKUP($G17,'DANH MỤC VẬT TƯ'!$B$10:$G$55,2,0))</f>
        <v>Bò xào thập cẩm</v>
      </c>
      <c r="F17" s="1005" t="str">
        <f>IF($G17="","",VLOOKUP($G17,'DANH MỤC VẬT TƯ'!$B$10:$G$55,3,0))</f>
        <v>Nồi</v>
      </c>
      <c r="G17" s="1099" t="s">
        <v>2127</v>
      </c>
      <c r="H17" s="1214">
        <v>30</v>
      </c>
      <c r="I17" s="828">
        <f>IF($G17="","",VLOOKUP(G17,'BÁO CÁO NXT 155'!$A$12:$L$21,8,0))</f>
        <v>152499.09347060573</v>
      </c>
      <c r="J17" s="828">
        <f t="shared" si="0"/>
        <v>4574972.8041181723</v>
      </c>
      <c r="K17" s="826">
        <v>210000</v>
      </c>
      <c r="L17" s="1215">
        <f t="shared" si="1"/>
        <v>6300000</v>
      </c>
      <c r="M17" s="1190"/>
      <c r="N17" s="1190"/>
      <c r="O17" s="1190"/>
      <c r="P17" s="1076"/>
      <c r="Q17" s="1076"/>
    </row>
    <row r="18" spans="1:17" s="1009" customFormat="1" ht="15.95" customHeight="1">
      <c r="A18" s="1001" t="str">
        <f>+IF($D$13="","",IF($D18=$B$7,1+MAX($A$11:A17),""))</f>
        <v/>
      </c>
      <c r="B18" s="1028"/>
      <c r="C18" s="1003"/>
      <c r="D18" s="1004"/>
      <c r="E18" s="1005" t="str">
        <f>IF($G18="","",VLOOKUP($G18,'DANH MỤC VẬT TƯ'!$B$10:$G$55,2,0))</f>
        <v/>
      </c>
      <c r="F18" s="1005" t="str">
        <f>IF($G18="","",VLOOKUP($G18,'DANH MỤC VẬT TƯ'!$B$10:$G$55,3,0))</f>
        <v/>
      </c>
      <c r="G18" s="1099"/>
      <c r="H18" s="1214"/>
      <c r="I18" s="828" t="str">
        <f>IF($G18="","",VLOOKUP(G18,'BÁO CÁO NXT 155'!$A$12:$L$21,8,0))</f>
        <v/>
      </c>
      <c r="J18" s="828" t="str">
        <f t="shared" si="0"/>
        <v/>
      </c>
      <c r="K18" s="826" t="s">
        <v>785</v>
      </c>
      <c r="L18" s="1215" t="str">
        <f t="shared" si="1"/>
        <v/>
      </c>
      <c r="M18" s="1076"/>
      <c r="N18" s="1076"/>
      <c r="O18" s="1076"/>
      <c r="P18" s="1076"/>
      <c r="Q18" s="1076"/>
    </row>
    <row r="19" spans="1:17" s="1009" customFormat="1" ht="15.95" customHeight="1">
      <c r="A19" s="1001" t="str">
        <f>+IF($D$13="","",IF($D19=$B$7,1+MAX($A$11:A18),""))</f>
        <v/>
      </c>
      <c r="B19" s="1028">
        <v>44566</v>
      </c>
      <c r="C19" s="1003">
        <v>4</v>
      </c>
      <c r="D19" s="1004"/>
      <c r="E19" s="1005" t="str">
        <f>IF($G19="","",VLOOKUP($G19,'DANH MỤC VẬT TƯ'!$B$10:$G$55,2,0))</f>
        <v>Cơm Dương Châu</v>
      </c>
      <c r="F19" s="1005" t="str">
        <f>IF($G19="","",VLOOKUP($G19,'DANH MỤC VẬT TƯ'!$B$10:$G$55,3,0))</f>
        <v>Đĩa</v>
      </c>
      <c r="G19" s="1099" t="s">
        <v>2131</v>
      </c>
      <c r="H19" s="1214">
        <v>10</v>
      </c>
      <c r="I19" s="828">
        <f>IF($G19="","",VLOOKUP(G19,'BÁO CÁO NXT 155'!$A$12:$L$21,8,0))</f>
        <v>37489.360478190581</v>
      </c>
      <c r="J19" s="828">
        <f t="shared" si="0"/>
        <v>374893.60478190583</v>
      </c>
      <c r="K19" s="826">
        <v>52000</v>
      </c>
      <c r="L19" s="1215">
        <f t="shared" si="1"/>
        <v>520000</v>
      </c>
      <c r="M19" s="1190"/>
      <c r="N19" s="1190"/>
      <c r="O19" s="1190"/>
      <c r="P19" s="1076"/>
      <c r="Q19" s="1076"/>
    </row>
    <row r="20" spans="1:17" s="1009" customFormat="1" ht="15.95" customHeight="1">
      <c r="A20" s="1001" t="str">
        <f>+IF($D$13="","",IF($D20=$B$7,1+MAX($A$11:A19),""))</f>
        <v/>
      </c>
      <c r="B20" s="1028"/>
      <c r="C20" s="1003"/>
      <c r="D20" s="1004"/>
      <c r="E20" s="1005" t="str">
        <f>IF($G20="","",VLOOKUP($G20,'DANH MỤC VẬT TƯ'!$B$10:$G$55,2,0))</f>
        <v/>
      </c>
      <c r="F20" s="1005" t="str">
        <f>IF($G20="","",VLOOKUP($G20,'DANH MỤC VẬT TƯ'!$B$10:$G$55,3,0))</f>
        <v/>
      </c>
      <c r="G20" s="1099"/>
      <c r="H20" s="1214"/>
      <c r="I20" s="828" t="str">
        <f>IF($G20="","",VLOOKUP(G20,'BÁO CÁO NXT 155'!$A$12:$L$21,8,0))</f>
        <v/>
      </c>
      <c r="J20" s="828" t="str">
        <f t="shared" si="0"/>
        <v/>
      </c>
      <c r="K20" s="826" t="s">
        <v>785</v>
      </c>
      <c r="L20" s="1215" t="str">
        <f t="shared" si="1"/>
        <v/>
      </c>
      <c r="M20" s="1076"/>
      <c r="N20" s="1076"/>
      <c r="O20" s="1076"/>
      <c r="P20" s="1076"/>
      <c r="Q20" s="1076"/>
    </row>
    <row r="21" spans="1:17" s="1009" customFormat="1" ht="15.95" customHeight="1">
      <c r="A21" s="1001" t="str">
        <f>+IF($D$13="","",IF($D21=$B$7,1+MAX($A$11:A20),""))</f>
        <v/>
      </c>
      <c r="B21" s="1028">
        <v>44566</v>
      </c>
      <c r="C21" s="1003">
        <v>5</v>
      </c>
      <c r="D21" s="1004"/>
      <c r="E21" s="1005" t="str">
        <f>IF($G21="","",VLOOKUP($G21,'DANH MỤC VẬT TƯ'!$B$10:$G$55,2,0))</f>
        <v>Cơm Dương Châu</v>
      </c>
      <c r="F21" s="1005" t="str">
        <f>IF($G21="","",VLOOKUP($G21,'DANH MỤC VẬT TƯ'!$B$10:$G$55,3,0))</f>
        <v>Đĩa</v>
      </c>
      <c r="G21" s="1099" t="s">
        <v>2131</v>
      </c>
      <c r="H21" s="1214">
        <v>20</v>
      </c>
      <c r="I21" s="828">
        <f>IF($G21="","",VLOOKUP(G21,'BÁO CÁO NXT 155'!$A$12:$L$21,8,0))</f>
        <v>37489.360478190581</v>
      </c>
      <c r="J21" s="828">
        <f t="shared" si="0"/>
        <v>749787.20956381166</v>
      </c>
      <c r="K21" s="826">
        <v>52000</v>
      </c>
      <c r="L21" s="1215">
        <f t="shared" si="1"/>
        <v>1040000</v>
      </c>
      <c r="M21" s="1190"/>
      <c r="N21" s="1190"/>
      <c r="O21" s="1190"/>
      <c r="P21" s="1076"/>
      <c r="Q21" s="1076"/>
    </row>
    <row r="22" spans="1:17" s="1009" customFormat="1" ht="15.95" customHeight="1">
      <c r="A22" s="1001"/>
      <c r="B22" s="1028"/>
      <c r="C22" s="1003"/>
      <c r="D22" s="1004"/>
      <c r="E22" s="1005" t="str">
        <f>IF($G22="","",VLOOKUP($G22,'DANH MỤC VẬT TƯ'!$B$10:$G$55,2,0))</f>
        <v/>
      </c>
      <c r="F22" s="1005" t="str">
        <f>IF($G22="","",VLOOKUP($G22,'DANH MỤC VẬT TƯ'!$B$10:$G$55,3,0))</f>
        <v/>
      </c>
      <c r="G22" s="1099"/>
      <c r="H22" s="1214"/>
      <c r="I22" s="828" t="str">
        <f>IF($G22="","",VLOOKUP(G22,'BÁO CÁO NXT 155'!$A$12:$L$21,8,0))</f>
        <v/>
      </c>
      <c r="J22" s="828" t="str">
        <f t="shared" si="0"/>
        <v/>
      </c>
      <c r="K22" s="826" t="s">
        <v>785</v>
      </c>
      <c r="L22" s="1215" t="str">
        <f t="shared" si="1"/>
        <v/>
      </c>
      <c r="M22" s="1076"/>
      <c r="N22" s="1076"/>
      <c r="O22" s="1076"/>
      <c r="P22" s="1076"/>
      <c r="Q22" s="1076"/>
    </row>
    <row r="23" spans="1:17" s="1009" customFormat="1" ht="15.95" customHeight="1">
      <c r="A23" s="1001"/>
      <c r="B23" s="1028">
        <v>44567</v>
      </c>
      <c r="C23" s="1003">
        <v>6</v>
      </c>
      <c r="D23" s="1004"/>
      <c r="E23" s="1005" t="str">
        <f>IF($G23="","",VLOOKUP($G23,'DANH MỤC VẬT TƯ'!$B$10:$G$55,2,0))</f>
        <v>Lẩu cá diêu hồng</v>
      </c>
      <c r="F23" s="1005" t="str">
        <f>IF($G23="","",VLOOKUP($G23,'DANH MỤC VẬT TƯ'!$B$10:$G$55,3,0))</f>
        <v>Nồi</v>
      </c>
      <c r="G23" s="1099" t="s">
        <v>2121</v>
      </c>
      <c r="H23" s="1214">
        <v>35</v>
      </c>
      <c r="I23" s="828">
        <f>IF($G23="","",VLOOKUP(G23,'BÁO CÁO NXT 155'!$A$12:$L$21,8,0))</f>
        <v>198248.82151178754</v>
      </c>
      <c r="J23" s="828">
        <f t="shared" si="0"/>
        <v>6938708.7529125642</v>
      </c>
      <c r="K23" s="826">
        <v>400000</v>
      </c>
      <c r="L23" s="1215">
        <f t="shared" si="1"/>
        <v>14000000</v>
      </c>
      <c r="M23" s="1190"/>
      <c r="N23" s="1190"/>
      <c r="O23" s="1190"/>
      <c r="P23" s="1076"/>
      <c r="Q23" s="1076"/>
    </row>
    <row r="24" spans="1:17" s="1009" customFormat="1" ht="15.95" customHeight="1">
      <c r="A24" s="1001"/>
      <c r="B24" s="1028"/>
      <c r="C24" s="1003"/>
      <c r="D24" s="1004"/>
      <c r="E24" s="1005" t="str">
        <f>IF($G24="","",VLOOKUP($G24,'DANH MỤC VẬT TƯ'!$B$10:$G$55,2,0))</f>
        <v/>
      </c>
      <c r="F24" s="1005" t="str">
        <f>IF($G24="","",VLOOKUP($G24,'DANH MỤC VẬT TƯ'!$B$10:$G$55,3,0))</f>
        <v/>
      </c>
      <c r="G24" s="1099"/>
      <c r="H24" s="1214"/>
      <c r="I24" s="828" t="str">
        <f>IF($G24="","",VLOOKUP(G24,'BÁO CÁO NXT 155'!$A$12:$L$21,8,0))</f>
        <v/>
      </c>
      <c r="J24" s="828" t="str">
        <f t="shared" si="0"/>
        <v/>
      </c>
      <c r="K24" s="826" t="s">
        <v>785</v>
      </c>
      <c r="L24" s="1215" t="str">
        <f t="shared" si="1"/>
        <v/>
      </c>
      <c r="M24" s="1078"/>
      <c r="N24" s="1078"/>
      <c r="O24" s="1078"/>
      <c r="P24" s="1076"/>
      <c r="Q24" s="1076"/>
    </row>
    <row r="25" spans="1:17" s="1009" customFormat="1" ht="15.95" customHeight="1">
      <c r="A25" s="1001"/>
      <c r="B25" s="1028">
        <v>44567</v>
      </c>
      <c r="C25" s="1003">
        <v>7</v>
      </c>
      <c r="D25" s="1004"/>
      <c r="E25" s="1005" t="str">
        <f>IF($G25="","",VLOOKUP($G25,'DANH MỤC VẬT TƯ'!$B$10:$G$55,2,0))</f>
        <v>Mực nướng muối ớt</v>
      </c>
      <c r="F25" s="1005" t="str">
        <f>IF($G25="","",VLOOKUP($G25,'DANH MỤC VẬT TƯ'!$B$10:$G$55,3,0))</f>
        <v>Đĩa</v>
      </c>
      <c r="G25" s="1099" t="s">
        <v>2124</v>
      </c>
      <c r="H25" s="1214">
        <v>30</v>
      </c>
      <c r="I25" s="828">
        <f>IF($G25="","",VLOOKUP(G25,'BÁO CÁO NXT 155'!$A$12:$L$21,8,0))</f>
        <v>205873.77618531778</v>
      </c>
      <c r="J25" s="828">
        <f t="shared" si="0"/>
        <v>6176213.2855595332</v>
      </c>
      <c r="K25" s="826">
        <v>350000</v>
      </c>
      <c r="L25" s="1215">
        <f t="shared" si="1"/>
        <v>10500000</v>
      </c>
      <c r="M25" s="1078"/>
      <c r="N25" s="1078"/>
      <c r="O25" s="1078"/>
      <c r="P25" s="1076"/>
      <c r="Q25" s="1076"/>
    </row>
    <row r="26" spans="1:17" s="1009" customFormat="1" ht="15.95" customHeight="1">
      <c r="A26" s="1001"/>
      <c r="B26" s="1028"/>
      <c r="C26" s="1003"/>
      <c r="D26" s="1004"/>
      <c r="E26" s="1005" t="str">
        <f>IF($G26="","",VLOOKUP($G26,'DANH MỤC VẬT TƯ'!$B$10:$G$55,2,0))</f>
        <v/>
      </c>
      <c r="F26" s="1005" t="str">
        <f>IF($G26="","",VLOOKUP($G26,'DANH MỤC VẬT TƯ'!$B$10:$G$55,3,0))</f>
        <v/>
      </c>
      <c r="G26" s="1099"/>
      <c r="H26" s="1214"/>
      <c r="I26" s="828" t="str">
        <f>IF($G26="","",VLOOKUP(G26,'BÁO CÁO NXT 155'!$A$12:$L$21,8,0))</f>
        <v/>
      </c>
      <c r="J26" s="828" t="str">
        <f t="shared" si="0"/>
        <v/>
      </c>
      <c r="K26" s="826" t="s">
        <v>785</v>
      </c>
      <c r="L26" s="1215" t="str">
        <f t="shared" si="1"/>
        <v/>
      </c>
      <c r="M26" s="1078"/>
      <c r="N26" s="1078"/>
      <c r="O26" s="1078"/>
      <c r="P26" s="1076"/>
      <c r="Q26" s="1076"/>
    </row>
    <row r="27" spans="1:17" s="1009" customFormat="1" ht="15.95" customHeight="1">
      <c r="A27" s="1001"/>
      <c r="B27" s="1028">
        <v>44567</v>
      </c>
      <c r="C27" s="1003">
        <v>8</v>
      </c>
      <c r="D27" s="1004"/>
      <c r="E27" s="1005" t="str">
        <f>IF($G27="","",VLOOKUP($G27,'DANH MỤC VẬT TƯ'!$B$10:$G$55,2,0))</f>
        <v>Bò xào thập cẩm</v>
      </c>
      <c r="F27" s="1005" t="str">
        <f>IF($G27="","",VLOOKUP($G27,'DANH MỤC VẬT TƯ'!$B$10:$G$55,3,0))</f>
        <v>Nồi</v>
      </c>
      <c r="G27" s="1099" t="s">
        <v>2127</v>
      </c>
      <c r="H27" s="1214">
        <v>35</v>
      </c>
      <c r="I27" s="828">
        <f>IF($G27="","",VLOOKUP(G27,'BÁO CÁO NXT 155'!$A$12:$L$21,8,0))</f>
        <v>152499.09347060573</v>
      </c>
      <c r="J27" s="828">
        <f t="shared" si="0"/>
        <v>5337468.2714712005</v>
      </c>
      <c r="K27" s="826">
        <v>210000</v>
      </c>
      <c r="L27" s="1215">
        <f t="shared" si="1"/>
        <v>7350000</v>
      </c>
      <c r="M27" s="1078"/>
      <c r="N27" s="1078"/>
      <c r="O27" s="1078"/>
      <c r="P27" s="1076"/>
      <c r="Q27" s="1076"/>
    </row>
    <row r="28" spans="1:17" s="1009" customFormat="1" ht="15.95" customHeight="1">
      <c r="A28" s="1001"/>
      <c r="B28" s="1028"/>
      <c r="C28" s="1003"/>
      <c r="D28" s="1004"/>
      <c r="E28" s="1005" t="str">
        <f>IF($G28="","",VLOOKUP($G28,'DANH MỤC VẬT TƯ'!$B$10:$G$55,2,0))</f>
        <v/>
      </c>
      <c r="F28" s="1005" t="str">
        <f>IF($G28="","",VLOOKUP($G28,'DANH MỤC VẬT TƯ'!$B$10:$G$55,3,0))</f>
        <v/>
      </c>
      <c r="G28" s="1099"/>
      <c r="H28" s="1214"/>
      <c r="I28" s="828" t="str">
        <f>IF($G28="","",VLOOKUP(G28,'BÁO CÁO NXT 155'!$A$12:$L$21,8,0))</f>
        <v/>
      </c>
      <c r="J28" s="828" t="str">
        <f t="shared" si="0"/>
        <v/>
      </c>
      <c r="K28" s="826" t="s">
        <v>785</v>
      </c>
      <c r="L28" s="1215" t="str">
        <f t="shared" si="1"/>
        <v/>
      </c>
      <c r="M28" s="1078"/>
      <c r="N28" s="1078"/>
      <c r="O28" s="1078"/>
      <c r="P28" s="1076"/>
      <c r="Q28" s="1076"/>
    </row>
    <row r="29" spans="1:17" s="1009" customFormat="1" ht="15.95" customHeight="1">
      <c r="A29" s="1001"/>
      <c r="B29" s="1028">
        <v>44567</v>
      </c>
      <c r="C29" s="1003">
        <v>9</v>
      </c>
      <c r="D29" s="1004"/>
      <c r="E29" s="1005" t="str">
        <f>IF($G29="","",VLOOKUP($G29,'DANH MỤC VẬT TƯ'!$B$10:$G$55,2,0))</f>
        <v>Lẩu thái</v>
      </c>
      <c r="F29" s="1005" t="str">
        <f>IF($G29="","",VLOOKUP($G29,'DANH MỤC VẬT TƯ'!$B$10:$G$55,3,0))</f>
        <v>Nồi</v>
      </c>
      <c r="G29" s="1099" t="s">
        <v>2056</v>
      </c>
      <c r="H29" s="1214">
        <v>30</v>
      </c>
      <c r="I29" s="828">
        <f>IF($G29="","",VLOOKUP(G29,'BÁO CÁO NXT 155'!$A$12:$L$21,8,0))</f>
        <v>353289.5665402367</v>
      </c>
      <c r="J29" s="828">
        <f t="shared" si="0"/>
        <v>10598686.996207101</v>
      </c>
      <c r="K29" s="826">
        <v>550000</v>
      </c>
      <c r="L29" s="1215">
        <f t="shared" si="1"/>
        <v>16500000</v>
      </c>
      <c r="M29" s="1078"/>
      <c r="N29" s="1078"/>
      <c r="O29" s="1078"/>
      <c r="P29" s="1076"/>
      <c r="Q29" s="1076"/>
    </row>
    <row r="30" spans="1:17" s="1009" customFormat="1" ht="15.95" customHeight="1">
      <c r="A30" s="1001"/>
      <c r="B30" s="1028"/>
      <c r="C30" s="1003"/>
      <c r="D30" s="1004"/>
      <c r="E30" s="1005" t="str">
        <f>IF($G30="","",VLOOKUP($G30,'DANH MỤC VẬT TƯ'!$B$10:$G$55,2,0))</f>
        <v/>
      </c>
      <c r="F30" s="1005" t="str">
        <f>IF($G30="","",VLOOKUP($G30,'DANH MỤC VẬT TƯ'!$B$10:$G$55,3,0))</f>
        <v/>
      </c>
      <c r="G30" s="1099"/>
      <c r="H30" s="1214"/>
      <c r="I30" s="828" t="str">
        <f>IF($G30="","",VLOOKUP(G30,'BÁO CÁO NXT 155'!$A$12:$L$21,8,0))</f>
        <v/>
      </c>
      <c r="J30" s="828" t="str">
        <f t="shared" si="0"/>
        <v/>
      </c>
      <c r="K30" s="826" t="s">
        <v>785</v>
      </c>
      <c r="L30" s="1215" t="str">
        <f t="shared" si="1"/>
        <v/>
      </c>
      <c r="M30" s="1078"/>
      <c r="N30" s="1078"/>
      <c r="O30" s="1078"/>
      <c r="P30" s="1076"/>
      <c r="Q30" s="1076"/>
    </row>
    <row r="31" spans="1:17" s="1009" customFormat="1" ht="15.95" customHeight="1">
      <c r="A31" s="1001"/>
      <c r="B31" s="1028">
        <v>44568</v>
      </c>
      <c r="C31" s="1003">
        <v>10</v>
      </c>
      <c r="D31" s="1004"/>
      <c r="E31" s="1005" t="str">
        <f>IF($G31="","",VLOOKUP($G31,'DANH MỤC VẬT TƯ'!$B$10:$G$55,2,0))</f>
        <v>Lẩu thái</v>
      </c>
      <c r="F31" s="1005" t="str">
        <f>IF($G31="","",VLOOKUP($G31,'DANH MỤC VẬT TƯ'!$B$10:$G$55,3,0))</f>
        <v>Nồi</v>
      </c>
      <c r="G31" s="1099" t="s">
        <v>2056</v>
      </c>
      <c r="H31" s="1214">
        <v>35</v>
      </c>
      <c r="I31" s="828">
        <f>IF($G31="","",VLOOKUP(G31,'BÁO CÁO NXT 155'!$A$12:$L$21,8,0))</f>
        <v>353289.5665402367</v>
      </c>
      <c r="J31" s="828">
        <f t="shared" si="0"/>
        <v>12365134.828908285</v>
      </c>
      <c r="K31" s="826">
        <v>550000</v>
      </c>
      <c r="L31" s="1215">
        <f t="shared" si="1"/>
        <v>19250000</v>
      </c>
      <c r="M31" s="1078"/>
      <c r="N31" s="1078"/>
      <c r="O31" s="1078"/>
      <c r="P31" s="1076"/>
      <c r="Q31" s="1076"/>
    </row>
    <row r="32" spans="1:17" s="1009" customFormat="1" ht="15.95" customHeight="1">
      <c r="A32" s="1001"/>
      <c r="B32" s="1028"/>
      <c r="C32" s="1003"/>
      <c r="D32" s="1004"/>
      <c r="E32" s="1005" t="str">
        <f>IF($G32="","",VLOOKUP($G32,'DANH MỤC VẬT TƯ'!$B$10:$G$55,2,0))</f>
        <v/>
      </c>
      <c r="F32" s="1005" t="str">
        <f>IF($G32="","",VLOOKUP($G32,'DANH MỤC VẬT TƯ'!$B$10:$G$55,3,0))</f>
        <v/>
      </c>
      <c r="G32" s="1099"/>
      <c r="H32" s="1214"/>
      <c r="I32" s="828" t="str">
        <f>IF($G32="","",VLOOKUP(G32,'BÁO CÁO NXT 155'!$A$12:$L$21,8,0))</f>
        <v/>
      </c>
      <c r="J32" s="828" t="str">
        <f t="shared" si="0"/>
        <v/>
      </c>
      <c r="K32" s="826" t="s">
        <v>785</v>
      </c>
      <c r="L32" s="1215" t="str">
        <f t="shared" si="1"/>
        <v/>
      </c>
      <c r="M32" s="1078"/>
      <c r="N32" s="1078"/>
      <c r="O32" s="1078"/>
      <c r="P32" s="1076"/>
      <c r="Q32" s="1076"/>
    </row>
    <row r="33" spans="1:17" s="1009" customFormat="1" ht="15.95" customHeight="1">
      <c r="A33" s="1001"/>
      <c r="B33" s="1028">
        <v>44568</v>
      </c>
      <c r="C33" s="1003">
        <v>11</v>
      </c>
      <c r="D33" s="1004"/>
      <c r="E33" s="1005" t="str">
        <f>IF($G33="","",VLOOKUP($G33,'DANH MỤC VẬT TƯ'!$B$10:$G$55,2,0))</f>
        <v>Khoai tây chiên</v>
      </c>
      <c r="F33" s="1005" t="str">
        <f>IF($G33="","",VLOOKUP($G33,'DANH MỤC VẬT TƯ'!$B$10:$G$55,3,0))</f>
        <v>Đĩa</v>
      </c>
      <c r="G33" s="1099" t="s">
        <v>2129</v>
      </c>
      <c r="H33" s="1214">
        <v>30</v>
      </c>
      <c r="I33" s="828">
        <f>IF($G33="","",VLOOKUP(G33,'BÁO CÁO NXT 155'!$A$12:$L$21,8,0))</f>
        <v>24399.854955296916</v>
      </c>
      <c r="J33" s="828">
        <f t="shared" si="0"/>
        <v>731995.64865890751</v>
      </c>
      <c r="K33" s="826">
        <v>35000</v>
      </c>
      <c r="L33" s="1215">
        <f t="shared" si="1"/>
        <v>1050000</v>
      </c>
      <c r="M33" s="1078"/>
      <c r="N33" s="1078"/>
      <c r="O33" s="1078"/>
      <c r="P33" s="1076"/>
      <c r="Q33" s="1076"/>
    </row>
    <row r="34" spans="1:17" s="1009" customFormat="1" ht="15.95" customHeight="1">
      <c r="A34" s="1001"/>
      <c r="B34" s="1028"/>
      <c r="C34" s="1003"/>
      <c r="D34" s="1004"/>
      <c r="E34" s="1005" t="str">
        <f>IF($G34="","",VLOOKUP($G34,'DANH MỤC VẬT TƯ'!$B$10:$G$55,2,0))</f>
        <v/>
      </c>
      <c r="F34" s="1005" t="str">
        <f>IF($G34="","",VLOOKUP($G34,'DANH MỤC VẬT TƯ'!$B$10:$G$55,3,0))</f>
        <v/>
      </c>
      <c r="G34" s="1099"/>
      <c r="H34" s="1214"/>
      <c r="I34" s="828" t="str">
        <f>IF($G34="","",VLOOKUP(G34,'BÁO CÁO NXT 155'!$A$12:$L$21,8,0))</f>
        <v/>
      </c>
      <c r="J34" s="828" t="str">
        <f t="shared" si="0"/>
        <v/>
      </c>
      <c r="K34" s="826" t="s">
        <v>785</v>
      </c>
      <c r="L34" s="1215" t="str">
        <f t="shared" si="1"/>
        <v/>
      </c>
      <c r="M34" s="1078"/>
      <c r="N34" s="1078"/>
      <c r="O34" s="1078"/>
      <c r="P34" s="1076"/>
      <c r="Q34" s="1076"/>
    </row>
    <row r="35" spans="1:17" s="1009" customFormat="1" ht="15.95" customHeight="1">
      <c r="A35" s="1001"/>
      <c r="B35" s="1028">
        <v>44568</v>
      </c>
      <c r="C35" s="1003">
        <v>12</v>
      </c>
      <c r="D35" s="1004"/>
      <c r="E35" s="1005" t="str">
        <f>IF($G35="","",VLOOKUP($G35,'DANH MỤC VẬT TƯ'!$B$10:$G$55,2,0))</f>
        <v>Ngô Chiên</v>
      </c>
      <c r="F35" s="1005" t="str">
        <f>IF($G35="","",VLOOKUP($G35,'DANH MỤC VẬT TƯ'!$B$10:$G$55,3,0))</f>
        <v>Đĩa</v>
      </c>
      <c r="G35" s="1099" t="s">
        <v>1971</v>
      </c>
      <c r="H35" s="1214">
        <v>30</v>
      </c>
      <c r="I35" s="828">
        <f>IF($G35="","",VLOOKUP(G35,'BÁO CÁO NXT 155'!$A$12:$L$21,8,0))</f>
        <v>25162.350422649961</v>
      </c>
      <c r="J35" s="828">
        <f t="shared" si="0"/>
        <v>754870.51267949888</v>
      </c>
      <c r="K35" s="826">
        <v>35000</v>
      </c>
      <c r="L35" s="1215">
        <f t="shared" si="1"/>
        <v>1050000</v>
      </c>
      <c r="M35" s="1078"/>
      <c r="N35" s="1078"/>
      <c r="O35" s="1078"/>
      <c r="P35" s="1076"/>
      <c r="Q35" s="1076"/>
    </row>
    <row r="36" spans="1:17" s="1009" customFormat="1" ht="15.95" customHeight="1">
      <c r="A36" s="1001"/>
      <c r="B36" s="1028"/>
      <c r="C36" s="1003"/>
      <c r="D36" s="1004"/>
      <c r="E36" s="1005" t="str">
        <f>IF($G36="","",VLOOKUP($G36,'DANH MỤC VẬT TƯ'!$B$10:$G$55,2,0))</f>
        <v/>
      </c>
      <c r="F36" s="1005" t="str">
        <f>IF($G36="","",VLOOKUP($G36,'DANH MỤC VẬT TƯ'!$B$10:$G$55,3,0))</f>
        <v/>
      </c>
      <c r="G36" s="1099"/>
      <c r="H36" s="1214"/>
      <c r="I36" s="828" t="str">
        <f>IF($G36="","",VLOOKUP(G36,'BÁO CÁO NXT 155'!$A$12:$L$21,8,0))</f>
        <v/>
      </c>
      <c r="J36" s="828" t="str">
        <f t="shared" si="0"/>
        <v/>
      </c>
      <c r="K36" s="826" t="s">
        <v>785</v>
      </c>
      <c r="L36" s="1215" t="str">
        <f t="shared" si="1"/>
        <v/>
      </c>
      <c r="M36" s="1078"/>
      <c r="N36" s="1078"/>
      <c r="O36" s="1078"/>
      <c r="P36" s="1076"/>
      <c r="Q36" s="1076"/>
    </row>
    <row r="37" spans="1:17" s="1009" customFormat="1" ht="15.95" customHeight="1">
      <c r="A37" s="1001"/>
      <c r="B37" s="1028">
        <v>44568</v>
      </c>
      <c r="C37" s="1003">
        <v>13</v>
      </c>
      <c r="D37" s="1004"/>
      <c r="E37" s="1005" t="str">
        <f>IF($G37="","",VLOOKUP($G37,'DANH MỤC VẬT TƯ'!$B$10:$G$55,2,0))</f>
        <v>Cơm Dương Châu</v>
      </c>
      <c r="F37" s="1005" t="str">
        <f>IF($G37="","",VLOOKUP($G37,'DANH MỤC VẬT TƯ'!$B$10:$G$55,3,0))</f>
        <v>Đĩa</v>
      </c>
      <c r="G37" s="1099" t="s">
        <v>2131</v>
      </c>
      <c r="H37" s="1214">
        <v>20</v>
      </c>
      <c r="I37" s="828">
        <f>IF($G37="","",VLOOKUP(G37,'BÁO CÁO NXT 155'!$A$12:$L$21,8,0))</f>
        <v>37489.360478190581</v>
      </c>
      <c r="J37" s="828">
        <f t="shared" si="0"/>
        <v>749787.20956381166</v>
      </c>
      <c r="K37" s="826">
        <v>52000</v>
      </c>
      <c r="L37" s="1215">
        <f t="shared" si="1"/>
        <v>1040000</v>
      </c>
      <c r="M37" s="1078"/>
      <c r="N37" s="1078"/>
      <c r="O37" s="1078"/>
      <c r="P37" s="1076"/>
      <c r="Q37" s="1076"/>
    </row>
    <row r="38" spans="1:17" s="1009" customFormat="1" ht="15.95" customHeight="1">
      <c r="A38" s="1001"/>
      <c r="B38" s="1028"/>
      <c r="C38" s="1003"/>
      <c r="D38" s="1004"/>
      <c r="E38" s="1005" t="str">
        <f>IF($G38="","",VLOOKUP($G38,'DANH MỤC VẬT TƯ'!$B$10:$G$55,2,0))</f>
        <v/>
      </c>
      <c r="F38" s="1005" t="str">
        <f>IF($G38="","",VLOOKUP($G38,'DANH MỤC VẬT TƯ'!$B$10:$G$55,3,0))</f>
        <v/>
      </c>
      <c r="G38" s="1099"/>
      <c r="H38" s="1214"/>
      <c r="I38" s="828" t="str">
        <f>IF($G38="","",VLOOKUP(G38,'BÁO CÁO NXT 155'!$A$12:$L$21,8,0))</f>
        <v/>
      </c>
      <c r="J38" s="828" t="str">
        <f t="shared" si="0"/>
        <v/>
      </c>
      <c r="K38" s="826" t="s">
        <v>785</v>
      </c>
      <c r="L38" s="1215" t="str">
        <f t="shared" si="1"/>
        <v/>
      </c>
      <c r="M38" s="1078"/>
      <c r="N38" s="1078"/>
      <c r="O38" s="1078"/>
      <c r="P38" s="1076"/>
      <c r="Q38" s="1076"/>
    </row>
    <row r="39" spans="1:17" s="1009" customFormat="1" ht="15.95" customHeight="1">
      <c r="A39" s="1001"/>
      <c r="B39" s="1028">
        <v>44568</v>
      </c>
      <c r="C39" s="1003">
        <v>14</v>
      </c>
      <c r="D39" s="1004"/>
      <c r="E39" s="1005" t="str">
        <f>IF($G39="","",VLOOKUP($G39,'DANH MỤC VẬT TƯ'!$B$10:$G$55,2,0))</f>
        <v>Cơm chiên trứng</v>
      </c>
      <c r="F39" s="1005" t="str">
        <f>IF($G39="","",VLOOKUP($G39,'DANH MỤC VẬT TƯ'!$B$10:$G$55,3,0))</f>
        <v>Đĩa</v>
      </c>
      <c r="G39" s="1099" t="s">
        <v>2133</v>
      </c>
      <c r="H39" s="1214">
        <v>30</v>
      </c>
      <c r="I39" s="828">
        <f>IF($G39="","",VLOOKUP(G39,'BÁO CÁO NXT 155'!$A$12:$L$21,8,0))</f>
        <v>27322.754246816869</v>
      </c>
      <c r="J39" s="828">
        <f t="shared" si="0"/>
        <v>819682.62740450609</v>
      </c>
      <c r="K39" s="826">
        <v>30000</v>
      </c>
      <c r="L39" s="1215">
        <f t="shared" si="1"/>
        <v>900000</v>
      </c>
      <c r="M39" s="1078"/>
      <c r="N39" s="1078"/>
      <c r="O39" s="1078"/>
      <c r="P39" s="1076"/>
      <c r="Q39" s="1076"/>
    </row>
    <row r="40" spans="1:17" s="1009" customFormat="1" ht="15.95" customHeight="1">
      <c r="A40" s="1001"/>
      <c r="B40" s="1028"/>
      <c r="C40" s="1003"/>
      <c r="D40" s="1004"/>
      <c r="E40" s="1005" t="str">
        <f>IF($G40="","",VLOOKUP($G40,'DANH MỤC VẬT TƯ'!$B$10:$G$55,2,0))</f>
        <v/>
      </c>
      <c r="F40" s="1005" t="str">
        <f>IF($G40="","",VLOOKUP($G40,'DANH MỤC VẬT TƯ'!$B$10:$G$55,3,0))</f>
        <v/>
      </c>
      <c r="G40" s="1099"/>
      <c r="H40" s="1214"/>
      <c r="I40" s="828" t="str">
        <f>IF($G40="","",VLOOKUP(G40,'BÁO CÁO NXT 155'!$A$12:$L$21,8,0))</f>
        <v/>
      </c>
      <c r="J40" s="828" t="str">
        <f t="shared" si="0"/>
        <v/>
      </c>
      <c r="K40" s="826" t="s">
        <v>785</v>
      </c>
      <c r="L40" s="1215" t="str">
        <f t="shared" si="1"/>
        <v/>
      </c>
      <c r="M40" s="1078"/>
      <c r="N40" s="1078"/>
      <c r="O40" s="1078"/>
      <c r="P40" s="1076"/>
      <c r="Q40" s="1076"/>
    </row>
    <row r="41" spans="1:17" s="1009" customFormat="1" ht="15.95" customHeight="1">
      <c r="A41" s="1001"/>
      <c r="B41" s="1028">
        <v>44569</v>
      </c>
      <c r="C41" s="1003">
        <v>15</v>
      </c>
      <c r="D41" s="1004"/>
      <c r="E41" s="1005" t="str">
        <f>IF($G41="","",VLOOKUP($G41,'DANH MỤC VẬT TƯ'!$B$10:$G$55,2,0))</f>
        <v>Lẩu thập cẩm</v>
      </c>
      <c r="F41" s="1005" t="str">
        <f>IF($G41="","",VLOOKUP($G41,'DANH MỤC VẬT TƯ'!$B$10:$G$55,3,0))</f>
        <v>Nồi</v>
      </c>
      <c r="G41" s="1099" t="s">
        <v>2128</v>
      </c>
      <c r="H41" s="1214">
        <v>35</v>
      </c>
      <c r="I41" s="828">
        <f>IF($G41="","",VLOOKUP(G41,'BÁO CÁO NXT 155'!$A$12:$L$21,8,0))</f>
        <v>559163.3427255546</v>
      </c>
      <c r="J41" s="828">
        <f t="shared" si="0"/>
        <v>19570716.995394412</v>
      </c>
      <c r="K41" s="826">
        <v>850000</v>
      </c>
      <c r="L41" s="1215">
        <f t="shared" si="1"/>
        <v>29750000</v>
      </c>
      <c r="M41" s="1078"/>
      <c r="N41" s="1078"/>
      <c r="O41" s="1078"/>
      <c r="P41" s="1076"/>
      <c r="Q41" s="1076"/>
    </row>
    <row r="42" spans="1:17" s="1009" customFormat="1" ht="15.95" customHeight="1">
      <c r="A42" s="1001"/>
      <c r="B42" s="1028"/>
      <c r="C42" s="1003"/>
      <c r="D42" s="1004"/>
      <c r="E42" s="1005" t="str">
        <f>IF($G42="","",VLOOKUP($G42,'DANH MỤC VẬT TƯ'!$B$10:$G$55,2,0))</f>
        <v/>
      </c>
      <c r="F42" s="1005" t="str">
        <f>IF($G42="","",VLOOKUP($G42,'DANH MỤC VẬT TƯ'!$B$10:$G$55,3,0))</f>
        <v/>
      </c>
      <c r="G42" s="1099"/>
      <c r="H42" s="1214"/>
      <c r="I42" s="828" t="str">
        <f>IF($G42="","",VLOOKUP(G42,'BÁO CÁO NXT 155'!$A$12:$L$21,8,0))</f>
        <v/>
      </c>
      <c r="J42" s="828" t="str">
        <f t="shared" si="0"/>
        <v/>
      </c>
      <c r="K42" s="826" t="s">
        <v>785</v>
      </c>
      <c r="L42" s="1215" t="str">
        <f t="shared" si="1"/>
        <v/>
      </c>
      <c r="M42" s="1078"/>
      <c r="N42" s="1078"/>
      <c r="O42" s="1078"/>
      <c r="P42" s="1076"/>
      <c r="Q42" s="1076"/>
    </row>
    <row r="43" spans="1:17" s="1107" customFormat="1" ht="15.95" customHeight="1">
      <c r="A43" s="1100"/>
      <c r="B43" s="1192">
        <v>44569</v>
      </c>
      <c r="C43" s="1131">
        <v>16</v>
      </c>
      <c r="D43" s="1102"/>
      <c r="E43" s="1005" t="str">
        <f>IF($G43="","",VLOOKUP($G43,'DANH MỤC VẬT TƯ'!$B$10:$G$55,2,0))</f>
        <v>Khoai tây chiên</v>
      </c>
      <c r="F43" s="1005" t="str">
        <f>IF($G43="","",VLOOKUP($G43,'DANH MỤC VẬT TƯ'!$B$10:$G$55,3,0))</f>
        <v>Đĩa</v>
      </c>
      <c r="G43" s="1129" t="s">
        <v>2129</v>
      </c>
      <c r="H43" s="1216">
        <v>30</v>
      </c>
      <c r="I43" s="828">
        <f>IF($G43="","",VLOOKUP(G43,'BÁO CÁO NXT 155'!$A$12:$L$21,8,0))</f>
        <v>24399.854955296916</v>
      </c>
      <c r="J43" s="1195">
        <f t="shared" si="0"/>
        <v>731995.64865890751</v>
      </c>
      <c r="K43" s="1126">
        <v>35000</v>
      </c>
      <c r="L43" s="1126">
        <f t="shared" si="1"/>
        <v>1050000</v>
      </c>
      <c r="M43" s="1217"/>
      <c r="N43" s="1217"/>
      <c r="O43" s="1217"/>
    </row>
    <row r="44" spans="1:17" s="1009" customFormat="1" ht="15.95" customHeight="1">
      <c r="A44" s="1001"/>
      <c r="B44" s="1028"/>
      <c r="C44" s="1003"/>
      <c r="D44" s="1004"/>
      <c r="E44" s="1005" t="str">
        <f>IF($G44="","",VLOOKUP($G44,'DANH MỤC VẬT TƯ'!$B$10:$G$55,2,0))</f>
        <v/>
      </c>
      <c r="F44" s="1005" t="str">
        <f>IF($G44="","",VLOOKUP($G44,'DANH MỤC VẬT TƯ'!$B$10:$G$55,3,0))</f>
        <v/>
      </c>
      <c r="G44" s="1099"/>
      <c r="H44" s="1214"/>
      <c r="I44" s="828" t="str">
        <f>IF($G44="","",VLOOKUP(G44,'BÁO CÁO NXT 155'!$A$12:$L$21,8,0))</f>
        <v/>
      </c>
      <c r="J44" s="828" t="str">
        <f t="shared" si="0"/>
        <v/>
      </c>
      <c r="K44" s="826" t="s">
        <v>785</v>
      </c>
      <c r="L44" s="1215" t="str">
        <f t="shared" si="1"/>
        <v/>
      </c>
      <c r="M44" s="1078"/>
      <c r="N44" s="1078"/>
      <c r="O44" s="1078"/>
      <c r="P44" s="1076"/>
      <c r="Q44" s="1076"/>
    </row>
    <row r="45" spans="1:17" s="1009" customFormat="1" ht="15.95" customHeight="1">
      <c r="A45" s="1001"/>
      <c r="B45" s="1028">
        <v>44569</v>
      </c>
      <c r="C45" s="1003">
        <v>17</v>
      </c>
      <c r="D45" s="1004"/>
      <c r="E45" s="1005" t="str">
        <f>IF($G45="","",VLOOKUP($G45,'DANH MỤC VẬT TƯ'!$B$10:$G$55,2,0))</f>
        <v>Ngô Chiên</v>
      </c>
      <c r="F45" s="1005" t="str">
        <f>IF($G45="","",VLOOKUP($G45,'DANH MỤC VẬT TƯ'!$B$10:$G$55,3,0))</f>
        <v>Đĩa</v>
      </c>
      <c r="G45" s="1099" t="s">
        <v>1971</v>
      </c>
      <c r="H45" s="1214">
        <v>25</v>
      </c>
      <c r="I45" s="828">
        <f>IF($G45="","",VLOOKUP(G45,'BÁO CÁO NXT 155'!$A$12:$L$21,8,0))</f>
        <v>25162.350422649961</v>
      </c>
      <c r="J45" s="828">
        <f t="shared" si="0"/>
        <v>629058.76056624902</v>
      </c>
      <c r="K45" s="826">
        <v>35000</v>
      </c>
      <c r="L45" s="1215">
        <f t="shared" si="1"/>
        <v>875000</v>
      </c>
      <c r="M45" s="1078"/>
      <c r="N45" s="1078"/>
      <c r="O45" s="1078"/>
      <c r="P45" s="1076"/>
      <c r="Q45" s="1076"/>
    </row>
    <row r="46" spans="1:17" s="1009" customFormat="1" ht="15.95" customHeight="1">
      <c r="A46" s="1001"/>
      <c r="B46" s="1028"/>
      <c r="C46" s="1003"/>
      <c r="D46" s="1004"/>
      <c r="E46" s="1005" t="str">
        <f>IF($G46="","",VLOOKUP($G46,'DANH MỤC VẬT TƯ'!$B$10:$G$55,2,0))</f>
        <v/>
      </c>
      <c r="F46" s="1005" t="str">
        <f>IF($G46="","",VLOOKUP($G46,'DANH MỤC VẬT TƯ'!$B$10:$G$55,3,0))</f>
        <v/>
      </c>
      <c r="G46" s="1099"/>
      <c r="H46" s="1214"/>
      <c r="I46" s="828" t="str">
        <f>IF($G46="","",VLOOKUP(G46,'BÁO CÁO NXT 155'!$A$12:$L$21,8,0))</f>
        <v/>
      </c>
      <c r="J46" s="828" t="str">
        <f t="shared" si="0"/>
        <v/>
      </c>
      <c r="K46" s="826" t="s">
        <v>785</v>
      </c>
      <c r="L46" s="1215" t="str">
        <f t="shared" si="1"/>
        <v/>
      </c>
      <c r="M46" s="1078"/>
      <c r="N46" s="1078"/>
      <c r="O46" s="1078"/>
      <c r="P46" s="1076"/>
      <c r="Q46" s="1076"/>
    </row>
    <row r="47" spans="1:17" s="1009" customFormat="1" ht="15.95" customHeight="1">
      <c r="A47" s="1001"/>
      <c r="B47" s="1028">
        <v>44569</v>
      </c>
      <c r="C47" s="1003">
        <v>18</v>
      </c>
      <c r="D47" s="1004"/>
      <c r="E47" s="1005" t="str">
        <f>IF($G47="","",VLOOKUP($G47,'DANH MỤC VẬT TƯ'!$B$10:$G$55,2,0))</f>
        <v>Cơm chiên trứng</v>
      </c>
      <c r="F47" s="1005" t="str">
        <f>IF($G47="","",VLOOKUP($G47,'DANH MỤC VẬT TƯ'!$B$10:$G$55,3,0))</f>
        <v>Đĩa</v>
      </c>
      <c r="G47" s="1099" t="s">
        <v>2133</v>
      </c>
      <c r="H47" s="1214">
        <v>20</v>
      </c>
      <c r="I47" s="828">
        <f>IF($G47="","",VLOOKUP(G47,'BÁO CÁO NXT 155'!$A$12:$L$21,8,0))</f>
        <v>27322.754246816869</v>
      </c>
      <c r="J47" s="828">
        <f t="shared" si="0"/>
        <v>546455.08493633731</v>
      </c>
      <c r="K47" s="826">
        <v>35000</v>
      </c>
      <c r="L47" s="1215">
        <f t="shared" si="1"/>
        <v>700000</v>
      </c>
      <c r="M47" s="1078"/>
      <c r="N47" s="1078"/>
      <c r="O47" s="1078"/>
      <c r="P47" s="1076"/>
      <c r="Q47" s="1076"/>
    </row>
    <row r="48" spans="1:17" s="1009" customFormat="1" ht="15.95" customHeight="1">
      <c r="A48" s="1001"/>
      <c r="B48" s="1028"/>
      <c r="C48" s="1003"/>
      <c r="D48" s="1004"/>
      <c r="E48" s="1005" t="str">
        <f>IF($G48="","",VLOOKUP($G48,'DANH MỤC VẬT TƯ'!$B$10:$G$55,2,0))</f>
        <v/>
      </c>
      <c r="F48" s="1005" t="str">
        <f>IF($G48="","",VLOOKUP($G48,'DANH MỤC VẬT TƯ'!$B$10:$G$55,3,0))</f>
        <v/>
      </c>
      <c r="G48" s="1099"/>
      <c r="H48" s="1214"/>
      <c r="I48" s="828" t="str">
        <f>IF($G48="","",VLOOKUP(G48,'BÁO CÁO NXT 155'!$A$12:$L$21,8,0))</f>
        <v/>
      </c>
      <c r="J48" s="828" t="str">
        <f t="shared" si="0"/>
        <v/>
      </c>
      <c r="K48" s="826" t="s">
        <v>785</v>
      </c>
      <c r="L48" s="1215" t="str">
        <f t="shared" si="1"/>
        <v/>
      </c>
      <c r="M48" s="1078"/>
      <c r="N48" s="1078"/>
      <c r="O48" s="1078"/>
      <c r="P48" s="1076"/>
      <c r="Q48" s="1076"/>
    </row>
    <row r="49" spans="1:17" s="1009" customFormat="1" ht="15.95" customHeight="1">
      <c r="A49" s="1001"/>
      <c r="B49" s="1028">
        <v>44569</v>
      </c>
      <c r="C49" s="1003">
        <v>19</v>
      </c>
      <c r="D49" s="1004"/>
      <c r="E49" s="1005" t="str">
        <f>IF($G49="","",VLOOKUP($G49,'DANH MỤC VẬT TƯ'!$B$10:$G$55,2,0))</f>
        <v>Cơm chiên trứng</v>
      </c>
      <c r="F49" s="1005" t="str">
        <f>IF($G49="","",VLOOKUP($G49,'DANH MỤC VẬT TƯ'!$B$10:$G$55,3,0))</f>
        <v>Đĩa</v>
      </c>
      <c r="G49" s="1099" t="s">
        <v>2133</v>
      </c>
      <c r="H49" s="1214">
        <v>20</v>
      </c>
      <c r="I49" s="828">
        <f>IF($G49="","",VLOOKUP(G49,'BÁO CÁO NXT 155'!$A$12:$L$21,8,0))</f>
        <v>27322.754246816869</v>
      </c>
      <c r="J49" s="828">
        <f t="shared" si="0"/>
        <v>546455.08493633731</v>
      </c>
      <c r="K49" s="826">
        <v>30000</v>
      </c>
      <c r="L49" s="1215">
        <f t="shared" si="1"/>
        <v>600000</v>
      </c>
      <c r="M49" s="1078"/>
      <c r="N49" s="1078"/>
      <c r="O49" s="1078"/>
      <c r="P49" s="1076"/>
      <c r="Q49" s="1076"/>
    </row>
    <row r="50" spans="1:17" s="1009" customFormat="1" ht="15.95" customHeight="1">
      <c r="A50" s="1001"/>
      <c r="B50" s="1028"/>
      <c r="C50" s="1003"/>
      <c r="D50" s="1004"/>
      <c r="E50" s="1005" t="str">
        <f>IF($G50="","",VLOOKUP($G50,'DANH MỤC VẬT TƯ'!$B$10:$G$55,2,0))</f>
        <v/>
      </c>
      <c r="F50" s="1005" t="str">
        <f>IF($G50="","",VLOOKUP($G50,'DANH MỤC VẬT TƯ'!$B$10:$G$55,3,0))</f>
        <v/>
      </c>
      <c r="G50" s="1099"/>
      <c r="H50" s="1214"/>
      <c r="I50" s="828" t="str">
        <f>IF($G50="","",VLOOKUP(G50,'BÁO CÁO NXT 155'!$A$12:$L$21,8,0))</f>
        <v/>
      </c>
      <c r="J50" s="828" t="str">
        <f t="shared" si="0"/>
        <v/>
      </c>
      <c r="K50" s="826" t="s">
        <v>785</v>
      </c>
      <c r="L50" s="1215" t="str">
        <f t="shared" si="1"/>
        <v/>
      </c>
      <c r="M50" s="1078"/>
      <c r="N50" s="1078"/>
      <c r="O50" s="1078"/>
      <c r="P50" s="1076"/>
      <c r="Q50" s="1076"/>
    </row>
    <row r="51" spans="1:17" s="1009" customFormat="1" ht="15.95" customHeight="1">
      <c r="A51" s="1001"/>
      <c r="B51" s="1028">
        <v>44569</v>
      </c>
      <c r="C51" s="1003">
        <v>20</v>
      </c>
      <c r="D51" s="1004"/>
      <c r="E51" s="1005" t="str">
        <f>IF($G51="","",VLOOKUP($G51,'DANH MỤC VẬT TƯ'!$B$10:$G$55,2,0))</f>
        <v>Cơm gà kho sả</v>
      </c>
      <c r="F51" s="1005" t="str">
        <f>IF($G51="","",VLOOKUP($G51,'DANH MỤC VẬT TƯ'!$B$10:$G$55,3,0))</f>
        <v>Đĩa</v>
      </c>
      <c r="G51" s="1099" t="s">
        <v>2134</v>
      </c>
      <c r="H51" s="1214">
        <v>30</v>
      </c>
      <c r="I51" s="828">
        <f>IF($G51="","",VLOOKUP(G51,'BÁO CÁO NXT 155'!$A$12:$L$21,8,0))</f>
        <v>74343.308066920319</v>
      </c>
      <c r="J51" s="828">
        <f t="shared" si="0"/>
        <v>2230299.2420076095</v>
      </c>
      <c r="K51" s="826">
        <v>110000</v>
      </c>
      <c r="L51" s="1215">
        <f t="shared" si="1"/>
        <v>3300000</v>
      </c>
      <c r="M51" s="1078"/>
      <c r="N51" s="1078"/>
      <c r="O51" s="1078"/>
      <c r="P51" s="1076"/>
      <c r="Q51" s="1076"/>
    </row>
    <row r="52" spans="1:17" s="1009" customFormat="1" ht="15.95" customHeight="1">
      <c r="A52" s="1001"/>
      <c r="B52" s="1028"/>
      <c r="C52" s="1003"/>
      <c r="D52" s="1004"/>
      <c r="E52" s="1005" t="str">
        <f>IF($G52="","",VLOOKUP($G52,'DANH MỤC VẬT TƯ'!$B$10:$G$55,2,0))</f>
        <v/>
      </c>
      <c r="F52" s="1005" t="str">
        <f>IF($G52="","",VLOOKUP($G52,'DANH MỤC VẬT TƯ'!$B$10:$G$55,3,0))</f>
        <v/>
      </c>
      <c r="G52" s="1099"/>
      <c r="H52" s="1214"/>
      <c r="I52" s="828" t="str">
        <f>IF($G52="","",VLOOKUP(G52,'BÁO CÁO NXT 155'!$A$12:$L$21,8,0))</f>
        <v/>
      </c>
      <c r="J52" s="828" t="str">
        <f t="shared" si="0"/>
        <v/>
      </c>
      <c r="K52" s="826" t="s">
        <v>785</v>
      </c>
      <c r="L52" s="1215" t="str">
        <f t="shared" si="1"/>
        <v/>
      </c>
      <c r="M52" s="1078"/>
      <c r="N52" s="1078"/>
      <c r="O52" s="1078"/>
      <c r="P52" s="1076"/>
      <c r="Q52" s="1076"/>
    </row>
    <row r="53" spans="1:17" s="1009" customFormat="1" ht="15.95" customHeight="1">
      <c r="A53" s="1001"/>
      <c r="B53" s="1028">
        <v>44570</v>
      </c>
      <c r="C53" s="1003">
        <v>21</v>
      </c>
      <c r="D53" s="1004"/>
      <c r="E53" s="1005" t="str">
        <f>IF($G53="","",VLOOKUP($G53,'DANH MỤC VẬT TƯ'!$B$10:$G$55,2,0))</f>
        <v>Lẩu thập cẩm</v>
      </c>
      <c r="F53" s="1005" t="str">
        <f>IF($G53="","",VLOOKUP($G53,'DANH MỤC VẬT TƯ'!$B$10:$G$55,3,0))</f>
        <v>Nồi</v>
      </c>
      <c r="G53" s="1099" t="s">
        <v>2128</v>
      </c>
      <c r="H53" s="1214">
        <v>35</v>
      </c>
      <c r="I53" s="828">
        <f>IF($G53="","",VLOOKUP(G53,'BÁO CÁO NXT 155'!$A$12:$L$21,8,0))</f>
        <v>559163.3427255546</v>
      </c>
      <c r="J53" s="828">
        <f t="shared" si="0"/>
        <v>19570716.995394412</v>
      </c>
      <c r="K53" s="826">
        <v>850000</v>
      </c>
      <c r="L53" s="1215">
        <f t="shared" si="1"/>
        <v>29750000</v>
      </c>
      <c r="M53" s="1078"/>
      <c r="N53" s="1078"/>
      <c r="O53" s="1078"/>
      <c r="P53" s="1076"/>
      <c r="Q53" s="1076"/>
    </row>
    <row r="54" spans="1:17" s="1009" customFormat="1" ht="15.95" customHeight="1">
      <c r="A54" s="1001"/>
      <c r="B54" s="1028"/>
      <c r="C54" s="1003"/>
      <c r="D54" s="1004"/>
      <c r="E54" s="1005" t="str">
        <f>IF($G54="","",VLOOKUP($G54,'DANH MỤC VẬT TƯ'!$B$10:$G$55,2,0))</f>
        <v/>
      </c>
      <c r="F54" s="1005" t="str">
        <f>IF($G54="","",VLOOKUP($G54,'DANH MỤC VẬT TƯ'!$B$10:$G$55,3,0))</f>
        <v/>
      </c>
      <c r="G54" s="1099"/>
      <c r="H54" s="1214"/>
      <c r="I54" s="828" t="str">
        <f>IF($G54="","",VLOOKUP(G54,'BÁO CÁO NXT 155'!$A$12:$L$21,8,0))</f>
        <v/>
      </c>
      <c r="J54" s="828" t="str">
        <f t="shared" si="0"/>
        <v/>
      </c>
      <c r="K54" s="826" t="s">
        <v>785</v>
      </c>
      <c r="L54" s="1215" t="str">
        <f t="shared" si="1"/>
        <v/>
      </c>
      <c r="M54" s="1078"/>
      <c r="N54" s="1078"/>
      <c r="O54" s="1078"/>
      <c r="P54" s="1076"/>
      <c r="Q54" s="1076"/>
    </row>
    <row r="55" spans="1:17" s="1009" customFormat="1" ht="15.95" customHeight="1">
      <c r="A55" s="1001"/>
      <c r="B55" s="1028">
        <v>44570</v>
      </c>
      <c r="C55" s="1003">
        <v>22</v>
      </c>
      <c r="D55" s="1004"/>
      <c r="E55" s="1005" t="str">
        <f>IF($G55="","",VLOOKUP($G55,'DANH MỤC VẬT TƯ'!$B$10:$G$55,2,0))</f>
        <v>Khoai tây chiên</v>
      </c>
      <c r="F55" s="1005" t="str">
        <f>IF($G55="","",VLOOKUP($G55,'DANH MỤC VẬT TƯ'!$B$10:$G$55,3,0))</f>
        <v>Đĩa</v>
      </c>
      <c r="G55" s="1099" t="s">
        <v>2129</v>
      </c>
      <c r="H55" s="1214">
        <v>20</v>
      </c>
      <c r="I55" s="828">
        <f>IF($G55="","",VLOOKUP(G55,'BÁO CÁO NXT 155'!$A$12:$L$21,8,0))</f>
        <v>24399.854955296916</v>
      </c>
      <c r="J55" s="828">
        <f t="shared" si="0"/>
        <v>487997.09910593834</v>
      </c>
      <c r="K55" s="826">
        <v>35000</v>
      </c>
      <c r="L55" s="1215">
        <f t="shared" si="1"/>
        <v>700000</v>
      </c>
      <c r="M55" s="1078"/>
      <c r="N55" s="1078"/>
      <c r="O55" s="1078"/>
      <c r="P55" s="1076"/>
      <c r="Q55" s="1076"/>
    </row>
    <row r="56" spans="1:17" s="1009" customFormat="1" ht="15.95" customHeight="1">
      <c r="A56" s="1001"/>
      <c r="B56" s="1028"/>
      <c r="C56" s="1003"/>
      <c r="D56" s="1004"/>
      <c r="E56" s="1005" t="str">
        <f>IF($G56="","",VLOOKUP($G56,'DANH MỤC VẬT TƯ'!$B$10:$G$55,2,0))</f>
        <v/>
      </c>
      <c r="F56" s="1005" t="str">
        <f>IF($G56="","",VLOOKUP($G56,'DANH MỤC VẬT TƯ'!$B$10:$G$55,3,0))</f>
        <v/>
      </c>
      <c r="G56" s="1099"/>
      <c r="H56" s="1214"/>
      <c r="I56" s="828" t="str">
        <f>IF($G56="","",VLOOKUP(G56,'BÁO CÁO NXT 155'!$A$12:$L$21,8,0))</f>
        <v/>
      </c>
      <c r="J56" s="828" t="str">
        <f t="shared" si="0"/>
        <v/>
      </c>
      <c r="K56" s="826" t="s">
        <v>785</v>
      </c>
      <c r="L56" s="1215" t="str">
        <f t="shared" si="1"/>
        <v/>
      </c>
      <c r="M56" s="1078"/>
      <c r="N56" s="1078"/>
      <c r="O56" s="1078"/>
      <c r="P56" s="1076"/>
      <c r="Q56" s="1076"/>
    </row>
    <row r="57" spans="1:17" s="1009" customFormat="1" ht="15.95" customHeight="1">
      <c r="A57" s="1001"/>
      <c r="B57" s="1028">
        <v>44570</v>
      </c>
      <c r="C57" s="1003">
        <v>23</v>
      </c>
      <c r="D57" s="1004"/>
      <c r="E57" s="1005" t="str">
        <f>IF($G57="","",VLOOKUP($G57,'DANH MỤC VẬT TƯ'!$B$10:$G$55,2,0))</f>
        <v>Ngô Chiên</v>
      </c>
      <c r="F57" s="1005" t="str">
        <f>IF($G57="","",VLOOKUP($G57,'DANH MỤC VẬT TƯ'!$B$10:$G$55,3,0))</f>
        <v>Đĩa</v>
      </c>
      <c r="G57" s="1099" t="s">
        <v>1971</v>
      </c>
      <c r="H57" s="1214">
        <v>20</v>
      </c>
      <c r="I57" s="828">
        <f>IF($G57="","",VLOOKUP(G57,'BÁO CÁO NXT 155'!$A$12:$L$21,8,0))</f>
        <v>25162.350422649961</v>
      </c>
      <c r="J57" s="828">
        <f t="shared" si="0"/>
        <v>503247.00845299923</v>
      </c>
      <c r="K57" s="826">
        <v>35000</v>
      </c>
      <c r="L57" s="1215">
        <f t="shared" si="1"/>
        <v>700000</v>
      </c>
      <c r="M57" s="1078"/>
      <c r="N57" s="1078"/>
      <c r="O57" s="1078"/>
      <c r="P57" s="1076"/>
      <c r="Q57" s="1076"/>
    </row>
    <row r="58" spans="1:17" s="1009" customFormat="1" ht="15.95" customHeight="1">
      <c r="A58" s="1001"/>
      <c r="B58" s="1028"/>
      <c r="C58" s="1003"/>
      <c r="D58" s="1004"/>
      <c r="E58" s="1005" t="str">
        <f>IF($G58="","",VLOOKUP($G58,'DANH MỤC VẬT TƯ'!$B$10:$G$55,2,0))</f>
        <v/>
      </c>
      <c r="F58" s="1005" t="str">
        <f>IF($G58="","",VLOOKUP($G58,'DANH MỤC VẬT TƯ'!$B$10:$G$55,3,0))</f>
        <v/>
      </c>
      <c r="G58" s="1099"/>
      <c r="H58" s="1214"/>
      <c r="I58" s="828" t="str">
        <f>IF($G58="","",VLOOKUP(G58,'BÁO CÁO NXT 155'!$A$12:$L$21,8,0))</f>
        <v/>
      </c>
      <c r="J58" s="828" t="str">
        <f t="shared" si="0"/>
        <v/>
      </c>
      <c r="K58" s="826" t="s">
        <v>785</v>
      </c>
      <c r="L58" s="1215" t="str">
        <f t="shared" si="1"/>
        <v/>
      </c>
      <c r="M58" s="1078"/>
      <c r="N58" s="1078"/>
      <c r="O58" s="1078"/>
      <c r="P58" s="1076"/>
      <c r="Q58" s="1076"/>
    </row>
    <row r="59" spans="1:17" s="1009" customFormat="1" ht="15.95" customHeight="1">
      <c r="A59" s="1001"/>
      <c r="B59" s="1028">
        <v>44570</v>
      </c>
      <c r="C59" s="1003">
        <v>24</v>
      </c>
      <c r="D59" s="1004"/>
      <c r="E59" s="1005" t="str">
        <f>IF($G59="","",VLOOKUP($G59,'DANH MỤC VẬT TƯ'!$B$10:$G$55,2,0))</f>
        <v>Cơm chiên trứng</v>
      </c>
      <c r="F59" s="1005" t="str">
        <f>IF($G59="","",VLOOKUP($G59,'DANH MỤC VẬT TƯ'!$B$10:$G$55,3,0))</f>
        <v>Đĩa</v>
      </c>
      <c r="G59" s="1099" t="s">
        <v>2133</v>
      </c>
      <c r="H59" s="1214">
        <v>30</v>
      </c>
      <c r="I59" s="828">
        <f>IF($G59="","",VLOOKUP(G59,'BÁO CÁO NXT 155'!$A$12:$L$21,8,0))</f>
        <v>27322.754246816869</v>
      </c>
      <c r="J59" s="828">
        <f t="shared" si="0"/>
        <v>819682.62740450609</v>
      </c>
      <c r="K59" s="826">
        <v>30000</v>
      </c>
      <c r="L59" s="1215">
        <f t="shared" si="1"/>
        <v>900000</v>
      </c>
      <c r="M59" s="1078"/>
      <c r="N59" s="1078"/>
      <c r="O59" s="1078"/>
      <c r="P59" s="1076"/>
      <c r="Q59" s="1076"/>
    </row>
    <row r="60" spans="1:17" s="1009" customFormat="1" ht="15.95" customHeight="1">
      <c r="A60" s="1001"/>
      <c r="B60" s="1028"/>
      <c r="C60" s="1003"/>
      <c r="D60" s="1004"/>
      <c r="E60" s="1005" t="str">
        <f>IF($G60="","",VLOOKUP($G60,'DANH MỤC VẬT TƯ'!$B$10:$G$55,2,0))</f>
        <v/>
      </c>
      <c r="F60" s="1005" t="str">
        <f>IF($G60="","",VLOOKUP($G60,'DANH MỤC VẬT TƯ'!$B$10:$G$55,3,0))</f>
        <v/>
      </c>
      <c r="G60" s="1099"/>
      <c r="H60" s="1214"/>
      <c r="I60" s="828" t="str">
        <f>IF($G60="","",VLOOKUP(G60,'BÁO CÁO NXT 155'!$A$12:$L$21,8,0))</f>
        <v/>
      </c>
      <c r="J60" s="828" t="str">
        <f t="shared" si="0"/>
        <v/>
      </c>
      <c r="K60" s="826" t="s">
        <v>785</v>
      </c>
      <c r="L60" s="1215" t="str">
        <f t="shared" si="1"/>
        <v/>
      </c>
      <c r="M60" s="1078"/>
      <c r="N60" s="1078"/>
      <c r="O60" s="1078"/>
      <c r="P60" s="1076"/>
      <c r="Q60" s="1076"/>
    </row>
    <row r="61" spans="1:17" s="1009" customFormat="1" ht="15.95" customHeight="1">
      <c r="A61" s="1001"/>
      <c r="B61" s="1028">
        <v>44570</v>
      </c>
      <c r="C61" s="1003">
        <v>25</v>
      </c>
      <c r="D61" s="1004"/>
      <c r="E61" s="1005" t="str">
        <f>IF($G61="","",VLOOKUP($G61,'DANH MỤC VẬT TƯ'!$B$10:$G$55,2,0))</f>
        <v>Cơm gà kho sả</v>
      </c>
      <c r="F61" s="1005" t="str">
        <f>IF($G61="","",VLOOKUP($G61,'DANH MỤC VẬT TƯ'!$B$10:$G$55,3,0))</f>
        <v>Đĩa</v>
      </c>
      <c r="G61" s="1099" t="s">
        <v>2134</v>
      </c>
      <c r="H61" s="1214">
        <v>30</v>
      </c>
      <c r="I61" s="828">
        <f>IF($G61="","",VLOOKUP(G61,'BÁO CÁO NXT 155'!$A$12:$L$21,8,0))</f>
        <v>74343.308066920319</v>
      </c>
      <c r="J61" s="828">
        <f t="shared" si="0"/>
        <v>2230299.2420076095</v>
      </c>
      <c r="K61" s="826">
        <v>110000</v>
      </c>
      <c r="L61" s="1215">
        <f t="shared" si="1"/>
        <v>3300000</v>
      </c>
      <c r="M61" s="1078"/>
      <c r="N61" s="1078"/>
      <c r="O61" s="1078"/>
      <c r="P61" s="1076"/>
      <c r="Q61" s="1076"/>
    </row>
    <row r="62" spans="1:17" s="1009" customFormat="1" ht="15.95" customHeight="1">
      <c r="A62" s="1001"/>
      <c r="B62" s="1028"/>
      <c r="C62" s="1003"/>
      <c r="D62" s="1004"/>
      <c r="E62" s="1005" t="str">
        <f>IF($G62="","",VLOOKUP($G62,'DANH MỤC VẬT TƯ'!$B$10:$G$55,2,0))</f>
        <v/>
      </c>
      <c r="F62" s="1005" t="str">
        <f>IF($G62="","",VLOOKUP($G62,'DANH MỤC VẬT TƯ'!$B$10:$G$55,3,0))</f>
        <v/>
      </c>
      <c r="G62" s="1099"/>
      <c r="H62" s="1214"/>
      <c r="I62" s="828" t="str">
        <f>IF($G62="","",VLOOKUP(G62,'BÁO CÁO NXT 155'!$A$12:$L$21,8,0))</f>
        <v/>
      </c>
      <c r="J62" s="828" t="str">
        <f t="shared" si="0"/>
        <v/>
      </c>
      <c r="K62" s="826" t="s">
        <v>785</v>
      </c>
      <c r="L62" s="1215" t="str">
        <f t="shared" si="1"/>
        <v/>
      </c>
      <c r="M62" s="1078"/>
      <c r="N62" s="1078"/>
      <c r="O62" s="1078"/>
      <c r="P62" s="1076"/>
      <c r="Q62" s="1076"/>
    </row>
    <row r="63" spans="1:17" s="1009" customFormat="1" ht="15.95" customHeight="1">
      <c r="A63" s="1001"/>
      <c r="B63" s="1028">
        <v>44571</v>
      </c>
      <c r="C63" s="1003">
        <v>26</v>
      </c>
      <c r="D63" s="1004"/>
      <c r="E63" s="1005" t="str">
        <f>IF($G63="","",VLOOKUP($G63,'DANH MỤC VẬT TƯ'!$B$10:$G$55,2,0))</f>
        <v>Cơm gà kho sả</v>
      </c>
      <c r="F63" s="1005" t="str">
        <f>IF($G63="","",VLOOKUP($G63,'DANH MỤC VẬT TƯ'!$B$10:$G$55,3,0))</f>
        <v>Đĩa</v>
      </c>
      <c r="G63" s="1099" t="s">
        <v>2134</v>
      </c>
      <c r="H63" s="1214">
        <v>30</v>
      </c>
      <c r="I63" s="828">
        <f>IF($G63="","",VLOOKUP(G63,'BÁO CÁO NXT 155'!$A$12:$L$21,8,0))</f>
        <v>74343.308066920319</v>
      </c>
      <c r="J63" s="828">
        <f t="shared" si="0"/>
        <v>2230299.2420076095</v>
      </c>
      <c r="K63" s="826">
        <v>110000</v>
      </c>
      <c r="L63" s="1215">
        <f t="shared" si="1"/>
        <v>3300000</v>
      </c>
      <c r="M63" s="1078"/>
      <c r="N63" s="1078"/>
      <c r="O63" s="1078"/>
      <c r="P63" s="1076"/>
      <c r="Q63" s="1076"/>
    </row>
    <row r="64" spans="1:17" s="1009" customFormat="1" ht="15.95" customHeight="1">
      <c r="A64" s="1001"/>
      <c r="B64" s="1028"/>
      <c r="C64" s="1003"/>
      <c r="D64" s="1004"/>
      <c r="E64" s="1005" t="str">
        <f>IF($G64="","",VLOOKUP($G64,'DANH MỤC VẬT TƯ'!$B$10:$G$55,2,0))</f>
        <v/>
      </c>
      <c r="F64" s="1005" t="str">
        <f>IF($G64="","",VLOOKUP($G64,'DANH MỤC VẬT TƯ'!$B$10:$G$55,3,0))</f>
        <v/>
      </c>
      <c r="G64" s="1099"/>
      <c r="H64" s="1214"/>
      <c r="I64" s="828" t="str">
        <f>IF($G64="","",VLOOKUP(G64,'BÁO CÁO NXT 155'!$A$12:$L$21,8,0))</f>
        <v/>
      </c>
      <c r="J64" s="828" t="str">
        <f t="shared" si="0"/>
        <v/>
      </c>
      <c r="K64" s="826" t="s">
        <v>785</v>
      </c>
      <c r="L64" s="1215" t="str">
        <f t="shared" si="1"/>
        <v/>
      </c>
      <c r="M64" s="1078"/>
      <c r="N64" s="1078"/>
      <c r="O64" s="1078"/>
      <c r="P64" s="1076"/>
      <c r="Q64" s="1076"/>
    </row>
    <row r="65" spans="1:17" s="1009" customFormat="1" ht="15.95" customHeight="1">
      <c r="A65" s="1001"/>
      <c r="B65" s="1028">
        <v>44571</v>
      </c>
      <c r="C65" s="1003">
        <v>27</v>
      </c>
      <c r="D65" s="1004"/>
      <c r="E65" s="1005" t="str">
        <f>IF($G65="","",VLOOKUP($G65,'DANH MỤC VẬT TƯ'!$B$10:$G$55,2,0))</f>
        <v>Lẩu cá diêu hồng</v>
      </c>
      <c r="F65" s="1005" t="str">
        <f>IF($G65="","",VLOOKUP($G65,'DANH MỤC VẬT TƯ'!$B$10:$G$55,3,0))</f>
        <v>Nồi</v>
      </c>
      <c r="G65" s="1099" t="s">
        <v>2121</v>
      </c>
      <c r="H65" s="1214">
        <v>30</v>
      </c>
      <c r="I65" s="828">
        <f>IF($G65="","",VLOOKUP(G65,'BÁO CÁO NXT 155'!$A$12:$L$21,8,0))</f>
        <v>198248.82151178754</v>
      </c>
      <c r="J65" s="828">
        <f t="shared" si="0"/>
        <v>5947464.6453536265</v>
      </c>
      <c r="K65" s="826">
        <v>400000</v>
      </c>
      <c r="L65" s="1215">
        <f t="shared" si="1"/>
        <v>12000000</v>
      </c>
      <c r="M65" s="1078"/>
      <c r="N65" s="1078"/>
      <c r="O65" s="1078"/>
      <c r="P65" s="1076"/>
      <c r="Q65" s="1076"/>
    </row>
    <row r="66" spans="1:17" s="1009" customFormat="1" ht="15.95" customHeight="1">
      <c r="A66" s="1001"/>
      <c r="B66" s="1028"/>
      <c r="C66" s="1003"/>
      <c r="D66" s="1004"/>
      <c r="E66" s="1005" t="str">
        <f>IF($G66="","",VLOOKUP($G66,'DANH MỤC VẬT TƯ'!$B$10:$G$55,2,0))</f>
        <v/>
      </c>
      <c r="F66" s="1005" t="str">
        <f>IF($G66="","",VLOOKUP($G66,'DANH MỤC VẬT TƯ'!$B$10:$G$55,3,0))</f>
        <v/>
      </c>
      <c r="G66" s="1099"/>
      <c r="H66" s="1214"/>
      <c r="I66" s="828" t="str">
        <f>IF($G66="","",VLOOKUP(G66,'BÁO CÁO NXT 155'!$A$12:$L$21,8,0))</f>
        <v/>
      </c>
      <c r="J66" s="828" t="str">
        <f t="shared" si="0"/>
        <v/>
      </c>
      <c r="K66" s="826" t="s">
        <v>785</v>
      </c>
      <c r="L66" s="1215" t="str">
        <f t="shared" si="1"/>
        <v/>
      </c>
      <c r="M66" s="1078"/>
      <c r="N66" s="1078"/>
      <c r="O66" s="1078"/>
      <c r="P66" s="1076"/>
      <c r="Q66" s="1076"/>
    </row>
    <row r="67" spans="1:17" s="1009" customFormat="1" ht="15.95" customHeight="1">
      <c r="A67" s="1001"/>
      <c r="B67" s="1028">
        <v>44571</v>
      </c>
      <c r="C67" s="1003">
        <v>28</v>
      </c>
      <c r="D67" s="1004"/>
      <c r="E67" s="1005" t="str">
        <f>IF($G67="","",VLOOKUP($G67,'DANH MỤC VẬT TƯ'!$B$10:$G$55,2,0))</f>
        <v>Mực nướng muối ớt</v>
      </c>
      <c r="F67" s="1005" t="str">
        <f>IF($G67="","",VLOOKUP($G67,'DANH MỤC VẬT TƯ'!$B$10:$G$55,3,0))</f>
        <v>Đĩa</v>
      </c>
      <c r="G67" s="1099" t="s">
        <v>2124</v>
      </c>
      <c r="H67" s="1214">
        <v>35</v>
      </c>
      <c r="I67" s="828">
        <f>IF($G67="","",VLOOKUP(G67,'BÁO CÁO NXT 155'!$A$12:$L$21,8,0))</f>
        <v>205873.77618531778</v>
      </c>
      <c r="J67" s="828">
        <f t="shared" si="0"/>
        <v>7205582.1664861226</v>
      </c>
      <c r="K67" s="826">
        <v>350000</v>
      </c>
      <c r="L67" s="1215">
        <f t="shared" si="1"/>
        <v>12250000</v>
      </c>
      <c r="M67" s="1078"/>
      <c r="N67" s="1078"/>
      <c r="O67" s="1078"/>
      <c r="P67" s="1076"/>
      <c r="Q67" s="1076"/>
    </row>
    <row r="68" spans="1:17" s="1009" customFormat="1" ht="15.95" customHeight="1">
      <c r="A68" s="1001"/>
      <c r="B68" s="1028"/>
      <c r="C68" s="1003"/>
      <c r="D68" s="1004"/>
      <c r="E68" s="1005" t="str">
        <f>IF($G68="","",VLOOKUP($G68,'DANH MỤC VẬT TƯ'!$B$10:$G$55,2,0))</f>
        <v/>
      </c>
      <c r="F68" s="1005" t="str">
        <f>IF($G68="","",VLOOKUP($G68,'DANH MỤC VẬT TƯ'!$B$10:$G$55,3,0))</f>
        <v/>
      </c>
      <c r="G68" s="1099"/>
      <c r="H68" s="1214"/>
      <c r="I68" s="828" t="str">
        <f>IF($G68="","",VLOOKUP(G68,'BÁO CÁO NXT 155'!$A$12:$L$21,8,0))</f>
        <v/>
      </c>
      <c r="J68" s="828" t="str">
        <f t="shared" si="0"/>
        <v/>
      </c>
      <c r="K68" s="826" t="s">
        <v>785</v>
      </c>
      <c r="L68" s="1215" t="str">
        <f t="shared" si="1"/>
        <v/>
      </c>
      <c r="M68" s="1078"/>
      <c r="N68" s="1078"/>
      <c r="O68" s="1078"/>
      <c r="P68" s="1076"/>
      <c r="Q68" s="1076"/>
    </row>
    <row r="69" spans="1:17" s="1009" customFormat="1" ht="15.95" customHeight="1">
      <c r="A69" s="1001"/>
      <c r="B69" s="1028">
        <v>44571</v>
      </c>
      <c r="C69" s="1003">
        <v>29</v>
      </c>
      <c r="D69" s="1004"/>
      <c r="E69" s="1005" t="str">
        <f>IF($G69="","",VLOOKUP($G69,'DANH MỤC VẬT TƯ'!$B$10:$G$55,2,0))</f>
        <v>Bò xào thập cẩm</v>
      </c>
      <c r="F69" s="1005" t="str">
        <f>IF($G69="","",VLOOKUP($G69,'DANH MỤC VẬT TƯ'!$B$10:$G$55,3,0))</f>
        <v>Nồi</v>
      </c>
      <c r="G69" s="1099" t="s">
        <v>2127</v>
      </c>
      <c r="H69" s="1214">
        <v>30</v>
      </c>
      <c r="I69" s="828">
        <f>IF($G69="","",VLOOKUP(G69,'BÁO CÁO NXT 155'!$A$12:$L$21,8,0))</f>
        <v>152499.09347060573</v>
      </c>
      <c r="J69" s="828">
        <f t="shared" si="0"/>
        <v>4574972.8041181723</v>
      </c>
      <c r="K69" s="826">
        <v>210000</v>
      </c>
      <c r="L69" s="1215">
        <f t="shared" si="1"/>
        <v>6300000</v>
      </c>
      <c r="M69" s="1078"/>
      <c r="N69" s="1078"/>
      <c r="O69" s="1078"/>
      <c r="P69" s="1076"/>
      <c r="Q69" s="1076"/>
    </row>
    <row r="70" spans="1:17" s="1009" customFormat="1" ht="15.95" customHeight="1">
      <c r="A70" s="1001"/>
      <c r="B70" s="1028"/>
      <c r="C70" s="1003"/>
      <c r="D70" s="1004"/>
      <c r="E70" s="1005" t="str">
        <f>IF($G70="","",VLOOKUP($G70,'DANH MỤC VẬT TƯ'!$B$10:$G$55,2,0))</f>
        <v/>
      </c>
      <c r="F70" s="1005" t="str">
        <f>IF($G70="","",VLOOKUP($G70,'DANH MỤC VẬT TƯ'!$B$10:$G$55,3,0))</f>
        <v/>
      </c>
      <c r="G70" s="1099"/>
      <c r="H70" s="1214"/>
      <c r="I70" s="828" t="str">
        <f>IF($G70="","",VLOOKUP(G70,'BÁO CÁO NXT 155'!$A$12:$L$21,8,0))</f>
        <v/>
      </c>
      <c r="J70" s="828" t="str">
        <f t="shared" si="0"/>
        <v/>
      </c>
      <c r="K70" s="826" t="s">
        <v>785</v>
      </c>
      <c r="L70" s="1215" t="str">
        <f t="shared" si="1"/>
        <v/>
      </c>
      <c r="M70" s="1078"/>
      <c r="N70" s="1078"/>
      <c r="O70" s="1078"/>
      <c r="P70" s="1076"/>
      <c r="Q70" s="1076"/>
    </row>
    <row r="71" spans="1:17" s="1009" customFormat="1" ht="15.95" customHeight="1">
      <c r="A71" s="1001"/>
      <c r="B71" s="1028">
        <v>44573</v>
      </c>
      <c r="C71" s="1003">
        <v>30</v>
      </c>
      <c r="D71" s="1004"/>
      <c r="E71" s="1005" t="str">
        <f>IF($G71="","",VLOOKUP($G71,'DANH MỤC VẬT TƯ'!$B$10:$G$55,2,0))</f>
        <v>Lẩu thái</v>
      </c>
      <c r="F71" s="1005" t="str">
        <f>IF($G71="","",VLOOKUP($G71,'DANH MỤC VẬT TƯ'!$B$10:$G$55,3,0))</f>
        <v>Nồi</v>
      </c>
      <c r="G71" s="1099" t="s">
        <v>2056</v>
      </c>
      <c r="H71" s="1214">
        <v>30</v>
      </c>
      <c r="I71" s="828">
        <f>IF($G71="","",VLOOKUP(G71,'BÁO CÁO NXT 155'!$A$12:$L$21,8,0))</f>
        <v>353289.5665402367</v>
      </c>
      <c r="J71" s="828">
        <f t="shared" si="0"/>
        <v>10598686.996207101</v>
      </c>
      <c r="K71" s="826">
        <v>550000</v>
      </c>
      <c r="L71" s="1215">
        <f t="shared" si="1"/>
        <v>16500000</v>
      </c>
      <c r="M71" s="1078"/>
      <c r="N71" s="1078"/>
      <c r="O71" s="1078"/>
      <c r="P71" s="1076"/>
      <c r="Q71" s="1076"/>
    </row>
    <row r="72" spans="1:17" s="1009" customFormat="1" ht="15.95" customHeight="1">
      <c r="A72" s="1001"/>
      <c r="B72" s="1028"/>
      <c r="C72" s="1003"/>
      <c r="D72" s="1004"/>
      <c r="E72" s="1005" t="str">
        <f>IF($G72="","",VLOOKUP($G72,'DANH MỤC VẬT TƯ'!$B$10:$G$55,2,0))</f>
        <v/>
      </c>
      <c r="F72" s="1005" t="str">
        <f>IF($G72="","",VLOOKUP($G72,'DANH MỤC VẬT TƯ'!$B$10:$G$55,3,0))</f>
        <v/>
      </c>
      <c r="G72" s="1099"/>
      <c r="H72" s="1214"/>
      <c r="I72" s="828" t="str">
        <f>IF($G72="","",VLOOKUP(G72,'BÁO CÁO NXT 155'!$A$12:$L$21,8,0))</f>
        <v/>
      </c>
      <c r="J72" s="828" t="str">
        <f t="shared" si="0"/>
        <v/>
      </c>
      <c r="K72" s="826" t="s">
        <v>785</v>
      </c>
      <c r="L72" s="1215" t="str">
        <f t="shared" si="1"/>
        <v/>
      </c>
      <c r="M72" s="1078"/>
      <c r="N72" s="1078"/>
      <c r="O72" s="1078"/>
      <c r="P72" s="1076"/>
      <c r="Q72" s="1076"/>
    </row>
    <row r="73" spans="1:17" s="1009" customFormat="1" ht="15.95" customHeight="1">
      <c r="A73" s="1001"/>
      <c r="B73" s="1028">
        <v>44573</v>
      </c>
      <c r="C73" s="1003">
        <v>31</v>
      </c>
      <c r="D73" s="1004"/>
      <c r="E73" s="1005" t="str">
        <f>IF($G73="","",VLOOKUP($G73,'DANH MỤC VẬT TƯ'!$B$10:$G$55,2,0))</f>
        <v>Lẩu thập cẩm</v>
      </c>
      <c r="F73" s="1005" t="str">
        <f>IF($G73="","",VLOOKUP($G73,'DANH MỤC VẬT TƯ'!$B$10:$G$55,3,0))</f>
        <v>Nồi</v>
      </c>
      <c r="G73" s="1099" t="s">
        <v>2128</v>
      </c>
      <c r="H73" s="1214">
        <v>10</v>
      </c>
      <c r="I73" s="828">
        <f>IF($G73="","",VLOOKUP(G73,'BÁO CÁO NXT 155'!$A$12:$L$21,8,0))</f>
        <v>559163.3427255546</v>
      </c>
      <c r="J73" s="828">
        <f t="shared" si="0"/>
        <v>5591633.4272555457</v>
      </c>
      <c r="K73" s="826">
        <v>850000</v>
      </c>
      <c r="L73" s="1215">
        <f t="shared" si="1"/>
        <v>8500000</v>
      </c>
      <c r="M73" s="1078"/>
      <c r="N73" s="1078"/>
      <c r="O73" s="1078"/>
      <c r="P73" s="1076"/>
      <c r="Q73" s="1076"/>
    </row>
    <row r="74" spans="1:17" s="1009" customFormat="1" ht="15.95" customHeight="1">
      <c r="A74" s="1001"/>
      <c r="B74" s="1028"/>
      <c r="C74" s="1003"/>
      <c r="D74" s="1004"/>
      <c r="E74" s="1005" t="str">
        <f>IF($G74="","",VLOOKUP($G74,'DANH MỤC VẬT TƯ'!$B$10:$G$55,2,0))</f>
        <v/>
      </c>
      <c r="F74" s="1005" t="str">
        <f>IF($G74="","",VLOOKUP($G74,'DANH MỤC VẬT TƯ'!$B$10:$G$55,3,0))</f>
        <v/>
      </c>
      <c r="G74" s="1099"/>
      <c r="H74" s="1214"/>
      <c r="I74" s="828" t="str">
        <f>IF($G74="","",VLOOKUP(G74,'BÁO CÁO NXT 155'!$A$12:$L$21,8,0))</f>
        <v/>
      </c>
      <c r="J74" s="828" t="str">
        <f t="shared" si="0"/>
        <v/>
      </c>
      <c r="K74" s="826" t="s">
        <v>785</v>
      </c>
      <c r="L74" s="1215" t="str">
        <f t="shared" si="1"/>
        <v/>
      </c>
      <c r="M74" s="1078"/>
      <c r="N74" s="1078"/>
      <c r="O74" s="1078"/>
      <c r="P74" s="1076"/>
      <c r="Q74" s="1076"/>
    </row>
    <row r="75" spans="1:17" s="1009" customFormat="1" ht="15.95" customHeight="1">
      <c r="A75" s="1001"/>
      <c r="B75" s="1028">
        <v>44573</v>
      </c>
      <c r="C75" s="1003">
        <v>32</v>
      </c>
      <c r="D75" s="1004"/>
      <c r="E75" s="1005" t="str">
        <f>IF($G75="","",VLOOKUP($G75,'DANH MỤC VẬT TƯ'!$B$10:$G$55,2,0))</f>
        <v>Khoai tây chiên</v>
      </c>
      <c r="F75" s="1005" t="str">
        <f>IF($G75="","",VLOOKUP($G75,'DANH MỤC VẬT TƯ'!$B$10:$G$55,3,0))</f>
        <v>Đĩa</v>
      </c>
      <c r="G75" s="1099" t="s">
        <v>2129</v>
      </c>
      <c r="H75" s="1214">
        <v>30</v>
      </c>
      <c r="I75" s="828">
        <f>IF($G75="","",VLOOKUP(G75,'BÁO CÁO NXT 155'!$A$12:$L$21,8,0))</f>
        <v>24399.854955296916</v>
      </c>
      <c r="J75" s="828">
        <f t="shared" si="0"/>
        <v>731995.64865890751</v>
      </c>
      <c r="K75" s="826">
        <v>35000</v>
      </c>
      <c r="L75" s="1215">
        <f t="shared" si="1"/>
        <v>1050000</v>
      </c>
      <c r="M75" s="1078"/>
      <c r="N75" s="1078"/>
      <c r="O75" s="1078"/>
      <c r="P75" s="1076"/>
      <c r="Q75" s="1076"/>
    </row>
    <row r="76" spans="1:17" s="1009" customFormat="1" ht="15.95" customHeight="1">
      <c r="A76" s="1001"/>
      <c r="B76" s="1028"/>
      <c r="C76" s="1003"/>
      <c r="D76" s="1004"/>
      <c r="E76" s="1005" t="str">
        <f>IF($G76="","",VLOOKUP($G76,'DANH MỤC VẬT TƯ'!$B$10:$G$55,2,0))</f>
        <v/>
      </c>
      <c r="F76" s="1005" t="str">
        <f>IF($G76="","",VLOOKUP($G76,'DANH MỤC VẬT TƯ'!$B$10:$G$55,3,0))</f>
        <v/>
      </c>
      <c r="G76" s="1099"/>
      <c r="H76" s="1214"/>
      <c r="I76" s="828" t="str">
        <f>IF($G76="","",VLOOKUP(G76,'BÁO CÁO NXT 155'!$A$12:$L$21,8,0))</f>
        <v/>
      </c>
      <c r="J76" s="828" t="str">
        <f t="shared" si="0"/>
        <v/>
      </c>
      <c r="K76" s="826" t="s">
        <v>785</v>
      </c>
      <c r="L76" s="1215" t="str">
        <f t="shared" si="1"/>
        <v/>
      </c>
      <c r="M76" s="1078"/>
      <c r="N76" s="1078"/>
      <c r="O76" s="1078"/>
      <c r="P76" s="1076"/>
      <c r="Q76" s="1076"/>
    </row>
    <row r="77" spans="1:17" s="1009" customFormat="1" ht="15.95" customHeight="1">
      <c r="A77" s="1001"/>
      <c r="B77" s="1028">
        <v>44573</v>
      </c>
      <c r="C77" s="1003">
        <v>33</v>
      </c>
      <c r="D77" s="1004"/>
      <c r="E77" s="1005" t="str">
        <f>IF($G77="","",VLOOKUP($G77,'DANH MỤC VẬT TƯ'!$B$10:$G$55,2,0))</f>
        <v>Ngô Chiên</v>
      </c>
      <c r="F77" s="1005" t="str">
        <f>IF($G77="","",VLOOKUP($G77,'DANH MỤC VẬT TƯ'!$B$10:$G$55,3,0))</f>
        <v>Đĩa</v>
      </c>
      <c r="G77" s="1099" t="s">
        <v>1971</v>
      </c>
      <c r="H77" s="1214">
        <v>25</v>
      </c>
      <c r="I77" s="828">
        <f>IF($G77="","",VLOOKUP(G77,'BÁO CÁO NXT 155'!$A$12:$L$21,8,0))</f>
        <v>25162.350422649961</v>
      </c>
      <c r="J77" s="828">
        <f t="shared" ref="J77:J140" si="2">IF(H77="","",H77*I77)</f>
        <v>629058.76056624902</v>
      </c>
      <c r="K77" s="826">
        <v>35000</v>
      </c>
      <c r="L77" s="1215">
        <f t="shared" si="1"/>
        <v>875000</v>
      </c>
      <c r="M77" s="1078"/>
      <c r="N77" s="1078"/>
      <c r="O77" s="1078"/>
      <c r="P77" s="1076"/>
      <c r="Q77" s="1076"/>
    </row>
    <row r="78" spans="1:17" s="1009" customFormat="1" ht="15.95" customHeight="1">
      <c r="A78" s="1001"/>
      <c r="B78" s="1028"/>
      <c r="C78" s="1003"/>
      <c r="D78" s="1004"/>
      <c r="E78" s="1005" t="str">
        <f>IF($G78="","",VLOOKUP($G78,'DANH MỤC VẬT TƯ'!$B$10:$G$55,2,0))</f>
        <v/>
      </c>
      <c r="F78" s="1005" t="str">
        <f>IF($G78="","",VLOOKUP($G78,'DANH MỤC VẬT TƯ'!$B$10:$G$55,3,0))</f>
        <v/>
      </c>
      <c r="G78" s="1099"/>
      <c r="H78" s="1214"/>
      <c r="I78" s="828" t="str">
        <f>IF($G78="","",VLOOKUP(G78,'BÁO CÁO NXT 155'!$A$12:$L$21,8,0))</f>
        <v/>
      </c>
      <c r="J78" s="828" t="str">
        <f t="shared" si="2"/>
        <v/>
      </c>
      <c r="K78" s="826" t="s">
        <v>785</v>
      </c>
      <c r="L78" s="1215" t="str">
        <f t="shared" ref="L78:L141" si="3">IF(H78="","",H78*K78)</f>
        <v/>
      </c>
      <c r="M78" s="1078"/>
      <c r="N78" s="1078"/>
      <c r="O78" s="1078"/>
      <c r="P78" s="1076"/>
      <c r="Q78" s="1076"/>
    </row>
    <row r="79" spans="1:17" s="1009" customFormat="1" ht="15.95" customHeight="1">
      <c r="A79" s="1001"/>
      <c r="B79" s="1028">
        <v>44576</v>
      </c>
      <c r="C79" s="1003">
        <v>34</v>
      </c>
      <c r="D79" s="1004"/>
      <c r="E79" s="1005" t="str">
        <f>IF($G79="","",VLOOKUP($G79,'DANH MỤC VẬT TƯ'!$B$10:$G$55,2,0))</f>
        <v>Lẩu cá diêu hồng</v>
      </c>
      <c r="F79" s="1005" t="str">
        <f>IF($G79="","",VLOOKUP($G79,'DANH MỤC VẬT TƯ'!$B$10:$G$55,3,0))</f>
        <v>Nồi</v>
      </c>
      <c r="G79" s="1099" t="s">
        <v>2121</v>
      </c>
      <c r="H79" s="1214">
        <v>30</v>
      </c>
      <c r="I79" s="828">
        <f>IF($G79="","",VLOOKUP(G79,'BÁO CÁO NXT 155'!$A$12:$L$21,8,0))</f>
        <v>198248.82151178754</v>
      </c>
      <c r="J79" s="828">
        <f t="shared" si="2"/>
        <v>5947464.6453536265</v>
      </c>
      <c r="K79" s="826">
        <v>400000</v>
      </c>
      <c r="L79" s="1215">
        <f t="shared" si="3"/>
        <v>12000000</v>
      </c>
      <c r="M79" s="1078"/>
      <c r="N79" s="1078"/>
      <c r="O79" s="1078"/>
      <c r="P79" s="1076"/>
      <c r="Q79" s="1076"/>
    </row>
    <row r="80" spans="1:17" s="1009" customFormat="1" ht="15.95" customHeight="1">
      <c r="A80" s="1001"/>
      <c r="B80" s="1028"/>
      <c r="C80" s="1003"/>
      <c r="D80" s="1004"/>
      <c r="E80" s="1005" t="str">
        <f>IF($G80="","",VLOOKUP($G80,'DANH MỤC VẬT TƯ'!$B$10:$G$55,2,0))</f>
        <v/>
      </c>
      <c r="F80" s="1005" t="str">
        <f>IF($G80="","",VLOOKUP($G80,'DANH MỤC VẬT TƯ'!$B$10:$G$55,3,0))</f>
        <v/>
      </c>
      <c r="G80" s="1099"/>
      <c r="H80" s="1214"/>
      <c r="I80" s="828" t="str">
        <f>IF($G80="","",VLOOKUP(G80,'BÁO CÁO NXT 155'!$A$12:$L$21,8,0))</f>
        <v/>
      </c>
      <c r="J80" s="828" t="str">
        <f t="shared" si="2"/>
        <v/>
      </c>
      <c r="K80" s="826" t="s">
        <v>785</v>
      </c>
      <c r="L80" s="1215" t="str">
        <f t="shared" si="3"/>
        <v/>
      </c>
      <c r="M80" s="1078"/>
      <c r="N80" s="1078"/>
      <c r="O80" s="1078"/>
      <c r="P80" s="1076"/>
      <c r="Q80" s="1076"/>
    </row>
    <row r="81" spans="1:17" s="1009" customFormat="1" ht="15.95" customHeight="1">
      <c r="A81" s="1001"/>
      <c r="B81" s="1028">
        <v>44576</v>
      </c>
      <c r="C81" s="1003">
        <v>35</v>
      </c>
      <c r="D81" s="1004"/>
      <c r="E81" s="1005" t="str">
        <f>IF($G81="","",VLOOKUP($G81,'DANH MỤC VẬT TƯ'!$B$10:$G$55,2,0))</f>
        <v>Mực nướng muối ớt</v>
      </c>
      <c r="F81" s="1005" t="str">
        <f>IF($G81="","",VLOOKUP($G81,'DANH MỤC VẬT TƯ'!$B$10:$G$55,3,0))</f>
        <v>Đĩa</v>
      </c>
      <c r="G81" s="1099" t="s">
        <v>2124</v>
      </c>
      <c r="H81" s="1214">
        <v>20</v>
      </c>
      <c r="I81" s="828">
        <f>IF($G81="","",VLOOKUP(G81,'BÁO CÁO NXT 155'!$A$12:$L$21,8,0))</f>
        <v>205873.77618531778</v>
      </c>
      <c r="J81" s="828">
        <f t="shared" si="2"/>
        <v>4117475.5237063556</v>
      </c>
      <c r="K81" s="826">
        <v>350000</v>
      </c>
      <c r="L81" s="1215">
        <f t="shared" si="3"/>
        <v>7000000</v>
      </c>
      <c r="M81" s="1078"/>
      <c r="N81" s="1078"/>
      <c r="O81" s="1078"/>
      <c r="P81" s="1076"/>
      <c r="Q81" s="1076"/>
    </row>
    <row r="82" spans="1:17" s="1009" customFormat="1" ht="15.95" customHeight="1">
      <c r="A82" s="1001"/>
      <c r="B82" s="1028"/>
      <c r="C82" s="1003"/>
      <c r="D82" s="1004"/>
      <c r="E82" s="1005" t="str">
        <f>IF($G82="","",VLOOKUP($G82,'DANH MỤC VẬT TƯ'!$B$10:$G$55,2,0))</f>
        <v/>
      </c>
      <c r="F82" s="1005" t="str">
        <f>IF($G82="","",VLOOKUP($G82,'DANH MỤC VẬT TƯ'!$B$10:$G$55,3,0))</f>
        <v/>
      </c>
      <c r="G82" s="1099"/>
      <c r="H82" s="1214"/>
      <c r="I82" s="828" t="str">
        <f>IF($G82="","",VLOOKUP(G82,'BÁO CÁO NXT 155'!$A$12:$L$21,8,0))</f>
        <v/>
      </c>
      <c r="J82" s="828" t="str">
        <f t="shared" si="2"/>
        <v/>
      </c>
      <c r="K82" s="826" t="s">
        <v>785</v>
      </c>
      <c r="L82" s="1215" t="str">
        <f t="shared" si="3"/>
        <v/>
      </c>
      <c r="M82" s="1078"/>
      <c r="N82" s="1078"/>
      <c r="O82" s="1078"/>
      <c r="P82" s="1076"/>
      <c r="Q82" s="1076"/>
    </row>
    <row r="83" spans="1:17" s="1009" customFormat="1" ht="15.95" customHeight="1">
      <c r="A83" s="1001"/>
      <c r="B83" s="1028">
        <v>44576</v>
      </c>
      <c r="C83" s="1003">
        <v>36</v>
      </c>
      <c r="D83" s="1004"/>
      <c r="E83" s="1005" t="str">
        <f>IF($G83="","",VLOOKUP($G83,'DANH MỤC VẬT TƯ'!$B$10:$G$55,2,0))</f>
        <v>Bò xào thập cẩm</v>
      </c>
      <c r="F83" s="1005" t="str">
        <f>IF($G83="","",VLOOKUP($G83,'DANH MỤC VẬT TƯ'!$B$10:$G$55,3,0))</f>
        <v>Nồi</v>
      </c>
      <c r="G83" s="1099" t="s">
        <v>2127</v>
      </c>
      <c r="H83" s="1214">
        <v>20</v>
      </c>
      <c r="I83" s="828">
        <f>IF($G83="","",VLOOKUP(G83,'BÁO CÁO NXT 155'!$A$12:$L$21,8,0))</f>
        <v>152499.09347060573</v>
      </c>
      <c r="J83" s="828">
        <f t="shared" si="2"/>
        <v>3049981.8694121148</v>
      </c>
      <c r="K83" s="826">
        <v>210000</v>
      </c>
      <c r="L83" s="1215">
        <f t="shared" si="3"/>
        <v>4200000</v>
      </c>
      <c r="M83" s="1078"/>
      <c r="N83" s="1078"/>
      <c r="O83" s="1078"/>
      <c r="P83" s="1076"/>
      <c r="Q83" s="1076"/>
    </row>
    <row r="84" spans="1:17" s="1009" customFormat="1" ht="15.95" customHeight="1">
      <c r="A84" s="1001"/>
      <c r="B84" s="1028"/>
      <c r="C84" s="1003"/>
      <c r="D84" s="1004"/>
      <c r="E84" s="1005" t="str">
        <f>IF($G84="","",VLOOKUP($G84,'DANH MỤC VẬT TƯ'!$B$10:$G$55,2,0))</f>
        <v/>
      </c>
      <c r="F84" s="1005" t="str">
        <f>IF($G84="","",VLOOKUP($G84,'DANH MỤC VẬT TƯ'!$B$10:$G$55,3,0))</f>
        <v/>
      </c>
      <c r="G84" s="1099"/>
      <c r="H84" s="1214"/>
      <c r="I84" s="828" t="str">
        <f>IF($G84="","",VLOOKUP(G84,'BÁO CÁO NXT 155'!$A$12:$L$21,8,0))</f>
        <v/>
      </c>
      <c r="J84" s="828" t="str">
        <f t="shared" si="2"/>
        <v/>
      </c>
      <c r="K84" s="826" t="s">
        <v>785</v>
      </c>
      <c r="L84" s="1215" t="str">
        <f t="shared" si="3"/>
        <v/>
      </c>
      <c r="M84" s="1078"/>
      <c r="N84" s="1078"/>
      <c r="O84" s="1078"/>
      <c r="P84" s="1076"/>
      <c r="Q84" s="1076"/>
    </row>
    <row r="85" spans="1:17" s="1009" customFormat="1" ht="15.95" customHeight="1">
      <c r="A85" s="1001"/>
      <c r="B85" s="1028">
        <v>44577</v>
      </c>
      <c r="C85" s="1003">
        <v>37</v>
      </c>
      <c r="D85" s="1004"/>
      <c r="E85" s="1005" t="str">
        <f>IF($G85="","",VLOOKUP($G85,'DANH MỤC VẬT TƯ'!$B$10:$G$55,2,0))</f>
        <v>Lẩu cá diêu hồng</v>
      </c>
      <c r="F85" s="1005" t="str">
        <f>IF($G85="","",VLOOKUP($G85,'DANH MỤC VẬT TƯ'!$B$10:$G$55,3,0))</f>
        <v>Nồi</v>
      </c>
      <c r="G85" s="1099" t="s">
        <v>2121</v>
      </c>
      <c r="H85" s="1214">
        <v>30</v>
      </c>
      <c r="I85" s="828">
        <f>IF($G85="","",VLOOKUP(G85,'BÁO CÁO NXT 155'!$A$12:$L$21,8,0))</f>
        <v>198248.82151178754</v>
      </c>
      <c r="J85" s="828">
        <f t="shared" si="2"/>
        <v>5947464.6453536265</v>
      </c>
      <c r="K85" s="826">
        <v>400000</v>
      </c>
      <c r="L85" s="1215">
        <f t="shared" si="3"/>
        <v>12000000</v>
      </c>
      <c r="M85" s="1078"/>
      <c r="N85" s="1078"/>
      <c r="O85" s="1078"/>
      <c r="P85" s="1076"/>
      <c r="Q85" s="1076"/>
    </row>
    <row r="86" spans="1:17" s="1009" customFormat="1" ht="15.95" customHeight="1">
      <c r="A86" s="1001"/>
      <c r="B86" s="1028"/>
      <c r="C86" s="1003"/>
      <c r="D86" s="1004"/>
      <c r="E86" s="1005" t="str">
        <f>IF($G86="","",VLOOKUP($G86,'DANH MỤC VẬT TƯ'!$B$10:$G$55,2,0))</f>
        <v/>
      </c>
      <c r="F86" s="1005" t="str">
        <f>IF($G86="","",VLOOKUP($G86,'DANH MỤC VẬT TƯ'!$B$10:$G$55,3,0))</f>
        <v/>
      </c>
      <c r="G86" s="1099"/>
      <c r="H86" s="1214"/>
      <c r="I86" s="828" t="str">
        <f>IF($G86="","",VLOOKUP(G86,'BÁO CÁO NXT 155'!$A$12:$L$21,8,0))</f>
        <v/>
      </c>
      <c r="J86" s="828" t="str">
        <f t="shared" si="2"/>
        <v/>
      </c>
      <c r="K86" s="826" t="s">
        <v>785</v>
      </c>
      <c r="L86" s="1215" t="str">
        <f t="shared" si="3"/>
        <v/>
      </c>
      <c r="M86" s="1078"/>
      <c r="N86" s="1078"/>
      <c r="O86" s="1078"/>
      <c r="P86" s="1076"/>
      <c r="Q86" s="1076"/>
    </row>
    <row r="87" spans="1:17" s="1009" customFormat="1" ht="15.95" customHeight="1">
      <c r="A87" s="1001"/>
      <c r="B87" s="1028">
        <v>44577</v>
      </c>
      <c r="C87" s="1003">
        <v>38</v>
      </c>
      <c r="D87" s="1004"/>
      <c r="E87" s="1005" t="str">
        <f>IF($G87="","",VLOOKUP($G87,'DANH MỤC VẬT TƯ'!$B$10:$G$55,2,0))</f>
        <v>Mực nướng muối ớt</v>
      </c>
      <c r="F87" s="1005" t="str">
        <f>IF($G87="","",VLOOKUP($G87,'DANH MỤC VẬT TƯ'!$B$10:$G$55,3,0))</f>
        <v>Đĩa</v>
      </c>
      <c r="G87" s="1099" t="s">
        <v>2124</v>
      </c>
      <c r="H87" s="1214">
        <v>35</v>
      </c>
      <c r="I87" s="828">
        <f>IF($G87="","",VLOOKUP(G87,'BÁO CÁO NXT 155'!$A$12:$L$21,8,0))</f>
        <v>205873.77618531778</v>
      </c>
      <c r="J87" s="828">
        <f t="shared" si="2"/>
        <v>7205582.1664861226</v>
      </c>
      <c r="K87" s="826">
        <v>350000</v>
      </c>
      <c r="L87" s="1215">
        <f t="shared" si="3"/>
        <v>12250000</v>
      </c>
      <c r="M87" s="1078"/>
      <c r="N87" s="1078"/>
      <c r="O87" s="1078"/>
      <c r="P87" s="1076"/>
      <c r="Q87" s="1076"/>
    </row>
    <row r="88" spans="1:17" s="1009" customFormat="1" ht="15.95" customHeight="1">
      <c r="A88" s="1001"/>
      <c r="B88" s="1028"/>
      <c r="C88" s="1003"/>
      <c r="D88" s="1004"/>
      <c r="E88" s="1005" t="str">
        <f>IF($G88="","",VLOOKUP($G88,'DANH MỤC VẬT TƯ'!$B$10:$G$55,2,0))</f>
        <v/>
      </c>
      <c r="F88" s="1005" t="str">
        <f>IF($G88="","",VLOOKUP($G88,'DANH MỤC VẬT TƯ'!$B$10:$G$55,3,0))</f>
        <v/>
      </c>
      <c r="G88" s="1099"/>
      <c r="H88" s="1214"/>
      <c r="I88" s="828" t="str">
        <f>IF($G88="","",VLOOKUP(G88,'BÁO CÁO NXT 155'!$A$12:$L$21,8,0))</f>
        <v/>
      </c>
      <c r="J88" s="828" t="str">
        <f t="shared" si="2"/>
        <v/>
      </c>
      <c r="K88" s="826" t="s">
        <v>785</v>
      </c>
      <c r="L88" s="1215" t="str">
        <f t="shared" si="3"/>
        <v/>
      </c>
      <c r="M88" s="1078"/>
      <c r="N88" s="1078"/>
      <c r="O88" s="1078"/>
      <c r="P88" s="1076"/>
      <c r="Q88" s="1076"/>
    </row>
    <row r="89" spans="1:17" s="1009" customFormat="1" ht="15.95" customHeight="1">
      <c r="A89" s="1001"/>
      <c r="B89" s="1028">
        <v>44577</v>
      </c>
      <c r="C89" s="1003">
        <v>39</v>
      </c>
      <c r="D89" s="1004"/>
      <c r="E89" s="1005" t="str">
        <f>IF($G89="","",VLOOKUP($G89,'DANH MỤC VẬT TƯ'!$B$10:$G$55,2,0))</f>
        <v>Bò xào thập cẩm</v>
      </c>
      <c r="F89" s="1005" t="str">
        <f>IF($G89="","",VLOOKUP($G89,'DANH MỤC VẬT TƯ'!$B$10:$G$55,3,0))</f>
        <v>Nồi</v>
      </c>
      <c r="G89" s="1099" t="s">
        <v>2127</v>
      </c>
      <c r="H89" s="1214">
        <v>30</v>
      </c>
      <c r="I89" s="828">
        <f>IF($G89="","",VLOOKUP(G89,'BÁO CÁO NXT 155'!$A$12:$L$21,8,0))</f>
        <v>152499.09347060573</v>
      </c>
      <c r="J89" s="828">
        <f t="shared" si="2"/>
        <v>4574972.8041181723</v>
      </c>
      <c r="K89" s="826">
        <v>210000</v>
      </c>
      <c r="L89" s="1215">
        <f t="shared" si="3"/>
        <v>6300000</v>
      </c>
      <c r="M89" s="1078"/>
      <c r="N89" s="1078"/>
      <c r="O89" s="1078"/>
      <c r="P89" s="1076"/>
      <c r="Q89" s="1076"/>
    </row>
    <row r="90" spans="1:17" s="1009" customFormat="1" ht="15.95" customHeight="1">
      <c r="A90" s="1001"/>
      <c r="B90" s="1028"/>
      <c r="C90" s="1003"/>
      <c r="D90" s="1004"/>
      <c r="E90" s="1005" t="str">
        <f>IF($G90="","",VLOOKUP($G90,'DANH MỤC VẬT TƯ'!$B$10:$G$55,2,0))</f>
        <v/>
      </c>
      <c r="F90" s="1005" t="str">
        <f>IF($G90="","",VLOOKUP($G90,'DANH MỤC VẬT TƯ'!$B$10:$G$55,3,0))</f>
        <v/>
      </c>
      <c r="G90" s="1099"/>
      <c r="H90" s="1214"/>
      <c r="I90" s="828" t="str">
        <f>IF($G90="","",VLOOKUP(G90,'BÁO CÁO NXT 155'!$A$12:$L$21,8,0))</f>
        <v/>
      </c>
      <c r="J90" s="828" t="str">
        <f t="shared" si="2"/>
        <v/>
      </c>
      <c r="K90" s="826" t="s">
        <v>785</v>
      </c>
      <c r="L90" s="1215" t="str">
        <f t="shared" si="3"/>
        <v/>
      </c>
      <c r="M90" s="1078"/>
      <c r="N90" s="1078"/>
      <c r="O90" s="1078"/>
      <c r="P90" s="1076"/>
      <c r="Q90" s="1076"/>
    </row>
    <row r="91" spans="1:17" s="1009" customFormat="1" ht="15.95" customHeight="1">
      <c r="A91" s="1001"/>
      <c r="B91" s="1028">
        <v>44578</v>
      </c>
      <c r="C91" s="1003">
        <v>40</v>
      </c>
      <c r="D91" s="1004"/>
      <c r="E91" s="1005" t="str">
        <f>IF($G91="","",VLOOKUP($G91,'DANH MỤC VẬT TƯ'!$B$10:$G$55,2,0))</f>
        <v>Lẩu thái</v>
      </c>
      <c r="F91" s="1005" t="str">
        <f>IF($G91="","",VLOOKUP($G91,'DANH MỤC VẬT TƯ'!$B$10:$G$55,3,0))</f>
        <v>Nồi</v>
      </c>
      <c r="G91" s="1099" t="s">
        <v>2056</v>
      </c>
      <c r="H91" s="1214">
        <v>5</v>
      </c>
      <c r="I91" s="828">
        <f>IF($G91="","",VLOOKUP(G91,'BÁO CÁO NXT 155'!$A$12:$L$21,8,0))</f>
        <v>353289.5665402367</v>
      </c>
      <c r="J91" s="828">
        <f t="shared" si="2"/>
        <v>1766447.8327011834</v>
      </c>
      <c r="K91" s="826">
        <v>550000</v>
      </c>
      <c r="L91" s="1215">
        <f t="shared" si="3"/>
        <v>2750000</v>
      </c>
      <c r="M91" s="1078"/>
      <c r="N91" s="1078"/>
      <c r="O91" s="1078"/>
      <c r="P91" s="1076"/>
      <c r="Q91" s="1076"/>
    </row>
    <row r="92" spans="1:17" s="1009" customFormat="1" ht="15.95" customHeight="1">
      <c r="A92" s="1001"/>
      <c r="B92" s="1028"/>
      <c r="C92" s="1003"/>
      <c r="D92" s="1004"/>
      <c r="E92" s="1005" t="str">
        <f>IF($G92="","",VLOOKUP($G92,'DANH MỤC VẬT TƯ'!$B$10:$G$55,2,0))</f>
        <v/>
      </c>
      <c r="F92" s="1005" t="str">
        <f>IF($G92="","",VLOOKUP($G92,'DANH MỤC VẬT TƯ'!$B$10:$G$55,3,0))</f>
        <v/>
      </c>
      <c r="G92" s="1099"/>
      <c r="H92" s="1214"/>
      <c r="I92" s="828" t="str">
        <f>IF($G92="","",VLOOKUP(G92,'BÁO CÁO NXT 155'!$A$12:$L$21,8,0))</f>
        <v/>
      </c>
      <c r="J92" s="828" t="str">
        <f t="shared" si="2"/>
        <v/>
      </c>
      <c r="K92" s="826" t="s">
        <v>785</v>
      </c>
      <c r="L92" s="1215" t="str">
        <f t="shared" si="3"/>
        <v/>
      </c>
      <c r="M92" s="1078"/>
      <c r="N92" s="1078"/>
      <c r="O92" s="1078"/>
      <c r="P92" s="1076"/>
      <c r="Q92" s="1076"/>
    </row>
    <row r="93" spans="1:17" s="1009" customFormat="1" ht="15.95" customHeight="1">
      <c r="A93" s="1001"/>
      <c r="B93" s="1028">
        <v>44578</v>
      </c>
      <c r="C93" s="1003">
        <v>41</v>
      </c>
      <c r="D93" s="1004"/>
      <c r="E93" s="1005" t="str">
        <f>IF($G93="","",VLOOKUP($G93,'DANH MỤC VẬT TƯ'!$B$10:$G$55,2,0))</f>
        <v>Lẩu cá diêu hồng</v>
      </c>
      <c r="F93" s="1005" t="str">
        <f>IF($G93="","",VLOOKUP($G93,'DANH MỤC VẬT TƯ'!$B$10:$G$55,3,0))</f>
        <v>Nồi</v>
      </c>
      <c r="G93" s="1099" t="s">
        <v>2121</v>
      </c>
      <c r="H93" s="1214">
        <v>30</v>
      </c>
      <c r="I93" s="828">
        <f>IF($G93="","",VLOOKUP(G93,'BÁO CÁO NXT 155'!$A$12:$L$21,8,0))</f>
        <v>198248.82151178754</v>
      </c>
      <c r="J93" s="828">
        <f t="shared" si="2"/>
        <v>5947464.6453536265</v>
      </c>
      <c r="K93" s="826">
        <v>400000</v>
      </c>
      <c r="L93" s="1215">
        <f t="shared" si="3"/>
        <v>12000000</v>
      </c>
      <c r="M93" s="1078"/>
      <c r="N93" s="1078"/>
      <c r="O93" s="1078"/>
      <c r="P93" s="1076"/>
      <c r="Q93" s="1076"/>
    </row>
    <row r="94" spans="1:17" s="1009" customFormat="1" ht="15.95" customHeight="1">
      <c r="A94" s="1001"/>
      <c r="B94" s="1028"/>
      <c r="C94" s="1003"/>
      <c r="D94" s="1004"/>
      <c r="E94" s="1005" t="str">
        <f>IF($G94="","",VLOOKUP($G94,'DANH MỤC VẬT TƯ'!$B$10:$G$55,2,0))</f>
        <v/>
      </c>
      <c r="F94" s="1005" t="str">
        <f>IF($G94="","",VLOOKUP($G94,'DANH MỤC VẬT TƯ'!$B$10:$G$55,3,0))</f>
        <v/>
      </c>
      <c r="G94" s="1099"/>
      <c r="H94" s="1214"/>
      <c r="I94" s="828" t="str">
        <f>IF($G94="","",VLOOKUP(G94,'BÁO CÁO NXT 155'!$A$12:$L$21,8,0))</f>
        <v/>
      </c>
      <c r="J94" s="828" t="str">
        <f t="shared" si="2"/>
        <v/>
      </c>
      <c r="K94" s="826" t="s">
        <v>785</v>
      </c>
      <c r="L94" s="1215" t="str">
        <f t="shared" si="3"/>
        <v/>
      </c>
      <c r="M94" s="1078"/>
      <c r="N94" s="1078"/>
      <c r="O94" s="1078"/>
      <c r="P94" s="1076"/>
      <c r="Q94" s="1076"/>
    </row>
    <row r="95" spans="1:17" s="1009" customFormat="1" ht="15.95" customHeight="1">
      <c r="A95" s="1001"/>
      <c r="B95" s="1028">
        <v>44578</v>
      </c>
      <c r="C95" s="1003">
        <v>42</v>
      </c>
      <c r="D95" s="1004"/>
      <c r="E95" s="1005" t="str">
        <f>IF($G95="","",VLOOKUP($G95,'DANH MỤC VẬT TƯ'!$B$10:$G$55,2,0))</f>
        <v>Mực nướng muối ớt</v>
      </c>
      <c r="F95" s="1005" t="str">
        <f>IF($G95="","",VLOOKUP($G95,'DANH MỤC VẬT TƯ'!$B$10:$G$55,3,0))</f>
        <v>Đĩa</v>
      </c>
      <c r="G95" s="1099" t="s">
        <v>2124</v>
      </c>
      <c r="H95" s="1214">
        <v>20</v>
      </c>
      <c r="I95" s="828">
        <f>IF($G95="","",VLOOKUP(G95,'BÁO CÁO NXT 155'!$A$12:$L$21,8,0))</f>
        <v>205873.77618531778</v>
      </c>
      <c r="J95" s="828">
        <f t="shared" si="2"/>
        <v>4117475.5237063556</v>
      </c>
      <c r="K95" s="826">
        <v>350000</v>
      </c>
      <c r="L95" s="1215">
        <f t="shared" si="3"/>
        <v>7000000</v>
      </c>
      <c r="M95" s="1078"/>
      <c r="N95" s="1078"/>
      <c r="O95" s="1078"/>
      <c r="P95" s="1076"/>
      <c r="Q95" s="1076"/>
    </row>
    <row r="96" spans="1:17" s="1009" customFormat="1" ht="15.95" customHeight="1">
      <c r="A96" s="1001"/>
      <c r="B96" s="1028"/>
      <c r="C96" s="1003"/>
      <c r="D96" s="1004"/>
      <c r="E96" s="1005" t="str">
        <f>IF($G96="","",VLOOKUP($G96,'DANH MỤC VẬT TƯ'!$B$10:$G$55,2,0))</f>
        <v/>
      </c>
      <c r="F96" s="1005" t="str">
        <f>IF($G96="","",VLOOKUP($G96,'DANH MỤC VẬT TƯ'!$B$10:$G$55,3,0))</f>
        <v/>
      </c>
      <c r="G96" s="1099"/>
      <c r="H96" s="1214"/>
      <c r="I96" s="828" t="str">
        <f>IF($G96="","",VLOOKUP(G96,'BÁO CÁO NXT 155'!$A$12:$L$21,8,0))</f>
        <v/>
      </c>
      <c r="J96" s="828" t="str">
        <f t="shared" si="2"/>
        <v/>
      </c>
      <c r="K96" s="826" t="s">
        <v>785</v>
      </c>
      <c r="L96" s="1215" t="str">
        <f t="shared" si="3"/>
        <v/>
      </c>
      <c r="M96" s="1078"/>
      <c r="N96" s="1078"/>
      <c r="O96" s="1078"/>
      <c r="P96" s="1076"/>
      <c r="Q96" s="1076"/>
    </row>
    <row r="97" spans="1:17" s="1009" customFormat="1" ht="15.95" customHeight="1">
      <c r="A97" s="1001"/>
      <c r="B97" s="1028">
        <v>44579</v>
      </c>
      <c r="C97" s="1003">
        <v>43</v>
      </c>
      <c r="D97" s="1004"/>
      <c r="E97" s="1005" t="str">
        <f>IF($G97="","",VLOOKUP($G97,'DANH MỤC VẬT TƯ'!$B$10:$G$55,2,0))</f>
        <v>Bò xào thập cẩm</v>
      </c>
      <c r="F97" s="1005" t="str">
        <f>IF($G97="","",VLOOKUP($G97,'DANH MỤC VẬT TƯ'!$B$10:$G$55,3,0))</f>
        <v>Nồi</v>
      </c>
      <c r="G97" s="1099" t="s">
        <v>2127</v>
      </c>
      <c r="H97" s="1098">
        <v>20</v>
      </c>
      <c r="I97" s="828">
        <f>IF($G97="","",VLOOKUP(G97,'BÁO CÁO NXT 155'!$A$12:$L$21,8,0))</f>
        <v>152499.09347060573</v>
      </c>
      <c r="J97" s="828">
        <f t="shared" si="2"/>
        <v>3049981.8694121148</v>
      </c>
      <c r="K97" s="826">
        <v>210000</v>
      </c>
      <c r="L97" s="1215">
        <f t="shared" si="3"/>
        <v>4200000</v>
      </c>
      <c r="M97" s="1078"/>
      <c r="N97" s="1078"/>
      <c r="O97" s="1078"/>
      <c r="P97" s="1076"/>
      <c r="Q97" s="1076"/>
    </row>
    <row r="98" spans="1:17" s="1009" customFormat="1" ht="15.95" customHeight="1">
      <c r="A98" s="1001"/>
      <c r="B98" s="1028"/>
      <c r="C98" s="1003"/>
      <c r="D98" s="1004"/>
      <c r="E98" s="1005" t="str">
        <f>IF($G98="","",VLOOKUP($G98,'DANH MỤC VẬT TƯ'!$B$10:$G$55,2,0))</f>
        <v/>
      </c>
      <c r="F98" s="1005" t="str">
        <f>IF($G98="","",VLOOKUP($G98,'DANH MỤC VẬT TƯ'!$B$10:$G$55,3,0))</f>
        <v/>
      </c>
      <c r="G98" s="1099"/>
      <c r="H98" s="1214"/>
      <c r="I98" s="828" t="str">
        <f>IF($G98="","",VLOOKUP(G98,'BÁO CÁO NXT 155'!$A$12:$L$21,8,0))</f>
        <v/>
      </c>
      <c r="J98" s="828" t="str">
        <f t="shared" si="2"/>
        <v/>
      </c>
      <c r="K98" s="826" t="s">
        <v>785</v>
      </c>
      <c r="L98" s="1215" t="str">
        <f t="shared" si="3"/>
        <v/>
      </c>
      <c r="M98" s="1078"/>
      <c r="N98" s="1078"/>
      <c r="O98" s="1078"/>
      <c r="P98" s="1076"/>
      <c r="Q98" s="1076"/>
    </row>
    <row r="99" spans="1:17" s="1009" customFormat="1" ht="15.95" customHeight="1">
      <c r="A99" s="1001"/>
      <c r="B99" s="1028">
        <v>44579</v>
      </c>
      <c r="C99" s="1003">
        <v>44</v>
      </c>
      <c r="D99" s="1004"/>
      <c r="E99" s="1005" t="str">
        <f>IF($G99="","",VLOOKUP($G99,'DANH MỤC VẬT TƯ'!$B$10:$G$55,2,0))</f>
        <v>Lẩu cá diêu hồng</v>
      </c>
      <c r="F99" s="1005" t="str">
        <f>IF($G99="","",VLOOKUP($G99,'DANH MỤC VẬT TƯ'!$B$10:$G$55,3,0))</f>
        <v>Nồi</v>
      </c>
      <c r="G99" s="1099" t="s">
        <v>2121</v>
      </c>
      <c r="H99" s="1214">
        <v>30</v>
      </c>
      <c r="I99" s="828">
        <f>IF($G99="","",VLOOKUP(G99,'BÁO CÁO NXT 155'!$A$12:$L$21,8,0))</f>
        <v>198248.82151178754</v>
      </c>
      <c r="J99" s="828">
        <f t="shared" si="2"/>
        <v>5947464.6453536265</v>
      </c>
      <c r="K99" s="826">
        <v>400000</v>
      </c>
      <c r="L99" s="1215">
        <f t="shared" si="3"/>
        <v>12000000</v>
      </c>
      <c r="M99" s="1078"/>
      <c r="N99" s="1078"/>
      <c r="O99" s="1078"/>
      <c r="P99" s="1076"/>
      <c r="Q99" s="1076"/>
    </row>
    <row r="100" spans="1:17" s="1009" customFormat="1" ht="15.95" customHeight="1">
      <c r="A100" s="1001"/>
      <c r="B100" s="1028"/>
      <c r="C100" s="1003"/>
      <c r="D100" s="1004"/>
      <c r="E100" s="1005" t="str">
        <f>IF($G100="","",VLOOKUP($G100,'DANH MỤC VẬT TƯ'!$B$10:$G$55,2,0))</f>
        <v/>
      </c>
      <c r="F100" s="1005" t="str">
        <f>IF($G100="","",VLOOKUP($G100,'DANH MỤC VẬT TƯ'!$B$10:$G$55,3,0))</f>
        <v/>
      </c>
      <c r="G100" s="1099"/>
      <c r="H100" s="1214"/>
      <c r="I100" s="828" t="str">
        <f>IF($G100="","",VLOOKUP(G100,'BÁO CÁO NXT 155'!$A$12:$L$21,8,0))</f>
        <v/>
      </c>
      <c r="J100" s="828" t="str">
        <f t="shared" si="2"/>
        <v/>
      </c>
      <c r="K100" s="826" t="s">
        <v>785</v>
      </c>
      <c r="L100" s="1215" t="str">
        <f t="shared" si="3"/>
        <v/>
      </c>
      <c r="M100" s="1078"/>
      <c r="N100" s="1078"/>
      <c r="O100" s="1078"/>
      <c r="P100" s="1076"/>
      <c r="Q100" s="1076"/>
    </row>
    <row r="101" spans="1:17" s="1009" customFormat="1" ht="15.95" customHeight="1">
      <c r="A101" s="1001"/>
      <c r="B101" s="1028">
        <v>44580</v>
      </c>
      <c r="C101" s="1003">
        <v>45</v>
      </c>
      <c r="D101" s="1004"/>
      <c r="E101" s="1005" t="str">
        <f>IF($G101="","",VLOOKUP($G101,'DANH MỤC VẬT TƯ'!$B$10:$G$55,2,0))</f>
        <v>Mực nướng muối ớt</v>
      </c>
      <c r="F101" s="1005" t="str">
        <f>IF($G101="","",VLOOKUP($G101,'DANH MỤC VẬT TƯ'!$B$10:$G$55,3,0))</f>
        <v>Đĩa</v>
      </c>
      <c r="G101" s="1099" t="s">
        <v>2124</v>
      </c>
      <c r="H101" s="1214">
        <v>35</v>
      </c>
      <c r="I101" s="828">
        <f>IF($G101="","",VLOOKUP(G101,'BÁO CÁO NXT 155'!$A$12:$L$21,8,0))</f>
        <v>205873.77618531778</v>
      </c>
      <c r="J101" s="828">
        <f t="shared" si="2"/>
        <v>7205582.1664861226</v>
      </c>
      <c r="K101" s="826">
        <v>350000</v>
      </c>
      <c r="L101" s="1215">
        <f t="shared" si="3"/>
        <v>12250000</v>
      </c>
      <c r="M101" s="1078"/>
      <c r="N101" s="1078"/>
      <c r="O101" s="1078"/>
      <c r="P101" s="1076"/>
      <c r="Q101" s="1076"/>
    </row>
    <row r="102" spans="1:17" s="1009" customFormat="1" ht="15.95" customHeight="1">
      <c r="A102" s="1001"/>
      <c r="B102" s="1028"/>
      <c r="C102" s="1003"/>
      <c r="D102" s="1004"/>
      <c r="E102" s="1005" t="str">
        <f>IF($G102="","",VLOOKUP($G102,'DANH MỤC VẬT TƯ'!$B$10:$G$55,2,0))</f>
        <v/>
      </c>
      <c r="F102" s="1005" t="str">
        <f>IF($G102="","",VLOOKUP($G102,'DANH MỤC VẬT TƯ'!$B$10:$G$55,3,0))</f>
        <v/>
      </c>
      <c r="G102" s="1099"/>
      <c r="H102" s="1214"/>
      <c r="I102" s="828" t="str">
        <f>IF($G102="","",VLOOKUP(G102,'BÁO CÁO NXT 155'!$A$12:$L$21,8,0))</f>
        <v/>
      </c>
      <c r="J102" s="828" t="str">
        <f t="shared" si="2"/>
        <v/>
      </c>
      <c r="K102" s="826" t="s">
        <v>785</v>
      </c>
      <c r="L102" s="1215" t="str">
        <f t="shared" si="3"/>
        <v/>
      </c>
      <c r="M102" s="1078"/>
      <c r="N102" s="1078"/>
      <c r="O102" s="1078"/>
      <c r="P102" s="1076"/>
      <c r="Q102" s="1076"/>
    </row>
    <row r="103" spans="1:17" s="1009" customFormat="1" ht="15.95" customHeight="1">
      <c r="A103" s="1001"/>
      <c r="B103" s="1028">
        <v>44580</v>
      </c>
      <c r="C103" s="1003">
        <v>46</v>
      </c>
      <c r="D103" s="1004"/>
      <c r="E103" s="1005" t="str">
        <f>IF($G103="","",VLOOKUP($G103,'DANH MỤC VẬT TƯ'!$B$10:$G$55,2,0))</f>
        <v>Bò xào thập cẩm</v>
      </c>
      <c r="F103" s="1005" t="str">
        <f>IF($G103="","",VLOOKUP($G103,'DANH MỤC VẬT TƯ'!$B$10:$G$55,3,0))</f>
        <v>Nồi</v>
      </c>
      <c r="G103" s="1099" t="s">
        <v>2127</v>
      </c>
      <c r="H103" s="1214">
        <v>30</v>
      </c>
      <c r="I103" s="828">
        <f>IF($G103="","",VLOOKUP(G103,'BÁO CÁO NXT 155'!$A$12:$L$21,8,0))</f>
        <v>152499.09347060573</v>
      </c>
      <c r="J103" s="828">
        <f t="shared" si="2"/>
        <v>4574972.8041181723</v>
      </c>
      <c r="K103" s="826">
        <v>210000</v>
      </c>
      <c r="L103" s="1215">
        <f t="shared" si="3"/>
        <v>6300000</v>
      </c>
      <c r="M103" s="1078"/>
      <c r="N103" s="1078"/>
      <c r="O103" s="1078"/>
      <c r="P103" s="1076"/>
      <c r="Q103" s="1076"/>
    </row>
    <row r="104" spans="1:17" s="1009" customFormat="1" ht="15.95" customHeight="1">
      <c r="A104" s="1001"/>
      <c r="B104" s="1028"/>
      <c r="C104" s="1003"/>
      <c r="D104" s="1004"/>
      <c r="E104" s="1005" t="str">
        <f>IF($G104="","",VLOOKUP($G104,'DANH MỤC VẬT TƯ'!$B$10:$G$55,2,0))</f>
        <v/>
      </c>
      <c r="F104" s="1005" t="str">
        <f>IF($G104="","",VLOOKUP($G104,'DANH MỤC VẬT TƯ'!$B$10:$G$55,3,0))</f>
        <v/>
      </c>
      <c r="G104" s="1099"/>
      <c r="H104" s="1214"/>
      <c r="I104" s="828" t="str">
        <f>IF($G104="","",VLOOKUP(G104,'BÁO CÁO NXT 155'!$A$12:$L$21,8,0))</f>
        <v/>
      </c>
      <c r="J104" s="828" t="str">
        <f t="shared" si="2"/>
        <v/>
      </c>
      <c r="K104" s="826" t="s">
        <v>785</v>
      </c>
      <c r="L104" s="1215" t="str">
        <f t="shared" si="3"/>
        <v/>
      </c>
      <c r="M104" s="1078"/>
      <c r="N104" s="1078"/>
      <c r="O104" s="1078"/>
      <c r="P104" s="1076"/>
      <c r="Q104" s="1076"/>
    </row>
    <row r="105" spans="1:17" s="1009" customFormat="1" ht="15.95" customHeight="1">
      <c r="A105" s="1001"/>
      <c r="B105" s="1028">
        <v>44580</v>
      </c>
      <c r="C105" s="1003">
        <v>47</v>
      </c>
      <c r="D105" s="1004"/>
      <c r="E105" s="1005" t="str">
        <f>IF($G105="","",VLOOKUP($G105,'DANH MỤC VẬT TƯ'!$B$10:$G$55,2,0))</f>
        <v>Cơm Dương Châu</v>
      </c>
      <c r="F105" s="1005" t="str">
        <f>IF($G105="","",VLOOKUP($G105,'DANH MỤC VẬT TƯ'!$B$10:$G$55,3,0))</f>
        <v>Đĩa</v>
      </c>
      <c r="G105" s="1099" t="s">
        <v>2131</v>
      </c>
      <c r="H105" s="1214">
        <v>30</v>
      </c>
      <c r="I105" s="828">
        <f>IF($G105="","",VLOOKUP(G105,'BÁO CÁO NXT 155'!$A$12:$L$21,8,0))</f>
        <v>37489.360478190581</v>
      </c>
      <c r="J105" s="828">
        <f t="shared" si="2"/>
        <v>1124680.8143457174</v>
      </c>
      <c r="K105" s="826">
        <v>52000</v>
      </c>
      <c r="L105" s="1215">
        <f t="shared" si="3"/>
        <v>1560000</v>
      </c>
      <c r="M105" s="1078"/>
      <c r="N105" s="1078"/>
      <c r="O105" s="1078"/>
      <c r="P105" s="1076"/>
      <c r="Q105" s="1076"/>
    </row>
    <row r="106" spans="1:17" s="1009" customFormat="1" ht="15.95" customHeight="1">
      <c r="A106" s="1001"/>
      <c r="B106" s="1028"/>
      <c r="C106" s="1003"/>
      <c r="D106" s="1004"/>
      <c r="E106" s="1005" t="str">
        <f>IF($G106="","",VLOOKUP($G106,'DANH MỤC VẬT TƯ'!$B$10:$G$55,2,0))</f>
        <v/>
      </c>
      <c r="F106" s="1005" t="str">
        <f>IF($G106="","",VLOOKUP($G106,'DANH MỤC VẬT TƯ'!$B$10:$G$55,3,0))</f>
        <v/>
      </c>
      <c r="G106" s="1099"/>
      <c r="H106" s="1214"/>
      <c r="I106" s="828" t="str">
        <f>IF($G106="","",VLOOKUP(G106,'BÁO CÁO NXT 155'!$A$12:$L$21,8,0))</f>
        <v/>
      </c>
      <c r="J106" s="828" t="str">
        <f t="shared" si="2"/>
        <v/>
      </c>
      <c r="K106" s="826" t="s">
        <v>785</v>
      </c>
      <c r="L106" s="1215" t="str">
        <f t="shared" si="3"/>
        <v/>
      </c>
      <c r="M106" s="1078"/>
      <c r="N106" s="1078"/>
      <c r="O106" s="1078"/>
      <c r="P106" s="1076"/>
      <c r="Q106" s="1076"/>
    </row>
    <row r="107" spans="1:17" s="1009" customFormat="1" ht="15.95" customHeight="1">
      <c r="A107" s="1001"/>
      <c r="B107" s="1028">
        <v>44581</v>
      </c>
      <c r="C107" s="1003">
        <v>48</v>
      </c>
      <c r="D107" s="1004"/>
      <c r="E107" s="1005" t="str">
        <f>IF($G107="","",VLOOKUP($G107,'DANH MỤC VẬT TƯ'!$B$10:$G$55,2,0))</f>
        <v>Lẩu thập cẩm</v>
      </c>
      <c r="F107" s="1005" t="str">
        <f>IF($G107="","",VLOOKUP($G107,'DANH MỤC VẬT TƯ'!$B$10:$G$55,3,0))</f>
        <v>Nồi</v>
      </c>
      <c r="G107" s="1099" t="s">
        <v>2128</v>
      </c>
      <c r="H107" s="1214">
        <v>20</v>
      </c>
      <c r="I107" s="828">
        <f>IF($G107="","",VLOOKUP(G107,'BÁO CÁO NXT 155'!$A$12:$L$21,8,0))</f>
        <v>559163.3427255546</v>
      </c>
      <c r="J107" s="828">
        <f t="shared" si="2"/>
        <v>11183266.854511091</v>
      </c>
      <c r="K107" s="826">
        <v>850000</v>
      </c>
      <c r="L107" s="1215">
        <f t="shared" si="3"/>
        <v>17000000</v>
      </c>
      <c r="M107" s="1078"/>
      <c r="N107" s="1078"/>
      <c r="O107" s="1078"/>
      <c r="P107" s="1076"/>
      <c r="Q107" s="1076"/>
    </row>
    <row r="108" spans="1:17" s="1009" customFormat="1" ht="15.95" customHeight="1">
      <c r="A108" s="1001"/>
      <c r="B108" s="1028"/>
      <c r="C108" s="1003"/>
      <c r="D108" s="1004"/>
      <c r="E108" s="1005" t="str">
        <f>IF($G108="","",VLOOKUP($G108,'DANH MỤC VẬT TƯ'!$B$10:$G$55,2,0))</f>
        <v/>
      </c>
      <c r="F108" s="1005" t="str">
        <f>IF($G108="","",VLOOKUP($G108,'DANH MỤC VẬT TƯ'!$B$10:$G$55,3,0))</f>
        <v/>
      </c>
      <c r="G108" s="1099"/>
      <c r="H108" s="1214"/>
      <c r="I108" s="828" t="str">
        <f>IF($G108="","",VLOOKUP(G108,'BÁO CÁO NXT 155'!$A$12:$L$21,8,0))</f>
        <v/>
      </c>
      <c r="J108" s="828" t="str">
        <f t="shared" si="2"/>
        <v/>
      </c>
      <c r="K108" s="826" t="s">
        <v>785</v>
      </c>
      <c r="L108" s="1215" t="str">
        <f t="shared" si="3"/>
        <v/>
      </c>
      <c r="M108" s="1078"/>
      <c r="N108" s="1078"/>
      <c r="O108" s="1078"/>
      <c r="P108" s="1076"/>
      <c r="Q108" s="1076"/>
    </row>
    <row r="109" spans="1:17" s="1009" customFormat="1" ht="15.95" customHeight="1">
      <c r="A109" s="1001"/>
      <c r="B109" s="1028">
        <v>44581</v>
      </c>
      <c r="C109" s="1003">
        <v>49</v>
      </c>
      <c r="D109" s="1004"/>
      <c r="E109" s="1005" t="str">
        <f>IF($G109="","",VLOOKUP($G109,'DANH MỤC VẬT TƯ'!$B$10:$G$55,2,0))</f>
        <v>Ngô Chiên</v>
      </c>
      <c r="F109" s="1005" t="str">
        <f>IF($G109="","",VLOOKUP($G109,'DANH MỤC VẬT TƯ'!$B$10:$G$55,3,0))</f>
        <v>Đĩa</v>
      </c>
      <c r="G109" s="1099" t="s">
        <v>1971</v>
      </c>
      <c r="H109" s="1214">
        <v>20</v>
      </c>
      <c r="I109" s="828">
        <f>IF($G109="","",VLOOKUP(G109,'BÁO CÁO NXT 155'!$A$12:$L$21,8,0))</f>
        <v>25162.350422649961</v>
      </c>
      <c r="J109" s="828">
        <f t="shared" si="2"/>
        <v>503247.00845299923</v>
      </c>
      <c r="K109" s="826">
        <v>35000</v>
      </c>
      <c r="L109" s="1215">
        <f t="shared" si="3"/>
        <v>700000</v>
      </c>
      <c r="M109" s="1078"/>
      <c r="N109" s="1078"/>
      <c r="O109" s="1078"/>
      <c r="P109" s="1076"/>
      <c r="Q109" s="1076"/>
    </row>
    <row r="110" spans="1:17" s="1009" customFormat="1" ht="15.95" customHeight="1">
      <c r="A110" s="1001"/>
      <c r="B110" s="1028"/>
      <c r="C110" s="1003"/>
      <c r="D110" s="1004"/>
      <c r="E110" s="1005" t="str">
        <f>IF($G110="","",VLOOKUP($G110,'DANH MỤC VẬT TƯ'!$B$10:$G$55,2,0))</f>
        <v/>
      </c>
      <c r="F110" s="1005" t="str">
        <f>IF($G110="","",VLOOKUP($G110,'DANH MỤC VẬT TƯ'!$B$10:$G$55,3,0))</f>
        <v/>
      </c>
      <c r="G110" s="1099"/>
      <c r="H110" s="1214"/>
      <c r="I110" s="828" t="str">
        <f>IF($G110="","",VLOOKUP(G110,'BÁO CÁO NXT 155'!$A$12:$L$21,8,0))</f>
        <v/>
      </c>
      <c r="J110" s="828" t="str">
        <f t="shared" si="2"/>
        <v/>
      </c>
      <c r="K110" s="826" t="s">
        <v>785</v>
      </c>
      <c r="L110" s="1215" t="str">
        <f t="shared" si="3"/>
        <v/>
      </c>
      <c r="M110" s="1078"/>
      <c r="N110" s="1078"/>
      <c r="O110" s="1078"/>
      <c r="P110" s="1076"/>
      <c r="Q110" s="1076"/>
    </row>
    <row r="111" spans="1:17" s="1009" customFormat="1" ht="15.95" customHeight="1">
      <c r="A111" s="1001"/>
      <c r="B111" s="1028">
        <v>44581</v>
      </c>
      <c r="C111" s="1003">
        <v>50</v>
      </c>
      <c r="D111" s="1004"/>
      <c r="E111" s="1005" t="str">
        <f>IF($G111="","",VLOOKUP($G111,'DANH MỤC VẬT TƯ'!$B$10:$G$55,2,0))</f>
        <v>Ngô Chiên</v>
      </c>
      <c r="F111" s="1005" t="str">
        <f>IF($G111="","",VLOOKUP($G111,'DANH MỤC VẬT TƯ'!$B$10:$G$55,3,0))</f>
        <v>Đĩa</v>
      </c>
      <c r="G111" s="1099" t="s">
        <v>1971</v>
      </c>
      <c r="H111" s="1214">
        <v>20</v>
      </c>
      <c r="I111" s="828">
        <f>IF($G111="","",VLOOKUP(G111,'BÁO CÁO NXT 155'!$A$12:$L$21,8,0))</f>
        <v>25162.350422649961</v>
      </c>
      <c r="J111" s="828">
        <f t="shared" si="2"/>
        <v>503247.00845299923</v>
      </c>
      <c r="K111" s="826">
        <v>35000</v>
      </c>
      <c r="L111" s="1215">
        <f t="shared" si="3"/>
        <v>700000</v>
      </c>
      <c r="M111" s="1078"/>
      <c r="N111" s="1078"/>
      <c r="O111" s="1078"/>
      <c r="P111" s="1076"/>
      <c r="Q111" s="1076"/>
    </row>
    <row r="112" spans="1:17" s="1009" customFormat="1" ht="15.95" customHeight="1">
      <c r="A112" s="1001"/>
      <c r="B112" s="1028"/>
      <c r="C112" s="1003"/>
      <c r="D112" s="1004"/>
      <c r="E112" s="1005" t="str">
        <f>IF($G112="","",VLOOKUP($G112,'DANH MỤC VẬT TƯ'!$B$10:$G$55,2,0))</f>
        <v/>
      </c>
      <c r="F112" s="1005" t="str">
        <f>IF($G112="","",VLOOKUP($G112,'DANH MỤC VẬT TƯ'!$B$10:$G$55,3,0))</f>
        <v/>
      </c>
      <c r="G112" s="1099"/>
      <c r="H112" s="1214"/>
      <c r="I112" s="828" t="str">
        <f>IF($G112="","",VLOOKUP(G112,'BÁO CÁO NXT 155'!$A$12:$L$21,8,0))</f>
        <v/>
      </c>
      <c r="J112" s="828" t="str">
        <f t="shared" si="2"/>
        <v/>
      </c>
      <c r="K112" s="826" t="s">
        <v>785</v>
      </c>
      <c r="L112" s="1215" t="str">
        <f t="shared" si="3"/>
        <v/>
      </c>
      <c r="M112" s="1078"/>
      <c r="N112" s="1078"/>
      <c r="O112" s="1078"/>
      <c r="P112" s="1076"/>
      <c r="Q112" s="1076"/>
    </row>
    <row r="113" spans="1:17" s="1009" customFormat="1" ht="15.95" customHeight="1">
      <c r="A113" s="1001"/>
      <c r="B113" s="1028">
        <v>44582</v>
      </c>
      <c r="C113" s="1003">
        <v>51</v>
      </c>
      <c r="D113" s="1004"/>
      <c r="E113" s="1005" t="str">
        <f>IF($G113="","",VLOOKUP($G113,'DANH MỤC VẬT TƯ'!$B$10:$G$55,2,0))</f>
        <v>Ngô Chiên</v>
      </c>
      <c r="F113" s="1005" t="str">
        <f>IF($G113="","",VLOOKUP($G113,'DANH MỤC VẬT TƯ'!$B$10:$G$55,3,0))</f>
        <v>Đĩa</v>
      </c>
      <c r="G113" s="1099" t="s">
        <v>1971</v>
      </c>
      <c r="H113" s="1214">
        <v>20</v>
      </c>
      <c r="I113" s="828">
        <f>IF($G113="","",VLOOKUP(G113,'BÁO CÁO NXT 155'!$A$12:$L$21,8,0))</f>
        <v>25162.350422649961</v>
      </c>
      <c r="J113" s="828">
        <f t="shared" si="2"/>
        <v>503247.00845299923</v>
      </c>
      <c r="K113" s="826">
        <v>35000</v>
      </c>
      <c r="L113" s="1215">
        <f t="shared" si="3"/>
        <v>700000</v>
      </c>
      <c r="M113" s="1078"/>
      <c r="N113" s="1078"/>
      <c r="O113" s="1078"/>
      <c r="P113" s="1076"/>
      <c r="Q113" s="1076"/>
    </row>
    <row r="114" spans="1:17" s="1009" customFormat="1" ht="15.95" customHeight="1">
      <c r="A114" s="1001"/>
      <c r="B114" s="1028"/>
      <c r="C114" s="1003"/>
      <c r="D114" s="1004"/>
      <c r="E114" s="1005" t="str">
        <f>IF($G114="","",VLOOKUP($G114,'DANH MỤC VẬT TƯ'!$B$10:$G$55,2,0))</f>
        <v/>
      </c>
      <c r="F114" s="1005" t="str">
        <f>IF($G114="","",VLOOKUP($G114,'DANH MỤC VẬT TƯ'!$B$10:$G$55,3,0))</f>
        <v/>
      </c>
      <c r="G114" s="1099"/>
      <c r="H114" s="1214"/>
      <c r="I114" s="828" t="str">
        <f>IF($G114="","",VLOOKUP(G114,'BÁO CÁO NXT 155'!$A$12:$L$21,8,0))</f>
        <v/>
      </c>
      <c r="J114" s="828" t="str">
        <f t="shared" si="2"/>
        <v/>
      </c>
      <c r="K114" s="826" t="s">
        <v>785</v>
      </c>
      <c r="L114" s="1215" t="str">
        <f t="shared" si="3"/>
        <v/>
      </c>
      <c r="M114" s="1078"/>
      <c r="N114" s="1078"/>
      <c r="O114" s="1078"/>
      <c r="P114" s="1076"/>
      <c r="Q114" s="1076"/>
    </row>
    <row r="115" spans="1:17" s="1009" customFormat="1" ht="15.95" customHeight="1">
      <c r="A115" s="1001"/>
      <c r="B115" s="1028">
        <v>44582</v>
      </c>
      <c r="C115" s="1003">
        <v>52</v>
      </c>
      <c r="D115" s="1004"/>
      <c r="E115" s="1005" t="str">
        <f>IF($G115="","",VLOOKUP($G115,'DANH MỤC VẬT TƯ'!$B$10:$G$55,2,0))</f>
        <v>Lẩu cá diêu hồng</v>
      </c>
      <c r="F115" s="1005" t="str">
        <f>IF($G115="","",VLOOKUP($G115,'DANH MỤC VẬT TƯ'!$B$10:$G$55,3,0))</f>
        <v>Nồi</v>
      </c>
      <c r="G115" s="1099" t="s">
        <v>2121</v>
      </c>
      <c r="H115" s="1214">
        <v>15</v>
      </c>
      <c r="I115" s="828">
        <f>IF($G115="","",VLOOKUP(G115,'BÁO CÁO NXT 155'!$A$12:$L$21,8,0))</f>
        <v>198248.82151178754</v>
      </c>
      <c r="J115" s="828">
        <f t="shared" si="2"/>
        <v>2973732.3226768132</v>
      </c>
      <c r="K115" s="826">
        <v>400000</v>
      </c>
      <c r="L115" s="1215">
        <f t="shared" si="3"/>
        <v>6000000</v>
      </c>
      <c r="M115" s="1078"/>
      <c r="N115" s="1078"/>
      <c r="O115" s="1078"/>
      <c r="P115" s="1076"/>
      <c r="Q115" s="1076"/>
    </row>
    <row r="116" spans="1:17" s="1009" customFormat="1" ht="15.95" customHeight="1">
      <c r="A116" s="1001"/>
      <c r="B116" s="1028"/>
      <c r="C116" s="1003"/>
      <c r="D116" s="1004"/>
      <c r="E116" s="1005" t="str">
        <f>IF($G116="","",VLOOKUP($G116,'DANH MỤC VẬT TƯ'!$B$10:$G$55,2,0))</f>
        <v/>
      </c>
      <c r="F116" s="1005" t="str">
        <f>IF($G116="","",VLOOKUP($G116,'DANH MỤC VẬT TƯ'!$B$10:$G$55,3,0))</f>
        <v/>
      </c>
      <c r="G116" s="1099"/>
      <c r="H116" s="1214"/>
      <c r="I116" s="828" t="str">
        <f>IF($G116="","",VLOOKUP(G116,'BÁO CÁO NXT 155'!$A$12:$L$21,8,0))</f>
        <v/>
      </c>
      <c r="J116" s="828" t="str">
        <f t="shared" si="2"/>
        <v/>
      </c>
      <c r="K116" s="826" t="s">
        <v>785</v>
      </c>
      <c r="L116" s="1215" t="str">
        <f t="shared" si="3"/>
        <v/>
      </c>
      <c r="M116" s="1078"/>
      <c r="N116" s="1078"/>
      <c r="O116" s="1078"/>
      <c r="P116" s="1076"/>
      <c r="Q116" s="1076"/>
    </row>
    <row r="117" spans="1:17" s="1009" customFormat="1" ht="15.95" customHeight="1">
      <c r="A117" s="1001"/>
      <c r="B117" s="1028">
        <v>44583</v>
      </c>
      <c r="C117" s="1003">
        <v>53</v>
      </c>
      <c r="D117" s="1004"/>
      <c r="E117" s="1005" t="str">
        <f>IF($G117="","",VLOOKUP($G117,'DANH MỤC VẬT TƯ'!$B$10:$G$55,2,0))</f>
        <v>Ngô Chiên</v>
      </c>
      <c r="F117" s="1005" t="str">
        <f>IF($G117="","",VLOOKUP($G117,'DANH MỤC VẬT TƯ'!$B$10:$G$55,3,0))</f>
        <v>Đĩa</v>
      </c>
      <c r="G117" s="1099" t="s">
        <v>1971</v>
      </c>
      <c r="H117" s="1214">
        <v>20</v>
      </c>
      <c r="I117" s="828">
        <f>IF($G117="","",VLOOKUP(G117,'BÁO CÁO NXT 155'!$A$12:$L$21,8,0))</f>
        <v>25162.350422649961</v>
      </c>
      <c r="J117" s="828">
        <f t="shared" si="2"/>
        <v>503247.00845299923</v>
      </c>
      <c r="K117" s="826">
        <v>35000</v>
      </c>
      <c r="L117" s="1215">
        <f t="shared" si="3"/>
        <v>700000</v>
      </c>
      <c r="M117" s="1078"/>
      <c r="N117" s="1078"/>
      <c r="O117" s="1078"/>
      <c r="P117" s="1076"/>
      <c r="Q117" s="1076"/>
    </row>
    <row r="118" spans="1:17" s="1009" customFormat="1" ht="15.95" customHeight="1">
      <c r="A118" s="1001"/>
      <c r="B118" s="1028"/>
      <c r="C118" s="1003"/>
      <c r="D118" s="1004"/>
      <c r="E118" s="1005" t="str">
        <f>IF($G118="","",VLOOKUP($G118,'DANH MỤC VẬT TƯ'!$B$10:$G$55,2,0))</f>
        <v/>
      </c>
      <c r="F118" s="1005" t="str">
        <f>IF($G118="","",VLOOKUP($G118,'DANH MỤC VẬT TƯ'!$B$10:$G$55,3,0))</f>
        <v/>
      </c>
      <c r="G118" s="1099"/>
      <c r="H118" s="1214"/>
      <c r="I118" s="828" t="str">
        <f>IF($G118="","",VLOOKUP(G118,'BÁO CÁO NXT 155'!$A$12:$L$21,8,0))</f>
        <v/>
      </c>
      <c r="J118" s="828" t="str">
        <f t="shared" si="2"/>
        <v/>
      </c>
      <c r="K118" s="826" t="s">
        <v>785</v>
      </c>
      <c r="L118" s="1215" t="str">
        <f t="shared" si="3"/>
        <v/>
      </c>
      <c r="M118" s="1078"/>
      <c r="N118" s="1078"/>
      <c r="O118" s="1078"/>
      <c r="P118" s="1076"/>
      <c r="Q118" s="1076"/>
    </row>
    <row r="119" spans="1:17" s="1009" customFormat="1" ht="15.95" customHeight="1">
      <c r="A119" s="1001"/>
      <c r="B119" s="1028">
        <v>44583</v>
      </c>
      <c r="C119" s="1003">
        <v>54</v>
      </c>
      <c r="D119" s="1004"/>
      <c r="E119" s="1005" t="str">
        <f>IF($G119="","",VLOOKUP($G119,'DANH MỤC VẬT TƯ'!$B$10:$G$55,2,0))</f>
        <v>Mực nướng muối ớt</v>
      </c>
      <c r="F119" s="1005" t="str">
        <f>IF($G119="","",VLOOKUP($G119,'DANH MỤC VẬT TƯ'!$B$10:$G$55,3,0))</f>
        <v>Đĩa</v>
      </c>
      <c r="G119" s="1099" t="s">
        <v>2124</v>
      </c>
      <c r="H119" s="1214">
        <v>30</v>
      </c>
      <c r="I119" s="828">
        <f>IF($G119="","",VLOOKUP(G119,'BÁO CÁO NXT 155'!$A$12:$L$21,8,0))</f>
        <v>205873.77618531778</v>
      </c>
      <c r="J119" s="828">
        <f t="shared" si="2"/>
        <v>6176213.2855595332</v>
      </c>
      <c r="K119" s="826">
        <v>350000</v>
      </c>
      <c r="L119" s="1215">
        <f t="shared" si="3"/>
        <v>10500000</v>
      </c>
      <c r="M119" s="1078"/>
      <c r="N119" s="1078"/>
      <c r="O119" s="1078"/>
      <c r="P119" s="1076"/>
      <c r="Q119" s="1076"/>
    </row>
    <row r="120" spans="1:17" s="1009" customFormat="1" ht="15.95" customHeight="1">
      <c r="A120" s="1001"/>
      <c r="B120" s="1028"/>
      <c r="C120" s="1003"/>
      <c r="D120" s="1004"/>
      <c r="E120" s="1005" t="str">
        <f>IF($G120="","",VLOOKUP($G120,'DANH MỤC VẬT TƯ'!$B$10:$G$55,2,0))</f>
        <v/>
      </c>
      <c r="F120" s="1005" t="str">
        <f>IF($G120="","",VLOOKUP($G120,'DANH MỤC VẬT TƯ'!$B$10:$G$55,3,0))</f>
        <v/>
      </c>
      <c r="G120" s="1099"/>
      <c r="H120" s="1214"/>
      <c r="I120" s="828" t="str">
        <f>IF($G120="","",VLOOKUP(G120,'BÁO CÁO NXT 155'!$A$12:$L$21,8,0))</f>
        <v/>
      </c>
      <c r="J120" s="828" t="str">
        <f t="shared" si="2"/>
        <v/>
      </c>
      <c r="K120" s="826" t="s">
        <v>785</v>
      </c>
      <c r="L120" s="1215" t="str">
        <f t="shared" si="3"/>
        <v/>
      </c>
      <c r="M120" s="1078"/>
      <c r="N120" s="1078"/>
      <c r="O120" s="1078"/>
      <c r="P120" s="1076"/>
      <c r="Q120" s="1076"/>
    </row>
    <row r="121" spans="1:17" s="1009" customFormat="1" ht="15.95" customHeight="1">
      <c r="A121" s="1001"/>
      <c r="B121" s="1028">
        <v>44583</v>
      </c>
      <c r="C121" s="1003">
        <v>55</v>
      </c>
      <c r="D121" s="1004"/>
      <c r="E121" s="1005" t="str">
        <f>IF($G121="","",VLOOKUP($G121,'DANH MỤC VẬT TƯ'!$B$10:$G$55,2,0))</f>
        <v>Khoai tây chiên</v>
      </c>
      <c r="F121" s="1005" t="str">
        <f>IF($G121="","",VLOOKUP($G121,'DANH MỤC VẬT TƯ'!$B$10:$G$55,3,0))</f>
        <v>Đĩa</v>
      </c>
      <c r="G121" s="1099" t="s">
        <v>2129</v>
      </c>
      <c r="H121" s="1214">
        <v>20</v>
      </c>
      <c r="I121" s="828">
        <f>IF($G121="","",VLOOKUP(G121,'BÁO CÁO NXT 155'!$A$12:$L$21,8,0))</f>
        <v>24399.854955296916</v>
      </c>
      <c r="J121" s="828">
        <f t="shared" si="2"/>
        <v>487997.09910593834</v>
      </c>
      <c r="K121" s="826">
        <v>35000</v>
      </c>
      <c r="L121" s="1215">
        <f t="shared" si="3"/>
        <v>700000</v>
      </c>
      <c r="M121" s="1078"/>
      <c r="N121" s="1078"/>
      <c r="O121" s="1078"/>
      <c r="P121" s="1076"/>
      <c r="Q121" s="1076"/>
    </row>
    <row r="122" spans="1:17" s="1009" customFormat="1" ht="15.95" customHeight="1">
      <c r="A122" s="1001"/>
      <c r="B122" s="1028"/>
      <c r="C122" s="1003"/>
      <c r="D122" s="1004"/>
      <c r="E122" s="1005" t="str">
        <f>IF($G122="","",VLOOKUP($G122,'DANH MỤC VẬT TƯ'!$B$10:$G$55,2,0))</f>
        <v/>
      </c>
      <c r="F122" s="1005" t="str">
        <f>IF($G122="","",VLOOKUP($G122,'DANH MỤC VẬT TƯ'!$B$10:$G$55,3,0))</f>
        <v/>
      </c>
      <c r="G122" s="1099"/>
      <c r="H122" s="1214"/>
      <c r="I122" s="828" t="str">
        <f>IF($G122="","",VLOOKUP(G122,'BÁO CÁO NXT 155'!$A$12:$L$21,8,0))</f>
        <v/>
      </c>
      <c r="J122" s="828" t="str">
        <f t="shared" si="2"/>
        <v/>
      </c>
      <c r="K122" s="826" t="s">
        <v>785</v>
      </c>
      <c r="L122" s="1215" t="str">
        <f t="shared" si="3"/>
        <v/>
      </c>
      <c r="M122" s="1078"/>
      <c r="N122" s="1078"/>
      <c r="O122" s="1078"/>
      <c r="P122" s="1076"/>
      <c r="Q122" s="1076"/>
    </row>
    <row r="123" spans="1:17" s="1009" customFormat="1" ht="15.95" customHeight="1">
      <c r="A123" s="1001"/>
      <c r="B123" s="1028">
        <v>44583</v>
      </c>
      <c r="C123" s="1003">
        <v>56</v>
      </c>
      <c r="D123" s="1004"/>
      <c r="E123" s="1005" t="str">
        <f>IF($G123="","",VLOOKUP($G123,'DANH MỤC VẬT TƯ'!$B$10:$G$55,2,0))</f>
        <v>Ngô Chiên</v>
      </c>
      <c r="F123" s="1005" t="str">
        <f>IF($G123="","",VLOOKUP($G123,'DANH MỤC VẬT TƯ'!$B$10:$G$55,3,0))</f>
        <v>Đĩa</v>
      </c>
      <c r="G123" s="1099" t="s">
        <v>1971</v>
      </c>
      <c r="H123" s="1214">
        <v>20</v>
      </c>
      <c r="I123" s="828">
        <f>IF($G123="","",VLOOKUP(G123,'BÁO CÁO NXT 155'!$A$12:$L$21,8,0))</f>
        <v>25162.350422649961</v>
      </c>
      <c r="J123" s="828">
        <f t="shared" si="2"/>
        <v>503247.00845299923</v>
      </c>
      <c r="K123" s="826">
        <v>35000</v>
      </c>
      <c r="L123" s="1215">
        <f t="shared" si="3"/>
        <v>700000</v>
      </c>
      <c r="M123" s="1078"/>
      <c r="N123" s="1078"/>
      <c r="O123" s="1078"/>
      <c r="P123" s="1076"/>
      <c r="Q123" s="1076"/>
    </row>
    <row r="124" spans="1:17" s="1009" customFormat="1" ht="15.95" customHeight="1">
      <c r="A124" s="1001"/>
      <c r="B124" s="1028"/>
      <c r="C124" s="1003"/>
      <c r="D124" s="1004"/>
      <c r="E124" s="1005" t="str">
        <f>IF($G124="","",VLOOKUP($G124,'DANH MỤC VẬT TƯ'!$B$10:$G$55,2,0))</f>
        <v/>
      </c>
      <c r="F124" s="1005" t="str">
        <f>IF($G124="","",VLOOKUP($G124,'DANH MỤC VẬT TƯ'!$B$10:$G$55,3,0))</f>
        <v/>
      </c>
      <c r="G124" s="1099"/>
      <c r="H124" s="1214"/>
      <c r="I124" s="828" t="str">
        <f>IF($G124="","",VLOOKUP(G124,'BÁO CÁO NXT 155'!$A$12:$L$21,8,0))</f>
        <v/>
      </c>
      <c r="J124" s="828" t="str">
        <f t="shared" si="2"/>
        <v/>
      </c>
      <c r="K124" s="826" t="s">
        <v>785</v>
      </c>
      <c r="L124" s="1215" t="str">
        <f t="shared" si="3"/>
        <v/>
      </c>
      <c r="M124" s="1078"/>
      <c r="N124" s="1078"/>
      <c r="O124" s="1078"/>
      <c r="P124" s="1076"/>
      <c r="Q124" s="1076"/>
    </row>
    <row r="125" spans="1:17" s="1009" customFormat="1" ht="15.95" customHeight="1">
      <c r="A125" s="1001"/>
      <c r="B125" s="1028">
        <v>44584</v>
      </c>
      <c r="C125" s="1003">
        <v>57</v>
      </c>
      <c r="D125" s="1004"/>
      <c r="E125" s="1005" t="str">
        <f>IF($G125="","",VLOOKUP($G125,'DANH MỤC VẬT TƯ'!$B$10:$G$55,2,0))</f>
        <v>Bò xào thập cẩm</v>
      </c>
      <c r="F125" s="1005" t="str">
        <f>IF($G125="","",VLOOKUP($G125,'DANH MỤC VẬT TƯ'!$B$10:$G$55,3,0))</f>
        <v>Nồi</v>
      </c>
      <c r="G125" s="1099" t="s">
        <v>2127</v>
      </c>
      <c r="H125" s="1214">
        <v>15</v>
      </c>
      <c r="I125" s="828">
        <f>IF($G125="","",VLOOKUP(G125,'BÁO CÁO NXT 155'!$A$12:$L$21,8,0))</f>
        <v>152499.09347060573</v>
      </c>
      <c r="J125" s="828">
        <f t="shared" si="2"/>
        <v>2287486.4020590861</v>
      </c>
      <c r="K125" s="826">
        <v>210000</v>
      </c>
      <c r="L125" s="1215">
        <f t="shared" si="3"/>
        <v>3150000</v>
      </c>
      <c r="M125" s="1078"/>
      <c r="N125" s="1078"/>
      <c r="O125" s="1078"/>
      <c r="P125" s="1076"/>
      <c r="Q125" s="1076"/>
    </row>
    <row r="126" spans="1:17" s="1009" customFormat="1" ht="15.95" customHeight="1">
      <c r="A126" s="1001"/>
      <c r="B126" s="1028"/>
      <c r="C126" s="1003"/>
      <c r="D126" s="1004"/>
      <c r="E126" s="1005" t="str">
        <f>IF($G126="","",VLOOKUP($G126,'DANH MỤC VẬT TƯ'!$B$10:$G$55,2,0))</f>
        <v/>
      </c>
      <c r="F126" s="1005" t="str">
        <f>IF($G126="","",VLOOKUP($G126,'DANH MỤC VẬT TƯ'!$B$10:$G$55,3,0))</f>
        <v/>
      </c>
      <c r="G126" s="1099"/>
      <c r="H126" s="1214"/>
      <c r="I126" s="828" t="str">
        <f>IF($G126="","",VLOOKUP(G126,'BÁO CÁO NXT 155'!$A$12:$L$21,8,0))</f>
        <v/>
      </c>
      <c r="J126" s="828" t="str">
        <f t="shared" si="2"/>
        <v/>
      </c>
      <c r="K126" s="826" t="s">
        <v>785</v>
      </c>
      <c r="L126" s="1215" t="str">
        <f t="shared" si="3"/>
        <v/>
      </c>
      <c r="M126" s="1078"/>
      <c r="N126" s="1078"/>
      <c r="O126" s="1078"/>
      <c r="P126" s="1076"/>
      <c r="Q126" s="1076"/>
    </row>
    <row r="127" spans="1:17" s="1009" customFormat="1" ht="15.95" customHeight="1">
      <c r="A127" s="1001"/>
      <c r="B127" s="1028">
        <v>44584</v>
      </c>
      <c r="C127" s="1003">
        <v>58</v>
      </c>
      <c r="D127" s="1004"/>
      <c r="E127" s="1005" t="str">
        <f>IF($G127="","",VLOOKUP($G127,'DANH MỤC VẬT TƯ'!$B$10:$G$55,2,0))</f>
        <v>Khoai tây chiên</v>
      </c>
      <c r="F127" s="1005" t="str">
        <f>IF($G127="","",VLOOKUP($G127,'DANH MỤC VẬT TƯ'!$B$10:$G$55,3,0))</f>
        <v>Đĩa</v>
      </c>
      <c r="G127" s="1099" t="s">
        <v>2129</v>
      </c>
      <c r="H127" s="1214">
        <v>20</v>
      </c>
      <c r="I127" s="828">
        <f>IF($G127="","",VLOOKUP(G127,'BÁO CÁO NXT 155'!$A$12:$L$21,8,0))</f>
        <v>24399.854955296916</v>
      </c>
      <c r="J127" s="828">
        <f t="shared" si="2"/>
        <v>487997.09910593834</v>
      </c>
      <c r="K127" s="826">
        <v>35000</v>
      </c>
      <c r="L127" s="1215">
        <f t="shared" si="3"/>
        <v>700000</v>
      </c>
      <c r="M127" s="1078"/>
      <c r="N127" s="1078"/>
      <c r="O127" s="1078"/>
      <c r="P127" s="1076"/>
      <c r="Q127" s="1076"/>
    </row>
    <row r="128" spans="1:17" s="1009" customFormat="1" ht="15.95" customHeight="1">
      <c r="A128" s="1001"/>
      <c r="B128" s="1028"/>
      <c r="C128" s="1003"/>
      <c r="D128" s="1004"/>
      <c r="E128" s="1005" t="str">
        <f>IF($G128="","",VLOOKUP($G128,'DANH MỤC VẬT TƯ'!$B$10:$G$55,2,0))</f>
        <v/>
      </c>
      <c r="F128" s="1005" t="str">
        <f>IF($G128="","",VLOOKUP($G128,'DANH MỤC VẬT TƯ'!$B$10:$G$55,3,0))</f>
        <v/>
      </c>
      <c r="G128" s="1099"/>
      <c r="H128" s="1214"/>
      <c r="I128" s="828" t="str">
        <f>IF($G128="","",VLOOKUP(G128,'BÁO CÁO NXT 155'!$A$12:$L$21,8,0))</f>
        <v/>
      </c>
      <c r="J128" s="828" t="str">
        <f t="shared" si="2"/>
        <v/>
      </c>
      <c r="K128" s="826" t="s">
        <v>785</v>
      </c>
      <c r="L128" s="1215" t="str">
        <f t="shared" si="3"/>
        <v/>
      </c>
      <c r="M128" s="1078"/>
      <c r="N128" s="1078"/>
      <c r="O128" s="1078"/>
      <c r="P128" s="1076"/>
      <c r="Q128" s="1076"/>
    </row>
    <row r="129" spans="1:17" s="1009" customFormat="1" ht="15.95" customHeight="1">
      <c r="A129" s="1001"/>
      <c r="B129" s="1028">
        <v>44584</v>
      </c>
      <c r="C129" s="1003">
        <v>59</v>
      </c>
      <c r="D129" s="1004"/>
      <c r="E129" s="1005" t="str">
        <f>IF($G129="","",VLOOKUP($G129,'DANH MỤC VẬT TƯ'!$B$10:$G$55,2,0))</f>
        <v>Mực nướng muối ớt</v>
      </c>
      <c r="F129" s="1005" t="str">
        <f>IF($G129="","",VLOOKUP($G129,'DANH MỤC VẬT TƯ'!$B$10:$G$55,3,0))</f>
        <v>Đĩa</v>
      </c>
      <c r="G129" s="1099" t="s">
        <v>2124</v>
      </c>
      <c r="H129" s="1214">
        <v>30</v>
      </c>
      <c r="I129" s="828">
        <f>IF($G129="","",VLOOKUP(G129,'BÁO CÁO NXT 155'!$A$12:$L$21,8,0))</f>
        <v>205873.77618531778</v>
      </c>
      <c r="J129" s="828">
        <f t="shared" si="2"/>
        <v>6176213.2855595332</v>
      </c>
      <c r="K129" s="826">
        <v>350000</v>
      </c>
      <c r="L129" s="1215">
        <f t="shared" si="3"/>
        <v>10500000</v>
      </c>
      <c r="M129" s="1078"/>
      <c r="N129" s="1078"/>
      <c r="O129" s="1078"/>
      <c r="P129" s="1076"/>
      <c r="Q129" s="1076"/>
    </row>
    <row r="130" spans="1:17" s="1009" customFormat="1" ht="15.95" customHeight="1">
      <c r="A130" s="1001"/>
      <c r="B130" s="1028"/>
      <c r="C130" s="1003"/>
      <c r="D130" s="1004"/>
      <c r="E130" s="1005" t="str">
        <f>IF($G130="","",VLOOKUP($G130,'DANH MỤC VẬT TƯ'!$B$10:$G$55,2,0))</f>
        <v/>
      </c>
      <c r="F130" s="1005" t="str">
        <f>IF($G130="","",VLOOKUP($G130,'DANH MỤC VẬT TƯ'!$B$10:$G$55,3,0))</f>
        <v/>
      </c>
      <c r="G130" s="1099"/>
      <c r="H130" s="1214"/>
      <c r="I130" s="828" t="str">
        <f>IF($G130="","",VLOOKUP(G130,'BÁO CÁO NXT 155'!$A$12:$L$21,8,0))</f>
        <v/>
      </c>
      <c r="J130" s="828" t="str">
        <f t="shared" si="2"/>
        <v/>
      </c>
      <c r="K130" s="826" t="s">
        <v>785</v>
      </c>
      <c r="L130" s="1215" t="str">
        <f t="shared" si="3"/>
        <v/>
      </c>
      <c r="M130" s="1078"/>
      <c r="N130" s="1078"/>
      <c r="O130" s="1078"/>
      <c r="P130" s="1076"/>
      <c r="Q130" s="1076"/>
    </row>
    <row r="131" spans="1:17" s="1009" customFormat="1" ht="15.95" customHeight="1">
      <c r="A131" s="1001"/>
      <c r="B131" s="1028">
        <v>44584</v>
      </c>
      <c r="C131" s="1003">
        <v>60</v>
      </c>
      <c r="D131" s="1004"/>
      <c r="E131" s="1005" t="str">
        <f>IF($G131="","",VLOOKUP($G131,'DANH MỤC VẬT TƯ'!$B$10:$G$55,2,0))</f>
        <v>Bò xào thập cẩm</v>
      </c>
      <c r="F131" s="1005" t="str">
        <f>IF($G131="","",VLOOKUP($G131,'DANH MỤC VẬT TƯ'!$B$10:$G$55,3,0))</f>
        <v>Nồi</v>
      </c>
      <c r="G131" s="1099" t="s">
        <v>2127</v>
      </c>
      <c r="H131" s="1214">
        <v>30</v>
      </c>
      <c r="I131" s="828">
        <f>IF($G131="","",VLOOKUP(G131,'BÁO CÁO NXT 155'!$A$12:$L$21,8,0))</f>
        <v>152499.09347060573</v>
      </c>
      <c r="J131" s="828">
        <f t="shared" si="2"/>
        <v>4574972.8041181723</v>
      </c>
      <c r="K131" s="826">
        <v>210000</v>
      </c>
      <c r="L131" s="1215">
        <f t="shared" si="3"/>
        <v>6300000</v>
      </c>
      <c r="M131" s="1078"/>
      <c r="N131" s="1078"/>
      <c r="O131" s="1078"/>
      <c r="P131" s="1076"/>
      <c r="Q131" s="1076"/>
    </row>
    <row r="132" spans="1:17" s="1009" customFormat="1" ht="15.95" customHeight="1">
      <c r="A132" s="1001"/>
      <c r="B132" s="1028"/>
      <c r="C132" s="1003"/>
      <c r="D132" s="1004"/>
      <c r="E132" s="1005" t="str">
        <f>IF($G132="","",VLOOKUP($G132,'DANH MỤC VẬT TƯ'!$B$10:$G$55,2,0))</f>
        <v/>
      </c>
      <c r="F132" s="1005" t="str">
        <f>IF($G132="","",VLOOKUP($G132,'DANH MỤC VẬT TƯ'!$B$10:$G$55,3,0))</f>
        <v/>
      </c>
      <c r="G132" s="1099"/>
      <c r="H132" s="1214"/>
      <c r="I132" s="828" t="str">
        <f>IF($G132="","",VLOOKUP(G132,'BÁO CÁO NXT 155'!$A$12:$L$21,8,0))</f>
        <v/>
      </c>
      <c r="J132" s="828" t="str">
        <f t="shared" si="2"/>
        <v/>
      </c>
      <c r="K132" s="826" t="s">
        <v>785</v>
      </c>
      <c r="L132" s="1215" t="str">
        <f t="shared" si="3"/>
        <v/>
      </c>
      <c r="M132" s="1078"/>
      <c r="N132" s="1078"/>
      <c r="O132" s="1078"/>
      <c r="P132" s="1076"/>
      <c r="Q132" s="1076"/>
    </row>
    <row r="133" spans="1:17" s="1009" customFormat="1" ht="15.95" customHeight="1">
      <c r="A133" s="1001"/>
      <c r="B133" s="1028">
        <v>44585</v>
      </c>
      <c r="C133" s="1003">
        <v>61</v>
      </c>
      <c r="D133" s="1004"/>
      <c r="E133" s="1005" t="str">
        <f>IF($G133="","",VLOOKUP($G133,'DANH MỤC VẬT TƯ'!$B$10:$G$55,2,0))</f>
        <v>Khoai tây chiên</v>
      </c>
      <c r="F133" s="1005" t="str">
        <f>IF($G133="","",VLOOKUP($G133,'DANH MỤC VẬT TƯ'!$B$10:$G$55,3,0))</f>
        <v>Đĩa</v>
      </c>
      <c r="G133" s="1099" t="s">
        <v>2129</v>
      </c>
      <c r="H133" s="1214">
        <v>20</v>
      </c>
      <c r="I133" s="828">
        <f>IF($G133="","",VLOOKUP(G133,'BÁO CÁO NXT 155'!$A$12:$L$21,8,0))</f>
        <v>24399.854955296916</v>
      </c>
      <c r="J133" s="828">
        <f t="shared" si="2"/>
        <v>487997.09910593834</v>
      </c>
      <c r="K133" s="826">
        <v>35000</v>
      </c>
      <c r="L133" s="1215">
        <f t="shared" si="3"/>
        <v>700000</v>
      </c>
      <c r="M133" s="1078"/>
      <c r="N133" s="1078"/>
      <c r="O133" s="1078"/>
      <c r="P133" s="1076"/>
      <c r="Q133" s="1076"/>
    </row>
    <row r="134" spans="1:17" s="1009" customFormat="1" ht="15.95" customHeight="1">
      <c r="A134" s="1001"/>
      <c r="B134" s="1028"/>
      <c r="C134" s="1003"/>
      <c r="D134" s="1004"/>
      <c r="E134" s="1005" t="str">
        <f>IF($G134="","",VLOOKUP($G134,'DANH MỤC VẬT TƯ'!$B$10:$G$55,2,0))</f>
        <v/>
      </c>
      <c r="F134" s="1005" t="str">
        <f>IF($G134="","",VLOOKUP($G134,'DANH MỤC VẬT TƯ'!$B$10:$G$55,3,0))</f>
        <v/>
      </c>
      <c r="G134" s="1099"/>
      <c r="H134" s="1214"/>
      <c r="I134" s="828" t="str">
        <f>IF($G134="","",VLOOKUP(G134,'BÁO CÁO NXT 155'!$A$12:$L$21,8,0))</f>
        <v/>
      </c>
      <c r="J134" s="828" t="str">
        <f t="shared" si="2"/>
        <v/>
      </c>
      <c r="K134" s="826" t="s">
        <v>785</v>
      </c>
      <c r="L134" s="1215" t="str">
        <f t="shared" si="3"/>
        <v/>
      </c>
      <c r="M134" s="1078"/>
      <c r="N134" s="1078"/>
      <c r="O134" s="1078"/>
      <c r="P134" s="1076"/>
      <c r="Q134" s="1076"/>
    </row>
    <row r="135" spans="1:17" s="1009" customFormat="1" ht="15.95" customHeight="1">
      <c r="A135" s="1001"/>
      <c r="B135" s="1028">
        <v>44585</v>
      </c>
      <c r="C135" s="1003">
        <v>62</v>
      </c>
      <c r="D135" s="1004"/>
      <c r="E135" s="1005" t="str">
        <f>IF($G135="","",VLOOKUP($G135,'DANH MỤC VẬT TƯ'!$B$10:$G$55,2,0))</f>
        <v>Mực nướng muối ớt</v>
      </c>
      <c r="F135" s="1005" t="str">
        <f>IF($G135="","",VLOOKUP($G135,'DANH MỤC VẬT TƯ'!$B$10:$G$55,3,0))</f>
        <v>Đĩa</v>
      </c>
      <c r="G135" s="1099" t="s">
        <v>2124</v>
      </c>
      <c r="H135" s="1214">
        <v>30</v>
      </c>
      <c r="I135" s="828">
        <f>IF($G135="","",VLOOKUP(G135,'BÁO CÁO NXT 155'!$A$12:$L$21,8,0))</f>
        <v>205873.77618531778</v>
      </c>
      <c r="J135" s="828">
        <f t="shared" si="2"/>
        <v>6176213.2855595332</v>
      </c>
      <c r="K135" s="826">
        <v>350000</v>
      </c>
      <c r="L135" s="1215">
        <f t="shared" si="3"/>
        <v>10500000</v>
      </c>
      <c r="M135" s="1078"/>
      <c r="N135" s="1078"/>
      <c r="O135" s="1078"/>
      <c r="P135" s="1076"/>
      <c r="Q135" s="1076"/>
    </row>
    <row r="136" spans="1:17" s="1009" customFormat="1" ht="15.95" customHeight="1">
      <c r="A136" s="1001"/>
      <c r="B136" s="1028"/>
      <c r="C136" s="1003"/>
      <c r="D136" s="1004"/>
      <c r="E136" s="1005" t="str">
        <f>IF($G136="","",VLOOKUP($G136,'DANH MỤC VẬT TƯ'!$B$10:$G$55,2,0))</f>
        <v/>
      </c>
      <c r="F136" s="1005" t="str">
        <f>IF($G136="","",VLOOKUP($G136,'DANH MỤC VẬT TƯ'!$B$10:$G$55,3,0))</f>
        <v/>
      </c>
      <c r="G136" s="1099"/>
      <c r="H136" s="1214"/>
      <c r="I136" s="828" t="str">
        <f>IF($G136="","",VLOOKUP(G136,'BÁO CÁO NXT 155'!$A$12:$L$21,8,0))</f>
        <v/>
      </c>
      <c r="J136" s="828" t="str">
        <f t="shared" si="2"/>
        <v/>
      </c>
      <c r="K136" s="826" t="s">
        <v>785</v>
      </c>
      <c r="L136" s="1215" t="str">
        <f t="shared" si="3"/>
        <v/>
      </c>
      <c r="M136" s="1078"/>
      <c r="N136" s="1078"/>
      <c r="O136" s="1078"/>
      <c r="P136" s="1076"/>
      <c r="Q136" s="1076"/>
    </row>
    <row r="137" spans="1:17" s="1009" customFormat="1" ht="15.95" customHeight="1">
      <c r="A137" s="1001"/>
      <c r="B137" s="1028">
        <v>44585</v>
      </c>
      <c r="C137" s="1003">
        <v>63</v>
      </c>
      <c r="D137" s="1004"/>
      <c r="E137" s="1005" t="str">
        <f>IF($G137="","",VLOOKUP($G137,'DANH MỤC VẬT TƯ'!$B$10:$G$55,2,0))</f>
        <v>Khoai tây chiên</v>
      </c>
      <c r="F137" s="1005" t="str">
        <f>IF($G137="","",VLOOKUP($G137,'DANH MỤC VẬT TƯ'!$B$10:$G$55,3,0))</f>
        <v>Đĩa</v>
      </c>
      <c r="G137" s="1099" t="s">
        <v>2129</v>
      </c>
      <c r="H137" s="1214">
        <v>15</v>
      </c>
      <c r="I137" s="828">
        <f>IF($G137="","",VLOOKUP(G137,'BÁO CÁO NXT 155'!$A$12:$L$21,8,0))</f>
        <v>24399.854955296916</v>
      </c>
      <c r="J137" s="828">
        <f t="shared" si="2"/>
        <v>365997.82432945375</v>
      </c>
      <c r="K137" s="826">
        <v>35000</v>
      </c>
      <c r="L137" s="1215">
        <f t="shared" si="3"/>
        <v>525000</v>
      </c>
      <c r="M137" s="1078"/>
      <c r="N137" s="1078"/>
      <c r="O137" s="1078"/>
      <c r="P137" s="1076"/>
      <c r="Q137" s="1076"/>
    </row>
    <row r="138" spans="1:17" s="1009" customFormat="1" ht="15.95" customHeight="1">
      <c r="A138" s="1001"/>
      <c r="B138" s="1028"/>
      <c r="C138" s="1003"/>
      <c r="D138" s="1004"/>
      <c r="E138" s="1005" t="str">
        <f>IF($G138="","",VLOOKUP($G138,'DANH MỤC VẬT TƯ'!$B$10:$G$55,2,0))</f>
        <v/>
      </c>
      <c r="F138" s="1005" t="str">
        <f>IF($G138="","",VLOOKUP($G138,'DANH MỤC VẬT TƯ'!$B$10:$G$55,3,0))</f>
        <v/>
      </c>
      <c r="G138" s="1099"/>
      <c r="H138" s="1214"/>
      <c r="I138" s="828" t="str">
        <f>IF($G138="","",VLOOKUP(G138,'BÁO CÁO NXT 155'!$A$12:$L$21,8,0))</f>
        <v/>
      </c>
      <c r="J138" s="828" t="str">
        <f t="shared" si="2"/>
        <v/>
      </c>
      <c r="K138" s="826" t="s">
        <v>785</v>
      </c>
      <c r="L138" s="1215" t="str">
        <f t="shared" si="3"/>
        <v/>
      </c>
      <c r="M138" s="1078"/>
      <c r="N138" s="1078"/>
      <c r="O138" s="1078"/>
      <c r="P138" s="1076"/>
      <c r="Q138" s="1076"/>
    </row>
    <row r="139" spans="1:17" s="1009" customFormat="1" ht="15.95" customHeight="1">
      <c r="A139" s="1001"/>
      <c r="B139" s="1028">
        <v>44585</v>
      </c>
      <c r="C139" s="1003">
        <v>64</v>
      </c>
      <c r="D139" s="1004"/>
      <c r="E139" s="1005" t="str">
        <f>IF($G139="","",VLOOKUP($G139,'DANH MỤC VẬT TƯ'!$B$10:$G$55,2,0))</f>
        <v>Bò xào thập cẩm</v>
      </c>
      <c r="F139" s="1005" t="str">
        <f>IF($G139="","",VLOOKUP($G139,'DANH MỤC VẬT TƯ'!$B$10:$G$55,3,0))</f>
        <v>Nồi</v>
      </c>
      <c r="G139" s="1099" t="s">
        <v>2127</v>
      </c>
      <c r="H139" s="1214">
        <v>15</v>
      </c>
      <c r="I139" s="828">
        <f>IF($G139="","",VLOOKUP(G139,'BÁO CÁO NXT 155'!$A$12:$L$21,8,0))</f>
        <v>152499.09347060573</v>
      </c>
      <c r="J139" s="828">
        <f t="shared" si="2"/>
        <v>2287486.4020590861</v>
      </c>
      <c r="K139" s="826">
        <v>210000</v>
      </c>
      <c r="L139" s="1215">
        <f t="shared" si="3"/>
        <v>3150000</v>
      </c>
      <c r="M139" s="1078"/>
      <c r="N139" s="1078"/>
      <c r="O139" s="1078"/>
      <c r="P139" s="1076"/>
      <c r="Q139" s="1076"/>
    </row>
    <row r="140" spans="1:17" s="1009" customFormat="1" ht="15.95" customHeight="1">
      <c r="A140" s="1001"/>
      <c r="B140" s="1028"/>
      <c r="C140" s="1003"/>
      <c r="D140" s="1004"/>
      <c r="E140" s="1005" t="str">
        <f>IF($G140="","",VLOOKUP($G140,'DANH MỤC VẬT TƯ'!$B$10:$G$55,2,0))</f>
        <v/>
      </c>
      <c r="F140" s="1005" t="str">
        <f>IF($G140="","",VLOOKUP($G140,'DANH MỤC VẬT TƯ'!$B$10:$G$55,3,0))</f>
        <v/>
      </c>
      <c r="G140" s="1099"/>
      <c r="H140" s="1214"/>
      <c r="I140" s="828" t="str">
        <f>IF($G140="","",VLOOKUP(G140,'BÁO CÁO NXT 155'!$A$12:$L$21,8,0))</f>
        <v/>
      </c>
      <c r="J140" s="828" t="str">
        <f t="shared" si="2"/>
        <v/>
      </c>
      <c r="K140" s="826" t="s">
        <v>785</v>
      </c>
      <c r="L140" s="1215" t="str">
        <f t="shared" si="3"/>
        <v/>
      </c>
      <c r="M140" s="1078"/>
      <c r="N140" s="1078"/>
      <c r="O140" s="1078"/>
      <c r="P140" s="1076"/>
      <c r="Q140" s="1076"/>
    </row>
    <row r="141" spans="1:17" s="1009" customFormat="1" ht="15.95" customHeight="1">
      <c r="A141" s="1001"/>
      <c r="B141" s="1028">
        <v>44586</v>
      </c>
      <c r="C141" s="1003">
        <v>65</v>
      </c>
      <c r="D141" s="1004"/>
      <c r="E141" s="1005" t="str">
        <f>IF($G141="","",VLOOKUP($G141,'DANH MỤC VẬT TƯ'!$B$10:$G$55,2,0))</f>
        <v>Khoai tây chiên</v>
      </c>
      <c r="F141" s="1005" t="str">
        <f>IF($G141="","",VLOOKUP($G141,'DANH MỤC VẬT TƯ'!$B$10:$G$55,3,0))</f>
        <v>Đĩa</v>
      </c>
      <c r="G141" s="1099" t="s">
        <v>2129</v>
      </c>
      <c r="H141" s="1214">
        <v>15</v>
      </c>
      <c r="I141" s="828">
        <f>IF($G141="","",VLOOKUP(G141,'BÁO CÁO NXT 155'!$A$12:$L$21,8,0))</f>
        <v>24399.854955296916</v>
      </c>
      <c r="J141" s="828">
        <f>IF(H141="","",H141*I141)</f>
        <v>365997.82432945375</v>
      </c>
      <c r="K141" s="826">
        <v>35000</v>
      </c>
      <c r="L141" s="1215">
        <f t="shared" si="3"/>
        <v>525000</v>
      </c>
      <c r="M141" s="1078"/>
      <c r="N141" s="1078"/>
      <c r="O141" s="1078"/>
      <c r="P141" s="1076"/>
      <c r="Q141" s="1076"/>
    </row>
    <row r="142" spans="1:17" s="1009" customFormat="1" ht="15.95" customHeight="1">
      <c r="A142" s="1001"/>
      <c r="B142" s="1028"/>
      <c r="C142" s="1003"/>
      <c r="D142" s="1004"/>
      <c r="E142" s="1005" t="str">
        <f>IF($G142="","",VLOOKUP($G142,'DANH MỤC VẬT TƯ'!$B$10:$G$55,2,0))</f>
        <v/>
      </c>
      <c r="F142" s="1005" t="str">
        <f>IF($G142="","",VLOOKUP($G142,'DANH MỤC VẬT TƯ'!$B$10:$G$55,3,0))</f>
        <v/>
      </c>
      <c r="G142" s="1099"/>
      <c r="H142" s="1214"/>
      <c r="I142" s="828" t="str">
        <f>IF($G142="","",VLOOKUP(G142,'BÁO CÁO NXT 155'!$A$12:$L$21,8,0))</f>
        <v/>
      </c>
      <c r="J142" s="828" t="str">
        <f>IF(H142="","",H142*I142)</f>
        <v/>
      </c>
      <c r="K142" s="826" t="s">
        <v>785</v>
      </c>
      <c r="L142" s="1215" t="str">
        <f>IF(H142="","",H142*K142)</f>
        <v/>
      </c>
      <c r="M142" s="1078"/>
      <c r="N142" s="1078"/>
      <c r="O142" s="1078"/>
      <c r="P142" s="1076"/>
      <c r="Q142" s="1076"/>
    </row>
    <row r="143" spans="1:17" s="1009" customFormat="1" ht="15.95" customHeight="1">
      <c r="A143" s="1001"/>
      <c r="B143" s="1028">
        <v>44586</v>
      </c>
      <c r="C143" s="1003">
        <v>66</v>
      </c>
      <c r="D143" s="1004"/>
      <c r="E143" s="1005" t="str">
        <f>IF($G143="","",VLOOKUP($G143,'DANH MỤC VẬT TƯ'!$B$10:$G$55,2,0))</f>
        <v>Bò xào thập cẩm</v>
      </c>
      <c r="F143" s="1005" t="str">
        <f>IF($G143="","",VLOOKUP($G143,'DANH MỤC VẬT TƯ'!$B$10:$G$55,3,0))</f>
        <v>Nồi</v>
      </c>
      <c r="G143" s="1099" t="s">
        <v>2127</v>
      </c>
      <c r="H143" s="1214">
        <v>25</v>
      </c>
      <c r="I143" s="828">
        <f>IF($G143="","",VLOOKUP(G143,'BÁO CÁO NXT 155'!$A$12:$L$21,8,0))</f>
        <v>152499.09347060573</v>
      </c>
      <c r="J143" s="828">
        <f>IF(H143="","",H143*I143)</f>
        <v>3812477.3367651431</v>
      </c>
      <c r="K143" s="826">
        <v>210000</v>
      </c>
      <c r="L143" s="1215">
        <f>IF(H143="","",H143*K143)</f>
        <v>5250000</v>
      </c>
      <c r="M143" s="1078"/>
      <c r="N143" s="1078"/>
      <c r="O143" s="1078"/>
      <c r="P143" s="1076"/>
      <c r="Q143" s="1076"/>
    </row>
    <row r="144" spans="1:17" s="1009" customFormat="1" ht="15.95" customHeight="1">
      <c r="A144" s="1001"/>
      <c r="B144" s="1028"/>
      <c r="C144" s="1003"/>
      <c r="D144" s="1004"/>
      <c r="E144" s="1005" t="str">
        <f>IF($G144="","",VLOOKUP($G144,'DANH MỤC VẬT TƯ'!$B$10:$G$55,2,0))</f>
        <v/>
      </c>
      <c r="F144" s="1005" t="str">
        <f>IF($G144="","",VLOOKUP($G144,'DANH MỤC VẬT TƯ'!$B$10:$G$55,3,0))</f>
        <v/>
      </c>
      <c r="G144" s="1099"/>
      <c r="H144" s="1214"/>
      <c r="I144" s="828" t="str">
        <f>IF($G144="","",VLOOKUP(G144,'BÁO CÁO NXT 155'!$A$12:$L$21,8,0))</f>
        <v/>
      </c>
      <c r="J144" s="828" t="str">
        <f>IF(H144="","",H144*I144)</f>
        <v/>
      </c>
      <c r="K144" s="826" t="s">
        <v>785</v>
      </c>
      <c r="L144" s="1215" t="str">
        <f>IF(H144="","",H144*K144)</f>
        <v/>
      </c>
      <c r="M144" s="1078"/>
      <c r="N144" s="1078"/>
      <c r="O144" s="1078"/>
      <c r="P144" s="1076"/>
      <c r="Q144" s="1076"/>
    </row>
    <row r="145" spans="1:19" s="1009" customFormat="1" ht="15.95" customHeight="1">
      <c r="A145" s="1001"/>
      <c r="B145" s="1028">
        <v>44587</v>
      </c>
      <c r="C145" s="1003">
        <v>67</v>
      </c>
      <c r="D145" s="1004"/>
      <c r="E145" s="1005" t="str">
        <f>IF($G145="","",VLOOKUP($G145,'DANH MỤC VẬT TƯ'!$B$10:$G$55,2,0))</f>
        <v>Bò xào thập cẩm</v>
      </c>
      <c r="F145" s="1005" t="str">
        <f>IF($G145="","",VLOOKUP($G145,'DANH MỤC VẬT TƯ'!$B$10:$G$55,3,0))</f>
        <v>Nồi</v>
      </c>
      <c r="G145" s="1099" t="s">
        <v>2127</v>
      </c>
      <c r="H145" s="1214">
        <v>20</v>
      </c>
      <c r="I145" s="828">
        <f>IF($G145="","",VLOOKUP(G145,'BÁO CÁO NXT 155'!$A$12:$L$21,8,0))</f>
        <v>152499.09347060573</v>
      </c>
      <c r="J145" s="828">
        <f>IF(H145="","",H145*I145)</f>
        <v>3049981.8694121148</v>
      </c>
      <c r="K145" s="826">
        <v>210000</v>
      </c>
      <c r="L145" s="1215">
        <f>IF(H145="","",H145*K145)</f>
        <v>4200000</v>
      </c>
      <c r="M145" s="1078"/>
      <c r="N145" s="1078"/>
      <c r="O145" s="1078"/>
      <c r="P145" s="1076"/>
      <c r="Q145" s="1076"/>
    </row>
    <row r="146" spans="1:19" s="1009" customFormat="1" ht="15.95" customHeight="1">
      <c r="A146" s="1001" t="str">
        <f>+IF($D$13="","",IF($D146=$B$7,1+MAX($A$11:A145),""))</f>
        <v/>
      </c>
      <c r="B146" s="1028"/>
      <c r="C146" s="1003"/>
      <c r="D146" s="1004"/>
      <c r="E146" s="1197"/>
      <c r="F146" s="1004"/>
      <c r="G146" s="1074"/>
      <c r="H146" s="1187"/>
      <c r="I146" s="1218"/>
      <c r="J146" s="1218"/>
      <c r="K146" s="1215"/>
      <c r="L146" s="1215"/>
      <c r="M146" s="1076"/>
      <c r="N146" s="1076"/>
      <c r="O146" s="1076"/>
      <c r="P146" s="1076"/>
      <c r="Q146" s="1076"/>
    </row>
    <row r="147" spans="1:19" s="1039" customFormat="1" ht="15.95" customHeight="1">
      <c r="A147" s="1001" t="str">
        <f>+IF($D$13="","",IF($D147=$B$7,1+MAX($A$11:A146),""))</f>
        <v/>
      </c>
      <c r="B147" s="1430"/>
      <c r="C147" s="1466"/>
      <c r="D147" s="1467"/>
      <c r="E147" s="1433" t="s">
        <v>125</v>
      </c>
      <c r="F147" s="1433" t="s">
        <v>242</v>
      </c>
      <c r="G147" s="1473" t="s">
        <v>242</v>
      </c>
      <c r="H147" s="1431">
        <f>SUM(H13:H146)</f>
        <v>1700</v>
      </c>
      <c r="I147" s="1433" t="s">
        <v>242</v>
      </c>
      <c r="J147" s="1474">
        <f>SUM(J13:J146)</f>
        <v>266689143.83561644</v>
      </c>
      <c r="K147" s="1431" t="s">
        <v>242</v>
      </c>
      <c r="L147" s="1475">
        <f>SUM(L13:L146)</f>
        <v>431160000</v>
      </c>
      <c r="M147" s="1219"/>
      <c r="N147" s="1219"/>
      <c r="O147" s="1219"/>
      <c r="P147" s="1086"/>
      <c r="Q147" s="1086"/>
      <c r="R147" s="1086"/>
    </row>
    <row r="148" spans="1:19" s="1009" customFormat="1" ht="15.95" customHeight="1">
      <c r="A148" s="1001" t="str">
        <f>+IF($D$13="","",IF($D148=$B$7,1+MAX($A$11:A147),""))</f>
        <v/>
      </c>
      <c r="B148" s="1045"/>
      <c r="C148" s="1040"/>
      <c r="D148" s="1041"/>
      <c r="E148" s="1083"/>
      <c r="F148" s="1041"/>
      <c r="G148" s="1138"/>
      <c r="H148" s="1199"/>
      <c r="I148" s="1220"/>
      <c r="J148" s="1220"/>
      <c r="K148" s="1221"/>
      <c r="L148" s="1221"/>
      <c r="M148" s="1085"/>
      <c r="N148" s="1085"/>
      <c r="O148" s="1085"/>
      <c r="P148" s="1085"/>
      <c r="Q148" s="1076"/>
      <c r="R148" s="1076"/>
      <c r="S148" s="1076"/>
    </row>
    <row r="149" spans="1:19" s="1179" customFormat="1" ht="15.95" customHeight="1">
      <c r="A149" s="1001" t="str">
        <f>+IF($D$13="","",IF($D149=$B$7,1+MAX($A$11:A148),""))</f>
        <v/>
      </c>
      <c r="B149" s="1046"/>
      <c r="C149" s="1366" t="s">
        <v>244</v>
      </c>
      <c r="D149" s="1048"/>
      <c r="E149" s="1039"/>
      <c r="F149" s="1039" t="s">
        <v>475</v>
      </c>
      <c r="G149" s="1138"/>
      <c r="H149" s="1050"/>
      <c r="I149" s="1050"/>
      <c r="J149" s="2005" t="s">
        <v>246</v>
      </c>
      <c r="K149" s="2005"/>
      <c r="L149" s="2005"/>
      <c r="M149" s="1222"/>
      <c r="N149" s="1222"/>
      <c r="O149" s="1222"/>
    </row>
    <row r="150" spans="1:19" s="1179" customFormat="1" ht="15.95" customHeight="1">
      <c r="A150" s="1001" t="str">
        <f>+IF($D$13="","",IF($D150=$B$7,1+MAX($A$11:A149),""))</f>
        <v/>
      </c>
      <c r="B150" s="1045"/>
      <c r="C150" s="1368" t="s">
        <v>247</v>
      </c>
      <c r="D150" s="1052"/>
      <c r="E150" s="1053"/>
      <c r="F150" s="1053" t="s">
        <v>247</v>
      </c>
      <c r="G150" s="1138"/>
      <c r="H150" s="1199"/>
      <c r="I150" s="1052"/>
      <c r="J150" s="2006" t="s">
        <v>247</v>
      </c>
      <c r="K150" s="2006"/>
      <c r="L150" s="2006"/>
    </row>
    <row r="151" spans="1:19" s="1179" customFormat="1" ht="15.95" customHeight="1">
      <c r="A151" s="1001"/>
      <c r="B151" s="1045"/>
      <c r="C151" s="1368"/>
      <c r="D151" s="1052"/>
      <c r="E151" s="1053"/>
      <c r="F151" s="1053"/>
      <c r="G151" s="1138"/>
      <c r="H151" s="1199"/>
      <c r="I151" s="1052"/>
      <c r="J151" s="1407"/>
      <c r="K151" s="1407"/>
      <c r="L151" s="1407"/>
    </row>
    <row r="152" spans="1:19" s="1179" customFormat="1" ht="15.95" customHeight="1">
      <c r="A152" s="1001"/>
      <c r="B152" s="1045"/>
      <c r="C152" s="1368"/>
      <c r="D152" s="1052"/>
      <c r="E152" s="1053"/>
      <c r="F152" s="1053"/>
      <c r="G152" s="1138"/>
      <c r="H152" s="1199"/>
      <c r="I152" s="1052"/>
      <c r="J152" s="1407"/>
      <c r="K152" s="1407"/>
      <c r="L152" s="1407"/>
    </row>
    <row r="153" spans="1:19" s="1179" customFormat="1" ht="15.95" customHeight="1">
      <c r="A153" s="1001"/>
      <c r="B153" s="1045"/>
      <c r="C153" s="1368"/>
      <c r="D153" s="1052"/>
      <c r="E153" s="1053"/>
      <c r="F153" s="1053"/>
      <c r="G153" s="1138"/>
      <c r="H153" s="1199"/>
      <c r="I153" s="1052"/>
      <c r="J153" s="1407"/>
      <c r="K153" s="1407"/>
      <c r="L153" s="1407"/>
    </row>
    <row r="154" spans="1:19" s="1179" customFormat="1" ht="15.95" customHeight="1">
      <c r="A154" s="1001"/>
      <c r="B154" s="1045"/>
      <c r="C154" s="1368"/>
      <c r="D154" s="1052"/>
      <c r="E154" s="1053"/>
      <c r="F154" s="1053"/>
      <c r="G154" s="1138"/>
      <c r="H154" s="1199"/>
      <c r="I154" s="1052"/>
      <c r="J154" s="1407"/>
      <c r="K154" s="1407"/>
      <c r="L154" s="1407"/>
    </row>
    <row r="155" spans="1:19" s="1179" customFormat="1" ht="15.95" customHeight="1">
      <c r="A155" s="1001"/>
      <c r="B155" s="1045"/>
      <c r="C155" s="1368"/>
      <c r="D155" s="1052"/>
      <c r="E155" s="1053"/>
      <c r="F155" s="1053"/>
      <c r="G155" s="1138"/>
      <c r="H155" s="1199"/>
      <c r="I155" s="1052"/>
      <c r="J155" s="1407"/>
      <c r="K155" s="1407"/>
      <c r="L155" s="1407"/>
    </row>
    <row r="156" spans="1:19" s="1179" customFormat="1" ht="15.95" customHeight="1">
      <c r="A156" s="1001"/>
      <c r="B156" s="1045"/>
      <c r="C156" s="1368"/>
      <c r="D156" s="1052"/>
      <c r="E156" s="1053"/>
      <c r="F156" s="1053"/>
      <c r="G156" s="1138"/>
      <c r="H156" s="1199"/>
      <c r="I156" s="1052"/>
      <c r="J156" s="1407"/>
      <c r="K156" s="1407"/>
      <c r="L156" s="1407"/>
    </row>
    <row r="157" spans="1:19" s="1179" customFormat="1" ht="15.95" customHeight="1">
      <c r="A157" s="1001"/>
      <c r="B157" s="1045"/>
      <c r="C157" s="1368"/>
      <c r="D157" s="1052"/>
      <c r="E157" s="1053"/>
      <c r="F157" s="1053"/>
      <c r="G157" s="1138"/>
      <c r="H157" s="1199"/>
      <c r="I157" s="1052"/>
      <c r="J157" s="1407"/>
      <c r="K157" s="1407"/>
      <c r="L157" s="1407"/>
    </row>
    <row r="158" spans="1:19" s="1179" customFormat="1" ht="15.95" customHeight="1">
      <c r="A158" s="1001"/>
      <c r="B158" s="1045"/>
      <c r="C158" s="1368"/>
      <c r="D158" s="1052"/>
      <c r="E158" s="1053"/>
      <c r="F158" s="1053"/>
      <c r="G158" s="1138"/>
      <c r="H158" s="1199"/>
      <c r="I158" s="1052"/>
      <c r="J158" s="1407"/>
      <c r="K158" s="1407"/>
      <c r="L158" s="1407"/>
    </row>
    <row r="159" spans="1:19" s="1179" customFormat="1" ht="15.95" customHeight="1">
      <c r="A159" s="1001"/>
      <c r="B159" s="1045"/>
      <c r="C159" s="1368"/>
      <c r="D159" s="1052"/>
      <c r="E159" s="1053"/>
      <c r="F159" s="1053"/>
      <c r="G159" s="1138"/>
      <c r="H159" s="1199"/>
      <c r="I159" s="1052"/>
      <c r="J159" s="1407"/>
      <c r="K159" s="1407"/>
      <c r="L159" s="1407"/>
    </row>
    <row r="160" spans="1:19" s="1179" customFormat="1" ht="15.95" customHeight="1">
      <c r="A160" s="1001"/>
      <c r="B160" s="1045"/>
      <c r="C160" s="1368"/>
      <c r="D160" s="1052"/>
      <c r="E160" s="1053"/>
      <c r="F160" s="1053"/>
      <c r="G160" s="1138"/>
      <c r="H160" s="1199"/>
      <c r="I160" s="1052"/>
      <c r="J160" s="1407"/>
      <c r="K160" s="1407"/>
      <c r="L160" s="1407"/>
    </row>
    <row r="161" spans="1:19" s="1009" customFormat="1" ht="15.95" customHeight="1">
      <c r="A161" s="1010" t="s">
        <v>1634</v>
      </c>
      <c r="B161" s="1045"/>
      <c r="C161" s="1040"/>
      <c r="D161" s="1041"/>
      <c r="E161" s="1083"/>
      <c r="F161" s="1041"/>
      <c r="G161" s="1138"/>
      <c r="H161" s="1199"/>
      <c r="I161" s="1220"/>
      <c r="J161" s="1220"/>
      <c r="K161" s="1221"/>
      <c r="L161" s="1221"/>
      <c r="M161" s="1085"/>
      <c r="N161" s="1085"/>
      <c r="O161" s="1085"/>
      <c r="P161" s="1085"/>
      <c r="Q161" s="1076"/>
      <c r="R161" s="1076"/>
      <c r="S161" s="1076"/>
    </row>
    <row r="162" spans="1:19" s="1009" customFormat="1" ht="15.95" customHeight="1">
      <c r="A162" s="1010" t="s">
        <v>129</v>
      </c>
      <c r="B162" s="1045"/>
      <c r="C162" s="1040"/>
      <c r="D162" s="1041"/>
      <c r="E162" s="1083"/>
      <c r="F162" s="1041"/>
      <c r="G162" s="1138"/>
      <c r="H162" s="1199"/>
      <c r="I162" s="1220"/>
      <c r="J162" s="1220"/>
      <c r="K162" s="1221"/>
      <c r="L162" s="1221"/>
      <c r="M162" s="1085"/>
      <c r="N162" s="1085"/>
      <c r="O162" s="1085"/>
      <c r="P162" s="1085"/>
      <c r="Q162" s="1076"/>
      <c r="R162" s="1076"/>
      <c r="S162" s="1076"/>
    </row>
    <row r="163" spans="1:19" s="1009" customFormat="1" ht="15.95" customHeight="1">
      <c r="A163" s="1010" t="s">
        <v>2163</v>
      </c>
      <c r="B163" s="1045"/>
      <c r="C163" s="1040"/>
      <c r="D163" s="1041"/>
      <c r="E163" s="1083"/>
      <c r="F163" s="1041"/>
      <c r="G163" s="1138"/>
      <c r="H163" s="1199"/>
      <c r="I163" s="1220"/>
      <c r="J163" s="1220"/>
      <c r="K163" s="1221"/>
      <c r="L163" s="1221"/>
      <c r="M163" s="1085"/>
      <c r="N163" s="1085"/>
      <c r="O163" s="1085"/>
      <c r="P163" s="1085"/>
      <c r="Q163" s="1076"/>
      <c r="R163" s="1076"/>
      <c r="S163" s="1076"/>
    </row>
    <row r="164" spans="1:19" s="1009" customFormat="1" ht="15.95" customHeight="1">
      <c r="A164" s="1010"/>
      <c r="B164" s="1045"/>
      <c r="C164" s="1040"/>
      <c r="D164" s="1041"/>
      <c r="E164" s="1083"/>
      <c r="F164" s="1041"/>
      <c r="G164" s="1138"/>
      <c r="H164" s="1199"/>
      <c r="I164" s="1220"/>
      <c r="J164" s="1220"/>
      <c r="K164" s="1221"/>
      <c r="L164" s="1221"/>
      <c r="M164" s="1085"/>
      <c r="N164" s="1085"/>
      <c r="O164" s="1085"/>
      <c r="P164" s="1085"/>
      <c r="Q164" s="1076"/>
      <c r="R164" s="1076"/>
      <c r="S164" s="1076"/>
    </row>
    <row r="165" spans="1:19" s="1009" customFormat="1" ht="15.95" customHeight="1">
      <c r="A165" s="1010"/>
      <c r="B165" s="1045"/>
      <c r="C165" s="1040"/>
      <c r="D165" s="1041"/>
      <c r="E165" s="1083"/>
      <c r="F165" s="1041"/>
      <c r="G165" s="1138"/>
      <c r="H165" s="1199"/>
      <c r="I165" s="1220"/>
      <c r="J165" s="1220"/>
      <c r="K165" s="1221"/>
      <c r="L165" s="1221"/>
      <c r="M165" s="1085"/>
      <c r="N165" s="1085"/>
      <c r="O165" s="1085"/>
      <c r="P165" s="1085"/>
      <c r="Q165" s="1076"/>
      <c r="R165" s="1076"/>
      <c r="S165" s="1076"/>
    </row>
    <row r="166" spans="1:19" s="1009" customFormat="1" ht="15.95" customHeight="1">
      <c r="A166" s="1010"/>
      <c r="B166" s="1045"/>
      <c r="C166" s="1040"/>
      <c r="D166" s="1041"/>
      <c r="E166" s="1083"/>
      <c r="F166" s="1041"/>
      <c r="G166" s="1138"/>
      <c r="H166" s="1199"/>
      <c r="I166" s="1220"/>
      <c r="J166" s="1220"/>
      <c r="K166" s="1221"/>
      <c r="L166" s="1221"/>
      <c r="M166" s="1085"/>
      <c r="N166" s="1085"/>
      <c r="O166" s="1085"/>
      <c r="P166" s="1085"/>
      <c r="Q166" s="1076"/>
      <c r="R166" s="1076"/>
      <c r="S166" s="1076"/>
    </row>
    <row r="167" spans="1:19" s="1009" customFormat="1" ht="15.95" customHeight="1">
      <c r="A167" s="1001" t="str">
        <f>+IF($D$13="","",IF($D167=$B$7,1+MAX($A$11:A163),""))</f>
        <v/>
      </c>
      <c r="B167" s="1045"/>
      <c r="C167" s="1040"/>
      <c r="D167" s="1041"/>
      <c r="E167" s="1083"/>
      <c r="F167" s="1041"/>
      <c r="G167" s="1138"/>
      <c r="H167" s="1199"/>
      <c r="I167" s="1220"/>
      <c r="J167" s="1220"/>
      <c r="K167" s="1221"/>
      <c r="L167" s="1221"/>
      <c r="M167" s="1085"/>
      <c r="N167" s="1085"/>
      <c r="O167" s="1085"/>
      <c r="P167" s="1085"/>
      <c r="Q167" s="1076"/>
      <c r="R167" s="1076"/>
      <c r="S167" s="1076"/>
    </row>
    <row r="168" spans="1:19" s="1013" customFormat="1" ht="20.25">
      <c r="A168" s="1001" t="str">
        <f>+IF($D$13="","",IF($D168=$B$7,1+MAX($A$11:A167),""))</f>
        <v/>
      </c>
      <c r="B168" s="1014"/>
      <c r="C168" s="1015"/>
      <c r="E168" s="1014"/>
      <c r="F168" s="1184" t="s">
        <v>253</v>
      </c>
      <c r="G168" s="1014"/>
      <c r="H168" s="1208"/>
      <c r="I168" s="1155"/>
      <c r="J168" s="1155"/>
      <c r="K168" s="820"/>
      <c r="L168" s="820"/>
      <c r="M168" s="1085"/>
      <c r="N168" s="1085"/>
      <c r="O168" s="1085"/>
      <c r="P168" s="1085"/>
    </row>
    <row r="169" spans="1:19" s="1017" customFormat="1" ht="15.95" customHeight="1">
      <c r="A169" s="1001" t="str">
        <f>+IF($D$13="","",IF($D169=$B$7,1+MAX($A$11:A168),""))</f>
        <v/>
      </c>
      <c r="C169" s="1018"/>
      <c r="E169" s="1209"/>
      <c r="F169" s="1210" t="s">
        <v>1975</v>
      </c>
      <c r="G169" s="1209"/>
      <c r="H169" s="1199"/>
      <c r="I169" s="1155"/>
      <c r="J169" s="1155"/>
      <c r="K169" s="820"/>
      <c r="L169" s="820"/>
      <c r="M169" s="1085"/>
      <c r="N169" s="1085"/>
      <c r="O169" s="1085"/>
      <c r="P169" s="1085"/>
    </row>
    <row r="170" spans="1:19" s="1019" customFormat="1" ht="22.5" customHeight="1">
      <c r="A170" s="1001" t="str">
        <f>+IF($D$13="","",IF($D170=$B$7,1+MAX($A$11:A169),""))</f>
        <v/>
      </c>
      <c r="B170" s="2041" t="s">
        <v>81</v>
      </c>
      <c r="C170" s="2042"/>
      <c r="D170" s="2026" t="s">
        <v>248</v>
      </c>
      <c r="E170" s="2024" t="s">
        <v>1608</v>
      </c>
      <c r="F170" s="2025" t="s">
        <v>132</v>
      </c>
      <c r="G170" s="2043" t="s">
        <v>2144</v>
      </c>
      <c r="H170" s="2015" t="s">
        <v>72</v>
      </c>
      <c r="I170" s="2017" t="s">
        <v>2145</v>
      </c>
      <c r="J170" s="2018"/>
      <c r="K170" s="2019" t="s">
        <v>250</v>
      </c>
      <c r="L170" s="2019"/>
      <c r="M170" s="1085"/>
      <c r="N170" s="1085"/>
      <c r="O170" s="1085"/>
      <c r="P170" s="1085"/>
    </row>
    <row r="171" spans="1:19" s="1019" customFormat="1" ht="36.75" customHeight="1">
      <c r="A171" s="1001" t="str">
        <f>+IF($D$13="","",IF($D171=$B$7,1+MAX($A$11:A170),""))</f>
        <v/>
      </c>
      <c r="B171" s="1459" t="s">
        <v>240</v>
      </c>
      <c r="C171" s="1460" t="s">
        <v>76</v>
      </c>
      <c r="D171" s="2027"/>
      <c r="E171" s="2024"/>
      <c r="F171" s="2025"/>
      <c r="G171" s="2044"/>
      <c r="H171" s="2016"/>
      <c r="I171" s="1414" t="s">
        <v>251</v>
      </c>
      <c r="J171" s="1415" t="s">
        <v>239</v>
      </c>
      <c r="K171" s="1416" t="s">
        <v>251</v>
      </c>
      <c r="L171" s="1417" t="s">
        <v>239</v>
      </c>
      <c r="M171" s="1085"/>
      <c r="N171" s="1085"/>
      <c r="O171" s="1085"/>
      <c r="P171" s="1085"/>
    </row>
    <row r="172" spans="1:19" s="1021" customFormat="1" ht="20.25" customHeight="1">
      <c r="A172" s="1001" t="str">
        <f>+IF($D$13="","",IF($D172=$B$7,1+MAX($A$11:A171),""))</f>
        <v/>
      </c>
      <c r="B172" s="1418" t="s">
        <v>83</v>
      </c>
      <c r="C172" s="1469" t="s">
        <v>1</v>
      </c>
      <c r="D172" s="1422" t="s">
        <v>84</v>
      </c>
      <c r="E172" s="1421" t="s">
        <v>85</v>
      </c>
      <c r="F172" s="1421" t="s">
        <v>86</v>
      </c>
      <c r="G172" s="1470" t="s">
        <v>87</v>
      </c>
      <c r="H172" s="1423" t="s">
        <v>241</v>
      </c>
      <c r="I172" s="1471" t="s">
        <v>145</v>
      </c>
      <c r="J172" s="1471" t="s">
        <v>146</v>
      </c>
      <c r="K172" s="1472" t="s">
        <v>147</v>
      </c>
      <c r="L172" s="1472" t="s">
        <v>148</v>
      </c>
      <c r="M172" s="1085"/>
      <c r="N172" s="1085"/>
      <c r="O172" s="1085"/>
      <c r="P172" s="1085"/>
    </row>
    <row r="173" spans="1:19" s="1021" customFormat="1" ht="15.95" customHeight="1">
      <c r="A173" s="1001"/>
      <c r="B173" s="1066"/>
      <c r="C173" s="1456"/>
      <c r="D173" s="1067"/>
      <c r="E173" s="1068"/>
      <c r="F173" s="1068"/>
      <c r="G173" s="1211"/>
      <c r="H173" s="1069"/>
      <c r="I173" s="1212"/>
      <c r="J173" s="1212"/>
      <c r="K173" s="1213"/>
      <c r="L173" s="1213"/>
      <c r="M173" s="1085"/>
      <c r="N173" s="1085"/>
      <c r="O173" s="1085"/>
      <c r="P173" s="1085"/>
    </row>
    <row r="174" spans="1:19" s="1009" customFormat="1" ht="15.95" customHeight="1">
      <c r="A174" s="1001" t="str">
        <f>+IF($D$13="","",IF($D174=$B$7,1+MAX($A$11:A172),""))</f>
        <v/>
      </c>
      <c r="B174" s="1002">
        <v>44598</v>
      </c>
      <c r="C174" s="1131">
        <v>68</v>
      </c>
      <c r="D174" s="1004"/>
      <c r="E174" s="1005" t="str">
        <f>IF($G174="","",VLOOKUP($G174,'DANH MỤC VẬT TƯ'!$B$10:$G$55,2,0))</f>
        <v>Bò sào xả ớt</v>
      </c>
      <c r="F174" s="1005" t="str">
        <f>IF($G174="","",VLOOKUP($G174,'DANH MỤC VẬT TƯ'!$B$10:$G$55,3,0))</f>
        <v>Đĩa</v>
      </c>
      <c r="G174" s="1223" t="s">
        <v>2136</v>
      </c>
      <c r="H174" s="1214">
        <v>20</v>
      </c>
      <c r="I174" s="828">
        <f>IF($G174="","",VLOOKUP($G174,'BÁO CÁO NXT 155'!$A$49:$L$59,8,0))</f>
        <v>162846.25090122569</v>
      </c>
      <c r="J174" s="828">
        <f>IF(H174="","",H174*I174)</f>
        <v>3256925.018024514</v>
      </c>
      <c r="K174" s="826">
        <v>250000</v>
      </c>
      <c r="L174" s="1215">
        <f>IF(H174="","",H174*K174)</f>
        <v>5000000</v>
      </c>
      <c r="M174" s="1085"/>
      <c r="N174" s="1085"/>
      <c r="O174" s="1085"/>
      <c r="P174" s="1085"/>
      <c r="Q174" s="1076"/>
    </row>
    <row r="175" spans="1:19" s="1009" customFormat="1" ht="15.95" customHeight="1">
      <c r="A175" s="1001" t="str">
        <f>+IF($D$13="","",IF($D175=$B$7,1+MAX($A$11:A174),""))</f>
        <v/>
      </c>
      <c r="B175" s="1002">
        <v>44598</v>
      </c>
      <c r="C175" s="1131">
        <v>68</v>
      </c>
      <c r="D175" s="1004"/>
      <c r="E175" s="1005" t="str">
        <f>IF($G175="","",VLOOKUP($G175,'DANH MỤC VẬT TƯ'!$B$10:$G$55,2,0))</f>
        <v>Ngô Chiên</v>
      </c>
      <c r="F175" s="1005" t="str">
        <f>IF($G175="","",VLOOKUP($G175,'DANH MỤC VẬT TƯ'!$B$10:$G$55,3,0))</f>
        <v>Đĩa</v>
      </c>
      <c r="G175" s="1224" t="s">
        <v>1971</v>
      </c>
      <c r="H175" s="1214">
        <v>5</v>
      </c>
      <c r="I175" s="828">
        <f>IF($G175="","",VLOOKUP($G175,'BÁO CÁO NXT 155'!$A$49:$L$59,8,0))</f>
        <v>28283.822524949723</v>
      </c>
      <c r="J175" s="828">
        <f t="shared" ref="J175:J238" si="4">IF(H175="","",H175*I175)</f>
        <v>141419.11262474861</v>
      </c>
      <c r="K175" s="826">
        <v>35000</v>
      </c>
      <c r="L175" s="1215">
        <f t="shared" ref="L175:L238" si="5">IF(H175="","",H175*K175)</f>
        <v>175000</v>
      </c>
      <c r="M175" s="1076"/>
      <c r="N175" s="1076"/>
      <c r="O175" s="1076"/>
      <c r="P175" s="1076"/>
      <c r="Q175" s="1076"/>
    </row>
    <row r="176" spans="1:19" s="1009" customFormat="1" ht="15.95" customHeight="1">
      <c r="A176" s="1001" t="str">
        <f>+IF($D$13="","",IF($D176=$B$7,1+MAX($A$11:A175),""))</f>
        <v/>
      </c>
      <c r="B176" s="1028"/>
      <c r="C176" s="1003"/>
      <c r="D176" s="1004"/>
      <c r="E176" s="1005" t="str">
        <f>IF($G176="","",VLOOKUP($G176,'DANH MỤC VẬT TƯ'!$B$10:$G$55,2,0))</f>
        <v/>
      </c>
      <c r="F176" s="1005" t="str">
        <f>IF($G176="","",VLOOKUP($G176,'DANH MỤC VẬT TƯ'!$B$10:$G$55,3,0))</f>
        <v/>
      </c>
      <c r="G176" s="1099"/>
      <c r="H176" s="1214"/>
      <c r="I176" s="828" t="str">
        <f>IF($G176="","",VLOOKUP($G176,'BÁO CÁO NXT 155'!$A$49:$L$59,8,0))</f>
        <v/>
      </c>
      <c r="J176" s="828" t="str">
        <f t="shared" si="4"/>
        <v/>
      </c>
      <c r="K176" s="826" t="s">
        <v>785</v>
      </c>
      <c r="L176" s="1215" t="str">
        <f t="shared" si="5"/>
        <v/>
      </c>
      <c r="M176" s="1225"/>
      <c r="N176" s="1225"/>
      <c r="O176" s="1225"/>
      <c r="P176" s="1076"/>
      <c r="Q176" s="1076"/>
    </row>
    <row r="177" spans="1:17" s="1107" customFormat="1" ht="15.95" customHeight="1">
      <c r="A177" s="1100" t="str">
        <f>+IF($D$13="","",IF($D177=$B$7,1+MAX($A$11:A176),""))</f>
        <v/>
      </c>
      <c r="B177" s="1101">
        <v>44598</v>
      </c>
      <c r="C177" s="1131">
        <v>69</v>
      </c>
      <c r="D177" s="1102"/>
      <c r="E177" s="1005" t="str">
        <f>IF($G177="","",VLOOKUP($G177,'DANH MỤC VẬT TƯ'!$B$10:$G$55,2,0))</f>
        <v>Mực nướng muối ớt</v>
      </c>
      <c r="F177" s="1005" t="str">
        <f>IF($G177="","",VLOOKUP($G177,'DANH MỤC VẬT TƯ'!$B$10:$G$55,3,0))</f>
        <v>Đĩa</v>
      </c>
      <c r="G177" s="1203" t="s">
        <v>2124</v>
      </c>
      <c r="H177" s="1216">
        <v>35</v>
      </c>
      <c r="I177" s="828">
        <f>IF($G177="","",VLOOKUP($G177,'BÁO CÁO NXT 155'!$A$49:$L$59,8,0))</f>
        <v>231413.09338595223</v>
      </c>
      <c r="J177" s="1195">
        <f t="shared" si="4"/>
        <v>8099458.2685083281</v>
      </c>
      <c r="K177" s="1126">
        <v>350000</v>
      </c>
      <c r="L177" s="1126">
        <f t="shared" si="5"/>
        <v>12250000</v>
      </c>
    </row>
    <row r="178" spans="1:17" s="1107" customFormat="1" ht="15.95" customHeight="1">
      <c r="A178" s="1100"/>
      <c r="B178" s="1101"/>
      <c r="C178" s="1131"/>
      <c r="D178" s="1102"/>
      <c r="E178" s="1005" t="str">
        <f>IF($G178="","",VLOOKUP($G178,'DANH MỤC VẬT TƯ'!$B$10:$G$55,2,0))</f>
        <v/>
      </c>
      <c r="F178" s="1005" t="str">
        <f>IF($G178="","",VLOOKUP($G178,'DANH MỤC VẬT TƯ'!$B$10:$G$55,3,0))</f>
        <v/>
      </c>
      <c r="G178" s="1226"/>
      <c r="H178" s="1216"/>
      <c r="I178" s="828" t="str">
        <f>IF($G178="","",VLOOKUP($G178,'BÁO CÁO NXT 155'!$A$49:$L$59,8,0))</f>
        <v/>
      </c>
      <c r="J178" s="1195"/>
      <c r="K178" s="1126"/>
      <c r="L178" s="1126"/>
      <c r="M178" s="1227"/>
      <c r="N178" s="1227"/>
      <c r="O178" s="1227"/>
      <c r="P178" s="1227"/>
      <c r="Q178" s="1132"/>
    </row>
    <row r="179" spans="1:17" s="1009" customFormat="1" ht="15.95" customHeight="1">
      <c r="A179" s="1001" t="str">
        <f>+IF($D$13="","",IF($D179=$B$7,1+MAX($A$11:A178),""))</f>
        <v/>
      </c>
      <c r="B179" s="1028"/>
      <c r="C179" s="1003"/>
      <c r="D179" s="1004"/>
      <c r="E179" s="1005" t="str">
        <f>IF($G179="","",VLOOKUP($G179,'DANH MỤC VẬT TƯ'!$B$10:$G$55,2,0))</f>
        <v/>
      </c>
      <c r="F179" s="1005" t="str">
        <f>IF($G179="","",VLOOKUP($G179,'DANH MỤC VẬT TƯ'!$B$10:$G$55,3,0))</f>
        <v/>
      </c>
      <c r="G179" s="1099"/>
      <c r="H179" s="1214"/>
      <c r="I179" s="828" t="str">
        <f>IF($G179="","",VLOOKUP($G179,'BÁO CÁO NXT 155'!$A$49:$L$59,8,0))</f>
        <v/>
      </c>
      <c r="J179" s="828" t="str">
        <f t="shared" si="4"/>
        <v/>
      </c>
      <c r="K179" s="826" t="s">
        <v>785</v>
      </c>
      <c r="L179" s="1215" t="str">
        <f t="shared" si="5"/>
        <v/>
      </c>
      <c r="M179" s="1225"/>
      <c r="N179" s="1225"/>
      <c r="O179" s="1225"/>
      <c r="P179" s="1076"/>
      <c r="Q179" s="1076"/>
    </row>
    <row r="180" spans="1:17" s="1009" customFormat="1" ht="15.95" customHeight="1">
      <c r="A180" s="1001" t="str">
        <f>+IF($D$13="","",IF($D180=$B$7,1+MAX($A$11:A179),""))</f>
        <v/>
      </c>
      <c r="B180" s="1002">
        <v>44599</v>
      </c>
      <c r="C180" s="1003">
        <v>70</v>
      </c>
      <c r="D180" s="1004"/>
      <c r="E180" s="1005" t="str">
        <f>IF($G180="","",VLOOKUP($G180,'DANH MỤC VẬT TƯ'!$B$10:$G$55,2,0))</f>
        <v>Bò xào hành</v>
      </c>
      <c r="F180" s="1005" t="str">
        <f>IF($G180="","",VLOOKUP($G180,'DANH MỤC VẬT TƯ'!$B$10:$G$55,3,0))</f>
        <v>Đĩa</v>
      </c>
      <c r="G180" s="1224" t="s">
        <v>2140</v>
      </c>
      <c r="H180" s="1214">
        <v>20</v>
      </c>
      <c r="I180" s="828">
        <f>IF($G180="","",VLOOKUP($G180,'BÁO CÁO NXT 155'!$A$49:$L$59,8,0))</f>
        <v>162846.25090122569</v>
      </c>
      <c r="J180" s="828">
        <f t="shared" si="4"/>
        <v>3256925.018024514</v>
      </c>
      <c r="K180" s="826">
        <v>250000</v>
      </c>
      <c r="L180" s="1215">
        <f t="shared" si="5"/>
        <v>5000000</v>
      </c>
      <c r="M180" s="1076"/>
      <c r="N180" s="1076"/>
      <c r="O180" s="1076"/>
      <c r="P180" s="1076"/>
      <c r="Q180" s="1076"/>
    </row>
    <row r="181" spans="1:17" s="1009" customFormat="1" ht="15.95" customHeight="1">
      <c r="A181" s="1001"/>
      <c r="B181" s="1002">
        <v>44599</v>
      </c>
      <c r="C181" s="1003">
        <v>70</v>
      </c>
      <c r="D181" s="1004"/>
      <c r="E181" s="1005" t="str">
        <f>IF($G181="","",VLOOKUP($G181,'DANH MỤC VẬT TƯ'!$B$10:$G$55,2,0))</f>
        <v>Khoai tây chiên</v>
      </c>
      <c r="F181" s="1005" t="str">
        <f>IF($G181="","",VLOOKUP($G181,'DANH MỤC VẬT TƯ'!$B$10:$G$55,3,0))</f>
        <v>Đĩa</v>
      </c>
      <c r="G181" s="1224" t="s">
        <v>2129</v>
      </c>
      <c r="H181" s="1214">
        <v>3</v>
      </c>
      <c r="I181" s="828">
        <f>IF($G181="","",VLOOKUP($G181,'BÁO CÁO NXT 155'!$A$49:$L$59,8,0))</f>
        <v>29040.074464119494</v>
      </c>
      <c r="J181" s="828">
        <f>IF(H181="","",H181*I181)</f>
        <v>87120.223392358486</v>
      </c>
      <c r="K181" s="826">
        <v>35000</v>
      </c>
      <c r="L181" s="1215">
        <f t="shared" si="5"/>
        <v>105000</v>
      </c>
      <c r="M181" s="1076"/>
      <c r="N181" s="1076"/>
      <c r="O181" s="1076"/>
      <c r="P181" s="1076"/>
      <c r="Q181" s="1076"/>
    </row>
    <row r="182" spans="1:17" s="1009" customFormat="1" ht="15.95" customHeight="1">
      <c r="A182" s="1001"/>
      <c r="B182" s="1028"/>
      <c r="C182" s="1003"/>
      <c r="D182" s="1004"/>
      <c r="E182" s="1005" t="str">
        <f>IF($G182="","",VLOOKUP($G182,'DANH MỤC VẬT TƯ'!$B$10:$G$55,2,0))</f>
        <v/>
      </c>
      <c r="F182" s="1005" t="str">
        <f>IF($G182="","",VLOOKUP($G182,'DANH MỤC VẬT TƯ'!$B$10:$G$55,3,0))</f>
        <v/>
      </c>
      <c r="G182" s="1099"/>
      <c r="H182" s="1214"/>
      <c r="I182" s="828" t="str">
        <f>IF($G182="","",VLOOKUP($G182,'BÁO CÁO NXT 155'!$A$49:$L$59,8,0))</f>
        <v/>
      </c>
      <c r="J182" s="828" t="str">
        <f t="shared" si="4"/>
        <v/>
      </c>
      <c r="K182" s="826" t="s">
        <v>785</v>
      </c>
      <c r="L182" s="1215" t="str">
        <f t="shared" si="5"/>
        <v/>
      </c>
      <c r="M182" s="1225"/>
      <c r="N182" s="1225"/>
      <c r="O182" s="1225"/>
      <c r="P182" s="1076"/>
      <c r="Q182" s="1076"/>
    </row>
    <row r="183" spans="1:17" s="1009" customFormat="1" ht="15.95" customHeight="1">
      <c r="A183" s="1001"/>
      <c r="B183" s="1002">
        <v>44599</v>
      </c>
      <c r="C183" s="1003">
        <v>71</v>
      </c>
      <c r="D183" s="1004"/>
      <c r="E183" s="1005" t="str">
        <f>IF($G183="","",VLOOKUP($G183,'DANH MỤC VẬT TƯ'!$B$10:$G$55,2,0))</f>
        <v>Giò heo muối chiên</v>
      </c>
      <c r="F183" s="1005" t="str">
        <f>IF($G183="","",VLOOKUP($G183,'DANH MỤC VẬT TƯ'!$B$10:$G$55,3,0))</f>
        <v>Đĩa</v>
      </c>
      <c r="G183" s="1203" t="s">
        <v>2141</v>
      </c>
      <c r="H183" s="1214">
        <v>10</v>
      </c>
      <c r="I183" s="828">
        <f>IF($G183="","",VLOOKUP($G183,'BÁO CÁO NXT 155'!$A$49:$L$59,8,0))</f>
        <v>277124.3217091033</v>
      </c>
      <c r="J183" s="828">
        <f t="shared" si="4"/>
        <v>2771243.2170910332</v>
      </c>
      <c r="K183" s="826">
        <v>330000</v>
      </c>
      <c r="L183" s="1215">
        <f t="shared" si="5"/>
        <v>3300000</v>
      </c>
      <c r="M183" s="1076"/>
      <c r="N183" s="1076"/>
      <c r="O183" s="1076"/>
      <c r="P183" s="1076"/>
      <c r="Q183" s="1076"/>
    </row>
    <row r="184" spans="1:17" s="1009" customFormat="1" ht="15.95" customHeight="1">
      <c r="A184" s="1001"/>
      <c r="B184" s="1028"/>
      <c r="C184" s="1003"/>
      <c r="D184" s="1004"/>
      <c r="E184" s="1005" t="str">
        <f>IF($G184="","",VLOOKUP($G184,'DANH MỤC VẬT TƯ'!$B$10:$G$55,2,0))</f>
        <v/>
      </c>
      <c r="F184" s="1005" t="str">
        <f>IF($G184="","",VLOOKUP($G184,'DANH MỤC VẬT TƯ'!$B$10:$G$55,3,0))</f>
        <v/>
      </c>
      <c r="G184" s="1099"/>
      <c r="H184" s="1214"/>
      <c r="I184" s="828" t="str">
        <f>IF($G184="","",VLOOKUP($G184,'BÁO CÁO NXT 155'!$A$49:$L$59,8,0))</f>
        <v/>
      </c>
      <c r="J184" s="828" t="str">
        <f t="shared" si="4"/>
        <v/>
      </c>
      <c r="K184" s="826" t="s">
        <v>785</v>
      </c>
      <c r="L184" s="1215" t="str">
        <f t="shared" si="5"/>
        <v/>
      </c>
      <c r="M184" s="1076"/>
      <c r="N184" s="1076"/>
      <c r="O184" s="1076"/>
      <c r="P184" s="1076"/>
      <c r="Q184" s="1076"/>
    </row>
    <row r="185" spans="1:17" s="1009" customFormat="1" ht="15.95" customHeight="1">
      <c r="A185" s="1001"/>
      <c r="B185" s="1002">
        <v>44600</v>
      </c>
      <c r="C185" s="1003">
        <v>72</v>
      </c>
      <c r="D185" s="1004"/>
      <c r="E185" s="1005" t="str">
        <f>IF($G185="","",VLOOKUP($G185,'DANH MỤC VẬT TƯ'!$B$10:$G$55,2,0))</f>
        <v>Lẩu cá diêu hồng</v>
      </c>
      <c r="F185" s="1005" t="str">
        <f>IF($G185="","",VLOOKUP($G185,'DANH MỤC VẬT TƯ'!$B$10:$G$55,3,0))</f>
        <v>Nồi</v>
      </c>
      <c r="G185" s="1203" t="s">
        <v>2121</v>
      </c>
      <c r="H185" s="1214">
        <v>20</v>
      </c>
      <c r="I185" s="828">
        <f>IF($G185="","",VLOOKUP($G185,'BÁO CÁO NXT 155'!$A$49:$L$59,8,0))</f>
        <v>222842.23807536144</v>
      </c>
      <c r="J185" s="828">
        <f t="shared" si="4"/>
        <v>4456844.7615072289</v>
      </c>
      <c r="K185" s="826">
        <v>400000</v>
      </c>
      <c r="L185" s="1215">
        <f t="shared" si="5"/>
        <v>8000000</v>
      </c>
      <c r="M185" s="1076"/>
      <c r="N185" s="1076"/>
      <c r="O185" s="1076"/>
      <c r="P185" s="1076"/>
      <c r="Q185" s="1076"/>
    </row>
    <row r="186" spans="1:17" s="1009" customFormat="1" ht="15.95" customHeight="1">
      <c r="A186" s="1001"/>
      <c r="B186" s="1028"/>
      <c r="C186" s="1003"/>
      <c r="D186" s="1004"/>
      <c r="E186" s="1005" t="str">
        <f>IF($G186="","",VLOOKUP($G186,'DANH MỤC VẬT TƯ'!$B$10:$G$55,2,0))</f>
        <v/>
      </c>
      <c r="F186" s="1005" t="str">
        <f>IF($G186="","",VLOOKUP($G186,'DANH MỤC VẬT TƯ'!$B$10:$G$55,3,0))</f>
        <v/>
      </c>
      <c r="G186" s="1099"/>
      <c r="H186" s="1214"/>
      <c r="I186" s="828" t="str">
        <f>IF($G186="","",VLOOKUP($G186,'BÁO CÁO NXT 155'!$A$49:$L$59,8,0))</f>
        <v/>
      </c>
      <c r="J186" s="828" t="str">
        <f t="shared" si="4"/>
        <v/>
      </c>
      <c r="K186" s="826" t="s">
        <v>785</v>
      </c>
      <c r="L186" s="1215" t="str">
        <f t="shared" si="5"/>
        <v/>
      </c>
      <c r="M186" s="1076"/>
      <c r="N186" s="1076"/>
      <c r="O186" s="1076"/>
      <c r="P186" s="1076"/>
      <c r="Q186" s="1076"/>
    </row>
    <row r="187" spans="1:17" s="1009" customFormat="1" ht="15.95" customHeight="1">
      <c r="A187" s="1001"/>
      <c r="B187" s="1002">
        <v>44600</v>
      </c>
      <c r="C187" s="1003">
        <v>73</v>
      </c>
      <c r="D187" s="1004"/>
      <c r="E187" s="1005" t="str">
        <f>IF($G187="","",VLOOKUP($G187,'DANH MỤC VẬT TƯ'!$B$10:$G$55,2,0))</f>
        <v>Mực nướng muối ớt</v>
      </c>
      <c r="F187" s="1005" t="str">
        <f>IF($G187="","",VLOOKUP($G187,'DANH MỤC VẬT TƯ'!$B$10:$G$55,3,0))</f>
        <v>Đĩa</v>
      </c>
      <c r="G187" s="1203" t="s">
        <v>2124</v>
      </c>
      <c r="H187" s="1214">
        <v>30</v>
      </c>
      <c r="I187" s="828">
        <f>IF($G187="","",VLOOKUP($G187,'BÁO CÁO NXT 155'!$A$49:$L$59,8,0))</f>
        <v>231413.09338595223</v>
      </c>
      <c r="J187" s="828">
        <f t="shared" si="4"/>
        <v>6942392.8015785674</v>
      </c>
      <c r="K187" s="826">
        <v>350000</v>
      </c>
      <c r="L187" s="1215">
        <f t="shared" si="5"/>
        <v>10500000</v>
      </c>
      <c r="M187" s="1076"/>
      <c r="N187" s="1076"/>
      <c r="O187" s="1076"/>
      <c r="P187" s="1076"/>
      <c r="Q187" s="1076"/>
    </row>
    <row r="188" spans="1:17" s="1009" customFormat="1" ht="15.95" customHeight="1">
      <c r="A188" s="1001"/>
      <c r="B188" s="1028"/>
      <c r="C188" s="1003"/>
      <c r="D188" s="1004"/>
      <c r="E188" s="1005" t="str">
        <f>IF($G188="","",VLOOKUP($G188,'DANH MỤC VẬT TƯ'!$B$10:$G$55,2,0))</f>
        <v/>
      </c>
      <c r="F188" s="1005" t="str">
        <f>IF($G188="","",VLOOKUP($G188,'DANH MỤC VẬT TƯ'!$B$10:$G$55,3,0))</f>
        <v/>
      </c>
      <c r="G188" s="1099"/>
      <c r="H188" s="1214"/>
      <c r="I188" s="828" t="str">
        <f>IF($G188="","",VLOOKUP($G188,'BÁO CÁO NXT 155'!$A$49:$L$59,8,0))</f>
        <v/>
      </c>
      <c r="J188" s="828" t="str">
        <f t="shared" si="4"/>
        <v/>
      </c>
      <c r="K188" s="826" t="s">
        <v>785</v>
      </c>
      <c r="L188" s="1215" t="str">
        <f t="shared" si="5"/>
        <v/>
      </c>
      <c r="M188" s="1076"/>
      <c r="N188" s="1076"/>
      <c r="O188" s="1076"/>
      <c r="P188" s="1076"/>
      <c r="Q188" s="1076"/>
    </row>
    <row r="189" spans="1:17" s="1009" customFormat="1" ht="15.95" customHeight="1">
      <c r="A189" s="1001"/>
      <c r="B189" s="1028">
        <v>44602</v>
      </c>
      <c r="C189" s="1003">
        <v>74</v>
      </c>
      <c r="D189" s="1004"/>
      <c r="E189" s="1005" t="str">
        <f>IF($G189="","",VLOOKUP($G189,'DANH MỤC VẬT TƯ'!$B$10:$G$55,2,0))</f>
        <v>Giò heo muối chiên</v>
      </c>
      <c r="F189" s="1005" t="str">
        <f>IF($G189="","",VLOOKUP($G189,'DANH MỤC VẬT TƯ'!$B$10:$G$55,3,0))</f>
        <v>Đĩa</v>
      </c>
      <c r="G189" s="1203" t="s">
        <v>2141</v>
      </c>
      <c r="H189" s="1214">
        <v>20</v>
      </c>
      <c r="I189" s="828">
        <f>IF($G189="","",VLOOKUP($G189,'BÁO CÁO NXT 155'!$A$49:$L$59,8,0))</f>
        <v>277124.3217091033</v>
      </c>
      <c r="J189" s="828">
        <f t="shared" si="4"/>
        <v>5542486.4341820665</v>
      </c>
      <c r="K189" s="826">
        <v>330000</v>
      </c>
      <c r="L189" s="1215">
        <f t="shared" si="5"/>
        <v>6600000</v>
      </c>
      <c r="M189" s="1076"/>
      <c r="N189" s="1076"/>
      <c r="O189" s="1076"/>
      <c r="P189" s="1076"/>
      <c r="Q189" s="1076"/>
    </row>
    <row r="190" spans="1:17" s="1009" customFormat="1" ht="15.95" customHeight="1">
      <c r="A190" s="1001"/>
      <c r="B190" s="1028"/>
      <c r="C190" s="1003"/>
      <c r="D190" s="1004"/>
      <c r="E190" s="1005" t="str">
        <f>IF($G190="","",VLOOKUP($G190,'DANH MỤC VẬT TƯ'!$B$10:$G$55,2,0))</f>
        <v/>
      </c>
      <c r="F190" s="1005" t="str">
        <f>IF($G190="","",VLOOKUP($G190,'DANH MỤC VẬT TƯ'!$B$10:$G$55,3,0))</f>
        <v/>
      </c>
      <c r="G190" s="1099"/>
      <c r="H190" s="1214"/>
      <c r="I190" s="828" t="str">
        <f>IF($G190="","",VLOOKUP($G190,'BÁO CÁO NXT 155'!$A$49:$L$59,8,0))</f>
        <v/>
      </c>
      <c r="J190" s="828" t="str">
        <f t="shared" si="4"/>
        <v/>
      </c>
      <c r="K190" s="826" t="s">
        <v>785</v>
      </c>
      <c r="L190" s="1215" t="str">
        <f t="shared" si="5"/>
        <v/>
      </c>
      <c r="M190" s="1076"/>
      <c r="N190" s="1076"/>
      <c r="O190" s="1076"/>
      <c r="P190" s="1076"/>
      <c r="Q190" s="1076"/>
    </row>
    <row r="191" spans="1:17" s="1009" customFormat="1" ht="15.95" customHeight="1">
      <c r="A191" s="1001"/>
      <c r="B191" s="1028">
        <v>44602</v>
      </c>
      <c r="C191" s="1003">
        <v>75</v>
      </c>
      <c r="D191" s="1004"/>
      <c r="E191" s="1005" t="str">
        <f>IF($G191="","",VLOOKUP($G191,'DANH MỤC VẬT TƯ'!$B$10:$G$55,2,0))</f>
        <v>Lẩu thái</v>
      </c>
      <c r="F191" s="1005" t="str">
        <f>IF($G191="","",VLOOKUP($G191,'DANH MỤC VẬT TƯ'!$B$10:$G$55,3,0))</f>
        <v>Nồi</v>
      </c>
      <c r="G191" s="1203" t="s">
        <v>2056</v>
      </c>
      <c r="H191" s="1214">
        <v>30</v>
      </c>
      <c r="I191" s="828">
        <f>IF($G191="","",VLOOKUP($G191,'BÁO CÁO NXT 155'!$A$49:$L$59,8,0))</f>
        <v>397116.29605737486</v>
      </c>
      <c r="J191" s="828">
        <f t="shared" si="4"/>
        <v>11913488.881721245</v>
      </c>
      <c r="K191" s="826">
        <v>550000</v>
      </c>
      <c r="L191" s="1215">
        <f t="shared" si="5"/>
        <v>16500000</v>
      </c>
      <c r="M191" s="1225"/>
      <c r="N191" s="1076"/>
      <c r="O191" s="1076"/>
      <c r="P191" s="1076"/>
      <c r="Q191" s="1076"/>
    </row>
    <row r="192" spans="1:17" s="1009" customFormat="1" ht="15.95" customHeight="1">
      <c r="A192" s="1001"/>
      <c r="B192" s="1028"/>
      <c r="C192" s="1003"/>
      <c r="D192" s="1004"/>
      <c r="E192" s="1005" t="str">
        <f>IF($G192="","",VLOOKUP($G192,'DANH MỤC VẬT TƯ'!$B$10:$G$55,2,0))</f>
        <v/>
      </c>
      <c r="F192" s="1005" t="str">
        <f>IF($G192="","",VLOOKUP($G192,'DANH MỤC VẬT TƯ'!$B$10:$G$55,3,0))</f>
        <v/>
      </c>
      <c r="G192" s="1099"/>
      <c r="H192" s="1214"/>
      <c r="I192" s="828" t="str">
        <f>IF($G192="","",VLOOKUP($G192,'BÁO CÁO NXT 155'!$A$49:$L$59,8,0))</f>
        <v/>
      </c>
      <c r="J192" s="828" t="str">
        <f t="shared" si="4"/>
        <v/>
      </c>
      <c r="K192" s="826" t="s">
        <v>785</v>
      </c>
      <c r="L192" s="1215" t="str">
        <f t="shared" si="5"/>
        <v/>
      </c>
      <c r="M192" s="1076"/>
      <c r="N192" s="1076"/>
      <c r="O192" s="1076"/>
      <c r="P192" s="1076"/>
      <c r="Q192" s="1076"/>
    </row>
    <row r="193" spans="1:17" s="1009" customFormat="1" ht="15.95" customHeight="1">
      <c r="A193" s="1001"/>
      <c r="B193" s="1028">
        <v>44604</v>
      </c>
      <c r="C193" s="1003">
        <v>76</v>
      </c>
      <c r="D193" s="1004"/>
      <c r="E193" s="1005" t="str">
        <f>IF($G193="","",VLOOKUP($G193,'DANH MỤC VẬT TƯ'!$B$10:$G$55,2,0))</f>
        <v>Lẩu thập cẩm</v>
      </c>
      <c r="F193" s="1005" t="str">
        <f>IF($G193="","",VLOOKUP($G193,'DANH MỤC VẬT TƯ'!$B$10:$G$55,3,0))</f>
        <v>Nồi</v>
      </c>
      <c r="G193" s="1203" t="s">
        <v>2128</v>
      </c>
      <c r="H193" s="1214">
        <v>30</v>
      </c>
      <c r="I193" s="828">
        <f>IF($G193="","",VLOOKUP($G193,'BÁO CÁO NXT 155'!$A$49:$L$59,8,0))</f>
        <v>628529.38944332721</v>
      </c>
      <c r="J193" s="828">
        <f t="shared" si="4"/>
        <v>18855881.683299817</v>
      </c>
      <c r="K193" s="826">
        <v>850000</v>
      </c>
      <c r="L193" s="1215">
        <f t="shared" si="5"/>
        <v>25500000</v>
      </c>
      <c r="M193" s="1190"/>
      <c r="N193" s="1076"/>
      <c r="O193" s="1076"/>
      <c r="P193" s="1076"/>
      <c r="Q193" s="1076"/>
    </row>
    <row r="194" spans="1:17" s="1009" customFormat="1" ht="15.95" customHeight="1">
      <c r="A194" s="1001"/>
      <c r="B194" s="1028"/>
      <c r="C194" s="1003"/>
      <c r="D194" s="1004"/>
      <c r="E194" s="1005" t="str">
        <f>IF($G194="","",VLOOKUP($G194,'DANH MỤC VẬT TƯ'!$B$10:$G$55,2,0))</f>
        <v/>
      </c>
      <c r="F194" s="1005" t="str">
        <f>IF($G194="","",VLOOKUP($G194,'DANH MỤC VẬT TƯ'!$B$10:$G$55,3,0))</f>
        <v/>
      </c>
      <c r="G194" s="1099"/>
      <c r="H194" s="1214"/>
      <c r="I194" s="828" t="str">
        <f>IF($G194="","",VLOOKUP($G194,'BÁO CÁO NXT 155'!$A$49:$L$59,8,0))</f>
        <v/>
      </c>
      <c r="J194" s="828" t="str">
        <f t="shared" si="4"/>
        <v/>
      </c>
      <c r="K194" s="826" t="s">
        <v>785</v>
      </c>
      <c r="L194" s="1215" t="str">
        <f t="shared" si="5"/>
        <v/>
      </c>
      <c r="M194" s="1076"/>
      <c r="N194" s="1076"/>
      <c r="O194" s="1076"/>
      <c r="P194" s="1076"/>
      <c r="Q194" s="1076"/>
    </row>
    <row r="195" spans="1:17" s="1009" customFormat="1" ht="15.95" customHeight="1">
      <c r="A195" s="1001"/>
      <c r="B195" s="1028">
        <v>44604</v>
      </c>
      <c r="C195" s="1003">
        <v>77</v>
      </c>
      <c r="D195" s="1004"/>
      <c r="E195" s="1005" t="str">
        <f>IF($G195="","",VLOOKUP($G195,'DANH MỤC VẬT TƯ'!$B$10:$G$55,2,0))</f>
        <v>Bò sào xả ớt</v>
      </c>
      <c r="F195" s="1005" t="str">
        <f>IF($G195="","",VLOOKUP($G195,'DANH MỤC VẬT TƯ'!$B$10:$G$55,3,0))</f>
        <v>Đĩa</v>
      </c>
      <c r="G195" s="1223" t="s">
        <v>2136</v>
      </c>
      <c r="H195" s="1214">
        <v>20</v>
      </c>
      <c r="I195" s="828">
        <f>IF($G195="","",VLOOKUP($G195,'BÁO CÁO NXT 155'!$A$49:$L$59,8,0))</f>
        <v>162846.25090122569</v>
      </c>
      <c r="J195" s="828">
        <f t="shared" si="4"/>
        <v>3256925.018024514</v>
      </c>
      <c r="K195" s="826">
        <v>250000</v>
      </c>
      <c r="L195" s="1215">
        <f t="shared" si="5"/>
        <v>5000000</v>
      </c>
      <c r="M195" s="1076"/>
      <c r="N195" s="1076"/>
      <c r="O195" s="1076"/>
      <c r="P195" s="1076"/>
      <c r="Q195" s="1076"/>
    </row>
    <row r="196" spans="1:17" s="1009" customFormat="1" ht="15.95" customHeight="1">
      <c r="A196" s="1001"/>
      <c r="B196" s="1028">
        <v>44604</v>
      </c>
      <c r="C196" s="1003">
        <v>77</v>
      </c>
      <c r="D196" s="1004"/>
      <c r="E196" s="1005" t="str">
        <f>IF($G196="","",VLOOKUP($G196,'DANH MỤC VẬT TƯ'!$B$10:$G$55,2,0))</f>
        <v>Ngô Chiên</v>
      </c>
      <c r="F196" s="1005" t="str">
        <f>IF($G196="","",VLOOKUP($G196,'DANH MỤC VẬT TƯ'!$B$10:$G$55,3,0))</f>
        <v>Đĩa</v>
      </c>
      <c r="G196" s="1224" t="s">
        <v>1971</v>
      </c>
      <c r="H196" s="1214">
        <v>5</v>
      </c>
      <c r="I196" s="828">
        <f>IF($G196="","",VLOOKUP($G196,'BÁO CÁO NXT 155'!$A$49:$L$59,8,0))</f>
        <v>28283.822524949723</v>
      </c>
      <c r="J196" s="828">
        <f t="shared" si="4"/>
        <v>141419.11262474861</v>
      </c>
      <c r="K196" s="826">
        <v>35000</v>
      </c>
      <c r="L196" s="1215">
        <f t="shared" si="5"/>
        <v>175000</v>
      </c>
      <c r="M196" s="1076"/>
      <c r="N196" s="1076"/>
      <c r="O196" s="1076"/>
      <c r="P196" s="1076"/>
      <c r="Q196" s="1076"/>
    </row>
    <row r="197" spans="1:17" s="1009" customFormat="1" ht="15.95" customHeight="1">
      <c r="A197" s="1001"/>
      <c r="B197" s="1028"/>
      <c r="C197" s="1003"/>
      <c r="D197" s="1004"/>
      <c r="E197" s="1005" t="str">
        <f>IF($G197="","",VLOOKUP($G197,'DANH MỤC VẬT TƯ'!$B$10:$G$55,2,0))</f>
        <v/>
      </c>
      <c r="F197" s="1005" t="str">
        <f>IF($G197="","",VLOOKUP($G197,'DANH MỤC VẬT TƯ'!$B$10:$G$55,3,0))</f>
        <v/>
      </c>
      <c r="G197" s="1099"/>
      <c r="H197" s="1214"/>
      <c r="I197" s="828" t="str">
        <f>IF($G197="","",VLOOKUP($G197,'BÁO CÁO NXT 155'!$A$49:$L$59,8,0))</f>
        <v/>
      </c>
      <c r="J197" s="828" t="str">
        <f t="shared" si="4"/>
        <v/>
      </c>
      <c r="K197" s="826" t="s">
        <v>785</v>
      </c>
      <c r="L197" s="1215" t="str">
        <f t="shared" si="5"/>
        <v/>
      </c>
      <c r="M197" s="1225"/>
      <c r="N197" s="1225"/>
      <c r="O197" s="1225"/>
      <c r="P197" s="1076"/>
      <c r="Q197" s="1076"/>
    </row>
    <row r="198" spans="1:17" s="1009" customFormat="1" ht="15.95" customHeight="1">
      <c r="A198" s="1001"/>
      <c r="B198" s="1028">
        <v>44605</v>
      </c>
      <c r="C198" s="1003">
        <v>78</v>
      </c>
      <c r="D198" s="1004"/>
      <c r="E198" s="1005" t="str">
        <f>IF($G198="","",VLOOKUP($G198,'DANH MỤC VẬT TƯ'!$B$10:$G$55,2,0))</f>
        <v>Bò nướng Singapo</v>
      </c>
      <c r="F198" s="1005" t="str">
        <f>IF($G198="","",VLOOKUP($G198,'DANH MỤC VẬT TƯ'!$B$10:$G$55,3,0))</f>
        <v>Đĩa</v>
      </c>
      <c r="G198" s="1224" t="s">
        <v>2138</v>
      </c>
      <c r="H198" s="1214">
        <v>30</v>
      </c>
      <c r="I198" s="828">
        <f>IF($G198="","",VLOOKUP($G198,'BÁO CÁO NXT 155'!$A$49:$L$59,8,0))</f>
        <v>475682.46973779076</v>
      </c>
      <c r="J198" s="828">
        <f t="shared" si="4"/>
        <v>14270474.092133723</v>
      </c>
      <c r="K198" s="826">
        <v>370000</v>
      </c>
      <c r="L198" s="1215">
        <f t="shared" si="5"/>
        <v>11100000</v>
      </c>
      <c r="M198" s="1076"/>
      <c r="N198" s="1076"/>
      <c r="O198" s="1076"/>
      <c r="P198" s="1076"/>
      <c r="Q198" s="1076"/>
    </row>
    <row r="199" spans="1:17" s="1009" customFormat="1" ht="15.95" customHeight="1">
      <c r="A199" s="1001"/>
      <c r="B199" s="1028">
        <v>44605</v>
      </c>
      <c r="C199" s="1003">
        <v>78</v>
      </c>
      <c r="D199" s="1004"/>
      <c r="E199" s="1005" t="str">
        <f>IF($G199="","",VLOOKUP($G199,'DANH MỤC VẬT TƯ'!$B$10:$G$55,2,0))</f>
        <v>Khoai tây chiên</v>
      </c>
      <c r="F199" s="1005" t="str">
        <f>IF($G199="","",VLOOKUP($G199,'DANH MỤC VẬT TƯ'!$B$10:$G$55,3,0))</f>
        <v>Đĩa</v>
      </c>
      <c r="G199" s="1224" t="s">
        <v>2129</v>
      </c>
      <c r="H199" s="1214">
        <v>5</v>
      </c>
      <c r="I199" s="828">
        <f>IF($G199="","",VLOOKUP($G199,'BÁO CÁO NXT 155'!$A$49:$L$59,8,0))</f>
        <v>29040.074464119494</v>
      </c>
      <c r="J199" s="828">
        <f t="shared" si="4"/>
        <v>145200.37232059747</v>
      </c>
      <c r="K199" s="826">
        <v>35000</v>
      </c>
      <c r="L199" s="1215">
        <f t="shared" si="5"/>
        <v>175000</v>
      </c>
      <c r="M199" s="1076"/>
      <c r="N199" s="1076"/>
      <c r="O199" s="1076"/>
      <c r="P199" s="1076"/>
      <c r="Q199" s="1076"/>
    </row>
    <row r="200" spans="1:17" s="1009" customFormat="1" ht="15.95" customHeight="1">
      <c r="A200" s="1001"/>
      <c r="B200" s="1028"/>
      <c r="C200" s="1003"/>
      <c r="D200" s="1004"/>
      <c r="E200" s="1005" t="str">
        <f>IF($G200="","",VLOOKUP($G200,'DANH MỤC VẬT TƯ'!$B$10:$G$55,2,0))</f>
        <v/>
      </c>
      <c r="F200" s="1005" t="str">
        <f>IF($G200="","",VLOOKUP($G200,'DANH MỤC VẬT TƯ'!$B$10:$G$55,3,0))</f>
        <v/>
      </c>
      <c r="G200" s="1099"/>
      <c r="H200" s="1214"/>
      <c r="I200" s="828" t="str">
        <f>IF($G200="","",VLOOKUP($G200,'BÁO CÁO NXT 155'!$A$49:$L$59,8,0))</f>
        <v/>
      </c>
      <c r="J200" s="828" t="str">
        <f t="shared" si="4"/>
        <v/>
      </c>
      <c r="K200" s="826" t="s">
        <v>785</v>
      </c>
      <c r="L200" s="1215" t="str">
        <f t="shared" si="5"/>
        <v/>
      </c>
      <c r="M200" s="1225"/>
      <c r="N200" s="1225"/>
      <c r="O200" s="1225"/>
      <c r="P200" s="1076"/>
      <c r="Q200" s="1076"/>
    </row>
    <row r="201" spans="1:17" s="1009" customFormat="1" ht="15.95" customHeight="1">
      <c r="A201" s="1001"/>
      <c r="B201" s="1002">
        <v>44605</v>
      </c>
      <c r="C201" s="1003">
        <v>79</v>
      </c>
      <c r="D201" s="1004"/>
      <c r="E201" s="1005" t="str">
        <f>IF($G201="","",VLOOKUP($G201,'DANH MỤC VẬT TƯ'!$B$10:$G$55,2,0))</f>
        <v>Lẩu cá diêu hồng</v>
      </c>
      <c r="F201" s="1005" t="str">
        <f>IF($G201="","",VLOOKUP($G201,'DANH MỤC VẬT TƯ'!$B$10:$G$55,3,0))</f>
        <v>Nồi</v>
      </c>
      <c r="G201" s="1203" t="s">
        <v>2121</v>
      </c>
      <c r="H201" s="1214">
        <v>15</v>
      </c>
      <c r="I201" s="828">
        <f>IF($G201="","",VLOOKUP($G201,'BÁO CÁO NXT 155'!$A$49:$L$59,8,0))</f>
        <v>222842.23807536144</v>
      </c>
      <c r="J201" s="828">
        <f t="shared" si="4"/>
        <v>3342633.5711304215</v>
      </c>
      <c r="K201" s="826">
        <v>400000</v>
      </c>
      <c r="L201" s="1215">
        <f t="shared" si="5"/>
        <v>6000000</v>
      </c>
      <c r="M201" s="1076"/>
      <c r="N201" s="1076"/>
      <c r="O201" s="1076"/>
      <c r="P201" s="1076"/>
      <c r="Q201" s="1076"/>
    </row>
    <row r="202" spans="1:17" s="1009" customFormat="1" ht="15.95" customHeight="1">
      <c r="A202" s="1001"/>
      <c r="B202" s="1028"/>
      <c r="C202" s="1003"/>
      <c r="D202" s="1004"/>
      <c r="E202" s="1005" t="str">
        <f>IF($G202="","",VLOOKUP($G202,'DANH MỤC VẬT TƯ'!$B$10:$G$55,2,0))</f>
        <v/>
      </c>
      <c r="F202" s="1005" t="str">
        <f>IF($G202="","",VLOOKUP($G202,'DANH MỤC VẬT TƯ'!$B$10:$G$55,3,0))</f>
        <v/>
      </c>
      <c r="G202" s="1099"/>
      <c r="H202" s="1214"/>
      <c r="I202" s="828" t="str">
        <f>IF($G202="","",VLOOKUP($G202,'BÁO CÁO NXT 155'!$A$49:$L$59,8,0))</f>
        <v/>
      </c>
      <c r="J202" s="828" t="str">
        <f t="shared" si="4"/>
        <v/>
      </c>
      <c r="K202" s="826" t="s">
        <v>785</v>
      </c>
      <c r="L202" s="1215" t="str">
        <f t="shared" si="5"/>
        <v/>
      </c>
      <c r="M202" s="1076"/>
      <c r="N202" s="1076"/>
      <c r="O202" s="1076"/>
      <c r="P202" s="1076"/>
      <c r="Q202" s="1076"/>
    </row>
    <row r="203" spans="1:17" s="1009" customFormat="1" ht="15.95" customHeight="1">
      <c r="A203" s="1001"/>
      <c r="B203" s="1028">
        <v>44606</v>
      </c>
      <c r="C203" s="1003">
        <v>80</v>
      </c>
      <c r="D203" s="1004"/>
      <c r="E203" s="1005" t="str">
        <f>IF($G203="","",VLOOKUP($G203,'DANH MỤC VẬT TƯ'!$B$10:$G$55,2,0))</f>
        <v>Mực nướng muối ớt</v>
      </c>
      <c r="F203" s="1005" t="str">
        <f>IF($G203="","",VLOOKUP($G203,'DANH MỤC VẬT TƯ'!$B$10:$G$55,3,0))</f>
        <v>Đĩa</v>
      </c>
      <c r="G203" s="1203" t="s">
        <v>2124</v>
      </c>
      <c r="H203" s="1214">
        <v>30</v>
      </c>
      <c r="I203" s="828">
        <f>IF($G203="","",VLOOKUP($G203,'BÁO CÁO NXT 155'!$A$49:$L$59,8,0))</f>
        <v>231413.09338595223</v>
      </c>
      <c r="J203" s="828">
        <f t="shared" si="4"/>
        <v>6942392.8015785674</v>
      </c>
      <c r="K203" s="826">
        <v>350000</v>
      </c>
      <c r="L203" s="1215">
        <f t="shared" si="5"/>
        <v>10500000</v>
      </c>
      <c r="M203" s="1190"/>
      <c r="N203" s="1076"/>
      <c r="O203" s="1076"/>
      <c r="P203" s="1076"/>
      <c r="Q203" s="1076"/>
    </row>
    <row r="204" spans="1:17" s="1009" customFormat="1" ht="15.95" customHeight="1">
      <c r="A204" s="1001"/>
      <c r="B204" s="1028"/>
      <c r="C204" s="1003"/>
      <c r="D204" s="1004"/>
      <c r="E204" s="1005" t="str">
        <f>IF($G204="","",VLOOKUP($G204,'DANH MỤC VẬT TƯ'!$B$10:$G$55,2,0))</f>
        <v/>
      </c>
      <c r="F204" s="1005" t="str">
        <f>IF($G204="","",VLOOKUP($G204,'DANH MỤC VẬT TƯ'!$B$10:$G$55,3,0))</f>
        <v/>
      </c>
      <c r="G204" s="1099"/>
      <c r="H204" s="1214"/>
      <c r="I204" s="828" t="str">
        <f>IF($G204="","",VLOOKUP($G204,'BÁO CÁO NXT 155'!$A$49:$L$59,8,0))</f>
        <v/>
      </c>
      <c r="J204" s="828" t="str">
        <f t="shared" si="4"/>
        <v/>
      </c>
      <c r="K204" s="826" t="s">
        <v>785</v>
      </c>
      <c r="L204" s="1215" t="str">
        <f t="shared" si="5"/>
        <v/>
      </c>
      <c r="M204" s="1076"/>
      <c r="N204" s="1076"/>
      <c r="O204" s="1076"/>
      <c r="P204" s="1076"/>
      <c r="Q204" s="1076"/>
    </row>
    <row r="205" spans="1:17" s="1009" customFormat="1" ht="15.95" customHeight="1">
      <c r="A205" s="1001"/>
      <c r="B205" s="1028">
        <v>44606</v>
      </c>
      <c r="C205" s="1003">
        <v>81</v>
      </c>
      <c r="D205" s="1004"/>
      <c r="E205" s="1005" t="str">
        <f>IF($G205="","",VLOOKUP($G205,'DANH MỤC VẬT TƯ'!$B$10:$G$55,2,0))</f>
        <v>Lẩu thập cẩm</v>
      </c>
      <c r="F205" s="1005" t="str">
        <f>IF($G205="","",VLOOKUP($G205,'DANH MỤC VẬT TƯ'!$B$10:$G$55,3,0))</f>
        <v>Nồi</v>
      </c>
      <c r="G205" s="1203" t="s">
        <v>2128</v>
      </c>
      <c r="H205" s="1214">
        <v>20</v>
      </c>
      <c r="I205" s="828">
        <f>IF($G205="","",VLOOKUP($G205,'BÁO CÁO NXT 155'!$A$49:$L$59,8,0))</f>
        <v>628529.38944332721</v>
      </c>
      <c r="J205" s="828">
        <f t="shared" si="4"/>
        <v>12570587.788866544</v>
      </c>
      <c r="K205" s="826">
        <v>850000</v>
      </c>
      <c r="L205" s="1215">
        <f t="shared" si="5"/>
        <v>17000000</v>
      </c>
      <c r="M205" s="1076"/>
      <c r="N205" s="1076"/>
      <c r="O205" s="1076"/>
      <c r="P205" s="1076"/>
      <c r="Q205" s="1076"/>
    </row>
    <row r="206" spans="1:17" s="1009" customFormat="1" ht="15.95" customHeight="1">
      <c r="A206" s="1001"/>
      <c r="B206" s="1028"/>
      <c r="C206" s="1003"/>
      <c r="D206" s="1004"/>
      <c r="E206" s="1005" t="str">
        <f>IF($G206="","",VLOOKUP($G206,'DANH MỤC VẬT TƯ'!$B$10:$G$55,2,0))</f>
        <v/>
      </c>
      <c r="F206" s="1005" t="str">
        <f>IF($G206="","",VLOOKUP($G206,'DANH MỤC VẬT TƯ'!$B$10:$G$55,3,0))</f>
        <v/>
      </c>
      <c r="G206" s="1099"/>
      <c r="H206" s="1214"/>
      <c r="I206" s="828" t="str">
        <f>IF($G206="","",VLOOKUP($G206,'BÁO CÁO NXT 155'!$A$49:$L$59,8,0))</f>
        <v/>
      </c>
      <c r="J206" s="828" t="str">
        <f t="shared" si="4"/>
        <v/>
      </c>
      <c r="K206" s="826" t="s">
        <v>785</v>
      </c>
      <c r="L206" s="1215" t="str">
        <f t="shared" si="5"/>
        <v/>
      </c>
      <c r="M206" s="1076"/>
      <c r="N206" s="1076"/>
      <c r="O206" s="1076"/>
      <c r="P206" s="1076"/>
      <c r="Q206" s="1076"/>
    </row>
    <row r="207" spans="1:17" s="1009" customFormat="1" ht="15.95" customHeight="1">
      <c r="A207" s="1001"/>
      <c r="B207" s="1028">
        <v>44607</v>
      </c>
      <c r="C207" s="1003">
        <v>82</v>
      </c>
      <c r="D207" s="1004"/>
      <c r="E207" s="1005" t="str">
        <f>IF($G207="","",VLOOKUP($G207,'DANH MỤC VẬT TƯ'!$B$10:$G$55,2,0))</f>
        <v>Bò nướng Singapo</v>
      </c>
      <c r="F207" s="1005" t="str">
        <f>IF($G207="","",VLOOKUP($G207,'DANH MỤC VẬT TƯ'!$B$10:$G$55,3,0))</f>
        <v>Đĩa</v>
      </c>
      <c r="G207" s="1224" t="s">
        <v>2138</v>
      </c>
      <c r="H207" s="1214">
        <v>30</v>
      </c>
      <c r="I207" s="828">
        <f>IF($G207="","",VLOOKUP($G207,'BÁO CÁO NXT 155'!$A$49:$L$59,8,0))</f>
        <v>475682.46973779076</v>
      </c>
      <c r="J207" s="828">
        <f t="shared" si="4"/>
        <v>14270474.092133723</v>
      </c>
      <c r="K207" s="826">
        <v>370000</v>
      </c>
      <c r="L207" s="1215">
        <f t="shared" si="5"/>
        <v>11100000</v>
      </c>
      <c r="M207" s="1076"/>
      <c r="N207" s="1076"/>
      <c r="O207" s="1076"/>
      <c r="P207" s="1076"/>
      <c r="Q207" s="1076"/>
    </row>
    <row r="208" spans="1:17" s="1009" customFormat="1" ht="15.95" customHeight="1">
      <c r="A208" s="1001"/>
      <c r="B208" s="1028">
        <v>44607</v>
      </c>
      <c r="C208" s="1003">
        <v>82</v>
      </c>
      <c r="D208" s="1004"/>
      <c r="E208" s="1005" t="str">
        <f>IF($G208="","",VLOOKUP($G208,'DANH MỤC VẬT TƯ'!$B$10:$G$55,2,0))</f>
        <v>Khoai tây chiên</v>
      </c>
      <c r="F208" s="1005" t="str">
        <f>IF($G208="","",VLOOKUP($G208,'DANH MỤC VẬT TƯ'!$B$10:$G$55,3,0))</f>
        <v>Đĩa</v>
      </c>
      <c r="G208" s="1224" t="s">
        <v>2129</v>
      </c>
      <c r="H208" s="1214">
        <v>5</v>
      </c>
      <c r="I208" s="828">
        <f>IF($G208="","",VLOOKUP($G208,'BÁO CÁO NXT 155'!$A$49:$L$59,8,0))</f>
        <v>29040.074464119494</v>
      </c>
      <c r="J208" s="828">
        <f t="shared" si="4"/>
        <v>145200.37232059747</v>
      </c>
      <c r="K208" s="826">
        <v>35000</v>
      </c>
      <c r="L208" s="1215">
        <f t="shared" si="5"/>
        <v>175000</v>
      </c>
      <c r="M208" s="1076"/>
      <c r="N208" s="1076"/>
      <c r="O208" s="1076"/>
      <c r="P208" s="1076"/>
      <c r="Q208" s="1076"/>
    </row>
    <row r="209" spans="1:17" s="1009" customFormat="1" ht="15.95" customHeight="1">
      <c r="A209" s="1001"/>
      <c r="B209" s="1028"/>
      <c r="C209" s="1003"/>
      <c r="D209" s="1004"/>
      <c r="E209" s="1005" t="str">
        <f>IF($G209="","",VLOOKUP($G209,'DANH MỤC VẬT TƯ'!$B$10:$G$55,2,0))</f>
        <v/>
      </c>
      <c r="F209" s="1005" t="str">
        <f>IF($G209="","",VLOOKUP($G209,'DANH MỤC VẬT TƯ'!$B$10:$G$55,3,0))</f>
        <v/>
      </c>
      <c r="G209" s="1099"/>
      <c r="H209" s="1214"/>
      <c r="I209" s="828" t="str">
        <f>IF($G209="","",VLOOKUP($G209,'BÁO CÁO NXT 155'!$A$49:$L$59,8,0))</f>
        <v/>
      </c>
      <c r="J209" s="828" t="str">
        <f t="shared" si="4"/>
        <v/>
      </c>
      <c r="K209" s="826" t="s">
        <v>785</v>
      </c>
      <c r="L209" s="1215" t="str">
        <f t="shared" si="5"/>
        <v/>
      </c>
      <c r="M209" s="1225"/>
      <c r="N209" s="1225"/>
      <c r="O209" s="1225"/>
      <c r="P209" s="1076"/>
      <c r="Q209" s="1076"/>
    </row>
    <row r="210" spans="1:17" s="1009" customFormat="1" ht="15.95" customHeight="1">
      <c r="A210" s="1001"/>
      <c r="B210" s="1028">
        <v>44607</v>
      </c>
      <c r="C210" s="1003">
        <v>83</v>
      </c>
      <c r="D210" s="1004"/>
      <c r="E210" s="1005" t="str">
        <f>IF($G210="","",VLOOKUP($G210,'DANH MỤC VẬT TƯ'!$B$10:$G$55,2,0))</f>
        <v>Lẩu cá diêu hồng</v>
      </c>
      <c r="F210" s="1005" t="str">
        <f>IF($G210="","",VLOOKUP($G210,'DANH MỤC VẬT TƯ'!$B$10:$G$55,3,0))</f>
        <v>Nồi</v>
      </c>
      <c r="G210" s="1203" t="s">
        <v>2121</v>
      </c>
      <c r="H210" s="1214">
        <v>15</v>
      </c>
      <c r="I210" s="828">
        <f>IF($G210="","",VLOOKUP($G210,'BÁO CÁO NXT 155'!$A$49:$L$59,8,0))</f>
        <v>222842.23807536144</v>
      </c>
      <c r="J210" s="828">
        <f t="shared" si="4"/>
        <v>3342633.5711304215</v>
      </c>
      <c r="K210" s="826">
        <v>400000</v>
      </c>
      <c r="L210" s="1215">
        <f t="shared" si="5"/>
        <v>6000000</v>
      </c>
      <c r="M210" s="1076"/>
      <c r="N210" s="1076"/>
      <c r="O210" s="1076"/>
      <c r="P210" s="1076"/>
      <c r="Q210" s="1076"/>
    </row>
    <row r="211" spans="1:17" s="1009" customFormat="1" ht="15.95" customHeight="1">
      <c r="A211" s="1001"/>
      <c r="B211" s="1028"/>
      <c r="C211" s="1003"/>
      <c r="D211" s="1004"/>
      <c r="E211" s="1005" t="str">
        <f>IF($G211="","",VLOOKUP($G211,'DANH MỤC VẬT TƯ'!$B$10:$G$55,2,0))</f>
        <v/>
      </c>
      <c r="F211" s="1005" t="str">
        <f>IF($G211="","",VLOOKUP($G211,'DANH MỤC VẬT TƯ'!$B$10:$G$55,3,0))</f>
        <v/>
      </c>
      <c r="G211" s="1099"/>
      <c r="H211" s="1214"/>
      <c r="I211" s="828" t="str">
        <f>IF($G211="","",VLOOKUP($G211,'BÁO CÁO NXT 155'!$A$49:$L$59,8,0))</f>
        <v/>
      </c>
      <c r="J211" s="828" t="str">
        <f t="shared" si="4"/>
        <v/>
      </c>
      <c r="K211" s="826" t="s">
        <v>785</v>
      </c>
      <c r="L211" s="1215" t="str">
        <f t="shared" si="5"/>
        <v/>
      </c>
      <c r="M211" s="1076"/>
      <c r="N211" s="1076"/>
      <c r="O211" s="1076"/>
      <c r="P211" s="1076"/>
      <c r="Q211" s="1076"/>
    </row>
    <row r="212" spans="1:17" s="1009" customFormat="1" ht="15.95" customHeight="1">
      <c r="A212" s="1001"/>
      <c r="B212" s="1028">
        <v>44609</v>
      </c>
      <c r="C212" s="1003">
        <v>84</v>
      </c>
      <c r="D212" s="1004"/>
      <c r="E212" s="1005" t="str">
        <f>IF($G212="","",VLOOKUP($G212,'DANH MỤC VẬT TƯ'!$B$10:$G$55,2,0))</f>
        <v>Giò heo muối chiên</v>
      </c>
      <c r="F212" s="1005" t="str">
        <f>IF($G212="","",VLOOKUP($G212,'DANH MỤC VẬT TƯ'!$B$10:$G$55,3,0))</f>
        <v>Đĩa</v>
      </c>
      <c r="G212" s="1203" t="s">
        <v>2141</v>
      </c>
      <c r="H212" s="1042">
        <v>10</v>
      </c>
      <c r="I212" s="828">
        <f>IF($G212="","",VLOOKUP($G212,'BÁO CÁO NXT 155'!$A$49:$L$59,8,0))</f>
        <v>277124.3217091033</v>
      </c>
      <c r="J212" s="828">
        <f t="shared" si="4"/>
        <v>2771243.2170910332</v>
      </c>
      <c r="K212" s="826">
        <v>330000</v>
      </c>
      <c r="L212" s="1215">
        <f t="shared" si="5"/>
        <v>3300000</v>
      </c>
      <c r="M212" s="1076"/>
      <c r="N212" s="1076"/>
      <c r="O212" s="1076"/>
      <c r="P212" s="1076"/>
      <c r="Q212" s="1076"/>
    </row>
    <row r="213" spans="1:17" s="1009" customFormat="1" ht="15.95" customHeight="1">
      <c r="A213" s="1001"/>
      <c r="B213" s="1028"/>
      <c r="C213" s="1003"/>
      <c r="D213" s="1004"/>
      <c r="E213" s="1005" t="str">
        <f>IF($G213="","",VLOOKUP($G213,'DANH MỤC VẬT TƯ'!$B$10:$G$55,2,0))</f>
        <v/>
      </c>
      <c r="F213" s="1005" t="str">
        <f>IF($G213="","",VLOOKUP($G213,'DANH MỤC VẬT TƯ'!$B$10:$G$55,3,0))</f>
        <v/>
      </c>
      <c r="G213" s="1099"/>
      <c r="H213" s="1214"/>
      <c r="I213" s="828" t="str">
        <f>IF($G213="","",VLOOKUP($G213,'BÁO CÁO NXT 155'!$A$49:$L$59,8,0))</f>
        <v/>
      </c>
      <c r="J213" s="828" t="str">
        <f t="shared" si="4"/>
        <v/>
      </c>
      <c r="K213" s="826" t="s">
        <v>785</v>
      </c>
      <c r="L213" s="1215" t="str">
        <f t="shared" si="5"/>
        <v/>
      </c>
      <c r="M213" s="1076"/>
      <c r="N213" s="1076"/>
      <c r="O213" s="1076"/>
      <c r="P213" s="1076"/>
      <c r="Q213" s="1076"/>
    </row>
    <row r="214" spans="1:17" s="1009" customFormat="1" ht="15.95" customHeight="1">
      <c r="A214" s="1001"/>
      <c r="B214" s="1028">
        <v>44609</v>
      </c>
      <c r="C214" s="1003">
        <v>85</v>
      </c>
      <c r="D214" s="1004"/>
      <c r="E214" s="1005" t="str">
        <f>IF($G214="","",VLOOKUP($G214,'DANH MỤC VẬT TƯ'!$B$10:$G$55,2,0))</f>
        <v>Bò xào hành</v>
      </c>
      <c r="F214" s="1005" t="str">
        <f>IF($G214="","",VLOOKUP($G214,'DANH MỤC VẬT TƯ'!$B$10:$G$55,3,0))</f>
        <v>Đĩa</v>
      </c>
      <c r="G214" s="1224" t="s">
        <v>2140</v>
      </c>
      <c r="H214" s="1214">
        <v>20</v>
      </c>
      <c r="I214" s="828">
        <f>IF($G214="","",VLOOKUP($G214,'BÁO CÁO NXT 155'!$A$49:$L$59,8,0))</f>
        <v>162846.25090122569</v>
      </c>
      <c r="J214" s="828">
        <f t="shared" si="4"/>
        <v>3256925.018024514</v>
      </c>
      <c r="K214" s="826">
        <v>250000</v>
      </c>
      <c r="L214" s="1215">
        <f t="shared" si="5"/>
        <v>5000000</v>
      </c>
      <c r="M214" s="1076"/>
      <c r="N214" s="1076"/>
      <c r="O214" s="1076"/>
      <c r="P214" s="1076"/>
      <c r="Q214" s="1076"/>
    </row>
    <row r="215" spans="1:17" s="1009" customFormat="1" ht="15.95" customHeight="1">
      <c r="A215" s="1001"/>
      <c r="B215" s="1028">
        <v>44609</v>
      </c>
      <c r="C215" s="1003">
        <v>85</v>
      </c>
      <c r="D215" s="1004"/>
      <c r="E215" s="1005" t="str">
        <f>IF($G215="","",VLOOKUP($G215,'DANH MỤC VẬT TƯ'!$B$10:$G$55,2,0))</f>
        <v>Khoai tây chiên</v>
      </c>
      <c r="F215" s="1005" t="str">
        <f>IF($G215="","",VLOOKUP($G215,'DANH MỤC VẬT TƯ'!$B$10:$G$55,3,0))</f>
        <v>Đĩa</v>
      </c>
      <c r="G215" s="1224" t="s">
        <v>2129</v>
      </c>
      <c r="H215" s="1214">
        <v>3</v>
      </c>
      <c r="I215" s="828">
        <f>IF($G215="","",VLOOKUP($G215,'BÁO CÁO NXT 155'!$A$49:$L$59,8,0))</f>
        <v>29040.074464119494</v>
      </c>
      <c r="J215" s="828">
        <f t="shared" si="4"/>
        <v>87120.223392358486</v>
      </c>
      <c r="K215" s="826">
        <v>35000</v>
      </c>
      <c r="L215" s="1215">
        <f t="shared" si="5"/>
        <v>105000</v>
      </c>
      <c r="M215" s="1076"/>
      <c r="N215" s="1076"/>
      <c r="O215" s="1076"/>
      <c r="P215" s="1076"/>
      <c r="Q215" s="1076"/>
    </row>
    <row r="216" spans="1:17" s="1009" customFormat="1" ht="15.95" customHeight="1">
      <c r="A216" s="1001"/>
      <c r="B216" s="1028"/>
      <c r="C216" s="1003"/>
      <c r="D216" s="1004"/>
      <c r="E216" s="1005" t="str">
        <f>IF($G216="","",VLOOKUP($G216,'DANH MỤC VẬT TƯ'!$B$10:$G$55,2,0))</f>
        <v/>
      </c>
      <c r="F216" s="1005" t="str">
        <f>IF($G216="","",VLOOKUP($G216,'DANH MỤC VẬT TƯ'!$B$10:$G$55,3,0))</f>
        <v/>
      </c>
      <c r="G216" s="1099"/>
      <c r="H216" s="1214"/>
      <c r="I216" s="828" t="str">
        <f>IF($G216="","",VLOOKUP($G216,'BÁO CÁO NXT 155'!$A$49:$L$59,8,0))</f>
        <v/>
      </c>
      <c r="J216" s="828" t="str">
        <f t="shared" si="4"/>
        <v/>
      </c>
      <c r="K216" s="826" t="s">
        <v>785</v>
      </c>
      <c r="L216" s="1215" t="str">
        <f t="shared" si="5"/>
        <v/>
      </c>
      <c r="M216" s="1225"/>
      <c r="N216" s="1225"/>
      <c r="O216" s="1225"/>
      <c r="P216" s="1076"/>
      <c r="Q216" s="1076"/>
    </row>
    <row r="217" spans="1:17" s="1009" customFormat="1" ht="15.95" customHeight="1">
      <c r="A217" s="1001"/>
      <c r="B217" s="1028">
        <v>44611</v>
      </c>
      <c r="C217" s="1003">
        <v>86</v>
      </c>
      <c r="D217" s="1004"/>
      <c r="E217" s="1005" t="str">
        <f>IF($G217="","",VLOOKUP($G217,'DANH MỤC VẬT TƯ'!$B$10:$G$55,2,0))</f>
        <v>Bò xào thập cẩm</v>
      </c>
      <c r="F217" s="1005" t="str">
        <f>IF($G217="","",VLOOKUP($G217,'DANH MỤC VẬT TƯ'!$B$10:$G$55,3,0))</f>
        <v>Nồi</v>
      </c>
      <c r="G217" s="1224" t="s">
        <v>2127</v>
      </c>
      <c r="H217" s="1214">
        <v>30</v>
      </c>
      <c r="I217" s="828">
        <f>IF($G217="","",VLOOKUP($G217,'BÁO CÁO NXT 155'!$A$49:$L$59,8,0))</f>
        <v>171417.10621181648</v>
      </c>
      <c r="J217" s="828">
        <f t="shared" si="4"/>
        <v>5142513.1863544947</v>
      </c>
      <c r="K217" s="826">
        <v>210000</v>
      </c>
      <c r="L217" s="1215">
        <f t="shared" si="5"/>
        <v>6300000</v>
      </c>
      <c r="M217" s="1190"/>
      <c r="N217" s="1076"/>
      <c r="O217" s="1076"/>
      <c r="P217" s="1076"/>
      <c r="Q217" s="1076"/>
    </row>
    <row r="218" spans="1:17" s="1009" customFormat="1" ht="15.95" customHeight="1">
      <c r="A218" s="1001"/>
      <c r="B218" s="1028"/>
      <c r="C218" s="1003"/>
      <c r="D218" s="1004"/>
      <c r="E218" s="1005" t="str">
        <f>IF($G218="","",VLOOKUP($G218,'DANH MỤC VẬT TƯ'!$B$10:$G$55,2,0))</f>
        <v/>
      </c>
      <c r="F218" s="1005" t="str">
        <f>IF($G218="","",VLOOKUP($G218,'DANH MỤC VẬT TƯ'!$B$10:$G$55,3,0))</f>
        <v/>
      </c>
      <c r="G218" s="1099"/>
      <c r="H218" s="1214"/>
      <c r="I218" s="828" t="str">
        <f>IF($G218="","",VLOOKUP($G218,'BÁO CÁO NXT 155'!$A$49:$L$59,8,0))</f>
        <v/>
      </c>
      <c r="J218" s="828" t="str">
        <f t="shared" si="4"/>
        <v/>
      </c>
      <c r="K218" s="826" t="s">
        <v>785</v>
      </c>
      <c r="L218" s="1215" t="str">
        <f t="shared" si="5"/>
        <v/>
      </c>
      <c r="M218" s="1076"/>
      <c r="N218" s="1076"/>
      <c r="O218" s="1076"/>
      <c r="P218" s="1076"/>
      <c r="Q218" s="1076"/>
    </row>
    <row r="219" spans="1:17" s="1009" customFormat="1" ht="15.95" customHeight="1">
      <c r="A219" s="1001"/>
      <c r="B219" s="1028">
        <v>44611</v>
      </c>
      <c r="C219" s="1003">
        <v>87</v>
      </c>
      <c r="D219" s="1004"/>
      <c r="E219" s="1005" t="str">
        <f>IF($G219="","",VLOOKUP($G219,'DANH MỤC VẬT TƯ'!$B$10:$G$55,2,0))</f>
        <v>Lẩu cá diêu hồng</v>
      </c>
      <c r="F219" s="1005" t="str">
        <f>IF($G219="","",VLOOKUP($G219,'DANH MỤC VẬT TƯ'!$B$10:$G$55,3,0))</f>
        <v>Nồi</v>
      </c>
      <c r="G219" s="1203" t="s">
        <v>2121</v>
      </c>
      <c r="H219" s="1214">
        <v>15</v>
      </c>
      <c r="I219" s="828">
        <f>IF($G219="","",VLOOKUP($G219,'BÁO CÁO NXT 155'!$A$49:$L$59,8,0))</f>
        <v>222842.23807536144</v>
      </c>
      <c r="J219" s="828">
        <f t="shared" si="4"/>
        <v>3342633.5711304215</v>
      </c>
      <c r="K219" s="826">
        <v>400000</v>
      </c>
      <c r="L219" s="1215">
        <f t="shared" si="5"/>
        <v>6000000</v>
      </c>
      <c r="M219" s="1076"/>
      <c r="N219" s="1076"/>
      <c r="O219" s="1076"/>
      <c r="P219" s="1076"/>
      <c r="Q219" s="1076"/>
    </row>
    <row r="220" spans="1:17" s="1009" customFormat="1" ht="15.95" customHeight="1">
      <c r="A220" s="1001"/>
      <c r="B220" s="1028">
        <v>44611</v>
      </c>
      <c r="C220" s="1003">
        <v>87</v>
      </c>
      <c r="D220" s="1004"/>
      <c r="E220" s="1005" t="str">
        <f>IF($G220="","",VLOOKUP($G220,'DANH MỤC VẬT TƯ'!$B$10:$G$55,2,0))</f>
        <v>Ngô Chiên</v>
      </c>
      <c r="F220" s="1005" t="str">
        <f>IF($G220="","",VLOOKUP($G220,'DANH MỤC VẬT TƯ'!$B$10:$G$55,3,0))</f>
        <v>Đĩa</v>
      </c>
      <c r="G220" s="1099" t="s">
        <v>1971</v>
      </c>
      <c r="H220" s="1214">
        <v>5</v>
      </c>
      <c r="I220" s="828">
        <f>IF($G220="","",VLOOKUP($G220,'BÁO CÁO NXT 155'!$A$49:$L$59,8,0))</f>
        <v>28283.822524949723</v>
      </c>
      <c r="J220" s="828">
        <f t="shared" si="4"/>
        <v>141419.11262474861</v>
      </c>
      <c r="K220" s="826">
        <v>35000</v>
      </c>
      <c r="L220" s="1215">
        <f t="shared" si="5"/>
        <v>175000</v>
      </c>
      <c r="M220" s="1076"/>
      <c r="N220" s="1076"/>
      <c r="O220" s="1076"/>
      <c r="P220" s="1076"/>
      <c r="Q220" s="1076"/>
    </row>
    <row r="221" spans="1:17" s="1009" customFormat="1" ht="15.95" customHeight="1">
      <c r="A221" s="1001"/>
      <c r="B221" s="1028"/>
      <c r="C221" s="1003"/>
      <c r="D221" s="1004"/>
      <c r="E221" s="1005" t="str">
        <f>IF($G221="","",VLOOKUP($G221,'DANH MỤC VẬT TƯ'!$B$10:$G$55,2,0))</f>
        <v/>
      </c>
      <c r="F221" s="1005" t="str">
        <f>IF($G221="","",VLOOKUP($G221,'DANH MỤC VẬT TƯ'!$B$10:$G$55,3,0))</f>
        <v/>
      </c>
      <c r="G221" s="1099"/>
      <c r="H221" s="1214"/>
      <c r="I221" s="828" t="str">
        <f>IF($G221="","",VLOOKUP($G221,'BÁO CÁO NXT 155'!$A$49:$L$59,8,0))</f>
        <v/>
      </c>
      <c r="J221" s="828" t="str">
        <f t="shared" si="4"/>
        <v/>
      </c>
      <c r="K221" s="826" t="s">
        <v>785</v>
      </c>
      <c r="L221" s="1215" t="str">
        <f t="shared" si="5"/>
        <v/>
      </c>
      <c r="M221" s="1225"/>
      <c r="N221" s="1225"/>
      <c r="O221" s="1225"/>
      <c r="P221" s="1076"/>
      <c r="Q221" s="1076"/>
    </row>
    <row r="222" spans="1:17" s="1009" customFormat="1" ht="15.95" customHeight="1">
      <c r="A222" s="1001"/>
      <c r="B222" s="1028">
        <v>44611</v>
      </c>
      <c r="C222" s="1003">
        <v>88</v>
      </c>
      <c r="D222" s="1004"/>
      <c r="E222" s="1005" t="str">
        <f>IF($G222="","",VLOOKUP($G222,'DANH MỤC VẬT TƯ'!$B$10:$G$55,2,0))</f>
        <v>Bò sào xả ớt</v>
      </c>
      <c r="F222" s="1005" t="str">
        <f>IF($G222="","",VLOOKUP($G222,'DANH MỤC VẬT TƯ'!$B$10:$G$55,3,0))</f>
        <v>Đĩa</v>
      </c>
      <c r="G222" s="1224" t="s">
        <v>2136</v>
      </c>
      <c r="H222" s="1214">
        <v>30</v>
      </c>
      <c r="I222" s="828">
        <f>IF($G222="","",VLOOKUP($G222,'BÁO CÁO NXT 155'!$A$49:$L$59,8,0))</f>
        <v>162846.25090122569</v>
      </c>
      <c r="J222" s="828">
        <f t="shared" si="4"/>
        <v>4885387.5270367712</v>
      </c>
      <c r="K222" s="826">
        <v>250000</v>
      </c>
      <c r="L222" s="1215">
        <f t="shared" si="5"/>
        <v>7500000</v>
      </c>
      <c r="M222" s="1076"/>
      <c r="N222" s="1076"/>
      <c r="O222" s="1076"/>
      <c r="P222" s="1076"/>
      <c r="Q222" s="1076"/>
    </row>
    <row r="223" spans="1:17" s="1009" customFormat="1" ht="15.95" customHeight="1">
      <c r="A223" s="1001"/>
      <c r="B223" s="1028">
        <v>44611</v>
      </c>
      <c r="C223" s="1003">
        <v>88</v>
      </c>
      <c r="D223" s="1004"/>
      <c r="E223" s="1005" t="str">
        <f>IF($G223="","",VLOOKUP($G223,'DANH MỤC VẬT TƯ'!$B$10:$G$55,2,0))</f>
        <v>Ngô Chiên</v>
      </c>
      <c r="F223" s="1005" t="str">
        <f>IF($G223="","",VLOOKUP($G223,'DANH MỤC VẬT TƯ'!$B$10:$G$55,3,0))</f>
        <v>Đĩa</v>
      </c>
      <c r="G223" s="1224" t="s">
        <v>1971</v>
      </c>
      <c r="H223" s="1214">
        <v>5</v>
      </c>
      <c r="I223" s="828">
        <f>IF($G223="","",VLOOKUP($G223,'BÁO CÁO NXT 155'!$A$49:$L$59,8,0))</f>
        <v>28283.822524949723</v>
      </c>
      <c r="J223" s="828">
        <f t="shared" si="4"/>
        <v>141419.11262474861</v>
      </c>
      <c r="K223" s="826">
        <v>35000</v>
      </c>
      <c r="L223" s="1215">
        <f t="shared" si="5"/>
        <v>175000</v>
      </c>
      <c r="M223" s="1076"/>
      <c r="N223" s="1076"/>
      <c r="O223" s="1076"/>
      <c r="P223" s="1076"/>
      <c r="Q223" s="1076"/>
    </row>
    <row r="224" spans="1:17" s="1009" customFormat="1" ht="15.95" customHeight="1">
      <c r="A224" s="1001"/>
      <c r="B224" s="1028"/>
      <c r="C224" s="1003"/>
      <c r="D224" s="1004"/>
      <c r="E224" s="1005" t="str">
        <f>IF($G224="","",VLOOKUP($G224,'DANH MỤC VẬT TƯ'!$B$10:$G$55,2,0))</f>
        <v/>
      </c>
      <c r="F224" s="1005" t="str">
        <f>IF($G224="","",VLOOKUP($G224,'DANH MỤC VẬT TƯ'!$B$10:$G$55,3,0))</f>
        <v/>
      </c>
      <c r="G224" s="1099"/>
      <c r="H224" s="1214"/>
      <c r="I224" s="828" t="str">
        <f>IF($G224="","",VLOOKUP($G224,'BÁO CÁO NXT 155'!$A$49:$L$59,8,0))</f>
        <v/>
      </c>
      <c r="J224" s="828" t="str">
        <f t="shared" si="4"/>
        <v/>
      </c>
      <c r="K224" s="826" t="s">
        <v>785</v>
      </c>
      <c r="L224" s="1215" t="str">
        <f t="shared" si="5"/>
        <v/>
      </c>
      <c r="M224" s="1225"/>
      <c r="N224" s="1225"/>
      <c r="O224" s="1225"/>
      <c r="P224" s="1076"/>
      <c r="Q224" s="1076"/>
    </row>
    <row r="225" spans="1:17" s="1009" customFormat="1" ht="15.95" customHeight="1">
      <c r="A225" s="1001"/>
      <c r="B225" s="1028">
        <v>44612</v>
      </c>
      <c r="C225" s="1003">
        <v>89</v>
      </c>
      <c r="D225" s="1004"/>
      <c r="E225" s="1005" t="str">
        <f>IF($G225="","",VLOOKUP($G225,'DANH MỤC VẬT TƯ'!$B$10:$G$55,2,0))</f>
        <v>Lẩu thập cẩm</v>
      </c>
      <c r="F225" s="1005" t="str">
        <f>IF($G225="","",VLOOKUP($G225,'DANH MỤC VẬT TƯ'!$B$10:$G$55,3,0))</f>
        <v>Nồi</v>
      </c>
      <c r="G225" s="1203" t="s">
        <v>2128</v>
      </c>
      <c r="H225" s="1214">
        <v>20</v>
      </c>
      <c r="I225" s="828">
        <f>IF($G225="","",VLOOKUP($G225,'BÁO CÁO NXT 155'!$A$49:$L$59,8,0))</f>
        <v>628529.38944332721</v>
      </c>
      <c r="J225" s="828">
        <f t="shared" si="4"/>
        <v>12570587.788866544</v>
      </c>
      <c r="K225" s="826">
        <v>850000</v>
      </c>
      <c r="L225" s="1215">
        <f t="shared" si="5"/>
        <v>17000000</v>
      </c>
      <c r="M225" s="1076"/>
      <c r="N225" s="1076"/>
      <c r="O225" s="1076"/>
      <c r="P225" s="1076"/>
      <c r="Q225" s="1076"/>
    </row>
    <row r="226" spans="1:17" s="1009" customFormat="1" ht="15.95" customHeight="1">
      <c r="A226" s="1001"/>
      <c r="B226" s="1028">
        <v>44612</v>
      </c>
      <c r="C226" s="1003">
        <v>89</v>
      </c>
      <c r="D226" s="1004"/>
      <c r="E226" s="1005" t="str">
        <f>IF($G226="","",VLOOKUP($G226,'DANH MỤC VẬT TƯ'!$B$10:$G$55,2,0))</f>
        <v>Khoai tây chiên</v>
      </c>
      <c r="F226" s="1005" t="str">
        <f>IF($G226="","",VLOOKUP($G226,'DANH MỤC VẬT TƯ'!$B$10:$G$55,3,0))</f>
        <v>Đĩa</v>
      </c>
      <c r="G226" s="1203" t="s">
        <v>2129</v>
      </c>
      <c r="H226" s="1214">
        <v>10</v>
      </c>
      <c r="I226" s="828">
        <f>IF($G226="","",VLOOKUP($G226,'BÁO CÁO NXT 155'!$A$49:$L$59,8,0))</f>
        <v>29040.074464119494</v>
      </c>
      <c r="J226" s="828">
        <f t="shared" si="4"/>
        <v>290400.74464119493</v>
      </c>
      <c r="K226" s="826">
        <v>35000</v>
      </c>
      <c r="L226" s="1215">
        <f t="shared" si="5"/>
        <v>350000</v>
      </c>
      <c r="M226" s="1076"/>
      <c r="N226" s="1076"/>
      <c r="O226" s="1076"/>
      <c r="P226" s="1076"/>
      <c r="Q226" s="1076"/>
    </row>
    <row r="227" spans="1:17" s="1009" customFormat="1" ht="15.95" customHeight="1">
      <c r="A227" s="1001"/>
      <c r="B227" s="1028"/>
      <c r="C227" s="1003"/>
      <c r="D227" s="1004"/>
      <c r="E227" s="1005" t="str">
        <f>IF($G227="","",VLOOKUP($G227,'DANH MỤC VẬT TƯ'!$B$10:$G$55,2,0))</f>
        <v/>
      </c>
      <c r="F227" s="1005" t="str">
        <f>IF($G227="","",VLOOKUP($G227,'DANH MỤC VẬT TƯ'!$B$10:$G$55,3,0))</f>
        <v/>
      </c>
      <c r="G227" s="1099"/>
      <c r="H227" s="1214"/>
      <c r="I227" s="828" t="str">
        <f>IF($G227="","",VLOOKUP($G227,'BÁO CÁO NXT 155'!$A$49:$L$59,8,0))</f>
        <v/>
      </c>
      <c r="J227" s="828" t="str">
        <f t="shared" si="4"/>
        <v/>
      </c>
      <c r="K227" s="826" t="s">
        <v>785</v>
      </c>
      <c r="L227" s="1215" t="str">
        <f t="shared" si="5"/>
        <v/>
      </c>
      <c r="M227" s="1225"/>
      <c r="N227" s="1225"/>
      <c r="O227" s="1225"/>
      <c r="P227" s="1076"/>
      <c r="Q227" s="1076"/>
    </row>
    <row r="228" spans="1:17" s="1009" customFormat="1" ht="15.95" customHeight="1">
      <c r="A228" s="1001"/>
      <c r="B228" s="1028">
        <v>44612</v>
      </c>
      <c r="C228" s="1003">
        <v>90</v>
      </c>
      <c r="D228" s="1004"/>
      <c r="E228" s="1005" t="str">
        <f>IF($G228="","",VLOOKUP($G228,'DANH MỤC VẬT TƯ'!$B$10:$G$55,2,0))</f>
        <v>Lẩu thái</v>
      </c>
      <c r="F228" s="1005" t="str">
        <f>IF($G228="","",VLOOKUP($G228,'DANH MỤC VẬT TƯ'!$B$10:$G$55,3,0))</f>
        <v>Nồi</v>
      </c>
      <c r="G228" s="1203" t="s">
        <v>2056</v>
      </c>
      <c r="H228" s="1214">
        <v>30</v>
      </c>
      <c r="I228" s="828">
        <f>IF($G228="","",VLOOKUP($G228,'BÁO CÁO NXT 155'!$A$49:$L$59,8,0))</f>
        <v>397116.29605737486</v>
      </c>
      <c r="J228" s="828">
        <f t="shared" si="4"/>
        <v>11913488.881721245</v>
      </c>
      <c r="K228" s="826">
        <v>550000</v>
      </c>
      <c r="L228" s="1215">
        <f t="shared" si="5"/>
        <v>16500000</v>
      </c>
      <c r="M228" s="1076"/>
      <c r="N228" s="1076"/>
      <c r="O228" s="1076"/>
      <c r="P228" s="1076"/>
      <c r="Q228" s="1076"/>
    </row>
    <row r="229" spans="1:17" s="1009" customFormat="1" ht="15.95" customHeight="1">
      <c r="A229" s="1001"/>
      <c r="B229" s="1028">
        <v>44612</v>
      </c>
      <c r="C229" s="1003">
        <v>90</v>
      </c>
      <c r="D229" s="1004"/>
      <c r="E229" s="1005" t="str">
        <f>IF($G229="","",VLOOKUP($G229,'DANH MỤC VẬT TƯ'!$B$10:$G$55,2,0))</f>
        <v>Ngô Chiên</v>
      </c>
      <c r="F229" s="1005" t="str">
        <f>IF($G229="","",VLOOKUP($G229,'DANH MỤC VẬT TƯ'!$B$10:$G$55,3,0))</f>
        <v>Đĩa</v>
      </c>
      <c r="G229" s="1203" t="s">
        <v>1971</v>
      </c>
      <c r="H229" s="1214">
        <v>20</v>
      </c>
      <c r="I229" s="828">
        <f>IF($G229="","",VLOOKUP($G229,'BÁO CÁO NXT 155'!$A$49:$L$59,8,0))</f>
        <v>28283.822524949723</v>
      </c>
      <c r="J229" s="828">
        <f t="shared" si="4"/>
        <v>565676.45049899444</v>
      </c>
      <c r="K229" s="826">
        <v>35000</v>
      </c>
      <c r="L229" s="1215">
        <f t="shared" si="5"/>
        <v>700000</v>
      </c>
      <c r="M229" s="1076"/>
      <c r="N229" s="1076"/>
      <c r="O229" s="1076"/>
      <c r="P229" s="1076"/>
      <c r="Q229" s="1076"/>
    </row>
    <row r="230" spans="1:17" s="1009" customFormat="1" ht="15.95" customHeight="1">
      <c r="A230" s="1001"/>
      <c r="B230" s="1028"/>
      <c r="C230" s="1003"/>
      <c r="D230" s="1004"/>
      <c r="E230" s="1005" t="str">
        <f>IF($G230="","",VLOOKUP($G230,'DANH MỤC VẬT TƯ'!$B$10:$G$55,2,0))</f>
        <v/>
      </c>
      <c r="F230" s="1005" t="str">
        <f>IF($G230="","",VLOOKUP($G230,'DANH MỤC VẬT TƯ'!$B$10:$G$55,3,0))</f>
        <v/>
      </c>
      <c r="G230" s="1099"/>
      <c r="H230" s="1214"/>
      <c r="I230" s="828" t="str">
        <f>IF($G230="","",VLOOKUP($G230,'BÁO CÁO NXT 155'!$A$49:$L$59,8,0))</f>
        <v/>
      </c>
      <c r="J230" s="828" t="str">
        <f t="shared" si="4"/>
        <v/>
      </c>
      <c r="K230" s="826" t="s">
        <v>785</v>
      </c>
      <c r="L230" s="1215" t="str">
        <f t="shared" si="5"/>
        <v/>
      </c>
      <c r="M230" s="1225"/>
      <c r="N230" s="1225"/>
      <c r="O230" s="1225"/>
      <c r="P230" s="1076"/>
      <c r="Q230" s="1076"/>
    </row>
    <row r="231" spans="1:17" s="1009" customFormat="1" ht="15.95" customHeight="1">
      <c r="A231" s="1001"/>
      <c r="B231" s="1028">
        <v>44612</v>
      </c>
      <c r="C231" s="1003">
        <v>91</v>
      </c>
      <c r="D231" s="1004"/>
      <c r="E231" s="1005" t="str">
        <f>IF($G231="","",VLOOKUP($G231,'DANH MỤC VẬT TƯ'!$B$10:$G$55,2,0))</f>
        <v>Mực nướng muối ớt</v>
      </c>
      <c r="F231" s="1005" t="str">
        <f>IF($G231="","",VLOOKUP($G231,'DANH MỤC VẬT TƯ'!$B$10:$G$55,3,0))</f>
        <v>Đĩa</v>
      </c>
      <c r="G231" s="1203" t="s">
        <v>2124</v>
      </c>
      <c r="H231" s="1214">
        <v>30</v>
      </c>
      <c r="I231" s="828">
        <f>IF($G231="","",VLOOKUP($G231,'BÁO CÁO NXT 155'!$A$49:$L$59,8,0))</f>
        <v>231413.09338595223</v>
      </c>
      <c r="J231" s="828">
        <f t="shared" si="4"/>
        <v>6942392.8015785674</v>
      </c>
      <c r="K231" s="826">
        <v>350000</v>
      </c>
      <c r="L231" s="1215">
        <f t="shared" si="5"/>
        <v>10500000</v>
      </c>
      <c r="M231" s="1076"/>
      <c r="N231" s="1076"/>
      <c r="O231" s="1076"/>
      <c r="P231" s="1076"/>
      <c r="Q231" s="1076"/>
    </row>
    <row r="232" spans="1:17" s="1009" customFormat="1" ht="15.95" customHeight="1">
      <c r="A232" s="1001"/>
      <c r="B232" s="1028"/>
      <c r="C232" s="1003"/>
      <c r="D232" s="1004"/>
      <c r="E232" s="1005" t="str">
        <f>IF($G232="","",VLOOKUP($G232,'DANH MỤC VẬT TƯ'!$B$10:$G$55,2,0))</f>
        <v/>
      </c>
      <c r="F232" s="1005" t="str">
        <f>IF($G232="","",VLOOKUP($G232,'DANH MỤC VẬT TƯ'!$B$10:$G$55,3,0))</f>
        <v/>
      </c>
      <c r="G232" s="1099"/>
      <c r="H232" s="1214"/>
      <c r="I232" s="828" t="str">
        <f>IF($G232="","",VLOOKUP($G232,'BÁO CÁO NXT 155'!$A$49:$L$59,8,0))</f>
        <v/>
      </c>
      <c r="J232" s="828" t="str">
        <f t="shared" si="4"/>
        <v/>
      </c>
      <c r="K232" s="826" t="s">
        <v>785</v>
      </c>
      <c r="L232" s="1215" t="str">
        <f t="shared" si="5"/>
        <v/>
      </c>
      <c r="M232" s="1076"/>
      <c r="N232" s="1076"/>
      <c r="O232" s="1076"/>
      <c r="P232" s="1076"/>
      <c r="Q232" s="1076"/>
    </row>
    <row r="233" spans="1:17" s="1009" customFormat="1" ht="15.95" customHeight="1">
      <c r="A233" s="1001"/>
      <c r="B233" s="1028">
        <v>44613</v>
      </c>
      <c r="C233" s="1003">
        <v>92</v>
      </c>
      <c r="D233" s="1004"/>
      <c r="E233" s="1005" t="str">
        <f>IF($G233="","",VLOOKUP($G233,'DANH MỤC VẬT TƯ'!$B$10:$G$55,2,0))</f>
        <v>Lẩu cá diêu hồng</v>
      </c>
      <c r="F233" s="1005" t="str">
        <f>IF($G233="","",VLOOKUP($G233,'DANH MỤC VẬT TƯ'!$B$10:$G$55,3,0))</f>
        <v>Nồi</v>
      </c>
      <c r="G233" s="1203" t="s">
        <v>2121</v>
      </c>
      <c r="H233" s="1214">
        <v>15</v>
      </c>
      <c r="I233" s="828">
        <f>IF($G233="","",VLOOKUP($G233,'BÁO CÁO NXT 155'!$A$49:$L$59,8,0))</f>
        <v>222842.23807536144</v>
      </c>
      <c r="J233" s="828">
        <f t="shared" si="4"/>
        <v>3342633.5711304215</v>
      </c>
      <c r="K233" s="826">
        <v>400000</v>
      </c>
      <c r="L233" s="1215">
        <f t="shared" si="5"/>
        <v>6000000</v>
      </c>
      <c r="M233" s="1076"/>
      <c r="N233" s="1076"/>
      <c r="O233" s="1076"/>
      <c r="P233" s="1076"/>
      <c r="Q233" s="1076"/>
    </row>
    <row r="234" spans="1:17" s="1009" customFormat="1" ht="15.95" customHeight="1">
      <c r="A234" s="1001"/>
      <c r="B234" s="1028">
        <v>44613</v>
      </c>
      <c r="C234" s="1003">
        <v>92</v>
      </c>
      <c r="D234" s="1004"/>
      <c r="E234" s="1005" t="str">
        <f>IF($G234="","",VLOOKUP($G234,'DANH MỤC VẬT TƯ'!$B$10:$G$55,2,0))</f>
        <v>Ngô Chiên</v>
      </c>
      <c r="F234" s="1005" t="str">
        <f>IF($G234="","",VLOOKUP($G234,'DANH MỤC VẬT TƯ'!$B$10:$G$55,3,0))</f>
        <v>Đĩa</v>
      </c>
      <c r="G234" s="1099" t="s">
        <v>1971</v>
      </c>
      <c r="H234" s="1214">
        <v>10</v>
      </c>
      <c r="I234" s="828">
        <f>IF($G234="","",VLOOKUP($G234,'BÁO CÁO NXT 155'!$A$49:$L$59,8,0))</f>
        <v>28283.822524949723</v>
      </c>
      <c r="J234" s="828">
        <f t="shared" si="4"/>
        <v>282838.22524949722</v>
      </c>
      <c r="K234" s="826">
        <v>35000</v>
      </c>
      <c r="L234" s="1215">
        <f t="shared" si="5"/>
        <v>350000</v>
      </c>
      <c r="M234" s="1076"/>
      <c r="N234" s="1076"/>
      <c r="O234" s="1076"/>
      <c r="P234" s="1076"/>
      <c r="Q234" s="1076"/>
    </row>
    <row r="235" spans="1:17" s="1009" customFormat="1" ht="15.95" customHeight="1">
      <c r="A235" s="1001"/>
      <c r="B235" s="1028"/>
      <c r="C235" s="1003"/>
      <c r="D235" s="1004"/>
      <c r="E235" s="1005" t="str">
        <f>IF($G235="","",VLOOKUP($G235,'DANH MỤC VẬT TƯ'!$B$10:$G$55,2,0))</f>
        <v/>
      </c>
      <c r="F235" s="1005" t="str">
        <f>IF($G235="","",VLOOKUP($G235,'DANH MỤC VẬT TƯ'!$B$10:$G$55,3,0))</f>
        <v/>
      </c>
      <c r="G235" s="1099"/>
      <c r="H235" s="1214"/>
      <c r="I235" s="828" t="str">
        <f>IF($G235="","",VLOOKUP($G235,'BÁO CÁO NXT 155'!$A$49:$L$59,8,0))</f>
        <v/>
      </c>
      <c r="J235" s="828" t="str">
        <f t="shared" si="4"/>
        <v/>
      </c>
      <c r="K235" s="826" t="s">
        <v>785</v>
      </c>
      <c r="L235" s="1215" t="str">
        <f t="shared" si="5"/>
        <v/>
      </c>
      <c r="M235" s="1225"/>
      <c r="N235" s="1225"/>
      <c r="O235" s="1225"/>
      <c r="P235" s="1076"/>
      <c r="Q235" s="1076"/>
    </row>
    <row r="236" spans="1:17" s="1009" customFormat="1" ht="15.95" customHeight="1">
      <c r="A236" s="1001"/>
      <c r="B236" s="1028">
        <v>44613</v>
      </c>
      <c r="C236" s="1003">
        <v>93</v>
      </c>
      <c r="D236" s="1004"/>
      <c r="E236" s="1005" t="str">
        <f>IF($G236="","",VLOOKUP($G236,'DANH MỤC VẬT TƯ'!$B$10:$G$55,2,0))</f>
        <v>Lẩu thái</v>
      </c>
      <c r="F236" s="1005" t="str">
        <f>IF($G236="","",VLOOKUP($G236,'DANH MỤC VẬT TƯ'!$B$10:$G$55,3,0))</f>
        <v>Nồi</v>
      </c>
      <c r="G236" s="1203" t="s">
        <v>2056</v>
      </c>
      <c r="H236" s="1214">
        <v>10</v>
      </c>
      <c r="I236" s="828">
        <f>IF($G236="","",VLOOKUP($G236,'BÁO CÁO NXT 155'!$A$49:$L$59,8,0))</f>
        <v>397116.29605737486</v>
      </c>
      <c r="J236" s="828">
        <f t="shared" si="4"/>
        <v>3971162.9605737487</v>
      </c>
      <c r="K236" s="826">
        <v>550000</v>
      </c>
      <c r="L236" s="1215">
        <f t="shared" si="5"/>
        <v>5500000</v>
      </c>
      <c r="M236" s="1076"/>
      <c r="N236" s="1076"/>
      <c r="O236" s="1076"/>
      <c r="P236" s="1076"/>
      <c r="Q236" s="1076"/>
    </row>
    <row r="237" spans="1:17" s="1009" customFormat="1" ht="15.95" customHeight="1">
      <c r="A237" s="1001"/>
      <c r="B237" s="1028">
        <v>44613</v>
      </c>
      <c r="C237" s="1003">
        <v>93</v>
      </c>
      <c r="D237" s="1004"/>
      <c r="E237" s="1005" t="str">
        <f>IF($G237="","",VLOOKUP($G237,'DANH MỤC VẬT TƯ'!$B$10:$G$55,2,0))</f>
        <v>Ngô Chiên</v>
      </c>
      <c r="F237" s="1005" t="str">
        <f>IF($G237="","",VLOOKUP($G237,'DANH MỤC VẬT TƯ'!$B$10:$G$55,3,0))</f>
        <v>Đĩa</v>
      </c>
      <c r="G237" s="1203" t="s">
        <v>1971</v>
      </c>
      <c r="H237" s="1214">
        <v>10</v>
      </c>
      <c r="I237" s="828">
        <f>IF($G237="","",VLOOKUP($G237,'BÁO CÁO NXT 155'!$A$49:$L$59,8,0))</f>
        <v>28283.822524949723</v>
      </c>
      <c r="J237" s="828">
        <f t="shared" si="4"/>
        <v>282838.22524949722</v>
      </c>
      <c r="K237" s="826">
        <v>35000</v>
      </c>
      <c r="L237" s="1215">
        <f t="shared" si="5"/>
        <v>350000</v>
      </c>
      <c r="M237" s="1076"/>
      <c r="N237" s="1076"/>
      <c r="O237" s="1076"/>
      <c r="P237" s="1076"/>
      <c r="Q237" s="1076"/>
    </row>
    <row r="238" spans="1:17" s="1009" customFormat="1" ht="15.95" customHeight="1">
      <c r="A238" s="1001"/>
      <c r="B238" s="1028"/>
      <c r="C238" s="1003"/>
      <c r="D238" s="1004"/>
      <c r="E238" s="1005" t="str">
        <f>IF($G238="","",VLOOKUP($G238,'DANH MỤC VẬT TƯ'!$B$10:$G$55,2,0))</f>
        <v/>
      </c>
      <c r="F238" s="1005" t="str">
        <f>IF($G238="","",VLOOKUP($G238,'DANH MỤC VẬT TƯ'!$B$10:$G$55,3,0))</f>
        <v/>
      </c>
      <c r="G238" s="1099"/>
      <c r="H238" s="1214"/>
      <c r="I238" s="828" t="str">
        <f>IF($G238="","",VLOOKUP($G238,'BÁO CÁO NXT 155'!$A$49:$L$59,8,0))</f>
        <v/>
      </c>
      <c r="J238" s="828" t="str">
        <f t="shared" si="4"/>
        <v/>
      </c>
      <c r="K238" s="826" t="s">
        <v>785</v>
      </c>
      <c r="L238" s="1215" t="str">
        <f t="shared" si="5"/>
        <v/>
      </c>
      <c r="M238" s="1225"/>
      <c r="N238" s="1225"/>
      <c r="O238" s="1225"/>
      <c r="P238" s="1076"/>
      <c r="Q238" s="1076"/>
    </row>
    <row r="239" spans="1:17" s="1009" customFormat="1" ht="15.95" customHeight="1">
      <c r="A239" s="1001"/>
      <c r="B239" s="1028">
        <v>44614</v>
      </c>
      <c r="C239" s="1003">
        <v>94</v>
      </c>
      <c r="D239" s="1004"/>
      <c r="E239" s="1005" t="str">
        <f>IF($G239="","",VLOOKUP($G239,'DANH MỤC VẬT TƯ'!$B$10:$G$55,2,0))</f>
        <v>Bò sào xả ớt</v>
      </c>
      <c r="F239" s="1005" t="str">
        <f>IF($G239="","",VLOOKUP($G239,'DANH MỤC VẬT TƯ'!$B$10:$G$55,3,0))</f>
        <v>Đĩa</v>
      </c>
      <c r="G239" s="1224" t="s">
        <v>2136</v>
      </c>
      <c r="H239" s="1214">
        <v>30</v>
      </c>
      <c r="I239" s="828">
        <f>IF($G239="","",VLOOKUP($G239,'BÁO CÁO NXT 155'!$A$49:$L$59,8,0))</f>
        <v>162846.25090122569</v>
      </c>
      <c r="J239" s="828">
        <f t="shared" ref="J239:J264" si="6">IF(H239="","",H239*I239)</f>
        <v>4885387.5270367712</v>
      </c>
      <c r="K239" s="826">
        <v>250000</v>
      </c>
      <c r="L239" s="1215">
        <f t="shared" ref="L239:L264" si="7">IF(H239="","",H239*K239)</f>
        <v>7500000</v>
      </c>
      <c r="M239" s="1076"/>
      <c r="N239" s="1076"/>
      <c r="O239" s="1076"/>
      <c r="P239" s="1076"/>
      <c r="Q239" s="1076"/>
    </row>
    <row r="240" spans="1:17" s="1009" customFormat="1" ht="15.95" customHeight="1">
      <c r="A240" s="1001"/>
      <c r="B240" s="1028">
        <v>44614</v>
      </c>
      <c r="C240" s="1003">
        <v>94</v>
      </c>
      <c r="D240" s="1004"/>
      <c r="E240" s="1005" t="str">
        <f>IF($G240="","",VLOOKUP($G240,'DANH MỤC VẬT TƯ'!$B$10:$G$55,2,0))</f>
        <v>Ngô Chiên</v>
      </c>
      <c r="F240" s="1005" t="str">
        <f>IF($G240="","",VLOOKUP($G240,'DANH MỤC VẬT TƯ'!$B$10:$G$55,3,0))</f>
        <v>Đĩa</v>
      </c>
      <c r="G240" s="1224" t="s">
        <v>1971</v>
      </c>
      <c r="H240" s="1214">
        <v>5</v>
      </c>
      <c r="I240" s="828">
        <f>IF($G240="","",VLOOKUP($G240,'BÁO CÁO NXT 155'!$A$49:$L$59,8,0))</f>
        <v>28283.822524949723</v>
      </c>
      <c r="J240" s="828">
        <f t="shared" si="6"/>
        <v>141419.11262474861</v>
      </c>
      <c r="K240" s="826">
        <v>35000</v>
      </c>
      <c r="L240" s="1215">
        <f t="shared" si="7"/>
        <v>175000</v>
      </c>
      <c r="M240" s="1076"/>
      <c r="N240" s="1076"/>
      <c r="O240" s="1076"/>
      <c r="P240" s="1076"/>
      <c r="Q240" s="1076"/>
    </row>
    <row r="241" spans="1:17" s="1009" customFormat="1" ht="15.95" customHeight="1">
      <c r="A241" s="1001"/>
      <c r="B241" s="1028"/>
      <c r="C241" s="1003"/>
      <c r="D241" s="1004"/>
      <c r="E241" s="1005" t="str">
        <f>IF($G241="","",VLOOKUP($G241,'DANH MỤC VẬT TƯ'!$B$10:$G$55,2,0))</f>
        <v/>
      </c>
      <c r="F241" s="1005" t="str">
        <f>IF($G241="","",VLOOKUP($G241,'DANH MỤC VẬT TƯ'!$B$10:$G$55,3,0))</f>
        <v/>
      </c>
      <c r="G241" s="1099"/>
      <c r="H241" s="1214"/>
      <c r="I241" s="828" t="str">
        <f>IF($G241="","",VLOOKUP($G241,'BÁO CÁO NXT 155'!$A$49:$L$59,8,0))</f>
        <v/>
      </c>
      <c r="J241" s="828" t="str">
        <f t="shared" si="6"/>
        <v/>
      </c>
      <c r="K241" s="826" t="s">
        <v>785</v>
      </c>
      <c r="L241" s="1215" t="str">
        <f t="shared" si="7"/>
        <v/>
      </c>
      <c r="M241" s="1225"/>
      <c r="N241" s="1225"/>
      <c r="O241" s="1225"/>
      <c r="P241" s="1076"/>
      <c r="Q241" s="1076"/>
    </row>
    <row r="242" spans="1:17" s="1009" customFormat="1" ht="15.95" customHeight="1">
      <c r="A242" s="1001"/>
      <c r="B242" s="1028">
        <v>44614</v>
      </c>
      <c r="C242" s="1003">
        <v>95</v>
      </c>
      <c r="D242" s="1004"/>
      <c r="E242" s="1005" t="str">
        <f>IF($G242="","",VLOOKUP($G242,'DANH MỤC VẬT TƯ'!$B$10:$G$55,2,0))</f>
        <v>Bò xào hành</v>
      </c>
      <c r="F242" s="1005" t="str">
        <f>IF($G242="","",VLOOKUP($G242,'DANH MỤC VẬT TƯ'!$B$10:$G$55,3,0))</f>
        <v>Đĩa</v>
      </c>
      <c r="G242" s="1224" t="s">
        <v>2140</v>
      </c>
      <c r="H242" s="1214">
        <v>10</v>
      </c>
      <c r="I242" s="828">
        <f>IF($G242="","",VLOOKUP($G242,'BÁO CÁO NXT 155'!$A$49:$L$59,8,0))</f>
        <v>162846.25090122569</v>
      </c>
      <c r="J242" s="828">
        <f t="shared" si="6"/>
        <v>1628462.509012257</v>
      </c>
      <c r="K242" s="826">
        <v>250000</v>
      </c>
      <c r="L242" s="1215">
        <f t="shared" si="7"/>
        <v>2500000</v>
      </c>
      <c r="M242" s="1076"/>
      <c r="N242" s="1076"/>
      <c r="O242" s="1076"/>
      <c r="P242" s="1076"/>
      <c r="Q242" s="1076"/>
    </row>
    <row r="243" spans="1:17" s="1009" customFormat="1" ht="15.95" customHeight="1">
      <c r="A243" s="1001"/>
      <c r="B243" s="1028">
        <v>44614</v>
      </c>
      <c r="C243" s="1003">
        <v>95</v>
      </c>
      <c r="D243" s="1004"/>
      <c r="E243" s="1005" t="str">
        <f>IF($G243="","",VLOOKUP($G243,'DANH MỤC VẬT TƯ'!$B$10:$G$55,2,0))</f>
        <v>Khoai tây chiên</v>
      </c>
      <c r="F243" s="1005" t="str">
        <f>IF($G243="","",VLOOKUP($G243,'DANH MỤC VẬT TƯ'!$B$10:$G$55,3,0))</f>
        <v>Đĩa</v>
      </c>
      <c r="G243" s="1224" t="s">
        <v>2129</v>
      </c>
      <c r="H243" s="1214">
        <v>3</v>
      </c>
      <c r="I243" s="828">
        <f>IF($G243="","",VLOOKUP($G243,'BÁO CÁO NXT 155'!$A$49:$L$59,8,0))</f>
        <v>29040.074464119494</v>
      </c>
      <c r="J243" s="828">
        <f t="shared" si="6"/>
        <v>87120.223392358486</v>
      </c>
      <c r="K243" s="826">
        <v>35000</v>
      </c>
      <c r="L243" s="1215">
        <f t="shared" si="7"/>
        <v>105000</v>
      </c>
      <c r="M243" s="1076"/>
      <c r="N243" s="1076"/>
      <c r="O243" s="1076"/>
      <c r="P243" s="1076"/>
      <c r="Q243" s="1076"/>
    </row>
    <row r="244" spans="1:17" s="1009" customFormat="1" ht="15.95" customHeight="1">
      <c r="A244" s="1001"/>
      <c r="B244" s="1028"/>
      <c r="C244" s="1003"/>
      <c r="D244" s="1004"/>
      <c r="E244" s="1005" t="str">
        <f>IF($G244="","",VLOOKUP($G244,'DANH MỤC VẬT TƯ'!$B$10:$G$55,2,0))</f>
        <v/>
      </c>
      <c r="F244" s="1005" t="str">
        <f>IF($G244="","",VLOOKUP($G244,'DANH MỤC VẬT TƯ'!$B$10:$G$55,3,0))</f>
        <v/>
      </c>
      <c r="G244" s="1099"/>
      <c r="H244" s="1214"/>
      <c r="I244" s="828" t="str">
        <f>IF($G244="","",VLOOKUP($G244,'BÁO CÁO NXT 155'!$A$49:$L$59,8,0))</f>
        <v/>
      </c>
      <c r="J244" s="828" t="str">
        <f t="shared" si="6"/>
        <v/>
      </c>
      <c r="K244" s="826" t="s">
        <v>785</v>
      </c>
      <c r="L244" s="1215" t="str">
        <f t="shared" si="7"/>
        <v/>
      </c>
      <c r="M244" s="1225"/>
      <c r="N244" s="1225"/>
      <c r="O244" s="1225"/>
      <c r="P244" s="1076"/>
      <c r="Q244" s="1076"/>
    </row>
    <row r="245" spans="1:17" s="1009" customFormat="1" ht="15.95" customHeight="1">
      <c r="A245" s="1001"/>
      <c r="B245" s="1002">
        <v>44615</v>
      </c>
      <c r="C245" s="1003">
        <v>96</v>
      </c>
      <c r="D245" s="1004"/>
      <c r="E245" s="1005" t="str">
        <f>IF($G245="","",VLOOKUP($G245,'DANH MỤC VẬT TƯ'!$B$10:$G$55,2,0))</f>
        <v>Lẩu cá diêu hồng</v>
      </c>
      <c r="F245" s="1005" t="str">
        <f>IF($G245="","",VLOOKUP($G245,'DANH MỤC VẬT TƯ'!$B$10:$G$55,3,0))</f>
        <v>Nồi</v>
      </c>
      <c r="G245" s="1203" t="s">
        <v>2121</v>
      </c>
      <c r="H245" s="1214">
        <v>30</v>
      </c>
      <c r="I245" s="828">
        <f>IF($G245="","",VLOOKUP($G245,'BÁO CÁO NXT 155'!$A$49:$L$59,8,0))</f>
        <v>222842.23807536144</v>
      </c>
      <c r="J245" s="828">
        <f t="shared" si="6"/>
        <v>6685267.142260843</v>
      </c>
      <c r="K245" s="826">
        <v>400000</v>
      </c>
      <c r="L245" s="1215">
        <f t="shared" si="7"/>
        <v>12000000</v>
      </c>
      <c r="M245" s="1076"/>
      <c r="N245" s="1076"/>
      <c r="O245" s="1076"/>
      <c r="P245" s="1076"/>
      <c r="Q245" s="1076"/>
    </row>
    <row r="246" spans="1:17" s="1009" customFormat="1" ht="15.95" customHeight="1">
      <c r="A246" s="1001"/>
      <c r="B246" s="1002">
        <v>44615</v>
      </c>
      <c r="C246" s="1003">
        <v>96</v>
      </c>
      <c r="D246" s="1004"/>
      <c r="E246" s="1005" t="str">
        <f>IF($G246="","",VLOOKUP($G246,'DANH MỤC VẬT TƯ'!$B$10:$G$55,2,0))</f>
        <v>Khoai tây chiên</v>
      </c>
      <c r="F246" s="1005" t="str">
        <f>IF($G246="","",VLOOKUP($G246,'DANH MỤC VẬT TƯ'!$B$10:$G$55,3,0))</f>
        <v>Đĩa</v>
      </c>
      <c r="G246" s="1203" t="s">
        <v>2129</v>
      </c>
      <c r="H246" s="1214">
        <v>17</v>
      </c>
      <c r="I246" s="828">
        <f>IF($G246="","",VLOOKUP($G246,'BÁO CÁO NXT 155'!$A$49:$L$59,8,0))</f>
        <v>29040.074464119494</v>
      </c>
      <c r="J246" s="828">
        <f t="shared" si="6"/>
        <v>493681.26589003141</v>
      </c>
      <c r="K246" s="826">
        <v>35000</v>
      </c>
      <c r="L246" s="1215">
        <f t="shared" si="7"/>
        <v>595000</v>
      </c>
      <c r="M246" s="1076"/>
      <c r="N246" s="1076"/>
      <c r="O246" s="1076"/>
      <c r="P246" s="1076"/>
      <c r="Q246" s="1076"/>
    </row>
    <row r="247" spans="1:17" s="1009" customFormat="1" ht="15.95" customHeight="1">
      <c r="A247" s="1001"/>
      <c r="B247" s="1028"/>
      <c r="C247" s="1003"/>
      <c r="D247" s="1004"/>
      <c r="E247" s="1005" t="str">
        <f>IF($G247="","",VLOOKUP($G247,'DANH MỤC VẬT TƯ'!$B$10:$G$55,2,0))</f>
        <v/>
      </c>
      <c r="F247" s="1005" t="str">
        <f>IF($G247="","",VLOOKUP($G247,'DANH MỤC VẬT TƯ'!$B$10:$G$55,3,0))</f>
        <v/>
      </c>
      <c r="G247" s="1099"/>
      <c r="H247" s="1214"/>
      <c r="I247" s="828" t="str">
        <f>IF($G247="","",VLOOKUP($G247,'BÁO CÁO NXT 155'!$A$49:$L$59,8,0))</f>
        <v/>
      </c>
      <c r="J247" s="828" t="str">
        <f t="shared" si="6"/>
        <v/>
      </c>
      <c r="K247" s="826" t="s">
        <v>785</v>
      </c>
      <c r="L247" s="1215" t="str">
        <f t="shared" si="7"/>
        <v/>
      </c>
      <c r="M247" s="1225"/>
      <c r="N247" s="1225"/>
      <c r="O247" s="1225"/>
      <c r="P247" s="1076"/>
      <c r="Q247" s="1076"/>
    </row>
    <row r="248" spans="1:17" s="1009" customFormat="1" ht="15.95" customHeight="1">
      <c r="A248" s="1001"/>
      <c r="B248" s="1002">
        <v>44615</v>
      </c>
      <c r="C248" s="1003">
        <v>97</v>
      </c>
      <c r="D248" s="1004"/>
      <c r="E248" s="1005" t="str">
        <f>IF($G248="","",VLOOKUP($G248,'DANH MỤC VẬT TƯ'!$B$10:$G$55,2,0))</f>
        <v>Bò xào thập cẩm</v>
      </c>
      <c r="F248" s="1005" t="str">
        <f>IF($G248="","",VLOOKUP($G248,'DANH MỤC VẬT TƯ'!$B$10:$G$55,3,0))</f>
        <v>Nồi</v>
      </c>
      <c r="G248" s="1203" t="s">
        <v>2127</v>
      </c>
      <c r="H248" s="1214">
        <v>30</v>
      </c>
      <c r="I248" s="828">
        <f>IF($G248="","",VLOOKUP($G248,'BÁO CÁO NXT 155'!$A$49:$L$59,8,0))</f>
        <v>171417.10621181648</v>
      </c>
      <c r="J248" s="828">
        <f t="shared" si="6"/>
        <v>5142513.1863544947</v>
      </c>
      <c r="K248" s="826">
        <v>210000</v>
      </c>
      <c r="L248" s="1215">
        <f t="shared" si="7"/>
        <v>6300000</v>
      </c>
      <c r="M248" s="1076"/>
      <c r="N248" s="1076"/>
      <c r="O248" s="1076"/>
      <c r="P248" s="1076"/>
      <c r="Q248" s="1076"/>
    </row>
    <row r="249" spans="1:17" s="1009" customFormat="1" ht="15.95" customHeight="1">
      <c r="A249" s="1001"/>
      <c r="B249" s="1028"/>
      <c r="C249" s="1003"/>
      <c r="D249" s="1004"/>
      <c r="E249" s="1005" t="str">
        <f>IF($G249="","",VLOOKUP($G249,'DANH MỤC VẬT TƯ'!$B$10:$G$55,2,0))</f>
        <v/>
      </c>
      <c r="F249" s="1005" t="str">
        <f>IF($G249="","",VLOOKUP($G249,'DANH MỤC VẬT TƯ'!$B$10:$G$55,3,0))</f>
        <v/>
      </c>
      <c r="G249" s="1099"/>
      <c r="H249" s="1214"/>
      <c r="I249" s="828" t="str">
        <f>IF($G249="","",VLOOKUP($G249,'BÁO CÁO NXT 155'!$A$49:$L$59,8,0))</f>
        <v/>
      </c>
      <c r="J249" s="828" t="str">
        <f t="shared" si="6"/>
        <v/>
      </c>
      <c r="K249" s="826" t="s">
        <v>785</v>
      </c>
      <c r="L249" s="1215" t="str">
        <f t="shared" si="7"/>
        <v/>
      </c>
      <c r="M249" s="1076"/>
      <c r="N249" s="1076"/>
      <c r="O249" s="1076"/>
      <c r="P249" s="1076"/>
      <c r="Q249" s="1076"/>
    </row>
    <row r="250" spans="1:17" s="1009" customFormat="1" ht="15.95" customHeight="1">
      <c r="A250" s="1001"/>
      <c r="B250" s="1002">
        <v>44615</v>
      </c>
      <c r="C250" s="1003">
        <v>98</v>
      </c>
      <c r="D250" s="1004"/>
      <c r="E250" s="1005" t="str">
        <f>IF($G250="","",VLOOKUP($G250,'DANH MỤC VẬT TƯ'!$B$10:$G$55,2,0))</f>
        <v>Giò heo muối chiên</v>
      </c>
      <c r="F250" s="1005" t="str">
        <f>IF($G250="","",VLOOKUP($G250,'DANH MỤC VẬT TƯ'!$B$10:$G$55,3,0))</f>
        <v>Đĩa</v>
      </c>
      <c r="G250" s="1203" t="s">
        <v>2141</v>
      </c>
      <c r="H250" s="1214">
        <v>10</v>
      </c>
      <c r="I250" s="828">
        <f>IF($G250="","",VLOOKUP($G250,'BÁO CÁO NXT 155'!$A$49:$L$59,8,0))</f>
        <v>277124.3217091033</v>
      </c>
      <c r="J250" s="828">
        <f t="shared" si="6"/>
        <v>2771243.2170910332</v>
      </c>
      <c r="K250" s="826">
        <v>330000</v>
      </c>
      <c r="L250" s="1215">
        <f t="shared" si="7"/>
        <v>3300000</v>
      </c>
      <c r="M250" s="1076"/>
      <c r="N250" s="1076"/>
      <c r="O250" s="1076"/>
      <c r="P250" s="1076"/>
      <c r="Q250" s="1076"/>
    </row>
    <row r="251" spans="1:17" s="1009" customFormat="1" ht="15.95" customHeight="1">
      <c r="A251" s="1001"/>
      <c r="B251" s="1028"/>
      <c r="C251" s="1003"/>
      <c r="D251" s="1004"/>
      <c r="E251" s="1005" t="str">
        <f>IF($G251="","",VLOOKUP($G251,'DANH MỤC VẬT TƯ'!$B$10:$G$55,2,0))</f>
        <v/>
      </c>
      <c r="F251" s="1005" t="str">
        <f>IF($G251="","",VLOOKUP($G251,'DANH MỤC VẬT TƯ'!$B$10:$G$55,3,0))</f>
        <v/>
      </c>
      <c r="G251" s="1099"/>
      <c r="H251" s="1214"/>
      <c r="I251" s="828" t="str">
        <f>IF($G251="","",VLOOKUP($G251,'BÁO CÁO NXT 155'!$A$49:$L$59,8,0))</f>
        <v/>
      </c>
      <c r="J251" s="828" t="str">
        <f t="shared" si="6"/>
        <v/>
      </c>
      <c r="K251" s="826" t="s">
        <v>785</v>
      </c>
      <c r="L251" s="1215" t="str">
        <f t="shared" si="7"/>
        <v/>
      </c>
      <c r="M251" s="1076"/>
      <c r="N251" s="1076"/>
      <c r="O251" s="1076"/>
      <c r="P251" s="1076"/>
      <c r="Q251" s="1076"/>
    </row>
    <row r="252" spans="1:17" s="1009" customFormat="1" ht="15.95" customHeight="1">
      <c r="A252" s="1001"/>
      <c r="B252" s="1028">
        <v>44616</v>
      </c>
      <c r="C252" s="1003">
        <v>99</v>
      </c>
      <c r="D252" s="1004"/>
      <c r="E252" s="1005" t="str">
        <f>IF($G252="","",VLOOKUP($G252,'DANH MỤC VẬT TƯ'!$B$10:$G$55,2,0))</f>
        <v>Lẩu thái</v>
      </c>
      <c r="F252" s="1005" t="str">
        <f>IF($G252="","",VLOOKUP($G252,'DANH MỤC VẬT TƯ'!$B$10:$G$55,3,0))</f>
        <v>Nồi</v>
      </c>
      <c r="G252" s="1203" t="s">
        <v>2056</v>
      </c>
      <c r="H252" s="1214">
        <v>30</v>
      </c>
      <c r="I252" s="828">
        <f>IF($G252="","",VLOOKUP($G252,'BÁO CÁO NXT 155'!$A$49:$L$59,8,0))</f>
        <v>397116.29605737486</v>
      </c>
      <c r="J252" s="828">
        <f t="shared" si="6"/>
        <v>11913488.881721245</v>
      </c>
      <c r="K252" s="826">
        <v>550000</v>
      </c>
      <c r="L252" s="1215">
        <f t="shared" si="7"/>
        <v>16500000</v>
      </c>
      <c r="M252" s="1076"/>
      <c r="N252" s="1076"/>
      <c r="O252" s="1076"/>
      <c r="P252" s="1076"/>
      <c r="Q252" s="1076"/>
    </row>
    <row r="253" spans="1:17" s="1009" customFormat="1" ht="15.95" customHeight="1">
      <c r="A253" s="1001"/>
      <c r="B253" s="1028">
        <v>44616</v>
      </c>
      <c r="C253" s="1003">
        <v>99</v>
      </c>
      <c r="D253" s="1004"/>
      <c r="E253" s="1005" t="str">
        <f>IF($G253="","",VLOOKUP($G253,'DANH MỤC VẬT TƯ'!$B$10:$G$55,2,0))</f>
        <v>Ngô Chiên</v>
      </c>
      <c r="F253" s="1005" t="str">
        <f>IF($G253="","",VLOOKUP($G253,'DANH MỤC VẬT TƯ'!$B$10:$G$55,3,0))</f>
        <v>Đĩa</v>
      </c>
      <c r="G253" s="1203" t="s">
        <v>1971</v>
      </c>
      <c r="H253" s="1214">
        <v>25</v>
      </c>
      <c r="I253" s="828">
        <f>IF($G253="","",VLOOKUP($G253,'BÁO CÁO NXT 155'!$A$49:$L$59,8,0))</f>
        <v>28283.822524949723</v>
      </c>
      <c r="J253" s="828">
        <f t="shared" si="6"/>
        <v>707095.56312374305</v>
      </c>
      <c r="K253" s="826">
        <v>35000</v>
      </c>
      <c r="L253" s="1215">
        <f t="shared" si="7"/>
        <v>875000</v>
      </c>
      <c r="M253" s="1076"/>
      <c r="N253" s="1076"/>
      <c r="O253" s="1076"/>
      <c r="P253" s="1076"/>
      <c r="Q253" s="1076"/>
    </row>
    <row r="254" spans="1:17" s="1009" customFormat="1" ht="15.95" customHeight="1">
      <c r="A254" s="1001"/>
      <c r="B254" s="1028"/>
      <c r="C254" s="1003"/>
      <c r="D254" s="1004"/>
      <c r="E254" s="1005" t="str">
        <f>IF($G254="","",VLOOKUP($G254,'DANH MỤC VẬT TƯ'!$B$10:$G$55,2,0))</f>
        <v/>
      </c>
      <c r="F254" s="1005" t="str">
        <f>IF($G254="","",VLOOKUP($G254,'DANH MỤC VẬT TƯ'!$B$10:$G$55,3,0))</f>
        <v/>
      </c>
      <c r="G254" s="1203"/>
      <c r="H254" s="1214"/>
      <c r="I254" s="828" t="str">
        <f>IF($G254="","",VLOOKUP($G254,'BÁO CÁO NXT 155'!$A$49:$L$59,8,0))</f>
        <v/>
      </c>
      <c r="J254" s="828" t="str">
        <f t="shared" si="6"/>
        <v/>
      </c>
      <c r="K254" s="826" t="s">
        <v>785</v>
      </c>
      <c r="L254" s="1215" t="str">
        <f t="shared" si="7"/>
        <v/>
      </c>
      <c r="M254" s="1225"/>
      <c r="N254" s="1225"/>
      <c r="O254" s="1225"/>
      <c r="P254" s="1076"/>
      <c r="Q254" s="1076"/>
    </row>
    <row r="255" spans="1:17" s="1009" customFormat="1" ht="15.95" customHeight="1">
      <c r="A255" s="1001"/>
      <c r="B255" s="1002">
        <v>44617</v>
      </c>
      <c r="C255" s="1003">
        <v>101</v>
      </c>
      <c r="D255" s="1004"/>
      <c r="E255" s="1005" t="str">
        <f>IF($G255="","",VLOOKUP($G255,'DANH MỤC VẬT TƯ'!$B$10:$G$55,2,0))</f>
        <v>Lẩu cá diêu hồng</v>
      </c>
      <c r="F255" s="1005" t="str">
        <f>IF($G255="","",VLOOKUP($G255,'DANH MỤC VẬT TƯ'!$B$10:$G$55,3,0))</f>
        <v>Nồi</v>
      </c>
      <c r="G255" s="1203" t="s">
        <v>2121</v>
      </c>
      <c r="H255" s="1214">
        <v>30</v>
      </c>
      <c r="I255" s="828">
        <f>IF($G255="","",VLOOKUP($G255,'BÁO CÁO NXT 155'!$A$49:$L$59,8,0))</f>
        <v>222842.23807536144</v>
      </c>
      <c r="J255" s="828">
        <f t="shared" si="6"/>
        <v>6685267.142260843</v>
      </c>
      <c r="K255" s="826">
        <v>400000</v>
      </c>
      <c r="L255" s="1215">
        <f t="shared" si="7"/>
        <v>12000000</v>
      </c>
      <c r="M255" s="1076"/>
      <c r="N255" s="1076"/>
      <c r="O255" s="1076"/>
      <c r="P255" s="1076"/>
      <c r="Q255" s="1076"/>
    </row>
    <row r="256" spans="1:17" s="1009" customFormat="1" ht="15.95" customHeight="1">
      <c r="A256" s="1001"/>
      <c r="B256" s="1002">
        <v>44617</v>
      </c>
      <c r="C256" s="1003">
        <v>101</v>
      </c>
      <c r="D256" s="1004"/>
      <c r="E256" s="1005" t="str">
        <f>IF($G256="","",VLOOKUP($G256,'DANH MỤC VẬT TƯ'!$B$10:$G$55,2,0))</f>
        <v>Khoai tây chiên</v>
      </c>
      <c r="F256" s="1005" t="str">
        <f>IF($G256="","",VLOOKUP($G256,'DANH MỤC VẬT TƯ'!$B$10:$G$55,3,0))</f>
        <v>Đĩa</v>
      </c>
      <c r="G256" s="1203" t="s">
        <v>2129</v>
      </c>
      <c r="H256" s="1214">
        <v>39</v>
      </c>
      <c r="I256" s="828">
        <f>IF($G256="","",VLOOKUP($G256,'BÁO CÁO NXT 155'!$A$49:$L$59,8,0))</f>
        <v>29040.074464119494</v>
      </c>
      <c r="J256" s="828">
        <f t="shared" si="6"/>
        <v>1132562.9041006602</v>
      </c>
      <c r="K256" s="826">
        <v>35000</v>
      </c>
      <c r="L256" s="1215">
        <f t="shared" si="7"/>
        <v>1365000</v>
      </c>
      <c r="M256" s="1076"/>
      <c r="N256" s="1076"/>
      <c r="O256" s="1076"/>
      <c r="P256" s="1076"/>
      <c r="Q256" s="1076"/>
    </row>
    <row r="257" spans="1:19" s="1009" customFormat="1" ht="15.95" customHeight="1">
      <c r="A257" s="1001"/>
      <c r="B257" s="1028"/>
      <c r="C257" s="1003"/>
      <c r="D257" s="1004"/>
      <c r="E257" s="1005" t="str">
        <f>IF($G257="","",VLOOKUP($G257,'DANH MỤC VẬT TƯ'!$B$10:$G$55,2,0))</f>
        <v/>
      </c>
      <c r="F257" s="1005" t="str">
        <f>IF($G257="","",VLOOKUP($G257,'DANH MỤC VẬT TƯ'!$B$10:$G$55,3,0))</f>
        <v/>
      </c>
      <c r="G257" s="1099"/>
      <c r="H257" s="1214"/>
      <c r="I257" s="828" t="str">
        <f>IF($G257="","",VLOOKUP($G257,'BÁO CÁO NXT 155'!$A$49:$L$59,8,0))</f>
        <v/>
      </c>
      <c r="J257" s="828" t="str">
        <f t="shared" si="6"/>
        <v/>
      </c>
      <c r="K257" s="826" t="s">
        <v>785</v>
      </c>
      <c r="L257" s="1215" t="str">
        <f t="shared" si="7"/>
        <v/>
      </c>
      <c r="M257" s="1225"/>
      <c r="N257" s="1225"/>
      <c r="O257" s="1225"/>
      <c r="P257" s="1076"/>
      <c r="Q257" s="1076"/>
    </row>
    <row r="258" spans="1:19" s="1009" customFormat="1" ht="15.95" customHeight="1">
      <c r="A258" s="1001"/>
      <c r="B258" s="1002">
        <v>44617</v>
      </c>
      <c r="C258" s="1026">
        <v>102</v>
      </c>
      <c r="D258" s="1004"/>
      <c r="E258" s="1005" t="str">
        <f>IF($G258="","",VLOOKUP($G258,'DANH MỤC VẬT TƯ'!$B$10:$G$55,2,0))</f>
        <v>Bò xào thập cẩm</v>
      </c>
      <c r="F258" s="1005" t="str">
        <f>IF($G258="","",VLOOKUP($G258,'DANH MỤC VẬT TƯ'!$B$10:$G$55,3,0))</f>
        <v>Nồi</v>
      </c>
      <c r="G258" s="1099" t="s">
        <v>2127</v>
      </c>
      <c r="H258" s="1214">
        <v>20</v>
      </c>
      <c r="I258" s="828">
        <f>IF($G258="","",VLOOKUP($G258,'BÁO CÁO NXT 155'!$A$49:$L$59,8,0))</f>
        <v>171417.10621181648</v>
      </c>
      <c r="J258" s="828">
        <f t="shared" si="6"/>
        <v>3428342.1242363295</v>
      </c>
      <c r="K258" s="826">
        <v>210000</v>
      </c>
      <c r="L258" s="1215">
        <f t="shared" si="7"/>
        <v>4200000</v>
      </c>
      <c r="M258" s="1076"/>
      <c r="N258" s="1076"/>
      <c r="O258" s="1076"/>
      <c r="P258" s="1076"/>
      <c r="Q258" s="1076"/>
    </row>
    <row r="259" spans="1:19" s="1009" customFormat="1" ht="15.95" customHeight="1">
      <c r="A259" s="1001"/>
      <c r="B259" s="1028"/>
      <c r="C259" s="1003"/>
      <c r="D259" s="1004"/>
      <c r="E259" s="1005" t="str">
        <f>IF($G259="","",VLOOKUP($G259,'DANH MỤC VẬT TƯ'!$B$10:$G$55,2,0))</f>
        <v/>
      </c>
      <c r="F259" s="1005" t="str">
        <f>IF($G259="","",VLOOKUP($G259,'DANH MỤC VẬT TƯ'!$B$10:$G$55,3,0))</f>
        <v/>
      </c>
      <c r="G259" s="1099"/>
      <c r="H259" s="1214"/>
      <c r="I259" s="828" t="str">
        <f>IF($G259="","",VLOOKUP($G259,'BÁO CÁO NXT 155'!$A$49:$L$59,8,0))</f>
        <v/>
      </c>
      <c r="J259" s="828" t="str">
        <f t="shared" si="6"/>
        <v/>
      </c>
      <c r="K259" s="826" t="s">
        <v>785</v>
      </c>
      <c r="L259" s="1215" t="str">
        <f t="shared" si="7"/>
        <v/>
      </c>
      <c r="M259" s="1076"/>
      <c r="N259" s="1076"/>
      <c r="O259" s="1076"/>
      <c r="P259" s="1076"/>
      <c r="Q259" s="1076"/>
    </row>
    <row r="260" spans="1:19" s="1009" customFormat="1" ht="15.95" customHeight="1">
      <c r="A260" s="1001"/>
      <c r="B260" s="1028">
        <v>44618</v>
      </c>
      <c r="C260" s="1003">
        <v>103</v>
      </c>
      <c r="D260" s="1004"/>
      <c r="E260" s="1005" t="str">
        <f>IF($G260="","",VLOOKUP($G260,'DANH MỤC VẬT TƯ'!$B$10:$G$55,2,0))</f>
        <v>Mực nướng muối ớt</v>
      </c>
      <c r="F260" s="1005" t="str">
        <f>IF($G260="","",VLOOKUP($G260,'DANH MỤC VẬT TƯ'!$B$10:$G$55,3,0))</f>
        <v>Đĩa</v>
      </c>
      <c r="G260" s="1203" t="s">
        <v>2124</v>
      </c>
      <c r="H260" s="1214">
        <v>10</v>
      </c>
      <c r="I260" s="828">
        <f>IF($G260="","",VLOOKUP($G260,'BÁO CÁO NXT 155'!$A$49:$L$59,8,0))</f>
        <v>231413.09338595223</v>
      </c>
      <c r="J260" s="828">
        <f t="shared" si="6"/>
        <v>2314130.9338595225</v>
      </c>
      <c r="K260" s="826">
        <v>350000</v>
      </c>
      <c r="L260" s="1215">
        <f t="shared" si="7"/>
        <v>3500000</v>
      </c>
      <c r="M260" s="1190"/>
      <c r="N260" s="1076"/>
      <c r="O260" s="1076"/>
      <c r="P260" s="1076"/>
      <c r="Q260" s="1076"/>
    </row>
    <row r="261" spans="1:19" s="1009" customFormat="1" ht="15" customHeight="1">
      <c r="A261" s="1001"/>
      <c r="B261" s="1028"/>
      <c r="C261" s="1003"/>
      <c r="D261" s="1004"/>
      <c r="E261" s="1005" t="str">
        <f>IF($G261="","",VLOOKUP($G261,'DANH MỤC VẬT TƯ'!$B$10:$G$55,2,0))</f>
        <v/>
      </c>
      <c r="F261" s="1005" t="str">
        <f>IF($G261="","",VLOOKUP($G261,'DANH MỤC VẬT TƯ'!$B$10:$G$55,3,0))</f>
        <v/>
      </c>
      <c r="G261" s="1099"/>
      <c r="H261" s="1214"/>
      <c r="I261" s="828" t="str">
        <f>IF($G261="","",VLOOKUP($G261,'BÁO CÁO NXT 155'!$A$49:$L$59,8,0))</f>
        <v/>
      </c>
      <c r="J261" s="828" t="str">
        <f t="shared" si="6"/>
        <v/>
      </c>
      <c r="K261" s="826" t="s">
        <v>785</v>
      </c>
      <c r="L261" s="1215" t="str">
        <f t="shared" si="7"/>
        <v/>
      </c>
      <c r="M261" s="1076"/>
      <c r="N261" s="1076"/>
      <c r="O261" s="1076"/>
      <c r="P261" s="1076"/>
      <c r="Q261" s="1076"/>
    </row>
    <row r="262" spans="1:19" s="1009" customFormat="1" ht="15.95" customHeight="1">
      <c r="A262" s="1001"/>
      <c r="B262" s="1028">
        <v>44618</v>
      </c>
      <c r="C262" s="1026">
        <v>104</v>
      </c>
      <c r="D262" s="1004"/>
      <c r="E262" s="1005" t="str">
        <f>IF($G262="","",VLOOKUP($G262,'DANH MỤC VẬT TƯ'!$B$10:$G$55,2,0))</f>
        <v>Bò xào hành</v>
      </c>
      <c r="F262" s="1005" t="str">
        <f>IF($G262="","",VLOOKUP($G262,'DANH MỤC VẬT TƯ'!$B$10:$G$55,3,0))</f>
        <v>Đĩa</v>
      </c>
      <c r="G262" s="1099" t="s">
        <v>2140</v>
      </c>
      <c r="H262" s="1214">
        <v>20</v>
      </c>
      <c r="I262" s="828">
        <f>IF($G262="","",VLOOKUP($G262,'BÁO CÁO NXT 155'!$A$49:$L$59,8,0))</f>
        <v>162846.25090122569</v>
      </c>
      <c r="J262" s="828">
        <f t="shared" si="6"/>
        <v>3256925.018024514</v>
      </c>
      <c r="K262" s="826">
        <v>250000</v>
      </c>
      <c r="L262" s="1215">
        <f t="shared" si="7"/>
        <v>5000000</v>
      </c>
      <c r="M262" s="1190"/>
      <c r="N262" s="1076"/>
      <c r="O262" s="1076"/>
      <c r="P262" s="1076"/>
      <c r="Q262" s="1076"/>
    </row>
    <row r="263" spans="1:19" s="1009" customFormat="1" ht="15.95" customHeight="1">
      <c r="A263" s="1001"/>
      <c r="B263" s="1028"/>
      <c r="C263" s="1003"/>
      <c r="D263" s="1004"/>
      <c r="E263" s="1005" t="str">
        <f>IF($G263="","",VLOOKUP($G263,'DANH MỤC VẬT TƯ'!$B$10:$G$55,2,0))</f>
        <v/>
      </c>
      <c r="F263" s="1005" t="str">
        <f>IF($G263="","",VLOOKUP($G263,'DANH MỤC VẬT TƯ'!$B$10:$G$55,3,0))</f>
        <v/>
      </c>
      <c r="G263" s="1203"/>
      <c r="H263" s="1214"/>
      <c r="I263" s="828" t="str">
        <f>IF($G263="","",VLOOKUP($G263,'BÁO CÁO NXT 155'!$A$49:$L$59,8,0))</f>
        <v/>
      </c>
      <c r="J263" s="828" t="str">
        <f t="shared" si="6"/>
        <v/>
      </c>
      <c r="K263" s="826" t="s">
        <v>785</v>
      </c>
      <c r="L263" s="1215" t="str">
        <f t="shared" si="7"/>
        <v/>
      </c>
      <c r="M263" s="1076"/>
      <c r="N263" s="1076"/>
      <c r="O263" s="1076"/>
      <c r="P263" s="1076"/>
      <c r="Q263" s="1076"/>
    </row>
    <row r="264" spans="1:19" s="1009" customFormat="1" ht="15.95" customHeight="1">
      <c r="A264" s="1001"/>
      <c r="B264" s="1028">
        <v>44618</v>
      </c>
      <c r="C264" s="1003">
        <v>105</v>
      </c>
      <c r="D264" s="1004"/>
      <c r="E264" s="1005" t="str">
        <f>IF($G264="","",VLOOKUP($G264,'DANH MỤC VẬT TƯ'!$B$10:$G$55,2,0))</f>
        <v>Lẩu thập cẩm</v>
      </c>
      <c r="F264" s="1005" t="str">
        <f>IF($G264="","",VLOOKUP($G264,'DANH MỤC VẬT TƯ'!$B$10:$G$55,3,0))</f>
        <v>Nồi</v>
      </c>
      <c r="G264" s="1203" t="s">
        <v>2128</v>
      </c>
      <c r="H264" s="1214">
        <v>20</v>
      </c>
      <c r="I264" s="828">
        <f>IF($G264="","",VLOOKUP($G264,'BÁO CÁO NXT 155'!$A$49:$L$59,8,0))</f>
        <v>628529.38944332721</v>
      </c>
      <c r="J264" s="828">
        <f t="shared" si="6"/>
        <v>12570587.788866544</v>
      </c>
      <c r="K264" s="826">
        <v>850000</v>
      </c>
      <c r="L264" s="1215">
        <f t="shared" si="7"/>
        <v>17000000</v>
      </c>
      <c r="M264" s="1190"/>
      <c r="N264" s="1076"/>
      <c r="O264" s="1076"/>
      <c r="P264" s="1076"/>
      <c r="Q264" s="1076"/>
    </row>
    <row r="265" spans="1:19" s="1009" customFormat="1" ht="15.95" customHeight="1">
      <c r="A265" s="1001" t="str">
        <f>+IF($D$13="","",IF($D265=$B$7,1+MAX($A$11:A180),""))</f>
        <v/>
      </c>
      <c r="B265" s="1028"/>
      <c r="C265" s="1003"/>
      <c r="D265" s="1004"/>
      <c r="E265" s="1197"/>
      <c r="F265" s="1004"/>
      <c r="G265" s="1074"/>
      <c r="H265" s="1187"/>
      <c r="I265" s="1218"/>
      <c r="J265" s="1218"/>
      <c r="K265" s="1215"/>
      <c r="L265" s="1215"/>
      <c r="M265" s="1076"/>
      <c r="N265" s="1076"/>
      <c r="O265" s="1076"/>
      <c r="P265" s="1076"/>
      <c r="Q265" s="1076"/>
    </row>
    <row r="266" spans="1:19" s="1039" customFormat="1" ht="15.95" customHeight="1">
      <c r="A266" s="1001" t="str">
        <f>+IF($D$13="","",IF($D266=$B$7,1+MAX($A$11:A265),""))</f>
        <v/>
      </c>
      <c r="B266" s="1430"/>
      <c r="C266" s="1466"/>
      <c r="D266" s="1467"/>
      <c r="E266" s="1433" t="s">
        <v>125</v>
      </c>
      <c r="F266" s="1433" t="s">
        <v>242</v>
      </c>
      <c r="G266" s="1473" t="s">
        <v>242</v>
      </c>
      <c r="H266" s="1474">
        <f>SUM(H174:H265)</f>
        <v>1000</v>
      </c>
      <c r="I266" s="1433" t="s">
        <v>242</v>
      </c>
      <c r="J266" s="1474">
        <f>SUM(J174:J265)</f>
        <v>247526301.369863</v>
      </c>
      <c r="K266" s="1431" t="s">
        <v>242</v>
      </c>
      <c r="L266" s="1475">
        <f>SUM(L174:L265)</f>
        <v>338875000</v>
      </c>
      <c r="M266" s="1086"/>
      <c r="N266" s="1086"/>
      <c r="O266" s="1086"/>
      <c r="P266" s="1086"/>
      <c r="Q266" s="1086"/>
      <c r="R266" s="1086"/>
    </row>
    <row r="267" spans="1:19" s="1009" customFormat="1" ht="15.95" customHeight="1">
      <c r="A267" s="1001" t="str">
        <f>+IF($D$13="","",IF($D267=$B$7,1+MAX($A$11:A266),""))</f>
        <v/>
      </c>
      <c r="B267" s="1045"/>
      <c r="C267" s="1040"/>
      <c r="D267" s="1041"/>
      <c r="E267" s="1083"/>
      <c r="F267" s="1041"/>
      <c r="G267" s="1138"/>
      <c r="H267" s="1199"/>
      <c r="I267" s="1220"/>
      <c r="J267" s="1220"/>
      <c r="K267" s="1221"/>
      <c r="L267" s="1221"/>
      <c r="M267" s="1085"/>
      <c r="N267" s="1085"/>
      <c r="O267" s="1085"/>
      <c r="P267" s="1085"/>
      <c r="Q267" s="1076"/>
      <c r="R267" s="1076"/>
      <c r="S267" s="1076"/>
    </row>
    <row r="268" spans="1:19" s="1179" customFormat="1" ht="15.95" customHeight="1">
      <c r="A268" s="1001" t="str">
        <f>+IF($D$13="","",IF($D268=$B$7,1+MAX($A$11:A267),""))</f>
        <v/>
      </c>
      <c r="B268" s="1046"/>
      <c r="C268" s="1366" t="s">
        <v>244</v>
      </c>
      <c r="D268" s="1048"/>
      <c r="E268" s="1039"/>
      <c r="F268" s="1039" t="s">
        <v>475</v>
      </c>
      <c r="G268" s="1138"/>
      <c r="H268" s="1050"/>
      <c r="I268" s="1050"/>
      <c r="J268" s="2005" t="s">
        <v>246</v>
      </c>
      <c r="K268" s="2005"/>
      <c r="L268" s="2005"/>
    </row>
    <row r="269" spans="1:19" s="1179" customFormat="1" ht="15.95" customHeight="1">
      <c r="A269" s="1001" t="str">
        <f>+IF($D$13="","",IF($D269=$B$7,1+MAX($A$11:A268),""))</f>
        <v/>
      </c>
      <c r="B269" s="1045"/>
      <c r="C269" s="1368" t="s">
        <v>247</v>
      </c>
      <c r="D269" s="1052"/>
      <c r="E269" s="1053"/>
      <c r="F269" s="1053" t="s">
        <v>247</v>
      </c>
      <c r="G269" s="1138"/>
      <c r="H269" s="1199"/>
      <c r="I269" s="1052"/>
      <c r="J269" s="2006" t="s">
        <v>247</v>
      </c>
      <c r="K269" s="2006"/>
      <c r="L269" s="2006"/>
    </row>
    <row r="270" spans="1:19" s="1179" customFormat="1" ht="15.95" customHeight="1">
      <c r="A270" s="1001"/>
      <c r="B270" s="1045"/>
      <c r="C270" s="1368"/>
      <c r="D270" s="1052"/>
      <c r="E270" s="1053"/>
      <c r="F270" s="1053"/>
      <c r="G270" s="1138"/>
      <c r="H270" s="1199"/>
      <c r="I270" s="1052"/>
      <c r="J270" s="1407"/>
      <c r="K270" s="1407"/>
      <c r="L270" s="1407"/>
    </row>
    <row r="271" spans="1:19" s="1179" customFormat="1" ht="15.95" customHeight="1">
      <c r="A271" s="1001"/>
      <c r="B271" s="1045"/>
      <c r="C271" s="1368"/>
      <c r="D271" s="1052"/>
      <c r="E271" s="1053"/>
      <c r="F271" s="1053"/>
      <c r="G271" s="1138"/>
      <c r="H271" s="1199"/>
      <c r="I271" s="1052"/>
      <c r="J271" s="1407"/>
      <c r="K271" s="1407"/>
      <c r="L271" s="1407"/>
    </row>
    <row r="272" spans="1:19" s="1179" customFormat="1" ht="15.95" customHeight="1">
      <c r="A272" s="1001"/>
      <c r="B272" s="1045"/>
      <c r="C272" s="1368"/>
      <c r="D272" s="1052"/>
      <c r="E272" s="1053"/>
      <c r="F272" s="1053"/>
      <c r="G272" s="1138"/>
      <c r="H272" s="1199"/>
      <c r="I272" s="1052"/>
      <c r="J272" s="1407"/>
      <c r="K272" s="1407"/>
      <c r="L272" s="1407"/>
    </row>
    <row r="273" spans="1:19" s="1179" customFormat="1" ht="15.95" customHeight="1">
      <c r="A273" s="1001"/>
      <c r="B273" s="1045"/>
      <c r="C273" s="1368"/>
      <c r="D273" s="1052"/>
      <c r="E273" s="1053"/>
      <c r="F273" s="1053"/>
      <c r="G273" s="1138"/>
      <c r="H273" s="1199"/>
      <c r="I273" s="1052"/>
      <c r="J273" s="1407"/>
      <c r="K273" s="1407"/>
      <c r="L273" s="1407"/>
    </row>
    <row r="274" spans="1:19" s="1179" customFormat="1" ht="15.95" customHeight="1">
      <c r="A274" s="1001"/>
      <c r="B274" s="1045"/>
      <c r="C274" s="1368"/>
      <c r="D274" s="1052"/>
      <c r="E274" s="1053"/>
      <c r="F274" s="1053"/>
      <c r="G274" s="1138"/>
      <c r="H274" s="1199"/>
      <c r="I274" s="1052"/>
      <c r="J274" s="1407"/>
      <c r="K274" s="1407"/>
      <c r="L274" s="1407"/>
    </row>
    <row r="275" spans="1:19" s="1179" customFormat="1" ht="15.95" customHeight="1">
      <c r="A275" s="1001"/>
      <c r="B275" s="1045"/>
      <c r="C275" s="1368"/>
      <c r="D275" s="1052"/>
      <c r="E275" s="1053"/>
      <c r="F275" s="1053"/>
      <c r="G275" s="1138"/>
      <c r="H275" s="1199"/>
      <c r="I275" s="1052"/>
      <c r="J275" s="1407"/>
      <c r="K275" s="1407"/>
      <c r="L275" s="1407"/>
    </row>
    <row r="276" spans="1:19" s="1179" customFormat="1" ht="15.95" customHeight="1">
      <c r="A276" s="1001"/>
      <c r="B276" s="1045"/>
      <c r="C276" s="1368"/>
      <c r="D276" s="1052"/>
      <c r="E276" s="1053"/>
      <c r="F276" s="1053"/>
      <c r="G276" s="1138"/>
      <c r="H276" s="1199"/>
      <c r="I276" s="1052"/>
      <c r="J276" s="1407"/>
      <c r="K276" s="1407"/>
      <c r="L276" s="1407"/>
    </row>
    <row r="277" spans="1:19" s="1179" customFormat="1" ht="15.95" customHeight="1">
      <c r="A277" s="1001"/>
      <c r="B277" s="1045"/>
      <c r="C277" s="1368"/>
      <c r="D277" s="1052"/>
      <c r="E277" s="1053"/>
      <c r="F277" s="1053"/>
      <c r="G277" s="1138"/>
      <c r="H277" s="1199"/>
      <c r="I277" s="1052"/>
      <c r="J277" s="1407"/>
      <c r="K277" s="1407"/>
      <c r="L277" s="1407"/>
    </row>
    <row r="278" spans="1:19" s="1179" customFormat="1" ht="15.95" customHeight="1">
      <c r="A278" s="1001"/>
      <c r="B278" s="1045"/>
      <c r="C278" s="1368"/>
      <c r="D278" s="1052"/>
      <c r="E278" s="1053"/>
      <c r="F278" s="1053"/>
      <c r="G278" s="1138"/>
      <c r="H278" s="1199"/>
      <c r="I278" s="1052"/>
      <c r="J278" s="1407"/>
      <c r="K278" s="1407"/>
      <c r="L278" s="1407"/>
    </row>
    <row r="279" spans="1:19" s="1179" customFormat="1" ht="15.95" customHeight="1">
      <c r="A279" s="1001"/>
      <c r="B279" s="1045"/>
      <c r="C279" s="1368"/>
      <c r="D279" s="1052"/>
      <c r="E279" s="1053"/>
      <c r="F279" s="1053"/>
      <c r="G279" s="1138"/>
      <c r="H279" s="1199"/>
      <c r="I279" s="1052"/>
      <c r="J279" s="1407"/>
      <c r="K279" s="1407"/>
      <c r="L279" s="1407"/>
    </row>
    <row r="280" spans="1:19" s="1179" customFormat="1" ht="15.95" customHeight="1">
      <c r="A280" s="1001"/>
      <c r="B280" s="1045"/>
      <c r="C280" s="1368"/>
      <c r="D280" s="1052"/>
      <c r="E280" s="1053"/>
      <c r="F280" s="1053"/>
      <c r="G280" s="1138"/>
      <c r="H280" s="1199"/>
      <c r="I280" s="1052"/>
      <c r="J280" s="1407"/>
      <c r="K280" s="1407"/>
      <c r="L280" s="1407"/>
    </row>
    <row r="281" spans="1:19" s="1179" customFormat="1" ht="15.95" customHeight="1">
      <c r="A281" s="1001"/>
      <c r="B281" s="1045"/>
      <c r="C281" s="1368"/>
      <c r="D281" s="1052"/>
      <c r="E281" s="1053"/>
      <c r="F281" s="1053"/>
      <c r="G281" s="1138"/>
      <c r="H281" s="1199"/>
      <c r="I281" s="1052"/>
      <c r="J281" s="1407"/>
      <c r="K281" s="1407"/>
      <c r="L281" s="1407"/>
    </row>
    <row r="282" spans="1:19" s="1009" customFormat="1" ht="15.95" customHeight="1">
      <c r="A282" s="1010" t="s">
        <v>1634</v>
      </c>
      <c r="B282" s="1045"/>
      <c r="C282" s="1040"/>
      <c r="D282" s="1041"/>
      <c r="E282" s="1083"/>
      <c r="F282" s="1041"/>
      <c r="G282" s="1138"/>
      <c r="H282" s="1199"/>
      <c r="I282" s="1220"/>
      <c r="J282" s="1220"/>
      <c r="K282" s="1221"/>
      <c r="L282" s="1221"/>
      <c r="M282" s="1085"/>
      <c r="N282" s="1085"/>
      <c r="O282" s="1085"/>
      <c r="P282" s="1085"/>
      <c r="Q282" s="1076"/>
      <c r="R282" s="1076"/>
      <c r="S282" s="1076"/>
    </row>
    <row r="283" spans="1:19" s="1009" customFormat="1" ht="15.95" customHeight="1">
      <c r="A283" s="1010" t="s">
        <v>129</v>
      </c>
      <c r="B283" s="1045"/>
      <c r="C283" s="1040"/>
      <c r="D283" s="1041"/>
      <c r="E283" s="1083"/>
      <c r="F283" s="1041"/>
      <c r="G283" s="1138"/>
      <c r="H283" s="1199"/>
      <c r="I283" s="1220"/>
      <c r="J283" s="1220"/>
      <c r="K283" s="1221"/>
      <c r="L283" s="1221"/>
      <c r="M283" s="1085"/>
      <c r="N283" s="1085"/>
      <c r="O283" s="1085"/>
      <c r="P283" s="1085"/>
      <c r="Q283" s="1076"/>
      <c r="R283" s="1076"/>
      <c r="S283" s="1076"/>
    </row>
    <row r="284" spans="1:19" s="1009" customFormat="1" ht="15.95" customHeight="1">
      <c r="A284" s="1010" t="s">
        <v>2163</v>
      </c>
      <c r="B284" s="1045"/>
      <c r="C284" s="1040"/>
      <c r="D284" s="1041"/>
      <c r="E284" s="1083"/>
      <c r="F284" s="1041"/>
      <c r="G284" s="1138"/>
      <c r="H284" s="1199"/>
      <c r="I284" s="1220"/>
      <c r="J284" s="1220"/>
      <c r="K284" s="1221"/>
      <c r="L284" s="1221"/>
      <c r="M284" s="1085"/>
      <c r="N284" s="1085"/>
      <c r="O284" s="1085"/>
      <c r="P284" s="1085"/>
      <c r="Q284" s="1076"/>
      <c r="R284" s="1076"/>
      <c r="S284" s="1076"/>
    </row>
    <row r="285" spans="1:19" s="1009" customFormat="1" ht="15.95" customHeight="1">
      <c r="A285" s="1010"/>
      <c r="B285" s="1045"/>
      <c r="C285" s="1040"/>
      <c r="D285" s="1041"/>
      <c r="E285" s="1083"/>
      <c r="F285" s="1041"/>
      <c r="G285" s="1138"/>
      <c r="H285" s="1199"/>
      <c r="I285" s="1220"/>
      <c r="J285" s="1220"/>
      <c r="K285" s="1221"/>
      <c r="L285" s="1221"/>
      <c r="M285" s="1085"/>
      <c r="N285" s="1085"/>
      <c r="O285" s="1085"/>
      <c r="P285" s="1085"/>
      <c r="Q285" s="1076"/>
      <c r="R285" s="1076"/>
      <c r="S285" s="1076"/>
    </row>
    <row r="286" spans="1:19" s="1009" customFormat="1" ht="15.95" customHeight="1">
      <c r="A286" s="1010"/>
      <c r="B286" s="1045"/>
      <c r="C286" s="1040"/>
      <c r="D286" s="1041"/>
      <c r="E286" s="1083"/>
      <c r="F286" s="1041"/>
      <c r="G286" s="1138"/>
      <c r="H286" s="1199"/>
      <c r="I286" s="1220"/>
      <c r="J286" s="1220"/>
      <c r="K286" s="1221"/>
      <c r="L286" s="1221"/>
      <c r="M286" s="1085"/>
      <c r="N286" s="1085"/>
      <c r="O286" s="1085"/>
      <c r="P286" s="1085"/>
      <c r="Q286" s="1076"/>
      <c r="R286" s="1076"/>
      <c r="S286" s="1076"/>
    </row>
    <row r="287" spans="1:19" s="1009" customFormat="1" ht="15.95" customHeight="1">
      <c r="A287" s="1001" t="str">
        <f>+IF($D$13="","",IF($D287=$B$7,1+MAX($A$11:A284),""))</f>
        <v/>
      </c>
      <c r="B287" s="1045"/>
      <c r="C287" s="1040"/>
      <c r="D287" s="1041"/>
      <c r="E287" s="1083"/>
      <c r="F287" s="1041"/>
      <c r="G287" s="1138"/>
      <c r="H287" s="1199"/>
      <c r="I287" s="1220"/>
      <c r="J287" s="1220"/>
      <c r="K287" s="1221"/>
      <c r="L287" s="1221"/>
      <c r="M287" s="1085"/>
      <c r="N287" s="1085"/>
      <c r="O287" s="1085"/>
      <c r="P287" s="1085"/>
      <c r="Q287" s="1076"/>
      <c r="R287" s="1076"/>
      <c r="S287" s="1076"/>
    </row>
    <row r="288" spans="1:19" s="1009" customFormat="1" ht="15.95" customHeight="1">
      <c r="A288" s="1001" t="str">
        <f>+IF($D$13="","",IF($D288=$B$7,1+MAX($A$11:A287),""))</f>
        <v/>
      </c>
      <c r="B288" s="1045"/>
      <c r="C288" s="1040"/>
      <c r="D288" s="1041"/>
      <c r="E288" s="1083"/>
      <c r="F288" s="1041"/>
      <c r="G288" s="1138"/>
      <c r="H288" s="1199"/>
      <c r="I288" s="1220"/>
      <c r="J288" s="1220"/>
      <c r="K288" s="1221"/>
      <c r="L288" s="1221"/>
      <c r="M288" s="1085"/>
      <c r="N288" s="1085"/>
      <c r="O288" s="1085"/>
      <c r="P288" s="1085"/>
      <c r="Q288" s="1076"/>
      <c r="R288" s="1076"/>
      <c r="S288" s="1076"/>
    </row>
    <row r="289" spans="1:17" s="1013" customFormat="1" ht="20.25">
      <c r="A289" s="1001" t="str">
        <f>+IF($D$13="","",IF($D289=$B$7,1+MAX($A$11:A288),""))</f>
        <v/>
      </c>
      <c r="B289" s="1014"/>
      <c r="C289" s="1015"/>
      <c r="E289" s="1014"/>
      <c r="F289" s="1184" t="s">
        <v>253</v>
      </c>
      <c r="G289" s="1014"/>
      <c r="H289" s="1208"/>
      <c r="I289" s="1155"/>
      <c r="J289" s="1155"/>
      <c r="K289" s="820"/>
      <c r="L289" s="820"/>
    </row>
    <row r="290" spans="1:17" s="1017" customFormat="1" ht="15.95" customHeight="1">
      <c r="A290" s="1001" t="str">
        <f>+IF($D$13="","",IF($D290=$B$7,1+MAX($A$11:A289),""))</f>
        <v/>
      </c>
      <c r="C290" s="1018"/>
      <c r="E290" s="1209"/>
      <c r="F290" s="1210" t="s">
        <v>1976</v>
      </c>
      <c r="G290" s="1209"/>
      <c r="H290" s="1199"/>
      <c r="I290" s="1155"/>
      <c r="J290" s="1155"/>
      <c r="K290" s="820"/>
      <c r="L290" s="820"/>
    </row>
    <row r="291" spans="1:17" s="1019" customFormat="1" ht="19.5" customHeight="1">
      <c r="A291" s="1001" t="str">
        <f>+IF($D$13="","",IF($D291=$B$7,1+MAX($A$11:A290),""))</f>
        <v/>
      </c>
      <c r="B291" s="2041" t="s">
        <v>81</v>
      </c>
      <c r="C291" s="2042"/>
      <c r="D291" s="2026" t="s">
        <v>248</v>
      </c>
      <c r="E291" s="2024" t="s">
        <v>1608</v>
      </c>
      <c r="F291" s="2025" t="s">
        <v>132</v>
      </c>
      <c r="G291" s="2043" t="s">
        <v>2144</v>
      </c>
      <c r="H291" s="2015" t="s">
        <v>72</v>
      </c>
      <c r="I291" s="2017" t="s">
        <v>2145</v>
      </c>
      <c r="J291" s="2018"/>
      <c r="K291" s="2019" t="s">
        <v>250</v>
      </c>
      <c r="L291" s="2019"/>
    </row>
    <row r="292" spans="1:17" s="1019" customFormat="1" ht="36.75" customHeight="1">
      <c r="A292" s="1001" t="str">
        <f>+IF($D$13="","",IF($D292=$B$7,1+MAX($A$11:A291),""))</f>
        <v/>
      </c>
      <c r="B292" s="1459" t="s">
        <v>240</v>
      </c>
      <c r="C292" s="1460" t="s">
        <v>76</v>
      </c>
      <c r="D292" s="2027"/>
      <c r="E292" s="2024"/>
      <c r="F292" s="2025"/>
      <c r="G292" s="2044"/>
      <c r="H292" s="2016"/>
      <c r="I292" s="1414" t="s">
        <v>251</v>
      </c>
      <c r="J292" s="1415" t="s">
        <v>239</v>
      </c>
      <c r="K292" s="1416" t="s">
        <v>251</v>
      </c>
      <c r="L292" s="1417" t="s">
        <v>239</v>
      </c>
    </row>
    <row r="293" spans="1:17" s="1021" customFormat="1" ht="15.95" customHeight="1">
      <c r="A293" s="1001" t="str">
        <f>+IF($D$13="","",IF($D293=$B$7,1+MAX($A$11:A292),""))</f>
        <v/>
      </c>
      <c r="B293" s="1424" t="s">
        <v>83</v>
      </c>
      <c r="C293" s="1476" t="s">
        <v>1</v>
      </c>
      <c r="D293" s="1428" t="s">
        <v>84</v>
      </c>
      <c r="E293" s="1427" t="s">
        <v>85</v>
      </c>
      <c r="F293" s="1427" t="s">
        <v>86</v>
      </c>
      <c r="G293" s="1477" t="s">
        <v>87</v>
      </c>
      <c r="H293" s="1429" t="s">
        <v>241</v>
      </c>
      <c r="I293" s="1478" t="s">
        <v>145</v>
      </c>
      <c r="J293" s="1478" t="s">
        <v>146</v>
      </c>
      <c r="K293" s="1479" t="s">
        <v>147</v>
      </c>
      <c r="L293" s="1479" t="s">
        <v>148</v>
      </c>
    </row>
    <row r="294" spans="1:17" s="1021" customFormat="1" ht="15.95" customHeight="1">
      <c r="A294" s="1001"/>
      <c r="B294" s="1087"/>
      <c r="C294" s="1458"/>
      <c r="D294" s="1088"/>
      <c r="E294" s="1089"/>
      <c r="F294" s="1089"/>
      <c r="G294" s="1228"/>
      <c r="H294" s="1091"/>
      <c r="I294" s="1229"/>
      <c r="J294" s="1229"/>
      <c r="K294" s="1230"/>
      <c r="L294" s="1230"/>
    </row>
    <row r="295" spans="1:17" s="1009" customFormat="1" ht="15.95" customHeight="1">
      <c r="A295" s="1001" t="str">
        <f>+IF($D$13="","",IF($D295=$B$7,1+MAX($A$11:A293),""))</f>
        <v/>
      </c>
      <c r="B295" s="1002">
        <v>44626</v>
      </c>
      <c r="C295" s="1026">
        <v>106</v>
      </c>
      <c r="D295" s="1027"/>
      <c r="E295" s="1005" t="str">
        <f>IF($G295="","",VLOOKUP($G295,'DANH MỤC VẬT TƯ'!$B$10:$G$55,2,0))</f>
        <v>Lẩu cá diêu hồng</v>
      </c>
      <c r="F295" s="1005" t="str">
        <f>IF($G295="","",VLOOKUP($G295,'DANH MỤC VẬT TƯ'!$B$10:$G$55,3,0))</f>
        <v>Nồi</v>
      </c>
      <c r="G295" s="1203" t="s">
        <v>2121</v>
      </c>
      <c r="H295" s="1231">
        <v>30</v>
      </c>
      <c r="I295" s="828">
        <f>IF($G295="","",VLOOKUP($G295,'BÁO CÁO NXT 155'!$A$86:$L$95,8,0))</f>
        <v>180600.86028528845</v>
      </c>
      <c r="J295" s="828">
        <f>IF(H295="","",H295*I295)</f>
        <v>5418025.8085586531</v>
      </c>
      <c r="K295" s="826">
        <v>400000</v>
      </c>
      <c r="L295" s="1215">
        <f>IF(H295="","",H295*K295)</f>
        <v>12000000</v>
      </c>
      <c r="M295" s="1076"/>
      <c r="N295" s="1076"/>
      <c r="O295" s="1076"/>
      <c r="P295" s="1076"/>
      <c r="Q295" s="1076"/>
    </row>
    <row r="296" spans="1:17" s="1009" customFormat="1" ht="15.95" customHeight="1">
      <c r="A296" s="1001" t="str">
        <f>+IF($D$13="","",IF($D296=$B$7,1+MAX($A$11:A295),""))</f>
        <v/>
      </c>
      <c r="B296" s="1002">
        <v>44626</v>
      </c>
      <c r="C296" s="1026">
        <v>106</v>
      </c>
      <c r="D296" s="1027"/>
      <c r="E296" s="1005" t="str">
        <f>IF($G296="","",VLOOKUP($G296,'DANH MỤC VẬT TƯ'!$B$10:$G$55,2,0))</f>
        <v>Khoai tây chiên</v>
      </c>
      <c r="F296" s="1005" t="str">
        <f>IF($G296="","",VLOOKUP($G296,'DANH MỤC VẬT TƯ'!$B$10:$G$55,3,0))</f>
        <v>Đĩa</v>
      </c>
      <c r="G296" s="1203" t="s">
        <v>2129</v>
      </c>
      <c r="H296" s="1231">
        <v>17</v>
      </c>
      <c r="I296" s="828">
        <f>IF($G296="","",VLOOKUP($G296,'BÁO CÁO NXT 155'!$A$86:$L$95,8,0))</f>
        <v>22227.798188958583</v>
      </c>
      <c r="J296" s="828">
        <f t="shared" ref="J296:J359" si="8">IF(H296="","",H296*I296)</f>
        <v>377872.56921229593</v>
      </c>
      <c r="K296" s="826">
        <v>35000</v>
      </c>
      <c r="L296" s="1215">
        <f t="shared" ref="L296:L359" si="9">IF(H296="","",H296*K296)</f>
        <v>595000</v>
      </c>
      <c r="M296" s="1076"/>
      <c r="N296" s="1076"/>
      <c r="O296" s="1076"/>
      <c r="P296" s="1076"/>
      <c r="Q296" s="1076"/>
    </row>
    <row r="297" spans="1:17" s="1009" customFormat="1" ht="15.95" customHeight="1">
      <c r="A297" s="1001" t="str">
        <f>+IF($D$13="","",IF($D297=$B$7,1+MAX($A$11:A296),""))</f>
        <v/>
      </c>
      <c r="B297" s="1028"/>
      <c r="C297" s="1003"/>
      <c r="D297" s="1004"/>
      <c r="E297" s="1005" t="str">
        <f>IF($G297="","",VLOOKUP($G297,'DANH MỤC VẬT TƯ'!$B$10:$G$55,2,0))</f>
        <v/>
      </c>
      <c r="F297" s="1005" t="str">
        <f>IF($G297="","",VLOOKUP($G297,'DANH MỤC VẬT TƯ'!$B$10:$G$55,3,0))</f>
        <v/>
      </c>
      <c r="G297" s="1232"/>
      <c r="H297" s="1214"/>
      <c r="I297" s="828" t="str">
        <f>IF($G297="","",VLOOKUP($G297,'BÁO CÁO NXT 155'!$A$86:$L$95,8,0))</f>
        <v/>
      </c>
      <c r="J297" s="828" t="str">
        <f t="shared" si="8"/>
        <v/>
      </c>
      <c r="K297" s="826" t="s">
        <v>785</v>
      </c>
      <c r="L297" s="1215" t="str">
        <f t="shared" si="9"/>
        <v/>
      </c>
      <c r="M297" s="1225"/>
      <c r="N297" s="1076"/>
      <c r="O297" s="1076"/>
      <c r="P297" s="1076"/>
      <c r="Q297" s="1076"/>
    </row>
    <row r="298" spans="1:17" s="1009" customFormat="1" ht="15.95" customHeight="1">
      <c r="A298" s="1001" t="str">
        <f>+IF($D$13="","",IF($D298=$B$7,1+MAX($A$11:A297),""))</f>
        <v/>
      </c>
      <c r="B298" s="1002">
        <v>44626</v>
      </c>
      <c r="C298" s="1003">
        <v>107</v>
      </c>
      <c r="D298" s="1004"/>
      <c r="E298" s="1005" t="str">
        <f>IF($G298="","",VLOOKUP($G298,'DANH MỤC VẬT TƯ'!$B$10:$G$55,2,0))</f>
        <v>Mực nướng muối ớt</v>
      </c>
      <c r="F298" s="1005" t="str">
        <f>IF($G298="","",VLOOKUP($G298,'DANH MỤC VẬT TƯ'!$B$10:$G$55,3,0))</f>
        <v>Đĩa</v>
      </c>
      <c r="G298" s="1203" t="s">
        <v>2124</v>
      </c>
      <c r="H298" s="1214">
        <v>30</v>
      </c>
      <c r="I298" s="828">
        <f>IF($G298="","",VLOOKUP($G298,'BÁO CÁO NXT 155'!$A$86:$L$95,8,0))</f>
        <v>187547.04721933804</v>
      </c>
      <c r="J298" s="828">
        <f t="shared" si="8"/>
        <v>5626411.4165801415</v>
      </c>
      <c r="K298" s="826">
        <v>350000</v>
      </c>
      <c r="L298" s="1215">
        <f t="shared" si="9"/>
        <v>10500000</v>
      </c>
      <c r="M298" s="1190"/>
      <c r="N298" s="1076"/>
      <c r="O298" s="1076"/>
      <c r="P298" s="1076"/>
      <c r="Q298" s="1076"/>
    </row>
    <row r="299" spans="1:17" s="1009" customFormat="1" ht="15.95" customHeight="1">
      <c r="A299" s="1001" t="str">
        <f>+IF($D$13="","",IF($D299=$B$7,1+MAX($A$11:A298),""))</f>
        <v/>
      </c>
      <c r="B299" s="1028"/>
      <c r="C299" s="1003"/>
      <c r="D299" s="1004"/>
      <c r="E299" s="1005" t="str">
        <f>IF($G299="","",VLOOKUP($G299,'DANH MỤC VẬT TƯ'!$B$10:$G$55,2,0))</f>
        <v/>
      </c>
      <c r="F299" s="1005" t="str">
        <f>IF($G299="","",VLOOKUP($G299,'DANH MỤC VẬT TƯ'!$B$10:$G$55,3,0))</f>
        <v/>
      </c>
      <c r="G299" s="1232"/>
      <c r="H299" s="1214"/>
      <c r="I299" s="828" t="str">
        <f>IF($G299="","",VLOOKUP($G299,'BÁO CÁO NXT 155'!$A$86:$L$95,8,0))</f>
        <v/>
      </c>
      <c r="J299" s="828" t="str">
        <f t="shared" si="8"/>
        <v/>
      </c>
      <c r="K299" s="826" t="s">
        <v>785</v>
      </c>
      <c r="L299" s="1215" t="str">
        <f t="shared" si="9"/>
        <v/>
      </c>
      <c r="M299" s="1076"/>
      <c r="N299" s="1076"/>
      <c r="O299" s="1076"/>
      <c r="P299" s="1076"/>
      <c r="Q299" s="1076"/>
    </row>
    <row r="300" spans="1:17" s="1009" customFormat="1" ht="15.95" customHeight="1">
      <c r="A300" s="1001" t="str">
        <f>+IF($D$13="","",IF($D300=$B$7,1+MAX($A$11:A299),""))</f>
        <v/>
      </c>
      <c r="B300" s="1002">
        <v>44626</v>
      </c>
      <c r="C300" s="1003">
        <v>108</v>
      </c>
      <c r="D300" s="1004"/>
      <c r="E300" s="1005" t="str">
        <f>IF($G300="","",VLOOKUP($G300,'DANH MỤC VẬT TƯ'!$B$10:$G$55,2,0))</f>
        <v>Bò xào thập cẩm</v>
      </c>
      <c r="F300" s="1005" t="str">
        <f>IF($G300="","",VLOOKUP($G300,'DANH MỤC VẬT TƯ'!$B$10:$G$55,3,0))</f>
        <v>Nồi</v>
      </c>
      <c r="G300" s="1099" t="s">
        <v>2127</v>
      </c>
      <c r="H300" s="1214">
        <v>25</v>
      </c>
      <c r="I300" s="828">
        <f>IF($G300="","",VLOOKUP($G300,'BÁO CÁO NXT 155'!$A$86:$L$95,8,0))</f>
        <v>138923.73868099114</v>
      </c>
      <c r="J300" s="828">
        <f t="shared" si="8"/>
        <v>3473093.4670247785</v>
      </c>
      <c r="K300" s="826">
        <v>210000</v>
      </c>
      <c r="L300" s="1215">
        <f t="shared" si="9"/>
        <v>5250000</v>
      </c>
      <c r="M300" s="1225"/>
      <c r="N300" s="1076"/>
      <c r="O300" s="1076"/>
      <c r="P300" s="1076"/>
      <c r="Q300" s="1076"/>
    </row>
    <row r="301" spans="1:17" s="1009" customFormat="1" ht="15.95" customHeight="1">
      <c r="A301" s="1001" t="str">
        <f>+IF($D$13="","",IF($D301=$B$7,1+MAX($A$11:A300),""))</f>
        <v/>
      </c>
      <c r="B301" s="1028"/>
      <c r="C301" s="1003"/>
      <c r="D301" s="1004"/>
      <c r="E301" s="1005" t="str">
        <f>IF($G301="","",VLOOKUP($G301,'DANH MỤC VẬT TƯ'!$B$10:$G$55,2,0))</f>
        <v/>
      </c>
      <c r="F301" s="1005" t="str">
        <f>IF($G301="","",VLOOKUP($G301,'DANH MỤC VẬT TƯ'!$B$10:$G$55,3,0))</f>
        <v/>
      </c>
      <c r="G301" s="1232"/>
      <c r="H301" s="1214"/>
      <c r="I301" s="828" t="str">
        <f>IF($G301="","",VLOOKUP($G301,'BÁO CÁO NXT 155'!$A$86:$L$95,8,0))</f>
        <v/>
      </c>
      <c r="J301" s="828" t="str">
        <f t="shared" si="8"/>
        <v/>
      </c>
      <c r="K301" s="826" t="s">
        <v>785</v>
      </c>
      <c r="L301" s="1215" t="str">
        <f t="shared" si="9"/>
        <v/>
      </c>
      <c r="M301" s="1076"/>
      <c r="N301" s="1076"/>
      <c r="O301" s="1076"/>
      <c r="P301" s="1076"/>
      <c r="Q301" s="1076"/>
    </row>
    <row r="302" spans="1:17" s="1009" customFormat="1" ht="15.95" customHeight="1">
      <c r="A302" s="1001" t="str">
        <f>+IF($D$13="","",IF($D302=$B$7,1+MAX($A$11:A301),""))</f>
        <v/>
      </c>
      <c r="B302" s="1028">
        <v>44627</v>
      </c>
      <c r="C302" s="1003">
        <v>109</v>
      </c>
      <c r="D302" s="1004"/>
      <c r="E302" s="1005" t="str">
        <f>IF($G302="","",VLOOKUP($G302,'DANH MỤC VẬT TƯ'!$B$10:$G$55,2,0))</f>
        <v>Lẩu thái</v>
      </c>
      <c r="F302" s="1005" t="str">
        <f>IF($G302="","",VLOOKUP($G302,'DANH MỤC VẬT TƯ'!$B$10:$G$55,3,0))</f>
        <v>Nồi</v>
      </c>
      <c r="G302" s="1203" t="s">
        <v>2056</v>
      </c>
      <c r="H302" s="1214">
        <v>30</v>
      </c>
      <c r="I302" s="828">
        <f>IF($G302="","",VLOOKUP($G302,'BÁO CÁO NXT 155'!$A$86:$L$95,8,0))</f>
        <v>321839.99461096281</v>
      </c>
      <c r="J302" s="828">
        <f t="shared" si="8"/>
        <v>9655199.8383288849</v>
      </c>
      <c r="K302" s="826">
        <v>550000</v>
      </c>
      <c r="L302" s="1215">
        <f t="shared" si="9"/>
        <v>16500000</v>
      </c>
      <c r="M302" s="1076"/>
      <c r="N302" s="1076"/>
      <c r="O302" s="1076"/>
      <c r="P302" s="1076"/>
      <c r="Q302" s="1076"/>
    </row>
    <row r="303" spans="1:17" s="1009" customFormat="1" ht="15.95" customHeight="1">
      <c r="A303" s="1001"/>
      <c r="B303" s="1028">
        <v>44627</v>
      </c>
      <c r="C303" s="1003">
        <v>109</v>
      </c>
      <c r="D303" s="1004"/>
      <c r="E303" s="1005" t="str">
        <f>IF($G303="","",VLOOKUP($G303,'DANH MỤC VẬT TƯ'!$B$10:$G$55,2,0))</f>
        <v>Ngô Chiên</v>
      </c>
      <c r="F303" s="1005" t="str">
        <f>IF($G303="","",VLOOKUP($G303,'DANH MỤC VẬT TƯ'!$B$10:$G$55,3,0))</f>
        <v>Đĩa</v>
      </c>
      <c r="G303" s="1203" t="s">
        <v>1971</v>
      </c>
      <c r="H303" s="1214">
        <v>25</v>
      </c>
      <c r="I303" s="828">
        <f>IF($G303="","",VLOOKUP($G303,'BÁO CÁO NXT 155'!$A$86:$L$95,8,0))</f>
        <v>22922.416882363541</v>
      </c>
      <c r="J303" s="828">
        <f t="shared" si="8"/>
        <v>573060.42205908848</v>
      </c>
      <c r="K303" s="826">
        <v>35000</v>
      </c>
      <c r="L303" s="1215">
        <f t="shared" si="9"/>
        <v>875000</v>
      </c>
      <c r="M303" s="1076"/>
      <c r="N303" s="1076"/>
      <c r="O303" s="1076"/>
      <c r="P303" s="1076"/>
      <c r="Q303" s="1076"/>
    </row>
    <row r="304" spans="1:17" s="1009" customFormat="1" ht="15.95" customHeight="1">
      <c r="A304" s="1001" t="str">
        <f>+IF($D$13="","",IF($D304=$B$7,1+MAX($A$11:A302),""))</f>
        <v/>
      </c>
      <c r="B304" s="1028"/>
      <c r="C304" s="1003"/>
      <c r="D304" s="1004"/>
      <c r="E304" s="1005" t="str">
        <f>IF($G304="","",VLOOKUP($G304,'DANH MỤC VẬT TƯ'!$B$10:$G$55,2,0))</f>
        <v/>
      </c>
      <c r="F304" s="1005" t="str">
        <f>IF($G304="","",VLOOKUP($G304,'DANH MỤC VẬT TƯ'!$B$10:$G$55,3,0))</f>
        <v/>
      </c>
      <c r="G304" s="1233"/>
      <c r="H304" s="1214"/>
      <c r="I304" s="828" t="str">
        <f>IF($G304="","",VLOOKUP($G304,'BÁO CÁO NXT 155'!$A$86:$L$95,8,0))</f>
        <v/>
      </c>
      <c r="J304" s="828" t="str">
        <f t="shared" si="8"/>
        <v/>
      </c>
      <c r="K304" s="826" t="s">
        <v>785</v>
      </c>
      <c r="L304" s="1215" t="str">
        <f t="shared" si="9"/>
        <v/>
      </c>
      <c r="M304" s="1225"/>
      <c r="N304" s="1190"/>
      <c r="O304" s="1076"/>
      <c r="P304" s="1076"/>
      <c r="Q304" s="1076"/>
    </row>
    <row r="305" spans="1:17" s="1009" customFormat="1" ht="15.95" customHeight="1">
      <c r="A305" s="1001"/>
      <c r="B305" s="1028">
        <v>44627</v>
      </c>
      <c r="C305" s="1003">
        <v>110</v>
      </c>
      <c r="D305" s="1004"/>
      <c r="E305" s="1005" t="str">
        <f>IF($G305="","",VLOOKUP($G305,'DANH MỤC VẬT TƯ'!$B$10:$G$55,2,0))</f>
        <v>Lẩu thập cẩm</v>
      </c>
      <c r="F305" s="1005" t="str">
        <f>IF($G305="","",VLOOKUP($G305,'DANH MỤC VẬT TƯ'!$B$10:$G$55,3,0))</f>
        <v>Nồi</v>
      </c>
      <c r="G305" s="1203" t="s">
        <v>2128</v>
      </c>
      <c r="H305" s="1214">
        <v>20</v>
      </c>
      <c r="I305" s="828">
        <f>IF($G305="","",VLOOKUP($G305,'BÁO CÁO NXT 155'!$A$86:$L$95,8,0))</f>
        <v>509387.0418303007</v>
      </c>
      <c r="J305" s="828">
        <f t="shared" si="8"/>
        <v>10187740.836606015</v>
      </c>
      <c r="K305" s="826">
        <v>850000</v>
      </c>
      <c r="L305" s="1215">
        <f t="shared" si="9"/>
        <v>17000000</v>
      </c>
      <c r="M305" s="1190"/>
      <c r="N305" s="1076"/>
      <c r="O305" s="1076"/>
      <c r="P305" s="1076"/>
      <c r="Q305" s="1076"/>
    </row>
    <row r="306" spans="1:17" s="1009" customFormat="1" ht="15.95" customHeight="1">
      <c r="A306" s="1001"/>
      <c r="B306" s="1028"/>
      <c r="C306" s="1003"/>
      <c r="D306" s="1004"/>
      <c r="E306" s="1005" t="str">
        <f>IF($G306="","",VLOOKUP($G306,'DANH MỤC VẬT TƯ'!$B$10:$G$55,2,0))</f>
        <v/>
      </c>
      <c r="F306" s="1005" t="str">
        <f>IF($G306="","",VLOOKUP($G306,'DANH MỤC VẬT TƯ'!$B$10:$G$55,3,0))</f>
        <v/>
      </c>
      <c r="G306" s="1233"/>
      <c r="H306" s="1214"/>
      <c r="I306" s="828" t="str">
        <f>IF($G306="","",VLOOKUP($G306,'BÁO CÁO NXT 155'!$A$86:$L$95,8,0))</f>
        <v/>
      </c>
      <c r="J306" s="828" t="str">
        <f t="shared" si="8"/>
        <v/>
      </c>
      <c r="K306" s="826" t="s">
        <v>785</v>
      </c>
      <c r="L306" s="1215" t="str">
        <f t="shared" si="9"/>
        <v/>
      </c>
      <c r="M306" s="1076"/>
      <c r="N306" s="1076"/>
      <c r="O306" s="1076"/>
      <c r="P306" s="1076"/>
      <c r="Q306" s="1076"/>
    </row>
    <row r="307" spans="1:17" s="1009" customFormat="1" ht="15.95" customHeight="1">
      <c r="A307" s="1001"/>
      <c r="B307" s="1028">
        <v>44627</v>
      </c>
      <c r="C307" s="1003">
        <v>111</v>
      </c>
      <c r="D307" s="1004"/>
      <c r="E307" s="1005" t="str">
        <f>IF($G307="","",VLOOKUP($G307,'DANH MỤC VẬT TƯ'!$B$10:$G$55,2,0))</f>
        <v>Cơm Dương Châu</v>
      </c>
      <c r="F307" s="1005" t="str">
        <f>IF($G307="","",VLOOKUP($G307,'DANH MỤC VẬT TƯ'!$B$10:$G$55,3,0))</f>
        <v>Đĩa</v>
      </c>
      <c r="G307" s="1099" t="s">
        <v>2131</v>
      </c>
      <c r="H307" s="1214">
        <v>30</v>
      </c>
      <c r="I307" s="828">
        <f>IF($G307="","",VLOOKUP($G307,'BÁO CÁO NXT 155'!$A$86:$L$95,8,0))</f>
        <v>34152.085759076981</v>
      </c>
      <c r="J307" s="828">
        <f t="shared" si="8"/>
        <v>1024562.5727723094</v>
      </c>
      <c r="K307" s="826">
        <v>52000</v>
      </c>
      <c r="L307" s="1215">
        <f t="shared" si="9"/>
        <v>1560000</v>
      </c>
      <c r="M307" s="1190"/>
      <c r="N307" s="1076"/>
      <c r="O307" s="1076"/>
      <c r="P307" s="1076"/>
      <c r="Q307" s="1076"/>
    </row>
    <row r="308" spans="1:17" s="1009" customFormat="1" ht="15.95" customHeight="1">
      <c r="A308" s="1001"/>
      <c r="B308" s="1028"/>
      <c r="C308" s="1003"/>
      <c r="D308" s="1004"/>
      <c r="E308" s="1005" t="str">
        <f>IF($G308="","",VLOOKUP($G308,'DANH MỤC VẬT TƯ'!$B$10:$G$55,2,0))</f>
        <v/>
      </c>
      <c r="F308" s="1005" t="str">
        <f>IF($G308="","",VLOOKUP($G308,'DANH MỤC VẬT TƯ'!$B$10:$G$55,3,0))</f>
        <v/>
      </c>
      <c r="G308" s="1233"/>
      <c r="H308" s="1214"/>
      <c r="I308" s="828" t="str">
        <f>IF($G308="","",VLOOKUP($G308,'BÁO CÁO NXT 155'!$A$86:$L$95,8,0))</f>
        <v/>
      </c>
      <c r="J308" s="828" t="str">
        <f t="shared" si="8"/>
        <v/>
      </c>
      <c r="K308" s="826" t="s">
        <v>785</v>
      </c>
      <c r="L308" s="1215" t="str">
        <f t="shared" si="9"/>
        <v/>
      </c>
      <c r="M308" s="1076"/>
      <c r="N308" s="1076"/>
      <c r="O308" s="1076"/>
      <c r="P308" s="1076"/>
      <c r="Q308" s="1076"/>
    </row>
    <row r="309" spans="1:17" s="1009" customFormat="1" ht="15.95" customHeight="1">
      <c r="A309" s="1001"/>
      <c r="B309" s="1028">
        <v>43898</v>
      </c>
      <c r="C309" s="1003">
        <v>112</v>
      </c>
      <c r="D309" s="1004"/>
      <c r="E309" s="1005" t="str">
        <f>IF($G309="","",VLOOKUP($G309,'DANH MỤC VẬT TƯ'!$B$10:$G$55,2,0))</f>
        <v>Cơm chiên trứng</v>
      </c>
      <c r="F309" s="1005" t="str">
        <f>IF($G309="","",VLOOKUP($G309,'DANH MỤC VẬT TƯ'!$B$10:$G$55,3,0))</f>
        <v>Đĩa</v>
      </c>
      <c r="G309" s="1233" t="s">
        <v>2133</v>
      </c>
      <c r="H309" s="1214">
        <v>30</v>
      </c>
      <c r="I309" s="828">
        <f>IF($G309="","",VLOOKUP($G309,'BÁO CÁO NXT 155'!$A$86:$L$95,8,0))</f>
        <v>24890.503180344247</v>
      </c>
      <c r="J309" s="828">
        <f t="shared" si="8"/>
        <v>746715.09541032743</v>
      </c>
      <c r="K309" s="826">
        <v>33000</v>
      </c>
      <c r="L309" s="1215">
        <f t="shared" si="9"/>
        <v>990000</v>
      </c>
      <c r="M309" s="1190"/>
      <c r="N309" s="1076"/>
      <c r="O309" s="1076"/>
      <c r="P309" s="1076"/>
      <c r="Q309" s="1076"/>
    </row>
    <row r="310" spans="1:17" s="1009" customFormat="1" ht="15.95" customHeight="1">
      <c r="A310" s="1001"/>
      <c r="B310" s="1028"/>
      <c r="C310" s="1003"/>
      <c r="D310" s="1004"/>
      <c r="E310" s="1005" t="str">
        <f>IF($G310="","",VLOOKUP($G310,'DANH MỤC VẬT TƯ'!$B$10:$G$55,2,0))</f>
        <v/>
      </c>
      <c r="F310" s="1005" t="str">
        <f>IF($G310="","",VLOOKUP($G310,'DANH MỤC VẬT TƯ'!$B$10:$G$55,3,0))</f>
        <v/>
      </c>
      <c r="G310" s="1233"/>
      <c r="H310" s="1214"/>
      <c r="I310" s="828" t="str">
        <f>IF($G310="","",VLOOKUP($G310,'BÁO CÁO NXT 155'!$A$86:$L$95,8,0))</f>
        <v/>
      </c>
      <c r="J310" s="828" t="str">
        <f t="shared" si="8"/>
        <v/>
      </c>
      <c r="K310" s="826" t="s">
        <v>785</v>
      </c>
      <c r="L310" s="1215" t="str">
        <f t="shared" si="9"/>
        <v/>
      </c>
      <c r="M310" s="1076"/>
      <c r="N310" s="1076"/>
      <c r="O310" s="1076"/>
      <c r="P310" s="1076"/>
      <c r="Q310" s="1076"/>
    </row>
    <row r="311" spans="1:17" s="1009" customFormat="1" ht="15.95" customHeight="1">
      <c r="A311" s="1001"/>
      <c r="B311" s="1028">
        <v>43898</v>
      </c>
      <c r="C311" s="1003">
        <v>113</v>
      </c>
      <c r="D311" s="1004"/>
      <c r="E311" s="1005" t="str">
        <f>IF($G311="","",VLOOKUP($G311,'DANH MỤC VẬT TƯ'!$B$10:$G$55,2,0))</f>
        <v>Lẩu thập cẩm</v>
      </c>
      <c r="F311" s="1005" t="str">
        <f>IF($G311="","",VLOOKUP($G311,'DANH MỤC VẬT TƯ'!$B$10:$G$55,3,0))</f>
        <v>Nồi</v>
      </c>
      <c r="G311" s="1203" t="s">
        <v>2128</v>
      </c>
      <c r="H311" s="1076">
        <v>30</v>
      </c>
      <c r="I311" s="828">
        <f>IF($G311="","",VLOOKUP($G311,'BÁO CÁO NXT 155'!$A$86:$L$95,8,0))</f>
        <v>509387.0418303007</v>
      </c>
      <c r="J311" s="828">
        <f t="shared" si="8"/>
        <v>15281611.254909022</v>
      </c>
      <c r="K311" s="826">
        <v>850000</v>
      </c>
      <c r="L311" s="1215">
        <f t="shared" si="9"/>
        <v>25500000</v>
      </c>
      <c r="M311" s="1076"/>
      <c r="N311" s="1076"/>
      <c r="O311" s="1076"/>
      <c r="P311" s="1076"/>
      <c r="Q311" s="1076"/>
    </row>
    <row r="312" spans="1:17" s="1009" customFormat="1" ht="15.95" customHeight="1">
      <c r="A312" s="1001"/>
      <c r="B312" s="1028">
        <v>43898</v>
      </c>
      <c r="C312" s="1003">
        <v>113</v>
      </c>
      <c r="D312" s="1004"/>
      <c r="E312" s="1005" t="str">
        <f>IF($G312="","",VLOOKUP($G312,'DANH MỤC VẬT TƯ'!$B$10:$G$55,2,0))</f>
        <v>Ngô Chiên</v>
      </c>
      <c r="F312" s="1005" t="str">
        <f>IF($G312="","",VLOOKUP($G312,'DANH MỤC VẬT TƯ'!$B$10:$G$55,3,0))</f>
        <v>Đĩa</v>
      </c>
      <c r="G312" s="1203" t="s">
        <v>1971</v>
      </c>
      <c r="H312" s="1076">
        <v>25</v>
      </c>
      <c r="I312" s="828">
        <f>IF($G312="","",VLOOKUP($G312,'BÁO CÁO NXT 155'!$A$86:$L$95,8,0))</f>
        <v>22922.416882363541</v>
      </c>
      <c r="J312" s="828">
        <f t="shared" si="8"/>
        <v>573060.42205908848</v>
      </c>
      <c r="K312" s="826">
        <v>35000</v>
      </c>
      <c r="L312" s="1215">
        <f t="shared" si="9"/>
        <v>875000</v>
      </c>
      <c r="M312" s="1076"/>
      <c r="N312" s="1076"/>
      <c r="O312" s="1076"/>
      <c r="P312" s="1076"/>
      <c r="Q312" s="1076"/>
    </row>
    <row r="313" spans="1:17" s="1009" customFormat="1" ht="15.95" customHeight="1">
      <c r="A313" s="1001"/>
      <c r="B313" s="1028"/>
      <c r="C313" s="1003"/>
      <c r="D313" s="1004"/>
      <c r="E313" s="1005" t="str">
        <f>IF($G313="","",VLOOKUP($G313,'DANH MỤC VẬT TƯ'!$B$10:$G$55,2,0))</f>
        <v/>
      </c>
      <c r="F313" s="1005" t="str">
        <f>IF($G313="","",VLOOKUP($G313,'DANH MỤC VẬT TƯ'!$B$10:$G$55,3,0))</f>
        <v/>
      </c>
      <c r="G313" s="1233"/>
      <c r="H313" s="1214"/>
      <c r="I313" s="828" t="str">
        <f>IF($G313="","",VLOOKUP($G313,'BÁO CÁO NXT 155'!$A$86:$L$95,8,0))</f>
        <v/>
      </c>
      <c r="J313" s="828" t="str">
        <f t="shared" si="8"/>
        <v/>
      </c>
      <c r="K313" s="826" t="s">
        <v>785</v>
      </c>
      <c r="L313" s="1215" t="str">
        <f t="shared" si="9"/>
        <v/>
      </c>
      <c r="M313" s="1225"/>
      <c r="N313" s="1190"/>
      <c r="O313" s="1076"/>
      <c r="P313" s="1076"/>
      <c r="Q313" s="1076"/>
    </row>
    <row r="314" spans="1:17" s="1009" customFormat="1" ht="15.95" customHeight="1">
      <c r="A314" s="1001"/>
      <c r="B314" s="1028">
        <v>43898</v>
      </c>
      <c r="C314" s="1003">
        <v>114</v>
      </c>
      <c r="D314" s="1004"/>
      <c r="E314" s="1005" t="str">
        <f>IF($G314="","",VLOOKUP($G314,'DANH MỤC VẬT TƯ'!$B$10:$G$55,2,0))</f>
        <v>Lẩu cá diêu hồng</v>
      </c>
      <c r="F314" s="1005" t="str">
        <f>IF($G314="","",VLOOKUP($G314,'DANH MỤC VẬT TƯ'!$B$10:$G$55,3,0))</f>
        <v>Nồi</v>
      </c>
      <c r="G314" s="1203" t="s">
        <v>2121</v>
      </c>
      <c r="H314" s="1076">
        <v>30</v>
      </c>
      <c r="I314" s="828">
        <f>IF($G314="","",VLOOKUP($G314,'BÁO CÁO NXT 155'!$A$86:$L$95,8,0))</f>
        <v>180600.86028528845</v>
      </c>
      <c r="J314" s="828">
        <f t="shared" si="8"/>
        <v>5418025.8085586531</v>
      </c>
      <c r="K314" s="826">
        <v>400000</v>
      </c>
      <c r="L314" s="1215">
        <f t="shared" si="9"/>
        <v>12000000</v>
      </c>
      <c r="M314" s="1076"/>
      <c r="N314" s="1076"/>
      <c r="O314" s="1076"/>
      <c r="P314" s="1076"/>
      <c r="Q314" s="1076"/>
    </row>
    <row r="315" spans="1:17" s="1009" customFormat="1" ht="15.95" customHeight="1">
      <c r="A315" s="1001"/>
      <c r="B315" s="1028">
        <v>43898</v>
      </c>
      <c r="C315" s="1003">
        <v>114</v>
      </c>
      <c r="D315" s="1004"/>
      <c r="E315" s="1005" t="str">
        <f>IF($G315="","",VLOOKUP($G315,'DANH MỤC VẬT TƯ'!$B$10:$G$55,2,0))</f>
        <v>Khoai tây chiên</v>
      </c>
      <c r="F315" s="1005" t="str">
        <f>IF($G315="","",VLOOKUP($G315,'DANH MỤC VẬT TƯ'!$B$10:$G$55,3,0))</f>
        <v>Đĩa</v>
      </c>
      <c r="G315" s="1203" t="s">
        <v>2129</v>
      </c>
      <c r="H315" s="1076">
        <v>20</v>
      </c>
      <c r="I315" s="828">
        <f>IF($G315="","",VLOOKUP($G315,'BÁO CÁO NXT 155'!$A$86:$L$95,8,0))</f>
        <v>22227.798188958583</v>
      </c>
      <c r="J315" s="828">
        <f t="shared" si="8"/>
        <v>444555.96377917164</v>
      </c>
      <c r="K315" s="826">
        <v>35000</v>
      </c>
      <c r="L315" s="1215">
        <f t="shared" si="9"/>
        <v>700000</v>
      </c>
      <c r="M315" s="1076"/>
      <c r="N315" s="1076"/>
      <c r="O315" s="1076"/>
      <c r="P315" s="1076"/>
      <c r="Q315" s="1076"/>
    </row>
    <row r="316" spans="1:17" s="1009" customFormat="1" ht="15.95" customHeight="1">
      <c r="A316" s="1001"/>
      <c r="B316" s="1028"/>
      <c r="C316" s="1003"/>
      <c r="D316" s="1004"/>
      <c r="E316" s="1005" t="str">
        <f>IF($G316="","",VLOOKUP($G316,'DANH MỤC VẬT TƯ'!$B$10:$G$55,2,0))</f>
        <v/>
      </c>
      <c r="F316" s="1005" t="str">
        <f>IF($G316="","",VLOOKUP($G316,'DANH MỤC VẬT TƯ'!$B$10:$G$55,3,0))</f>
        <v/>
      </c>
      <c r="G316" s="1233"/>
      <c r="H316" s="1214"/>
      <c r="I316" s="828" t="str">
        <f>IF($G316="","",VLOOKUP($G316,'BÁO CÁO NXT 155'!$A$86:$L$95,8,0))</f>
        <v/>
      </c>
      <c r="J316" s="828" t="str">
        <f t="shared" si="8"/>
        <v/>
      </c>
      <c r="K316" s="826" t="s">
        <v>785</v>
      </c>
      <c r="L316" s="1215" t="str">
        <f t="shared" si="9"/>
        <v/>
      </c>
      <c r="M316" s="1225"/>
      <c r="N316" s="1190"/>
      <c r="O316" s="1076"/>
      <c r="P316" s="1076"/>
      <c r="Q316" s="1076"/>
    </row>
    <row r="317" spans="1:17" s="1009" customFormat="1" ht="15.95" customHeight="1">
      <c r="A317" s="1001"/>
      <c r="B317" s="1028">
        <v>44629</v>
      </c>
      <c r="C317" s="1003">
        <v>115</v>
      </c>
      <c r="D317" s="1004"/>
      <c r="E317" s="1005" t="str">
        <f>IF($G317="","",VLOOKUP($G317,'DANH MỤC VẬT TƯ'!$B$10:$G$55,2,0))</f>
        <v>Khoai tây chiên</v>
      </c>
      <c r="F317" s="1005" t="str">
        <f>IF($G317="","",VLOOKUP($G317,'DANH MỤC VẬT TƯ'!$B$10:$G$55,3,0))</f>
        <v>Đĩa</v>
      </c>
      <c r="G317" s="1099" t="s">
        <v>2129</v>
      </c>
      <c r="H317" s="1076">
        <v>30</v>
      </c>
      <c r="I317" s="828">
        <f>IF($G317="","",VLOOKUP($G317,'BÁO CÁO NXT 155'!$A$86:$L$95,8,0))</f>
        <v>22227.798188958583</v>
      </c>
      <c r="J317" s="828">
        <f t="shared" si="8"/>
        <v>666833.94566875743</v>
      </c>
      <c r="K317" s="826">
        <v>35000</v>
      </c>
      <c r="L317" s="1215">
        <f t="shared" si="9"/>
        <v>1050000</v>
      </c>
      <c r="M317" s="1190"/>
      <c r="N317" s="1076"/>
      <c r="O317" s="1076"/>
      <c r="P317" s="1076"/>
      <c r="Q317" s="1076"/>
    </row>
    <row r="318" spans="1:17" s="1009" customFormat="1" ht="15.95" customHeight="1">
      <c r="A318" s="1001"/>
      <c r="B318" s="1028"/>
      <c r="C318" s="1003"/>
      <c r="D318" s="1004"/>
      <c r="E318" s="1005" t="str">
        <f>IF($G318="","",VLOOKUP($G318,'DANH MỤC VẬT TƯ'!$B$10:$G$55,2,0))</f>
        <v/>
      </c>
      <c r="F318" s="1005" t="str">
        <f>IF($G318="","",VLOOKUP($G318,'DANH MỤC VẬT TƯ'!$B$10:$G$55,3,0))</f>
        <v/>
      </c>
      <c r="G318" s="1233"/>
      <c r="H318" s="1214"/>
      <c r="I318" s="828" t="str">
        <f>IF($G318="","",VLOOKUP($G318,'BÁO CÁO NXT 155'!$A$86:$L$95,8,0))</f>
        <v/>
      </c>
      <c r="J318" s="828" t="str">
        <f t="shared" si="8"/>
        <v/>
      </c>
      <c r="K318" s="826" t="s">
        <v>785</v>
      </c>
      <c r="L318" s="1215" t="str">
        <f t="shared" si="9"/>
        <v/>
      </c>
      <c r="M318" s="1076"/>
      <c r="N318" s="1076"/>
      <c r="O318" s="1076"/>
      <c r="P318" s="1076"/>
      <c r="Q318" s="1076"/>
    </row>
    <row r="319" spans="1:17" s="1009" customFormat="1" ht="15.95" customHeight="1">
      <c r="A319" s="1001"/>
      <c r="B319" s="1028">
        <v>44629</v>
      </c>
      <c r="C319" s="1003">
        <v>116</v>
      </c>
      <c r="D319" s="1004"/>
      <c r="E319" s="1005" t="str">
        <f>IF($G319="","",VLOOKUP($G319,'DANH MỤC VẬT TƯ'!$B$10:$G$55,2,0))</f>
        <v>Cơm gà kho sả</v>
      </c>
      <c r="F319" s="1005" t="str">
        <f>IF($G319="","",VLOOKUP($G319,'DANH MỤC VẬT TƯ'!$B$10:$G$55,3,0))</f>
        <v>Đĩa</v>
      </c>
      <c r="G319" s="1099" t="s">
        <v>2134</v>
      </c>
      <c r="H319" s="1214">
        <v>50</v>
      </c>
      <c r="I319" s="828">
        <f>IF($G319="","",VLOOKUP($G319,'BÁO CÁO NXT 155'!$A$86:$L$95,8,0))</f>
        <v>67725.322606983173</v>
      </c>
      <c r="J319" s="828">
        <f t="shared" si="8"/>
        <v>3386266.1303491588</v>
      </c>
      <c r="K319" s="826">
        <v>110000</v>
      </c>
      <c r="L319" s="1215">
        <f t="shared" si="9"/>
        <v>5500000</v>
      </c>
      <c r="M319" s="1190"/>
      <c r="N319" s="1076"/>
      <c r="O319" s="1076"/>
      <c r="P319" s="1076"/>
      <c r="Q319" s="1076"/>
    </row>
    <row r="320" spans="1:17" s="1009" customFormat="1" ht="15.95" customHeight="1">
      <c r="A320" s="1001"/>
      <c r="B320" s="1028"/>
      <c r="C320" s="1003"/>
      <c r="D320" s="1004"/>
      <c r="E320" s="1005" t="str">
        <f>IF($G320="","",VLOOKUP($G320,'DANH MỤC VẬT TƯ'!$B$10:$G$55,2,0))</f>
        <v/>
      </c>
      <c r="F320" s="1005" t="str">
        <f>IF($G320="","",VLOOKUP($G320,'DANH MỤC VẬT TƯ'!$B$10:$G$55,3,0))</f>
        <v/>
      </c>
      <c r="G320" s="1233"/>
      <c r="H320" s="1214"/>
      <c r="I320" s="828" t="str">
        <f>IF($G320="","",VLOOKUP($G320,'BÁO CÁO NXT 155'!$A$86:$L$95,8,0))</f>
        <v/>
      </c>
      <c r="J320" s="828" t="str">
        <f t="shared" si="8"/>
        <v/>
      </c>
      <c r="K320" s="826" t="s">
        <v>785</v>
      </c>
      <c r="L320" s="1215" t="str">
        <f t="shared" si="9"/>
        <v/>
      </c>
      <c r="M320" s="1076"/>
      <c r="N320" s="1076"/>
      <c r="O320" s="1076"/>
      <c r="P320" s="1076"/>
      <c r="Q320" s="1076"/>
    </row>
    <row r="321" spans="1:17" s="1009" customFormat="1" ht="15.95" customHeight="1">
      <c r="A321" s="1001"/>
      <c r="B321" s="1028">
        <v>44629</v>
      </c>
      <c r="C321" s="1003">
        <v>117</v>
      </c>
      <c r="D321" s="1004"/>
      <c r="E321" s="1005" t="str">
        <f>IF($G321="","",VLOOKUP($G321,'DANH MỤC VẬT TƯ'!$B$10:$G$55,2,0))</f>
        <v>Lẩu thái</v>
      </c>
      <c r="F321" s="1005" t="str">
        <f>IF($G321="","",VLOOKUP($G321,'DANH MỤC VẬT TƯ'!$B$10:$G$55,3,0))</f>
        <v>Nồi</v>
      </c>
      <c r="G321" s="1203" t="s">
        <v>2056</v>
      </c>
      <c r="H321" s="1214">
        <v>30</v>
      </c>
      <c r="I321" s="828">
        <f>IF($G321="","",VLOOKUP($G321,'BÁO CÁO NXT 155'!$A$86:$L$95,8,0))</f>
        <v>321839.99461096281</v>
      </c>
      <c r="J321" s="828">
        <f t="shared" si="8"/>
        <v>9655199.8383288849</v>
      </c>
      <c r="K321" s="826">
        <v>550000</v>
      </c>
      <c r="L321" s="1215">
        <f t="shared" si="9"/>
        <v>16500000</v>
      </c>
      <c r="M321" s="1076"/>
      <c r="N321" s="1076"/>
      <c r="O321" s="1076"/>
      <c r="P321" s="1076"/>
      <c r="Q321" s="1076"/>
    </row>
    <row r="322" spans="1:17" s="1009" customFormat="1" ht="15.95" customHeight="1">
      <c r="A322" s="1001"/>
      <c r="B322" s="1028">
        <v>44629</v>
      </c>
      <c r="C322" s="1003">
        <v>117</v>
      </c>
      <c r="D322" s="1004"/>
      <c r="E322" s="1005" t="str">
        <f>IF($G322="","",VLOOKUP($G322,'DANH MỤC VẬT TƯ'!$B$10:$G$55,2,0))</f>
        <v>Ngô Chiên</v>
      </c>
      <c r="F322" s="1005" t="str">
        <f>IF($G322="","",VLOOKUP($G322,'DANH MỤC VẬT TƯ'!$B$10:$G$55,3,0))</f>
        <v>Đĩa</v>
      </c>
      <c r="G322" s="1203" t="s">
        <v>1971</v>
      </c>
      <c r="H322" s="1214">
        <v>25</v>
      </c>
      <c r="I322" s="828">
        <f>IF($G322="","",VLOOKUP($G322,'BÁO CÁO NXT 155'!$A$86:$L$95,8,0))</f>
        <v>22922.416882363541</v>
      </c>
      <c r="J322" s="828">
        <f t="shared" si="8"/>
        <v>573060.42205908848</v>
      </c>
      <c r="K322" s="826">
        <v>35000</v>
      </c>
      <c r="L322" s="1215">
        <f t="shared" si="9"/>
        <v>875000</v>
      </c>
      <c r="M322" s="1076"/>
      <c r="N322" s="1076"/>
      <c r="O322" s="1076"/>
      <c r="P322" s="1076"/>
      <c r="Q322" s="1076"/>
    </row>
    <row r="323" spans="1:17" s="1009" customFormat="1" ht="15.95" customHeight="1">
      <c r="A323" s="1001"/>
      <c r="B323" s="1028"/>
      <c r="C323" s="1003"/>
      <c r="D323" s="1004"/>
      <c r="E323" s="1005" t="str">
        <f>IF($G323="","",VLOOKUP($G323,'DANH MỤC VẬT TƯ'!$B$10:$G$55,2,0))</f>
        <v/>
      </c>
      <c r="F323" s="1005" t="str">
        <f>IF($G323="","",VLOOKUP($G323,'DANH MỤC VẬT TƯ'!$B$10:$G$55,3,0))</f>
        <v/>
      </c>
      <c r="G323" s="1233"/>
      <c r="H323" s="1214"/>
      <c r="I323" s="828" t="str">
        <f>IF($G323="","",VLOOKUP($G323,'BÁO CÁO NXT 155'!$A$86:$L$95,8,0))</f>
        <v/>
      </c>
      <c r="J323" s="828" t="str">
        <f t="shared" si="8"/>
        <v/>
      </c>
      <c r="K323" s="826" t="s">
        <v>785</v>
      </c>
      <c r="L323" s="1215" t="str">
        <f t="shared" si="9"/>
        <v/>
      </c>
      <c r="M323" s="1225"/>
      <c r="N323" s="1190"/>
      <c r="O323" s="1076"/>
      <c r="P323" s="1076"/>
      <c r="Q323" s="1076"/>
    </row>
    <row r="324" spans="1:17" s="1009" customFormat="1" ht="15.95" customHeight="1">
      <c r="A324" s="1001"/>
      <c r="B324" s="1028">
        <v>44630</v>
      </c>
      <c r="C324" s="1003">
        <v>118</v>
      </c>
      <c r="D324" s="1004"/>
      <c r="E324" s="1005" t="str">
        <f>IF($G324="","",VLOOKUP($G324,'DANH MỤC VẬT TƯ'!$B$10:$G$55,2,0))</f>
        <v>Lẩu cá diêu hồng</v>
      </c>
      <c r="F324" s="1005" t="str">
        <f>IF($G324="","",VLOOKUP($G324,'DANH MỤC VẬT TƯ'!$B$10:$G$55,3,0))</f>
        <v>Nồi</v>
      </c>
      <c r="G324" s="1203" t="s">
        <v>2121</v>
      </c>
      <c r="H324" s="1214">
        <v>30</v>
      </c>
      <c r="I324" s="828">
        <f>IF($G324="","",VLOOKUP($G324,'BÁO CÁO NXT 155'!$A$86:$L$95,8,0))</f>
        <v>180600.86028528845</v>
      </c>
      <c r="J324" s="828">
        <f t="shared" si="8"/>
        <v>5418025.8085586531</v>
      </c>
      <c r="K324" s="826">
        <v>400000</v>
      </c>
      <c r="L324" s="1215">
        <f t="shared" si="9"/>
        <v>12000000</v>
      </c>
      <c r="M324" s="1076"/>
      <c r="N324" s="1076"/>
      <c r="O324" s="1076"/>
      <c r="P324" s="1076"/>
      <c r="Q324" s="1076"/>
    </row>
    <row r="325" spans="1:17" s="1009" customFormat="1" ht="15.95" customHeight="1">
      <c r="A325" s="1001"/>
      <c r="B325" s="1028">
        <v>44630</v>
      </c>
      <c r="C325" s="1003">
        <v>118</v>
      </c>
      <c r="D325" s="1004"/>
      <c r="E325" s="1005" t="str">
        <f>IF($G325="","",VLOOKUP($G325,'DANH MỤC VẬT TƯ'!$B$10:$G$55,2,0))</f>
        <v>Khoai tây chiên</v>
      </c>
      <c r="F325" s="1005" t="str">
        <f>IF($G325="","",VLOOKUP($G325,'DANH MỤC VẬT TƯ'!$B$10:$G$55,3,0))</f>
        <v>Đĩa</v>
      </c>
      <c r="G325" s="1203" t="s">
        <v>2129</v>
      </c>
      <c r="H325" s="1214">
        <v>17</v>
      </c>
      <c r="I325" s="828">
        <f>IF($G325="","",VLOOKUP($G325,'BÁO CÁO NXT 155'!$A$86:$L$95,8,0))</f>
        <v>22227.798188958583</v>
      </c>
      <c r="J325" s="828">
        <f t="shared" si="8"/>
        <v>377872.56921229593</v>
      </c>
      <c r="K325" s="826">
        <v>35000</v>
      </c>
      <c r="L325" s="1215">
        <f t="shared" si="9"/>
        <v>595000</v>
      </c>
      <c r="M325" s="1076"/>
      <c r="N325" s="1076"/>
      <c r="O325" s="1076"/>
      <c r="P325" s="1076"/>
      <c r="Q325" s="1076"/>
    </row>
    <row r="326" spans="1:17" s="1009" customFormat="1" ht="15.95" customHeight="1">
      <c r="A326" s="1001"/>
      <c r="B326" s="1028"/>
      <c r="C326" s="1003"/>
      <c r="D326" s="1004"/>
      <c r="E326" s="1005" t="str">
        <f>IF($G326="","",VLOOKUP($G326,'DANH MỤC VẬT TƯ'!$B$10:$G$55,2,0))</f>
        <v/>
      </c>
      <c r="F326" s="1005" t="str">
        <f>IF($G326="","",VLOOKUP($G326,'DANH MỤC VẬT TƯ'!$B$10:$G$55,3,0))</f>
        <v/>
      </c>
      <c r="G326" s="1233"/>
      <c r="H326" s="1214"/>
      <c r="I326" s="828" t="str">
        <f>IF($G326="","",VLOOKUP($G326,'BÁO CÁO NXT 155'!$A$86:$L$95,8,0))</f>
        <v/>
      </c>
      <c r="J326" s="828" t="str">
        <f t="shared" si="8"/>
        <v/>
      </c>
      <c r="K326" s="826" t="s">
        <v>785</v>
      </c>
      <c r="L326" s="1215" t="str">
        <f t="shared" si="9"/>
        <v/>
      </c>
      <c r="M326" s="1225"/>
      <c r="N326" s="1190"/>
      <c r="O326" s="1076"/>
      <c r="P326" s="1076"/>
      <c r="Q326" s="1076"/>
    </row>
    <row r="327" spans="1:17" s="1009" customFormat="1" ht="15.95" customHeight="1">
      <c r="A327" s="1001"/>
      <c r="B327" s="1028">
        <v>44630</v>
      </c>
      <c r="C327" s="1003">
        <v>119</v>
      </c>
      <c r="D327" s="1004"/>
      <c r="E327" s="1005" t="str">
        <f>IF($G327="","",VLOOKUP($G327,'DANH MỤC VẬT TƯ'!$B$10:$G$55,2,0))</f>
        <v>Mực nướng muối ớt</v>
      </c>
      <c r="F327" s="1005" t="str">
        <f>IF($G327="","",VLOOKUP($G327,'DANH MỤC VẬT TƯ'!$B$10:$G$55,3,0))</f>
        <v>Đĩa</v>
      </c>
      <c r="G327" s="1203" t="s">
        <v>2124</v>
      </c>
      <c r="H327" s="1214">
        <v>30</v>
      </c>
      <c r="I327" s="828">
        <f>IF($G327="","",VLOOKUP($G327,'BÁO CÁO NXT 155'!$A$86:$L$95,8,0))</f>
        <v>187547.04721933804</v>
      </c>
      <c r="J327" s="828">
        <f t="shared" si="8"/>
        <v>5626411.4165801415</v>
      </c>
      <c r="K327" s="826">
        <v>350000</v>
      </c>
      <c r="L327" s="1215">
        <f t="shared" si="9"/>
        <v>10500000</v>
      </c>
      <c r="M327" s="1076"/>
      <c r="N327" s="1076"/>
      <c r="O327" s="1076"/>
      <c r="P327" s="1076"/>
      <c r="Q327" s="1076"/>
    </row>
    <row r="328" spans="1:17" s="1009" customFormat="1" ht="15.95" customHeight="1">
      <c r="A328" s="1001"/>
      <c r="B328" s="1028"/>
      <c r="C328" s="1003"/>
      <c r="D328" s="1004"/>
      <c r="E328" s="1005" t="str">
        <f>IF($G328="","",VLOOKUP($G328,'DANH MỤC VẬT TƯ'!$B$10:$G$55,2,0))</f>
        <v/>
      </c>
      <c r="F328" s="1005" t="str">
        <f>IF($G328="","",VLOOKUP($G328,'DANH MỤC VẬT TƯ'!$B$10:$G$55,3,0))</f>
        <v/>
      </c>
      <c r="G328" s="1233"/>
      <c r="H328" s="1214"/>
      <c r="I328" s="828" t="str">
        <f>IF($G328="","",VLOOKUP($G328,'BÁO CÁO NXT 155'!$A$86:$L$95,8,0))</f>
        <v/>
      </c>
      <c r="J328" s="828" t="str">
        <f t="shared" si="8"/>
        <v/>
      </c>
      <c r="K328" s="826" t="s">
        <v>785</v>
      </c>
      <c r="L328" s="1215" t="str">
        <f t="shared" si="9"/>
        <v/>
      </c>
      <c r="M328" s="1076"/>
      <c r="N328" s="1076"/>
      <c r="O328" s="1076"/>
      <c r="P328" s="1076"/>
      <c r="Q328" s="1076"/>
    </row>
    <row r="329" spans="1:17" s="1009" customFormat="1" ht="15.95" customHeight="1">
      <c r="A329" s="1001"/>
      <c r="B329" s="1028">
        <v>44630</v>
      </c>
      <c r="C329" s="1003">
        <v>120</v>
      </c>
      <c r="D329" s="1004"/>
      <c r="E329" s="1005" t="str">
        <f>IF($G329="","",VLOOKUP($G329,'DANH MỤC VẬT TƯ'!$B$10:$G$55,2,0))</f>
        <v>Bò xào thập cẩm</v>
      </c>
      <c r="F329" s="1005" t="str">
        <f>IF($G329="","",VLOOKUP($G329,'DANH MỤC VẬT TƯ'!$B$10:$G$55,3,0))</f>
        <v>Nồi</v>
      </c>
      <c r="G329" s="1203" t="s">
        <v>2127</v>
      </c>
      <c r="H329" s="1214">
        <v>25</v>
      </c>
      <c r="I329" s="828">
        <f>IF($G329="","",VLOOKUP($G329,'BÁO CÁO NXT 155'!$A$86:$L$95,8,0))</f>
        <v>138923.73868099114</v>
      </c>
      <c r="J329" s="828">
        <f t="shared" si="8"/>
        <v>3473093.4670247785</v>
      </c>
      <c r="K329" s="826">
        <v>210000</v>
      </c>
      <c r="L329" s="1215">
        <f t="shared" si="9"/>
        <v>5250000</v>
      </c>
      <c r="M329" s="1190"/>
      <c r="N329" s="1076"/>
      <c r="O329" s="1076"/>
      <c r="P329" s="1076"/>
      <c r="Q329" s="1076"/>
    </row>
    <row r="330" spans="1:17" s="1009" customFormat="1" ht="15.95" customHeight="1">
      <c r="A330" s="1001"/>
      <c r="B330" s="1028"/>
      <c r="C330" s="1003"/>
      <c r="D330" s="1004"/>
      <c r="E330" s="1005" t="str">
        <f>IF($G330="","",VLOOKUP($G330,'DANH MỤC VẬT TƯ'!$B$10:$G$55,2,0))</f>
        <v/>
      </c>
      <c r="F330" s="1005" t="str">
        <f>IF($G330="","",VLOOKUP($G330,'DANH MỤC VẬT TƯ'!$B$10:$G$55,3,0))</f>
        <v/>
      </c>
      <c r="G330" s="1233"/>
      <c r="H330" s="1214"/>
      <c r="I330" s="828" t="str">
        <f>IF($G330="","",VLOOKUP($G330,'BÁO CÁO NXT 155'!$A$86:$L$95,8,0))</f>
        <v/>
      </c>
      <c r="J330" s="828" t="str">
        <f t="shared" si="8"/>
        <v/>
      </c>
      <c r="K330" s="826" t="s">
        <v>785</v>
      </c>
      <c r="L330" s="1215" t="str">
        <f t="shared" si="9"/>
        <v/>
      </c>
      <c r="M330" s="1076"/>
      <c r="N330" s="1076"/>
      <c r="O330" s="1076"/>
      <c r="P330" s="1076"/>
      <c r="Q330" s="1076"/>
    </row>
    <row r="331" spans="1:17" s="1009" customFormat="1" ht="15.95" customHeight="1">
      <c r="A331" s="1001"/>
      <c r="B331" s="1028">
        <v>44631</v>
      </c>
      <c r="C331" s="1003">
        <v>121</v>
      </c>
      <c r="D331" s="1004"/>
      <c r="E331" s="1005" t="str">
        <f>IF($G331="","",VLOOKUP($G331,'DANH MỤC VẬT TƯ'!$B$10:$G$55,2,0))</f>
        <v>Lẩu thập cẩm</v>
      </c>
      <c r="F331" s="1005" t="str">
        <f>IF($G331="","",VLOOKUP($G331,'DANH MỤC VẬT TƯ'!$B$10:$G$55,3,0))</f>
        <v>Nồi</v>
      </c>
      <c r="G331" s="1203" t="s">
        <v>2128</v>
      </c>
      <c r="H331" s="1214">
        <v>30</v>
      </c>
      <c r="I331" s="828">
        <f>IF($G331="","",VLOOKUP($G331,'BÁO CÁO NXT 155'!$A$86:$L$95,8,0))</f>
        <v>509387.0418303007</v>
      </c>
      <c r="J331" s="828">
        <f t="shared" si="8"/>
        <v>15281611.254909022</v>
      </c>
      <c r="K331" s="826">
        <v>850000</v>
      </c>
      <c r="L331" s="1215">
        <f t="shared" si="9"/>
        <v>25500000</v>
      </c>
      <c r="M331" s="1076"/>
      <c r="N331" s="1076"/>
      <c r="O331" s="1076"/>
      <c r="P331" s="1076"/>
      <c r="Q331" s="1076"/>
    </row>
    <row r="332" spans="1:17" s="1009" customFormat="1" ht="15.95" customHeight="1">
      <c r="A332" s="1001"/>
      <c r="B332" s="1028">
        <v>44631</v>
      </c>
      <c r="C332" s="1003">
        <v>121</v>
      </c>
      <c r="D332" s="1004"/>
      <c r="E332" s="1005" t="str">
        <f>IF($G332="","",VLOOKUP($G332,'DANH MỤC VẬT TƯ'!$B$10:$G$55,2,0))</f>
        <v>Ngô Chiên</v>
      </c>
      <c r="F332" s="1005" t="str">
        <f>IF($G332="","",VLOOKUP($G332,'DANH MỤC VẬT TƯ'!$B$10:$G$55,3,0))</f>
        <v>Đĩa</v>
      </c>
      <c r="G332" s="1203" t="s">
        <v>1971</v>
      </c>
      <c r="H332" s="1214">
        <v>25</v>
      </c>
      <c r="I332" s="828">
        <f>IF($G332="","",VLOOKUP($G332,'BÁO CÁO NXT 155'!$A$86:$L$95,8,0))</f>
        <v>22922.416882363541</v>
      </c>
      <c r="J332" s="828">
        <f t="shared" si="8"/>
        <v>573060.42205908848</v>
      </c>
      <c r="K332" s="826">
        <v>35000</v>
      </c>
      <c r="L332" s="1215">
        <f t="shared" si="9"/>
        <v>875000</v>
      </c>
      <c r="M332" s="1076"/>
      <c r="N332" s="1076"/>
      <c r="O332" s="1076"/>
      <c r="P332" s="1076"/>
      <c r="Q332" s="1076"/>
    </row>
    <row r="333" spans="1:17" s="1009" customFormat="1" ht="15.95" customHeight="1">
      <c r="A333" s="1001"/>
      <c r="B333" s="1028"/>
      <c r="C333" s="1003"/>
      <c r="D333" s="1004"/>
      <c r="E333" s="1005" t="str">
        <f>IF($G333="","",VLOOKUP($G333,'DANH MỤC VẬT TƯ'!$B$10:$G$55,2,0))</f>
        <v/>
      </c>
      <c r="F333" s="1005" t="str">
        <f>IF($G333="","",VLOOKUP($G333,'DANH MỤC VẬT TƯ'!$B$10:$G$55,3,0))</f>
        <v/>
      </c>
      <c r="G333" s="1233"/>
      <c r="H333" s="1214"/>
      <c r="I333" s="828" t="str">
        <f>IF($G333="","",VLOOKUP($G333,'BÁO CÁO NXT 155'!$A$86:$L$95,8,0))</f>
        <v/>
      </c>
      <c r="J333" s="828" t="str">
        <f t="shared" si="8"/>
        <v/>
      </c>
      <c r="K333" s="826" t="s">
        <v>785</v>
      </c>
      <c r="L333" s="1215" t="str">
        <f t="shared" si="9"/>
        <v/>
      </c>
      <c r="M333" s="1225"/>
      <c r="N333" s="1076"/>
      <c r="O333" s="1076"/>
      <c r="P333" s="1076"/>
      <c r="Q333" s="1076"/>
    </row>
    <row r="334" spans="1:17" s="1009" customFormat="1" ht="15.95" customHeight="1">
      <c r="A334" s="1001"/>
      <c r="B334" s="1028">
        <v>44631</v>
      </c>
      <c r="C334" s="1003">
        <v>122</v>
      </c>
      <c r="D334" s="1004"/>
      <c r="E334" s="1005" t="str">
        <f>IF($G334="","",VLOOKUP($G334,'DANH MỤC VẬT TƯ'!$B$10:$G$55,2,0))</f>
        <v>Cơm Dương Châu</v>
      </c>
      <c r="F334" s="1005" t="str">
        <f>IF($G334="","",VLOOKUP($G334,'DANH MỤC VẬT TƯ'!$B$10:$G$55,3,0))</f>
        <v>Đĩa</v>
      </c>
      <c r="G334" s="1099" t="s">
        <v>2131</v>
      </c>
      <c r="H334" s="1214">
        <v>20</v>
      </c>
      <c r="I334" s="828">
        <f>IF($G334="","",VLOOKUP($G334,'BÁO CÁO NXT 155'!$A$86:$L$95,8,0))</f>
        <v>34152.085759076981</v>
      </c>
      <c r="J334" s="828">
        <f t="shared" si="8"/>
        <v>683041.71518153965</v>
      </c>
      <c r="K334" s="826">
        <v>52000</v>
      </c>
      <c r="L334" s="1215">
        <f t="shared" si="9"/>
        <v>1040000</v>
      </c>
      <c r="M334" s="1076"/>
      <c r="N334" s="1076"/>
      <c r="O334" s="1076"/>
      <c r="P334" s="1076"/>
      <c r="Q334" s="1076"/>
    </row>
    <row r="335" spans="1:17" s="1009" customFormat="1" ht="15.95" customHeight="1">
      <c r="A335" s="1001"/>
      <c r="B335" s="1028"/>
      <c r="C335" s="1003"/>
      <c r="D335" s="1004"/>
      <c r="E335" s="1005" t="str">
        <f>IF($G335="","",VLOOKUP($G335,'DANH MỤC VẬT TƯ'!$B$10:$G$55,2,0))</f>
        <v/>
      </c>
      <c r="F335" s="1005" t="str">
        <f>IF($G335="","",VLOOKUP($G335,'DANH MỤC VẬT TƯ'!$B$10:$G$55,3,0))</f>
        <v/>
      </c>
      <c r="G335" s="1233"/>
      <c r="H335" s="1214"/>
      <c r="I335" s="828" t="str">
        <f>IF($G335="","",VLOOKUP($G335,'BÁO CÁO NXT 155'!$A$86:$L$95,8,0))</f>
        <v/>
      </c>
      <c r="J335" s="828" t="str">
        <f t="shared" si="8"/>
        <v/>
      </c>
      <c r="K335" s="826" t="s">
        <v>785</v>
      </c>
      <c r="L335" s="1215" t="str">
        <f t="shared" si="9"/>
        <v/>
      </c>
      <c r="M335" s="1076"/>
      <c r="N335" s="1076"/>
      <c r="O335" s="1076"/>
      <c r="P335" s="1076"/>
      <c r="Q335" s="1076"/>
    </row>
    <row r="336" spans="1:17" s="1009" customFormat="1" ht="16.5" customHeight="1">
      <c r="A336" s="1001"/>
      <c r="B336" s="1028">
        <v>44631</v>
      </c>
      <c r="C336" s="1003">
        <v>123</v>
      </c>
      <c r="D336" s="1004"/>
      <c r="E336" s="1005" t="str">
        <f>IF($G336="","",VLOOKUP($G336,'DANH MỤC VẬT TƯ'!$B$10:$G$55,2,0))</f>
        <v>Cơm chiên trứng</v>
      </c>
      <c r="F336" s="1005" t="str">
        <f>IF($G336="","",VLOOKUP($G336,'DANH MỤC VẬT TƯ'!$B$10:$G$55,3,0))</f>
        <v>Đĩa</v>
      </c>
      <c r="G336" s="1099" t="s">
        <v>2133</v>
      </c>
      <c r="H336" s="1214">
        <v>20</v>
      </c>
      <c r="I336" s="828">
        <f>IF($G336="","",VLOOKUP($G336,'BÁO CÁO NXT 155'!$A$86:$L$95,8,0))</f>
        <v>24890.503180344247</v>
      </c>
      <c r="J336" s="828">
        <f t="shared" si="8"/>
        <v>497810.06360688491</v>
      </c>
      <c r="K336" s="826">
        <v>33000</v>
      </c>
      <c r="L336" s="1215">
        <f t="shared" si="9"/>
        <v>660000</v>
      </c>
      <c r="M336" s="1190"/>
      <c r="N336" s="1076"/>
      <c r="O336" s="1076"/>
      <c r="P336" s="1076"/>
      <c r="Q336" s="1076"/>
    </row>
    <row r="337" spans="1:17" s="1009" customFormat="1" ht="15.95" customHeight="1">
      <c r="A337" s="1001"/>
      <c r="B337" s="1028"/>
      <c r="C337" s="1003"/>
      <c r="D337" s="1004"/>
      <c r="E337" s="1005" t="str">
        <f>IF($G337="","",VLOOKUP($G337,'DANH MỤC VẬT TƯ'!$B$10:$G$55,2,0))</f>
        <v/>
      </c>
      <c r="F337" s="1005" t="str">
        <f>IF($G337="","",VLOOKUP($G337,'DANH MỤC VẬT TƯ'!$B$10:$G$55,3,0))</f>
        <v/>
      </c>
      <c r="G337" s="1233"/>
      <c r="H337" s="1214"/>
      <c r="I337" s="828" t="str">
        <f>IF($G337="","",VLOOKUP($G337,'BÁO CÁO NXT 155'!$A$86:$L$95,8,0))</f>
        <v/>
      </c>
      <c r="J337" s="828" t="str">
        <f t="shared" si="8"/>
        <v/>
      </c>
      <c r="K337" s="826" t="s">
        <v>785</v>
      </c>
      <c r="L337" s="1215" t="str">
        <f t="shared" si="9"/>
        <v/>
      </c>
      <c r="M337" s="1076"/>
      <c r="N337" s="1076"/>
      <c r="O337" s="1076"/>
      <c r="P337" s="1076"/>
      <c r="Q337" s="1076"/>
    </row>
    <row r="338" spans="1:17" s="1009" customFormat="1" ht="15.95" customHeight="1">
      <c r="A338" s="1001"/>
      <c r="B338" s="1028">
        <v>44631</v>
      </c>
      <c r="C338" s="1003">
        <v>124</v>
      </c>
      <c r="D338" s="1004"/>
      <c r="E338" s="1005" t="str">
        <f>IF($G338="","",VLOOKUP($G338,'DANH MỤC VẬT TƯ'!$B$10:$G$55,2,0))</f>
        <v>Mực nướng muối ớt</v>
      </c>
      <c r="F338" s="1005" t="str">
        <f>IF($G338="","",VLOOKUP($G338,'DANH MỤC VẬT TƯ'!$B$10:$G$55,3,0))</f>
        <v>Đĩa</v>
      </c>
      <c r="G338" s="1203" t="s">
        <v>2124</v>
      </c>
      <c r="H338" s="1214">
        <v>30</v>
      </c>
      <c r="I338" s="828">
        <f>IF($G338="","",VLOOKUP($G338,'BÁO CÁO NXT 155'!$A$86:$L$95,8,0))</f>
        <v>187547.04721933804</v>
      </c>
      <c r="J338" s="828">
        <f t="shared" si="8"/>
        <v>5626411.4165801415</v>
      </c>
      <c r="K338" s="826">
        <v>350000</v>
      </c>
      <c r="L338" s="1215">
        <f t="shared" si="9"/>
        <v>10500000</v>
      </c>
      <c r="M338" s="1076"/>
      <c r="N338" s="1076"/>
      <c r="O338" s="1076"/>
      <c r="P338" s="1076"/>
      <c r="Q338" s="1076"/>
    </row>
    <row r="339" spans="1:17" s="1009" customFormat="1" ht="15.95" customHeight="1">
      <c r="A339" s="1001"/>
      <c r="B339" s="1028"/>
      <c r="C339" s="1003"/>
      <c r="D339" s="1004"/>
      <c r="E339" s="1005" t="str">
        <f>IF($G339="","",VLOOKUP($G339,'DANH MỤC VẬT TƯ'!$B$10:$G$55,2,0))</f>
        <v/>
      </c>
      <c r="F339" s="1005" t="str">
        <f>IF($G339="","",VLOOKUP($G339,'DANH MỤC VẬT TƯ'!$B$10:$G$55,3,0))</f>
        <v/>
      </c>
      <c r="G339" s="1233"/>
      <c r="H339" s="1214"/>
      <c r="I339" s="828" t="str">
        <f>IF($G339="","",VLOOKUP($G339,'BÁO CÁO NXT 155'!$A$86:$L$95,8,0))</f>
        <v/>
      </c>
      <c r="J339" s="828" t="str">
        <f t="shared" si="8"/>
        <v/>
      </c>
      <c r="K339" s="826" t="s">
        <v>785</v>
      </c>
      <c r="L339" s="1215" t="str">
        <f t="shared" si="9"/>
        <v/>
      </c>
      <c r="M339" s="1076"/>
      <c r="N339" s="1076"/>
      <c r="O339" s="1076"/>
      <c r="P339" s="1076"/>
      <c r="Q339" s="1076"/>
    </row>
    <row r="340" spans="1:17" s="1009" customFormat="1" ht="15.95" customHeight="1">
      <c r="A340" s="1001"/>
      <c r="B340" s="1028">
        <v>44632</v>
      </c>
      <c r="C340" s="1003">
        <v>125</v>
      </c>
      <c r="D340" s="1004"/>
      <c r="E340" s="1005" t="str">
        <f>IF($G340="","",VLOOKUP($G340,'DANH MỤC VẬT TƯ'!$B$10:$G$55,2,0))</f>
        <v>Lẩu thái</v>
      </c>
      <c r="F340" s="1005" t="str">
        <f>IF($G340="","",VLOOKUP($G340,'DANH MỤC VẬT TƯ'!$B$10:$G$55,3,0))</f>
        <v>Nồi</v>
      </c>
      <c r="G340" s="1203" t="s">
        <v>2056</v>
      </c>
      <c r="H340" s="1214">
        <v>30</v>
      </c>
      <c r="I340" s="828">
        <f>IF($G340="","",VLOOKUP($G340,'BÁO CÁO NXT 155'!$A$86:$L$95,8,0))</f>
        <v>321839.99461096281</v>
      </c>
      <c r="J340" s="828">
        <f t="shared" si="8"/>
        <v>9655199.8383288849</v>
      </c>
      <c r="K340" s="826">
        <v>550000</v>
      </c>
      <c r="L340" s="1215">
        <f t="shared" si="9"/>
        <v>16500000</v>
      </c>
      <c r="M340" s="1076"/>
      <c r="N340" s="1076"/>
      <c r="O340" s="1076"/>
      <c r="P340" s="1076"/>
      <c r="Q340" s="1076"/>
    </row>
    <row r="341" spans="1:17" s="1009" customFormat="1" ht="15.95" customHeight="1">
      <c r="A341" s="1001"/>
      <c r="B341" s="1028">
        <v>44632</v>
      </c>
      <c r="C341" s="1003">
        <v>125</v>
      </c>
      <c r="D341" s="1004"/>
      <c r="E341" s="1005" t="str">
        <f>IF($G341="","",VLOOKUP($G341,'DANH MỤC VẬT TƯ'!$B$10:$G$55,2,0))</f>
        <v>Ngô Chiên</v>
      </c>
      <c r="F341" s="1005" t="str">
        <f>IF($G341="","",VLOOKUP($G341,'DANH MỤC VẬT TƯ'!$B$10:$G$55,3,0))</f>
        <v>Đĩa</v>
      </c>
      <c r="G341" s="1203" t="s">
        <v>1971</v>
      </c>
      <c r="H341" s="1214">
        <v>20</v>
      </c>
      <c r="I341" s="828">
        <f>IF($G341="","",VLOOKUP($G341,'BÁO CÁO NXT 155'!$A$86:$L$95,8,0))</f>
        <v>22922.416882363541</v>
      </c>
      <c r="J341" s="828">
        <f t="shared" si="8"/>
        <v>458448.33764727082</v>
      </c>
      <c r="K341" s="826">
        <v>35000</v>
      </c>
      <c r="L341" s="1215">
        <f t="shared" si="9"/>
        <v>700000</v>
      </c>
      <c r="M341" s="1076"/>
      <c r="N341" s="1076"/>
      <c r="O341" s="1076"/>
      <c r="P341" s="1076"/>
      <c r="Q341" s="1076"/>
    </row>
    <row r="342" spans="1:17" s="1009" customFormat="1" ht="15.95" customHeight="1">
      <c r="A342" s="1001"/>
      <c r="B342" s="1028"/>
      <c r="C342" s="1003"/>
      <c r="D342" s="1004"/>
      <c r="E342" s="1005" t="str">
        <f>IF($G342="","",VLOOKUP($G342,'DANH MỤC VẬT TƯ'!$B$10:$G$55,2,0))</f>
        <v/>
      </c>
      <c r="F342" s="1005" t="str">
        <f>IF($G342="","",VLOOKUP($G342,'DANH MỤC VẬT TƯ'!$B$10:$G$55,3,0))</f>
        <v/>
      </c>
      <c r="G342" s="1233"/>
      <c r="H342" s="1214"/>
      <c r="I342" s="828" t="str">
        <f>IF($G342="","",VLOOKUP($G342,'BÁO CÁO NXT 155'!$A$86:$L$95,8,0))</f>
        <v/>
      </c>
      <c r="J342" s="828" t="str">
        <f t="shared" si="8"/>
        <v/>
      </c>
      <c r="K342" s="826" t="s">
        <v>785</v>
      </c>
      <c r="L342" s="1215" t="str">
        <f t="shared" si="9"/>
        <v/>
      </c>
      <c r="M342" s="1225"/>
      <c r="N342" s="1076"/>
      <c r="O342" s="1076"/>
      <c r="P342" s="1076"/>
      <c r="Q342" s="1076"/>
    </row>
    <row r="343" spans="1:17" s="1009" customFormat="1" ht="15.95" customHeight="1">
      <c r="A343" s="1001"/>
      <c r="B343" s="1028">
        <v>44632</v>
      </c>
      <c r="C343" s="1003">
        <v>126</v>
      </c>
      <c r="D343" s="1004"/>
      <c r="E343" s="1005" t="str">
        <f>IF($G343="","",VLOOKUP($G343,'DANH MỤC VẬT TƯ'!$B$10:$G$55,2,0))</f>
        <v>Lẩu thập cẩm</v>
      </c>
      <c r="F343" s="1005" t="str">
        <f>IF($G343="","",VLOOKUP($G343,'DANH MỤC VẬT TƯ'!$B$10:$G$55,3,0))</f>
        <v>Nồi</v>
      </c>
      <c r="G343" s="1203" t="s">
        <v>2128</v>
      </c>
      <c r="H343" s="1214">
        <v>30</v>
      </c>
      <c r="I343" s="828">
        <f>IF($G343="","",VLOOKUP($G343,'BÁO CÁO NXT 155'!$A$86:$L$95,8,0))</f>
        <v>509387.0418303007</v>
      </c>
      <c r="J343" s="828">
        <f t="shared" si="8"/>
        <v>15281611.254909022</v>
      </c>
      <c r="K343" s="826">
        <v>850000</v>
      </c>
      <c r="L343" s="1215">
        <f t="shared" si="9"/>
        <v>25500000</v>
      </c>
      <c r="M343" s="1076"/>
      <c r="N343" s="1076"/>
      <c r="O343" s="1076"/>
      <c r="P343" s="1076"/>
      <c r="Q343" s="1076"/>
    </row>
    <row r="344" spans="1:17" s="1009" customFormat="1" ht="15.95" customHeight="1">
      <c r="A344" s="1001"/>
      <c r="B344" s="1028"/>
      <c r="C344" s="1003"/>
      <c r="D344" s="1004"/>
      <c r="E344" s="1005" t="str">
        <f>IF($G344="","",VLOOKUP($G344,'DANH MỤC VẬT TƯ'!$B$10:$G$55,2,0))</f>
        <v/>
      </c>
      <c r="F344" s="1005" t="str">
        <f>IF($G344="","",VLOOKUP($G344,'DANH MỤC VẬT TƯ'!$B$10:$G$55,3,0))</f>
        <v/>
      </c>
      <c r="G344" s="1233"/>
      <c r="H344" s="1214"/>
      <c r="I344" s="828" t="str">
        <f>IF($G344="","",VLOOKUP($G344,'BÁO CÁO NXT 155'!$A$86:$L$95,8,0))</f>
        <v/>
      </c>
      <c r="J344" s="828" t="str">
        <f t="shared" si="8"/>
        <v/>
      </c>
      <c r="K344" s="826" t="s">
        <v>785</v>
      </c>
      <c r="L344" s="1215" t="str">
        <f t="shared" si="9"/>
        <v/>
      </c>
      <c r="M344" s="1076"/>
      <c r="N344" s="1076"/>
      <c r="O344" s="1076"/>
      <c r="P344" s="1076"/>
      <c r="Q344" s="1076"/>
    </row>
    <row r="345" spans="1:17" s="1009" customFormat="1" ht="15.95" customHeight="1">
      <c r="A345" s="1001"/>
      <c r="B345" s="1028">
        <v>44632</v>
      </c>
      <c r="C345" s="1003">
        <v>127</v>
      </c>
      <c r="D345" s="1004"/>
      <c r="E345" s="1005" t="str">
        <f>IF($G345="","",VLOOKUP($G345,'DANH MỤC VẬT TƯ'!$B$10:$G$55,2,0))</f>
        <v>Lẩu cá diêu hồng</v>
      </c>
      <c r="F345" s="1005" t="str">
        <f>IF($G345="","",VLOOKUP($G345,'DANH MỤC VẬT TƯ'!$B$10:$G$55,3,0))</f>
        <v>Nồi</v>
      </c>
      <c r="G345" s="1203" t="s">
        <v>2121</v>
      </c>
      <c r="H345" s="1214">
        <v>40</v>
      </c>
      <c r="I345" s="828">
        <f>IF($G345="","",VLOOKUP($G345,'BÁO CÁO NXT 155'!$A$86:$L$95,8,0))</f>
        <v>180600.86028528845</v>
      </c>
      <c r="J345" s="828">
        <f t="shared" si="8"/>
        <v>7224034.4114115378</v>
      </c>
      <c r="K345" s="826">
        <v>400000</v>
      </c>
      <c r="L345" s="1215">
        <f t="shared" si="9"/>
        <v>16000000</v>
      </c>
      <c r="M345" s="1076"/>
      <c r="N345" s="1076"/>
      <c r="O345" s="1076"/>
      <c r="P345" s="1076"/>
      <c r="Q345" s="1076"/>
    </row>
    <row r="346" spans="1:17" s="1009" customFormat="1" ht="15.95" customHeight="1">
      <c r="A346" s="1001"/>
      <c r="B346" s="1028"/>
      <c r="C346" s="1003"/>
      <c r="D346" s="1004"/>
      <c r="E346" s="1005" t="str">
        <f>IF($G346="","",VLOOKUP($G346,'DANH MỤC VẬT TƯ'!$B$10:$G$55,2,0))</f>
        <v/>
      </c>
      <c r="F346" s="1005" t="str">
        <f>IF($G346="","",VLOOKUP($G346,'DANH MỤC VẬT TƯ'!$B$10:$G$55,3,0))</f>
        <v/>
      </c>
      <c r="G346" s="1233"/>
      <c r="H346" s="1214"/>
      <c r="I346" s="828" t="str">
        <f>IF($G346="","",VLOOKUP($G346,'BÁO CÁO NXT 155'!$A$86:$L$95,8,0))</f>
        <v/>
      </c>
      <c r="J346" s="828" t="str">
        <f t="shared" si="8"/>
        <v/>
      </c>
      <c r="K346" s="826" t="s">
        <v>785</v>
      </c>
      <c r="L346" s="1215" t="str">
        <f t="shared" si="9"/>
        <v/>
      </c>
      <c r="M346" s="1076"/>
      <c r="N346" s="1076"/>
      <c r="O346" s="1076"/>
      <c r="P346" s="1076"/>
      <c r="Q346" s="1076"/>
    </row>
    <row r="347" spans="1:17" s="1009" customFormat="1" ht="15.95" customHeight="1">
      <c r="A347" s="1001"/>
      <c r="B347" s="1028">
        <v>44633</v>
      </c>
      <c r="C347" s="1003">
        <v>128</v>
      </c>
      <c r="D347" s="1004"/>
      <c r="E347" s="1005" t="str">
        <f>IF($G347="","",VLOOKUP($G347,'DANH MỤC VẬT TƯ'!$B$10:$G$55,2,0))</f>
        <v>Mực nướng muối ớt</v>
      </c>
      <c r="F347" s="1005" t="str">
        <f>IF($G347="","",VLOOKUP($G347,'DANH MỤC VẬT TƯ'!$B$10:$G$55,3,0))</f>
        <v>Đĩa</v>
      </c>
      <c r="G347" s="1203" t="s">
        <v>2124</v>
      </c>
      <c r="H347" s="1214">
        <v>30</v>
      </c>
      <c r="I347" s="828">
        <f>IF($G347="","",VLOOKUP($G347,'BÁO CÁO NXT 155'!$A$86:$L$95,8,0))</f>
        <v>187547.04721933804</v>
      </c>
      <c r="J347" s="828">
        <f t="shared" si="8"/>
        <v>5626411.4165801415</v>
      </c>
      <c r="K347" s="826">
        <v>350000</v>
      </c>
      <c r="L347" s="1215">
        <f t="shared" si="9"/>
        <v>10500000</v>
      </c>
      <c r="M347" s="1076"/>
      <c r="N347" s="1076"/>
      <c r="O347" s="1076"/>
      <c r="P347" s="1076"/>
      <c r="Q347" s="1076"/>
    </row>
    <row r="348" spans="1:17" s="1009" customFormat="1" ht="15.95" customHeight="1">
      <c r="A348" s="1001"/>
      <c r="B348" s="1028"/>
      <c r="C348" s="1003"/>
      <c r="D348" s="1004"/>
      <c r="E348" s="1005" t="str">
        <f>IF($G348="","",VLOOKUP($G348,'DANH MỤC VẬT TƯ'!$B$10:$G$55,2,0))</f>
        <v/>
      </c>
      <c r="F348" s="1005" t="str">
        <f>IF($G348="","",VLOOKUP($G348,'DANH MỤC VẬT TƯ'!$B$10:$G$55,3,0))</f>
        <v/>
      </c>
      <c r="G348" s="1233"/>
      <c r="H348" s="1214"/>
      <c r="I348" s="828" t="str">
        <f>IF($G348="","",VLOOKUP($G348,'BÁO CÁO NXT 155'!$A$86:$L$95,8,0))</f>
        <v/>
      </c>
      <c r="J348" s="828" t="str">
        <f t="shared" si="8"/>
        <v/>
      </c>
      <c r="K348" s="826" t="s">
        <v>785</v>
      </c>
      <c r="L348" s="1215" t="str">
        <f t="shared" si="9"/>
        <v/>
      </c>
      <c r="M348" s="1076"/>
      <c r="N348" s="1076"/>
      <c r="O348" s="1076"/>
      <c r="P348" s="1076"/>
      <c r="Q348" s="1076"/>
    </row>
    <row r="349" spans="1:17" s="1009" customFormat="1" ht="15.95" customHeight="1">
      <c r="A349" s="1001"/>
      <c r="B349" s="1028">
        <v>44633</v>
      </c>
      <c r="C349" s="1003">
        <v>129</v>
      </c>
      <c r="D349" s="1004"/>
      <c r="E349" s="1005" t="str">
        <f>IF($G349="","",VLOOKUP($G349,'DANH MỤC VẬT TƯ'!$B$10:$G$55,2,0))</f>
        <v>Lẩu thái</v>
      </c>
      <c r="F349" s="1005" t="str">
        <f>IF($G349="","",VLOOKUP($G349,'DANH MỤC VẬT TƯ'!$B$10:$G$55,3,0))</f>
        <v>Nồi</v>
      </c>
      <c r="G349" s="1203" t="s">
        <v>2056</v>
      </c>
      <c r="H349" s="1214">
        <v>50</v>
      </c>
      <c r="I349" s="828">
        <f>IF($G349="","",VLOOKUP($G349,'BÁO CÁO NXT 155'!$A$86:$L$95,8,0))</f>
        <v>321839.99461096281</v>
      </c>
      <c r="J349" s="828">
        <f>IF(H349="","",H349*I349)</f>
        <v>16091999.73054814</v>
      </c>
      <c r="K349" s="826">
        <v>550000</v>
      </c>
      <c r="L349" s="1215">
        <f t="shared" si="9"/>
        <v>27500000</v>
      </c>
      <c r="M349" s="1076"/>
      <c r="N349" s="1076"/>
      <c r="O349" s="1076"/>
      <c r="P349" s="1076"/>
      <c r="Q349" s="1076"/>
    </row>
    <row r="350" spans="1:17" s="1009" customFormat="1" ht="15.95" customHeight="1">
      <c r="A350" s="1001"/>
      <c r="B350" s="1028"/>
      <c r="C350" s="1003"/>
      <c r="D350" s="1004"/>
      <c r="E350" s="1005" t="str">
        <f>IF($G350="","",VLOOKUP($G350,'DANH MỤC VẬT TƯ'!$B$10:$G$55,2,0))</f>
        <v/>
      </c>
      <c r="F350" s="1005" t="str">
        <f>IF($G350="","",VLOOKUP($G350,'DANH MỤC VẬT TƯ'!$B$10:$G$55,3,0))</f>
        <v/>
      </c>
      <c r="G350" s="1233"/>
      <c r="H350" s="1214"/>
      <c r="I350" s="828" t="str">
        <f>IF($G350="","",VLOOKUP($G350,'BÁO CÁO NXT 155'!$A$86:$L$95,8,0))</f>
        <v/>
      </c>
      <c r="J350" s="828" t="str">
        <f t="shared" si="8"/>
        <v/>
      </c>
      <c r="K350" s="826" t="s">
        <v>785</v>
      </c>
      <c r="L350" s="1215" t="str">
        <f t="shared" si="9"/>
        <v/>
      </c>
      <c r="M350" s="1076"/>
      <c r="N350" s="1076"/>
      <c r="O350" s="1076"/>
      <c r="P350" s="1076"/>
      <c r="Q350" s="1076"/>
    </row>
    <row r="351" spans="1:17" s="1009" customFormat="1" ht="15.95" customHeight="1">
      <c r="A351" s="1001"/>
      <c r="B351" s="1028">
        <v>44633</v>
      </c>
      <c r="C351" s="1003">
        <v>130</v>
      </c>
      <c r="D351" s="1004"/>
      <c r="E351" s="1005" t="str">
        <f>IF($G351="","",VLOOKUP($G351,'DANH MỤC VẬT TƯ'!$B$10:$G$55,2,0))</f>
        <v>Lẩu cá diêu hồng</v>
      </c>
      <c r="F351" s="1005" t="str">
        <f>IF($G351="","",VLOOKUP($G351,'DANH MỤC VẬT TƯ'!$B$10:$G$55,3,0))</f>
        <v>Nồi</v>
      </c>
      <c r="G351" s="1203" t="s">
        <v>2121</v>
      </c>
      <c r="H351" s="1214">
        <v>40</v>
      </c>
      <c r="I351" s="828">
        <f>IF($G351="","",VLOOKUP($G351,'BÁO CÁO NXT 155'!$A$86:$L$95,8,0))</f>
        <v>180600.86028528845</v>
      </c>
      <c r="J351" s="828">
        <f t="shared" si="8"/>
        <v>7224034.4114115378</v>
      </c>
      <c r="K351" s="826">
        <v>400000</v>
      </c>
      <c r="L351" s="1215">
        <f t="shared" si="9"/>
        <v>16000000</v>
      </c>
      <c r="M351" s="1076"/>
      <c r="N351" s="1076"/>
      <c r="O351" s="1076"/>
      <c r="P351" s="1076"/>
      <c r="Q351" s="1076"/>
    </row>
    <row r="352" spans="1:17" s="1009" customFormat="1" ht="15.95" customHeight="1">
      <c r="A352" s="1001"/>
      <c r="B352" s="1028"/>
      <c r="C352" s="1003"/>
      <c r="D352" s="1004"/>
      <c r="E352" s="1005" t="str">
        <f>IF($G352="","",VLOOKUP($G352,'DANH MỤC VẬT TƯ'!$B$10:$G$55,2,0))</f>
        <v/>
      </c>
      <c r="F352" s="1005" t="str">
        <f>IF($G352="","",VLOOKUP($G352,'DANH MỤC VẬT TƯ'!$B$10:$G$55,3,0))</f>
        <v/>
      </c>
      <c r="G352" s="1233"/>
      <c r="H352" s="1214"/>
      <c r="I352" s="828" t="str">
        <f>IF($G352="","",VLOOKUP($G352,'BÁO CÁO NXT 155'!$A$86:$L$95,8,0))</f>
        <v/>
      </c>
      <c r="J352" s="828" t="str">
        <f t="shared" si="8"/>
        <v/>
      </c>
      <c r="K352" s="826" t="s">
        <v>785</v>
      </c>
      <c r="L352" s="1215" t="str">
        <f t="shared" si="9"/>
        <v/>
      </c>
      <c r="M352" s="1076"/>
      <c r="N352" s="1076"/>
      <c r="O352" s="1076"/>
      <c r="P352" s="1076"/>
      <c r="Q352" s="1076"/>
    </row>
    <row r="353" spans="1:17" s="1009" customFormat="1" ht="15.95" customHeight="1">
      <c r="A353" s="1001"/>
      <c r="B353" s="1028">
        <v>44633</v>
      </c>
      <c r="C353" s="1003">
        <v>131</v>
      </c>
      <c r="D353" s="1004"/>
      <c r="E353" s="1005" t="str">
        <f>IF($G353="","",VLOOKUP($G353,'DANH MỤC VẬT TƯ'!$B$10:$G$55,2,0))</f>
        <v>Mực nướng muối ớt</v>
      </c>
      <c r="F353" s="1005" t="str">
        <f>IF($G353="","",VLOOKUP($G353,'DANH MỤC VẬT TƯ'!$B$10:$G$55,3,0))</f>
        <v>Đĩa</v>
      </c>
      <c r="G353" s="1203" t="s">
        <v>2124</v>
      </c>
      <c r="H353" s="1214">
        <v>30</v>
      </c>
      <c r="I353" s="828">
        <f>IF($G353="","",VLOOKUP($G353,'BÁO CÁO NXT 155'!$A$86:$L$95,8,0))</f>
        <v>187547.04721933804</v>
      </c>
      <c r="J353" s="828">
        <f t="shared" si="8"/>
        <v>5626411.4165801415</v>
      </c>
      <c r="K353" s="826">
        <v>350000</v>
      </c>
      <c r="L353" s="1215">
        <f t="shared" si="9"/>
        <v>10500000</v>
      </c>
      <c r="M353" s="1076"/>
      <c r="N353" s="1076"/>
      <c r="O353" s="1076"/>
      <c r="P353" s="1076"/>
      <c r="Q353" s="1076"/>
    </row>
    <row r="354" spans="1:17" s="1009" customFormat="1" ht="15.95" customHeight="1">
      <c r="A354" s="1001"/>
      <c r="B354" s="1028"/>
      <c r="C354" s="1003"/>
      <c r="D354" s="1004"/>
      <c r="E354" s="1005" t="str">
        <f>IF($G354="","",VLOOKUP($G354,'DANH MỤC VẬT TƯ'!$B$10:$G$55,2,0))</f>
        <v/>
      </c>
      <c r="F354" s="1005" t="str">
        <f>IF($G354="","",VLOOKUP($G354,'DANH MỤC VẬT TƯ'!$B$10:$G$55,3,0))</f>
        <v/>
      </c>
      <c r="G354" s="1233"/>
      <c r="I354" s="828" t="str">
        <f>IF($G354="","",VLOOKUP($G354,'BÁO CÁO NXT 155'!$A$86:$L$95,8,0))</f>
        <v/>
      </c>
      <c r="J354" s="828" t="str">
        <f>IF(I356="","",I356*I354)</f>
        <v/>
      </c>
      <c r="K354" s="826" t="s">
        <v>785</v>
      </c>
      <c r="L354" s="1215" t="str">
        <f>IF(I356="","",I356*K354)</f>
        <v/>
      </c>
      <c r="M354" s="1076"/>
      <c r="N354" s="1076"/>
      <c r="O354" s="1076"/>
      <c r="P354" s="1076"/>
      <c r="Q354" s="1076"/>
    </row>
    <row r="355" spans="1:17" s="1009" customFormat="1" ht="15.95" customHeight="1">
      <c r="A355" s="1001"/>
      <c r="B355" s="1028">
        <v>44636</v>
      </c>
      <c r="C355" s="1003">
        <v>132</v>
      </c>
      <c r="D355" s="1004"/>
      <c r="E355" s="1005" t="str">
        <f>IF($G355="","",VLOOKUP($G355,'DANH MỤC VẬT TƯ'!$B$10:$G$55,2,0))</f>
        <v>Lẩu thái</v>
      </c>
      <c r="F355" s="1005" t="str">
        <f>IF($G355="","",VLOOKUP($G355,'DANH MỤC VẬT TƯ'!$B$10:$G$55,3,0))</f>
        <v>Nồi</v>
      </c>
      <c r="G355" s="1203" t="s">
        <v>2056</v>
      </c>
      <c r="H355" s="1214">
        <v>25</v>
      </c>
      <c r="I355" s="828">
        <f>IF($G355="","",VLOOKUP($G355,'BÁO CÁO NXT 155'!$A$86:$L$95,8,0))</f>
        <v>321839.99461096281</v>
      </c>
      <c r="J355" s="828">
        <f t="shared" si="8"/>
        <v>8045999.8652740698</v>
      </c>
      <c r="K355" s="826">
        <v>550000</v>
      </c>
      <c r="L355" s="1215">
        <f t="shared" si="9"/>
        <v>13750000</v>
      </c>
      <c r="M355" s="1076"/>
      <c r="N355" s="1076"/>
      <c r="O355" s="1076"/>
      <c r="P355" s="1076"/>
      <c r="Q355" s="1076"/>
    </row>
    <row r="356" spans="1:17" s="1009" customFormat="1" ht="15.95" customHeight="1">
      <c r="A356" s="1001"/>
      <c r="B356" s="1028"/>
      <c r="C356" s="1003"/>
      <c r="D356" s="1004"/>
      <c r="E356" s="1005" t="str">
        <f>IF($G356="","",VLOOKUP($G356,'DANH MỤC VẬT TƯ'!$B$10:$G$55,2,0))</f>
        <v/>
      </c>
      <c r="F356" s="1005" t="str">
        <f>IF($G356="","",VLOOKUP($G356,'DANH MỤC VẬT TƯ'!$B$10:$G$55,3,0))</f>
        <v/>
      </c>
      <c r="G356" s="1233"/>
      <c r="H356" s="1214"/>
      <c r="I356" s="828" t="str">
        <f>IF($G356="","",VLOOKUP($G356,'BÁO CÁO NXT 155'!$A$86:$L$95,8,0))</f>
        <v/>
      </c>
      <c r="J356" s="828" t="str">
        <f>IF(H356="","",H356*#REF!)</f>
        <v/>
      </c>
      <c r="K356" s="826" t="s">
        <v>785</v>
      </c>
      <c r="L356" s="1215" t="str">
        <f t="shared" si="9"/>
        <v/>
      </c>
      <c r="M356" s="1076"/>
      <c r="N356" s="1076"/>
      <c r="O356" s="1076"/>
      <c r="P356" s="1076"/>
      <c r="Q356" s="1076"/>
    </row>
    <row r="357" spans="1:17" s="1009" customFormat="1" ht="15.95" customHeight="1">
      <c r="A357" s="1001"/>
      <c r="B357" s="1028">
        <v>44636</v>
      </c>
      <c r="C357" s="1003">
        <v>133</v>
      </c>
      <c r="D357" s="1004"/>
      <c r="E357" s="1005" t="str">
        <f>IF($G357="","",VLOOKUP($G357,'DANH MỤC VẬT TƯ'!$B$10:$G$55,2,0))</f>
        <v>Lẩu cá diêu hồng</v>
      </c>
      <c r="F357" s="1005" t="str">
        <f>IF($G357="","",VLOOKUP($G357,'DANH MỤC VẬT TƯ'!$B$10:$G$55,3,0))</f>
        <v>Nồi</v>
      </c>
      <c r="G357" s="1203" t="s">
        <v>2121</v>
      </c>
      <c r="H357" s="1214">
        <v>40</v>
      </c>
      <c r="I357" s="828">
        <f>IF($G357="","",VLOOKUP($G357,'BÁO CÁO NXT 155'!$A$86:$L$95,8,0))</f>
        <v>180600.86028528845</v>
      </c>
      <c r="J357" s="828">
        <f t="shared" si="8"/>
        <v>7224034.4114115378</v>
      </c>
      <c r="K357" s="826">
        <v>400000</v>
      </c>
      <c r="L357" s="1215">
        <f t="shared" si="9"/>
        <v>16000000</v>
      </c>
      <c r="M357" s="1076"/>
      <c r="N357" s="1076"/>
      <c r="O357" s="1076"/>
      <c r="P357" s="1076"/>
      <c r="Q357" s="1076"/>
    </row>
    <row r="358" spans="1:17" s="1009" customFormat="1" ht="15.95" customHeight="1">
      <c r="A358" s="1001"/>
      <c r="B358" s="1028"/>
      <c r="C358" s="1003"/>
      <c r="D358" s="1004"/>
      <c r="E358" s="1005" t="str">
        <f>IF($G358="","",VLOOKUP($G358,'DANH MỤC VẬT TƯ'!$B$10:$G$55,2,0))</f>
        <v/>
      </c>
      <c r="F358" s="1005" t="str">
        <f>IF($G358="","",VLOOKUP($G358,'DANH MỤC VẬT TƯ'!$B$10:$G$55,3,0))</f>
        <v/>
      </c>
      <c r="G358" s="1233"/>
      <c r="H358" s="1214"/>
      <c r="I358" s="828" t="str">
        <f>IF($G358="","",VLOOKUP($G358,'BÁO CÁO NXT 155'!$A$86:$L$95,8,0))</f>
        <v/>
      </c>
      <c r="J358" s="828" t="str">
        <f t="shared" si="8"/>
        <v/>
      </c>
      <c r="K358" s="826" t="s">
        <v>785</v>
      </c>
      <c r="L358" s="1215" t="str">
        <f t="shared" si="9"/>
        <v/>
      </c>
      <c r="M358" s="1076"/>
      <c r="N358" s="1076"/>
      <c r="O358" s="1076"/>
      <c r="P358" s="1076"/>
      <c r="Q358" s="1076"/>
    </row>
    <row r="359" spans="1:17" s="1009" customFormat="1" ht="15.95" customHeight="1">
      <c r="A359" s="1001"/>
      <c r="B359" s="1028">
        <v>44638</v>
      </c>
      <c r="C359" s="1003">
        <v>134</v>
      </c>
      <c r="D359" s="1004"/>
      <c r="E359" s="1005" t="str">
        <f>IF($G359="","",VLOOKUP($G359,'DANH MỤC VẬT TƯ'!$B$10:$G$55,2,0))</f>
        <v>Mực nướng muối ớt</v>
      </c>
      <c r="F359" s="1005" t="str">
        <f>IF($G359="","",VLOOKUP($G359,'DANH MỤC VẬT TƯ'!$B$10:$G$55,3,0))</f>
        <v>Đĩa</v>
      </c>
      <c r="G359" s="1203" t="s">
        <v>2124</v>
      </c>
      <c r="H359" s="1214">
        <v>50</v>
      </c>
      <c r="I359" s="828">
        <f>IF($G359="","",VLOOKUP($G359,'BÁO CÁO NXT 155'!$A$86:$L$95,8,0))</f>
        <v>187547.04721933804</v>
      </c>
      <c r="J359" s="828">
        <f t="shared" si="8"/>
        <v>9377352.3609669022</v>
      </c>
      <c r="K359" s="826">
        <v>350000</v>
      </c>
      <c r="L359" s="1215">
        <f t="shared" si="9"/>
        <v>17500000</v>
      </c>
      <c r="M359" s="1076"/>
      <c r="N359" s="1076"/>
      <c r="O359" s="1076"/>
      <c r="P359" s="1076"/>
      <c r="Q359" s="1076"/>
    </row>
    <row r="360" spans="1:17" s="1009" customFormat="1" ht="15.95" customHeight="1">
      <c r="A360" s="1001"/>
      <c r="B360" s="1028"/>
      <c r="C360" s="1003"/>
      <c r="D360" s="1004"/>
      <c r="E360" s="1005" t="str">
        <f>IF($G360="","",VLOOKUP($G360,'DANH MỤC VẬT TƯ'!$B$10:$G$55,2,0))</f>
        <v/>
      </c>
      <c r="F360" s="1005" t="str">
        <f>IF($G360="","",VLOOKUP($G360,'DANH MỤC VẬT TƯ'!$B$10:$G$55,3,0))</f>
        <v/>
      </c>
      <c r="G360" s="1233"/>
      <c r="H360" s="1214"/>
      <c r="I360" s="828" t="str">
        <f>IF($G360="","",VLOOKUP($G360,'BÁO CÁO NXT 155'!$A$86:$L$95,8,0))</f>
        <v/>
      </c>
      <c r="J360" s="828" t="str">
        <f t="shared" ref="J360:J390" si="10">IF(H360="","",H360*I360)</f>
        <v/>
      </c>
      <c r="K360" s="826" t="s">
        <v>785</v>
      </c>
      <c r="L360" s="1215" t="str">
        <f t="shared" ref="L360:L390" si="11">IF(H360="","",H360*K360)</f>
        <v/>
      </c>
      <c r="M360" s="1076"/>
      <c r="N360" s="1076"/>
      <c r="O360" s="1076"/>
      <c r="P360" s="1076"/>
      <c r="Q360" s="1076"/>
    </row>
    <row r="361" spans="1:17" s="1009" customFormat="1" ht="15.95" customHeight="1">
      <c r="A361" s="1001"/>
      <c r="B361" s="1028">
        <v>44638</v>
      </c>
      <c r="C361" s="1003">
        <v>135</v>
      </c>
      <c r="D361" s="1004"/>
      <c r="E361" s="1005" t="str">
        <f>IF($G361="","",VLOOKUP($G361,'DANH MỤC VẬT TƯ'!$B$10:$G$55,2,0))</f>
        <v>Cơm chiên trứng</v>
      </c>
      <c r="F361" s="1005" t="str">
        <f>IF($G361="","",VLOOKUP($G361,'DANH MỤC VẬT TƯ'!$B$10:$G$55,3,0))</f>
        <v>Đĩa</v>
      </c>
      <c r="G361" s="1099" t="s">
        <v>2133</v>
      </c>
      <c r="H361" s="1214">
        <v>30</v>
      </c>
      <c r="I361" s="828">
        <f>IF($G361="","",VLOOKUP($G361,'BÁO CÁO NXT 155'!$A$86:$L$95,8,0))</f>
        <v>24890.503180344247</v>
      </c>
      <c r="J361" s="828">
        <f t="shared" si="10"/>
        <v>746715.09541032743</v>
      </c>
      <c r="K361" s="826">
        <v>33000</v>
      </c>
      <c r="L361" s="1215">
        <f t="shared" si="11"/>
        <v>990000</v>
      </c>
      <c r="M361" s="1076"/>
      <c r="N361" s="1076"/>
      <c r="O361" s="1076"/>
      <c r="P361" s="1076"/>
      <c r="Q361" s="1076"/>
    </row>
    <row r="362" spans="1:17" s="1009" customFormat="1" ht="15.95" customHeight="1">
      <c r="A362" s="1001"/>
      <c r="B362" s="1028"/>
      <c r="C362" s="1003"/>
      <c r="D362" s="1004"/>
      <c r="E362" s="1005" t="str">
        <f>IF($G362="","",VLOOKUP($G362,'DANH MỤC VẬT TƯ'!$B$10:$G$55,2,0))</f>
        <v/>
      </c>
      <c r="F362" s="1005" t="str">
        <f>IF($G362="","",VLOOKUP($G362,'DANH MỤC VẬT TƯ'!$B$10:$G$55,3,0))</f>
        <v/>
      </c>
      <c r="G362" s="1233"/>
      <c r="H362" s="1214"/>
      <c r="I362" s="828" t="str">
        <f>IF($G362="","",VLOOKUP($G362,'BÁO CÁO NXT 155'!$A$86:$L$95,8,0))</f>
        <v/>
      </c>
      <c r="J362" s="828" t="str">
        <f t="shared" si="10"/>
        <v/>
      </c>
      <c r="K362" s="826" t="s">
        <v>785</v>
      </c>
      <c r="L362" s="1215" t="str">
        <f t="shared" si="11"/>
        <v/>
      </c>
      <c r="M362" s="1076"/>
      <c r="N362" s="1076"/>
      <c r="O362" s="1076"/>
      <c r="P362" s="1076"/>
      <c r="Q362" s="1076"/>
    </row>
    <row r="363" spans="1:17" s="1009" customFormat="1" ht="15.95" customHeight="1">
      <c r="A363" s="1001"/>
      <c r="B363" s="1028">
        <v>44638</v>
      </c>
      <c r="C363" s="1003">
        <v>136</v>
      </c>
      <c r="D363" s="1004"/>
      <c r="E363" s="1005" t="str">
        <f>IF($G363="","",VLOOKUP($G363,'DANH MỤC VẬT TƯ'!$B$10:$G$55,2,0))</f>
        <v>Mực nướng muối ớt</v>
      </c>
      <c r="F363" s="1005" t="str">
        <f>IF($G363="","",VLOOKUP($G363,'DANH MỤC VẬT TƯ'!$B$10:$G$55,3,0))</f>
        <v>Đĩa</v>
      </c>
      <c r="G363" s="1203" t="s">
        <v>2124</v>
      </c>
      <c r="H363" s="1214">
        <v>30</v>
      </c>
      <c r="I363" s="828">
        <f>IF($G363="","",VLOOKUP($G363,'BÁO CÁO NXT 155'!$A$86:$L$95,8,0))</f>
        <v>187547.04721933804</v>
      </c>
      <c r="J363" s="828">
        <f t="shared" si="10"/>
        <v>5626411.4165801415</v>
      </c>
      <c r="K363" s="826">
        <v>350000</v>
      </c>
      <c r="L363" s="1215">
        <f t="shared" si="11"/>
        <v>10500000</v>
      </c>
      <c r="M363" s="1076"/>
      <c r="N363" s="1076"/>
      <c r="O363" s="1076"/>
      <c r="P363" s="1076"/>
      <c r="Q363" s="1076"/>
    </row>
    <row r="364" spans="1:17" s="1009" customFormat="1" ht="15.95" customHeight="1">
      <c r="A364" s="1001"/>
      <c r="B364" s="1028"/>
      <c r="C364" s="1003"/>
      <c r="D364" s="1004"/>
      <c r="E364" s="1005" t="str">
        <f>IF($G364="","",VLOOKUP($G364,'DANH MỤC VẬT TƯ'!$B$10:$G$55,2,0))</f>
        <v/>
      </c>
      <c r="F364" s="1005" t="str">
        <f>IF($G364="","",VLOOKUP($G364,'DANH MỤC VẬT TƯ'!$B$10:$G$55,3,0))</f>
        <v/>
      </c>
      <c r="G364" s="1233"/>
      <c r="H364" s="1214"/>
      <c r="I364" s="828" t="str">
        <f>IF($G364="","",VLOOKUP($G364,'BÁO CÁO NXT 155'!$A$86:$L$95,8,0))</f>
        <v/>
      </c>
      <c r="J364" s="828" t="str">
        <f t="shared" si="10"/>
        <v/>
      </c>
      <c r="K364" s="826" t="s">
        <v>785</v>
      </c>
      <c r="L364" s="1215" t="str">
        <f t="shared" si="11"/>
        <v/>
      </c>
      <c r="M364" s="1076"/>
      <c r="N364" s="1076"/>
      <c r="O364" s="1076"/>
      <c r="P364" s="1076"/>
      <c r="Q364" s="1076"/>
    </row>
    <row r="365" spans="1:17" s="1009" customFormat="1" ht="15.95" customHeight="1">
      <c r="A365" s="1001"/>
      <c r="B365" s="1028">
        <v>44640</v>
      </c>
      <c r="C365" s="1003">
        <v>137</v>
      </c>
      <c r="D365" s="1004"/>
      <c r="E365" s="1005" t="str">
        <f>IF($G365="","",VLOOKUP($G365,'DANH MỤC VẬT TƯ'!$B$10:$G$55,2,0))</f>
        <v>Bò xào thập cẩm</v>
      </c>
      <c r="F365" s="1005" t="str">
        <f>IF($G365="","",VLOOKUP($G365,'DANH MỤC VẬT TƯ'!$B$10:$G$55,3,0))</f>
        <v>Nồi</v>
      </c>
      <c r="G365" s="1203" t="s">
        <v>2127</v>
      </c>
      <c r="H365" s="1214">
        <v>30</v>
      </c>
      <c r="I365" s="828">
        <f>IF($G365="","",VLOOKUP($G365,'BÁO CÁO NXT 155'!$A$86:$L$95,8,0))</f>
        <v>138923.73868099114</v>
      </c>
      <c r="J365" s="828">
        <f t="shared" si="10"/>
        <v>4167712.1604297343</v>
      </c>
      <c r="K365" s="826">
        <v>210000</v>
      </c>
      <c r="L365" s="1215">
        <f t="shared" si="11"/>
        <v>6300000</v>
      </c>
      <c r="M365" s="1076"/>
      <c r="N365" s="1076"/>
      <c r="O365" s="1076"/>
      <c r="P365" s="1076"/>
      <c r="Q365" s="1076"/>
    </row>
    <row r="366" spans="1:17" s="1009" customFormat="1" ht="15.95" customHeight="1">
      <c r="A366" s="1001"/>
      <c r="B366" s="1028"/>
      <c r="C366" s="1003"/>
      <c r="D366" s="1004"/>
      <c r="E366" s="1005" t="str">
        <f>IF($G366="","",VLOOKUP($G366,'DANH MỤC VẬT TƯ'!$B$10:$G$55,2,0))</f>
        <v/>
      </c>
      <c r="F366" s="1005" t="str">
        <f>IF($G366="","",VLOOKUP($G366,'DANH MỤC VẬT TƯ'!$B$10:$G$55,3,0))</f>
        <v/>
      </c>
      <c r="G366" s="1233"/>
      <c r="H366" s="1214"/>
      <c r="I366" s="828" t="str">
        <f>IF($G366="","",VLOOKUP($G366,'BÁO CÁO NXT 155'!$A$86:$L$95,8,0))</f>
        <v/>
      </c>
      <c r="J366" s="828" t="str">
        <f t="shared" si="10"/>
        <v/>
      </c>
      <c r="K366" s="826" t="s">
        <v>785</v>
      </c>
      <c r="L366" s="1215" t="str">
        <f t="shared" si="11"/>
        <v/>
      </c>
      <c r="M366" s="1076"/>
      <c r="N366" s="1076"/>
      <c r="O366" s="1076"/>
      <c r="P366" s="1076"/>
      <c r="Q366" s="1076"/>
    </row>
    <row r="367" spans="1:17" s="1009" customFormat="1" ht="15.95" customHeight="1">
      <c r="A367" s="1001"/>
      <c r="B367" s="1028">
        <v>44640</v>
      </c>
      <c r="C367" s="1003">
        <v>138</v>
      </c>
      <c r="D367" s="1004"/>
      <c r="E367" s="1005" t="str">
        <f>IF($G367="","",VLOOKUP($G367,'DANH MỤC VẬT TƯ'!$B$10:$G$55,2,0))</f>
        <v>Lẩu thập cẩm</v>
      </c>
      <c r="F367" s="1005" t="str">
        <f>IF($G367="","",VLOOKUP($G367,'DANH MỤC VẬT TƯ'!$B$10:$G$55,3,0))</f>
        <v>Nồi</v>
      </c>
      <c r="G367" s="1203" t="s">
        <v>2128</v>
      </c>
      <c r="H367" s="1214">
        <v>20</v>
      </c>
      <c r="I367" s="828">
        <f>IF($G367="","",VLOOKUP($G367,'BÁO CÁO NXT 155'!$A$86:$L$95,8,0))</f>
        <v>509387.0418303007</v>
      </c>
      <c r="J367" s="828">
        <f t="shared" si="10"/>
        <v>10187740.836606015</v>
      </c>
      <c r="K367" s="826">
        <v>850000</v>
      </c>
      <c r="L367" s="1215">
        <f t="shared" si="11"/>
        <v>17000000</v>
      </c>
      <c r="M367" s="1190"/>
      <c r="N367" s="1076"/>
      <c r="O367" s="1076"/>
      <c r="P367" s="1076"/>
      <c r="Q367" s="1076"/>
    </row>
    <row r="368" spans="1:17" s="1009" customFormat="1" ht="15.95" customHeight="1">
      <c r="A368" s="1001"/>
      <c r="B368" s="1028"/>
      <c r="C368" s="1003"/>
      <c r="D368" s="1004"/>
      <c r="E368" s="1005" t="str">
        <f>IF($G368="","",VLOOKUP($G368,'DANH MỤC VẬT TƯ'!$B$10:$G$55,2,0))</f>
        <v/>
      </c>
      <c r="F368" s="1005" t="str">
        <f>IF($G368="","",VLOOKUP($G368,'DANH MỤC VẬT TƯ'!$B$10:$G$55,3,0))</f>
        <v/>
      </c>
      <c r="G368" s="1233"/>
      <c r="H368" s="1214"/>
      <c r="I368" s="828" t="str">
        <f>IF($G368="","",VLOOKUP($G368,'BÁO CÁO NXT 155'!$A$86:$L$95,8,0))</f>
        <v/>
      </c>
      <c r="J368" s="828" t="str">
        <f t="shared" si="10"/>
        <v/>
      </c>
      <c r="K368" s="826" t="s">
        <v>785</v>
      </c>
      <c r="L368" s="1215" t="str">
        <f t="shared" si="11"/>
        <v/>
      </c>
      <c r="M368" s="1076"/>
      <c r="N368" s="1076"/>
      <c r="O368" s="1076"/>
      <c r="P368" s="1076"/>
      <c r="Q368" s="1076"/>
    </row>
    <row r="369" spans="1:17" s="1009" customFormat="1" ht="15.95" customHeight="1">
      <c r="A369" s="1001"/>
      <c r="B369" s="1028">
        <v>44640</v>
      </c>
      <c r="C369" s="1003">
        <v>139</v>
      </c>
      <c r="D369" s="1004"/>
      <c r="E369" s="1005" t="str">
        <f>IF($G369="","",VLOOKUP($G369,'DANH MỤC VẬT TƯ'!$B$10:$G$55,2,0))</f>
        <v>Lẩu cá diêu hồng</v>
      </c>
      <c r="F369" s="1005" t="str">
        <f>IF($G369="","",VLOOKUP($G369,'DANH MỤC VẬT TƯ'!$B$10:$G$55,3,0))</f>
        <v>Nồi</v>
      </c>
      <c r="G369" s="1203" t="s">
        <v>2121</v>
      </c>
      <c r="H369" s="1214">
        <v>20</v>
      </c>
      <c r="I369" s="828">
        <f>IF($G369="","",VLOOKUP($G369,'BÁO CÁO NXT 155'!$A$86:$L$95,8,0))</f>
        <v>180600.86028528845</v>
      </c>
      <c r="J369" s="828">
        <f t="shared" si="10"/>
        <v>3612017.2057057689</v>
      </c>
      <c r="K369" s="826">
        <v>400000</v>
      </c>
      <c r="L369" s="1215">
        <f t="shared" si="11"/>
        <v>8000000</v>
      </c>
      <c r="M369" s="1076"/>
      <c r="N369" s="1076"/>
      <c r="O369" s="1076"/>
      <c r="P369" s="1076"/>
      <c r="Q369" s="1076"/>
    </row>
    <row r="370" spans="1:17" s="1009" customFormat="1" ht="15.95" customHeight="1">
      <c r="A370" s="1001"/>
      <c r="B370" s="1028"/>
      <c r="C370" s="1003"/>
      <c r="D370" s="1004"/>
      <c r="E370" s="1005" t="str">
        <f>IF($G370="","",VLOOKUP($G370,'DANH MỤC VẬT TƯ'!$B$10:$G$55,2,0))</f>
        <v/>
      </c>
      <c r="F370" s="1005" t="str">
        <f>IF($G370="","",VLOOKUP($G370,'DANH MỤC VẬT TƯ'!$B$10:$G$55,3,0))</f>
        <v/>
      </c>
      <c r="G370" s="1233"/>
      <c r="H370" s="1214"/>
      <c r="I370" s="828" t="str">
        <f>IF($G370="","",VLOOKUP($G370,'BÁO CÁO NXT 155'!$A$86:$L$95,8,0))</f>
        <v/>
      </c>
      <c r="J370" s="828" t="str">
        <f t="shared" si="10"/>
        <v/>
      </c>
      <c r="K370" s="826" t="s">
        <v>785</v>
      </c>
      <c r="L370" s="1215" t="str">
        <f t="shared" si="11"/>
        <v/>
      </c>
      <c r="M370" s="1076"/>
      <c r="N370" s="1076"/>
      <c r="O370" s="1076"/>
      <c r="P370" s="1076"/>
      <c r="Q370" s="1076"/>
    </row>
    <row r="371" spans="1:17" s="1009" customFormat="1" ht="15.95" customHeight="1">
      <c r="A371" s="1001"/>
      <c r="B371" s="1028">
        <v>44642</v>
      </c>
      <c r="C371" s="1003">
        <v>140</v>
      </c>
      <c r="D371" s="1004"/>
      <c r="E371" s="1005" t="str">
        <f>IF($G371="","",VLOOKUP($G371,'DANH MỤC VẬT TƯ'!$B$10:$G$55,2,0))</f>
        <v>Bò xào thập cẩm</v>
      </c>
      <c r="F371" s="1005" t="str">
        <f>IF($G371="","",VLOOKUP($G371,'DANH MỤC VẬT TƯ'!$B$10:$G$55,3,0))</f>
        <v>Nồi</v>
      </c>
      <c r="G371" s="1203" t="s">
        <v>2127</v>
      </c>
      <c r="H371" s="1214">
        <v>30</v>
      </c>
      <c r="I371" s="828">
        <f>IF($G371="","",VLOOKUP($G371,'BÁO CÁO NXT 155'!$A$86:$L$95,8,0))</f>
        <v>138923.73868099114</v>
      </c>
      <c r="J371" s="828">
        <f t="shared" si="10"/>
        <v>4167712.1604297343</v>
      </c>
      <c r="K371" s="826">
        <v>210000</v>
      </c>
      <c r="L371" s="1215">
        <f t="shared" si="11"/>
        <v>6300000</v>
      </c>
      <c r="M371" s="1076"/>
      <c r="N371" s="1076"/>
      <c r="O371" s="1076"/>
      <c r="P371" s="1076"/>
      <c r="Q371" s="1076"/>
    </row>
    <row r="372" spans="1:17" s="1009" customFormat="1" ht="15.95" customHeight="1">
      <c r="A372" s="1001"/>
      <c r="B372" s="1028"/>
      <c r="C372" s="1003"/>
      <c r="D372" s="1004"/>
      <c r="E372" s="1005" t="str">
        <f>IF($G372="","",VLOOKUP($G372,'DANH MỤC VẬT TƯ'!$B$10:$G$55,2,0))</f>
        <v/>
      </c>
      <c r="F372" s="1005" t="str">
        <f>IF($G372="","",VLOOKUP($G372,'DANH MỤC VẬT TƯ'!$B$10:$G$55,3,0))</f>
        <v/>
      </c>
      <c r="G372" s="1233"/>
      <c r="H372" s="1214"/>
      <c r="I372" s="828" t="str">
        <f>IF($G372="","",VLOOKUP($G372,'BÁO CÁO NXT 155'!$A$86:$L$95,8,0))</f>
        <v/>
      </c>
      <c r="J372" s="828" t="str">
        <f t="shared" si="10"/>
        <v/>
      </c>
      <c r="K372" s="826" t="s">
        <v>785</v>
      </c>
      <c r="L372" s="1215" t="str">
        <f t="shared" si="11"/>
        <v/>
      </c>
      <c r="M372" s="1076"/>
      <c r="N372" s="1076"/>
      <c r="O372" s="1076"/>
      <c r="P372" s="1076"/>
      <c r="Q372" s="1076"/>
    </row>
    <row r="373" spans="1:17" s="1009" customFormat="1" ht="15.95" customHeight="1">
      <c r="A373" s="1001"/>
      <c r="B373" s="1028">
        <v>44642</v>
      </c>
      <c r="C373" s="1003">
        <v>141</v>
      </c>
      <c r="D373" s="1004"/>
      <c r="E373" s="1005" t="str">
        <f>IF($G373="","",VLOOKUP($G373,'DANH MỤC VẬT TƯ'!$B$10:$G$55,2,0))</f>
        <v>Mực nướng muối ớt</v>
      </c>
      <c r="F373" s="1005" t="str">
        <f>IF($G373="","",VLOOKUP($G373,'DANH MỤC VẬT TƯ'!$B$10:$G$55,3,0))</f>
        <v>Đĩa</v>
      </c>
      <c r="G373" s="1203" t="s">
        <v>2124</v>
      </c>
      <c r="H373" s="1214">
        <v>30</v>
      </c>
      <c r="I373" s="828">
        <f>IF($G373="","",VLOOKUP($G373,'BÁO CÁO NXT 155'!$A$86:$L$95,8,0))</f>
        <v>187547.04721933804</v>
      </c>
      <c r="J373" s="828">
        <f t="shared" si="10"/>
        <v>5626411.4165801415</v>
      </c>
      <c r="K373" s="826">
        <v>350000</v>
      </c>
      <c r="L373" s="1215">
        <f t="shared" si="11"/>
        <v>10500000</v>
      </c>
      <c r="M373" s="1076"/>
      <c r="N373" s="1076"/>
      <c r="O373" s="1076"/>
      <c r="P373" s="1076"/>
      <c r="Q373" s="1076"/>
    </row>
    <row r="374" spans="1:17" s="1009" customFormat="1" ht="15.95" customHeight="1">
      <c r="A374" s="1001"/>
      <c r="B374" s="1028"/>
      <c r="C374" s="1003"/>
      <c r="D374" s="1004"/>
      <c r="E374" s="1005" t="str">
        <f>IF($G374="","",VLOOKUP($G374,'DANH MỤC VẬT TƯ'!$B$10:$G$55,2,0))</f>
        <v/>
      </c>
      <c r="F374" s="1005" t="str">
        <f>IF($G374="","",VLOOKUP($G374,'DANH MỤC VẬT TƯ'!$B$10:$G$55,3,0))</f>
        <v/>
      </c>
      <c r="G374" s="1233"/>
      <c r="H374" s="1214"/>
      <c r="I374" s="828" t="str">
        <f>IF($G374="","",VLOOKUP($G374,'BÁO CÁO NXT 155'!$A$86:$L$95,8,0))</f>
        <v/>
      </c>
      <c r="J374" s="828" t="str">
        <f t="shared" si="10"/>
        <v/>
      </c>
      <c r="K374" s="826" t="s">
        <v>785</v>
      </c>
      <c r="L374" s="1215" t="str">
        <f t="shared" si="11"/>
        <v/>
      </c>
      <c r="M374" s="1076"/>
      <c r="N374" s="1076"/>
      <c r="O374" s="1076"/>
      <c r="P374" s="1076"/>
      <c r="Q374" s="1076"/>
    </row>
    <row r="375" spans="1:17" s="1009" customFormat="1" ht="15.95" customHeight="1">
      <c r="A375" s="1001"/>
      <c r="B375" s="1028">
        <v>44642</v>
      </c>
      <c r="C375" s="1003">
        <v>142</v>
      </c>
      <c r="D375" s="1004"/>
      <c r="E375" s="1005" t="str">
        <f>IF($G375="","",VLOOKUP($G375,'DANH MỤC VẬT TƯ'!$B$10:$G$55,2,0))</f>
        <v>Cơm gà kho sả</v>
      </c>
      <c r="F375" s="1005" t="str">
        <f>IF($G375="","",VLOOKUP($G375,'DANH MỤC VẬT TƯ'!$B$10:$G$55,3,0))</f>
        <v>Đĩa</v>
      </c>
      <c r="G375" s="1099" t="s">
        <v>2134</v>
      </c>
      <c r="H375" s="1214">
        <v>30</v>
      </c>
      <c r="I375" s="828">
        <f>IF($G375="","",VLOOKUP($G375,'BÁO CÁO NXT 155'!$A$86:$L$95,8,0))</f>
        <v>67725.322606983173</v>
      </c>
      <c r="J375" s="828">
        <f t="shared" si="10"/>
        <v>2031759.6782094953</v>
      </c>
      <c r="K375" s="826">
        <v>110000</v>
      </c>
      <c r="L375" s="1215">
        <f t="shared" si="11"/>
        <v>3300000</v>
      </c>
      <c r="M375" s="1076"/>
      <c r="N375" s="1076"/>
      <c r="O375" s="1076"/>
      <c r="P375" s="1076"/>
      <c r="Q375" s="1076"/>
    </row>
    <row r="376" spans="1:17" s="1009" customFormat="1" ht="15.95" customHeight="1">
      <c r="A376" s="1001"/>
      <c r="B376" s="1028"/>
      <c r="C376" s="1003"/>
      <c r="D376" s="1004"/>
      <c r="E376" s="1005" t="str">
        <f>IF($G376="","",VLOOKUP($G376,'DANH MỤC VẬT TƯ'!$B$10:$G$55,2,0))</f>
        <v/>
      </c>
      <c r="F376" s="1005" t="str">
        <f>IF($G376="","",VLOOKUP($G376,'DANH MỤC VẬT TƯ'!$B$10:$G$55,3,0))</f>
        <v/>
      </c>
      <c r="G376" s="1233"/>
      <c r="H376" s="1214"/>
      <c r="I376" s="828" t="str">
        <f>IF($G376="","",VLOOKUP($G376,'BÁO CÁO NXT 155'!$A$86:$L$95,8,0))</f>
        <v/>
      </c>
      <c r="J376" s="828" t="str">
        <f t="shared" si="10"/>
        <v/>
      </c>
      <c r="K376" s="826" t="s">
        <v>785</v>
      </c>
      <c r="L376" s="1215" t="str">
        <f t="shared" si="11"/>
        <v/>
      </c>
      <c r="M376" s="1076"/>
      <c r="N376" s="1076"/>
      <c r="O376" s="1076"/>
      <c r="P376" s="1076"/>
      <c r="Q376" s="1076"/>
    </row>
    <row r="377" spans="1:17" s="1009" customFormat="1" ht="15.95" customHeight="1">
      <c r="A377" s="1001"/>
      <c r="B377" s="1028">
        <v>44642</v>
      </c>
      <c r="C377" s="1003">
        <v>143</v>
      </c>
      <c r="D377" s="1004"/>
      <c r="E377" s="1005" t="str">
        <f>IF($G377="","",VLOOKUP($G377,'DANH MỤC VẬT TƯ'!$B$10:$G$55,2,0))</f>
        <v>Lẩu cá diêu hồng</v>
      </c>
      <c r="F377" s="1005" t="str">
        <f>IF($G377="","",VLOOKUP($G377,'DANH MỤC VẬT TƯ'!$B$10:$G$55,3,0))</f>
        <v>Nồi</v>
      </c>
      <c r="G377" s="1203" t="s">
        <v>2121</v>
      </c>
      <c r="H377" s="1214">
        <v>20</v>
      </c>
      <c r="I377" s="828">
        <f>IF($G377="","",VLOOKUP($G377,'BÁO CÁO NXT 155'!$A$86:$L$95,8,0))</f>
        <v>180600.86028528845</v>
      </c>
      <c r="J377" s="828">
        <f t="shared" si="10"/>
        <v>3612017.2057057689</v>
      </c>
      <c r="K377" s="826">
        <v>400000</v>
      </c>
      <c r="L377" s="1215">
        <f t="shared" si="11"/>
        <v>8000000</v>
      </c>
      <c r="M377" s="1076"/>
      <c r="N377" s="1076"/>
      <c r="O377" s="1076"/>
      <c r="P377" s="1076"/>
      <c r="Q377" s="1076"/>
    </row>
    <row r="378" spans="1:17" s="1009" customFormat="1" ht="15.95" customHeight="1">
      <c r="A378" s="1001"/>
      <c r="B378" s="1028"/>
      <c r="C378" s="1003"/>
      <c r="D378" s="1004"/>
      <c r="E378" s="1005" t="str">
        <f>IF($G378="","",VLOOKUP($G378,'DANH MỤC VẬT TƯ'!$B$10:$G$55,2,0))</f>
        <v/>
      </c>
      <c r="F378" s="1005" t="str">
        <f>IF($G378="","",VLOOKUP($G378,'DANH MỤC VẬT TƯ'!$B$10:$G$55,3,0))</f>
        <v/>
      </c>
      <c r="G378" s="1233"/>
      <c r="H378" s="1214"/>
      <c r="I378" s="828" t="str">
        <f>IF($G378="","",VLOOKUP($G378,'BÁO CÁO NXT 155'!$A$86:$L$95,8,0))</f>
        <v/>
      </c>
      <c r="J378" s="828" t="str">
        <f t="shared" si="10"/>
        <v/>
      </c>
      <c r="K378" s="826" t="s">
        <v>785</v>
      </c>
      <c r="L378" s="1215" t="str">
        <f t="shared" si="11"/>
        <v/>
      </c>
      <c r="M378" s="1076"/>
      <c r="N378" s="1076"/>
      <c r="O378" s="1076"/>
      <c r="P378" s="1076"/>
      <c r="Q378" s="1076"/>
    </row>
    <row r="379" spans="1:17" s="1009" customFormat="1" ht="15.95" customHeight="1">
      <c r="A379" s="1001"/>
      <c r="B379" s="1028">
        <v>44644</v>
      </c>
      <c r="C379" s="1003">
        <v>144</v>
      </c>
      <c r="D379" s="1004"/>
      <c r="E379" s="1005" t="str">
        <f>IF($G379="","",VLOOKUP($G379,'DANH MỤC VẬT TƯ'!$B$10:$G$55,2,0))</f>
        <v>Mực nướng muối ớt</v>
      </c>
      <c r="F379" s="1005" t="str">
        <f>IF($G379="","",VLOOKUP($G379,'DANH MỤC VẬT TƯ'!$B$10:$G$55,3,0))</f>
        <v>Đĩa</v>
      </c>
      <c r="G379" s="1203" t="s">
        <v>2124</v>
      </c>
      <c r="H379" s="1214">
        <v>30</v>
      </c>
      <c r="I379" s="828">
        <f>IF($G379="","",VLOOKUP($G379,'BÁO CÁO NXT 155'!$A$86:$L$95,8,0))</f>
        <v>187547.04721933804</v>
      </c>
      <c r="J379" s="828">
        <f t="shared" si="10"/>
        <v>5626411.4165801415</v>
      </c>
      <c r="K379" s="826">
        <v>350000</v>
      </c>
      <c r="L379" s="1215">
        <f t="shared" si="11"/>
        <v>10500000</v>
      </c>
      <c r="M379" s="1076"/>
      <c r="N379" s="1076"/>
      <c r="O379" s="1076"/>
      <c r="P379" s="1076"/>
      <c r="Q379" s="1076"/>
    </row>
    <row r="380" spans="1:17" s="1009" customFormat="1" ht="15.95" customHeight="1">
      <c r="A380" s="1001"/>
      <c r="B380" s="1028"/>
      <c r="C380" s="1003"/>
      <c r="D380" s="1004"/>
      <c r="E380" s="1005" t="str">
        <f>IF($G380="","",VLOOKUP($G380,'DANH MỤC VẬT TƯ'!$B$10:$G$55,2,0))</f>
        <v/>
      </c>
      <c r="F380" s="1005" t="str">
        <f>IF($G380="","",VLOOKUP($G380,'DANH MỤC VẬT TƯ'!$B$10:$G$55,3,0))</f>
        <v/>
      </c>
      <c r="G380" s="1233"/>
      <c r="H380" s="1214"/>
      <c r="I380" s="828" t="str">
        <f>IF($G380="","",VLOOKUP($G380,'BÁO CÁO NXT 155'!$A$86:$L$95,8,0))</f>
        <v/>
      </c>
      <c r="J380" s="828" t="str">
        <f t="shared" si="10"/>
        <v/>
      </c>
      <c r="K380" s="826" t="s">
        <v>785</v>
      </c>
      <c r="L380" s="1215" t="str">
        <f t="shared" si="11"/>
        <v/>
      </c>
      <c r="M380" s="1076"/>
      <c r="N380" s="1076"/>
      <c r="O380" s="1076"/>
      <c r="P380" s="1076"/>
      <c r="Q380" s="1076"/>
    </row>
    <row r="381" spans="1:17" s="1009" customFormat="1" ht="15.95" customHeight="1">
      <c r="A381" s="1001"/>
      <c r="B381" s="1028">
        <v>44644</v>
      </c>
      <c r="C381" s="1003">
        <v>145</v>
      </c>
      <c r="D381" s="1004"/>
      <c r="E381" s="1005" t="str">
        <f>IF($G381="","",VLOOKUP($G381,'DANH MỤC VẬT TƯ'!$B$10:$G$55,2,0))</f>
        <v>Lẩu thập cẩm</v>
      </c>
      <c r="F381" s="1005" t="str">
        <f>IF($G381="","",VLOOKUP($G381,'DANH MỤC VẬT TƯ'!$B$10:$G$55,3,0))</f>
        <v>Nồi</v>
      </c>
      <c r="G381" s="1203" t="s">
        <v>2128</v>
      </c>
      <c r="H381" s="1214">
        <v>20</v>
      </c>
      <c r="I381" s="828">
        <f>IF($G381="","",VLOOKUP($G381,'BÁO CÁO NXT 155'!$A$86:$L$95,8,0))</f>
        <v>509387.0418303007</v>
      </c>
      <c r="J381" s="828">
        <f t="shared" si="10"/>
        <v>10187740.836606015</v>
      </c>
      <c r="K381" s="826">
        <v>850000</v>
      </c>
      <c r="L381" s="1215">
        <f t="shared" si="11"/>
        <v>17000000</v>
      </c>
      <c r="M381" s="1076"/>
      <c r="N381" s="1076"/>
      <c r="O381" s="1076"/>
      <c r="P381" s="1076"/>
      <c r="Q381" s="1076"/>
    </row>
    <row r="382" spans="1:17" s="1009" customFormat="1" ht="15.95" customHeight="1">
      <c r="A382" s="1001"/>
      <c r="B382" s="1028">
        <v>44644</v>
      </c>
      <c r="C382" s="1003">
        <v>145</v>
      </c>
      <c r="D382" s="1004"/>
      <c r="E382" s="1005" t="str">
        <f>IF($G382="","",VLOOKUP($G382,'DANH MỤC VẬT TƯ'!$B$10:$G$55,2,0))</f>
        <v>Khoai tây chiên</v>
      </c>
      <c r="F382" s="1005" t="str">
        <f>IF($G382="","",VLOOKUP($G382,'DANH MỤC VẬT TƯ'!$B$10:$G$55,3,0))</f>
        <v>Đĩa</v>
      </c>
      <c r="G382" s="1203" t="s">
        <v>2129</v>
      </c>
      <c r="H382" s="1214">
        <v>36</v>
      </c>
      <c r="I382" s="828">
        <f>IF($G382="","",VLOOKUP($G382,'BÁO CÁO NXT 155'!$A$86:$L$95,8,0))</f>
        <v>22227.798188958583</v>
      </c>
      <c r="J382" s="828">
        <f t="shared" si="10"/>
        <v>800200.73480250896</v>
      </c>
      <c r="K382" s="826">
        <v>35000</v>
      </c>
      <c r="L382" s="1215">
        <f t="shared" si="11"/>
        <v>1260000</v>
      </c>
      <c r="M382" s="1076"/>
      <c r="N382" s="1076"/>
      <c r="O382" s="1076"/>
      <c r="P382" s="1076"/>
      <c r="Q382" s="1076"/>
    </row>
    <row r="383" spans="1:17" s="1009" customFormat="1" ht="15.95" customHeight="1">
      <c r="A383" s="1001"/>
      <c r="B383" s="1028"/>
      <c r="C383" s="1003"/>
      <c r="D383" s="1004"/>
      <c r="E383" s="1005" t="str">
        <f>IF($G383="","",VLOOKUP($G383,'DANH MỤC VẬT TƯ'!$B$10:$G$55,2,0))</f>
        <v/>
      </c>
      <c r="F383" s="1005" t="str">
        <f>IF($G383="","",VLOOKUP($G383,'DANH MỤC VẬT TƯ'!$B$10:$G$55,3,0))</f>
        <v/>
      </c>
      <c r="G383" s="1233"/>
      <c r="H383" s="1214"/>
      <c r="I383" s="828" t="str">
        <f>IF($G383="","",VLOOKUP($G383,'BÁO CÁO NXT 155'!$A$86:$L$95,8,0))</f>
        <v/>
      </c>
      <c r="J383" s="828" t="str">
        <f t="shared" si="10"/>
        <v/>
      </c>
      <c r="K383" s="826" t="s">
        <v>785</v>
      </c>
      <c r="L383" s="1215" t="str">
        <f t="shared" si="11"/>
        <v/>
      </c>
      <c r="M383" s="1076"/>
      <c r="N383" s="1076"/>
      <c r="O383" s="1076"/>
      <c r="P383" s="1076"/>
      <c r="Q383" s="1076"/>
    </row>
    <row r="384" spans="1:17" s="1009" customFormat="1" ht="15.95" customHeight="1">
      <c r="A384" s="1001"/>
      <c r="B384" s="1028">
        <v>44644</v>
      </c>
      <c r="C384" s="1003">
        <v>146</v>
      </c>
      <c r="D384" s="1004"/>
      <c r="E384" s="1005" t="str">
        <f>IF($G384="","",VLOOKUP($G384,'DANH MỤC VẬT TƯ'!$B$10:$G$55,2,0))</f>
        <v>Bò xào thập cẩm</v>
      </c>
      <c r="F384" s="1005" t="str">
        <f>IF($G384="","",VLOOKUP($G384,'DANH MỤC VẬT TƯ'!$B$10:$G$55,3,0))</f>
        <v>Nồi</v>
      </c>
      <c r="G384" s="1203" t="s">
        <v>2127</v>
      </c>
      <c r="H384" s="1214">
        <v>20</v>
      </c>
      <c r="I384" s="828">
        <f>IF($G384="","",VLOOKUP($G384,'BÁO CÁO NXT 155'!$A$86:$L$95,8,0))</f>
        <v>138923.73868099114</v>
      </c>
      <c r="J384" s="828">
        <f t="shared" si="10"/>
        <v>2778474.7736198227</v>
      </c>
      <c r="K384" s="826">
        <v>210000</v>
      </c>
      <c r="L384" s="1215">
        <f t="shared" si="11"/>
        <v>4200000</v>
      </c>
      <c r="M384" s="1076"/>
      <c r="N384" s="1076"/>
      <c r="O384" s="1076"/>
      <c r="P384" s="1076"/>
      <c r="Q384" s="1076"/>
    </row>
    <row r="385" spans="1:19" s="1009" customFormat="1" ht="15.95" customHeight="1">
      <c r="A385" s="1001"/>
      <c r="B385" s="1028"/>
      <c r="C385" s="1003"/>
      <c r="D385" s="1004"/>
      <c r="E385" s="1005" t="str">
        <f>IF($G385="","",VLOOKUP($G385,'DANH MỤC VẬT TƯ'!$B$10:$G$55,2,0))</f>
        <v/>
      </c>
      <c r="F385" s="1005" t="str">
        <f>IF($G385="","",VLOOKUP($G385,'DANH MỤC VẬT TƯ'!$B$10:$G$55,3,0))</f>
        <v/>
      </c>
      <c r="G385" s="1233"/>
      <c r="H385" s="1214"/>
      <c r="I385" s="828" t="str">
        <f>IF($G385="","",VLOOKUP($G385,'BÁO CÁO NXT 155'!$A$86:$L$95,8,0))</f>
        <v/>
      </c>
      <c r="J385" s="828" t="str">
        <f t="shared" si="10"/>
        <v/>
      </c>
      <c r="K385" s="826" t="s">
        <v>785</v>
      </c>
      <c r="L385" s="1215" t="str">
        <f t="shared" si="11"/>
        <v/>
      </c>
      <c r="M385" s="1076"/>
      <c r="N385" s="1076"/>
      <c r="O385" s="1076"/>
      <c r="P385" s="1076"/>
      <c r="Q385" s="1076"/>
    </row>
    <row r="386" spans="1:19" s="1009" customFormat="1" ht="15.95" customHeight="1">
      <c r="A386" s="1001"/>
      <c r="B386" s="1028">
        <v>44645</v>
      </c>
      <c r="C386" s="1003">
        <v>147</v>
      </c>
      <c r="D386" s="1004"/>
      <c r="E386" s="1005" t="str">
        <f>IF($G386="","",VLOOKUP($G386,'DANH MỤC VẬT TƯ'!$B$10:$G$55,2,0))</f>
        <v>Lẩu thái</v>
      </c>
      <c r="F386" s="1005" t="str">
        <f>IF($G386="","",VLOOKUP($G386,'DANH MỤC VẬT TƯ'!$B$10:$G$55,3,0))</f>
        <v>Nồi</v>
      </c>
      <c r="G386" s="1203" t="s">
        <v>2056</v>
      </c>
      <c r="H386" s="1214">
        <v>25</v>
      </c>
      <c r="I386" s="828">
        <f>IF($G386="","",VLOOKUP($G386,'BÁO CÁO NXT 155'!$A$86:$L$95,8,0))</f>
        <v>321839.99461096281</v>
      </c>
      <c r="J386" s="828">
        <f t="shared" si="10"/>
        <v>8045999.8652740698</v>
      </c>
      <c r="K386" s="826">
        <v>550000</v>
      </c>
      <c r="L386" s="1215">
        <f t="shared" si="11"/>
        <v>13750000</v>
      </c>
      <c r="M386" s="1076"/>
      <c r="N386" s="1076"/>
      <c r="O386" s="1076"/>
      <c r="P386" s="1076"/>
      <c r="Q386" s="1076"/>
    </row>
    <row r="387" spans="1:19" s="1009" customFormat="1" ht="15.95" customHeight="1">
      <c r="A387" s="1001"/>
      <c r="B387" s="1028"/>
      <c r="C387" s="1003"/>
      <c r="D387" s="1004"/>
      <c r="E387" s="1005" t="str">
        <f>IF($G387="","",VLOOKUP($G387,'DANH MỤC VẬT TƯ'!$B$10:$G$55,2,0))</f>
        <v/>
      </c>
      <c r="F387" s="1005" t="str">
        <f>IF($G387="","",VLOOKUP($G387,'DANH MỤC VẬT TƯ'!$B$10:$G$55,3,0))</f>
        <v/>
      </c>
      <c r="G387" s="1233"/>
      <c r="H387" s="1214"/>
      <c r="I387" s="828" t="str">
        <f>IF($G387="","",VLOOKUP($G387,'BÁO CÁO NXT 155'!$A$86:$L$95,8,0))</f>
        <v/>
      </c>
      <c r="J387" s="828" t="str">
        <f t="shared" si="10"/>
        <v/>
      </c>
      <c r="K387" s="826" t="s">
        <v>785</v>
      </c>
      <c r="L387" s="1215" t="str">
        <f t="shared" si="11"/>
        <v/>
      </c>
      <c r="M387" s="1076"/>
      <c r="N387" s="1076"/>
      <c r="O387" s="1076"/>
      <c r="P387" s="1076"/>
      <c r="Q387" s="1076"/>
    </row>
    <row r="388" spans="1:19" s="1009" customFormat="1" ht="15.95" customHeight="1">
      <c r="A388" s="1001"/>
      <c r="B388" s="1028">
        <v>44645</v>
      </c>
      <c r="C388" s="1003">
        <v>148</v>
      </c>
      <c r="D388" s="1004"/>
      <c r="E388" s="1005" t="str">
        <f>IF($G388="","",VLOOKUP($G388,'DANH MỤC VẬT TƯ'!$B$10:$G$55,2,0))</f>
        <v>Mực nướng muối ớt</v>
      </c>
      <c r="F388" s="1005" t="str">
        <f>IF($G388="","",VLOOKUP($G388,'DANH MỤC VẬT TƯ'!$B$10:$G$55,3,0))</f>
        <v>Đĩa</v>
      </c>
      <c r="G388" s="1203" t="s">
        <v>2124</v>
      </c>
      <c r="H388" s="1214">
        <v>20</v>
      </c>
      <c r="I388" s="828">
        <f>IF($G388="","",VLOOKUP($G388,'BÁO CÁO NXT 155'!$A$86:$L$95,8,0))</f>
        <v>187547.04721933804</v>
      </c>
      <c r="J388" s="828">
        <f t="shared" si="10"/>
        <v>3750940.9443867607</v>
      </c>
      <c r="K388" s="826">
        <v>350000</v>
      </c>
      <c r="L388" s="1215">
        <f t="shared" si="11"/>
        <v>7000000</v>
      </c>
      <c r="M388" s="1190"/>
      <c r="N388" s="1076"/>
      <c r="O388" s="1076"/>
      <c r="P388" s="1076"/>
      <c r="Q388" s="1076"/>
    </row>
    <row r="389" spans="1:19" s="1009" customFormat="1" ht="15.95" customHeight="1">
      <c r="A389" s="1001"/>
      <c r="B389" s="1028"/>
      <c r="C389" s="1003"/>
      <c r="D389" s="1004"/>
      <c r="E389" s="1005" t="str">
        <f>IF($G389="","",VLOOKUP($G389,'DANH MỤC VẬT TƯ'!$B$10:$G$55,2,0))</f>
        <v/>
      </c>
      <c r="F389" s="1005" t="str">
        <f>IF($G389="","",VLOOKUP($G389,'DANH MỤC VẬT TƯ'!$B$10:$G$55,3,0))</f>
        <v/>
      </c>
      <c r="G389" s="1233"/>
      <c r="H389" s="1214"/>
      <c r="I389" s="828" t="str">
        <f>IF($G389="","",VLOOKUP($G389,'BÁO CÁO NXT 155'!$A$86:$L$95,8,0))</f>
        <v/>
      </c>
      <c r="J389" s="828" t="str">
        <f t="shared" si="10"/>
        <v/>
      </c>
      <c r="K389" s="826" t="s">
        <v>785</v>
      </c>
      <c r="L389" s="1215" t="str">
        <f t="shared" si="11"/>
        <v/>
      </c>
      <c r="M389" s="1076"/>
      <c r="N389" s="1076"/>
      <c r="O389" s="1076"/>
      <c r="P389" s="1076"/>
      <c r="Q389" s="1076"/>
    </row>
    <row r="390" spans="1:19" s="1009" customFormat="1" ht="15.95" customHeight="1">
      <c r="A390" s="1001"/>
      <c r="B390" s="1028">
        <v>44646</v>
      </c>
      <c r="C390" s="1003">
        <v>149</v>
      </c>
      <c r="D390" s="1004"/>
      <c r="E390" s="1005" t="str">
        <f>IF($G390="","",VLOOKUP($G390,'DANH MỤC VẬT TƯ'!$B$10:$G$55,2,0))</f>
        <v>Lẩu thái</v>
      </c>
      <c r="F390" s="1005" t="str">
        <f>IF($G390="","",VLOOKUP($G390,'DANH MỤC VẬT TƯ'!$B$10:$G$55,3,0))</f>
        <v>Nồi</v>
      </c>
      <c r="G390" s="1203" t="s">
        <v>2056</v>
      </c>
      <c r="H390" s="1214">
        <v>30</v>
      </c>
      <c r="I390" s="828">
        <f>IF($G390="","",VLOOKUP($G390,'BÁO CÁO NXT 155'!$A$86:$L$95,8,0))</f>
        <v>321839.99461096281</v>
      </c>
      <c r="J390" s="828">
        <f t="shared" si="10"/>
        <v>9655199.8383288849</v>
      </c>
      <c r="K390" s="826">
        <v>550000</v>
      </c>
      <c r="L390" s="1215">
        <f t="shared" si="11"/>
        <v>16500000</v>
      </c>
      <c r="M390" s="1190"/>
      <c r="N390" s="1076"/>
      <c r="O390" s="1076"/>
      <c r="P390" s="1076"/>
      <c r="Q390" s="1076"/>
    </row>
    <row r="391" spans="1:19" s="1009" customFormat="1" ht="15.95" customHeight="1">
      <c r="A391" s="1001"/>
      <c r="B391" s="1029"/>
      <c r="C391" s="1030"/>
      <c r="D391" s="1031"/>
      <c r="E391" s="1145"/>
      <c r="F391" s="1145"/>
      <c r="G391" s="1234"/>
      <c r="H391" s="1235"/>
      <c r="I391" s="1236"/>
      <c r="J391" s="1237"/>
      <c r="K391" s="1147"/>
      <c r="L391" s="1238"/>
      <c r="M391" s="1076"/>
      <c r="N391" s="1076"/>
      <c r="O391" s="1076"/>
      <c r="P391" s="1076"/>
      <c r="Q391" s="1076"/>
    </row>
    <row r="392" spans="1:19" s="1039" customFormat="1" ht="18" customHeight="1">
      <c r="A392" s="1001" t="str">
        <f>+IF($D$13="","",IF($D392=$B$7,1+MAX($A$11:A391),""))</f>
        <v/>
      </c>
      <c r="B392" s="1480"/>
      <c r="C392" s="1481"/>
      <c r="D392" s="1482"/>
      <c r="E392" s="1483" t="s">
        <v>125</v>
      </c>
      <c r="F392" s="1483" t="s">
        <v>242</v>
      </c>
      <c r="G392" s="1484" t="s">
        <v>242</v>
      </c>
      <c r="H392" s="1485">
        <f>SUM(H295:H391)</f>
        <v>1510</v>
      </c>
      <c r="I392" s="1483" t="s">
        <v>242</v>
      </c>
      <c r="J392" s="1486">
        <f>SUM(J295:J391)</f>
        <v>283097636.98630136</v>
      </c>
      <c r="K392" s="1487" t="s">
        <v>242</v>
      </c>
      <c r="L392" s="1425">
        <f>SUM(L295:L391)</f>
        <v>506740000</v>
      </c>
      <c r="M392" s="1086"/>
      <c r="N392" s="1086"/>
      <c r="O392" s="1086"/>
      <c r="P392" s="1086"/>
      <c r="Q392" s="1086"/>
      <c r="R392" s="1086"/>
    </row>
    <row r="393" spans="1:19" s="1009" customFormat="1" ht="15.95" customHeight="1">
      <c r="A393" s="1001" t="str">
        <f>+IF($D$13="","",IF($D393=$B$7,1+MAX($A$11:A392),""))</f>
        <v/>
      </c>
      <c r="B393" s="1045"/>
      <c r="C393" s="1040"/>
      <c r="D393" s="1041"/>
      <c r="E393" s="1083"/>
      <c r="F393" s="1041"/>
      <c r="G393" s="1138"/>
      <c r="H393" s="1199"/>
      <c r="I393" s="1220"/>
      <c r="J393" s="1220"/>
      <c r="K393" s="1221"/>
      <c r="L393" s="1221"/>
      <c r="M393" s="1085"/>
      <c r="N393" s="1085"/>
      <c r="O393" s="1085"/>
      <c r="P393" s="1085"/>
      <c r="Q393" s="1076"/>
      <c r="R393" s="1076"/>
      <c r="S393" s="1076"/>
    </row>
    <row r="394" spans="1:19" s="1179" customFormat="1" ht="15.95" customHeight="1">
      <c r="A394" s="1001" t="str">
        <f>+IF($D$13="","",IF($D394=$B$7,1+MAX($A$11:A393),""))</f>
        <v/>
      </c>
      <c r="B394" s="1046"/>
      <c r="C394" s="1366" t="s">
        <v>244</v>
      </c>
      <c r="D394" s="1048"/>
      <c r="E394" s="1039"/>
      <c r="F394" s="1039" t="s">
        <v>475</v>
      </c>
      <c r="G394" s="1138"/>
      <c r="H394" s="1050"/>
      <c r="I394" s="1050"/>
      <c r="J394" s="1050"/>
      <c r="K394" s="1050" t="s">
        <v>246</v>
      </c>
    </row>
    <row r="395" spans="1:19" s="1179" customFormat="1" ht="15.95" customHeight="1">
      <c r="A395" s="1001" t="str">
        <f>+IF($D$13="","",IF($D395=$B$7,1+MAX($A$11:A394),""))</f>
        <v/>
      </c>
      <c r="B395" s="1045"/>
      <c r="C395" s="1368" t="s">
        <v>247</v>
      </c>
      <c r="D395" s="1052"/>
      <c r="E395" s="1053"/>
      <c r="F395" s="1053" t="s">
        <v>247</v>
      </c>
      <c r="G395" s="1138"/>
      <c r="H395" s="1199"/>
      <c r="I395" s="1052"/>
      <c r="J395" s="1052"/>
      <c r="K395" s="1182" t="s">
        <v>247</v>
      </c>
    </row>
    <row r="396" spans="1:19" s="1009" customFormat="1" ht="15.95" customHeight="1">
      <c r="A396" s="1001" t="str">
        <f>+IF($D$13="","",IF($D396=$B$7,1+MAX($A$11:A395),""))</f>
        <v/>
      </c>
      <c r="B396" s="1045"/>
      <c r="C396" s="1040"/>
      <c r="D396" s="1041"/>
      <c r="E396" s="1083"/>
      <c r="F396" s="1041"/>
      <c r="G396" s="1138"/>
      <c r="H396" s="1199"/>
      <c r="I396" s="1220"/>
      <c r="J396" s="1220"/>
      <c r="K396" s="1221"/>
      <c r="L396" s="1221"/>
      <c r="M396" s="1085"/>
      <c r="N396" s="1085"/>
      <c r="O396" s="1085"/>
      <c r="P396" s="1085"/>
      <c r="Q396" s="1076"/>
      <c r="R396" s="1076"/>
      <c r="S396" s="1076"/>
    </row>
    <row r="397" spans="1:19" s="1009" customFormat="1" ht="15.95" customHeight="1">
      <c r="A397" s="1001" t="str">
        <f>+IF($D$13="","",IF($D397=$B$7,1+MAX($A$11:A396),""))</f>
        <v/>
      </c>
      <c r="B397" s="1045"/>
      <c r="C397" s="1040"/>
      <c r="D397" s="1041"/>
      <c r="E397" s="1083"/>
      <c r="F397" s="1041"/>
      <c r="G397" s="1138"/>
      <c r="H397" s="1199"/>
      <c r="I397" s="1220"/>
      <c r="J397" s="1220"/>
      <c r="K397" s="1221"/>
      <c r="L397" s="1221"/>
      <c r="M397" s="1085"/>
      <c r="N397" s="1085"/>
      <c r="O397" s="1085"/>
      <c r="P397" s="1085"/>
      <c r="Q397" s="1076"/>
      <c r="R397" s="1076"/>
      <c r="S397" s="1076"/>
    </row>
    <row r="398" spans="1:19" s="1009" customFormat="1" ht="15.95" customHeight="1">
      <c r="A398" s="1001" t="str">
        <f>+IF($D$13="","",IF($D398=$B$7,1+MAX($A$11:A397),""))</f>
        <v/>
      </c>
      <c r="B398" s="1045"/>
      <c r="C398" s="1040"/>
      <c r="D398" s="1041"/>
      <c r="E398" s="1083"/>
      <c r="F398" s="1041"/>
      <c r="G398" s="1138"/>
      <c r="H398" s="1199"/>
      <c r="I398" s="1220"/>
      <c r="J398" s="1220"/>
      <c r="K398" s="1221"/>
      <c r="L398" s="1221"/>
      <c r="M398" s="1085"/>
      <c r="N398" s="1085"/>
      <c r="O398" s="1085"/>
      <c r="P398" s="1085"/>
      <c r="Q398" s="1076"/>
      <c r="R398" s="1076"/>
      <c r="S398" s="1076"/>
    </row>
    <row r="399" spans="1:19" s="1009" customFormat="1" ht="15.95" customHeight="1">
      <c r="A399" s="1001" t="str">
        <f>+IF($D$13="","",IF($D399=$B$7,1+MAX($A$11:A398),""))</f>
        <v/>
      </c>
      <c r="B399" s="1045"/>
      <c r="C399" s="1040"/>
      <c r="D399" s="1041"/>
      <c r="E399" s="1083"/>
      <c r="F399" s="1041"/>
      <c r="G399" s="1138"/>
      <c r="H399" s="1199"/>
      <c r="I399" s="1220"/>
      <c r="J399" s="1220"/>
      <c r="K399" s="1221"/>
      <c r="L399" s="1221"/>
      <c r="M399" s="1085"/>
      <c r="N399" s="1085"/>
      <c r="O399" s="1085"/>
      <c r="P399" s="1085"/>
      <c r="Q399" s="1076"/>
      <c r="R399" s="1076"/>
      <c r="S399" s="1076"/>
    </row>
    <row r="400" spans="1:19" s="1009" customFormat="1" ht="15.95" customHeight="1">
      <c r="A400" s="1001" t="str">
        <f>+IF($D$13="","",IF($D400=$B$7,1+MAX($A$11:A399),""))</f>
        <v/>
      </c>
      <c r="B400" s="1045"/>
      <c r="C400" s="1040"/>
      <c r="D400" s="1041"/>
      <c r="E400" s="1083"/>
      <c r="F400" s="1041"/>
      <c r="G400" s="1138"/>
      <c r="H400" s="1199"/>
      <c r="I400" s="1220"/>
      <c r="J400" s="1220"/>
      <c r="K400" s="1221"/>
      <c r="L400" s="1221"/>
      <c r="M400" s="1085"/>
      <c r="N400" s="1085"/>
      <c r="O400" s="1085"/>
      <c r="P400" s="1085"/>
      <c r="Q400" s="1076"/>
      <c r="R400" s="1076"/>
      <c r="S400" s="1076"/>
    </row>
    <row r="401" spans="1:19" s="1009" customFormat="1" ht="15.95" customHeight="1">
      <c r="A401" s="1001" t="str">
        <f>+IF($D$13="","",IF($D401=$B$7,1+MAX($A$11:A400),""))</f>
        <v/>
      </c>
      <c r="B401" s="1045"/>
      <c r="C401" s="1040"/>
      <c r="D401" s="1041"/>
      <c r="E401" s="1083"/>
      <c r="F401" s="1041"/>
      <c r="G401" s="1138"/>
      <c r="H401" s="1199"/>
      <c r="I401" s="1220"/>
      <c r="J401" s="1220"/>
      <c r="K401" s="1221"/>
      <c r="L401" s="1221"/>
      <c r="M401" s="1085"/>
      <c r="N401" s="1085"/>
      <c r="O401" s="1085"/>
      <c r="P401" s="1085"/>
      <c r="Q401" s="1076"/>
      <c r="R401" s="1076"/>
      <c r="S401" s="1076"/>
    </row>
    <row r="402" spans="1:19" s="1009" customFormat="1" ht="15.95" customHeight="1">
      <c r="A402" s="1001" t="str">
        <f>+IF($D$13="","",IF($D402=$B$7,1+MAX($A$11:A401),""))</f>
        <v/>
      </c>
      <c r="B402" s="1045"/>
      <c r="C402" s="1040"/>
      <c r="D402" s="1041"/>
      <c r="E402" s="1083"/>
      <c r="F402" s="1041"/>
      <c r="G402" s="1138"/>
      <c r="H402" s="1199"/>
      <c r="I402" s="1220"/>
      <c r="J402" s="1220"/>
      <c r="K402" s="1221"/>
      <c r="L402" s="1221"/>
      <c r="M402" s="1085"/>
      <c r="N402" s="1085"/>
      <c r="O402" s="1085"/>
      <c r="P402" s="1085"/>
      <c r="Q402" s="1076"/>
      <c r="R402" s="1076"/>
      <c r="S402" s="1076"/>
    </row>
    <row r="403" spans="1:19" s="1009" customFormat="1" ht="15.95" customHeight="1">
      <c r="A403" s="1001" t="str">
        <f>+IF($D$13="","",IF($D403=$B$7,1+MAX($A$11:A402),""))</f>
        <v/>
      </c>
      <c r="B403" s="1045"/>
      <c r="C403" s="1040"/>
      <c r="D403" s="1041"/>
      <c r="E403" s="1083"/>
      <c r="F403" s="1041"/>
      <c r="G403" s="1138"/>
      <c r="H403" s="1199"/>
      <c r="I403" s="1220"/>
      <c r="J403" s="1220"/>
      <c r="K403" s="1221"/>
      <c r="L403" s="1221"/>
      <c r="M403" s="1085"/>
      <c r="N403" s="1085"/>
      <c r="O403" s="1085"/>
      <c r="P403" s="1085"/>
      <c r="Q403" s="1076"/>
      <c r="R403" s="1076"/>
      <c r="S403" s="1076"/>
    </row>
    <row r="404" spans="1:19" s="1009" customFormat="1" ht="15.95" customHeight="1">
      <c r="A404" s="1001" t="str">
        <f>+IF($D$13="","",IF($D404=$B$7,1+MAX($A$11:A403),""))</f>
        <v/>
      </c>
      <c r="B404" s="1045"/>
      <c r="C404" s="1040"/>
      <c r="D404" s="1041"/>
      <c r="E404" s="1083"/>
      <c r="F404" s="1041"/>
      <c r="G404" s="1138"/>
      <c r="H404" s="1199"/>
      <c r="I404" s="1220"/>
      <c r="J404" s="1220"/>
      <c r="K404" s="1221"/>
      <c r="L404" s="1221"/>
      <c r="M404" s="1085"/>
      <c r="N404" s="1085"/>
      <c r="O404" s="1085"/>
      <c r="P404" s="1085"/>
      <c r="Q404" s="1076"/>
      <c r="R404" s="1076"/>
      <c r="S404" s="1076"/>
    </row>
    <row r="405" spans="1:19" s="1009" customFormat="1" ht="15.95" customHeight="1">
      <c r="A405" s="1001" t="str">
        <f>+IF($D$13="","",IF($D405=$B$7,1+MAX($A$11:A404),""))</f>
        <v/>
      </c>
      <c r="B405" s="1045"/>
      <c r="C405" s="1040"/>
      <c r="D405" s="1041"/>
      <c r="E405" s="1083"/>
      <c r="F405" s="1041"/>
      <c r="G405" s="1138"/>
      <c r="H405" s="1199"/>
      <c r="I405" s="1220"/>
      <c r="J405" s="1220"/>
      <c r="K405" s="1221"/>
      <c r="L405" s="1221"/>
      <c r="M405" s="1085"/>
      <c r="N405" s="1085"/>
      <c r="O405" s="1085"/>
      <c r="P405" s="1085"/>
      <c r="Q405" s="1076"/>
      <c r="R405" s="1076"/>
      <c r="S405" s="1076"/>
    </row>
    <row r="406" spans="1:19" s="1009" customFormat="1" ht="15.95" customHeight="1">
      <c r="A406" s="1001" t="str">
        <f>+IF($D$13="","",IF($D406=$B$7,1+MAX($A$11:A405),""))</f>
        <v/>
      </c>
      <c r="B406" s="1045"/>
      <c r="C406" s="1040"/>
      <c r="D406" s="1041"/>
      <c r="E406" s="1083"/>
      <c r="F406" s="1041"/>
      <c r="G406" s="1138"/>
      <c r="H406" s="1199"/>
      <c r="I406" s="1220"/>
      <c r="J406" s="1220"/>
      <c r="K406" s="1221"/>
      <c r="L406" s="1221"/>
      <c r="M406" s="1085"/>
      <c r="N406" s="1085"/>
      <c r="O406" s="1085"/>
      <c r="P406" s="1085"/>
      <c r="Q406" s="1076"/>
      <c r="R406" s="1076"/>
      <c r="S406" s="1076"/>
    </row>
    <row r="407" spans="1:19" s="1009" customFormat="1" ht="15.95" customHeight="1">
      <c r="A407" s="1001" t="str">
        <f>+IF($D$13="","",IF($D407=$B$7,1+MAX($A$11:A406),""))</f>
        <v/>
      </c>
      <c r="B407" s="1045"/>
      <c r="C407" s="1040"/>
      <c r="D407" s="1041"/>
      <c r="E407" s="1083"/>
      <c r="F407" s="1041"/>
      <c r="G407" s="1138"/>
      <c r="H407" s="1199"/>
      <c r="I407" s="1220"/>
      <c r="J407" s="1220"/>
      <c r="K407" s="1221"/>
      <c r="L407" s="1221"/>
      <c r="M407" s="1085"/>
      <c r="N407" s="1085"/>
      <c r="O407" s="1085"/>
      <c r="P407" s="1085"/>
      <c r="Q407" s="1076"/>
      <c r="R407" s="1076"/>
      <c r="S407" s="1076"/>
    </row>
    <row r="408" spans="1:19" s="1009" customFormat="1" ht="15.95" customHeight="1">
      <c r="A408" s="1001" t="str">
        <f>+IF($D$13="","",IF($D408=$B$7,1+MAX($A$11:A407),""))</f>
        <v/>
      </c>
      <c r="B408" s="1045"/>
      <c r="C408" s="1040"/>
      <c r="D408" s="1041"/>
      <c r="E408" s="1083"/>
      <c r="F408" s="1041"/>
      <c r="G408" s="1138"/>
      <c r="H408" s="1199"/>
      <c r="I408" s="1220"/>
      <c r="J408" s="1220"/>
      <c r="K408" s="1221"/>
      <c r="L408" s="1221"/>
      <c r="M408" s="1085"/>
      <c r="N408" s="1085"/>
      <c r="O408" s="1085"/>
      <c r="P408" s="1085"/>
      <c r="Q408" s="1076"/>
      <c r="R408" s="1076"/>
      <c r="S408" s="1076"/>
    </row>
    <row r="409" spans="1:19" s="1009" customFormat="1" ht="15.95" customHeight="1">
      <c r="A409" s="1001" t="str">
        <f>+IF($D$13="","",IF($D409=$B$7,1+MAX($A$11:A408),""))</f>
        <v/>
      </c>
      <c r="B409" s="1045"/>
      <c r="C409" s="1040"/>
      <c r="D409" s="1041"/>
      <c r="E409" s="1083"/>
      <c r="F409" s="1041"/>
      <c r="G409" s="1138"/>
      <c r="H409" s="1199"/>
      <c r="I409" s="1220"/>
      <c r="J409" s="1220"/>
      <c r="K409" s="1221"/>
      <c r="L409" s="1221"/>
      <c r="M409" s="1085"/>
      <c r="N409" s="1085"/>
      <c r="O409" s="1085"/>
      <c r="P409" s="1085"/>
      <c r="Q409" s="1076"/>
      <c r="R409" s="1076"/>
      <c r="S409" s="1076"/>
    </row>
    <row r="410" spans="1:19" s="1009" customFormat="1" ht="15.95" customHeight="1">
      <c r="A410" s="1001" t="str">
        <f>+IF($D$13="","",IF($D410=$B$7,1+MAX($A$11:A409),""))</f>
        <v/>
      </c>
      <c r="B410" s="1045"/>
      <c r="C410" s="1040"/>
      <c r="D410" s="1041"/>
      <c r="E410" s="1083"/>
      <c r="F410" s="1041"/>
      <c r="G410" s="1138"/>
      <c r="H410" s="1199"/>
      <c r="I410" s="1220"/>
      <c r="J410" s="1220"/>
      <c r="K410" s="1221"/>
      <c r="L410" s="1221"/>
      <c r="M410" s="1085"/>
      <c r="N410" s="1085"/>
      <c r="O410" s="1085"/>
      <c r="P410" s="1085"/>
      <c r="Q410" s="1076"/>
      <c r="R410" s="1076"/>
      <c r="S410" s="1076"/>
    </row>
    <row r="411" spans="1:19" s="1009" customFormat="1" ht="15.95" customHeight="1">
      <c r="A411" s="1001" t="str">
        <f>+IF($D$13="","",IF($D411=$B$7,1+MAX($A$11:A410),""))</f>
        <v/>
      </c>
      <c r="B411" s="1045"/>
      <c r="C411" s="1040"/>
      <c r="D411" s="1041"/>
      <c r="E411" s="1083"/>
      <c r="F411" s="1041"/>
      <c r="G411" s="1138"/>
      <c r="H411" s="1199"/>
      <c r="I411" s="1220"/>
      <c r="J411" s="1220"/>
      <c r="K411" s="1221"/>
      <c r="L411" s="1221"/>
      <c r="M411" s="1085"/>
      <c r="N411" s="1085"/>
      <c r="O411" s="1085"/>
      <c r="P411" s="1085"/>
      <c r="Q411" s="1076"/>
      <c r="R411" s="1076"/>
      <c r="S411" s="1076"/>
    </row>
    <row r="412" spans="1:19" s="1009" customFormat="1" ht="15.95" customHeight="1">
      <c r="A412" s="1001" t="str">
        <f>+IF($D$13="","",IF($D412=$B$7,1+MAX($A$11:A411),""))</f>
        <v/>
      </c>
      <c r="B412" s="1045"/>
      <c r="C412" s="1040"/>
      <c r="D412" s="1041"/>
      <c r="E412" s="1083"/>
      <c r="F412" s="1041"/>
      <c r="G412" s="1138"/>
      <c r="H412" s="1199"/>
      <c r="I412" s="1220"/>
      <c r="J412" s="1220"/>
      <c r="K412" s="1221"/>
      <c r="L412" s="1221"/>
      <c r="M412" s="1085"/>
      <c r="N412" s="1085"/>
      <c r="O412" s="1085"/>
      <c r="P412" s="1085"/>
      <c r="Q412" s="1076"/>
      <c r="R412" s="1076"/>
      <c r="S412" s="1076"/>
    </row>
    <row r="413" spans="1:19" s="1009" customFormat="1" ht="15.95" customHeight="1">
      <c r="A413" s="1001" t="str">
        <f>+IF($D$13="","",IF($D413=$B$7,1+MAX($A$11:A412),""))</f>
        <v/>
      </c>
      <c r="B413" s="1045"/>
      <c r="C413" s="1040"/>
      <c r="D413" s="1041"/>
      <c r="E413" s="1083"/>
      <c r="F413" s="1041"/>
      <c r="G413" s="1138"/>
      <c r="H413" s="1199"/>
      <c r="I413" s="1220"/>
      <c r="J413" s="1220"/>
      <c r="K413" s="1221"/>
      <c r="L413" s="1221"/>
      <c r="M413" s="1085"/>
      <c r="N413" s="1085"/>
      <c r="O413" s="1085"/>
      <c r="P413" s="1085"/>
      <c r="Q413" s="1076"/>
      <c r="R413" s="1076"/>
      <c r="S413" s="1076"/>
    </row>
    <row r="414" spans="1:19" s="1009" customFormat="1" ht="15.95" customHeight="1">
      <c r="A414" s="1001" t="str">
        <f>+IF($D$13="","",IF($D414=$B$7,1+MAX($A$11:A413),""))</f>
        <v/>
      </c>
      <c r="B414" s="1045"/>
      <c r="C414" s="1040"/>
      <c r="D414" s="1041"/>
      <c r="E414" s="1083"/>
      <c r="F414" s="1041"/>
      <c r="G414" s="1138"/>
      <c r="H414" s="1199"/>
      <c r="I414" s="1220"/>
      <c r="J414" s="1220"/>
      <c r="K414" s="1221"/>
      <c r="L414" s="1221"/>
      <c r="M414" s="1085"/>
      <c r="N414" s="1085"/>
      <c r="O414" s="1085"/>
      <c r="P414" s="1085"/>
      <c r="Q414" s="1076"/>
      <c r="R414" s="1076"/>
      <c r="S414" s="1076"/>
    </row>
    <row r="415" spans="1:19" s="1009" customFormat="1" ht="15.95" customHeight="1">
      <c r="A415" s="1001" t="str">
        <f>+IF($D$13="","",IF($D415=$B$7,1+MAX($A$11:A414),""))</f>
        <v/>
      </c>
      <c r="B415" s="1045"/>
      <c r="C415" s="1040"/>
      <c r="D415" s="1041"/>
      <c r="E415" s="1083"/>
      <c r="F415" s="1041"/>
      <c r="G415" s="1138"/>
      <c r="H415" s="1199"/>
      <c r="I415" s="1220"/>
      <c r="J415" s="1220"/>
      <c r="K415" s="1221"/>
      <c r="L415" s="1221"/>
      <c r="M415" s="1085"/>
      <c r="N415" s="1085"/>
      <c r="O415" s="1085"/>
      <c r="P415" s="1085"/>
      <c r="Q415" s="1076"/>
      <c r="R415" s="1076"/>
      <c r="S415" s="1076"/>
    </row>
    <row r="416" spans="1:19" s="1009" customFormat="1" ht="15.95" customHeight="1">
      <c r="A416" s="1001" t="str">
        <f>+IF($D$13="","",IF($D416=$B$7,1+MAX($A$11:A415),""))</f>
        <v/>
      </c>
      <c r="B416" s="1045"/>
      <c r="C416" s="1040"/>
      <c r="D416" s="1041"/>
      <c r="E416" s="1083"/>
      <c r="F416" s="1041"/>
      <c r="G416" s="1138"/>
      <c r="H416" s="1199"/>
      <c r="I416" s="1220"/>
      <c r="J416" s="1220"/>
      <c r="K416" s="1221"/>
      <c r="L416" s="1221"/>
      <c r="M416" s="1085"/>
      <c r="N416" s="1085"/>
      <c r="O416" s="1085"/>
      <c r="P416" s="1085"/>
      <c r="Q416" s="1076"/>
      <c r="R416" s="1076"/>
      <c r="S416" s="1076"/>
    </row>
    <row r="417" spans="1:19" s="1009" customFormat="1" ht="15.95" customHeight="1">
      <c r="A417" s="1001" t="str">
        <f>+IF($D$13="","",IF($D417=$B$7,1+MAX($A$11:A416),""))</f>
        <v/>
      </c>
      <c r="B417" s="1045"/>
      <c r="C417" s="1040"/>
      <c r="D417" s="1041"/>
      <c r="E417" s="1083"/>
      <c r="F417" s="1041"/>
      <c r="G417" s="1138"/>
      <c r="H417" s="1199"/>
      <c r="I417" s="1220"/>
      <c r="J417" s="1220"/>
      <c r="K417" s="1221"/>
      <c r="L417" s="1221"/>
      <c r="M417" s="1085"/>
      <c r="N417" s="1085"/>
      <c r="O417" s="1085"/>
      <c r="P417" s="1085"/>
      <c r="Q417" s="1076"/>
      <c r="R417" s="1076"/>
      <c r="S417" s="1076"/>
    </row>
    <row r="418" spans="1:19" s="1009" customFormat="1" ht="15.95" customHeight="1">
      <c r="A418" s="1001" t="str">
        <f>+IF($D$13="","",IF($D418=$B$7,1+MAX($A$11:A417),""))</f>
        <v/>
      </c>
      <c r="B418" s="1045"/>
      <c r="C418" s="1040"/>
      <c r="D418" s="1041"/>
      <c r="E418" s="1083"/>
      <c r="F418" s="1041"/>
      <c r="G418" s="1138"/>
      <c r="H418" s="1199"/>
      <c r="I418" s="1220"/>
      <c r="J418" s="1220"/>
      <c r="K418" s="1221"/>
      <c r="L418" s="1221"/>
      <c r="M418" s="1085"/>
      <c r="N418" s="1085"/>
      <c r="O418" s="1085"/>
      <c r="P418" s="1085"/>
      <c r="Q418" s="1076"/>
      <c r="R418" s="1076"/>
      <c r="S418" s="1076"/>
    </row>
    <row r="419" spans="1:19" s="1009" customFormat="1" ht="15.95" customHeight="1">
      <c r="A419" s="1001" t="str">
        <f>+IF($D$13="","",IF($D419=$B$7,1+MAX($A$11:A418),""))</f>
        <v/>
      </c>
      <c r="B419" s="1045"/>
      <c r="C419" s="1040"/>
      <c r="D419" s="1041"/>
      <c r="E419" s="1083"/>
      <c r="F419" s="1041"/>
      <c r="G419" s="1138"/>
      <c r="H419" s="1199"/>
      <c r="I419" s="1220"/>
      <c r="J419" s="1220"/>
      <c r="K419" s="1221"/>
      <c r="L419" s="1221"/>
      <c r="M419" s="1085"/>
      <c r="N419" s="1085"/>
      <c r="O419" s="1085"/>
      <c r="P419" s="1085"/>
      <c r="Q419" s="1076"/>
      <c r="R419" s="1076"/>
      <c r="S419" s="1076"/>
    </row>
    <row r="420" spans="1:19" s="1009" customFormat="1" ht="15.95" customHeight="1">
      <c r="A420" s="1001" t="str">
        <f>+IF($D$13="","",IF($D420=$B$7,1+MAX($A$11:A419),""))</f>
        <v/>
      </c>
      <c r="B420" s="1045"/>
      <c r="C420" s="1040"/>
      <c r="D420" s="1041"/>
      <c r="E420" s="1083"/>
      <c r="F420" s="1041"/>
      <c r="G420" s="1138"/>
      <c r="H420" s="1199"/>
      <c r="I420" s="1220"/>
      <c r="J420" s="1220"/>
      <c r="K420" s="1221"/>
      <c r="L420" s="1221"/>
      <c r="M420" s="1085"/>
      <c r="N420" s="1085"/>
      <c r="O420" s="1085"/>
      <c r="P420" s="1085"/>
      <c r="Q420" s="1076"/>
      <c r="R420" s="1076"/>
      <c r="S420" s="1076"/>
    </row>
    <row r="421" spans="1:19" s="1009" customFormat="1" ht="15.95" customHeight="1">
      <c r="A421" s="1001" t="str">
        <f>+IF($D$13="","",IF($D421=$B$7,1+MAX($A$11:A420),""))</f>
        <v/>
      </c>
      <c r="B421" s="1045"/>
      <c r="C421" s="1040"/>
      <c r="D421" s="1041"/>
      <c r="E421" s="1083"/>
      <c r="F421" s="1041"/>
      <c r="G421" s="1138"/>
      <c r="H421" s="1199"/>
      <c r="I421" s="1220"/>
      <c r="J421" s="1220"/>
      <c r="K421" s="1221"/>
      <c r="L421" s="1221"/>
      <c r="M421" s="1085"/>
      <c r="N421" s="1085"/>
      <c r="O421" s="1085"/>
      <c r="P421" s="1085"/>
      <c r="Q421" s="1076"/>
      <c r="R421" s="1076"/>
      <c r="S421" s="1076"/>
    </row>
    <row r="422" spans="1:19" s="1009" customFormat="1" ht="15.95" customHeight="1">
      <c r="A422" s="1001" t="str">
        <f>+IF($D$13="","",IF($D422=$B$7,1+MAX($A$11:A421),""))</f>
        <v/>
      </c>
      <c r="B422" s="1045"/>
      <c r="C422" s="1040"/>
      <c r="D422" s="1041"/>
      <c r="E422" s="1083"/>
      <c r="F422" s="1041"/>
      <c r="G422" s="1138"/>
      <c r="H422" s="1199"/>
      <c r="I422" s="1220"/>
      <c r="J422" s="1220"/>
      <c r="K422" s="1221"/>
      <c r="L422" s="1221"/>
      <c r="M422" s="1085"/>
      <c r="N422" s="1085"/>
      <c r="O422" s="1085"/>
      <c r="P422" s="1085"/>
      <c r="Q422" s="1076"/>
      <c r="R422" s="1076"/>
      <c r="S422" s="1076"/>
    </row>
    <row r="423" spans="1:19" s="1009" customFormat="1" ht="15.95" customHeight="1">
      <c r="A423" s="1001" t="str">
        <f>+IF($D$13="","",IF($D423=$B$7,1+MAX($A$11:A422),""))</f>
        <v/>
      </c>
      <c r="B423" s="1045"/>
      <c r="C423" s="1040"/>
      <c r="D423" s="1041"/>
      <c r="E423" s="1083"/>
      <c r="F423" s="1041"/>
      <c r="G423" s="1138"/>
      <c r="H423" s="1199"/>
      <c r="I423" s="1220"/>
      <c r="J423" s="1220"/>
      <c r="K423" s="1221"/>
      <c r="L423" s="1221"/>
      <c r="M423" s="1085"/>
      <c r="N423" s="1085"/>
      <c r="O423" s="1085"/>
      <c r="P423" s="1085"/>
      <c r="Q423" s="1076"/>
      <c r="R423" s="1076"/>
      <c r="S423" s="1076"/>
    </row>
    <row r="424" spans="1:19" s="1009" customFormat="1" ht="15.95" customHeight="1">
      <c r="A424" s="1001" t="str">
        <f>+IF($D$13="","",IF($D424=$B$7,1+MAX($A$11:A423),""))</f>
        <v/>
      </c>
      <c r="B424" s="1045"/>
      <c r="C424" s="1040"/>
      <c r="D424" s="1041"/>
      <c r="E424" s="1083"/>
      <c r="F424" s="1041"/>
      <c r="G424" s="1138"/>
      <c r="H424" s="1199"/>
      <c r="I424" s="1220"/>
      <c r="J424" s="1220"/>
      <c r="K424" s="1221"/>
      <c r="L424" s="1221"/>
      <c r="M424" s="1085"/>
      <c r="N424" s="1085"/>
      <c r="O424" s="1085"/>
      <c r="P424" s="1085"/>
      <c r="Q424" s="1076"/>
      <c r="R424" s="1076"/>
      <c r="S424" s="1076"/>
    </row>
    <row r="425" spans="1:19" s="1009" customFormat="1" ht="15.95" customHeight="1">
      <c r="A425" s="1001" t="str">
        <f>+IF($D$13="","",IF($D425=$B$7,1+MAX($A$11:A424),""))</f>
        <v/>
      </c>
      <c r="B425" s="1045"/>
      <c r="C425" s="1040"/>
      <c r="D425" s="1041"/>
      <c r="E425" s="1083"/>
      <c r="F425" s="1041"/>
      <c r="G425" s="1138"/>
      <c r="H425" s="1199"/>
      <c r="I425" s="1220"/>
      <c r="J425" s="1220"/>
      <c r="K425" s="1221"/>
      <c r="L425" s="1221"/>
      <c r="M425" s="1085"/>
      <c r="N425" s="1085"/>
      <c r="O425" s="1085"/>
      <c r="P425" s="1085"/>
      <c r="Q425" s="1076"/>
      <c r="R425" s="1076"/>
      <c r="S425" s="1076"/>
    </row>
    <row r="426" spans="1:19" s="1009" customFormat="1" ht="15.95" customHeight="1">
      <c r="A426" s="1001" t="str">
        <f>+IF($D$13="","",IF($D426=$B$7,1+MAX($A$11:A425),""))</f>
        <v/>
      </c>
      <c r="B426" s="1045"/>
      <c r="C426" s="1040"/>
      <c r="D426" s="1041"/>
      <c r="E426" s="1083"/>
      <c r="F426" s="1041"/>
      <c r="G426" s="1138"/>
      <c r="H426" s="1199"/>
      <c r="I426" s="1220"/>
      <c r="J426" s="1220"/>
      <c r="K426" s="1221"/>
      <c r="L426" s="1221"/>
      <c r="M426" s="1085"/>
      <c r="N426" s="1085"/>
      <c r="O426" s="1085"/>
      <c r="P426" s="1085"/>
      <c r="Q426" s="1076"/>
      <c r="R426" s="1076"/>
      <c r="S426" s="1076"/>
    </row>
    <row r="427" spans="1:19" s="1009" customFormat="1" ht="15.95" customHeight="1">
      <c r="A427" s="1001" t="str">
        <f>+IF($D$13="","",IF($D427=$B$7,1+MAX($A$11:A426),""))</f>
        <v/>
      </c>
      <c r="B427" s="1045"/>
      <c r="C427" s="1040"/>
      <c r="D427" s="1041"/>
      <c r="E427" s="1083"/>
      <c r="F427" s="1041"/>
      <c r="G427" s="1138"/>
      <c r="H427" s="1199"/>
      <c r="I427" s="1220"/>
      <c r="J427" s="1220"/>
      <c r="K427" s="1221"/>
      <c r="L427" s="1221"/>
      <c r="M427" s="1085"/>
      <c r="N427" s="1085"/>
      <c r="O427" s="1085"/>
      <c r="P427" s="1085"/>
      <c r="Q427" s="1076"/>
      <c r="R427" s="1076"/>
      <c r="S427" s="1076"/>
    </row>
    <row r="428" spans="1:19" s="1009" customFormat="1" ht="15.95" customHeight="1">
      <c r="A428" s="1001" t="str">
        <f>+IF($D$13="","",IF($D428=$B$7,1+MAX($A$11:A427),""))</f>
        <v/>
      </c>
      <c r="B428" s="1045"/>
      <c r="C428" s="1040"/>
      <c r="D428" s="1041"/>
      <c r="E428" s="1083"/>
      <c r="F428" s="1041"/>
      <c r="G428" s="1138"/>
      <c r="H428" s="1199"/>
      <c r="I428" s="1220"/>
      <c r="J428" s="1220"/>
      <c r="K428" s="1221"/>
      <c r="L428" s="1221"/>
      <c r="M428" s="1085"/>
      <c r="N428" s="1085"/>
      <c r="O428" s="1085"/>
      <c r="P428" s="1085"/>
      <c r="Q428" s="1076"/>
      <c r="R428" s="1076"/>
      <c r="S428" s="1076"/>
    </row>
    <row r="429" spans="1:19" s="1009" customFormat="1" ht="15.95" customHeight="1">
      <c r="A429" s="1001" t="str">
        <f>+IF($D$13="","",IF($D429=$B$7,1+MAX($A$11:A428),""))</f>
        <v/>
      </c>
      <c r="B429" s="1045"/>
      <c r="C429" s="1040"/>
      <c r="D429" s="1041"/>
      <c r="E429" s="1083"/>
      <c r="F429" s="1041"/>
      <c r="G429" s="1138"/>
      <c r="H429" s="1199"/>
      <c r="I429" s="1220"/>
      <c r="J429" s="1220"/>
      <c r="K429" s="1221"/>
      <c r="L429" s="1221"/>
      <c r="M429" s="1085"/>
      <c r="N429" s="1085"/>
      <c r="O429" s="1085"/>
      <c r="P429" s="1085"/>
      <c r="Q429" s="1076"/>
      <c r="R429" s="1076"/>
      <c r="S429" s="1076"/>
    </row>
    <row r="430" spans="1:19" s="1009" customFormat="1" ht="15.95" customHeight="1">
      <c r="A430" s="1001" t="str">
        <f>+IF($D$13="","",IF($D430=$B$7,1+MAX($A$11:A429),""))</f>
        <v/>
      </c>
      <c r="B430" s="1045"/>
      <c r="C430" s="1040"/>
      <c r="D430" s="1041"/>
      <c r="E430" s="1083"/>
      <c r="F430" s="1041"/>
      <c r="G430" s="1138"/>
      <c r="H430" s="1199"/>
      <c r="I430" s="1220"/>
      <c r="J430" s="1220"/>
      <c r="K430" s="1221"/>
      <c r="L430" s="1221"/>
      <c r="M430" s="1085"/>
      <c r="N430" s="1085"/>
      <c r="O430" s="1085"/>
      <c r="P430" s="1085"/>
      <c r="Q430" s="1076"/>
      <c r="R430" s="1076"/>
      <c r="S430" s="1076"/>
    </row>
    <row r="431" spans="1:19" s="1009" customFormat="1" ht="15.95" customHeight="1">
      <c r="A431" s="1001" t="str">
        <f>+IF($D$13="","",IF($D431=$B$7,1+MAX($A$11:A430),""))</f>
        <v/>
      </c>
      <c r="B431" s="1045"/>
      <c r="C431" s="1040"/>
      <c r="D431" s="1041"/>
      <c r="E431" s="1083"/>
      <c r="F431" s="1041"/>
      <c r="G431" s="1138"/>
      <c r="H431" s="1199"/>
      <c r="I431" s="1220"/>
      <c r="J431" s="1220"/>
      <c r="K431" s="1221"/>
      <c r="L431" s="1221"/>
      <c r="M431" s="1085"/>
      <c r="N431" s="1085"/>
      <c r="O431" s="1085"/>
      <c r="P431" s="1085"/>
      <c r="Q431" s="1076"/>
      <c r="R431" s="1076"/>
      <c r="S431" s="1076"/>
    </row>
    <row r="432" spans="1:19" s="1009" customFormat="1" ht="15.95" customHeight="1">
      <c r="A432" s="1001" t="str">
        <f>+IF($D$13="","",IF($D432=$B$7,1+MAX($A$11:A431),""))</f>
        <v/>
      </c>
      <c r="B432" s="1045"/>
      <c r="C432" s="1040"/>
      <c r="D432" s="1041"/>
      <c r="E432" s="1083"/>
      <c r="F432" s="1041"/>
      <c r="G432" s="1138"/>
      <c r="H432" s="1199"/>
      <c r="I432" s="1220"/>
      <c r="J432" s="1220"/>
      <c r="K432" s="1221"/>
      <c r="L432" s="1221"/>
      <c r="M432" s="1085"/>
      <c r="N432" s="1085"/>
      <c r="O432" s="1085"/>
      <c r="P432" s="1085"/>
      <c r="Q432" s="1076"/>
      <c r="R432" s="1076"/>
      <c r="S432" s="1076"/>
    </row>
    <row r="433" spans="1:19" s="1009" customFormat="1" ht="15.95" customHeight="1">
      <c r="A433" s="1001" t="str">
        <f>+IF($D$13="","",IF($D433=$B$7,1+MAX($A$11:A432),""))</f>
        <v/>
      </c>
      <c r="B433" s="1045"/>
      <c r="C433" s="1040"/>
      <c r="D433" s="1041"/>
      <c r="E433" s="1083"/>
      <c r="F433" s="1041"/>
      <c r="G433" s="1138"/>
      <c r="H433" s="1199"/>
      <c r="I433" s="1220"/>
      <c r="J433" s="1220"/>
      <c r="K433" s="1221"/>
      <c r="L433" s="1221"/>
      <c r="M433" s="1085"/>
      <c r="N433" s="1085"/>
      <c r="O433" s="1085"/>
      <c r="P433" s="1085"/>
      <c r="Q433" s="1076"/>
      <c r="R433" s="1076"/>
      <c r="S433" s="1076"/>
    </row>
    <row r="434" spans="1:19" s="1009" customFormat="1" ht="15.95" customHeight="1">
      <c r="A434" s="1001" t="str">
        <f>+IF($D$13="","",IF($D434=$B$7,1+MAX($A$11:A433),""))</f>
        <v/>
      </c>
      <c r="B434" s="1045"/>
      <c r="C434" s="1040"/>
      <c r="D434" s="1041"/>
      <c r="E434" s="1083"/>
      <c r="F434" s="1041"/>
      <c r="G434" s="1138"/>
      <c r="H434" s="1199"/>
      <c r="I434" s="1220"/>
      <c r="J434" s="1220"/>
      <c r="K434" s="1221"/>
      <c r="L434" s="1221"/>
      <c r="M434" s="1085"/>
      <c r="N434" s="1085"/>
      <c r="O434" s="1085"/>
      <c r="P434" s="1085"/>
      <c r="Q434" s="1076"/>
      <c r="R434" s="1076"/>
      <c r="S434" s="1076"/>
    </row>
    <row r="435" spans="1:19" s="1009" customFormat="1" ht="15.95" customHeight="1">
      <c r="A435" s="1001" t="str">
        <f>+IF($D$13="","",IF($D435=$B$7,1+MAX($A$11:A434),""))</f>
        <v/>
      </c>
      <c r="B435" s="1045"/>
      <c r="C435" s="1040"/>
      <c r="D435" s="1041"/>
      <c r="E435" s="1083"/>
      <c r="F435" s="1041"/>
      <c r="G435" s="1138"/>
      <c r="H435" s="1199"/>
      <c r="I435" s="1220"/>
      <c r="J435" s="1220"/>
      <c r="K435" s="1221"/>
      <c r="L435" s="1221"/>
      <c r="M435" s="1085"/>
      <c r="N435" s="1085"/>
      <c r="O435" s="1085"/>
      <c r="P435" s="1085"/>
      <c r="Q435" s="1076"/>
      <c r="R435" s="1076"/>
      <c r="S435" s="1076"/>
    </row>
    <row r="436" spans="1:19" s="1009" customFormat="1" ht="15.95" customHeight="1">
      <c r="A436" s="1001" t="str">
        <f>+IF($D$13="","",IF($D436=$B$7,1+MAX($A$11:A435),""))</f>
        <v/>
      </c>
      <c r="B436" s="1045"/>
      <c r="C436" s="1040"/>
      <c r="D436" s="1041"/>
      <c r="E436" s="1083"/>
      <c r="F436" s="1041"/>
      <c r="G436" s="1138"/>
      <c r="H436" s="1199"/>
      <c r="I436" s="1220"/>
      <c r="J436" s="1220"/>
      <c r="K436" s="1221"/>
      <c r="L436" s="1221"/>
      <c r="M436" s="1085"/>
      <c r="N436" s="1085"/>
      <c r="O436" s="1085"/>
      <c r="P436" s="1085"/>
      <c r="Q436" s="1076"/>
      <c r="R436" s="1076"/>
      <c r="S436" s="1076"/>
    </row>
    <row r="437" spans="1:19" s="1009" customFormat="1" ht="15.95" customHeight="1">
      <c r="A437" s="1001" t="str">
        <f>+IF($D$13="","",IF($D437=$B$7,1+MAX($A$11:A436),""))</f>
        <v/>
      </c>
      <c r="B437" s="1045"/>
      <c r="C437" s="1040"/>
      <c r="D437" s="1041"/>
      <c r="E437" s="1083"/>
      <c r="F437" s="1041"/>
      <c r="G437" s="1138"/>
      <c r="H437" s="1199"/>
      <c r="I437" s="1220"/>
      <c r="J437" s="1220"/>
      <c r="K437" s="1221"/>
      <c r="L437" s="1221"/>
      <c r="M437" s="1085"/>
      <c r="N437" s="1085"/>
      <c r="O437" s="1085"/>
      <c r="P437" s="1085"/>
      <c r="Q437" s="1076"/>
      <c r="R437" s="1076"/>
      <c r="S437" s="1076"/>
    </row>
    <row r="438" spans="1:19" s="1009" customFormat="1" ht="15.95" customHeight="1">
      <c r="A438" s="1001" t="str">
        <f>+IF($D$13="","",IF($D438=$B$7,1+MAX($A$11:A437),""))</f>
        <v/>
      </c>
      <c r="B438" s="1045"/>
      <c r="C438" s="1040"/>
      <c r="D438" s="1041"/>
      <c r="E438" s="1083"/>
      <c r="F438" s="1041"/>
      <c r="G438" s="1138"/>
      <c r="H438" s="1199"/>
      <c r="I438" s="1220"/>
      <c r="J438" s="1220"/>
      <c r="K438" s="1221"/>
      <c r="L438" s="1221"/>
      <c r="M438" s="1085"/>
      <c r="N438" s="1085"/>
      <c r="O438" s="1085"/>
      <c r="P438" s="1085"/>
      <c r="Q438" s="1076"/>
      <c r="R438" s="1076"/>
      <c r="S438" s="1076"/>
    </row>
    <row r="439" spans="1:19" s="1009" customFormat="1" ht="15.95" customHeight="1">
      <c r="A439" s="1001" t="str">
        <f>+IF($D$13="","",IF($D439=$B$7,1+MAX($A$11:A438),""))</f>
        <v/>
      </c>
      <c r="B439" s="1045"/>
      <c r="C439" s="1040"/>
      <c r="D439" s="1041"/>
      <c r="E439" s="1083"/>
      <c r="F439" s="1041"/>
      <c r="G439" s="1138"/>
      <c r="H439" s="1199"/>
      <c r="I439" s="1220"/>
      <c r="J439" s="1220"/>
      <c r="K439" s="1221"/>
      <c r="L439" s="1221"/>
      <c r="M439" s="1085"/>
      <c r="N439" s="1085"/>
      <c r="O439" s="1085"/>
      <c r="P439" s="1085"/>
      <c r="Q439" s="1076"/>
      <c r="R439" s="1076"/>
      <c r="S439" s="1076"/>
    </row>
    <row r="440" spans="1:19" s="1009" customFormat="1" ht="15.95" customHeight="1">
      <c r="A440" s="1001" t="str">
        <f>+IF($D$13="","",IF($D440=$B$7,1+MAX($A$11:A439),""))</f>
        <v/>
      </c>
      <c r="B440" s="1045"/>
      <c r="C440" s="1040"/>
      <c r="D440" s="1041"/>
      <c r="E440" s="1083"/>
      <c r="F440" s="1041"/>
      <c r="G440" s="1138"/>
      <c r="H440" s="1199"/>
      <c r="I440" s="1220"/>
      <c r="J440" s="1220"/>
      <c r="K440" s="1221"/>
      <c r="L440" s="1221"/>
      <c r="M440" s="1085"/>
      <c r="N440" s="1085"/>
      <c r="O440" s="1085"/>
      <c r="P440" s="1085"/>
      <c r="Q440" s="1076"/>
      <c r="R440" s="1076"/>
      <c r="S440" s="1076"/>
    </row>
    <row r="441" spans="1:19" s="1009" customFormat="1" ht="15.95" customHeight="1">
      <c r="A441" s="1001" t="str">
        <f>+IF($D$13="","",IF($D441=$B$7,1+MAX($A$11:A440),""))</f>
        <v/>
      </c>
      <c r="B441" s="1045"/>
      <c r="C441" s="1040"/>
      <c r="D441" s="1041"/>
      <c r="E441" s="1083"/>
      <c r="F441" s="1041"/>
      <c r="G441" s="1138"/>
      <c r="H441" s="1199"/>
      <c r="I441" s="1220"/>
      <c r="J441" s="1220"/>
      <c r="K441" s="1221"/>
      <c r="L441" s="1221"/>
      <c r="M441" s="1085"/>
      <c r="N441" s="1085"/>
      <c r="O441" s="1085"/>
      <c r="P441" s="1085"/>
      <c r="Q441" s="1076"/>
      <c r="R441" s="1076"/>
      <c r="S441" s="1076"/>
    </row>
    <row r="442" spans="1:19" s="1009" customFormat="1" ht="15.95" customHeight="1">
      <c r="A442" s="1001" t="str">
        <f>+IF($D$13="","",IF($D442=$B$7,1+MAX($A$11:A441),""))</f>
        <v/>
      </c>
      <c r="B442" s="1045"/>
      <c r="C442" s="1040"/>
      <c r="D442" s="1041"/>
      <c r="E442" s="1083"/>
      <c r="F442" s="1041"/>
      <c r="G442" s="1138"/>
      <c r="H442" s="1199"/>
      <c r="I442" s="1220"/>
      <c r="J442" s="1220"/>
      <c r="K442" s="1221"/>
      <c r="L442" s="1221"/>
      <c r="M442" s="1085"/>
      <c r="N442" s="1085"/>
      <c r="O442" s="1085"/>
      <c r="P442" s="1085"/>
      <c r="Q442" s="1076"/>
      <c r="R442" s="1076"/>
      <c r="S442" s="1076"/>
    </row>
    <row r="443" spans="1:19" s="1009" customFormat="1" ht="15.95" customHeight="1">
      <c r="A443" s="1001" t="str">
        <f>+IF($D$13="","",IF($D443=$B$7,1+MAX($A$11:A442),""))</f>
        <v/>
      </c>
      <c r="B443" s="1045"/>
      <c r="C443" s="1040"/>
      <c r="D443" s="1041"/>
      <c r="E443" s="1083"/>
      <c r="F443" s="1041"/>
      <c r="G443" s="1138"/>
      <c r="H443" s="1199"/>
      <c r="I443" s="1220"/>
      <c r="J443" s="1220"/>
      <c r="K443" s="1221"/>
      <c r="L443" s="1221"/>
      <c r="M443" s="1085"/>
      <c r="N443" s="1085"/>
      <c r="O443" s="1085"/>
      <c r="P443" s="1085"/>
      <c r="Q443" s="1076"/>
      <c r="R443" s="1076"/>
      <c r="S443" s="1076"/>
    </row>
    <row r="444" spans="1:19" s="1009" customFormat="1" ht="15.95" customHeight="1">
      <c r="A444" s="1001" t="str">
        <f>+IF($D$13="","",IF($D444=$B$7,1+MAX($A$11:A443),""))</f>
        <v/>
      </c>
      <c r="B444" s="1045"/>
      <c r="C444" s="1040"/>
      <c r="D444" s="1041"/>
      <c r="E444" s="1083"/>
      <c r="F444" s="1041"/>
      <c r="G444" s="1138"/>
      <c r="H444" s="1199"/>
      <c r="I444" s="1220"/>
      <c r="J444" s="1220"/>
      <c r="K444" s="1221"/>
      <c r="L444" s="1221"/>
      <c r="M444" s="1085"/>
      <c r="N444" s="1085"/>
      <c r="O444" s="1085"/>
      <c r="P444" s="1085"/>
      <c r="Q444" s="1076"/>
      <c r="R444" s="1076"/>
      <c r="S444" s="1076"/>
    </row>
    <row r="445" spans="1:19" s="1009" customFormat="1" ht="15.95" customHeight="1">
      <c r="A445" s="1001" t="str">
        <f>+IF($D$13="","",IF($D445=$B$7,1+MAX($A$11:A444),""))</f>
        <v/>
      </c>
      <c r="B445" s="1045"/>
      <c r="C445" s="1040"/>
      <c r="D445" s="1041"/>
      <c r="E445" s="1083"/>
      <c r="F445" s="1041"/>
      <c r="G445" s="1138"/>
      <c r="H445" s="1199"/>
      <c r="I445" s="1220"/>
      <c r="J445" s="1220"/>
      <c r="K445" s="1221"/>
      <c r="L445" s="1221"/>
      <c r="M445" s="1085"/>
      <c r="N445" s="1085"/>
      <c r="O445" s="1085"/>
      <c r="P445" s="1085"/>
      <c r="Q445" s="1076"/>
      <c r="R445" s="1076"/>
      <c r="S445" s="1076"/>
    </row>
    <row r="446" spans="1:19" s="1009" customFormat="1" ht="15.95" customHeight="1">
      <c r="A446" s="1001" t="str">
        <f>+IF($D$13="","",IF($D446=$B$7,1+MAX($A$11:A445),""))</f>
        <v/>
      </c>
      <c r="B446" s="1045"/>
      <c r="C446" s="1040"/>
      <c r="D446" s="1041"/>
      <c r="E446" s="1083"/>
      <c r="F446" s="1041"/>
      <c r="G446" s="1138"/>
      <c r="H446" s="1199"/>
      <c r="I446" s="1220"/>
      <c r="J446" s="1220"/>
      <c r="K446" s="1221"/>
      <c r="L446" s="1221"/>
      <c r="M446" s="1085"/>
      <c r="N446" s="1085"/>
      <c r="O446" s="1085"/>
      <c r="P446" s="1085"/>
      <c r="Q446" s="1076"/>
      <c r="R446" s="1076"/>
      <c r="S446" s="1076"/>
    </row>
    <row r="447" spans="1:19" s="1009" customFormat="1" ht="15.95" customHeight="1">
      <c r="A447" s="1001" t="str">
        <f>+IF($D$13="","",IF($D447=$B$7,1+MAX($A$11:A446),""))</f>
        <v/>
      </c>
      <c r="B447" s="1045"/>
      <c r="C447" s="1040"/>
      <c r="D447" s="1041"/>
      <c r="E447" s="1083"/>
      <c r="F447" s="1041"/>
      <c r="G447" s="1138"/>
      <c r="H447" s="1199"/>
      <c r="I447" s="1220"/>
      <c r="J447" s="1220"/>
      <c r="K447" s="1221"/>
      <c r="L447" s="1221"/>
      <c r="M447" s="1085"/>
      <c r="N447" s="1085"/>
      <c r="O447" s="1085"/>
      <c r="P447" s="1085"/>
      <c r="Q447" s="1076"/>
      <c r="R447" s="1076"/>
      <c r="S447" s="1076"/>
    </row>
    <row r="448" spans="1:19" s="1009" customFormat="1" ht="15.95" customHeight="1">
      <c r="A448" s="1001" t="str">
        <f>+IF($D$13="","",IF($D448=$B$7,1+MAX($A$11:A447),""))</f>
        <v/>
      </c>
      <c r="B448" s="1045"/>
      <c r="C448" s="1040"/>
      <c r="D448" s="1041"/>
      <c r="E448" s="1083"/>
      <c r="F448" s="1041"/>
      <c r="G448" s="1138"/>
      <c r="H448" s="1199"/>
      <c r="I448" s="1220"/>
      <c r="J448" s="1220"/>
      <c r="K448" s="1221"/>
      <c r="L448" s="1221"/>
      <c r="M448" s="1085"/>
      <c r="N448" s="1085"/>
      <c r="O448" s="1085"/>
      <c r="P448" s="1085"/>
      <c r="Q448" s="1076"/>
      <c r="R448" s="1076"/>
      <c r="S448" s="1076"/>
    </row>
    <row r="449" spans="1:19" s="1009" customFormat="1" ht="15.95" customHeight="1">
      <c r="A449" s="1001" t="str">
        <f>+IF($D$13="","",IF($D449=$B$7,1+MAX($A$11:A448),""))</f>
        <v/>
      </c>
      <c r="B449" s="1045"/>
      <c r="C449" s="1040"/>
      <c r="D449" s="1041"/>
      <c r="E449" s="1083"/>
      <c r="F449" s="1041"/>
      <c r="G449" s="1138"/>
      <c r="H449" s="1199"/>
      <c r="I449" s="1220"/>
      <c r="J449" s="1220"/>
      <c r="K449" s="1221"/>
      <c r="L449" s="1221"/>
      <c r="M449" s="1085"/>
      <c r="N449" s="1085"/>
      <c r="O449" s="1085"/>
      <c r="P449" s="1085"/>
      <c r="Q449" s="1076"/>
      <c r="R449" s="1076"/>
      <c r="S449" s="1076"/>
    </row>
    <row r="450" spans="1:19" s="1009" customFormat="1" ht="15.95" customHeight="1">
      <c r="A450" s="1001" t="str">
        <f>+IF($D$13="","",IF($D450=$B$7,1+MAX($A$11:A449),""))</f>
        <v/>
      </c>
      <c r="B450" s="1045"/>
      <c r="C450" s="1040"/>
      <c r="D450" s="1041"/>
      <c r="E450" s="1083"/>
      <c r="F450" s="1041"/>
      <c r="G450" s="1138"/>
      <c r="H450" s="1199"/>
      <c r="I450" s="1220"/>
      <c r="J450" s="1220"/>
      <c r="K450" s="1221"/>
      <c r="L450" s="1221"/>
      <c r="M450" s="1085"/>
      <c r="N450" s="1085"/>
      <c r="O450" s="1085"/>
      <c r="P450" s="1085"/>
      <c r="Q450" s="1076"/>
      <c r="R450" s="1076"/>
      <c r="S450" s="1076"/>
    </row>
    <row r="451" spans="1:19" s="1009" customFormat="1" ht="15.95" customHeight="1">
      <c r="A451" s="1001" t="str">
        <f>+IF($D$13="","",IF($D451=$B$7,1+MAX($A$11:A450),""))</f>
        <v/>
      </c>
      <c r="B451" s="1045"/>
      <c r="C451" s="1040"/>
      <c r="D451" s="1041"/>
      <c r="E451" s="1083"/>
      <c r="F451" s="1041"/>
      <c r="G451" s="1138"/>
      <c r="H451" s="1199"/>
      <c r="I451" s="1220"/>
      <c r="J451" s="1220"/>
      <c r="K451" s="1221"/>
      <c r="L451" s="1221"/>
      <c r="M451" s="1085"/>
      <c r="N451" s="1085"/>
      <c r="O451" s="1085"/>
      <c r="P451" s="1085"/>
      <c r="Q451" s="1076"/>
      <c r="R451" s="1076"/>
      <c r="S451" s="1076"/>
    </row>
    <row r="452" spans="1:19" s="1009" customFormat="1" ht="15.95" customHeight="1">
      <c r="A452" s="1001" t="str">
        <f>+IF($D$13="","",IF($D452=$B$7,1+MAX($A$11:A451),""))</f>
        <v/>
      </c>
      <c r="B452" s="1045"/>
      <c r="C452" s="1040"/>
      <c r="D452" s="1041"/>
      <c r="E452" s="1083"/>
      <c r="F452" s="1041"/>
      <c r="G452" s="1138"/>
      <c r="H452" s="1199"/>
      <c r="I452" s="1220"/>
      <c r="J452" s="1220"/>
      <c r="K452" s="1221"/>
      <c r="L452" s="1221"/>
      <c r="M452" s="1085"/>
      <c r="N452" s="1085"/>
      <c r="O452" s="1085"/>
      <c r="P452" s="1085"/>
      <c r="Q452" s="1076"/>
      <c r="R452" s="1076"/>
      <c r="S452" s="1076"/>
    </row>
    <row r="453" spans="1:19" s="1009" customFormat="1" ht="15.95" customHeight="1">
      <c r="A453" s="1001" t="str">
        <f>+IF($D$13="","",IF($D453=$B$7,1+MAX($A$11:A452),""))</f>
        <v/>
      </c>
      <c r="B453" s="1045"/>
      <c r="C453" s="1040"/>
      <c r="D453" s="1041"/>
      <c r="E453" s="1083"/>
      <c r="F453" s="1041"/>
      <c r="G453" s="1138"/>
      <c r="H453" s="1199"/>
      <c r="I453" s="1220"/>
      <c r="J453" s="1220"/>
      <c r="K453" s="1221"/>
      <c r="L453" s="1221"/>
      <c r="M453" s="1085"/>
      <c r="N453" s="1085"/>
      <c r="O453" s="1085"/>
      <c r="P453" s="1085"/>
      <c r="Q453" s="1076"/>
      <c r="R453" s="1076"/>
      <c r="S453" s="1076"/>
    </row>
    <row r="454" spans="1:19" s="1009" customFormat="1" ht="15.95" customHeight="1">
      <c r="A454" s="1001" t="str">
        <f>+IF($D$13="","",IF($D454=$B$7,1+MAX($A$11:A453),""))</f>
        <v/>
      </c>
      <c r="B454" s="1045"/>
      <c r="C454" s="1040"/>
      <c r="D454" s="1041"/>
      <c r="E454" s="1083"/>
      <c r="F454" s="1041"/>
      <c r="G454" s="1138"/>
      <c r="H454" s="1199"/>
      <c r="I454" s="1220"/>
      <c r="J454" s="1220"/>
      <c r="K454" s="1221"/>
      <c r="L454" s="1221"/>
      <c r="M454" s="1085"/>
      <c r="N454" s="1085"/>
      <c r="O454" s="1085"/>
      <c r="P454" s="1085"/>
      <c r="Q454" s="1076"/>
      <c r="R454" s="1076"/>
      <c r="S454" s="1076"/>
    </row>
    <row r="455" spans="1:19" s="1009" customFormat="1" ht="15.95" customHeight="1">
      <c r="A455" s="1001" t="str">
        <f>+IF($D$13="","",IF($D455=$B$7,1+MAX($A$11:A454),""))</f>
        <v/>
      </c>
      <c r="B455" s="1045"/>
      <c r="C455" s="1040"/>
      <c r="D455" s="1041"/>
      <c r="E455" s="1083"/>
      <c r="F455" s="1041"/>
      <c r="G455" s="1138"/>
      <c r="H455" s="1199"/>
      <c r="I455" s="1220"/>
      <c r="J455" s="1220"/>
      <c r="K455" s="1221"/>
      <c r="L455" s="1221"/>
      <c r="M455" s="1085"/>
      <c r="N455" s="1085"/>
      <c r="O455" s="1085"/>
      <c r="P455" s="1085"/>
      <c r="Q455" s="1076"/>
      <c r="R455" s="1076"/>
      <c r="S455" s="1076"/>
    </row>
    <row r="456" spans="1:19" s="1009" customFormat="1" ht="15.95" customHeight="1">
      <c r="A456" s="1001" t="str">
        <f>+IF($D$13="","",IF($D456=$B$7,1+MAX($A$11:A455),""))</f>
        <v/>
      </c>
      <c r="B456" s="1045"/>
      <c r="C456" s="1040"/>
      <c r="D456" s="1041"/>
      <c r="E456" s="1083"/>
      <c r="F456" s="1041"/>
      <c r="G456" s="1138"/>
      <c r="H456" s="1199"/>
      <c r="I456" s="1220"/>
      <c r="J456" s="1220"/>
      <c r="K456" s="1221"/>
      <c r="L456" s="1221"/>
      <c r="M456" s="1085"/>
      <c r="N456" s="1085"/>
      <c r="O456" s="1085"/>
      <c r="P456" s="1085"/>
      <c r="Q456" s="1076"/>
      <c r="R456" s="1076"/>
      <c r="S456" s="1076"/>
    </row>
    <row r="457" spans="1:19" s="1009" customFormat="1" ht="15.95" customHeight="1">
      <c r="A457" s="1001" t="str">
        <f>+IF($D$13="","",IF($D457=$B$7,1+MAX($A$11:A456),""))</f>
        <v/>
      </c>
      <c r="B457" s="1045"/>
      <c r="C457" s="1040"/>
      <c r="D457" s="1041"/>
      <c r="E457" s="1083"/>
      <c r="F457" s="1041"/>
      <c r="G457" s="1138"/>
      <c r="H457" s="1199"/>
      <c r="I457" s="1220"/>
      <c r="J457" s="1220"/>
      <c r="K457" s="1221"/>
      <c r="L457" s="1221"/>
      <c r="M457" s="1085"/>
      <c r="N457" s="1085"/>
      <c r="O457" s="1085"/>
      <c r="P457" s="1085"/>
      <c r="Q457" s="1076"/>
      <c r="R457" s="1076"/>
      <c r="S457" s="1076"/>
    </row>
    <row r="458" spans="1:19" s="1009" customFormat="1" ht="15.95" customHeight="1">
      <c r="A458" s="1001" t="str">
        <f>+IF($D$13="","",IF($D458=$B$7,1+MAX($A$11:A457),""))</f>
        <v/>
      </c>
      <c r="B458" s="1045"/>
      <c r="C458" s="1040"/>
      <c r="D458" s="1041"/>
      <c r="E458" s="1083"/>
      <c r="F458" s="1041"/>
      <c r="G458" s="1138"/>
      <c r="H458" s="1199"/>
      <c r="I458" s="1220"/>
      <c r="J458" s="1220"/>
      <c r="K458" s="1221"/>
      <c r="L458" s="1221"/>
      <c r="M458" s="1085"/>
      <c r="N458" s="1085"/>
      <c r="O458" s="1085"/>
      <c r="P458" s="1085"/>
      <c r="Q458" s="1076"/>
      <c r="R458" s="1076"/>
      <c r="S458" s="1076"/>
    </row>
    <row r="459" spans="1:19" s="1009" customFormat="1" ht="15.95" customHeight="1">
      <c r="A459" s="1001" t="str">
        <f>+IF($D$13="","",IF($D459=$B$7,1+MAX($A$11:A458),""))</f>
        <v/>
      </c>
      <c r="B459" s="1045"/>
      <c r="C459" s="1040"/>
      <c r="D459" s="1041"/>
      <c r="E459" s="1083"/>
      <c r="F459" s="1041"/>
      <c r="G459" s="1138"/>
      <c r="H459" s="1199"/>
      <c r="I459" s="1220"/>
      <c r="J459" s="1220"/>
      <c r="K459" s="1221"/>
      <c r="L459" s="1221"/>
      <c r="M459" s="1085"/>
      <c r="N459" s="1085"/>
      <c r="O459" s="1085"/>
      <c r="P459" s="1085"/>
      <c r="Q459" s="1076"/>
      <c r="R459" s="1076"/>
      <c r="S459" s="1076"/>
    </row>
    <row r="460" spans="1:19" s="1009" customFormat="1" ht="15.95" customHeight="1">
      <c r="A460" s="1001" t="str">
        <f>+IF($D$13="","",IF($D460=$B$7,1+MAX($A$11:A459),""))</f>
        <v/>
      </c>
      <c r="B460" s="1045"/>
      <c r="C460" s="1040"/>
      <c r="D460" s="1041"/>
      <c r="E460" s="1083"/>
      <c r="F460" s="1041"/>
      <c r="G460" s="1138"/>
      <c r="H460" s="1199"/>
      <c r="I460" s="1220"/>
      <c r="J460" s="1220"/>
      <c r="K460" s="1221"/>
      <c r="L460" s="1221"/>
      <c r="M460" s="1085"/>
      <c r="N460" s="1085"/>
      <c r="O460" s="1085"/>
      <c r="P460" s="1085"/>
      <c r="Q460" s="1076"/>
      <c r="R460" s="1076"/>
      <c r="S460" s="1076"/>
    </row>
    <row r="461" spans="1:19" s="1009" customFormat="1" ht="15.95" customHeight="1">
      <c r="A461" s="1001" t="str">
        <f>+IF($D$13="","",IF($D461=$B$7,1+MAX($A$11:A460),""))</f>
        <v/>
      </c>
      <c r="B461" s="1045"/>
      <c r="C461" s="1040"/>
      <c r="D461" s="1041"/>
      <c r="E461" s="1083"/>
      <c r="F461" s="1041"/>
      <c r="G461" s="1138"/>
      <c r="H461" s="1199"/>
      <c r="I461" s="1220"/>
      <c r="J461" s="1220"/>
      <c r="K461" s="1221"/>
      <c r="L461" s="1221"/>
      <c r="M461" s="1085"/>
      <c r="N461" s="1085"/>
      <c r="O461" s="1085"/>
      <c r="P461" s="1085"/>
      <c r="Q461" s="1076"/>
      <c r="R461" s="1076"/>
      <c r="S461" s="1076"/>
    </row>
    <row r="462" spans="1:19" s="1009" customFormat="1" ht="15.95" customHeight="1">
      <c r="A462" s="1001" t="str">
        <f>+IF($D$13="","",IF($D462=$B$7,1+MAX($A$11:A461),""))</f>
        <v/>
      </c>
      <c r="B462" s="1045"/>
      <c r="C462" s="1040"/>
      <c r="D462" s="1041"/>
      <c r="E462" s="1083"/>
      <c r="F462" s="1041"/>
      <c r="G462" s="1138"/>
      <c r="H462" s="1199"/>
      <c r="I462" s="1220"/>
      <c r="J462" s="1220"/>
      <c r="K462" s="1221"/>
      <c r="L462" s="1221"/>
      <c r="M462" s="1085"/>
      <c r="N462" s="1085"/>
      <c r="O462" s="1085"/>
      <c r="P462" s="1085"/>
      <c r="Q462" s="1076"/>
      <c r="R462" s="1076"/>
      <c r="S462" s="1076"/>
    </row>
    <row r="463" spans="1:19" s="1009" customFormat="1" ht="15.95" customHeight="1">
      <c r="A463" s="1001" t="str">
        <f>+IF($D$13="","",IF($D463=$B$7,1+MAX($A$11:A462),""))</f>
        <v/>
      </c>
      <c r="B463" s="1045"/>
      <c r="C463" s="1040"/>
      <c r="D463" s="1041"/>
      <c r="E463" s="1083"/>
      <c r="F463" s="1041"/>
      <c r="G463" s="1138"/>
      <c r="H463" s="1199"/>
      <c r="I463" s="1220"/>
      <c r="J463" s="1220"/>
      <c r="K463" s="1221"/>
      <c r="L463" s="1221"/>
      <c r="M463" s="1085"/>
      <c r="N463" s="1085"/>
      <c r="O463" s="1085"/>
      <c r="P463" s="1085"/>
      <c r="Q463" s="1076"/>
      <c r="R463" s="1076"/>
      <c r="S463" s="1076"/>
    </row>
    <row r="464" spans="1:19" s="1009" customFormat="1" ht="15.95" customHeight="1">
      <c r="A464" s="1001" t="str">
        <f>+IF($D$13="","",IF($D464=$B$7,1+MAX($A$11:A463),""))</f>
        <v/>
      </c>
      <c r="B464" s="1045"/>
      <c r="C464" s="1040"/>
      <c r="D464" s="1041"/>
      <c r="E464" s="1083"/>
      <c r="F464" s="1041"/>
      <c r="G464" s="1138"/>
      <c r="H464" s="1199"/>
      <c r="I464" s="1220"/>
      <c r="J464" s="1220"/>
      <c r="K464" s="1221"/>
      <c r="L464" s="1221"/>
      <c r="M464" s="1085"/>
      <c r="N464" s="1085"/>
      <c r="O464" s="1085"/>
      <c r="P464" s="1085"/>
      <c r="Q464" s="1076"/>
      <c r="R464" s="1076"/>
      <c r="S464" s="1076"/>
    </row>
    <row r="465" spans="1:19" s="1009" customFormat="1" ht="15.95" customHeight="1">
      <c r="A465" s="1001" t="str">
        <f>+IF($D$13="","",IF($D465=$B$7,1+MAX($A$11:A464),""))</f>
        <v/>
      </c>
      <c r="B465" s="1045"/>
      <c r="C465" s="1040"/>
      <c r="D465" s="1041"/>
      <c r="E465" s="1083"/>
      <c r="F465" s="1041"/>
      <c r="G465" s="1138"/>
      <c r="H465" s="1199"/>
      <c r="I465" s="1220"/>
      <c r="J465" s="1220"/>
      <c r="K465" s="1221"/>
      <c r="L465" s="1221"/>
      <c r="M465" s="1085"/>
      <c r="N465" s="1085"/>
      <c r="O465" s="1085"/>
      <c r="P465" s="1085"/>
      <c r="Q465" s="1076"/>
      <c r="R465" s="1076"/>
      <c r="S465" s="1076"/>
    </row>
    <row r="466" spans="1:19" s="1009" customFormat="1" ht="15.95" customHeight="1">
      <c r="A466" s="1001" t="str">
        <f>+IF($D$13="","",IF($D466=$B$7,1+MAX($A$11:A465),""))</f>
        <v/>
      </c>
      <c r="B466" s="1045"/>
      <c r="C466" s="1040"/>
      <c r="D466" s="1041"/>
      <c r="E466" s="1083"/>
      <c r="F466" s="1041"/>
      <c r="G466" s="1138"/>
      <c r="H466" s="1199"/>
      <c r="I466" s="1220"/>
      <c r="J466" s="1220"/>
      <c r="K466" s="1221"/>
      <c r="L466" s="1221"/>
      <c r="M466" s="1085"/>
      <c r="N466" s="1085"/>
      <c r="O466" s="1085"/>
      <c r="P466" s="1085"/>
      <c r="Q466" s="1076"/>
      <c r="R466" s="1076"/>
      <c r="S466" s="1076"/>
    </row>
    <row r="467" spans="1:19" s="1009" customFormat="1" ht="15.95" customHeight="1">
      <c r="A467" s="1001" t="str">
        <f>+IF($D$13="","",IF($D467=$B$7,1+MAX($A$11:A466),""))</f>
        <v/>
      </c>
      <c r="B467" s="1045"/>
      <c r="C467" s="1040"/>
      <c r="D467" s="1041"/>
      <c r="E467" s="1083"/>
      <c r="F467" s="1041"/>
      <c r="G467" s="1138"/>
      <c r="H467" s="1199"/>
      <c r="I467" s="1220"/>
      <c r="J467" s="1220"/>
      <c r="K467" s="1221"/>
      <c r="L467" s="1221"/>
      <c r="M467" s="1085"/>
      <c r="N467" s="1085"/>
      <c r="O467" s="1085"/>
      <c r="P467" s="1085"/>
      <c r="Q467" s="1076"/>
      <c r="R467" s="1076"/>
      <c r="S467" s="1076"/>
    </row>
    <row r="468" spans="1:19" s="1009" customFormat="1" ht="15.95" customHeight="1">
      <c r="A468" s="1001" t="str">
        <f>+IF($D$13="","",IF($D468=$B$7,1+MAX($A$11:A467),""))</f>
        <v/>
      </c>
      <c r="B468" s="1045"/>
      <c r="C468" s="1040"/>
      <c r="D468" s="1041"/>
      <c r="E468" s="1083"/>
      <c r="F468" s="1041"/>
      <c r="G468" s="1138"/>
      <c r="H468" s="1199"/>
      <c r="I468" s="1220"/>
      <c r="J468" s="1220"/>
      <c r="K468" s="1221"/>
      <c r="L468" s="1221"/>
      <c r="M468" s="1085"/>
      <c r="N468" s="1085"/>
      <c r="O468" s="1085"/>
      <c r="P468" s="1085"/>
      <c r="Q468" s="1076"/>
      <c r="R468" s="1076"/>
      <c r="S468" s="1076"/>
    </row>
    <row r="469" spans="1:19" s="1009" customFormat="1" ht="15.95" customHeight="1">
      <c r="A469" s="1001" t="str">
        <f>+IF($D$13="","",IF($D469=$B$7,1+MAX($A$11:A468),""))</f>
        <v/>
      </c>
      <c r="B469" s="1045"/>
      <c r="C469" s="1040"/>
      <c r="D469" s="1041"/>
      <c r="E469" s="1083"/>
      <c r="F469" s="1041"/>
      <c r="G469" s="1138"/>
      <c r="H469" s="1199"/>
      <c r="I469" s="1220"/>
      <c r="J469" s="1220"/>
      <c r="K469" s="1221"/>
      <c r="L469" s="1221"/>
      <c r="M469" s="1085"/>
      <c r="N469" s="1085"/>
      <c r="O469" s="1085"/>
      <c r="P469" s="1085"/>
      <c r="Q469" s="1076"/>
      <c r="R469" s="1076"/>
      <c r="S469" s="1076"/>
    </row>
    <row r="470" spans="1:19" s="1009" customFormat="1" ht="15.95" customHeight="1">
      <c r="A470" s="1001" t="str">
        <f>+IF($D$13="","",IF($D470=$B$7,1+MAX($A$11:A469),""))</f>
        <v/>
      </c>
      <c r="B470" s="1045"/>
      <c r="C470" s="1040"/>
      <c r="D470" s="1041"/>
      <c r="E470" s="1083"/>
      <c r="F470" s="1041"/>
      <c r="G470" s="1138"/>
      <c r="H470" s="1199"/>
      <c r="I470" s="1220"/>
      <c r="J470" s="1220"/>
      <c r="K470" s="1221"/>
      <c r="L470" s="1221"/>
      <c r="M470" s="1085"/>
      <c r="N470" s="1085"/>
      <c r="O470" s="1085"/>
      <c r="P470" s="1085"/>
      <c r="Q470" s="1076"/>
      <c r="R470" s="1076"/>
      <c r="S470" s="1076"/>
    </row>
    <row r="471" spans="1:19" s="1009" customFormat="1" ht="15.95" customHeight="1">
      <c r="A471" s="1001" t="str">
        <f>+IF($D$13="","",IF($D471=$B$7,1+MAX($A$11:A470),""))</f>
        <v/>
      </c>
      <c r="B471" s="1045"/>
      <c r="C471" s="1040"/>
      <c r="D471" s="1041"/>
      <c r="E471" s="1083"/>
      <c r="F471" s="1041"/>
      <c r="G471" s="1138"/>
      <c r="H471" s="1199"/>
      <c r="I471" s="1220"/>
      <c r="J471" s="1220"/>
      <c r="K471" s="1221"/>
      <c r="L471" s="1221"/>
      <c r="M471" s="1085"/>
      <c r="N471" s="1085"/>
      <c r="O471" s="1085"/>
      <c r="P471" s="1085"/>
      <c r="Q471" s="1076"/>
      <c r="R471" s="1076"/>
      <c r="S471" s="1076"/>
    </row>
    <row r="472" spans="1:19" s="1009" customFormat="1" ht="15.95" customHeight="1">
      <c r="A472" s="1001" t="str">
        <f>+IF($D$13="","",IF($D472=$B$7,1+MAX($A$11:A471),""))</f>
        <v/>
      </c>
      <c r="B472" s="1045"/>
      <c r="C472" s="1040"/>
      <c r="D472" s="1041"/>
      <c r="E472" s="1083"/>
      <c r="F472" s="1041"/>
      <c r="G472" s="1138"/>
      <c r="H472" s="1199"/>
      <c r="I472" s="1220"/>
      <c r="J472" s="1220"/>
      <c r="K472" s="1221"/>
      <c r="L472" s="1221"/>
      <c r="M472" s="1085"/>
      <c r="N472" s="1085"/>
      <c r="O472" s="1085"/>
      <c r="P472" s="1085"/>
      <c r="Q472" s="1076"/>
      <c r="R472" s="1076"/>
      <c r="S472" s="1076"/>
    </row>
    <row r="473" spans="1:19" s="1009" customFormat="1" ht="15.95" customHeight="1">
      <c r="A473" s="1001" t="str">
        <f>+IF($D$13="","",IF($D473=$B$7,1+MAX($A$11:A472),""))</f>
        <v/>
      </c>
      <c r="B473" s="1045"/>
      <c r="C473" s="1040"/>
      <c r="D473" s="1041"/>
      <c r="E473" s="1083"/>
      <c r="F473" s="1041"/>
      <c r="G473" s="1138"/>
      <c r="H473" s="1199"/>
      <c r="I473" s="1220"/>
      <c r="J473" s="1220"/>
      <c r="K473" s="1221"/>
      <c r="L473" s="1221"/>
      <c r="M473" s="1085"/>
      <c r="N473" s="1085"/>
      <c r="O473" s="1085"/>
      <c r="P473" s="1085"/>
      <c r="Q473" s="1076"/>
      <c r="R473" s="1076"/>
      <c r="S473" s="1076"/>
    </row>
    <row r="474" spans="1:19" s="1009" customFormat="1" ht="15.95" customHeight="1">
      <c r="A474" s="1001" t="str">
        <f>+IF($D$13="","",IF($D474=$B$7,1+MAX($A$11:A473),""))</f>
        <v/>
      </c>
      <c r="B474" s="1045"/>
      <c r="C474" s="1040"/>
      <c r="D474" s="1041"/>
      <c r="E474" s="1083"/>
      <c r="F474" s="1041"/>
      <c r="G474" s="1138"/>
      <c r="H474" s="1199"/>
      <c r="I474" s="1220"/>
      <c r="J474" s="1220"/>
      <c r="K474" s="1221"/>
      <c r="L474" s="1221"/>
      <c r="M474" s="1085"/>
      <c r="N474" s="1085"/>
      <c r="O474" s="1085"/>
      <c r="P474" s="1085"/>
      <c r="Q474" s="1076"/>
      <c r="R474" s="1076"/>
      <c r="S474" s="1076"/>
    </row>
    <row r="475" spans="1:19" s="1009" customFormat="1" ht="15.95" customHeight="1">
      <c r="A475" s="1001" t="str">
        <f>+IF($D$13="","",IF($D475=$B$7,1+MAX($A$11:A474),""))</f>
        <v/>
      </c>
      <c r="B475" s="1045"/>
      <c r="C475" s="1040"/>
      <c r="D475" s="1041"/>
      <c r="E475" s="1083"/>
      <c r="F475" s="1041"/>
      <c r="G475" s="1138"/>
      <c r="H475" s="1199"/>
      <c r="I475" s="1220"/>
      <c r="J475" s="1220"/>
      <c r="K475" s="1221"/>
      <c r="L475" s="1221"/>
      <c r="M475" s="1085"/>
      <c r="N475" s="1085"/>
      <c r="O475" s="1085"/>
      <c r="P475" s="1085"/>
      <c r="Q475" s="1076"/>
      <c r="R475" s="1076"/>
      <c r="S475" s="1076"/>
    </row>
    <row r="476" spans="1:19" s="1009" customFormat="1" ht="15.95" customHeight="1">
      <c r="A476" s="1001" t="str">
        <f>+IF($D$13="","",IF($D476=$B$7,1+MAX($A$11:A475),""))</f>
        <v/>
      </c>
      <c r="B476" s="1045"/>
      <c r="C476" s="1040"/>
      <c r="D476" s="1041"/>
      <c r="E476" s="1083"/>
      <c r="F476" s="1041"/>
      <c r="G476" s="1138"/>
      <c r="H476" s="1199"/>
      <c r="I476" s="1220"/>
      <c r="J476" s="1220"/>
      <c r="K476" s="1221"/>
      <c r="L476" s="1221"/>
      <c r="M476" s="1085"/>
      <c r="N476" s="1085"/>
      <c r="O476" s="1085"/>
      <c r="P476" s="1085"/>
      <c r="Q476" s="1076"/>
      <c r="R476" s="1076"/>
      <c r="S476" s="1076"/>
    </row>
    <row r="477" spans="1:19" s="1009" customFormat="1" ht="15.95" customHeight="1">
      <c r="A477" s="1001" t="str">
        <f>+IF($D$13="","",IF($D477=$B$7,1+MAX($A$11:A476),""))</f>
        <v/>
      </c>
      <c r="B477" s="1045"/>
      <c r="C477" s="1040"/>
      <c r="D477" s="1041"/>
      <c r="E477" s="1083"/>
      <c r="F477" s="1041"/>
      <c r="G477" s="1138"/>
      <c r="H477" s="1199"/>
      <c r="I477" s="1220"/>
      <c r="J477" s="1220"/>
      <c r="K477" s="1221"/>
      <c r="L477" s="1221"/>
      <c r="M477" s="1085"/>
      <c r="N477" s="1085"/>
      <c r="O477" s="1085"/>
      <c r="P477" s="1085"/>
      <c r="Q477" s="1076"/>
      <c r="R477" s="1076"/>
      <c r="S477" s="1076"/>
    </row>
    <row r="478" spans="1:19" s="1009" customFormat="1" ht="15.95" customHeight="1">
      <c r="A478" s="1001" t="str">
        <f>+IF($D$13="","",IF($D478=$B$7,1+MAX($A$11:A477),""))</f>
        <v/>
      </c>
      <c r="B478" s="1045"/>
      <c r="C478" s="1040"/>
      <c r="D478" s="1041"/>
      <c r="E478" s="1083"/>
      <c r="F478" s="1041"/>
      <c r="G478" s="1138"/>
      <c r="H478" s="1199"/>
      <c r="I478" s="1220"/>
      <c r="J478" s="1220"/>
      <c r="K478" s="1221"/>
      <c r="L478" s="1221"/>
      <c r="M478" s="1085"/>
      <c r="N478" s="1085"/>
      <c r="O478" s="1085"/>
      <c r="P478" s="1085"/>
      <c r="Q478" s="1076"/>
      <c r="R478" s="1076"/>
      <c r="S478" s="1076"/>
    </row>
    <row r="479" spans="1:19" s="1009" customFormat="1" ht="15.95" customHeight="1">
      <c r="A479" s="1001" t="str">
        <f>+IF($D$13="","",IF($D479=$B$7,1+MAX($A$11:A478),""))</f>
        <v/>
      </c>
      <c r="B479" s="1045"/>
      <c r="C479" s="1040"/>
      <c r="D479" s="1041"/>
      <c r="E479" s="1083"/>
      <c r="F479" s="1041"/>
      <c r="G479" s="1138"/>
      <c r="H479" s="1199"/>
      <c r="I479" s="1220"/>
      <c r="J479" s="1220"/>
      <c r="K479" s="1221"/>
      <c r="L479" s="1221"/>
      <c r="M479" s="1085"/>
      <c r="N479" s="1085"/>
      <c r="O479" s="1085"/>
      <c r="P479" s="1085"/>
      <c r="Q479" s="1076"/>
      <c r="R479" s="1076"/>
      <c r="S479" s="1076"/>
    </row>
    <row r="480" spans="1:19" s="1009" customFormat="1" ht="15.95" customHeight="1">
      <c r="A480" s="1001" t="str">
        <f>+IF($D$13="","",IF($D480=$B$7,1+MAX($A$11:A479),""))</f>
        <v/>
      </c>
      <c r="B480" s="1045"/>
      <c r="C480" s="1040"/>
      <c r="D480" s="1041"/>
      <c r="E480" s="1083"/>
      <c r="F480" s="1041"/>
      <c r="G480" s="1138"/>
      <c r="H480" s="1199"/>
      <c r="I480" s="1220"/>
      <c r="J480" s="1220"/>
      <c r="K480" s="1221"/>
      <c r="L480" s="1221"/>
      <c r="M480" s="1085"/>
      <c r="N480" s="1085"/>
      <c r="O480" s="1085"/>
      <c r="P480" s="1085"/>
      <c r="Q480" s="1076"/>
      <c r="R480" s="1076"/>
      <c r="S480" s="1076"/>
    </row>
    <row r="481" spans="1:19" s="1009" customFormat="1" ht="15.95" customHeight="1">
      <c r="A481" s="1001" t="str">
        <f>+IF($D$13="","",IF($D481=$B$7,1+MAX($A$11:A480),""))</f>
        <v/>
      </c>
      <c r="B481" s="1045"/>
      <c r="C481" s="1040"/>
      <c r="D481" s="1041"/>
      <c r="E481" s="1083"/>
      <c r="F481" s="1041"/>
      <c r="G481" s="1138"/>
      <c r="H481" s="1199"/>
      <c r="I481" s="1220"/>
      <c r="J481" s="1220"/>
      <c r="K481" s="1221"/>
      <c r="L481" s="1221"/>
      <c r="M481" s="1085"/>
      <c r="N481" s="1085"/>
      <c r="O481" s="1085"/>
      <c r="P481" s="1085"/>
      <c r="Q481" s="1076"/>
      <c r="R481" s="1076"/>
      <c r="S481" s="1076"/>
    </row>
    <row r="482" spans="1:19" s="1009" customFormat="1" ht="15.95" customHeight="1">
      <c r="A482" s="1001" t="str">
        <f>+IF($D$13="","",IF($D482=$B$7,1+MAX($A$11:A481),""))</f>
        <v/>
      </c>
      <c r="B482" s="1045"/>
      <c r="C482" s="1040"/>
      <c r="D482" s="1041"/>
      <c r="E482" s="1083"/>
      <c r="F482" s="1041"/>
      <c r="G482" s="1138"/>
      <c r="H482" s="1199"/>
      <c r="I482" s="1220"/>
      <c r="J482" s="1220"/>
      <c r="K482" s="1221"/>
      <c r="L482" s="1221"/>
      <c r="M482" s="1085"/>
      <c r="N482" s="1085"/>
      <c r="O482" s="1085"/>
      <c r="P482" s="1085"/>
      <c r="Q482" s="1076"/>
      <c r="R482" s="1076"/>
      <c r="S482" s="1076"/>
    </row>
    <row r="483" spans="1:19" s="1009" customFormat="1" ht="15.95" customHeight="1">
      <c r="A483" s="1001" t="str">
        <f>+IF($D$13="","",IF($D483=$B$7,1+MAX($A$11:A482),""))</f>
        <v/>
      </c>
      <c r="B483" s="1045"/>
      <c r="C483" s="1040"/>
      <c r="D483" s="1041"/>
      <c r="E483" s="1083"/>
      <c r="F483" s="1041"/>
      <c r="G483" s="1138"/>
      <c r="H483" s="1199"/>
      <c r="I483" s="1220"/>
      <c r="J483" s="1220"/>
      <c r="K483" s="1221"/>
      <c r="L483" s="1221"/>
      <c r="M483" s="1085"/>
      <c r="N483" s="1085"/>
      <c r="O483" s="1085"/>
      <c r="P483" s="1085"/>
      <c r="Q483" s="1076"/>
      <c r="R483" s="1076"/>
      <c r="S483" s="1076"/>
    </row>
    <row r="484" spans="1:19" s="1009" customFormat="1" ht="15.95" customHeight="1">
      <c r="A484" s="1001" t="str">
        <f>+IF($D$13="","",IF($D484=$B$7,1+MAX($A$11:A483),""))</f>
        <v/>
      </c>
      <c r="B484" s="1045"/>
      <c r="C484" s="1040"/>
      <c r="D484" s="1041"/>
      <c r="E484" s="1083"/>
      <c r="F484" s="1041"/>
      <c r="G484" s="1138"/>
      <c r="H484" s="1199"/>
      <c r="I484" s="1220"/>
      <c r="J484" s="1220"/>
      <c r="K484" s="1221"/>
      <c r="L484" s="1221"/>
      <c r="M484" s="1085"/>
      <c r="N484" s="1085"/>
      <c r="O484" s="1085"/>
      <c r="P484" s="1085"/>
      <c r="Q484" s="1076"/>
      <c r="R484" s="1076"/>
      <c r="S484" s="1076"/>
    </row>
    <row r="485" spans="1:19" s="1009" customFormat="1" ht="15.95" customHeight="1">
      <c r="A485" s="1001" t="str">
        <f>+IF($D$13="","",IF($D485=$B$7,1+MAX($A$11:A484),""))</f>
        <v/>
      </c>
      <c r="B485" s="1045"/>
      <c r="C485" s="1040"/>
      <c r="D485" s="1041"/>
      <c r="E485" s="1083"/>
      <c r="F485" s="1041"/>
      <c r="G485" s="1138"/>
      <c r="H485" s="1199"/>
      <c r="I485" s="1220"/>
      <c r="J485" s="1220"/>
      <c r="K485" s="1221"/>
      <c r="L485" s="1221"/>
      <c r="M485" s="1085"/>
      <c r="N485" s="1085"/>
      <c r="O485" s="1085"/>
      <c r="P485" s="1085"/>
      <c r="Q485" s="1076"/>
      <c r="R485" s="1076"/>
      <c r="S485" s="1076"/>
    </row>
    <row r="486" spans="1:19" s="1009" customFormat="1" ht="15.95" customHeight="1">
      <c r="A486" s="1001" t="str">
        <f>+IF($D$13="","",IF($D486=$B$7,1+MAX($A$11:A485),""))</f>
        <v/>
      </c>
      <c r="B486" s="1045"/>
      <c r="C486" s="1040"/>
      <c r="D486" s="1041"/>
      <c r="E486" s="1083"/>
      <c r="F486" s="1041"/>
      <c r="G486" s="1138"/>
      <c r="H486" s="1199"/>
      <c r="I486" s="1220"/>
      <c r="J486" s="1220"/>
      <c r="K486" s="1221"/>
      <c r="L486" s="1221"/>
      <c r="M486" s="1085"/>
      <c r="N486" s="1085"/>
      <c r="O486" s="1085"/>
      <c r="P486" s="1085"/>
      <c r="Q486" s="1076"/>
      <c r="R486" s="1076"/>
      <c r="S486" s="1076"/>
    </row>
    <row r="487" spans="1:19" s="1009" customFormat="1" ht="15.95" customHeight="1">
      <c r="A487" s="1001" t="str">
        <f>+IF($D$13="","",IF($D487=$B$7,1+MAX($A$11:A486),""))</f>
        <v/>
      </c>
      <c r="B487" s="1045"/>
      <c r="C487" s="1040"/>
      <c r="D487" s="1041"/>
      <c r="E487" s="1083"/>
      <c r="F487" s="1041"/>
      <c r="G487" s="1138"/>
      <c r="H487" s="1199"/>
      <c r="I487" s="1220"/>
      <c r="J487" s="1220"/>
      <c r="K487" s="1221"/>
      <c r="L487" s="1221"/>
      <c r="M487" s="1085"/>
      <c r="N487" s="1085"/>
      <c r="O487" s="1085"/>
      <c r="P487" s="1085"/>
      <c r="Q487" s="1076"/>
      <c r="R487" s="1076"/>
      <c r="S487" s="1076"/>
    </row>
    <row r="488" spans="1:19" s="1009" customFormat="1" ht="15.95" customHeight="1">
      <c r="A488" s="1001" t="str">
        <f>+IF($D$13="","",IF($D488=$B$7,1+MAX($A$11:A487),""))</f>
        <v/>
      </c>
      <c r="B488" s="1045"/>
      <c r="C488" s="1040"/>
      <c r="D488" s="1041"/>
      <c r="E488" s="1083"/>
      <c r="F488" s="1041"/>
      <c r="G488" s="1138"/>
      <c r="H488" s="1199"/>
      <c r="I488" s="1220"/>
      <c r="J488" s="1220"/>
      <c r="K488" s="1221"/>
      <c r="L488" s="1221"/>
      <c r="M488" s="1085"/>
      <c r="N488" s="1085"/>
      <c r="O488" s="1085"/>
      <c r="P488" s="1085"/>
      <c r="Q488" s="1076"/>
      <c r="R488" s="1076"/>
      <c r="S488" s="1076"/>
    </row>
    <row r="489" spans="1:19" s="1009" customFormat="1" ht="15.95" customHeight="1">
      <c r="A489" s="1001" t="str">
        <f>+IF($D$13="","",IF($D489=$B$7,1+MAX($A$11:A488),""))</f>
        <v/>
      </c>
      <c r="B489" s="1045"/>
      <c r="C489" s="1040"/>
      <c r="D489" s="1041"/>
      <c r="E489" s="1083"/>
      <c r="F489" s="1041"/>
      <c r="G489" s="1138"/>
      <c r="H489" s="1199"/>
      <c r="I489" s="1220"/>
      <c r="J489" s="1220"/>
      <c r="K489" s="1221"/>
      <c r="L489" s="1221"/>
      <c r="M489" s="1085"/>
      <c r="N489" s="1085"/>
      <c r="O489" s="1085"/>
      <c r="P489" s="1085"/>
      <c r="Q489" s="1076"/>
      <c r="R489" s="1076"/>
      <c r="S489" s="1076"/>
    </row>
    <row r="490" spans="1:19" s="1009" customFormat="1" ht="15.95" customHeight="1">
      <c r="A490" s="1001" t="str">
        <f>+IF($D$13="","",IF($D490=$B$7,1+MAX($A$11:A489),""))</f>
        <v/>
      </c>
      <c r="B490" s="1045"/>
      <c r="C490" s="1040"/>
      <c r="D490" s="1041"/>
      <c r="E490" s="1083"/>
      <c r="F490" s="1041"/>
      <c r="G490" s="1138"/>
      <c r="H490" s="1199"/>
      <c r="I490" s="1220"/>
      <c r="J490" s="1220"/>
      <c r="K490" s="1221"/>
      <c r="L490" s="1221"/>
      <c r="M490" s="1085"/>
      <c r="N490" s="1085"/>
      <c r="O490" s="1085"/>
      <c r="P490" s="1085"/>
      <c r="Q490" s="1076"/>
      <c r="R490" s="1076"/>
      <c r="S490" s="1076"/>
    </row>
    <row r="491" spans="1:19" s="1009" customFormat="1" ht="15.95" customHeight="1">
      <c r="A491" s="1001" t="str">
        <f>+IF($D$13="","",IF($D491=$B$7,1+MAX($A$11:A490),""))</f>
        <v/>
      </c>
      <c r="B491" s="1045"/>
      <c r="C491" s="1040"/>
      <c r="D491" s="1041"/>
      <c r="E491" s="1083"/>
      <c r="F491" s="1041"/>
      <c r="G491" s="1138"/>
      <c r="H491" s="1199"/>
      <c r="I491" s="1220"/>
      <c r="J491" s="1220"/>
      <c r="K491" s="1221"/>
      <c r="L491" s="1221"/>
      <c r="M491" s="1085"/>
      <c r="N491" s="1085"/>
      <c r="O491" s="1085"/>
      <c r="P491" s="1085"/>
      <c r="Q491" s="1076"/>
      <c r="R491" s="1076"/>
      <c r="S491" s="1076"/>
    </row>
    <row r="492" spans="1:19" s="1009" customFormat="1" ht="15.95" customHeight="1">
      <c r="A492" s="1001" t="str">
        <f>+IF($D$13="","",IF($D492=$B$7,1+MAX($A$11:A491),""))</f>
        <v/>
      </c>
      <c r="B492" s="1045"/>
      <c r="C492" s="1040"/>
      <c r="D492" s="1041"/>
      <c r="E492" s="1083"/>
      <c r="F492" s="1041"/>
      <c r="G492" s="1138"/>
      <c r="H492" s="1199"/>
      <c r="I492" s="1220"/>
      <c r="J492" s="1220"/>
      <c r="K492" s="1221"/>
      <c r="L492" s="1221"/>
      <c r="M492" s="1085"/>
      <c r="N492" s="1085"/>
      <c r="O492" s="1085"/>
      <c r="P492" s="1085"/>
      <c r="Q492" s="1076"/>
      <c r="R492" s="1076"/>
      <c r="S492" s="1076"/>
    </row>
    <row r="493" spans="1:19" s="1009" customFormat="1" ht="15.95" customHeight="1">
      <c r="A493" s="1001" t="str">
        <f>+IF($D$13="","",IF($D493=$B$7,1+MAX($A$11:A492),""))</f>
        <v/>
      </c>
      <c r="B493" s="1045"/>
      <c r="C493" s="1040"/>
      <c r="D493" s="1041"/>
      <c r="E493" s="1083"/>
      <c r="F493" s="1041"/>
      <c r="G493" s="1138"/>
      <c r="H493" s="1199"/>
      <c r="I493" s="1220"/>
      <c r="J493" s="1220"/>
      <c r="K493" s="1221"/>
      <c r="L493" s="1221"/>
      <c r="M493" s="1085"/>
      <c r="N493" s="1085"/>
      <c r="O493" s="1085"/>
      <c r="P493" s="1085"/>
      <c r="Q493" s="1076"/>
      <c r="R493" s="1076"/>
      <c r="S493" s="1076"/>
    </row>
    <row r="494" spans="1:19" s="1009" customFormat="1" ht="15.95" customHeight="1">
      <c r="A494" s="1001" t="str">
        <f>+IF($D$13="","",IF($D494=$B$7,1+MAX($A$11:A493),""))</f>
        <v/>
      </c>
      <c r="B494" s="1045"/>
      <c r="C494" s="1040"/>
      <c r="D494" s="1041"/>
      <c r="E494" s="1083"/>
      <c r="F494" s="1041"/>
      <c r="G494" s="1138"/>
      <c r="H494" s="1199"/>
      <c r="I494" s="1220"/>
      <c r="J494" s="1220"/>
      <c r="K494" s="1221"/>
      <c r="L494" s="1221"/>
      <c r="M494" s="1085"/>
      <c r="N494" s="1085"/>
      <c r="O494" s="1085"/>
      <c r="P494" s="1085"/>
      <c r="Q494" s="1076"/>
      <c r="R494" s="1076"/>
      <c r="S494" s="1076"/>
    </row>
    <row r="495" spans="1:19" s="1009" customFormat="1" ht="15.95" customHeight="1">
      <c r="A495" s="1001" t="str">
        <f>+IF($D$13="","",IF($D495=$B$7,1+MAX($A$11:A494),""))</f>
        <v/>
      </c>
      <c r="B495" s="1045"/>
      <c r="C495" s="1040"/>
      <c r="D495" s="1041"/>
      <c r="E495" s="1083"/>
      <c r="F495" s="1041"/>
      <c r="G495" s="1138"/>
      <c r="H495" s="1199"/>
      <c r="I495" s="1220"/>
      <c r="J495" s="1220"/>
      <c r="K495" s="1221"/>
      <c r="L495" s="1221"/>
      <c r="M495" s="1085"/>
      <c r="N495" s="1085"/>
      <c r="O495" s="1085"/>
      <c r="P495" s="1085"/>
      <c r="Q495" s="1076"/>
      <c r="R495" s="1076"/>
      <c r="S495" s="1076"/>
    </row>
    <row r="496" spans="1:19" s="1009" customFormat="1" ht="15.95" customHeight="1">
      <c r="A496" s="1001" t="str">
        <f>+IF($D$13="","",IF($D496=$B$7,1+MAX($A$11:A495),""))</f>
        <v/>
      </c>
      <c r="B496" s="1045"/>
      <c r="C496" s="1040"/>
      <c r="D496" s="1041"/>
      <c r="E496" s="1083"/>
      <c r="F496" s="1041"/>
      <c r="G496" s="1138"/>
      <c r="H496" s="1199"/>
      <c r="I496" s="1220"/>
      <c r="J496" s="1220"/>
      <c r="K496" s="1221"/>
      <c r="L496" s="1221"/>
      <c r="M496" s="1085"/>
      <c r="N496" s="1085"/>
      <c r="O496" s="1085"/>
      <c r="P496" s="1085"/>
      <c r="Q496" s="1076"/>
      <c r="R496" s="1076"/>
      <c r="S496" s="1076"/>
    </row>
    <row r="497" spans="1:19" s="1009" customFormat="1" ht="15.95" customHeight="1">
      <c r="A497" s="1001" t="str">
        <f>+IF($D$13="","",IF($D497=$B$7,1+MAX($A$11:A496),""))</f>
        <v/>
      </c>
      <c r="B497" s="1045"/>
      <c r="C497" s="1040"/>
      <c r="D497" s="1041"/>
      <c r="E497" s="1083"/>
      <c r="F497" s="1041"/>
      <c r="G497" s="1138"/>
      <c r="H497" s="1199"/>
      <c r="I497" s="1220"/>
      <c r="J497" s="1220"/>
      <c r="K497" s="1221"/>
      <c r="L497" s="1221"/>
      <c r="M497" s="1085"/>
      <c r="N497" s="1085"/>
      <c r="O497" s="1085"/>
      <c r="P497" s="1085"/>
      <c r="Q497" s="1076"/>
      <c r="R497" s="1076"/>
      <c r="S497" s="1076"/>
    </row>
    <row r="498" spans="1:19" s="1009" customFormat="1" ht="15.95" customHeight="1">
      <c r="A498" s="1001" t="str">
        <f>+IF($D$13="","",IF($D498=$B$7,1+MAX($A$11:A497),""))</f>
        <v/>
      </c>
      <c r="B498" s="1045"/>
      <c r="C498" s="1040"/>
      <c r="D498" s="1041"/>
      <c r="E498" s="1083"/>
      <c r="F498" s="1041"/>
      <c r="G498" s="1138"/>
      <c r="H498" s="1199"/>
      <c r="I498" s="1220"/>
      <c r="J498" s="1220"/>
      <c r="K498" s="1221"/>
      <c r="L498" s="1221"/>
      <c r="M498" s="1085"/>
      <c r="N498" s="1085"/>
      <c r="O498" s="1085"/>
      <c r="P498" s="1085"/>
      <c r="Q498" s="1076"/>
      <c r="R498" s="1076"/>
      <c r="S498" s="1076"/>
    </row>
    <row r="499" spans="1:19" s="1009" customFormat="1" ht="15.95" customHeight="1">
      <c r="A499" s="1001" t="str">
        <f>+IF($D$13="","",IF($D499=$B$7,1+MAX($A$11:A498),""))</f>
        <v/>
      </c>
      <c r="B499" s="1045"/>
      <c r="C499" s="1040"/>
      <c r="D499" s="1041"/>
      <c r="E499" s="1083"/>
      <c r="F499" s="1041"/>
      <c r="G499" s="1138"/>
      <c r="H499" s="1199"/>
      <c r="I499" s="1220"/>
      <c r="J499" s="1220"/>
      <c r="K499" s="1221"/>
      <c r="L499" s="1221"/>
      <c r="M499" s="1085"/>
      <c r="N499" s="1085"/>
      <c r="O499" s="1085"/>
      <c r="P499" s="1085"/>
      <c r="Q499" s="1076"/>
      <c r="R499" s="1076"/>
      <c r="S499" s="1076"/>
    </row>
    <row r="500" spans="1:19" s="1009" customFormat="1" ht="15.95" customHeight="1">
      <c r="A500" s="1001" t="str">
        <f>+IF($D$13="","",IF($D500=$B$7,1+MAX($A$11:A499),""))</f>
        <v/>
      </c>
      <c r="B500" s="1045"/>
      <c r="C500" s="1040"/>
      <c r="D500" s="1041"/>
      <c r="E500" s="1083"/>
      <c r="F500" s="1041"/>
      <c r="G500" s="1138"/>
      <c r="H500" s="1199"/>
      <c r="I500" s="1220"/>
      <c r="J500" s="1220"/>
      <c r="K500" s="1221"/>
      <c r="L500" s="1221"/>
      <c r="M500" s="1085"/>
      <c r="N500" s="1085"/>
      <c r="O500" s="1085"/>
      <c r="P500" s="1085"/>
      <c r="Q500" s="1076"/>
      <c r="R500" s="1076"/>
      <c r="S500" s="1076"/>
    </row>
    <row r="501" spans="1:19" s="1009" customFormat="1" ht="15.95" customHeight="1">
      <c r="A501" s="1001" t="str">
        <f>+IF($D$13="","",IF($D501=$B$7,1+MAX($A$11:A500),""))</f>
        <v/>
      </c>
      <c r="B501" s="1045"/>
      <c r="C501" s="1040"/>
      <c r="D501" s="1041"/>
      <c r="E501" s="1083"/>
      <c r="F501" s="1041"/>
      <c r="G501" s="1138"/>
      <c r="H501" s="1199"/>
      <c r="I501" s="1220"/>
      <c r="J501" s="1220"/>
      <c r="K501" s="1221"/>
      <c r="L501" s="1221"/>
      <c r="M501" s="1085"/>
      <c r="N501" s="1085"/>
      <c r="O501" s="1085"/>
      <c r="P501" s="1085"/>
      <c r="Q501" s="1076"/>
      <c r="R501" s="1076"/>
      <c r="S501" s="1076"/>
    </row>
    <row r="502" spans="1:19" s="1009" customFormat="1" ht="15.95" customHeight="1">
      <c r="A502" s="1001" t="str">
        <f>+IF($D$13="","",IF($D502=$B$7,1+MAX($A$11:A501),""))</f>
        <v/>
      </c>
      <c r="B502" s="1045"/>
      <c r="C502" s="1040"/>
      <c r="D502" s="1041"/>
      <c r="E502" s="1083"/>
      <c r="F502" s="1041"/>
      <c r="G502" s="1138"/>
      <c r="H502" s="1199"/>
      <c r="I502" s="1220"/>
      <c r="J502" s="1220"/>
      <c r="K502" s="1221"/>
      <c r="L502" s="1221"/>
      <c r="M502" s="1085"/>
      <c r="N502" s="1085"/>
      <c r="O502" s="1085"/>
      <c r="P502" s="1085"/>
      <c r="Q502" s="1076"/>
      <c r="R502" s="1076"/>
      <c r="S502" s="1076"/>
    </row>
    <row r="503" spans="1:19" s="1009" customFormat="1" ht="15.95" customHeight="1">
      <c r="A503" s="1001" t="str">
        <f>+IF($D$13="","",IF($D503=$B$7,1+MAX($A$11:A502),""))</f>
        <v/>
      </c>
      <c r="B503" s="1045"/>
      <c r="C503" s="1040"/>
      <c r="D503" s="1041"/>
      <c r="E503" s="1083"/>
      <c r="F503" s="1041"/>
      <c r="G503" s="1138"/>
      <c r="H503" s="1199"/>
      <c r="I503" s="1220"/>
      <c r="J503" s="1220"/>
      <c r="K503" s="1221"/>
      <c r="L503" s="1221"/>
      <c r="M503" s="1085"/>
      <c r="N503" s="1085"/>
      <c r="O503" s="1085"/>
      <c r="P503" s="1085"/>
      <c r="Q503" s="1076"/>
      <c r="R503" s="1076"/>
      <c r="S503" s="1076"/>
    </row>
    <row r="504" spans="1:19" s="1009" customFormat="1" ht="15.95" customHeight="1">
      <c r="A504" s="1001" t="str">
        <f>+IF($D$13="","",IF($D504=$B$7,1+MAX($A$11:A503),""))</f>
        <v/>
      </c>
      <c r="B504" s="1045"/>
      <c r="C504" s="1040"/>
      <c r="D504" s="1041"/>
      <c r="E504" s="1083"/>
      <c r="F504" s="1041"/>
      <c r="G504" s="1138"/>
      <c r="H504" s="1199"/>
      <c r="I504" s="1220"/>
      <c r="J504" s="1220"/>
      <c r="K504" s="1221"/>
      <c r="L504" s="1221"/>
      <c r="M504" s="1085"/>
      <c r="N504" s="1085"/>
      <c r="O504" s="1085"/>
      <c r="P504" s="1085"/>
      <c r="Q504" s="1076"/>
      <c r="R504" s="1076"/>
      <c r="S504" s="1076"/>
    </row>
    <row r="505" spans="1:19" s="1009" customFormat="1" ht="15.95" customHeight="1">
      <c r="A505" s="1001" t="str">
        <f>+IF($D$13="","",IF($D505=$B$7,1+MAX($A$11:A504),""))</f>
        <v/>
      </c>
      <c r="B505" s="1045"/>
      <c r="C505" s="1040"/>
      <c r="D505" s="1041"/>
      <c r="E505" s="1083"/>
      <c r="F505" s="1041"/>
      <c r="G505" s="1138"/>
      <c r="H505" s="1199"/>
      <c r="I505" s="1220"/>
      <c r="J505" s="1220"/>
      <c r="K505" s="1221"/>
      <c r="L505" s="1221"/>
      <c r="M505" s="1085"/>
      <c r="N505" s="1085"/>
      <c r="O505" s="1085"/>
      <c r="P505" s="1085"/>
      <c r="Q505" s="1076"/>
      <c r="R505" s="1076"/>
      <c r="S505" s="1076"/>
    </row>
    <row r="506" spans="1:19" s="1009" customFormat="1" ht="15.95" customHeight="1">
      <c r="A506" s="1001" t="str">
        <f>+IF($D$13="","",IF($D506=$B$7,1+MAX($A$11:A505),""))</f>
        <v/>
      </c>
      <c r="B506" s="1045"/>
      <c r="C506" s="1040"/>
      <c r="D506" s="1041"/>
      <c r="E506" s="1083"/>
      <c r="F506" s="1041"/>
      <c r="G506" s="1138"/>
      <c r="H506" s="1199"/>
      <c r="I506" s="1220"/>
      <c r="J506" s="1220"/>
      <c r="K506" s="1221"/>
      <c r="L506" s="1221"/>
      <c r="M506" s="1085"/>
      <c r="N506" s="1085"/>
      <c r="O506" s="1085"/>
      <c r="P506" s="1085"/>
      <c r="Q506" s="1076"/>
      <c r="R506" s="1076"/>
      <c r="S506" s="1076"/>
    </row>
    <row r="507" spans="1:19" s="1009" customFormat="1" ht="15.95" customHeight="1">
      <c r="A507" s="1001" t="str">
        <f>+IF($D$13="","",IF($D507=$B$7,1+MAX($A$11:A506),""))</f>
        <v/>
      </c>
      <c r="B507" s="1045"/>
      <c r="C507" s="1040"/>
      <c r="D507" s="1041"/>
      <c r="E507" s="1083"/>
      <c r="F507" s="1041"/>
      <c r="G507" s="1138"/>
      <c r="H507" s="1199"/>
      <c r="I507" s="1220"/>
      <c r="J507" s="1220"/>
      <c r="K507" s="1221"/>
      <c r="L507" s="1221"/>
      <c r="M507" s="1085"/>
      <c r="N507" s="1085"/>
      <c r="O507" s="1085"/>
      <c r="P507" s="1085"/>
      <c r="Q507" s="1076"/>
      <c r="R507" s="1076"/>
      <c r="S507" s="1076"/>
    </row>
    <row r="508" spans="1:19" s="1009" customFormat="1" ht="15.95" customHeight="1">
      <c r="A508" s="1001" t="str">
        <f>+IF($D$13="","",IF($D508=$B$7,1+MAX($A$11:A507),""))</f>
        <v/>
      </c>
      <c r="B508" s="1045"/>
      <c r="C508" s="1040"/>
      <c r="D508" s="1041"/>
      <c r="E508" s="1083"/>
      <c r="F508" s="1041"/>
      <c r="G508" s="1138"/>
      <c r="H508" s="1199"/>
      <c r="I508" s="1220"/>
      <c r="J508" s="1220"/>
      <c r="K508" s="1221"/>
      <c r="L508" s="1221"/>
      <c r="M508" s="1085"/>
      <c r="N508" s="1085"/>
      <c r="O508" s="1085"/>
      <c r="P508" s="1085"/>
      <c r="Q508" s="1076"/>
      <c r="R508" s="1076"/>
      <c r="S508" s="1076"/>
    </row>
    <row r="509" spans="1:19" ht="15.95" customHeight="1">
      <c r="A509" s="1001" t="str">
        <f>+IF($D$13="","",IF($D509=$B$7,1+MAX($A$11:A508),""))</f>
        <v/>
      </c>
    </row>
    <row r="510" spans="1:19" ht="15.95" customHeight="1">
      <c r="A510" s="1001" t="str">
        <f>+IF($D$13="","",IF($D510=$B$7,1+MAX($A$11:A509),""))</f>
        <v/>
      </c>
    </row>
    <row r="511" spans="1:19" ht="15.95" customHeight="1">
      <c r="A511" s="1001" t="str">
        <f>+IF($D$13="","",IF($D511=$B$7,1+MAX($A$11:A510),""))</f>
        <v/>
      </c>
    </row>
    <row r="512" spans="1:19" ht="15.95" customHeight="1">
      <c r="A512" s="1001" t="str">
        <f>+IF($D$13="","",IF($D512=$B$7,1+MAX($A$11:A511),""))</f>
        <v/>
      </c>
    </row>
    <row r="513" spans="1:1" ht="15.95" customHeight="1">
      <c r="A513" s="1001" t="str">
        <f>+IF($D$13="","",IF($D513=$B$7,1+MAX($A$11:A512),""))</f>
        <v/>
      </c>
    </row>
    <row r="514" spans="1:1" ht="15.95" customHeight="1">
      <c r="A514" s="1001" t="str">
        <f>+IF($D$13="","",IF($D514=$B$7,1+MAX($A$11:A513),""))</f>
        <v/>
      </c>
    </row>
    <row r="515" spans="1:1" ht="15.95" customHeight="1">
      <c r="A515" s="1001" t="str">
        <f>+IF($D$13="","",IF($D515=$B$7,1+MAX($A$11:A514),""))</f>
        <v/>
      </c>
    </row>
    <row r="516" spans="1:1" ht="15.95" customHeight="1">
      <c r="A516" s="1001" t="str">
        <f>+IF($D$13="","",IF($D516=$B$7,1+MAX($A$11:A515),""))</f>
        <v/>
      </c>
    </row>
    <row r="517" spans="1:1" ht="15.95" customHeight="1">
      <c r="A517" s="1001" t="str">
        <f>+IF($D$13="","",IF($D517=$B$7,1+MAX($A$11:A516),""))</f>
        <v/>
      </c>
    </row>
    <row r="518" spans="1:1" ht="15.95" customHeight="1">
      <c r="A518" s="1001" t="str">
        <f>+IF($D$13="","",IF($D518=$B$7,1+MAX($A$11:A517),""))</f>
        <v/>
      </c>
    </row>
    <row r="519" spans="1:1" ht="15.95" customHeight="1">
      <c r="A519" s="1001" t="str">
        <f>+IF($D$13="","",IF($D519=$B$7,1+MAX($A$11:A518),""))</f>
        <v/>
      </c>
    </row>
    <row r="520" spans="1:1" ht="15.95" customHeight="1">
      <c r="A520" s="1001" t="str">
        <f>+IF($D$13="","",IF($D520=$B$7,1+MAX($A$11:A519),""))</f>
        <v/>
      </c>
    </row>
    <row r="521" spans="1:1" ht="15.95" customHeight="1">
      <c r="A521" s="1001" t="str">
        <f>+IF($D$13="","",IF($D521=$B$7,1+MAX($A$11:A520),""))</f>
        <v/>
      </c>
    </row>
    <row r="522" spans="1:1" ht="15.95" customHeight="1">
      <c r="A522" s="1001" t="str">
        <f>+IF($D$13="","",IF($D522=$B$7,1+MAX($A$11:A521),""))</f>
        <v/>
      </c>
    </row>
    <row r="523" spans="1:1" ht="15.95" customHeight="1">
      <c r="A523" s="1001" t="str">
        <f>+IF($D$13="","",IF($D523=$B$7,1+MAX($A$11:A522),""))</f>
        <v/>
      </c>
    </row>
    <row r="524" spans="1:1" ht="15.95" customHeight="1">
      <c r="A524" s="1001" t="str">
        <f>+IF($D$13="","",IF($D524=$B$7,1+MAX($A$11:A523),""))</f>
        <v/>
      </c>
    </row>
    <row r="525" spans="1:1" ht="15.95" customHeight="1">
      <c r="A525" s="1001" t="str">
        <f>+IF($D$13="","",IF($D525=$B$7,1+MAX($A$11:A524),""))</f>
        <v/>
      </c>
    </row>
    <row r="526" spans="1:1" ht="15.95" customHeight="1">
      <c r="A526" s="1001" t="str">
        <f>+IF($D$13="","",IF($D526=$B$7,1+MAX($A$11:A525),""))</f>
        <v/>
      </c>
    </row>
    <row r="527" spans="1:1" ht="15.95" customHeight="1">
      <c r="A527" s="1001" t="str">
        <f>+IF($D$13="","",IF($D527=$B$7,1+MAX($A$11:A526),""))</f>
        <v/>
      </c>
    </row>
    <row r="528" spans="1:1" ht="15.95" customHeight="1">
      <c r="A528" s="1001" t="str">
        <f>+IF($D$13="","",IF($D528=$B$7,1+MAX($A$11:A527),""))</f>
        <v/>
      </c>
    </row>
    <row r="529" spans="1:1" ht="15.95" customHeight="1">
      <c r="A529" s="1001" t="str">
        <f>+IF($D$13="","",IF($D529=$B$7,1+MAX($A$11:A528),""))</f>
        <v/>
      </c>
    </row>
    <row r="530" spans="1:1" ht="15.95" customHeight="1">
      <c r="A530" s="1001" t="str">
        <f>+IF($D$13="","",IF($D530=$B$7,1+MAX($A$11:A529),""))</f>
        <v/>
      </c>
    </row>
    <row r="531" spans="1:1" ht="15.95" customHeight="1">
      <c r="A531" s="1001" t="str">
        <f>+IF($D$13="","",IF($D531=$B$7,1+MAX($A$11:A530),""))</f>
        <v/>
      </c>
    </row>
    <row r="532" spans="1:1" ht="15.95" customHeight="1">
      <c r="A532" s="1001" t="str">
        <f>+IF($D$13="","",IF($D532=$B$7,1+MAX($A$11:A531),""))</f>
        <v/>
      </c>
    </row>
    <row r="533" spans="1:1" ht="15.95" customHeight="1">
      <c r="A533" s="1001" t="str">
        <f>+IF($D$13="","",IF($D533=$B$7,1+MAX($A$11:A532),""))</f>
        <v/>
      </c>
    </row>
    <row r="534" spans="1:1" ht="15.95" customHeight="1">
      <c r="A534" s="1001" t="str">
        <f>+IF($D$13="","",IF($D534=$B$7,1+MAX($A$11:A533),""))</f>
        <v/>
      </c>
    </row>
    <row r="535" spans="1:1" ht="15.95" customHeight="1">
      <c r="A535" s="1001" t="str">
        <f>+IF($D$13="","",IF($D535=$B$7,1+MAX($A$11:A534),""))</f>
        <v/>
      </c>
    </row>
    <row r="536" spans="1:1" ht="15.95" customHeight="1">
      <c r="A536" s="1001" t="str">
        <f>+IF($D$13="","",IF($D536=$B$7,1+MAX($A$11:A535),""))</f>
        <v/>
      </c>
    </row>
    <row r="537" spans="1:1" ht="15.95" customHeight="1">
      <c r="A537" s="1001" t="str">
        <f>+IF($D$13="","",IF($D537=$B$7,1+MAX($A$11:A536),""))</f>
        <v/>
      </c>
    </row>
    <row r="538" spans="1:1" ht="15.95" customHeight="1">
      <c r="A538" s="1001" t="str">
        <f>+IF($D$13="","",IF($D538=$B$7,1+MAX($A$11:A537),""))</f>
        <v/>
      </c>
    </row>
    <row r="539" spans="1:1" ht="15.95" customHeight="1">
      <c r="A539" s="1001" t="str">
        <f>+IF($D$13="","",IF($D539=$B$7,1+MAX($A$11:A538),""))</f>
        <v/>
      </c>
    </row>
    <row r="540" spans="1:1" ht="15.95" customHeight="1">
      <c r="A540" s="1001" t="str">
        <f>+IF($D$13="","",IF($D540=$B$7,1+MAX($A$11:A539),""))</f>
        <v/>
      </c>
    </row>
    <row r="541" spans="1:1" ht="15.95" customHeight="1">
      <c r="A541" s="1001" t="str">
        <f>+IF($D$13="","",IF($D541=$B$7,1+MAX($A$11:A540),""))</f>
        <v/>
      </c>
    </row>
    <row r="542" spans="1:1" ht="15.95" customHeight="1">
      <c r="A542" s="1001" t="str">
        <f>+IF($D$13="","",IF($D542=$B$7,1+MAX($A$11:A541),""))</f>
        <v/>
      </c>
    </row>
    <row r="543" spans="1:1" ht="15.95" customHeight="1">
      <c r="A543" s="1001" t="str">
        <f>+IF($D$13="","",IF($D543=$B$7,1+MAX($A$11:A542),""))</f>
        <v/>
      </c>
    </row>
    <row r="544" spans="1:1" ht="15.95" customHeight="1">
      <c r="A544" s="1001" t="str">
        <f>+IF($D$13="","",IF($D544=$B$7,1+MAX($A$11:A543),""))</f>
        <v/>
      </c>
    </row>
    <row r="545" spans="1:1" ht="15.95" customHeight="1">
      <c r="A545" s="1001" t="str">
        <f>+IF($D$13="","",IF($D545=$B$7,1+MAX($A$11:A544),""))</f>
        <v/>
      </c>
    </row>
    <row r="546" spans="1:1" ht="15.95" customHeight="1">
      <c r="A546" s="1001" t="str">
        <f>+IF($D$13="","",IF($D546=$B$7,1+MAX($A$11:A545),""))</f>
        <v/>
      </c>
    </row>
    <row r="547" spans="1:1" ht="15.95" customHeight="1">
      <c r="A547" s="1001" t="str">
        <f>+IF($D$13="","",IF($D547=$B$7,1+MAX($A$11:A546),""))</f>
        <v/>
      </c>
    </row>
    <row r="548" spans="1:1" ht="15.95" customHeight="1">
      <c r="A548" s="1001" t="str">
        <f>+IF($D$13="","",IF($D548=$B$7,1+MAX($A$11:A547),""))</f>
        <v/>
      </c>
    </row>
    <row r="549" spans="1:1" ht="15.95" customHeight="1">
      <c r="A549" s="1001" t="str">
        <f>+IF($D$13="","",IF($D549=$B$7,1+MAX($A$11:A548),""))</f>
        <v/>
      </c>
    </row>
    <row r="550" spans="1:1" ht="15.95" customHeight="1">
      <c r="A550" s="1001" t="str">
        <f>+IF($D$13="","",IF($D550=$B$7,1+MAX($A$11:A549),""))</f>
        <v/>
      </c>
    </row>
    <row r="551" spans="1:1" ht="15.95" customHeight="1">
      <c r="A551" s="1001" t="str">
        <f>+IF($D$13="","",IF($D551=$B$7,1+MAX($A$11:A550),""))</f>
        <v/>
      </c>
    </row>
    <row r="552" spans="1:1" ht="15.95" customHeight="1">
      <c r="A552" s="1001" t="str">
        <f>+IF($D$13="","",IF($D552=$B$7,1+MAX($A$11:A551),""))</f>
        <v/>
      </c>
    </row>
    <row r="553" spans="1:1" ht="15.95" customHeight="1">
      <c r="A553" s="1001" t="str">
        <f>+IF($D$13="","",IF($D553=$B$7,1+MAX($A$11:A552),""))</f>
        <v/>
      </c>
    </row>
    <row r="554" spans="1:1" ht="15.95" customHeight="1">
      <c r="A554" s="1001" t="str">
        <f>+IF($D$13="","",IF($D554=$B$7,1+MAX($A$11:A553),""))</f>
        <v/>
      </c>
    </row>
    <row r="555" spans="1:1" ht="15.95" customHeight="1">
      <c r="A555" s="1001" t="str">
        <f>+IF($D$13="","",IF($D555=$B$7,1+MAX($A$11:A554),""))</f>
        <v/>
      </c>
    </row>
    <row r="556" spans="1:1" ht="15.95" customHeight="1">
      <c r="A556" s="1001" t="str">
        <f>+IF($D$13="","",IF($D556=$B$7,1+MAX($A$11:A555),""))</f>
        <v/>
      </c>
    </row>
    <row r="557" spans="1:1" ht="15.95" customHeight="1">
      <c r="A557" s="1001" t="str">
        <f>+IF($D$13="","",IF($D557=$B$7,1+MAX($A$11:A556),""))</f>
        <v/>
      </c>
    </row>
    <row r="558" spans="1:1" ht="15.95" customHeight="1">
      <c r="A558" s="1001" t="str">
        <f>+IF($D$13="","",IF($D558=$B$7,1+MAX($A$11:A557),""))</f>
        <v/>
      </c>
    </row>
    <row r="559" spans="1:1" ht="15.95" customHeight="1">
      <c r="A559" s="1001" t="str">
        <f>+IF($D$13="","",IF($D559=$B$7,1+MAX($A$11:A558),""))</f>
        <v/>
      </c>
    </row>
    <row r="560" spans="1:1" ht="15.95" customHeight="1">
      <c r="A560" s="1001" t="str">
        <f>+IF($D$13="","",IF($D560=$B$7,1+MAX($A$11:A559),""))</f>
        <v/>
      </c>
    </row>
    <row r="561" spans="1:1" ht="15.95" customHeight="1">
      <c r="A561" s="1001" t="str">
        <f>+IF($D$13="","",IF($D561=$B$7,1+MAX($A$11:A560),""))</f>
        <v/>
      </c>
    </row>
    <row r="562" spans="1:1" ht="15.95" customHeight="1">
      <c r="A562" s="1001" t="str">
        <f>+IF($D$13="","",IF($D562=$B$7,1+MAX($A$11:A561),""))</f>
        <v/>
      </c>
    </row>
    <row r="563" spans="1:1" ht="15.95" customHeight="1">
      <c r="A563" s="1001" t="str">
        <f>+IF($D$13="","",IF($D563=$B$7,1+MAX($A$11:A562),""))</f>
        <v/>
      </c>
    </row>
    <row r="564" spans="1:1" ht="15.95" customHeight="1">
      <c r="A564" s="1001" t="str">
        <f>+IF($D$13="","",IF($D564=$B$7,1+MAX($A$11:A563),""))</f>
        <v/>
      </c>
    </row>
    <row r="565" spans="1:1" ht="15.95" customHeight="1">
      <c r="A565" s="1001" t="str">
        <f>+IF($D$13="","",IF($D565=$B$7,1+MAX($A$11:A564),""))</f>
        <v/>
      </c>
    </row>
    <row r="566" spans="1:1" ht="15.95" customHeight="1">
      <c r="A566" s="1001" t="str">
        <f>+IF($D$13="","",IF($D566=$B$7,1+MAX($A$11:A565),""))</f>
        <v/>
      </c>
    </row>
    <row r="567" spans="1:1" ht="15.95" customHeight="1">
      <c r="A567" s="1001" t="str">
        <f>+IF($D$13="","",IF($D567=$B$7,1+MAX($A$11:A566),""))</f>
        <v/>
      </c>
    </row>
    <row r="568" spans="1:1" ht="15.95" customHeight="1">
      <c r="A568" s="1001" t="str">
        <f>+IF($D$13="","",IF($D568=$B$7,1+MAX($A$11:A567),""))</f>
        <v/>
      </c>
    </row>
    <row r="569" spans="1:1" ht="15.95" customHeight="1">
      <c r="A569" s="1001" t="str">
        <f>+IF($D$13="","",IF($D569=$B$7,1+MAX($A$11:A568),""))</f>
        <v/>
      </c>
    </row>
    <row r="570" spans="1:1" ht="15.95" customHeight="1">
      <c r="A570" s="1001" t="str">
        <f>+IF($D$13="","",IF($D570=$B$7,1+MAX($A$11:A569),""))</f>
        <v/>
      </c>
    </row>
    <row r="571" spans="1:1" ht="15.95" customHeight="1">
      <c r="A571" s="1001" t="str">
        <f>+IF($D$13="","",IF($D571=$B$7,1+MAX($A$11:A570),""))</f>
        <v/>
      </c>
    </row>
    <row r="572" spans="1:1" ht="15.95" customHeight="1">
      <c r="A572" s="1001" t="str">
        <f>+IF($D$13="","",IF($D572=$B$7,1+MAX($A$11:A571),""))</f>
        <v/>
      </c>
    </row>
    <row r="573" spans="1:1" ht="15.95" customHeight="1">
      <c r="A573" s="1001" t="str">
        <f>+IF($D$13="","",IF($D573=$B$7,1+MAX($A$11:A572),""))</f>
        <v/>
      </c>
    </row>
    <row r="574" spans="1:1" ht="15.95" customHeight="1">
      <c r="A574" s="1001" t="str">
        <f>+IF($D$13="","",IF($D574=$B$7,1+MAX($A$11:A573),""))</f>
        <v/>
      </c>
    </row>
    <row r="575" spans="1:1" ht="15.95" customHeight="1">
      <c r="A575" s="1001" t="str">
        <f>+IF($D$13="","",IF($D575=$B$7,1+MAX($A$11:A574),""))</f>
        <v/>
      </c>
    </row>
    <row r="576" spans="1:1" ht="15.95" customHeight="1">
      <c r="A576" s="1001" t="str">
        <f>+IF($D$13="","",IF($D576=$B$7,1+MAX($A$11:A575),""))</f>
        <v/>
      </c>
    </row>
    <row r="577" spans="1:1" ht="15.95" customHeight="1">
      <c r="A577" s="1001" t="str">
        <f>+IF($D$13="","",IF($D577=$B$7,1+MAX($A$11:A576),""))</f>
        <v/>
      </c>
    </row>
    <row r="578" spans="1:1" ht="15.95" customHeight="1">
      <c r="A578" s="1001" t="str">
        <f>+IF($D$13="","",IF($D578=$B$7,1+MAX($A$11:A577),""))</f>
        <v/>
      </c>
    </row>
    <row r="579" spans="1:1" ht="15.95" customHeight="1">
      <c r="A579" s="1001" t="str">
        <f>+IF($D$13="","",IF($D579=$B$7,1+MAX($A$11:A578),""))</f>
        <v/>
      </c>
    </row>
    <row r="580" spans="1:1" ht="15.95" customHeight="1">
      <c r="A580" s="1001" t="str">
        <f>+IF($D$13="","",IF($D580=$B$7,1+MAX($A$11:A579),""))</f>
        <v/>
      </c>
    </row>
    <row r="581" spans="1:1" ht="15.95" customHeight="1">
      <c r="A581" s="1001" t="str">
        <f>+IF($D$13="","",IF($D581=$B$7,1+MAX($A$11:A580),""))</f>
        <v/>
      </c>
    </row>
    <row r="582" spans="1:1" ht="15.95" customHeight="1">
      <c r="A582" s="1001" t="str">
        <f>+IF($D$13="","",IF($D582=$B$7,1+MAX($A$11:A581),""))</f>
        <v/>
      </c>
    </row>
    <row r="583" spans="1:1" ht="15.95" customHeight="1">
      <c r="A583" s="1001" t="str">
        <f>+IF($D$13="","",IF($D583=$B$7,1+MAX($A$11:A582),""))</f>
        <v/>
      </c>
    </row>
    <row r="584" spans="1:1" ht="15.95" customHeight="1">
      <c r="A584" s="1001" t="str">
        <f>+IF($D$13="","",IF($D584=$B$7,1+MAX($A$11:A583),""))</f>
        <v/>
      </c>
    </row>
    <row r="585" spans="1:1" ht="15.95" customHeight="1">
      <c r="A585" s="1001" t="str">
        <f>+IF($D$13="","",IF($D585=$B$7,1+MAX($A$11:A584),""))</f>
        <v/>
      </c>
    </row>
    <row r="586" spans="1:1" ht="15.95" customHeight="1">
      <c r="A586" s="1001" t="str">
        <f>+IF($D$13="","",IF($D586=$B$7,1+MAX($A$11:A585),""))</f>
        <v/>
      </c>
    </row>
    <row r="587" spans="1:1" ht="15.95" customHeight="1">
      <c r="A587" s="1001" t="str">
        <f>+IF($D$13="","",IF($D587=$B$7,1+MAX($A$11:A586),""))</f>
        <v/>
      </c>
    </row>
    <row r="588" spans="1:1" ht="15.95" customHeight="1">
      <c r="A588" s="1001" t="str">
        <f>+IF($D$13="","",IF($D588=$B$7,1+MAX($A$11:A587),""))</f>
        <v/>
      </c>
    </row>
    <row r="589" spans="1:1" ht="15.95" customHeight="1">
      <c r="A589" s="1001" t="str">
        <f>+IF($D$13="","",IF($D589=$B$7,1+MAX($A$11:A588),""))</f>
        <v/>
      </c>
    </row>
    <row r="590" spans="1:1" ht="15.95" customHeight="1">
      <c r="A590" s="1001" t="str">
        <f>+IF($D$13="","",IF($D590=$B$7,1+MAX($A$11:A589),""))</f>
        <v/>
      </c>
    </row>
    <row r="591" spans="1:1" ht="15.95" customHeight="1">
      <c r="A591" s="1001" t="str">
        <f>+IF($D$13="","",IF($D591=$B$7,1+MAX($A$11:A590),""))</f>
        <v/>
      </c>
    </row>
    <row r="592" spans="1:1" ht="15.95" customHeight="1">
      <c r="A592" s="1001" t="str">
        <f>+IF($D$13="","",IF($D592=$B$7,1+MAX($A$11:A591),""))</f>
        <v/>
      </c>
    </row>
    <row r="593" spans="1:1" ht="15.95" customHeight="1">
      <c r="A593" s="1001" t="str">
        <f>+IF($D$13="","",IF($D593=$B$7,1+MAX($A$11:A592),""))</f>
        <v/>
      </c>
    </row>
    <row r="594" spans="1:1" ht="15.95" customHeight="1">
      <c r="A594" s="1001" t="str">
        <f>+IF($D$13="","",IF($D594=$B$7,1+MAX($A$11:A593),""))</f>
        <v/>
      </c>
    </row>
    <row r="595" spans="1:1" ht="15.95" customHeight="1">
      <c r="A595" s="1001" t="str">
        <f>+IF($D$13="","",IF($D595=$B$7,1+MAX($A$11:A594),""))</f>
        <v/>
      </c>
    </row>
    <row r="596" spans="1:1" ht="15.95" customHeight="1">
      <c r="A596" s="1001" t="str">
        <f>+IF($D$13="","",IF($D596=$B$7,1+MAX($A$11:A595),""))</f>
        <v/>
      </c>
    </row>
    <row r="597" spans="1:1" ht="15.95" customHeight="1">
      <c r="A597" s="1001" t="str">
        <f>+IF($D$13="","",IF($D597=$B$7,1+MAX($A$11:A596),""))</f>
        <v/>
      </c>
    </row>
    <row r="598" spans="1:1" ht="15.95" customHeight="1">
      <c r="A598" s="1001" t="str">
        <f>+IF($D$13="","",IF($D598=$B$7,1+MAX($A$11:A597),""))</f>
        <v/>
      </c>
    </row>
    <row r="599" spans="1:1" ht="15.95" customHeight="1">
      <c r="A599" s="1001" t="str">
        <f>+IF($D$13="","",IF($D599=$B$7,1+MAX($A$11:A598),""))</f>
        <v/>
      </c>
    </row>
    <row r="600" spans="1:1" ht="15.95" customHeight="1">
      <c r="A600" s="1001" t="str">
        <f>+IF($D$13="","",IF($D600=$B$7,1+MAX($A$11:A599),""))</f>
        <v/>
      </c>
    </row>
    <row r="601" spans="1:1" ht="15.95" customHeight="1">
      <c r="A601" s="1001" t="str">
        <f>+IF($D$13="","",IF($D601=$B$7,1+MAX($A$11:A600),""))</f>
        <v/>
      </c>
    </row>
    <row r="602" spans="1:1" ht="15.95" customHeight="1">
      <c r="A602" s="1001" t="str">
        <f>+IF($D$13="","",IF($D602=$B$7,1+MAX($A$11:A601),""))</f>
        <v/>
      </c>
    </row>
    <row r="603" spans="1:1" ht="15.95" customHeight="1">
      <c r="A603" s="1001" t="str">
        <f>+IF($D$13="","",IF($D603=$B$7,1+MAX($A$11:A602),""))</f>
        <v/>
      </c>
    </row>
    <row r="604" spans="1:1" ht="15.95" customHeight="1">
      <c r="A604" s="1001" t="str">
        <f>+IF($D$13="","",IF($D604=$B$7,1+MAX($A$11:A603),""))</f>
        <v/>
      </c>
    </row>
    <row r="605" spans="1:1" ht="15.95" customHeight="1">
      <c r="A605" s="1001" t="str">
        <f>+IF($D$13="","",IF($D605=$B$7,1+MAX($A$11:A604),""))</f>
        <v/>
      </c>
    </row>
    <row r="606" spans="1:1" ht="15.95" customHeight="1">
      <c r="A606" s="1001" t="str">
        <f>+IF($D$13="","",IF($D606=$B$7,1+MAX($A$11:A605),""))</f>
        <v/>
      </c>
    </row>
    <row r="607" spans="1:1" ht="15.95" customHeight="1">
      <c r="A607" s="1001" t="str">
        <f>+IF($D$13="","",IF($D607=$B$7,1+MAX($A$11:A606),""))</f>
        <v/>
      </c>
    </row>
    <row r="608" spans="1:1" ht="15.95" customHeight="1">
      <c r="A608" s="1001" t="str">
        <f>+IF($D$13="","",IF($D608=$B$7,1+MAX($A$11:A607),""))</f>
        <v/>
      </c>
    </row>
    <row r="609" spans="1:1" ht="15.95" customHeight="1">
      <c r="A609" s="1001" t="str">
        <f>+IF($D$13="","",IF($D609=$B$7,1+MAX($A$11:A608),""))</f>
        <v/>
      </c>
    </row>
    <row r="610" spans="1:1" ht="15.95" customHeight="1">
      <c r="A610" s="1001" t="str">
        <f>+IF($D$13="","",IF($D610=$B$7,1+MAX($A$11:A609),""))</f>
        <v/>
      </c>
    </row>
    <row r="611" spans="1:1" ht="15.95" customHeight="1">
      <c r="A611" s="1001" t="str">
        <f>+IF($D$13="","",IF($D611=$B$7,1+MAX($A$11:A610),""))</f>
        <v/>
      </c>
    </row>
    <row r="612" spans="1:1" ht="15.95" customHeight="1">
      <c r="A612" s="1001" t="str">
        <f>+IF($D$13="","",IF($D612=$B$7,1+MAX($A$11:A611),""))</f>
        <v/>
      </c>
    </row>
    <row r="613" spans="1:1" ht="15.95" customHeight="1">
      <c r="A613" s="1001" t="str">
        <f>+IF($D$13="","",IF($D613=$B$7,1+MAX($A$11:A612),""))</f>
        <v/>
      </c>
    </row>
    <row r="614" spans="1:1" ht="15.95" customHeight="1">
      <c r="A614" s="1001" t="str">
        <f>+IF($D$13="","",IF($D614=$B$7,1+MAX($A$11:A613),""))</f>
        <v/>
      </c>
    </row>
    <row r="615" spans="1:1" ht="15.95" customHeight="1">
      <c r="A615" s="1001" t="str">
        <f>+IF($D$13="","",IF($D615=$B$7,1+MAX($A$11:A614),""))</f>
        <v/>
      </c>
    </row>
    <row r="616" spans="1:1" ht="15.95" customHeight="1">
      <c r="A616" s="1001" t="str">
        <f>+IF($D$13="","",IF($D616=$B$7,1+MAX($A$11:A615),""))</f>
        <v/>
      </c>
    </row>
    <row r="617" spans="1:1" ht="15.95" customHeight="1">
      <c r="A617" s="1001" t="str">
        <f>+IF($D$13="","",IF($D617=$B$7,1+MAX($A$11:A616),""))</f>
        <v/>
      </c>
    </row>
    <row r="618" spans="1:1" ht="15.95" customHeight="1">
      <c r="A618" s="1001" t="str">
        <f>+IF($D$13="","",IF($D618=$B$7,1+MAX($A$11:A617),""))</f>
        <v/>
      </c>
    </row>
    <row r="619" spans="1:1" ht="15.95" customHeight="1">
      <c r="A619" s="1001" t="str">
        <f>+IF($D$13="","",IF($D619=$B$7,1+MAX($A$11:A618),""))</f>
        <v/>
      </c>
    </row>
    <row r="620" spans="1:1" ht="15.95" customHeight="1">
      <c r="A620" s="1001" t="str">
        <f>+IF($D$13="","",IF($D620=$B$7,1+MAX($A$11:A619),""))</f>
        <v/>
      </c>
    </row>
    <row r="621" spans="1:1" ht="15.95" customHeight="1">
      <c r="A621" s="1001" t="str">
        <f>+IF($D$13="","",IF($D621=$B$7,1+MAX($A$11:A620),""))</f>
        <v/>
      </c>
    </row>
    <row r="622" spans="1:1" ht="15.95" customHeight="1">
      <c r="A622" s="1001" t="str">
        <f>+IF($D$13="","",IF($D622=$B$7,1+MAX($A$11:A621),""))</f>
        <v/>
      </c>
    </row>
    <row r="623" spans="1:1" ht="15.95" customHeight="1">
      <c r="A623" s="1001" t="str">
        <f>+IF($D$13="","",IF($D623=$B$7,1+MAX($A$11:A622),""))</f>
        <v/>
      </c>
    </row>
    <row r="624" spans="1:1" ht="15.95" customHeight="1">
      <c r="A624" s="1001" t="str">
        <f>+IF($D$13="","",IF($D624=$B$7,1+MAX($A$11:A623),""))</f>
        <v/>
      </c>
    </row>
    <row r="625" spans="1:1" ht="15.95" customHeight="1">
      <c r="A625" s="1001" t="str">
        <f>+IF($D$13="","",IF($D625=$B$7,1+MAX($A$11:A624),""))</f>
        <v/>
      </c>
    </row>
    <row r="626" spans="1:1" ht="15.95" customHeight="1">
      <c r="A626" s="1001" t="str">
        <f>+IF($D$13="","",IF($D626=$B$7,1+MAX($A$11:A625),""))</f>
        <v/>
      </c>
    </row>
    <row r="627" spans="1:1" ht="15.95" customHeight="1">
      <c r="A627" s="1001" t="str">
        <f>+IF($D$13="","",IF($D627=$B$7,1+MAX($A$11:A626),""))</f>
        <v/>
      </c>
    </row>
    <row r="628" spans="1:1" ht="15.95" customHeight="1">
      <c r="A628" s="1001" t="str">
        <f>+IF($D$13="","",IF($D628=$B$7,1+MAX($A$11:A627),""))</f>
        <v/>
      </c>
    </row>
    <row r="629" spans="1:1" ht="15.95" customHeight="1">
      <c r="A629" s="1001" t="str">
        <f>+IF($D$13="","",IF($D629=$B$7,1+MAX($A$11:A628),""))</f>
        <v/>
      </c>
    </row>
    <row r="630" spans="1:1" ht="15.95" customHeight="1">
      <c r="A630" s="1001" t="str">
        <f>+IF($D$13="","",IF($D630=$B$7,1+MAX($A$11:A629),""))</f>
        <v/>
      </c>
    </row>
    <row r="631" spans="1:1" ht="15.95" customHeight="1">
      <c r="A631" s="1001" t="str">
        <f>+IF($D$13="","",IF($D631=$B$7,1+MAX($A$11:A630),""))</f>
        <v/>
      </c>
    </row>
    <row r="632" spans="1:1" ht="15.95" customHeight="1">
      <c r="A632" s="1001" t="str">
        <f>+IF($D$13="","",IF($D632=$B$7,1+MAX($A$11:A631),""))</f>
        <v/>
      </c>
    </row>
    <row r="633" spans="1:1" ht="15.95" customHeight="1">
      <c r="A633" s="1001" t="str">
        <f>+IF($D$13="","",IF($D633=$B$7,1+MAX($A$11:A632),""))</f>
        <v/>
      </c>
    </row>
    <row r="634" spans="1:1" ht="15.95" customHeight="1">
      <c r="A634" s="1001" t="str">
        <f>+IF($D$13="","",IF($D634=$B$7,1+MAX($A$11:A633),""))</f>
        <v/>
      </c>
    </row>
    <row r="635" spans="1:1" ht="15.95" customHeight="1">
      <c r="A635" s="1001" t="str">
        <f>+IF($D$13="","",IF($D635=$B$7,1+MAX($A$11:A634),""))</f>
        <v/>
      </c>
    </row>
    <row r="636" spans="1:1" ht="15.95" customHeight="1">
      <c r="A636" s="1001" t="str">
        <f>+IF($D$13="","",IF($D636=$B$7,1+MAX($A$11:A635),""))</f>
        <v/>
      </c>
    </row>
    <row r="637" spans="1:1" ht="15.95" customHeight="1">
      <c r="A637" s="1001" t="str">
        <f>+IF($D$13="","",IF($D637=$B$7,1+MAX($A$11:A636),""))</f>
        <v/>
      </c>
    </row>
    <row r="638" spans="1:1" ht="15.95" customHeight="1">
      <c r="A638" s="1001" t="str">
        <f>+IF($D$13="","",IF($D638=$B$7,1+MAX($A$11:A637),""))</f>
        <v/>
      </c>
    </row>
    <row r="639" spans="1:1" ht="15.95" customHeight="1">
      <c r="A639" s="1001" t="str">
        <f>+IF($D$13="","",IF($D639=$B$7,1+MAX($A$11:A638),""))</f>
        <v/>
      </c>
    </row>
    <row r="640" spans="1:1" ht="15.95" customHeight="1">
      <c r="A640" s="1001" t="str">
        <f>+IF($D$13="","",IF($D640=$B$7,1+MAX($A$11:A639),""))</f>
        <v/>
      </c>
    </row>
    <row r="641" spans="1:1" ht="15.95" customHeight="1">
      <c r="A641" s="1001" t="str">
        <f>+IF($D$13="","",IF($D641=$B$7,1+MAX($A$11:A640),""))</f>
        <v/>
      </c>
    </row>
    <row r="642" spans="1:1" ht="15.95" customHeight="1">
      <c r="A642" s="1001" t="str">
        <f>+IF($D$13="","",IF($D642=$B$7,1+MAX($A$11:A641),""))</f>
        <v/>
      </c>
    </row>
    <row r="643" spans="1:1" ht="15.95" customHeight="1">
      <c r="A643" s="1001" t="str">
        <f>+IF($D$13="","",IF($D643=$B$7,1+MAX($A$11:A642),""))</f>
        <v/>
      </c>
    </row>
    <row r="644" spans="1:1" ht="15.95" customHeight="1">
      <c r="A644" s="1001" t="str">
        <f>+IF($D$13="","",IF($D644=$B$7,1+MAX($A$11:A643),""))</f>
        <v/>
      </c>
    </row>
    <row r="645" spans="1:1" ht="15.95" customHeight="1">
      <c r="A645" s="1001" t="str">
        <f>+IF($D$13="","",IF($D645=$B$7,1+MAX($A$11:A644),""))</f>
        <v/>
      </c>
    </row>
    <row r="646" spans="1:1" ht="15.95" customHeight="1">
      <c r="A646" s="1001" t="str">
        <f>+IF($D$13="","",IF($D646=$B$7,1+MAX($A$11:A645),""))</f>
        <v/>
      </c>
    </row>
    <row r="647" spans="1:1" ht="15.95" customHeight="1">
      <c r="A647" s="1001" t="str">
        <f>+IF($D$13="","",IF($D647=$B$7,1+MAX($A$11:A646),""))</f>
        <v/>
      </c>
    </row>
    <row r="648" spans="1:1" ht="15.95" customHeight="1">
      <c r="A648" s="1001" t="str">
        <f>+IF($D$13="","",IF($D648=$B$7,1+MAX($A$11:A647),""))</f>
        <v/>
      </c>
    </row>
    <row r="649" spans="1:1" ht="15.95" customHeight="1">
      <c r="A649" s="1001" t="str">
        <f>+IF($D$13="","",IF($D649=$B$7,1+MAX($A$11:A648),""))</f>
        <v/>
      </c>
    </row>
    <row r="650" spans="1:1" ht="15.95" customHeight="1">
      <c r="A650" s="1001" t="str">
        <f>+IF($D$13="","",IF($D650=$B$7,1+MAX($A$11:A649),""))</f>
        <v/>
      </c>
    </row>
    <row r="651" spans="1:1" ht="15.95" customHeight="1">
      <c r="A651" s="1001" t="str">
        <f>+IF($D$13="","",IF($D651=$B$7,1+MAX($A$11:A650),""))</f>
        <v/>
      </c>
    </row>
    <row r="652" spans="1:1" ht="15.95" customHeight="1">
      <c r="A652" s="1001" t="str">
        <f>+IF($D$13="","",IF($D652=$B$7,1+MAX($A$11:A651),""))</f>
        <v/>
      </c>
    </row>
    <row r="653" spans="1:1" ht="15.95" customHeight="1">
      <c r="A653" s="1001" t="str">
        <f>+IF($D$13="","",IF($D653=$B$7,1+MAX($A$11:A652),""))</f>
        <v/>
      </c>
    </row>
    <row r="654" spans="1:1" ht="15.95" customHeight="1">
      <c r="A654" s="1001" t="str">
        <f>+IF($D$13="","",IF($D654=$B$7,1+MAX($A$11:A653),""))</f>
        <v/>
      </c>
    </row>
    <row r="655" spans="1:1" ht="15.95" customHeight="1">
      <c r="A655" s="1001" t="str">
        <f>+IF($D$13="","",IF($D655=$B$7,1+MAX($A$11:A654),""))</f>
        <v/>
      </c>
    </row>
    <row r="656" spans="1:1" ht="15.95" customHeight="1">
      <c r="A656" s="1001" t="str">
        <f>+IF($D$13="","",IF($D656=$B$7,1+MAX($A$11:A655),""))</f>
        <v/>
      </c>
    </row>
    <row r="657" spans="1:1" ht="15.95" customHeight="1">
      <c r="A657" s="1001" t="str">
        <f>+IF($D$13="","",IF($D657=$B$7,1+MAX($A$11:A656),""))</f>
        <v/>
      </c>
    </row>
    <row r="658" spans="1:1" ht="15.95" customHeight="1">
      <c r="A658" s="1001" t="str">
        <f>+IF($D$13="","",IF($D658=$B$7,1+MAX($A$11:A657),""))</f>
        <v/>
      </c>
    </row>
    <row r="659" spans="1:1" ht="15.95" customHeight="1">
      <c r="A659" s="1001" t="str">
        <f>+IF($D$13="","",IF($D659=$B$7,1+MAX($A$11:A658),""))</f>
        <v/>
      </c>
    </row>
    <row r="660" spans="1:1" ht="15.95" customHeight="1">
      <c r="A660" s="1001" t="str">
        <f>+IF($D$13="","",IF($D660=$B$7,1+MAX($A$11:A659),""))</f>
        <v/>
      </c>
    </row>
    <row r="661" spans="1:1" ht="15.95" customHeight="1">
      <c r="A661" s="1001" t="str">
        <f>+IF($D$13="","",IF($D661=$B$7,1+MAX($A$11:A660),""))</f>
        <v/>
      </c>
    </row>
    <row r="662" spans="1:1" ht="15.95" customHeight="1">
      <c r="A662" s="1001" t="str">
        <f>+IF($D$13="","",IF($D662=$B$7,1+MAX($A$11:A661),""))</f>
        <v/>
      </c>
    </row>
    <row r="663" spans="1:1" ht="15.95" customHeight="1">
      <c r="A663" s="1001" t="str">
        <f>+IF($D$13="","",IF($D663=$B$7,1+MAX($A$11:A662),""))</f>
        <v/>
      </c>
    </row>
    <row r="664" spans="1:1" ht="15.95" customHeight="1">
      <c r="A664" s="1001" t="str">
        <f>+IF($D$13="","",IF($D664=$B$7,1+MAX($A$11:A663),""))</f>
        <v/>
      </c>
    </row>
    <row r="665" spans="1:1" ht="15.95" customHeight="1">
      <c r="A665" s="1001" t="str">
        <f>+IF($D$13="","",IF($D665=$B$7,1+MAX($A$11:A664),""))</f>
        <v/>
      </c>
    </row>
    <row r="666" spans="1:1" ht="15.95" customHeight="1">
      <c r="A666" s="1001" t="str">
        <f>+IF($D$13="","",IF($D666=$B$7,1+MAX($A$11:A665),""))</f>
        <v/>
      </c>
    </row>
    <row r="667" spans="1:1" ht="15.95" customHeight="1">
      <c r="A667" s="1001" t="str">
        <f>+IF($D$13="","",IF($D667=$B$7,1+MAX($A$11:A666),""))</f>
        <v/>
      </c>
    </row>
    <row r="668" spans="1:1" ht="15.95" customHeight="1">
      <c r="A668" s="1001" t="str">
        <f>+IF($D$13="","",IF($D668=$B$7,1+MAX($A$11:A667),""))</f>
        <v/>
      </c>
    </row>
    <row r="669" spans="1:1" ht="15.95" customHeight="1">
      <c r="A669" s="1001" t="str">
        <f>+IF($D$13="","",IF($D669=$B$7,1+MAX($A$11:A668),""))</f>
        <v/>
      </c>
    </row>
    <row r="670" spans="1:1" ht="15.95" customHeight="1">
      <c r="A670" s="1001" t="str">
        <f>+IF($D$13="","",IF($D670=$B$7,1+MAX($A$11:A669),""))</f>
        <v/>
      </c>
    </row>
    <row r="671" spans="1:1" ht="15.95" customHeight="1">
      <c r="A671" s="1001" t="str">
        <f>+IF($D$13="","",IF($D671=$B$7,1+MAX($A$11:A670),""))</f>
        <v/>
      </c>
    </row>
    <row r="672" spans="1:1" ht="15.95" customHeight="1">
      <c r="A672" s="1001" t="str">
        <f>+IF($D$13="","",IF($D672=$B$7,1+MAX($A$11:A671),""))</f>
        <v/>
      </c>
    </row>
    <row r="673" spans="1:1" ht="15.95" customHeight="1">
      <c r="A673" s="1001" t="str">
        <f>+IF($D$13="","",IF($D673=$B$7,1+MAX($A$11:A672),""))</f>
        <v/>
      </c>
    </row>
    <row r="674" spans="1:1" ht="15.95" customHeight="1">
      <c r="A674" s="1001" t="str">
        <f>+IF($D$13="","",IF($D674=$B$7,1+MAX($A$11:A673),""))</f>
        <v/>
      </c>
    </row>
    <row r="675" spans="1:1" ht="15.95" customHeight="1">
      <c r="A675" s="1001" t="str">
        <f>+IF($D$13="","",IF($D675=$B$7,1+MAX($A$11:A674),""))</f>
        <v/>
      </c>
    </row>
    <row r="676" spans="1:1" ht="15.95" customHeight="1">
      <c r="A676" s="1001" t="str">
        <f>+IF($D$13="","",IF($D676=$B$7,1+MAX($A$11:A675),""))</f>
        <v/>
      </c>
    </row>
    <row r="677" spans="1:1" ht="15.95" customHeight="1">
      <c r="A677" s="1001" t="str">
        <f>+IF($D$13="","",IF($D677=$B$7,1+MAX($A$11:A676),""))</f>
        <v/>
      </c>
    </row>
    <row r="678" spans="1:1" ht="15.95" customHeight="1">
      <c r="A678" s="1001" t="str">
        <f>+IF($D$13="","",IF($D678=$B$7,1+MAX($A$11:A677),""))</f>
        <v/>
      </c>
    </row>
    <row r="679" spans="1:1" ht="15.95" customHeight="1">
      <c r="A679" s="1001" t="str">
        <f>+IF($D$13="","",IF($D679=$B$7,1+MAX($A$11:A678),""))</f>
        <v/>
      </c>
    </row>
    <row r="680" spans="1:1" ht="15.95" customHeight="1">
      <c r="A680" s="1001" t="str">
        <f>+IF($D$13="","",IF($D680=$B$7,1+MAX($A$11:A679),""))</f>
        <v/>
      </c>
    </row>
    <row r="681" spans="1:1" ht="15.95" customHeight="1">
      <c r="A681" s="1001" t="str">
        <f>+IF($D$13="","",IF($D681=$B$7,1+MAX($A$11:A680),""))</f>
        <v/>
      </c>
    </row>
    <row r="682" spans="1:1" ht="15.95" customHeight="1">
      <c r="A682" s="1001" t="str">
        <f>+IF($D$13="","",IF($D682=$B$7,1+MAX($A$11:A681),""))</f>
        <v/>
      </c>
    </row>
    <row r="683" spans="1:1" ht="15.95" customHeight="1">
      <c r="A683" s="1001" t="str">
        <f>+IF($D$13="","",IF($D683=$B$7,1+MAX($A$11:A682),""))</f>
        <v/>
      </c>
    </row>
    <row r="684" spans="1:1" ht="15.95" customHeight="1">
      <c r="A684" s="1001" t="str">
        <f>+IF($D$13="","",IF($D684=$B$7,1+MAX($A$11:A683),""))</f>
        <v/>
      </c>
    </row>
    <row r="685" spans="1:1" ht="15.95" customHeight="1">
      <c r="A685" s="1001" t="str">
        <f>+IF($D$13="","",IF($D685=$B$7,1+MAX($A$11:A684),""))</f>
        <v/>
      </c>
    </row>
    <row r="686" spans="1:1" ht="15.95" customHeight="1">
      <c r="A686" s="1001" t="str">
        <f>+IF($D$13="","",IF($D686=$B$7,1+MAX($A$11:A685),""))</f>
        <v/>
      </c>
    </row>
    <row r="687" spans="1:1" ht="15.95" customHeight="1">
      <c r="A687" s="1001" t="str">
        <f>+IF($D$13="","",IF($D687=$B$7,1+MAX($A$11:A686),""))</f>
        <v/>
      </c>
    </row>
    <row r="688" spans="1:1" ht="15.95" customHeight="1">
      <c r="A688" s="1001" t="str">
        <f>+IF($D$13="","",IF($D688=$B$7,1+MAX($A$11:A687),""))</f>
        <v/>
      </c>
    </row>
    <row r="689" spans="1:1" ht="15.95" customHeight="1">
      <c r="A689" s="1001" t="str">
        <f>+IF($D$13="","",IF($D689=$B$7,1+MAX($A$11:A688),""))</f>
        <v/>
      </c>
    </row>
    <row r="690" spans="1:1" ht="15.95" customHeight="1">
      <c r="A690" s="1001" t="str">
        <f>+IF($D$13="","",IF($D690=$B$7,1+MAX($A$11:A689),""))</f>
        <v/>
      </c>
    </row>
    <row r="691" spans="1:1" ht="15.95" customHeight="1">
      <c r="A691" s="1001" t="str">
        <f>+IF($D$13="","",IF($D691=$B$7,1+MAX($A$11:A690),""))</f>
        <v/>
      </c>
    </row>
    <row r="692" spans="1:1" ht="15.95" customHeight="1">
      <c r="A692" s="1001" t="str">
        <f>+IF($D$13="","",IF($D692=$B$7,1+MAX($A$11:A691),""))</f>
        <v/>
      </c>
    </row>
    <row r="693" spans="1:1" ht="15.95" customHeight="1">
      <c r="A693" s="1001" t="str">
        <f>+IF($D$13="","",IF($D693=$B$7,1+MAX($A$11:A692),""))</f>
        <v/>
      </c>
    </row>
    <row r="694" spans="1:1" ht="15.95" customHeight="1">
      <c r="A694" s="1001" t="str">
        <f>+IF($D$13="","",IF($D694=$B$7,1+MAX($A$11:A693),""))</f>
        <v/>
      </c>
    </row>
    <row r="695" spans="1:1" ht="15.95" customHeight="1">
      <c r="A695" s="1001" t="str">
        <f>+IF($D$13="","",IF($D695=$B$7,1+MAX($A$11:A694),""))</f>
        <v/>
      </c>
    </row>
    <row r="696" spans="1:1" ht="15.95" customHeight="1">
      <c r="A696" s="1001" t="str">
        <f>+IF($D$13="","",IF($D696=$B$7,1+MAX($A$11:A695),""))</f>
        <v/>
      </c>
    </row>
    <row r="697" spans="1:1" ht="15.95" customHeight="1">
      <c r="A697" s="1001" t="str">
        <f>+IF($D$13="","",IF($D697=$B$7,1+MAX($A$11:A696),""))</f>
        <v/>
      </c>
    </row>
    <row r="698" spans="1:1" ht="15.95" customHeight="1">
      <c r="A698" s="1001" t="str">
        <f>+IF($D$13="","",IF($D698=$B$7,1+MAX($A$11:A697),""))</f>
        <v/>
      </c>
    </row>
    <row r="699" spans="1:1" ht="15.95" customHeight="1">
      <c r="A699" s="1001" t="str">
        <f>+IF($D$13="","",IF($D699=$B$7,1+MAX($A$11:A698),""))</f>
        <v/>
      </c>
    </row>
    <row r="700" spans="1:1" ht="15.95" customHeight="1">
      <c r="A700" s="1001" t="str">
        <f>+IF($D$13="","",IF($D700=$B$7,1+MAX($A$11:A699),""))</f>
        <v/>
      </c>
    </row>
    <row r="701" spans="1:1" ht="15.95" customHeight="1">
      <c r="A701" s="1001" t="str">
        <f>+IF($D$13="","",IF($D701=$B$7,1+MAX($A$11:A700),""))</f>
        <v/>
      </c>
    </row>
    <row r="702" spans="1:1" ht="15.95" customHeight="1">
      <c r="A702" s="1001" t="str">
        <f>+IF($D$13="","",IF($D702=$B$7,1+MAX($A$11:A701),""))</f>
        <v/>
      </c>
    </row>
    <row r="703" spans="1:1" ht="15.95" customHeight="1">
      <c r="A703" s="1001" t="str">
        <f>+IF($D$13="","",IF($D703=$B$7,1+MAX($A$11:A702),""))</f>
        <v/>
      </c>
    </row>
    <row r="704" spans="1:1" ht="15.95" customHeight="1">
      <c r="A704" s="1001" t="str">
        <f>+IF($D$13="","",IF($D704=$B$7,1+MAX($A$11:A703),""))</f>
        <v/>
      </c>
    </row>
    <row r="705" spans="1:1" ht="15.95" customHeight="1">
      <c r="A705" s="1001" t="str">
        <f>+IF($D$13="","",IF($D705=$B$7,1+MAX($A$11:A704),""))</f>
        <v/>
      </c>
    </row>
    <row r="706" spans="1:1" ht="15.95" customHeight="1">
      <c r="A706" s="1001" t="str">
        <f>+IF($D$13="","",IF($D706=$B$7,1+MAX($A$11:A705),""))</f>
        <v/>
      </c>
    </row>
    <row r="707" spans="1:1" ht="15.95" customHeight="1">
      <c r="A707" s="1001" t="str">
        <f>+IF($D$13="","",IF($D707=$B$7,1+MAX($A$11:A706),""))</f>
        <v/>
      </c>
    </row>
    <row r="708" spans="1:1" ht="15.95" customHeight="1">
      <c r="A708" s="1001" t="str">
        <f>+IF($D$13="","",IF($D708=$B$7,1+MAX($A$11:A707),""))</f>
        <v/>
      </c>
    </row>
    <row r="709" spans="1:1" ht="15.95" customHeight="1">
      <c r="A709" s="1001" t="str">
        <f>+IF($D$13="","",IF($D709=$B$7,1+MAX($A$11:A708),""))</f>
        <v/>
      </c>
    </row>
    <row r="710" spans="1:1" ht="15.95" customHeight="1">
      <c r="A710" s="1001" t="str">
        <f>+IF($D$13="","",IF($D710=$B$7,1+MAX($A$11:A709),""))</f>
        <v/>
      </c>
    </row>
    <row r="711" spans="1:1" ht="15.95" customHeight="1">
      <c r="A711" s="1001" t="str">
        <f>+IF($D$13="","",IF($D711=$B$7,1+MAX($A$11:A710),""))</f>
        <v/>
      </c>
    </row>
    <row r="712" spans="1:1" ht="15.95" customHeight="1">
      <c r="A712" s="1001" t="str">
        <f>+IF($D$13="","",IF($D712=$B$7,1+MAX($A$11:A711),""))</f>
        <v/>
      </c>
    </row>
    <row r="713" spans="1:1" ht="15.95" customHeight="1">
      <c r="A713" s="1001" t="str">
        <f>+IF($D$13="","",IF($D713=$B$7,1+MAX($A$11:A712),""))</f>
        <v/>
      </c>
    </row>
    <row r="714" spans="1:1" ht="15.95" customHeight="1">
      <c r="A714" s="1001" t="str">
        <f>+IF($D$13="","",IF($D714=$B$7,1+MAX($A$11:A713),""))</f>
        <v/>
      </c>
    </row>
    <row r="715" spans="1:1" ht="15.95" customHeight="1">
      <c r="A715" s="1001" t="str">
        <f>+IF($D$13="","",IF($D715=$B$7,1+MAX($A$11:A714),""))</f>
        <v/>
      </c>
    </row>
    <row r="716" spans="1:1" ht="15.95" customHeight="1">
      <c r="A716" s="1001" t="str">
        <f>+IF($D$13="","",IF($D716=$B$7,1+MAX($A$11:A715),""))</f>
        <v/>
      </c>
    </row>
    <row r="717" spans="1:1" ht="15.95" customHeight="1">
      <c r="A717" s="1001" t="str">
        <f>+IF($D$13="","",IF($D717=$B$7,1+MAX($A$11:A716),""))</f>
        <v/>
      </c>
    </row>
    <row r="718" spans="1:1" ht="15.95" customHeight="1">
      <c r="A718" s="1001" t="str">
        <f>+IF($D$13="","",IF($D718=$B$7,1+MAX($A$11:A717),""))</f>
        <v/>
      </c>
    </row>
    <row r="719" spans="1:1" ht="15.95" customHeight="1">
      <c r="A719" s="1001" t="str">
        <f>+IF($D$13="","",IF($D719=$B$7,1+MAX($A$11:A718),""))</f>
        <v/>
      </c>
    </row>
    <row r="720" spans="1:1" ht="15.95" customHeight="1">
      <c r="A720" s="1001" t="str">
        <f>+IF($D$13="","",IF($D720=$B$7,1+MAX($A$11:A719),""))</f>
        <v/>
      </c>
    </row>
    <row r="721" spans="1:1" ht="15.95" customHeight="1">
      <c r="A721" s="1001" t="str">
        <f>+IF($D$13="","",IF($D721=$B$7,1+MAX($A$11:A720),""))</f>
        <v/>
      </c>
    </row>
    <row r="722" spans="1:1" ht="15.95" customHeight="1">
      <c r="A722" s="1001" t="str">
        <f>+IF($D$13="","",IF($D722=$B$7,1+MAX($A$11:A721),""))</f>
        <v/>
      </c>
    </row>
    <row r="723" spans="1:1" ht="15.95" customHeight="1">
      <c r="A723" s="1001" t="str">
        <f>+IF($D$13="","",IF($D723=$B$7,1+MAX($A$11:A722),""))</f>
        <v/>
      </c>
    </row>
    <row r="724" spans="1:1" ht="15.95" customHeight="1">
      <c r="A724" s="1001" t="str">
        <f>+IF($D$13="","",IF($D724=$B$7,1+MAX($A$11:A723),""))</f>
        <v/>
      </c>
    </row>
    <row r="725" spans="1:1" ht="15.95" customHeight="1">
      <c r="A725" s="1001" t="str">
        <f>+IF($D$13="","",IF($D725=$B$7,1+MAX($A$11:A724),""))</f>
        <v/>
      </c>
    </row>
    <row r="726" spans="1:1" ht="15.95" customHeight="1">
      <c r="A726" s="1001" t="str">
        <f>+IF($D$13="","",IF($D726=$B$7,1+MAX($A$11:A725),""))</f>
        <v/>
      </c>
    </row>
    <row r="727" spans="1:1" ht="15.95" customHeight="1">
      <c r="A727" s="1001" t="str">
        <f>+IF($D$13="","",IF($D727=$B$7,1+MAX($A$11:A726),""))</f>
        <v/>
      </c>
    </row>
    <row r="728" spans="1:1" ht="15.95" customHeight="1">
      <c r="A728" s="1001" t="str">
        <f>+IF($D$13="","",IF($D728=$B$7,1+MAX($A$11:A727),""))</f>
        <v/>
      </c>
    </row>
    <row r="729" spans="1:1" ht="15.95" customHeight="1">
      <c r="A729" s="1001" t="str">
        <f>+IF($D$13="","",IF($D729=$B$7,1+MAX($A$11:A728),""))</f>
        <v/>
      </c>
    </row>
    <row r="730" spans="1:1" ht="15.95" customHeight="1">
      <c r="A730" s="1001" t="str">
        <f>+IF($D$13="","",IF($D730=$B$7,1+MAX($A$11:A729),""))</f>
        <v/>
      </c>
    </row>
    <row r="731" spans="1:1" ht="15.95" customHeight="1">
      <c r="A731" s="1001" t="str">
        <f>+IF($D$13="","",IF($D731=$B$7,1+MAX($A$11:A730),""))</f>
        <v/>
      </c>
    </row>
    <row r="732" spans="1:1" ht="15.95" customHeight="1">
      <c r="A732" s="1001" t="str">
        <f>+IF($D$13="","",IF($D732=$B$7,1+MAX($A$11:A731),""))</f>
        <v/>
      </c>
    </row>
    <row r="733" spans="1:1" ht="15.95" customHeight="1">
      <c r="A733" s="1001" t="str">
        <f>+IF($D$13="","",IF($D733=$B$7,1+MAX($A$11:A732),""))</f>
        <v/>
      </c>
    </row>
    <row r="734" spans="1:1" ht="15.95" customHeight="1">
      <c r="A734" s="1001" t="str">
        <f>+IF($D$13="","",IF($D734=$B$7,1+MAX($A$11:A733),""))</f>
        <v/>
      </c>
    </row>
    <row r="735" spans="1:1" ht="15.95" customHeight="1">
      <c r="A735" s="1001" t="str">
        <f>+IF($D$13="","",IF($D735=$B$7,1+MAX($A$11:A734),""))</f>
        <v/>
      </c>
    </row>
    <row r="736" spans="1:1" ht="15.95" customHeight="1">
      <c r="A736" s="1001" t="str">
        <f>+IF($D$13="","",IF($D736=$B$7,1+MAX($A$11:A735),""))</f>
        <v/>
      </c>
    </row>
    <row r="737" spans="1:1" ht="15.95" customHeight="1">
      <c r="A737" s="1001" t="str">
        <f>+IF($D$13="","",IF($D737=$B$7,1+MAX($A$11:A736),""))</f>
        <v/>
      </c>
    </row>
    <row r="738" spans="1:1" ht="15.95" customHeight="1">
      <c r="A738" s="1001" t="str">
        <f>+IF($D$13="","",IF($D738=$B$7,1+MAX($A$11:A737),""))</f>
        <v/>
      </c>
    </row>
    <row r="739" spans="1:1" ht="15.95" customHeight="1">
      <c r="A739" s="1001" t="str">
        <f>+IF($D$13="","",IF($D739=$B$7,1+MAX($A$11:A738),""))</f>
        <v/>
      </c>
    </row>
    <row r="740" spans="1:1" ht="15.95" customHeight="1">
      <c r="A740" s="1001" t="str">
        <f>+IF($D$13="","",IF($D740=$B$7,1+MAX($A$11:A739),""))</f>
        <v/>
      </c>
    </row>
    <row r="741" spans="1:1" ht="15.95" customHeight="1">
      <c r="A741" s="1001" t="str">
        <f>+IF($D$13="","",IF($D741=$B$7,1+MAX($A$11:A740),""))</f>
        <v/>
      </c>
    </row>
    <row r="742" spans="1:1" ht="15.95" customHeight="1">
      <c r="A742" s="1001" t="str">
        <f>+IF($D$13="","",IF($D742=$B$7,1+MAX($A$11:A741),""))</f>
        <v/>
      </c>
    </row>
    <row r="743" spans="1:1" ht="15.95" customHeight="1">
      <c r="A743" s="1001" t="str">
        <f>+IF($D$13="","",IF($D743=$B$7,1+MAX($A$11:A742),""))</f>
        <v/>
      </c>
    </row>
    <row r="744" spans="1:1" ht="15.95" customHeight="1">
      <c r="A744" s="1001" t="str">
        <f>+IF($D$13="","",IF($D744=$B$7,1+MAX($A$11:A743),""))</f>
        <v/>
      </c>
    </row>
    <row r="745" spans="1:1" ht="15.95" customHeight="1">
      <c r="A745" s="1001" t="str">
        <f>+IF($D$13="","",IF($D745=$B$7,1+MAX($A$11:A744),""))</f>
        <v/>
      </c>
    </row>
    <row r="746" spans="1:1" ht="15.95" customHeight="1">
      <c r="A746" s="1001" t="str">
        <f>+IF($D$13="","",IF($D746=$B$7,1+MAX($A$11:A745),""))</f>
        <v/>
      </c>
    </row>
    <row r="747" spans="1:1" ht="15.95" customHeight="1">
      <c r="A747" s="1001" t="str">
        <f>+IF($D$13="","",IF($D747=$B$7,1+MAX($A$11:A746),""))</f>
        <v/>
      </c>
    </row>
    <row r="748" spans="1:1" ht="15.95" customHeight="1">
      <c r="A748" s="1001" t="str">
        <f>+IF($D$13="","",IF($D748=$B$7,1+MAX($A$11:A747),""))</f>
        <v/>
      </c>
    </row>
    <row r="749" spans="1:1" ht="15.95" customHeight="1">
      <c r="A749" s="1001" t="str">
        <f>+IF($D$13="","",IF($D749=$B$7,1+MAX($A$11:A748),""))</f>
        <v/>
      </c>
    </row>
    <row r="750" spans="1:1" ht="15.95" customHeight="1">
      <c r="A750" s="1001" t="str">
        <f>+IF($D$13="","",IF($D750=$B$7,1+MAX($A$11:A749),""))</f>
        <v/>
      </c>
    </row>
    <row r="751" spans="1:1" ht="15.95" customHeight="1">
      <c r="A751" s="1001" t="str">
        <f>+IF($D$13="","",IF($D751=$B$7,1+MAX($A$11:A750),""))</f>
        <v/>
      </c>
    </row>
    <row r="752" spans="1:1" ht="15.95" customHeight="1">
      <c r="A752" s="1001" t="str">
        <f>+IF($D$13="","",IF($D752=$B$7,1+MAX($A$11:A751),""))</f>
        <v/>
      </c>
    </row>
    <row r="753" spans="1:1" ht="15.95" customHeight="1">
      <c r="A753" s="1001" t="str">
        <f>+IF($D$13="","",IF($D753=$B$7,1+MAX($A$11:A752),""))</f>
        <v/>
      </c>
    </row>
    <row r="754" spans="1:1" ht="15.95" customHeight="1">
      <c r="A754" s="1001" t="str">
        <f>+IF($D$13="","",IF($D754=$B$7,1+MAX($A$11:A753),""))</f>
        <v/>
      </c>
    </row>
    <row r="755" spans="1:1" ht="15.95" customHeight="1">
      <c r="A755" s="1001" t="str">
        <f>+IF($D$13="","",IF($D755=$B$7,1+MAX($A$11:A754),""))</f>
        <v/>
      </c>
    </row>
    <row r="756" spans="1:1" ht="15.95" customHeight="1">
      <c r="A756" s="1001" t="str">
        <f>+IF($D$13="","",IF($D756=$B$7,1+MAX($A$11:A755),""))</f>
        <v/>
      </c>
    </row>
    <row r="757" spans="1:1" ht="15.95" customHeight="1">
      <c r="A757" s="1001" t="str">
        <f>+IF($D$13="","",IF($D757=$B$7,1+MAX($A$11:A756),""))</f>
        <v/>
      </c>
    </row>
    <row r="758" spans="1:1" ht="15.95" customHeight="1">
      <c r="A758" s="1001" t="str">
        <f>+IF($D$13="","",IF($D758=$B$7,1+MAX($A$11:A757),""))</f>
        <v/>
      </c>
    </row>
    <row r="759" spans="1:1" ht="15.95" customHeight="1">
      <c r="A759" s="1001" t="str">
        <f>+IF($D$13="","",IF($D759=$B$7,1+MAX($A$11:A758),""))</f>
        <v/>
      </c>
    </row>
    <row r="760" spans="1:1" ht="15.95" customHeight="1">
      <c r="A760" s="1001" t="str">
        <f>+IF($D$13="","",IF($D760=$B$7,1+MAX($A$11:A759),""))</f>
        <v/>
      </c>
    </row>
    <row r="761" spans="1:1" ht="15.95" customHeight="1">
      <c r="A761" s="1001" t="str">
        <f>+IF($D$13="","",IF($D761=$B$7,1+MAX($A$11:A760),""))</f>
        <v/>
      </c>
    </row>
    <row r="762" spans="1:1" ht="15.95" customHeight="1">
      <c r="A762" s="1001" t="str">
        <f>+IF($D$13="","",IF($D762=$B$7,1+MAX($A$11:A761),""))</f>
        <v/>
      </c>
    </row>
    <row r="763" spans="1:1" ht="15.95" customHeight="1">
      <c r="A763" s="1001" t="str">
        <f>+IF($D$13="","",IF($D763=$B$7,1+MAX($A$11:A762),""))</f>
        <v/>
      </c>
    </row>
    <row r="764" spans="1:1" ht="15.95" customHeight="1">
      <c r="A764" s="1001" t="str">
        <f>+IF($D$13="","",IF($D764=$B$7,1+MAX($A$11:A763),""))</f>
        <v/>
      </c>
    </row>
    <row r="765" spans="1:1" ht="15.95" customHeight="1">
      <c r="A765" s="1001" t="str">
        <f>+IF($D$13="","",IF($D765=$B$7,1+MAX($A$11:A764),""))</f>
        <v/>
      </c>
    </row>
    <row r="766" spans="1:1" ht="15.95" customHeight="1">
      <c r="A766" s="1001" t="str">
        <f>+IF($D$13="","",IF($D766=$B$7,1+MAX($A$11:A765),""))</f>
        <v/>
      </c>
    </row>
    <row r="767" spans="1:1" ht="15.95" customHeight="1">
      <c r="A767" s="1001" t="str">
        <f>+IF($D$13="","",IF($D767=$B$7,1+MAX($A$11:A766),""))</f>
        <v/>
      </c>
    </row>
    <row r="768" spans="1:1" ht="15.95" customHeight="1">
      <c r="A768" s="1001" t="str">
        <f>+IF($D$13="","",IF($D768=$B$7,1+MAX($A$11:A767),""))</f>
        <v/>
      </c>
    </row>
    <row r="769" spans="1:1" ht="15.95" customHeight="1">
      <c r="A769" s="1001" t="str">
        <f>+IF($D$13="","",IF($D769=$B$7,1+MAX($A$11:A768),""))</f>
        <v/>
      </c>
    </row>
    <row r="770" spans="1:1" ht="15.95" customHeight="1">
      <c r="A770" s="1001" t="str">
        <f>+IF($D$13="","",IF($D770=$B$7,1+MAX($A$11:A769),""))</f>
        <v/>
      </c>
    </row>
    <row r="771" spans="1:1" ht="15.95" customHeight="1">
      <c r="A771" s="1001" t="str">
        <f>+IF($D$13="","",IF($D771=$B$7,1+MAX($A$11:A770),""))</f>
        <v/>
      </c>
    </row>
    <row r="772" spans="1:1" ht="15.95" customHeight="1">
      <c r="A772" s="1001" t="str">
        <f>+IF($D$13="","",IF($D772=$B$7,1+MAX($A$11:A771),""))</f>
        <v/>
      </c>
    </row>
    <row r="773" spans="1:1" ht="15.95" customHeight="1">
      <c r="A773" s="1001" t="str">
        <f>+IF($D$13="","",IF($D773=$B$7,1+MAX($A$11:A772),""))</f>
        <v/>
      </c>
    </row>
    <row r="774" spans="1:1" ht="15.95" customHeight="1">
      <c r="A774" s="1001" t="str">
        <f>+IF($D$13="","",IF($D774=$B$7,1+MAX($A$11:A773),""))</f>
        <v/>
      </c>
    </row>
    <row r="775" spans="1:1" ht="15.95" customHeight="1">
      <c r="A775" s="1001" t="str">
        <f>+IF($D$13="","",IF($D775=$B$7,1+MAX($A$11:A774),""))</f>
        <v/>
      </c>
    </row>
    <row r="776" spans="1:1" ht="15.95" customHeight="1">
      <c r="A776" s="1001" t="str">
        <f>+IF($D$13="","",IF($D776=$B$7,1+MAX($A$11:A775),""))</f>
        <v/>
      </c>
    </row>
    <row r="777" spans="1:1" ht="15.95" customHeight="1">
      <c r="A777" s="1001" t="str">
        <f>+IF($D$13="","",IF($D777=$B$7,1+MAX($A$11:A776),""))</f>
        <v/>
      </c>
    </row>
    <row r="778" spans="1:1" ht="15.95" customHeight="1">
      <c r="A778" s="1001" t="str">
        <f>+IF($D$13="","",IF($D778=$B$7,1+MAX($A$11:A777),""))</f>
        <v/>
      </c>
    </row>
    <row r="779" spans="1:1" ht="15.95" customHeight="1">
      <c r="A779" s="1001" t="str">
        <f>+IF($D$13="","",IF($D779=$B$7,1+MAX($A$11:A778),""))</f>
        <v/>
      </c>
    </row>
    <row r="780" spans="1:1" ht="15.95" customHeight="1">
      <c r="A780" s="1001" t="str">
        <f>+IF($D$13="","",IF($D780=$B$7,1+MAX($A$11:A779),""))</f>
        <v/>
      </c>
    </row>
    <row r="781" spans="1:1" ht="15.95" customHeight="1">
      <c r="A781" s="1001" t="str">
        <f>+IF($D$13="","",IF($D781=$B$7,1+MAX($A$11:A780),""))</f>
        <v/>
      </c>
    </row>
    <row r="782" spans="1:1" ht="15.95" customHeight="1">
      <c r="A782" s="1001" t="str">
        <f>+IF($D$13="","",IF($D782=$B$7,1+MAX($A$11:A781),""))</f>
        <v/>
      </c>
    </row>
    <row r="783" spans="1:1" ht="15.95" customHeight="1">
      <c r="A783" s="1001" t="str">
        <f>+IF($D$13="","",IF($D783=$B$7,1+MAX($A$11:A782),""))</f>
        <v/>
      </c>
    </row>
    <row r="784" spans="1:1" ht="15.95" customHeight="1">
      <c r="A784" s="1001" t="str">
        <f>+IF($D$13="","",IF($D784=$B$7,1+MAX($A$11:A783),""))</f>
        <v/>
      </c>
    </row>
    <row r="785" spans="1:1" ht="15.95" customHeight="1">
      <c r="A785" s="1001" t="str">
        <f>+IF($D$13="","",IF($D785=$B$7,1+MAX($A$11:A784),""))</f>
        <v/>
      </c>
    </row>
    <row r="786" spans="1:1" ht="15.95" customHeight="1">
      <c r="A786" s="1001" t="str">
        <f>+IF($D$13="","",IF($D786=$B$7,1+MAX($A$11:A785),""))</f>
        <v/>
      </c>
    </row>
    <row r="787" spans="1:1" ht="15.95" customHeight="1">
      <c r="A787" s="1001" t="str">
        <f>+IF($D$13="","",IF($D787=$B$7,1+MAX($A$11:A786),""))</f>
        <v/>
      </c>
    </row>
    <row r="788" spans="1:1" ht="15.95" customHeight="1">
      <c r="A788" s="1001" t="str">
        <f>+IF($D$13="","",IF($D788=$B$7,1+MAX($A$11:A787),""))</f>
        <v/>
      </c>
    </row>
    <row r="789" spans="1:1" ht="15.95" customHeight="1">
      <c r="A789" s="1001" t="str">
        <f>+IF($D$13="","",IF($D789=$B$7,1+MAX($A$11:A788),""))</f>
        <v/>
      </c>
    </row>
    <row r="790" spans="1:1" ht="15.95" customHeight="1">
      <c r="A790" s="1001" t="str">
        <f>+IF($D$13="","",IF($D790=$B$7,1+MAX($A$11:A789),""))</f>
        <v/>
      </c>
    </row>
    <row r="791" spans="1:1" ht="15.95" customHeight="1">
      <c r="A791" s="1001" t="str">
        <f>+IF($D$13="","",IF($D791=$B$7,1+MAX($A$11:A790),""))</f>
        <v/>
      </c>
    </row>
    <row r="792" spans="1:1" ht="15.95" customHeight="1">
      <c r="A792" s="1001" t="str">
        <f>+IF($D$13="","",IF($D792=$B$7,1+MAX($A$11:A791),""))</f>
        <v/>
      </c>
    </row>
    <row r="793" spans="1:1" ht="15.95" customHeight="1">
      <c r="A793" s="1001" t="str">
        <f>+IF($D$13="","",IF($D793=$B$7,1+MAX($A$11:A792),""))</f>
        <v/>
      </c>
    </row>
    <row r="794" spans="1:1" ht="15.95" customHeight="1">
      <c r="A794" s="1001" t="str">
        <f>+IF($D$13="","",IF($D794=$B$7,1+MAX($A$11:A793),""))</f>
        <v/>
      </c>
    </row>
    <row r="795" spans="1:1" ht="15.95" customHeight="1">
      <c r="A795" s="1001" t="str">
        <f>+IF($D$13="","",IF($D795=$B$7,1+MAX($A$11:A794),""))</f>
        <v/>
      </c>
    </row>
    <row r="796" spans="1:1" ht="15.95" customHeight="1">
      <c r="A796" s="1001" t="str">
        <f>+IF($D$13="","",IF($D796=$B$7,1+MAX($A$11:A795),""))</f>
        <v/>
      </c>
    </row>
    <row r="797" spans="1:1" ht="15.95" customHeight="1">
      <c r="A797" s="1001" t="str">
        <f>+IF($D$13="","",IF($D797=$B$7,1+MAX($A$11:A796),""))</f>
        <v/>
      </c>
    </row>
    <row r="798" spans="1:1" ht="15.95" customHeight="1">
      <c r="A798" s="1001" t="str">
        <f>+IF($D$13="","",IF($D798=$B$7,1+MAX($A$11:A797),""))</f>
        <v/>
      </c>
    </row>
    <row r="799" spans="1:1" ht="15.95" customHeight="1">
      <c r="A799" s="1001" t="str">
        <f>+IF($D$13="","",IF($D799=$B$7,1+MAX($A$11:A798),""))</f>
        <v/>
      </c>
    </row>
    <row r="800" spans="1:1" ht="15.95" customHeight="1">
      <c r="A800" s="1001" t="str">
        <f>+IF($D$13="","",IF($D800=$B$7,1+MAX($A$11:A799),""))</f>
        <v/>
      </c>
    </row>
    <row r="801" spans="1:1" ht="15.95" customHeight="1">
      <c r="A801" s="1001" t="str">
        <f>+IF($D$13="","",IF($D801=$B$7,1+MAX($A$11:A800),""))</f>
        <v/>
      </c>
    </row>
    <row r="802" spans="1:1" ht="15.95" customHeight="1">
      <c r="A802" s="1001" t="str">
        <f>+IF($D$13="","",IF($D802=$B$7,1+MAX($A$11:A801),""))</f>
        <v/>
      </c>
    </row>
    <row r="803" spans="1:1" ht="15.95" customHeight="1">
      <c r="A803" s="1001" t="str">
        <f>+IF($D$13="","",IF($D803=$B$7,1+MAX($A$11:A802),""))</f>
        <v/>
      </c>
    </row>
    <row r="804" spans="1:1" ht="15.95" customHeight="1">
      <c r="A804" s="1001" t="str">
        <f>+IF($D$13="","",IF($D804=$B$7,1+MAX($A$11:A803),""))</f>
        <v/>
      </c>
    </row>
    <row r="805" spans="1:1" ht="15.95" customHeight="1">
      <c r="A805" s="1001" t="str">
        <f>+IF($D$13="","",IF($D805=$B$7,1+MAX($A$11:A804),""))</f>
        <v/>
      </c>
    </row>
    <row r="806" spans="1:1" ht="15.95" customHeight="1">
      <c r="A806" s="1001" t="str">
        <f>+IF($D$13="","",IF($D806=$B$7,1+MAX($A$11:A805),""))</f>
        <v/>
      </c>
    </row>
    <row r="807" spans="1:1" ht="15.95" customHeight="1">
      <c r="A807" s="1001" t="str">
        <f>+IF($D$13="","",IF($D807=$B$7,1+MAX($A$11:A806),""))</f>
        <v/>
      </c>
    </row>
    <row r="808" spans="1:1" ht="15.95" customHeight="1">
      <c r="A808" s="1001" t="str">
        <f>+IF($D$13="","",IF($D808=$B$7,1+MAX($A$11:A807),""))</f>
        <v/>
      </c>
    </row>
    <row r="809" spans="1:1" ht="15.95" customHeight="1">
      <c r="A809" s="1001" t="str">
        <f>+IF($D$13="","",IF($D809=$B$7,1+MAX($A$11:A808),""))</f>
        <v/>
      </c>
    </row>
    <row r="810" spans="1:1" ht="15.95" customHeight="1">
      <c r="A810" s="1001" t="str">
        <f>+IF($D$13="","",IF($D810=$B$7,1+MAX($A$11:A809),""))</f>
        <v/>
      </c>
    </row>
    <row r="811" spans="1:1" ht="15.95" customHeight="1">
      <c r="A811" s="1001" t="str">
        <f>+IF($D$13="","",IF($D811=$B$7,1+MAX($A$11:A810),""))</f>
        <v/>
      </c>
    </row>
    <row r="812" spans="1:1" ht="15.95" customHeight="1">
      <c r="A812" s="1001" t="str">
        <f>+IF($D$13="","",IF($D812=$B$7,1+MAX($A$11:A811),""))</f>
        <v/>
      </c>
    </row>
    <row r="813" spans="1:1" ht="15.95" customHeight="1">
      <c r="A813" s="1001" t="str">
        <f>+IF($D$13="","",IF($D813=$B$7,1+MAX($A$11:A812),""))</f>
        <v/>
      </c>
    </row>
    <row r="814" spans="1:1" ht="15.95" customHeight="1">
      <c r="A814" s="1001" t="str">
        <f>+IF($D$13="","",IF($D814=$B$7,1+MAX($A$11:A813),""))</f>
        <v/>
      </c>
    </row>
    <row r="815" spans="1:1" ht="15.95" customHeight="1">
      <c r="A815" s="1001" t="str">
        <f>+IF($D$13="","",IF($D815=$B$7,1+MAX($A$11:A814),""))</f>
        <v/>
      </c>
    </row>
    <row r="816" spans="1:1" ht="15.95" customHeight="1">
      <c r="A816" s="1001" t="str">
        <f>+IF($D$13="","",IF($D816=$B$7,1+MAX($A$11:A815),""))</f>
        <v/>
      </c>
    </row>
    <row r="817" spans="1:1" ht="15.95" customHeight="1">
      <c r="A817" s="1001" t="str">
        <f>+IF($D$13="","",IF($D817=$B$7,1+MAX($A$11:A816),""))</f>
        <v/>
      </c>
    </row>
    <row r="818" spans="1:1" ht="15.95" customHeight="1">
      <c r="A818" s="1001" t="str">
        <f>+IF($D$13="","",IF($D818=$B$7,1+MAX($A$11:A817),""))</f>
        <v/>
      </c>
    </row>
    <row r="819" spans="1:1" ht="15.95" customHeight="1">
      <c r="A819" s="1001" t="str">
        <f>+IF($D$13="","",IF($D819=$B$7,1+MAX($A$11:A818),""))</f>
        <v/>
      </c>
    </row>
    <row r="820" spans="1:1" ht="15.95" customHeight="1">
      <c r="A820" s="1001" t="str">
        <f>+IF($D$13="","",IF($D820=$B$7,1+MAX($A$11:A819),""))</f>
        <v/>
      </c>
    </row>
    <row r="821" spans="1:1" ht="15.95" customHeight="1">
      <c r="A821" s="1001" t="str">
        <f>+IF($D$13="","",IF($D821=$B$7,1+MAX($A$11:A820),""))</f>
        <v/>
      </c>
    </row>
    <row r="822" spans="1:1" ht="15.95" customHeight="1">
      <c r="A822" s="1001" t="str">
        <f>+IF($D$13="","",IF($D822=$B$7,1+MAX($A$11:A821),""))</f>
        <v/>
      </c>
    </row>
    <row r="823" spans="1:1" ht="15.95" customHeight="1">
      <c r="A823" s="1001" t="str">
        <f>+IF($D$13="","",IF($D823=$B$7,1+MAX($A$11:A822),""))</f>
        <v/>
      </c>
    </row>
    <row r="824" spans="1:1" ht="15.95" customHeight="1">
      <c r="A824" s="1001" t="str">
        <f>+IF($D$13="","",IF($D824=$B$7,1+MAX($A$11:A823),""))</f>
        <v/>
      </c>
    </row>
    <row r="825" spans="1:1" ht="15.95" customHeight="1">
      <c r="A825" s="1001" t="str">
        <f>+IF($D$13="","",IF($D825=$B$7,1+MAX($A$11:A824),""))</f>
        <v/>
      </c>
    </row>
    <row r="826" spans="1:1" ht="15.95" customHeight="1">
      <c r="A826" s="1001" t="str">
        <f>+IF($D$13="","",IF($D826=$B$7,1+MAX($A$11:A825),""))</f>
        <v/>
      </c>
    </row>
    <row r="827" spans="1:1" ht="15.95" customHeight="1">
      <c r="A827" s="1001" t="str">
        <f>+IF($D$13="","",IF($D827=$B$7,1+MAX($A$11:A826),""))</f>
        <v/>
      </c>
    </row>
    <row r="828" spans="1:1" ht="15.95" customHeight="1">
      <c r="A828" s="1001" t="str">
        <f>+IF($D$13="","",IF($D828=$B$7,1+MAX($A$11:A827),""))</f>
        <v/>
      </c>
    </row>
    <row r="829" spans="1:1" ht="15.95" customHeight="1">
      <c r="A829" s="1001" t="str">
        <f>+IF($D$13="","",IF($D829=$B$7,1+MAX($A$11:A828),""))</f>
        <v/>
      </c>
    </row>
    <row r="830" spans="1:1" ht="15.95" customHeight="1">
      <c r="A830" s="1001" t="str">
        <f>+IF($D$13="","",IF($D830=$B$7,1+MAX($A$11:A829),""))</f>
        <v/>
      </c>
    </row>
    <row r="831" spans="1:1" ht="15.95" customHeight="1">
      <c r="A831" s="1001" t="str">
        <f>+IF($D$13="","",IF($D831=$B$7,1+MAX($A$11:A830),""))</f>
        <v/>
      </c>
    </row>
    <row r="832" spans="1:1" ht="15.95" customHeight="1">
      <c r="A832" s="1001" t="str">
        <f>+IF($D$13="","",IF($D832=$B$7,1+MAX($A$11:A831),""))</f>
        <v/>
      </c>
    </row>
    <row r="833" spans="1:1" ht="15.95" customHeight="1">
      <c r="A833" s="1001" t="str">
        <f>+IF($D$13="","",IF($D833=$B$7,1+MAX($A$11:A832),""))</f>
        <v/>
      </c>
    </row>
    <row r="834" spans="1:1" ht="15.95" customHeight="1">
      <c r="A834" s="1001" t="str">
        <f>+IF($D$13="","",IF($D834=$B$7,1+MAX($A$11:A833),""))</f>
        <v/>
      </c>
    </row>
    <row r="835" spans="1:1" ht="15.95" customHeight="1">
      <c r="A835" s="1001" t="str">
        <f>+IF($D$13="","",IF($D835=$B$7,1+MAX($A$11:A834),""))</f>
        <v/>
      </c>
    </row>
    <row r="836" spans="1:1" ht="15.95" customHeight="1">
      <c r="A836" s="1001" t="str">
        <f>+IF($D$13="","",IF($D836=$B$7,1+MAX($A$11:A835),""))</f>
        <v/>
      </c>
    </row>
    <row r="837" spans="1:1" ht="15.95" customHeight="1">
      <c r="A837" s="1001" t="str">
        <f>+IF($D$13="","",IF($D837=$B$7,1+MAX($A$11:A836),""))</f>
        <v/>
      </c>
    </row>
    <row r="838" spans="1:1" ht="15.95" customHeight="1">
      <c r="A838" s="1001" t="str">
        <f>+IF($D$13="","",IF($D838=$B$7,1+MAX($A$11:A837),""))</f>
        <v/>
      </c>
    </row>
    <row r="839" spans="1:1" ht="15.95" customHeight="1">
      <c r="A839" s="1001" t="str">
        <f>+IF($D$13="","",IF($D839=$B$7,1+MAX($A$11:A838),""))</f>
        <v/>
      </c>
    </row>
    <row r="840" spans="1:1" ht="15.95" customHeight="1">
      <c r="A840" s="1001" t="str">
        <f>+IF($D$13="","",IF($D840=$B$7,1+MAX($A$11:A839),""))</f>
        <v/>
      </c>
    </row>
    <row r="841" spans="1:1" ht="15.95" customHeight="1">
      <c r="A841" s="1001" t="str">
        <f>+IF($D$13="","",IF($D841=$B$7,1+MAX($A$11:A840),""))</f>
        <v/>
      </c>
    </row>
    <row r="842" spans="1:1" ht="15.95" customHeight="1">
      <c r="A842" s="1001" t="str">
        <f>+IF($D$13="","",IF($D842=$B$7,1+MAX($A$11:A841),""))</f>
        <v/>
      </c>
    </row>
    <row r="843" spans="1:1" ht="15.95" customHeight="1">
      <c r="A843" s="1001" t="str">
        <f>+IF($D$13="","",IF($D843=$B$7,1+MAX($A$11:A842),""))</f>
        <v/>
      </c>
    </row>
    <row r="844" spans="1:1" ht="15.95" customHeight="1">
      <c r="A844" s="1001" t="str">
        <f>+IF($D$13="","",IF($D844=$B$7,1+MAX($A$11:A843),""))</f>
        <v/>
      </c>
    </row>
    <row r="845" spans="1:1" ht="15.95" customHeight="1">
      <c r="A845" s="1001" t="str">
        <f>+IF($D$13="","",IF($D845=$B$7,1+MAX($A$11:A844),""))</f>
        <v/>
      </c>
    </row>
    <row r="846" spans="1:1" ht="15.95" customHeight="1">
      <c r="A846" s="1001" t="str">
        <f>+IF($D$13="","",IF($D846=$B$7,1+MAX($A$11:A845),""))</f>
        <v/>
      </c>
    </row>
    <row r="847" spans="1:1" ht="15.95" customHeight="1">
      <c r="A847" s="1001" t="str">
        <f>+IF($D$13="","",IF($D847=$B$7,1+MAX($A$11:A846),""))</f>
        <v/>
      </c>
    </row>
    <row r="848" spans="1:1" ht="15.95" customHeight="1">
      <c r="A848" s="1001" t="str">
        <f>+IF($D$13="","",IF($D848=$B$7,1+MAX($A$11:A847),""))</f>
        <v/>
      </c>
    </row>
    <row r="849" spans="1:1" ht="15.95" customHeight="1">
      <c r="A849" s="1001" t="str">
        <f>+IF($D$13="","",IF($D849=$B$7,1+MAX($A$11:A848),""))</f>
        <v/>
      </c>
    </row>
    <row r="850" spans="1:1" ht="15.95" customHeight="1">
      <c r="A850" s="1001" t="str">
        <f>+IF($D$13="","",IF($D850=$B$7,1+MAX($A$11:A849),""))</f>
        <v/>
      </c>
    </row>
    <row r="851" spans="1:1" ht="15.95" customHeight="1">
      <c r="A851" s="1001" t="str">
        <f>+IF($D$13="","",IF($D851=$B$7,1+MAX($A$11:A850),""))</f>
        <v/>
      </c>
    </row>
    <row r="852" spans="1:1" ht="15.95" customHeight="1">
      <c r="A852" s="1001" t="str">
        <f>+IF($D$13="","",IF($D852=$B$7,1+MAX($A$11:A851),""))</f>
        <v/>
      </c>
    </row>
    <row r="853" spans="1:1" ht="15.95" customHeight="1">
      <c r="A853" s="1001" t="str">
        <f>+IF($D$13="","",IF($D853=$B$7,1+MAX($A$11:A852),""))</f>
        <v/>
      </c>
    </row>
    <row r="854" spans="1:1" ht="15.95" customHeight="1">
      <c r="A854" s="1001" t="str">
        <f>+IF($D$13="","",IF($D854=$B$7,1+MAX($A$11:A853),""))</f>
        <v/>
      </c>
    </row>
    <row r="855" spans="1:1" ht="15.95" customHeight="1">
      <c r="A855" s="1001" t="str">
        <f>+IF($D$13="","",IF($D855=$B$7,1+MAX($A$11:A854),""))</f>
        <v/>
      </c>
    </row>
    <row r="856" spans="1:1" ht="15.95" customHeight="1">
      <c r="A856" s="1001" t="str">
        <f>+IF($D$13="","",IF($D856=$B$7,1+MAX($A$11:A855),""))</f>
        <v/>
      </c>
    </row>
    <row r="857" spans="1:1" ht="15.95" customHeight="1">
      <c r="A857" s="1001" t="str">
        <f>+IF($D$13="","",IF($D857=$B$7,1+MAX($A$11:A856),""))</f>
        <v/>
      </c>
    </row>
    <row r="858" spans="1:1" ht="15.95" customHeight="1">
      <c r="A858" s="1001" t="str">
        <f>+IF($D$13="","",IF($D858=$B$7,1+MAX($A$11:A857),""))</f>
        <v/>
      </c>
    </row>
    <row r="859" spans="1:1" ht="15.95" customHeight="1">
      <c r="A859" s="1001" t="str">
        <f>+IF($D$13="","",IF($D859=$B$7,1+MAX($A$11:A858),""))</f>
        <v/>
      </c>
    </row>
    <row r="860" spans="1:1" ht="15.95" customHeight="1">
      <c r="A860" s="1001" t="str">
        <f>+IF($D$13="","",IF($D860=$B$7,1+MAX($A$11:A859),""))</f>
        <v/>
      </c>
    </row>
    <row r="861" spans="1:1" ht="15.95" customHeight="1">
      <c r="A861" s="1001" t="str">
        <f>+IF($D$13="","",IF($D861=$B$7,1+MAX($A$11:A860),""))</f>
        <v/>
      </c>
    </row>
    <row r="862" spans="1:1" ht="15.95" customHeight="1">
      <c r="A862" s="1001" t="str">
        <f>+IF($D$13="","",IF($D862=$B$7,1+MAX($A$11:A861),""))</f>
        <v/>
      </c>
    </row>
    <row r="863" spans="1:1" ht="15.95" customHeight="1">
      <c r="A863" s="1001" t="str">
        <f>+IF($D$13="","",IF($D863=$B$7,1+MAX($A$11:A862),""))</f>
        <v/>
      </c>
    </row>
    <row r="864" spans="1:1" ht="15.95" customHeight="1">
      <c r="A864" s="1001" t="str">
        <f>+IF($D$13="","",IF($D864=$B$7,1+MAX($A$11:A863),""))</f>
        <v/>
      </c>
    </row>
    <row r="865" spans="1:1" ht="15.95" customHeight="1">
      <c r="A865" s="1001" t="str">
        <f>+IF($D$13="","",IF($D865=$B$7,1+MAX($A$11:A864),""))</f>
        <v/>
      </c>
    </row>
    <row r="866" spans="1:1" ht="15.95" customHeight="1">
      <c r="A866" s="1001" t="str">
        <f>+IF($D$13="","",IF($D866=$B$7,1+MAX($A$11:A865),""))</f>
        <v/>
      </c>
    </row>
    <row r="867" spans="1:1" ht="15.95" customHeight="1">
      <c r="A867" s="1001" t="str">
        <f>+IF($D$13="","",IF($D867=$B$7,1+MAX($A$11:A866),""))</f>
        <v/>
      </c>
    </row>
    <row r="868" spans="1:1" ht="15.95" customHeight="1">
      <c r="A868" s="1001" t="str">
        <f>+IF($D$13="","",IF($D868=$B$7,1+MAX($A$11:A867),""))</f>
        <v/>
      </c>
    </row>
    <row r="869" spans="1:1" ht="15.95" customHeight="1">
      <c r="A869" s="1001" t="str">
        <f>+IF($D$13="","",IF($D869=$B$7,1+MAX($A$11:A868),""))</f>
        <v/>
      </c>
    </row>
    <row r="870" spans="1:1" ht="15.95" customHeight="1">
      <c r="A870" s="1001" t="str">
        <f>+IF($D$13="","",IF($D870=$B$7,1+MAX($A$11:A869),""))</f>
        <v/>
      </c>
    </row>
    <row r="871" spans="1:1" ht="15.95" customHeight="1">
      <c r="A871" s="1001" t="str">
        <f>+IF($D$13="","",IF($D871=$B$7,1+MAX($A$11:A870),""))</f>
        <v/>
      </c>
    </row>
    <row r="872" spans="1:1" ht="15.95" customHeight="1">
      <c r="A872" s="1001" t="str">
        <f>+IF($D$13="","",IF($D872=$B$7,1+MAX($A$11:A871),""))</f>
        <v/>
      </c>
    </row>
    <row r="873" spans="1:1" ht="15.95" customHeight="1">
      <c r="A873" s="1001" t="str">
        <f>+IF($D$13="","",IF($D873=$B$7,1+MAX($A$11:A872),""))</f>
        <v/>
      </c>
    </row>
    <row r="874" spans="1:1" ht="15.95" customHeight="1">
      <c r="A874" s="1001" t="str">
        <f>+IF($D$13="","",IF($D874=$B$7,1+MAX($A$11:A873),""))</f>
        <v/>
      </c>
    </row>
    <row r="875" spans="1:1" ht="15.95" customHeight="1">
      <c r="A875" s="1001" t="str">
        <f>+IF($D$13="","",IF($D875=$B$7,1+MAX($A$11:A874),""))</f>
        <v/>
      </c>
    </row>
    <row r="876" spans="1:1" ht="15.95" customHeight="1">
      <c r="A876" s="1001" t="str">
        <f>+IF($D$13="","",IF($D876=$B$7,1+MAX($A$11:A875),""))</f>
        <v/>
      </c>
    </row>
    <row r="877" spans="1:1" ht="15.95" customHeight="1">
      <c r="A877" s="1001" t="str">
        <f>+IF($D$13="","",IF($D877=$B$7,1+MAX($A$11:A876),""))</f>
        <v/>
      </c>
    </row>
    <row r="878" spans="1:1" ht="15.95" customHeight="1">
      <c r="A878" s="1001" t="str">
        <f>+IF($D$13="","",IF($D878=$B$7,1+MAX($A$11:A877),""))</f>
        <v/>
      </c>
    </row>
    <row r="879" spans="1:1" ht="15.95" customHeight="1">
      <c r="A879" s="1001" t="str">
        <f>+IF($D$13="","",IF($D879=$B$7,1+MAX($A$11:A878),""))</f>
        <v/>
      </c>
    </row>
    <row r="880" spans="1:1" ht="15.95" customHeight="1">
      <c r="A880" s="1001" t="str">
        <f>+IF($D$13="","",IF($D880=$B$7,1+MAX($A$11:A879),""))</f>
        <v/>
      </c>
    </row>
    <row r="881" spans="1:1" ht="15.95" customHeight="1">
      <c r="A881" s="1001" t="str">
        <f>+IF($D$13="","",IF($D881=$B$7,1+MAX($A$11:A880),""))</f>
        <v/>
      </c>
    </row>
    <row r="882" spans="1:1" ht="15.95" customHeight="1">
      <c r="A882" s="1001" t="str">
        <f>+IF($D$13="","",IF($D882=$B$7,1+MAX($A$11:A881),""))</f>
        <v/>
      </c>
    </row>
    <row r="883" spans="1:1" ht="15.95" customHeight="1">
      <c r="A883" s="1001" t="str">
        <f>+IF($D$13="","",IF($D883=$B$7,1+MAX($A$11:A882),""))</f>
        <v/>
      </c>
    </row>
    <row r="884" spans="1:1" ht="15.95" customHeight="1">
      <c r="A884" s="1001" t="str">
        <f>+IF($D$13="","",IF($D884=$B$7,1+MAX($A$11:A883),""))</f>
        <v/>
      </c>
    </row>
    <row r="885" spans="1:1" ht="15.95" customHeight="1">
      <c r="A885" s="1001" t="str">
        <f>+IF($D$13="","",IF($D885=$B$7,1+MAX($A$11:A884),""))</f>
        <v/>
      </c>
    </row>
    <row r="886" spans="1:1" ht="15.95" customHeight="1">
      <c r="A886" s="1001" t="str">
        <f>+IF($D$13="","",IF($D886=$B$7,1+MAX($A$11:A885),""))</f>
        <v/>
      </c>
    </row>
    <row r="887" spans="1:1" ht="15.95" customHeight="1">
      <c r="A887" s="1001" t="str">
        <f>+IF($D$13="","",IF($D887=$B$7,1+MAX($A$11:A886),""))</f>
        <v/>
      </c>
    </row>
    <row r="888" spans="1:1" ht="15.95" customHeight="1">
      <c r="A888" s="1001" t="str">
        <f>+IF($D$13="","",IF($D888=$B$7,1+MAX($A$11:A887),""))</f>
        <v/>
      </c>
    </row>
    <row r="889" spans="1:1" ht="15.95" customHeight="1">
      <c r="A889" s="1001" t="str">
        <f>+IF($D$13="","",IF($D889=$B$7,1+MAX($A$11:A888),""))</f>
        <v/>
      </c>
    </row>
    <row r="890" spans="1:1" ht="15.95" customHeight="1">
      <c r="A890" s="1001" t="str">
        <f>+IF($D$13="","",IF($D890=$B$7,1+MAX($A$11:A889),""))</f>
        <v/>
      </c>
    </row>
    <row r="891" spans="1:1" ht="15.95" customHeight="1">
      <c r="A891" s="1001" t="str">
        <f>+IF($D$13="","",IF($D891=$B$7,1+MAX($A$11:A890),""))</f>
        <v/>
      </c>
    </row>
    <row r="892" spans="1:1" ht="15.95" customHeight="1">
      <c r="A892" s="1001" t="str">
        <f>+IF($D$13="","",IF($D892=$B$7,1+MAX($A$11:A891),""))</f>
        <v/>
      </c>
    </row>
    <row r="893" spans="1:1" ht="15.95" customHeight="1">
      <c r="A893" s="1001" t="str">
        <f>+IF($D$13="","",IF($D893=$B$7,1+MAX($A$11:A892),""))</f>
        <v/>
      </c>
    </row>
    <row r="894" spans="1:1" ht="15.95" customHeight="1">
      <c r="A894" s="1001" t="str">
        <f>+IF($D$13="","",IF($D894=$B$7,1+MAX($A$11:A893),""))</f>
        <v/>
      </c>
    </row>
    <row r="895" spans="1:1" ht="15.95" customHeight="1">
      <c r="A895" s="1001" t="str">
        <f>+IF($D$13="","",IF($D895=$B$7,1+MAX($A$11:A894),""))</f>
        <v/>
      </c>
    </row>
    <row r="896" spans="1:1" ht="15.95" customHeight="1">
      <c r="A896" s="1001" t="str">
        <f>+IF($D$13="","",IF($D896=$B$7,1+MAX($A$11:A895),""))</f>
        <v/>
      </c>
    </row>
    <row r="897" spans="1:1" ht="15.95" customHeight="1">
      <c r="A897" s="1001" t="str">
        <f>+IF($D$13="","",IF($D897=$B$7,1+MAX($A$11:A896),""))</f>
        <v/>
      </c>
    </row>
    <row r="898" spans="1:1" ht="15.95" customHeight="1">
      <c r="A898" s="1001" t="str">
        <f>+IF($D$13="","",IF($D898=$B$7,1+MAX($A$11:A897),""))</f>
        <v/>
      </c>
    </row>
    <row r="899" spans="1:1" ht="15.95" customHeight="1">
      <c r="A899" s="1001" t="str">
        <f>+IF($D$13="","",IF($D899=$B$7,1+MAX($A$11:A898),""))</f>
        <v/>
      </c>
    </row>
    <row r="900" spans="1:1" ht="15.95" customHeight="1">
      <c r="A900" s="1001" t="str">
        <f>+IF($D$13="","",IF($D900=$B$7,1+MAX($A$11:A899),""))</f>
        <v/>
      </c>
    </row>
    <row r="901" spans="1:1" ht="15.95" customHeight="1">
      <c r="A901" s="1001" t="str">
        <f>+IF($D$13="","",IF($D901=$B$7,1+MAX($A$11:A900),""))</f>
        <v/>
      </c>
    </row>
    <row r="902" spans="1:1" ht="15.95" customHeight="1">
      <c r="A902" s="1001" t="str">
        <f>+IF($D$13="","",IF($D902=$B$7,1+MAX($A$11:A901),""))</f>
        <v/>
      </c>
    </row>
    <row r="903" spans="1:1" ht="15.95" customHeight="1">
      <c r="A903" s="1001" t="str">
        <f>+IF($D$13="","",IF($D903=$B$7,1+MAX($A$11:A902),""))</f>
        <v/>
      </c>
    </row>
    <row r="904" spans="1:1" ht="15.95" customHeight="1">
      <c r="A904" s="1001" t="str">
        <f>+IF($D$13="","",IF($D904=$B$7,1+MAX($A$11:A903),""))</f>
        <v/>
      </c>
    </row>
    <row r="905" spans="1:1" ht="15.95" customHeight="1">
      <c r="A905" s="1001" t="str">
        <f>+IF($D$13="","",IF($D905=$B$7,1+MAX($A$11:A904),""))</f>
        <v/>
      </c>
    </row>
    <row r="906" spans="1:1" ht="15.95" customHeight="1">
      <c r="A906" s="1001" t="str">
        <f>+IF($D$13="","",IF($D906=$B$7,1+MAX($A$11:A905),""))</f>
        <v/>
      </c>
    </row>
    <row r="907" spans="1:1" ht="15.95" customHeight="1">
      <c r="A907" s="1001" t="str">
        <f>+IF($D$13="","",IF($D907=$B$7,1+MAX($A$11:A906),""))</f>
        <v/>
      </c>
    </row>
    <row r="908" spans="1:1" ht="15.95" customHeight="1">
      <c r="A908" s="1001" t="str">
        <f>+IF($D$13="","",IF($D908=$B$7,1+MAX($A$11:A907),""))</f>
        <v/>
      </c>
    </row>
    <row r="909" spans="1:1" ht="15.95" customHeight="1">
      <c r="A909" s="1001" t="str">
        <f>+IF($D$13="","",IF($D909=$B$7,1+MAX($A$11:A908),""))</f>
        <v/>
      </c>
    </row>
    <row r="910" spans="1:1" ht="15.95" customHeight="1">
      <c r="A910" s="1001" t="str">
        <f>+IF($D$13="","",IF($D910=$B$7,1+MAX($A$11:A909),""))</f>
        <v/>
      </c>
    </row>
    <row r="911" spans="1:1" ht="15.95" customHeight="1">
      <c r="A911" s="1001" t="str">
        <f>+IF($D$13="","",IF($D911=$B$7,1+MAX($A$11:A910),""))</f>
        <v/>
      </c>
    </row>
    <row r="912" spans="1:1" ht="15.95" customHeight="1">
      <c r="A912" s="1001" t="str">
        <f>+IF($D$13="","",IF($D912=$B$7,1+MAX($A$11:A911),""))</f>
        <v/>
      </c>
    </row>
    <row r="913" spans="1:1" ht="15.95" customHeight="1">
      <c r="A913" s="1001" t="str">
        <f>+IF($D$13="","",IF($D913=$B$7,1+MAX($A$11:A912),""))</f>
        <v/>
      </c>
    </row>
    <row r="914" spans="1:1" ht="15.95" customHeight="1">
      <c r="A914" s="1001" t="str">
        <f>+IF($D$13="","",IF($D914=$B$7,1+MAX($A$11:A913),""))</f>
        <v/>
      </c>
    </row>
    <row r="915" spans="1:1" ht="15.95" customHeight="1">
      <c r="A915" s="1001" t="str">
        <f>+IF($D$13="","",IF($D915=$B$7,1+MAX($A$11:A914),""))</f>
        <v/>
      </c>
    </row>
    <row r="916" spans="1:1" ht="15.95" customHeight="1">
      <c r="A916" s="1001" t="str">
        <f>+IF($D$13="","",IF($D916=$B$7,1+MAX($A$11:A915),""))</f>
        <v/>
      </c>
    </row>
    <row r="917" spans="1:1" ht="15.95" customHeight="1">
      <c r="A917" s="1001" t="str">
        <f>+IF($D$13="","",IF($D917=$B$7,1+MAX($A$11:A916),""))</f>
        <v/>
      </c>
    </row>
    <row r="918" spans="1:1" ht="15.95" customHeight="1">
      <c r="A918" s="1001" t="str">
        <f>+IF($D$13="","",IF($D918=$B$7,1+MAX($A$11:A917),""))</f>
        <v/>
      </c>
    </row>
    <row r="919" spans="1:1" ht="15.95" customHeight="1">
      <c r="A919" s="1001" t="str">
        <f>+IF($D$13="","",IF($D919=$B$7,1+MAX($A$11:A918),""))</f>
        <v/>
      </c>
    </row>
    <row r="920" spans="1:1" ht="15.95" customHeight="1">
      <c r="A920" s="1001" t="str">
        <f>+IF($D$13="","",IF($D920=$B$7,1+MAX($A$11:A919),""))</f>
        <v/>
      </c>
    </row>
    <row r="921" spans="1:1" ht="15.95" customHeight="1">
      <c r="A921" s="1001" t="str">
        <f>+IF($D$13="","",IF($D921=$B$7,1+MAX($A$11:A920),""))</f>
        <v/>
      </c>
    </row>
    <row r="922" spans="1:1" ht="15.95" customHeight="1">
      <c r="A922" s="1001" t="str">
        <f>+IF($D$13="","",IF($D922=$B$7,1+MAX($A$11:A921),""))</f>
        <v/>
      </c>
    </row>
    <row r="923" spans="1:1" ht="15.95" customHeight="1">
      <c r="A923" s="1001" t="str">
        <f>+IF($D$13="","",IF($D923=$B$7,1+MAX($A$11:A922),""))</f>
        <v/>
      </c>
    </row>
    <row r="924" spans="1:1" ht="15.95" customHeight="1">
      <c r="A924" s="1001" t="str">
        <f>+IF($D$13="","",IF($D924=$B$7,1+MAX($A$11:A923),""))</f>
        <v/>
      </c>
    </row>
    <row r="925" spans="1:1" ht="15.95" customHeight="1">
      <c r="A925" s="1001" t="str">
        <f>+IF($D$13="","",IF($D925=$B$7,1+MAX($A$11:A924),""))</f>
        <v/>
      </c>
    </row>
    <row r="926" spans="1:1" ht="15.95" customHeight="1">
      <c r="A926" s="1001" t="str">
        <f>+IF($D$13="","",IF($D926=$B$7,1+MAX($A$11:A925),""))</f>
        <v/>
      </c>
    </row>
    <row r="927" spans="1:1" ht="15.95" customHeight="1">
      <c r="A927" s="1001" t="str">
        <f>+IF($D$13="","",IF($D927=$B$7,1+MAX($A$11:A926),""))</f>
        <v/>
      </c>
    </row>
    <row r="928" spans="1:1" ht="15.95" customHeight="1">
      <c r="A928" s="1001" t="str">
        <f>+IF($D$13="","",IF($D928=$B$7,1+MAX($A$11:A927),""))</f>
        <v/>
      </c>
    </row>
    <row r="929" spans="1:1" ht="15.95" customHeight="1">
      <c r="A929" s="1001" t="str">
        <f>+IF($D$13="","",IF($D929=$B$7,1+MAX($A$11:A928),""))</f>
        <v/>
      </c>
    </row>
    <row r="930" spans="1:1" ht="15.95" customHeight="1">
      <c r="A930" s="1001" t="str">
        <f>+IF($D$13="","",IF($D930=$B$7,1+MAX($A$11:A929),""))</f>
        <v/>
      </c>
    </row>
    <row r="931" spans="1:1" ht="15.95" customHeight="1">
      <c r="A931" s="1001" t="str">
        <f>+IF($D$13="","",IF($D931=$B$7,1+MAX($A$11:A930),""))</f>
        <v/>
      </c>
    </row>
    <row r="932" spans="1:1" ht="15.95" customHeight="1">
      <c r="A932" s="1001" t="str">
        <f>+IF($D$13="","",IF($D932=$B$7,1+MAX($A$11:A931),""))</f>
        <v/>
      </c>
    </row>
    <row r="933" spans="1:1" ht="15.95" customHeight="1">
      <c r="A933" s="1001" t="str">
        <f>+IF($D$13="","",IF($D933=$B$7,1+MAX($A$11:A932),""))</f>
        <v/>
      </c>
    </row>
    <row r="934" spans="1:1" ht="15.95" customHeight="1">
      <c r="A934" s="1001" t="str">
        <f>+IF($D$13="","",IF($D934=$B$7,1+MAX($A$11:A933),""))</f>
        <v/>
      </c>
    </row>
    <row r="935" spans="1:1" ht="15.95" customHeight="1">
      <c r="A935" s="1001" t="str">
        <f>+IF($D$13="","",IF($D935=$B$7,1+MAX($A$11:A934),""))</f>
        <v/>
      </c>
    </row>
    <row r="936" spans="1:1" ht="15.95" customHeight="1">
      <c r="A936" s="1001" t="str">
        <f>+IF($D$13="","",IF($D936=$B$7,1+MAX($A$11:A935),""))</f>
        <v/>
      </c>
    </row>
    <row r="937" spans="1:1" ht="15.95" customHeight="1">
      <c r="A937" s="1001" t="str">
        <f>+IF($D$13="","",IF($D937=$B$7,1+MAX($A$11:A936),""))</f>
        <v/>
      </c>
    </row>
    <row r="938" spans="1:1" ht="15.95" customHeight="1">
      <c r="A938" s="1001" t="str">
        <f>+IF($D$13="","",IF($D938=$B$7,1+MAX($A$11:A937),""))</f>
        <v/>
      </c>
    </row>
    <row r="939" spans="1:1" ht="15.95" customHeight="1">
      <c r="A939" s="1001" t="str">
        <f>+IF($D$13="","",IF($D939=$B$7,1+MAX($A$11:A938),""))</f>
        <v/>
      </c>
    </row>
    <row r="940" spans="1:1" ht="15.95" customHeight="1">
      <c r="A940" s="1001" t="str">
        <f>+IF($D$13="","",IF($D940=$B$7,1+MAX($A$11:A939),""))</f>
        <v/>
      </c>
    </row>
    <row r="941" spans="1:1" ht="15.95" customHeight="1">
      <c r="A941" s="1001" t="str">
        <f>+IF($D$13="","",IF($D941=$B$7,1+MAX($A$11:A940),""))</f>
        <v/>
      </c>
    </row>
    <row r="942" spans="1:1" ht="15.95" customHeight="1">
      <c r="A942" s="1001" t="str">
        <f>+IF($D$13="","",IF($D942=$B$7,1+MAX($A$11:A941),""))</f>
        <v/>
      </c>
    </row>
    <row r="943" spans="1:1" ht="15.95" customHeight="1">
      <c r="A943" s="1001" t="str">
        <f>+IF($D$13="","",IF($D943=$B$7,1+MAX($A$11:A942),""))</f>
        <v/>
      </c>
    </row>
    <row r="944" spans="1:1" ht="15.95" customHeight="1">
      <c r="A944" s="1001" t="str">
        <f>+IF($D$13="","",IF($D944=$B$7,1+MAX($A$11:A943),""))</f>
        <v/>
      </c>
    </row>
    <row r="945" spans="1:1" ht="15.95" customHeight="1">
      <c r="A945" s="1001" t="str">
        <f>+IF($D$13="","",IF($D945=$B$7,1+MAX($A$11:A944),""))</f>
        <v/>
      </c>
    </row>
    <row r="946" spans="1:1" ht="15.95" customHeight="1">
      <c r="A946" s="1001" t="str">
        <f>+IF($D$13="","",IF($D946=$B$7,1+MAX($A$11:A945),""))</f>
        <v/>
      </c>
    </row>
    <row r="947" spans="1:1" ht="15.95" customHeight="1">
      <c r="A947" s="1001" t="str">
        <f>+IF($D$13="","",IF($D947=$B$7,1+MAX($A$11:A946),""))</f>
        <v/>
      </c>
    </row>
    <row r="948" spans="1:1" ht="15.95" customHeight="1">
      <c r="A948" s="1001" t="str">
        <f>+IF($D$13="","",IF($D948=$B$7,1+MAX($A$11:A947),""))</f>
        <v/>
      </c>
    </row>
    <row r="949" spans="1:1" ht="15.95" customHeight="1">
      <c r="A949" s="1001" t="str">
        <f>+IF($D$13="","",IF($D949=$B$7,1+MAX($A$11:A948),""))</f>
        <v/>
      </c>
    </row>
    <row r="950" spans="1:1" ht="15.95" customHeight="1">
      <c r="A950" s="1001" t="str">
        <f>+IF($D$13="","",IF($D950=$B$7,1+MAX($A$11:A949),""))</f>
        <v/>
      </c>
    </row>
    <row r="951" spans="1:1" ht="15.95" customHeight="1">
      <c r="A951" s="1001" t="str">
        <f>+IF($D$13="","",IF($D951=$B$7,1+MAX($A$11:A950),""))</f>
        <v/>
      </c>
    </row>
    <row r="952" spans="1:1" ht="15.95" customHeight="1">
      <c r="A952" s="1001" t="str">
        <f>+IF($D$13="","",IF($D952=$B$7,1+MAX($A$11:A951),""))</f>
        <v/>
      </c>
    </row>
    <row r="953" spans="1:1" ht="15.95" customHeight="1">
      <c r="A953" s="1001" t="str">
        <f>+IF($D$13="","",IF($D953=$B$7,1+MAX($A$11:A952),""))</f>
        <v/>
      </c>
    </row>
    <row r="954" spans="1:1" ht="15.95" customHeight="1">
      <c r="A954" s="1001" t="str">
        <f>+IF($D$13="","",IF($D954=$B$7,1+MAX($A$11:A953),""))</f>
        <v/>
      </c>
    </row>
    <row r="955" spans="1:1" ht="15.95" customHeight="1">
      <c r="A955" s="1001" t="str">
        <f>+IF($D$13="","",IF($D955=$B$7,1+MAX($A$11:A954),""))</f>
        <v/>
      </c>
    </row>
    <row r="956" spans="1:1" ht="15.95" customHeight="1">
      <c r="A956" s="1001" t="str">
        <f>+IF($D$13="","",IF($D956=$B$7,1+MAX($A$11:A955),""))</f>
        <v/>
      </c>
    </row>
    <row r="957" spans="1:1" ht="15.95" customHeight="1">
      <c r="A957" s="1001" t="str">
        <f>+IF($D$13="","",IF($D957=$B$7,1+MAX($A$11:A956),""))</f>
        <v/>
      </c>
    </row>
    <row r="958" spans="1:1" ht="15.95" customHeight="1">
      <c r="A958" s="1001" t="str">
        <f>+IF($D$13="","",IF($D958=$B$7,1+MAX($A$11:A957),""))</f>
        <v/>
      </c>
    </row>
    <row r="959" spans="1:1" ht="15.95" customHeight="1">
      <c r="A959" s="1001" t="str">
        <f>+IF($D$13="","",IF($D959=$B$7,1+MAX($A$11:A958),""))</f>
        <v/>
      </c>
    </row>
    <row r="960" spans="1:1" ht="15.95" customHeight="1">
      <c r="A960" s="1001" t="str">
        <f>+IF($D$13="","",IF($D960=$B$7,1+MAX($A$11:A959),""))</f>
        <v/>
      </c>
    </row>
    <row r="961" spans="1:1" ht="15.95" customHeight="1">
      <c r="A961" s="1001" t="str">
        <f>+IF($D$13="","",IF($D961=$B$7,1+MAX($A$11:A960),""))</f>
        <v/>
      </c>
    </row>
    <row r="962" spans="1:1" ht="15.95" customHeight="1">
      <c r="A962" s="1001" t="str">
        <f>+IF($D$13="","",IF($D962=$B$7,1+MAX($A$11:A961),""))</f>
        <v/>
      </c>
    </row>
    <row r="963" spans="1:1" ht="15.95" customHeight="1">
      <c r="A963" s="1001" t="str">
        <f>+IF($D$13="","",IF($D963=$B$7,1+MAX($A$11:A962),""))</f>
        <v/>
      </c>
    </row>
    <row r="964" spans="1:1" ht="15.95" customHeight="1">
      <c r="A964" s="1001" t="str">
        <f>+IF($D$13="","",IF($D964=$B$7,1+MAX($A$11:A963),""))</f>
        <v/>
      </c>
    </row>
    <row r="965" spans="1:1" ht="15.95" customHeight="1">
      <c r="A965" s="1001" t="str">
        <f>+IF($D$13="","",IF($D965=$B$7,1+MAX($A$11:A964),""))</f>
        <v/>
      </c>
    </row>
    <row r="966" spans="1:1" ht="15.95" customHeight="1">
      <c r="A966" s="1001" t="str">
        <f>+IF($D$13="","",IF($D966=$B$7,1+MAX($A$11:A965),""))</f>
        <v/>
      </c>
    </row>
    <row r="967" spans="1:1" ht="15.95" customHeight="1">
      <c r="A967" s="1001" t="str">
        <f>+IF($D$13="","",IF($D967=$B$7,1+MAX($A$11:A966),""))</f>
        <v/>
      </c>
    </row>
    <row r="968" spans="1:1" ht="15.95" customHeight="1">
      <c r="A968" s="1001" t="str">
        <f>+IF($D$13="","",IF($D968=$B$7,1+MAX($A$11:A967),""))</f>
        <v/>
      </c>
    </row>
    <row r="969" spans="1:1" ht="15.95" customHeight="1">
      <c r="A969" s="1001" t="str">
        <f>+IF($D$13="","",IF($D969=$B$7,1+MAX($A$11:A968),""))</f>
        <v/>
      </c>
    </row>
    <row r="970" spans="1:1" ht="15.95" customHeight="1">
      <c r="A970" s="1001" t="str">
        <f>+IF($D$13="","",IF($D970=$B$7,1+MAX($A$11:A969),""))</f>
        <v/>
      </c>
    </row>
    <row r="971" spans="1:1" ht="15.95" customHeight="1">
      <c r="A971" s="1001" t="str">
        <f>+IF($D$13="","",IF($D971=$B$7,1+MAX($A$11:A970),""))</f>
        <v/>
      </c>
    </row>
    <row r="972" spans="1:1" ht="15.95" customHeight="1">
      <c r="A972" s="1001" t="str">
        <f>+IF($D$13="","",IF($D972=$B$7,1+MAX($A$11:A971),""))</f>
        <v/>
      </c>
    </row>
    <row r="973" spans="1:1" ht="15.95" customHeight="1">
      <c r="A973" s="1001" t="str">
        <f>+IF($D$13="","",IF($D973=$B$7,1+MAX($A$11:A972),""))</f>
        <v/>
      </c>
    </row>
    <row r="974" spans="1:1" ht="15.95" customHeight="1">
      <c r="A974" s="1001" t="str">
        <f>+IF($D$13="","",IF($D974=$B$7,1+MAX($A$11:A973),""))</f>
        <v/>
      </c>
    </row>
    <row r="975" spans="1:1" ht="15.95" customHeight="1">
      <c r="A975" s="1001" t="str">
        <f>+IF($D$13="","",IF($D975=$B$7,1+MAX($A$11:A974),""))</f>
        <v/>
      </c>
    </row>
    <row r="976" spans="1:1" ht="15.95" customHeight="1">
      <c r="A976" s="1001" t="str">
        <f>+IF($D$13="","",IF($D976=$B$7,1+MAX($A$11:A975),""))</f>
        <v/>
      </c>
    </row>
    <row r="977" spans="1:1" ht="15.95" customHeight="1">
      <c r="A977" s="1001" t="str">
        <f>+IF($D$13="","",IF($D977=$B$7,1+MAX($A$11:A976),""))</f>
        <v/>
      </c>
    </row>
    <row r="978" spans="1:1" ht="15.95" customHeight="1">
      <c r="A978" s="1001" t="str">
        <f>+IF($D$13="","",IF($D978=$B$7,1+MAX($A$11:A977),""))</f>
        <v/>
      </c>
    </row>
    <row r="979" spans="1:1" ht="15.95" customHeight="1">
      <c r="A979" s="1001" t="str">
        <f>+IF($D$13="","",IF($D979=$B$7,1+MAX($A$11:A978),""))</f>
        <v/>
      </c>
    </row>
    <row r="980" spans="1:1" ht="15.95" customHeight="1">
      <c r="A980" s="1001" t="str">
        <f>+IF($D$13="","",IF($D980=$B$7,1+MAX($A$11:A979),""))</f>
        <v/>
      </c>
    </row>
    <row r="981" spans="1:1" ht="15.95" customHeight="1">
      <c r="A981" s="1001" t="str">
        <f>+IF($D$13="","",IF($D981=$B$7,1+MAX($A$11:A980),""))</f>
        <v/>
      </c>
    </row>
    <row r="982" spans="1:1" ht="15.95" customHeight="1">
      <c r="A982" s="1001" t="str">
        <f>+IF($D$13="","",IF($D982=$B$7,1+MAX($A$11:A981),""))</f>
        <v/>
      </c>
    </row>
    <row r="983" spans="1:1" ht="15.95" customHeight="1">
      <c r="A983" s="1001" t="str">
        <f>+IF($D$13="","",IF($D983=$B$7,1+MAX($A$11:A982),""))</f>
        <v/>
      </c>
    </row>
    <row r="984" spans="1:1" ht="15.95" customHeight="1">
      <c r="A984" s="1001" t="str">
        <f>+IF($D$13="","",IF($D984=$B$7,1+MAX($A$11:A983),""))</f>
        <v/>
      </c>
    </row>
    <row r="985" spans="1:1" ht="15.95" customHeight="1">
      <c r="A985" s="1001" t="str">
        <f>+IF($D$13="","",IF($D985=$B$7,1+MAX($A$11:A984),""))</f>
        <v/>
      </c>
    </row>
    <row r="986" spans="1:1" ht="15.95" customHeight="1">
      <c r="A986" s="1001" t="str">
        <f>+IF($D$13="","",IF($D986=$B$7,1+MAX($A$11:A985),""))</f>
        <v/>
      </c>
    </row>
    <row r="987" spans="1:1" ht="15.95" customHeight="1">
      <c r="A987" s="1001" t="str">
        <f>+IF($D$13="","",IF($D987=$B$7,1+MAX($A$11:A986),""))</f>
        <v/>
      </c>
    </row>
    <row r="988" spans="1:1" ht="15.95" customHeight="1">
      <c r="A988" s="1001" t="str">
        <f>+IF($D$13="","",IF($D988=$B$7,1+MAX($A$11:A987),""))</f>
        <v/>
      </c>
    </row>
    <row r="989" spans="1:1" ht="15.95" customHeight="1">
      <c r="A989" s="1001" t="str">
        <f>+IF($D$13="","",IF($D989=$B$7,1+MAX($A$11:A988),""))</f>
        <v/>
      </c>
    </row>
    <row r="990" spans="1:1" ht="15.95" customHeight="1">
      <c r="A990" s="1001" t="str">
        <f>+IF($D$13="","",IF($D990=$B$7,1+MAX($A$11:A989),""))</f>
        <v/>
      </c>
    </row>
    <row r="991" spans="1:1" ht="15.95" customHeight="1">
      <c r="A991" s="1001" t="str">
        <f>+IF($D$13="","",IF($D991=$B$7,1+MAX($A$11:A990),""))</f>
        <v/>
      </c>
    </row>
    <row r="992" spans="1:1" ht="15.95" customHeight="1">
      <c r="A992" s="1001" t="str">
        <f>+IF($D$13="","",IF($D992=$B$7,1+MAX($A$11:A991),""))</f>
        <v/>
      </c>
    </row>
    <row r="993" spans="1:1" ht="15.95" customHeight="1">
      <c r="A993" s="1001" t="str">
        <f>+IF($D$13="","",IF($D993=$B$7,1+MAX($A$11:A992),""))</f>
        <v/>
      </c>
    </row>
    <row r="994" spans="1:1" ht="15.95" customHeight="1">
      <c r="A994" s="1001" t="str">
        <f>+IF($D$13="","",IF($D994=$B$7,1+MAX($A$11:A993),""))</f>
        <v/>
      </c>
    </row>
    <row r="995" spans="1:1" ht="15.95" customHeight="1">
      <c r="A995" s="1001" t="str">
        <f>+IF($D$13="","",IF($D995=$B$7,1+MAX($A$11:A994),""))</f>
        <v/>
      </c>
    </row>
    <row r="996" spans="1:1" ht="15.95" customHeight="1">
      <c r="A996" s="1001" t="str">
        <f>+IF($D$13="","",IF($D996=$B$7,1+MAX($A$11:A995),""))</f>
        <v/>
      </c>
    </row>
    <row r="997" spans="1:1" ht="15.95" customHeight="1">
      <c r="A997" s="1001" t="str">
        <f>+IF($D$13="","",IF($D997=$B$7,1+MAX($A$11:A996),""))</f>
        <v/>
      </c>
    </row>
    <row r="998" spans="1:1" ht="15.95" customHeight="1">
      <c r="A998" s="1001" t="str">
        <f>+IF($D$13="","",IF($D998=$B$7,1+MAX($A$11:A997),""))</f>
        <v/>
      </c>
    </row>
    <row r="999" spans="1:1" ht="15.95" customHeight="1">
      <c r="A999" s="1001" t="str">
        <f>+IF($D$13="","",IF($D999=$B$7,1+MAX($A$11:A998),""))</f>
        <v/>
      </c>
    </row>
    <row r="1000" spans="1:1" ht="15.95" customHeight="1">
      <c r="A1000" s="1001" t="str">
        <f>+IF($D$13="","",IF($D1000=$B$7,1+MAX($A$11:A999),""))</f>
        <v/>
      </c>
    </row>
    <row r="1001" spans="1:1" ht="15.95" customHeight="1">
      <c r="A1001" s="1001" t="str">
        <f>+IF($D$13="","",IF($D1001=$B$7,1+MAX($A$11:A1000),""))</f>
        <v/>
      </c>
    </row>
    <row r="1002" spans="1:1" ht="15.95" customHeight="1">
      <c r="A1002" s="1001" t="str">
        <f>+IF($D$13="","",IF($D1002=$B$7,1+MAX($A$11:A1001),""))</f>
        <v/>
      </c>
    </row>
    <row r="1003" spans="1:1" ht="15.95" customHeight="1">
      <c r="A1003" s="1001" t="str">
        <f>+IF($D$13="","",IF($D1003=$B$7,1+MAX($A$11:A1002),""))</f>
        <v/>
      </c>
    </row>
    <row r="1004" spans="1:1" ht="15.95" customHeight="1">
      <c r="A1004" s="1001" t="str">
        <f>+IF($D$13="","",IF($D1004=$B$7,1+MAX($A$11:A1003),""))</f>
        <v/>
      </c>
    </row>
    <row r="1005" spans="1:1" ht="15.95" customHeight="1">
      <c r="A1005" s="1001" t="str">
        <f>+IF($D$13="","",IF($D1005=$B$7,1+MAX($A$11:A1004),""))</f>
        <v/>
      </c>
    </row>
    <row r="1006" spans="1:1" ht="15.95" customHeight="1">
      <c r="A1006" s="1001" t="str">
        <f>+IF($D$13="","",IF($D1006=$B$7,1+MAX($A$11:A1005),""))</f>
        <v/>
      </c>
    </row>
    <row r="1007" spans="1:1" ht="15.95" customHeight="1">
      <c r="A1007" s="1001" t="str">
        <f>+IF($D$13="","",IF($D1007=$B$7,1+MAX($A$11:A1006),""))</f>
        <v/>
      </c>
    </row>
    <row r="1008" spans="1:1" ht="15.95" customHeight="1">
      <c r="A1008" s="1001" t="str">
        <f>+IF($D$13="","",IF($D1008=$B$7,1+MAX($A$11:A1007),""))</f>
        <v/>
      </c>
    </row>
    <row r="1009" spans="1:1" ht="15.95" customHeight="1">
      <c r="A1009" s="1001" t="str">
        <f>+IF($D$13="","",IF($D1009=$B$7,1+MAX($A$11:A1008),""))</f>
        <v/>
      </c>
    </row>
    <row r="1010" spans="1:1" ht="15.95" customHeight="1">
      <c r="A1010" s="1001" t="str">
        <f>+IF($D$13="","",IF($D1010=$B$7,1+MAX($A$11:A1009),""))</f>
        <v/>
      </c>
    </row>
    <row r="1011" spans="1:1" ht="15.95" customHeight="1">
      <c r="A1011" s="1001" t="str">
        <f>+IF($D$13="","",IF($D1011=$B$7,1+MAX($A$11:A1010),""))</f>
        <v/>
      </c>
    </row>
    <row r="1012" spans="1:1" ht="15.95" customHeight="1">
      <c r="A1012" s="1001" t="str">
        <f>+IF($D$13="","",IF($D1012=$B$7,1+MAX($A$11:A1011),""))</f>
        <v/>
      </c>
    </row>
    <row r="1013" spans="1:1" ht="15.95" customHeight="1">
      <c r="A1013" s="1001" t="str">
        <f>+IF($D$13="","",IF($D1013=$B$7,1+MAX($A$11:A1012),""))</f>
        <v/>
      </c>
    </row>
    <row r="1014" spans="1:1" ht="15.95" customHeight="1">
      <c r="A1014" s="1001" t="str">
        <f>+IF($D$13="","",IF($D1014=$B$7,1+MAX($A$11:A1013),""))</f>
        <v/>
      </c>
    </row>
    <row r="1015" spans="1:1" ht="15.95" customHeight="1">
      <c r="A1015" s="1001" t="str">
        <f>+IF($D$13="","",IF($D1015=$B$7,1+MAX($A$11:A1014),""))</f>
        <v/>
      </c>
    </row>
    <row r="1016" spans="1:1" ht="15.95" customHeight="1">
      <c r="A1016" s="1001" t="str">
        <f>+IF($D$13="","",IF($D1016=$B$7,1+MAX($A$11:A1015),""))</f>
        <v/>
      </c>
    </row>
    <row r="1017" spans="1:1" ht="15.95" customHeight="1">
      <c r="A1017" s="1001" t="str">
        <f>+IF($D$13="","",IF($D1017=$B$7,1+MAX($A$11:A1016),""))</f>
        <v/>
      </c>
    </row>
    <row r="1018" spans="1:1" ht="15.95" customHeight="1">
      <c r="A1018" s="1001" t="str">
        <f>+IF($D$13="","",IF($D1018=$B$7,1+MAX($A$11:A1017),""))</f>
        <v/>
      </c>
    </row>
    <row r="1019" spans="1:1" ht="15.95" customHeight="1">
      <c r="A1019" s="1001" t="str">
        <f>+IF($D$13="","",IF($D1019=$B$7,1+MAX($A$11:A1018),""))</f>
        <v/>
      </c>
    </row>
    <row r="1020" spans="1:1" ht="15.95" customHeight="1">
      <c r="A1020" s="1001" t="str">
        <f>+IF($D$13="","",IF($D1020=$B$7,1+MAX($A$11:A1019),""))</f>
        <v/>
      </c>
    </row>
    <row r="1021" spans="1:1" ht="15.95" customHeight="1">
      <c r="A1021" s="1001" t="str">
        <f>+IF($D$13="","",IF($D1021=$B$7,1+MAX($A$11:A1020),""))</f>
        <v/>
      </c>
    </row>
    <row r="1022" spans="1:1" ht="15.95" customHeight="1">
      <c r="A1022" s="1001" t="str">
        <f>+IF($D$13="","",IF($D1022=$B$7,1+MAX($A$11:A1021),""))</f>
        <v/>
      </c>
    </row>
    <row r="1023" spans="1:1" ht="15.95" customHeight="1">
      <c r="A1023" s="1001" t="str">
        <f>+IF($D$13="","",IF($D1023=$B$7,1+MAX($A$11:A1022),""))</f>
        <v/>
      </c>
    </row>
    <row r="1024" spans="1:1" ht="15.95" customHeight="1">
      <c r="A1024" s="1001" t="str">
        <f>+IF($D$13="","",IF($D1024=$B$7,1+MAX($A$11:A1023),""))</f>
        <v/>
      </c>
    </row>
    <row r="1025" spans="1:1" ht="15.95" customHeight="1">
      <c r="A1025" s="1001" t="str">
        <f>+IF($D$13="","",IF($D1025=$B$7,1+MAX($A$11:A1024),""))</f>
        <v/>
      </c>
    </row>
    <row r="1026" spans="1:1" ht="15.95" customHeight="1">
      <c r="A1026" s="1001" t="str">
        <f>+IF($D$13="","",IF($D1026=$B$7,1+MAX($A$11:A1025),""))</f>
        <v/>
      </c>
    </row>
    <row r="1027" spans="1:1" ht="15.95" customHeight="1">
      <c r="A1027" s="1001" t="str">
        <f>+IF($D$13="","",IF($D1027=$B$7,1+MAX($A$11:A1026),""))</f>
        <v/>
      </c>
    </row>
    <row r="1028" spans="1:1" ht="15.95" customHeight="1">
      <c r="A1028" s="1001" t="str">
        <f>+IF($D$13="","",IF($D1028=$B$7,1+MAX($A$11:A1027),""))</f>
        <v/>
      </c>
    </row>
    <row r="1029" spans="1:1" ht="15.95" customHeight="1">
      <c r="A1029" s="1001" t="str">
        <f>+IF($D$13="","",IF($D1029=$B$7,1+MAX($A$11:A1028),""))</f>
        <v/>
      </c>
    </row>
    <row r="1030" spans="1:1" ht="15.95" customHeight="1">
      <c r="A1030" s="1001" t="str">
        <f>+IF($D$13="","",IF($D1030=$B$7,1+MAX($A$11:A1029),""))</f>
        <v/>
      </c>
    </row>
    <row r="1031" spans="1:1" ht="15.95" customHeight="1">
      <c r="A1031" s="1001" t="str">
        <f>+IF($D$13="","",IF($D1031=$B$7,1+MAX($A$11:A1030),""))</f>
        <v/>
      </c>
    </row>
    <row r="1032" spans="1:1" ht="15.95" customHeight="1">
      <c r="A1032" s="1001" t="str">
        <f>+IF($D$13="","",IF($D1032=$B$7,1+MAX($A$11:A1031),""))</f>
        <v/>
      </c>
    </row>
    <row r="1033" spans="1:1" ht="15.95" customHeight="1">
      <c r="A1033" s="1001" t="str">
        <f>+IF($D$13="","",IF($D1033=$B$7,1+MAX($A$11:A1032),""))</f>
        <v/>
      </c>
    </row>
    <row r="1034" spans="1:1" ht="15.95" customHeight="1">
      <c r="A1034" s="1001" t="str">
        <f>+IF($D$13="","",IF($D1034=$B$7,1+MAX($A$11:A1033),""))</f>
        <v/>
      </c>
    </row>
    <row r="1035" spans="1:1" ht="15.95" customHeight="1">
      <c r="A1035" s="1001" t="str">
        <f>+IF($D$13="","",IF($D1035=$B$7,1+MAX($A$11:A1034),""))</f>
        <v/>
      </c>
    </row>
    <row r="1036" spans="1:1" ht="15.95" customHeight="1">
      <c r="A1036" s="1001" t="str">
        <f>+IF($D$13="","",IF($D1036=$B$7,1+MAX($A$11:A1035),""))</f>
        <v/>
      </c>
    </row>
    <row r="1037" spans="1:1" ht="15.95" customHeight="1">
      <c r="A1037" s="1001" t="str">
        <f>+IF($D$13="","",IF($D1037=$B$7,1+MAX($A$11:A1036),""))</f>
        <v/>
      </c>
    </row>
    <row r="1038" spans="1:1" ht="15.95" customHeight="1">
      <c r="A1038" s="1001" t="str">
        <f>+IF($D$13="","",IF($D1038=$B$7,1+MAX($A$11:A1037),""))</f>
        <v/>
      </c>
    </row>
    <row r="1039" spans="1:1" ht="15.95" customHeight="1">
      <c r="A1039" s="1001" t="str">
        <f>+IF($D$13="","",IF($D1039=$B$7,1+MAX($A$11:A1038),""))</f>
        <v/>
      </c>
    </row>
    <row r="1040" spans="1:1" ht="15.95" customHeight="1">
      <c r="A1040" s="1001" t="str">
        <f>+IF($D$13="","",IF($D1040=$B$7,1+MAX($A$11:A1039),""))</f>
        <v/>
      </c>
    </row>
    <row r="1041" spans="1:1" ht="15.95" customHeight="1">
      <c r="A1041" s="1001" t="str">
        <f>+IF($D$13="","",IF($D1041=$B$7,1+MAX($A$11:A1040),""))</f>
        <v/>
      </c>
    </row>
    <row r="1042" spans="1:1" ht="15.95" customHeight="1">
      <c r="A1042" s="1001" t="str">
        <f>+IF($D$13="","",IF($D1042=$B$7,1+MAX($A$11:A1041),""))</f>
        <v/>
      </c>
    </row>
    <row r="1043" spans="1:1" ht="15.95" customHeight="1">
      <c r="A1043" s="1001" t="str">
        <f>+IF($D$13="","",IF($D1043=$B$7,1+MAX($A$11:A1042),""))</f>
        <v/>
      </c>
    </row>
    <row r="1044" spans="1:1" ht="15.95" customHeight="1">
      <c r="A1044" s="1001" t="str">
        <f>+IF($D$13="","",IF($D1044=$B$7,1+MAX($A$11:A1043),""))</f>
        <v/>
      </c>
    </row>
    <row r="1045" spans="1:1" ht="15.95" customHeight="1">
      <c r="A1045" s="1001" t="str">
        <f>+IF($D$13="","",IF($D1045=$B$7,1+MAX($A$11:A1044),""))</f>
        <v/>
      </c>
    </row>
    <row r="1046" spans="1:1" ht="15.95" customHeight="1">
      <c r="A1046" s="1001" t="str">
        <f>+IF($D$13="","",IF($D1046=$B$7,1+MAX($A$11:A1045),""))</f>
        <v/>
      </c>
    </row>
    <row r="1047" spans="1:1" ht="15.95" customHeight="1">
      <c r="A1047" s="1001" t="str">
        <f>+IF($D$13="","",IF($D1047=$B$7,1+MAX($A$11:A1046),""))</f>
        <v/>
      </c>
    </row>
    <row r="1048" spans="1:1" ht="15.95" customHeight="1">
      <c r="A1048" s="1001" t="str">
        <f>+IF($D$13="","",IF($D1048=$B$7,1+MAX($A$11:A1047),""))</f>
        <v/>
      </c>
    </row>
    <row r="1049" spans="1:1" ht="15.95" customHeight="1">
      <c r="A1049" s="1001" t="str">
        <f>+IF($D$13="","",IF($D1049=$B$7,1+MAX($A$11:A1048),""))</f>
        <v/>
      </c>
    </row>
    <row r="1050" spans="1:1" ht="15.95" customHeight="1">
      <c r="A1050" s="1001" t="str">
        <f>+IF($D$13="","",IF($D1050=$B$7,1+MAX($A$11:A1049),""))</f>
        <v/>
      </c>
    </row>
    <row r="1051" spans="1:1" ht="15.95" customHeight="1">
      <c r="A1051" s="1001" t="str">
        <f>+IF($D$13="","",IF($D1051=$B$7,1+MAX($A$11:A1050),""))</f>
        <v/>
      </c>
    </row>
    <row r="1052" spans="1:1" ht="15.95" customHeight="1">
      <c r="A1052" s="1001" t="str">
        <f>+IF($D$13="","",IF($D1052=$B$7,1+MAX($A$11:A1051),""))</f>
        <v/>
      </c>
    </row>
    <row r="1053" spans="1:1" ht="15.95" customHeight="1">
      <c r="A1053" s="1001" t="str">
        <f>+IF($D$13="","",IF($D1053=$B$7,1+MAX($A$11:A1052),""))</f>
        <v/>
      </c>
    </row>
    <row r="1054" spans="1:1" ht="15.95" customHeight="1">
      <c r="A1054" s="1001" t="str">
        <f>+IF($D$13="","",IF($D1054=$B$7,1+MAX($A$11:A1053),""))</f>
        <v/>
      </c>
    </row>
    <row r="1055" spans="1:1" ht="15.95" customHeight="1">
      <c r="A1055" s="1001" t="str">
        <f>+IF($D$13="","",IF($D1055=$B$7,1+MAX($A$11:A1054),""))</f>
        <v/>
      </c>
    </row>
    <row r="1056" spans="1:1" ht="15.95" customHeight="1">
      <c r="A1056" s="1001" t="str">
        <f>+IF($D$13="","",IF($D1056=$B$7,1+MAX($A$11:A1055),""))</f>
        <v/>
      </c>
    </row>
    <row r="1057" spans="1:1" ht="15.95" customHeight="1">
      <c r="A1057" s="1001" t="str">
        <f>+IF($D$13="","",IF($D1057=$B$7,1+MAX($A$11:A1056),""))</f>
        <v/>
      </c>
    </row>
    <row r="1058" spans="1:1" ht="15.95" customHeight="1">
      <c r="A1058" s="1001" t="str">
        <f>+IF($D$13="","",IF($D1058=$B$7,1+MAX($A$11:A1057),""))</f>
        <v/>
      </c>
    </row>
    <row r="1059" spans="1:1" ht="15.95" customHeight="1">
      <c r="A1059" s="1001" t="str">
        <f>+IF($D$13="","",IF($D1059=$B$7,1+MAX($A$11:A1058),""))</f>
        <v/>
      </c>
    </row>
    <row r="1060" spans="1:1" ht="15.95" customHeight="1">
      <c r="A1060" s="1001" t="str">
        <f>+IF($D$13="","",IF($D1060=$B$7,1+MAX($A$11:A1059),""))</f>
        <v/>
      </c>
    </row>
    <row r="1061" spans="1:1" ht="15.95" customHeight="1">
      <c r="A1061" s="1001" t="str">
        <f>+IF($D$13="","",IF($D1061=$B$7,1+MAX($A$11:A1060),""))</f>
        <v/>
      </c>
    </row>
    <row r="1062" spans="1:1" ht="15.95" customHeight="1">
      <c r="A1062" s="1001" t="str">
        <f>+IF($D$13="","",IF($D1062=$B$7,1+MAX($A$11:A1061),""))</f>
        <v/>
      </c>
    </row>
    <row r="1063" spans="1:1" ht="15.95" customHeight="1">
      <c r="A1063" s="1001" t="str">
        <f>+IF($D$13="","",IF($D1063=$B$7,1+MAX($A$11:A1062),""))</f>
        <v/>
      </c>
    </row>
    <row r="1064" spans="1:1" ht="15.95" customHeight="1">
      <c r="A1064" s="1001" t="str">
        <f>+IF($D$13="","",IF($D1064=$B$7,1+MAX($A$11:A1063),""))</f>
        <v/>
      </c>
    </row>
    <row r="1065" spans="1:1" ht="15.95" customHeight="1">
      <c r="A1065" s="1001" t="str">
        <f>+IF($D$13="","",IF($D1065=$B$7,1+MAX($A$11:A1064),""))</f>
        <v/>
      </c>
    </row>
    <row r="1066" spans="1:1" ht="15.95" customHeight="1">
      <c r="A1066" s="1001" t="str">
        <f>+IF($D$13="","",IF($D1066=$B$7,1+MAX($A$11:A1065),""))</f>
        <v/>
      </c>
    </row>
    <row r="1067" spans="1:1" ht="15.95" customHeight="1">
      <c r="A1067" s="1001" t="str">
        <f>+IF($D$13="","",IF($D1067=$B$7,1+MAX($A$11:A1066),""))</f>
        <v/>
      </c>
    </row>
    <row r="1068" spans="1:1" ht="15.95" customHeight="1">
      <c r="A1068" s="1001" t="str">
        <f>+IF($D$13="","",IF($D1068=$B$7,1+MAX($A$11:A1067),""))</f>
        <v/>
      </c>
    </row>
    <row r="1069" spans="1:1" ht="15.95" customHeight="1">
      <c r="A1069" s="1001" t="str">
        <f>+IF($D$13="","",IF($D1069=$B$7,1+MAX($A$11:A1068),""))</f>
        <v/>
      </c>
    </row>
    <row r="1070" spans="1:1" ht="15.95" customHeight="1">
      <c r="A1070" s="1001" t="str">
        <f>+IF($D$13="","",IF($D1070=$B$7,1+MAX($A$11:A1069),""))</f>
        <v/>
      </c>
    </row>
    <row r="1071" spans="1:1" ht="15.95" customHeight="1">
      <c r="A1071" s="1001" t="str">
        <f>+IF($D$13="","",IF($D1071=$B$7,1+MAX($A$11:A1070),""))</f>
        <v/>
      </c>
    </row>
    <row r="1072" spans="1:1" ht="15.95" customHeight="1">
      <c r="A1072" s="1001" t="str">
        <f>+IF($D$13="","",IF($D1072=$B$7,1+MAX($A$11:A1071),""))</f>
        <v/>
      </c>
    </row>
    <row r="1073" spans="1:1" ht="15.95" customHeight="1">
      <c r="A1073" s="1001" t="str">
        <f>+IF($D$13="","",IF($D1073=$B$7,1+MAX($A$11:A1072),""))</f>
        <v/>
      </c>
    </row>
    <row r="1074" spans="1:1" ht="15.95" customHeight="1">
      <c r="A1074" s="1001" t="str">
        <f>+IF($D$13="","",IF($D1074=$B$7,1+MAX($A$11:A1073),""))</f>
        <v/>
      </c>
    </row>
    <row r="1075" spans="1:1" ht="15.95" customHeight="1">
      <c r="A1075" s="1001" t="str">
        <f>+IF($D$13="","",IF($D1075=$B$7,1+MAX($A$11:A1074),""))</f>
        <v/>
      </c>
    </row>
    <row r="1076" spans="1:1" ht="15.95" customHeight="1">
      <c r="A1076" s="1001" t="str">
        <f>+IF($D$13="","",IF($D1076=$B$7,1+MAX($A$11:A1075),""))</f>
        <v/>
      </c>
    </row>
    <row r="1077" spans="1:1" ht="15.95" customHeight="1">
      <c r="A1077" s="1001" t="str">
        <f>+IF($D$13="","",IF($D1077=$B$7,1+MAX($A$11:A1076),""))</f>
        <v/>
      </c>
    </row>
    <row r="1078" spans="1:1" ht="15.95" customHeight="1">
      <c r="A1078" s="1001" t="str">
        <f>+IF($D$13="","",IF($D1078=$B$7,1+MAX($A$11:A1077),""))</f>
        <v/>
      </c>
    </row>
    <row r="1079" spans="1:1" ht="15.95" customHeight="1">
      <c r="A1079" s="1001" t="str">
        <f>+IF($D$13="","",IF($D1079=$B$7,1+MAX($A$11:A1078),""))</f>
        <v/>
      </c>
    </row>
    <row r="1080" spans="1:1" ht="15.95" customHeight="1">
      <c r="A1080" s="1001" t="str">
        <f>+IF($D$13="","",IF($D1080=$B$7,1+MAX($A$11:A1079),""))</f>
        <v/>
      </c>
    </row>
    <row r="1081" spans="1:1" ht="15.95" customHeight="1">
      <c r="A1081" s="1001" t="str">
        <f>+IF($D$13="","",IF($D1081=$B$7,1+MAX($A$11:A1080),""))</f>
        <v/>
      </c>
    </row>
    <row r="1082" spans="1:1" ht="15.95" customHeight="1">
      <c r="A1082" s="1001" t="str">
        <f>+IF($D$13="","",IF($D1082=$B$7,1+MAX($A$11:A1081),""))</f>
        <v/>
      </c>
    </row>
    <row r="1083" spans="1:1" ht="15.95" customHeight="1">
      <c r="A1083" s="1001" t="str">
        <f>+IF($D$13="","",IF($D1083=$B$7,1+MAX($A$11:A1082),""))</f>
        <v/>
      </c>
    </row>
    <row r="1084" spans="1:1" ht="15.95" customHeight="1">
      <c r="A1084" s="1001" t="str">
        <f>+IF($D$13="","",IF($D1084=$B$7,1+MAX($A$11:A1083),""))</f>
        <v/>
      </c>
    </row>
    <row r="1085" spans="1:1" ht="15.95" customHeight="1">
      <c r="A1085" s="1001" t="str">
        <f>+IF($D$13="","",IF($D1085=$B$7,1+MAX($A$11:A1084),""))</f>
        <v/>
      </c>
    </row>
    <row r="1086" spans="1:1" ht="15.95" customHeight="1">
      <c r="A1086" s="1001" t="str">
        <f>+IF($D$13="","",IF($D1086=$B$7,1+MAX($A$11:A1085),""))</f>
        <v/>
      </c>
    </row>
    <row r="1087" spans="1:1" ht="15.95" customHeight="1">
      <c r="A1087" s="1001" t="str">
        <f>+IF($D$13="","",IF($D1087=$B$7,1+MAX($A$11:A1086),""))</f>
        <v/>
      </c>
    </row>
    <row r="1088" spans="1:1" ht="15.95" customHeight="1">
      <c r="A1088" s="1001" t="str">
        <f>+IF($D$13="","",IF($D1088=$B$7,1+MAX($A$11:A1087),""))</f>
        <v/>
      </c>
    </row>
    <row r="1089" spans="1:1" ht="15.95" customHeight="1">
      <c r="A1089" s="1001" t="str">
        <f>+IF($D$13="","",IF($D1089=$B$7,1+MAX($A$11:A1088),""))</f>
        <v/>
      </c>
    </row>
    <row r="1090" spans="1:1" ht="15.95" customHeight="1">
      <c r="A1090" s="1001" t="str">
        <f>+IF($D$13="","",IF($D1090=$B$7,1+MAX($A$11:A1089),""))</f>
        <v/>
      </c>
    </row>
    <row r="1091" spans="1:1" ht="15.95" customHeight="1">
      <c r="A1091" s="1001" t="str">
        <f>+IF($D$13="","",IF($D1091=$B$7,1+MAX($A$11:A1090),""))</f>
        <v/>
      </c>
    </row>
    <row r="1092" spans="1:1" ht="15.95" customHeight="1">
      <c r="A1092" s="1001" t="str">
        <f>+IF($D$13="","",IF($D1092=$B$7,1+MAX($A$11:A1091),""))</f>
        <v/>
      </c>
    </row>
    <row r="1093" spans="1:1" ht="15.95" customHeight="1">
      <c r="A1093" s="1001" t="str">
        <f>+IF($D$13="","",IF($D1093=$B$7,1+MAX($A$11:A1092),""))</f>
        <v/>
      </c>
    </row>
    <row r="1094" spans="1:1" ht="15.95" customHeight="1">
      <c r="A1094" s="1001" t="str">
        <f>+IF($D$13="","",IF($D1094=$B$7,1+MAX($A$11:A1093),""))</f>
        <v/>
      </c>
    </row>
    <row r="1095" spans="1:1" ht="15.95" customHeight="1">
      <c r="A1095" s="1001" t="str">
        <f>+IF($D$13="","",IF($D1095=$B$7,1+MAX($A$11:A1094),""))</f>
        <v/>
      </c>
    </row>
    <row r="1096" spans="1:1" ht="15.95" customHeight="1">
      <c r="A1096" s="1001" t="str">
        <f>+IF($D$13="","",IF($D1096=$B$7,1+MAX($A$11:A1095),""))</f>
        <v/>
      </c>
    </row>
    <row r="1097" spans="1:1" ht="15.95" customHeight="1">
      <c r="A1097" s="1001" t="str">
        <f>+IF($D$13="","",IF($D1097=$B$7,1+MAX($A$11:A1096),""))</f>
        <v/>
      </c>
    </row>
    <row r="1098" spans="1:1" ht="15.95" customHeight="1">
      <c r="A1098" s="1001" t="str">
        <f>+IF($D$13="","",IF($D1098=$B$7,1+MAX($A$11:A1097),""))</f>
        <v/>
      </c>
    </row>
    <row r="1099" spans="1:1" ht="15.95" customHeight="1">
      <c r="A1099" s="1001" t="str">
        <f>+IF($D$13="","",IF($D1099=$B$7,1+MAX($A$11:A1098),""))</f>
        <v/>
      </c>
    </row>
    <row r="1100" spans="1:1" ht="15.95" customHeight="1">
      <c r="A1100" s="1001" t="str">
        <f>+IF($D$13="","",IF($D1100=$B$7,1+MAX($A$11:A1099),""))</f>
        <v/>
      </c>
    </row>
    <row r="1101" spans="1:1" ht="15.95" customHeight="1">
      <c r="A1101" s="1001" t="str">
        <f>+IF($D$13="","",IF($D1101=$B$7,1+MAX($A$11:A1100),""))</f>
        <v/>
      </c>
    </row>
    <row r="1102" spans="1:1" ht="15.95" customHeight="1">
      <c r="A1102" s="1001" t="str">
        <f>+IF($D$13="","",IF($D1102=$B$7,1+MAX($A$11:A1101),""))</f>
        <v/>
      </c>
    </row>
    <row r="1103" spans="1:1" ht="15.95" customHeight="1">
      <c r="A1103" s="1001" t="str">
        <f>+IF($D$13="","",IF($D1103=$B$7,1+MAX($A$11:A1102),""))</f>
        <v/>
      </c>
    </row>
    <row r="1104" spans="1:1" ht="15.95" customHeight="1">
      <c r="A1104" s="1001" t="str">
        <f>+IF($D$13="","",IF($D1104=$B$7,1+MAX($A$11:A1103),""))</f>
        <v/>
      </c>
    </row>
    <row r="1105" spans="1:1" ht="15.95" customHeight="1">
      <c r="A1105" s="1001" t="str">
        <f>+IF($D$13="","",IF($D1105=$B$7,1+MAX($A$11:A1104),""))</f>
        <v/>
      </c>
    </row>
    <row r="1106" spans="1:1" ht="15.95" customHeight="1">
      <c r="A1106" s="1001" t="str">
        <f>+IF($D$13="","",IF($D1106=$B$7,1+MAX($A$11:A1105),""))</f>
        <v/>
      </c>
    </row>
    <row r="1107" spans="1:1" ht="15.95" customHeight="1">
      <c r="A1107" s="1001" t="str">
        <f>+IF($D$13="","",IF($D1107=$B$7,1+MAX($A$11:A1106),""))</f>
        <v/>
      </c>
    </row>
    <row r="1108" spans="1:1" ht="15.95" customHeight="1">
      <c r="A1108" s="1001" t="str">
        <f>+IF($D$13="","",IF($D1108=$B$7,1+MAX($A$11:A1107),""))</f>
        <v/>
      </c>
    </row>
    <row r="1109" spans="1:1" ht="15.95" customHeight="1">
      <c r="A1109" s="1001" t="str">
        <f>+IF($D$13="","",IF($D1109=$B$7,1+MAX($A$11:A1108),""))</f>
        <v/>
      </c>
    </row>
    <row r="1110" spans="1:1" ht="15.95" customHeight="1">
      <c r="A1110" s="1001" t="str">
        <f>+IF($D$13="","",IF($D1110=$B$7,1+MAX($A$11:A1109),""))</f>
        <v/>
      </c>
    </row>
    <row r="1111" spans="1:1" ht="15.95" customHeight="1">
      <c r="A1111" s="1001" t="str">
        <f>+IF($D$13="","",IF($D1111=$B$7,1+MAX($A$11:A1110),""))</f>
        <v/>
      </c>
    </row>
    <row r="1112" spans="1:1" ht="15.95" customHeight="1">
      <c r="A1112" s="1001" t="str">
        <f>+IF($D$13="","",IF($D1112=$B$7,1+MAX($A$11:A1111),""))</f>
        <v/>
      </c>
    </row>
    <row r="1113" spans="1:1" ht="15.95" customHeight="1">
      <c r="A1113" s="1001" t="str">
        <f>+IF($D$13="","",IF($D1113=$B$7,1+MAX($A$11:A1112),""))</f>
        <v/>
      </c>
    </row>
    <row r="1114" spans="1:1" ht="15.95" customHeight="1">
      <c r="A1114" s="1001" t="str">
        <f>+IF($D$13="","",IF($D1114=$B$7,1+MAX($A$11:A1113),""))</f>
        <v/>
      </c>
    </row>
    <row r="1115" spans="1:1" ht="15.95" customHeight="1">
      <c r="A1115" s="1001" t="str">
        <f>+IF($D$13="","",IF($D1115=$B$7,1+MAX($A$11:A1114),""))</f>
        <v/>
      </c>
    </row>
    <row r="1116" spans="1:1" ht="15.95" customHeight="1">
      <c r="A1116" s="1001" t="str">
        <f>+IF($D$13="","",IF($D1116=$B$7,1+MAX($A$11:A1115),""))</f>
        <v/>
      </c>
    </row>
    <row r="1117" spans="1:1" ht="15.95" customHeight="1">
      <c r="A1117" s="1001" t="str">
        <f>+IF($D$13="","",IF($D1117=$B$7,1+MAX($A$11:A1116),""))</f>
        <v/>
      </c>
    </row>
    <row r="1118" spans="1:1" ht="15.95" customHeight="1">
      <c r="A1118" s="1001" t="str">
        <f>+IF($D$13="","",IF($D1118=$B$7,1+MAX($A$11:A1117),""))</f>
        <v/>
      </c>
    </row>
    <row r="1119" spans="1:1" ht="15.95" customHeight="1">
      <c r="A1119" s="1001" t="str">
        <f>+IF($D$13="","",IF($D1119=$B$7,1+MAX($A$11:A1118),""))</f>
        <v/>
      </c>
    </row>
    <row r="1120" spans="1:1" ht="15.95" customHeight="1">
      <c r="A1120" s="1001" t="str">
        <f>+IF($D$13="","",IF($D1120=$B$7,1+MAX($A$11:A1119),""))</f>
        <v/>
      </c>
    </row>
    <row r="1121" spans="1:1" ht="15.95" customHeight="1">
      <c r="A1121" s="1001" t="str">
        <f>+IF($D$13="","",IF($D1121=$B$7,1+MAX($A$11:A1120),""))</f>
        <v/>
      </c>
    </row>
    <row r="1122" spans="1:1" ht="15.95" customHeight="1">
      <c r="A1122" s="1001" t="str">
        <f>+IF($D$13="","",IF($D1122=$B$7,1+MAX($A$11:A1121),""))</f>
        <v/>
      </c>
    </row>
    <row r="1123" spans="1:1" ht="15.95" customHeight="1">
      <c r="A1123" s="1001" t="str">
        <f>+IF($D$13="","",IF($D1123=$B$7,1+MAX($A$11:A1122),""))</f>
        <v/>
      </c>
    </row>
    <row r="1124" spans="1:1" ht="15.95" customHeight="1">
      <c r="A1124" s="1001" t="str">
        <f>+IF($D$13="","",IF($D1124=$B$7,1+MAX($A$11:A1123),""))</f>
        <v/>
      </c>
    </row>
    <row r="1125" spans="1:1" ht="15.95" customHeight="1">
      <c r="A1125" s="1001" t="str">
        <f>+IF($D$13="","",IF($D1125=$B$7,1+MAX($A$11:A1124),""))</f>
        <v/>
      </c>
    </row>
    <row r="1126" spans="1:1" ht="15.95" customHeight="1">
      <c r="A1126" s="1001" t="str">
        <f>+IF($D$13="","",IF($D1126=$B$7,1+MAX($A$11:A1125),""))</f>
        <v/>
      </c>
    </row>
    <row r="1127" spans="1:1" ht="15.95" customHeight="1">
      <c r="A1127" s="1001" t="str">
        <f>+IF($D$13="","",IF($D1127=$B$7,1+MAX($A$11:A1126),""))</f>
        <v/>
      </c>
    </row>
    <row r="1128" spans="1:1" ht="15.95" customHeight="1">
      <c r="A1128" s="1001" t="str">
        <f>+IF($D$13="","",IF($D1128=$B$7,1+MAX($A$11:A1127),""))</f>
        <v/>
      </c>
    </row>
    <row r="1129" spans="1:1" ht="15.95" customHeight="1">
      <c r="A1129" s="1001" t="str">
        <f>+IF($D$13="","",IF($D1129=$B$7,1+MAX($A$11:A1128),""))</f>
        <v/>
      </c>
    </row>
    <row r="1130" spans="1:1" ht="15.95" customHeight="1">
      <c r="A1130" s="1001" t="str">
        <f>+IF($D$13="","",IF($D1130=$B$7,1+MAX($A$11:A1129),""))</f>
        <v/>
      </c>
    </row>
    <row r="1131" spans="1:1" ht="15.95" customHeight="1">
      <c r="A1131" s="1001" t="str">
        <f>+IF($D$13="","",IF($D1131=$B$7,1+MAX($A$11:A1130),""))</f>
        <v/>
      </c>
    </row>
    <row r="1132" spans="1:1" ht="15.95" customHeight="1">
      <c r="A1132" s="1001" t="str">
        <f>+IF($D$13="","",IF($D1132=$B$7,1+MAX($A$11:A1131),""))</f>
        <v/>
      </c>
    </row>
    <row r="1133" spans="1:1" ht="15.95" customHeight="1">
      <c r="A1133" s="1001" t="str">
        <f>+IF($D$13="","",IF($D1133=$B$7,1+MAX($A$11:A1132),""))</f>
        <v/>
      </c>
    </row>
    <row r="1134" spans="1:1" ht="15.95" customHeight="1">
      <c r="A1134" s="1001" t="str">
        <f>+IF($D$13="","",IF($D1134=$B$7,1+MAX($A$11:A1133),""))</f>
        <v/>
      </c>
    </row>
    <row r="1135" spans="1:1" ht="15.95" customHeight="1">
      <c r="A1135" s="1001" t="str">
        <f>+IF($D$13="","",IF($D1135=$B$7,1+MAX($A$11:A1134),""))</f>
        <v/>
      </c>
    </row>
    <row r="1136" spans="1:1" ht="15.95" customHeight="1">
      <c r="A1136" s="1001" t="str">
        <f>+IF($D$13="","",IF($D1136=$B$7,1+MAX($A$11:A1135),""))</f>
        <v/>
      </c>
    </row>
    <row r="1137" spans="1:1" ht="15.95" customHeight="1">
      <c r="A1137" s="1001" t="str">
        <f>+IF($D$13="","",IF($D1137=$B$7,1+MAX($A$11:A1136),""))</f>
        <v/>
      </c>
    </row>
    <row r="1138" spans="1:1" ht="15.95" customHeight="1">
      <c r="A1138" s="1001" t="str">
        <f>+IF($D$13="","",IF($D1138=$B$7,1+MAX($A$11:A1137),""))</f>
        <v/>
      </c>
    </row>
    <row r="1139" spans="1:1" ht="15.95" customHeight="1">
      <c r="A1139" s="1001" t="str">
        <f>+IF($D$13="","",IF($D1139=$B$7,1+MAX($A$11:A1138),""))</f>
        <v/>
      </c>
    </row>
    <row r="1140" spans="1:1" ht="15.95" customHeight="1">
      <c r="A1140" s="1001" t="str">
        <f>+IF($D$13="","",IF($D1140=$B$7,1+MAX($A$11:A1139),""))</f>
        <v/>
      </c>
    </row>
    <row r="1141" spans="1:1" ht="15.95" customHeight="1">
      <c r="A1141" s="1001" t="str">
        <f>+IF($D$13="","",IF($D1141=$B$7,1+MAX($A$11:A1140),""))</f>
        <v/>
      </c>
    </row>
    <row r="1142" spans="1:1" ht="15.95" customHeight="1">
      <c r="A1142" s="1001" t="str">
        <f>+IF($D$13="","",IF($D1142=$B$7,1+MAX($A$11:A1141),""))</f>
        <v/>
      </c>
    </row>
    <row r="1143" spans="1:1" ht="15.95" customHeight="1">
      <c r="A1143" s="1001" t="str">
        <f>+IF($D$13="","",IF($D1143=$B$7,1+MAX($A$11:A1142),""))</f>
        <v/>
      </c>
    </row>
    <row r="1144" spans="1:1" ht="15.95" customHeight="1">
      <c r="A1144" s="1001" t="str">
        <f>+IF($D$13="","",IF($D1144=$B$7,1+MAX($A$11:A1143),""))</f>
        <v/>
      </c>
    </row>
    <row r="1145" spans="1:1" ht="15.95" customHeight="1">
      <c r="A1145" s="1001" t="str">
        <f>+IF($D$13="","",IF($D1145=$B$7,1+MAX($A$11:A1144),""))</f>
        <v/>
      </c>
    </row>
    <row r="1146" spans="1:1" ht="15.95" customHeight="1">
      <c r="A1146" s="1001" t="str">
        <f>+IF($D$13="","",IF($D1146=$B$7,1+MAX($A$11:A1145),""))</f>
        <v/>
      </c>
    </row>
    <row r="1147" spans="1:1" ht="15.95" customHeight="1">
      <c r="A1147" s="1001" t="str">
        <f>+IF($D$13="","",IF($D1147=$B$7,1+MAX($A$11:A1146),""))</f>
        <v/>
      </c>
    </row>
    <row r="1148" spans="1:1" ht="15.95" customHeight="1">
      <c r="A1148" s="1001" t="str">
        <f>+IF($D$13="","",IF($D1148=$B$7,1+MAX($A$11:A1147),""))</f>
        <v/>
      </c>
    </row>
    <row r="1149" spans="1:1" ht="15.95" customHeight="1">
      <c r="A1149" s="1001" t="str">
        <f>+IF($D$13="","",IF($D1149=$B$7,1+MAX($A$11:A1148),""))</f>
        <v/>
      </c>
    </row>
    <row r="1150" spans="1:1" ht="15.95" customHeight="1">
      <c r="A1150" s="1001" t="str">
        <f>+IF($D$13="","",IF($D1150=$B$7,1+MAX($A$11:A1149),""))</f>
        <v/>
      </c>
    </row>
    <row r="1151" spans="1:1" ht="15.95" customHeight="1">
      <c r="A1151" s="1001" t="str">
        <f>+IF($D$13="","",IF($D1151=$B$7,1+MAX($A$11:A1150),""))</f>
        <v/>
      </c>
    </row>
    <row r="1152" spans="1:1" ht="15.95" customHeight="1">
      <c r="A1152" s="1001" t="str">
        <f>+IF($D$13="","",IF($D1152=$B$7,1+MAX($A$11:A1151),""))</f>
        <v/>
      </c>
    </row>
    <row r="1153" spans="1:1" ht="15.95" customHeight="1">
      <c r="A1153" s="1001" t="str">
        <f>+IF($D$13="","",IF($D1153=$B$7,1+MAX($A$11:A1152),""))</f>
        <v/>
      </c>
    </row>
    <row r="1154" spans="1:1" ht="15.95" customHeight="1">
      <c r="A1154" s="1001" t="str">
        <f>+IF($D$13="","",IF($D1154=$B$7,1+MAX($A$11:A1153),""))</f>
        <v/>
      </c>
    </row>
    <row r="1155" spans="1:1" ht="15.95" customHeight="1">
      <c r="A1155" s="1001" t="str">
        <f>+IF($D$13="","",IF($D1155=$B$7,1+MAX($A$11:A1154),""))</f>
        <v/>
      </c>
    </row>
    <row r="1156" spans="1:1" ht="15.95" customHeight="1">
      <c r="A1156" s="1001" t="str">
        <f>+IF($D$13="","",IF($D1156=$B$7,1+MAX($A$11:A1155),""))</f>
        <v/>
      </c>
    </row>
    <row r="1157" spans="1:1" ht="15.95" customHeight="1">
      <c r="A1157" s="1001" t="str">
        <f>+IF($D$13="","",IF($D1157=$B$7,1+MAX($A$11:A1156),""))</f>
        <v/>
      </c>
    </row>
    <row r="1158" spans="1:1" ht="15.95" customHeight="1">
      <c r="A1158" s="1001" t="str">
        <f>+IF($D$13="","",IF($D1158=$B$7,1+MAX($A$11:A1157),""))</f>
        <v/>
      </c>
    </row>
    <row r="1159" spans="1:1" ht="15.95" customHeight="1">
      <c r="A1159" s="1001" t="str">
        <f>+IF($D$13="","",IF($D1159=$B$7,1+MAX($A$11:A1158),""))</f>
        <v/>
      </c>
    </row>
    <row r="1160" spans="1:1" ht="15.95" customHeight="1">
      <c r="A1160" s="1001" t="str">
        <f>+IF($D$13="","",IF($D1160=$B$7,1+MAX($A$11:A1159),""))</f>
        <v/>
      </c>
    </row>
    <row r="1161" spans="1:1" ht="15.95" customHeight="1">
      <c r="A1161" s="1001" t="str">
        <f>+IF($D$13="","",IF($D1161=$B$7,1+MAX($A$11:A1160),""))</f>
        <v/>
      </c>
    </row>
    <row r="1162" spans="1:1" ht="15.95" customHeight="1">
      <c r="A1162" s="1001" t="str">
        <f>+IF($D$13="","",IF($D1162=$B$7,1+MAX($A$11:A1161),""))</f>
        <v/>
      </c>
    </row>
    <row r="1163" spans="1:1" ht="15.95" customHeight="1">
      <c r="A1163" s="1001" t="str">
        <f>+IF($D$13="","",IF($D1163=$B$7,1+MAX($A$11:A1162),""))</f>
        <v/>
      </c>
    </row>
    <row r="1164" spans="1:1" ht="15.95" customHeight="1">
      <c r="A1164" s="1001" t="str">
        <f>+IF($D$13="","",IF($D1164=$B$7,1+MAX($A$11:A1163),""))</f>
        <v/>
      </c>
    </row>
    <row r="1165" spans="1:1" ht="15.95" customHeight="1">
      <c r="A1165" s="1001" t="str">
        <f>+IF($D$13="","",IF($D1165=$B$7,1+MAX($A$11:A1164),""))</f>
        <v/>
      </c>
    </row>
    <row r="1166" spans="1:1" ht="15.95" customHeight="1">
      <c r="A1166" s="1001" t="str">
        <f>+IF($D$13="","",IF($D1166=$B$7,1+MAX($A$11:A1165),""))</f>
        <v/>
      </c>
    </row>
    <row r="1167" spans="1:1" ht="15.95" customHeight="1">
      <c r="A1167" s="1001" t="str">
        <f>+IF($D$13="","",IF($D1167=$B$7,1+MAX($A$11:A1166),""))</f>
        <v/>
      </c>
    </row>
    <row r="1168" spans="1:1" ht="15.95" customHeight="1">
      <c r="A1168" s="1001" t="str">
        <f>+IF($D$13="","",IF($D1168=$B$7,1+MAX($A$11:A1167),""))</f>
        <v/>
      </c>
    </row>
    <row r="1169" spans="1:1" ht="15.95" customHeight="1">
      <c r="A1169" s="1001" t="str">
        <f>+IF($D$13="","",IF($D1169=$B$7,1+MAX($A$11:A1168),""))</f>
        <v/>
      </c>
    </row>
    <row r="1170" spans="1:1" ht="15.95" customHeight="1">
      <c r="A1170" s="1001" t="str">
        <f>+IF($D$13="","",IF($D1170=$B$7,1+MAX($A$11:A1169),""))</f>
        <v/>
      </c>
    </row>
    <row r="1171" spans="1:1" ht="15.95" customHeight="1">
      <c r="A1171" s="1001" t="str">
        <f>+IF($D$13="","",IF($D1171=$B$7,1+MAX($A$11:A1170),""))</f>
        <v/>
      </c>
    </row>
    <row r="1172" spans="1:1" ht="15.95" customHeight="1">
      <c r="A1172" s="1001" t="str">
        <f>+IF($D$13="","",IF($D1172=$B$7,1+MAX($A$11:A1171),""))</f>
        <v/>
      </c>
    </row>
    <row r="1173" spans="1:1" ht="15.95" customHeight="1">
      <c r="A1173" s="1001" t="str">
        <f>+IF($D$13="","",IF($D1173=$B$7,1+MAX($A$11:A1172),""))</f>
        <v/>
      </c>
    </row>
    <row r="1174" spans="1:1" ht="15.95" customHeight="1">
      <c r="A1174" s="1001" t="str">
        <f>+IF($D$13="","",IF($D1174=$B$7,1+MAX($A$11:A1173),""))</f>
        <v/>
      </c>
    </row>
    <row r="1175" spans="1:1" ht="15.95" customHeight="1">
      <c r="A1175" s="1001" t="str">
        <f>+IF($D$13="","",IF($D1175=$B$7,1+MAX($A$11:A1174),""))</f>
        <v/>
      </c>
    </row>
    <row r="1176" spans="1:1" ht="15.95" customHeight="1">
      <c r="A1176" s="1001" t="str">
        <f>+IF($D$13="","",IF($D1176=$B$7,1+MAX($A$11:A1175),""))</f>
        <v/>
      </c>
    </row>
    <row r="1177" spans="1:1" ht="15.95" customHeight="1">
      <c r="A1177" s="1001" t="str">
        <f>+IF($D$13="","",IF($D1177=$B$7,1+MAX($A$11:A1176),""))</f>
        <v/>
      </c>
    </row>
    <row r="1178" spans="1:1" ht="15.95" customHeight="1">
      <c r="A1178" s="1001" t="str">
        <f>+IF($D$13="","",IF($D1178=$B$7,1+MAX($A$11:A1177),""))</f>
        <v/>
      </c>
    </row>
    <row r="1179" spans="1:1" ht="15.95" customHeight="1">
      <c r="A1179" s="1001" t="str">
        <f>+IF($D$13="","",IF($D1179=$B$7,1+MAX($A$11:A1178),""))</f>
        <v/>
      </c>
    </row>
    <row r="1180" spans="1:1" ht="15.95" customHeight="1">
      <c r="A1180" s="1001" t="str">
        <f>+IF($D$13="","",IF($D1180=$B$7,1+MAX($A$11:A1179),""))</f>
        <v/>
      </c>
    </row>
    <row r="1181" spans="1:1" ht="15.95" customHeight="1">
      <c r="A1181" s="1001" t="str">
        <f>+IF($D$13="","",IF($D1181=$B$7,1+MAX($A$11:A1180),""))</f>
        <v/>
      </c>
    </row>
    <row r="1182" spans="1:1" ht="15.95" customHeight="1">
      <c r="A1182" s="1001" t="str">
        <f>+IF($D$13="","",IF($D1182=$B$7,1+MAX($A$11:A1181),""))</f>
        <v/>
      </c>
    </row>
    <row r="1183" spans="1:1" ht="15.95" customHeight="1">
      <c r="A1183" s="1001" t="str">
        <f>+IF($D$13="","",IF($D1183=$B$7,1+MAX($A$11:A1182),""))</f>
        <v/>
      </c>
    </row>
    <row r="1184" spans="1:1" ht="15.95" customHeight="1">
      <c r="A1184" s="1001" t="str">
        <f>+IF($D$13="","",IF($D1184=$B$7,1+MAX($A$11:A1183),""))</f>
        <v/>
      </c>
    </row>
    <row r="1185" spans="1:1" ht="15.95" customHeight="1">
      <c r="A1185" s="1001" t="str">
        <f>+IF($D$13="","",IF($D1185=$B$7,1+MAX($A$11:A1184),""))</f>
        <v/>
      </c>
    </row>
    <row r="1186" spans="1:1" ht="15.95" customHeight="1">
      <c r="A1186" s="1001" t="str">
        <f>+IF($D$13="","",IF($D1186=$B$7,1+MAX($A$11:A1185),""))</f>
        <v/>
      </c>
    </row>
    <row r="1187" spans="1:1" ht="15.95" customHeight="1">
      <c r="A1187" s="1001" t="str">
        <f>+IF($D$13="","",IF($D1187=$B$7,1+MAX($A$11:A1186),""))</f>
        <v/>
      </c>
    </row>
    <row r="1188" spans="1:1" ht="15.95" customHeight="1">
      <c r="A1188" s="1001" t="str">
        <f>+IF($D$13="","",IF($D1188=$B$7,1+MAX($A$11:A1187),""))</f>
        <v/>
      </c>
    </row>
    <row r="1189" spans="1:1" ht="15.95" customHeight="1">
      <c r="A1189" s="1001" t="str">
        <f>+IF($D$13="","",IF($D1189=$B$7,1+MAX($A$11:A1188),""))</f>
        <v/>
      </c>
    </row>
    <row r="1190" spans="1:1" ht="15.95" customHeight="1">
      <c r="A1190" s="1001" t="str">
        <f>+IF($D$13="","",IF($D1190=$B$7,1+MAX($A$11:A1189),""))</f>
        <v/>
      </c>
    </row>
    <row r="1191" spans="1:1" ht="15.95" customHeight="1">
      <c r="A1191" s="1001" t="str">
        <f>+IF($D$13="","",IF($D1191=$B$7,1+MAX($A$11:A1190),""))</f>
        <v/>
      </c>
    </row>
    <row r="1192" spans="1:1" ht="15.95" customHeight="1">
      <c r="A1192" s="1001" t="str">
        <f>+IF($D$13="","",IF($D1192=$B$7,1+MAX($A$11:A1191),""))</f>
        <v/>
      </c>
    </row>
    <row r="1193" spans="1:1" ht="15.95" customHeight="1">
      <c r="A1193" s="1001" t="str">
        <f>+IF($D$13="","",IF($D1193=$B$7,1+MAX($A$11:A1192),""))</f>
        <v/>
      </c>
    </row>
    <row r="1194" spans="1:1" ht="15.95" customHeight="1">
      <c r="A1194" s="1001" t="str">
        <f>+IF($D$13="","",IF($D1194=$B$7,1+MAX($A$11:A1193),""))</f>
        <v/>
      </c>
    </row>
    <row r="1195" spans="1:1" ht="15.95" customHeight="1">
      <c r="A1195" s="1001" t="str">
        <f>+IF($D$13="","",IF($D1195=$B$7,1+MAX($A$11:A1194),""))</f>
        <v/>
      </c>
    </row>
    <row r="1196" spans="1:1" ht="15.95" customHeight="1">
      <c r="A1196" s="1001" t="str">
        <f>+IF($D$13="","",IF($D1196=$B$7,1+MAX($A$11:A1195),""))</f>
        <v/>
      </c>
    </row>
    <row r="1197" spans="1:1" ht="15.95" customHeight="1">
      <c r="A1197" s="1001" t="str">
        <f>+IF($D$13="","",IF($D1197=$B$7,1+MAX($A$11:A1196),""))</f>
        <v/>
      </c>
    </row>
    <row r="1198" spans="1:1" ht="15.95" customHeight="1">
      <c r="A1198" s="1001" t="str">
        <f>+IF($D$13="","",IF($D1198=$B$7,1+MAX($A$11:A1197),""))</f>
        <v/>
      </c>
    </row>
    <row r="1199" spans="1:1" ht="15.95" customHeight="1">
      <c r="A1199" s="1001" t="str">
        <f>+IF($D$13="","",IF($D1199=$B$7,1+MAX($A$11:A1198),""))</f>
        <v/>
      </c>
    </row>
    <row r="1200" spans="1:1" ht="15.95" customHeight="1">
      <c r="A1200" s="1001" t="str">
        <f>+IF($D$13="","",IF($D1200=$B$7,1+MAX($A$11:A1199),""))</f>
        <v/>
      </c>
    </row>
    <row r="1201" spans="1:1" ht="15.95" customHeight="1">
      <c r="A1201" s="1001" t="str">
        <f>+IF($D$13="","",IF($D1201=$B$7,1+MAX($A$11:A1200),""))</f>
        <v/>
      </c>
    </row>
    <row r="1202" spans="1:1" ht="15.95" customHeight="1">
      <c r="A1202" s="1001" t="str">
        <f>+IF($D$13="","",IF($D1202=$B$7,1+MAX($A$11:A1201),""))</f>
        <v/>
      </c>
    </row>
    <row r="1203" spans="1:1" ht="15.95" customHeight="1">
      <c r="A1203" s="1001" t="str">
        <f>+IF($D$13="","",IF($D1203=$B$7,1+MAX($A$11:A1202),""))</f>
        <v/>
      </c>
    </row>
    <row r="1204" spans="1:1" ht="15.95" customHeight="1">
      <c r="A1204" s="1001" t="str">
        <f>+IF($D$13="","",IF($D1204=$B$7,1+MAX($A$11:A1203),""))</f>
        <v/>
      </c>
    </row>
    <row r="1205" spans="1:1" ht="15.95" customHeight="1">
      <c r="A1205" s="1001" t="str">
        <f>+IF($D$13="","",IF($D1205=$B$7,1+MAX($A$11:A1204),""))</f>
        <v/>
      </c>
    </row>
    <row r="1206" spans="1:1" ht="15.95" customHeight="1">
      <c r="A1206" s="1001" t="str">
        <f>+IF($D$13="","",IF($D1206=$B$7,1+MAX($A$11:A1205),""))</f>
        <v/>
      </c>
    </row>
    <row r="1207" spans="1:1" ht="15.95" customHeight="1">
      <c r="A1207" s="1001" t="str">
        <f>+IF($D$13="","",IF($D1207=$B$7,1+MAX($A$11:A1206),""))</f>
        <v/>
      </c>
    </row>
    <row r="1208" spans="1:1" ht="15.95" customHeight="1">
      <c r="A1208" s="1001" t="str">
        <f>+IF($D$13="","",IF($D1208=$B$7,1+MAX($A$11:A1207),""))</f>
        <v/>
      </c>
    </row>
    <row r="1209" spans="1:1" ht="15.95" customHeight="1">
      <c r="A1209" s="1001" t="str">
        <f>+IF($D$13="","",IF($D1209=$B$7,1+MAX($A$11:A1208),""))</f>
        <v/>
      </c>
    </row>
    <row r="1210" spans="1:1" ht="15.95" customHeight="1">
      <c r="A1210" s="1001" t="str">
        <f>+IF($D$13="","",IF($D1210=$B$7,1+MAX($A$11:A1209),""))</f>
        <v/>
      </c>
    </row>
    <row r="1211" spans="1:1" ht="15.95" customHeight="1">
      <c r="A1211" s="1001" t="str">
        <f>+IF($D$13="","",IF($D1211=$B$7,1+MAX($A$11:A1210),""))</f>
        <v/>
      </c>
    </row>
    <row r="1212" spans="1:1" ht="15.95" customHeight="1">
      <c r="A1212" s="1001" t="str">
        <f>+IF($D$13="","",IF($D1212=$B$7,1+MAX($A$11:A1211),""))</f>
        <v/>
      </c>
    </row>
    <row r="1213" spans="1:1" ht="15.95" customHeight="1">
      <c r="A1213" s="1001" t="str">
        <f>+IF($D$13="","",IF($D1213=$B$7,1+MAX($A$11:A1212),""))</f>
        <v/>
      </c>
    </row>
    <row r="1214" spans="1:1" ht="15.95" customHeight="1">
      <c r="A1214" s="1001" t="str">
        <f>+IF($D$13="","",IF($D1214=$B$7,1+MAX($A$11:A1213),""))</f>
        <v/>
      </c>
    </row>
    <row r="1215" spans="1:1" ht="15.95" customHeight="1">
      <c r="A1215" s="1001" t="str">
        <f>+IF($D$13="","",IF($D1215=$B$7,1+MAX($A$11:A1214),""))</f>
        <v/>
      </c>
    </row>
    <row r="1216" spans="1:1" ht="15.95" customHeight="1">
      <c r="A1216" s="1001" t="str">
        <f>+IF($D$13="","",IF($D1216=$B$7,1+MAX($A$11:A1215),""))</f>
        <v/>
      </c>
    </row>
    <row r="1217" spans="1:1" ht="15.95" customHeight="1">
      <c r="A1217" s="1001" t="str">
        <f>+IF($D$13="","",IF($D1217=$B$7,1+MAX($A$11:A1216),""))</f>
        <v/>
      </c>
    </row>
    <row r="1218" spans="1:1" ht="15.95" customHeight="1">
      <c r="A1218" s="1001" t="str">
        <f>+IF($D$13="","",IF($D1218=$B$7,1+MAX($A$11:A1217),""))</f>
        <v/>
      </c>
    </row>
    <row r="1219" spans="1:1" ht="15.95" customHeight="1">
      <c r="A1219" s="1001" t="str">
        <f>+IF($D$13="","",IF($D1219=$B$7,1+MAX($A$11:A1218),""))</f>
        <v/>
      </c>
    </row>
    <row r="1220" spans="1:1" ht="15.95" customHeight="1">
      <c r="A1220" s="1001" t="str">
        <f>+IF($D$13="","",IF($D1220=$B$7,1+MAX($A$11:A1219),""))</f>
        <v/>
      </c>
    </row>
    <row r="1221" spans="1:1" ht="15.95" customHeight="1">
      <c r="A1221" s="1001" t="str">
        <f>+IF($D$13="","",IF($D1221=$B$7,1+MAX($A$11:A1220),""))</f>
        <v/>
      </c>
    </row>
    <row r="1222" spans="1:1" ht="15.95" customHeight="1">
      <c r="A1222" s="1001" t="str">
        <f>+IF($D$13="","",IF($D1222=$B$7,1+MAX($A$11:A1221),""))</f>
        <v/>
      </c>
    </row>
    <row r="1223" spans="1:1" ht="15.95" customHeight="1">
      <c r="A1223" s="1001" t="str">
        <f>+IF($D$13="","",IF($D1223=$B$7,1+MAX($A$11:A1222),""))</f>
        <v/>
      </c>
    </row>
    <row r="1224" spans="1:1" ht="15.95" customHeight="1">
      <c r="A1224" s="1001" t="str">
        <f>+IF($D$13="","",IF($D1224=$B$7,1+MAX($A$11:A1223),""))</f>
        <v/>
      </c>
    </row>
    <row r="1225" spans="1:1" ht="15.95" customHeight="1">
      <c r="A1225" s="1001" t="str">
        <f>+IF($D$13="","",IF($D1225=$B$7,1+MAX($A$11:A1224),""))</f>
        <v/>
      </c>
    </row>
    <row r="1226" spans="1:1" ht="15.95" customHeight="1">
      <c r="A1226" s="1001" t="str">
        <f>+IF($D$13="","",IF($D1226=$B$7,1+MAX($A$11:A1225),""))</f>
        <v/>
      </c>
    </row>
    <row r="1227" spans="1:1" ht="15.95" customHeight="1">
      <c r="A1227" s="1001" t="str">
        <f>+IF($D$13="","",IF($D1227=$B$7,1+MAX($A$11:A1226),""))</f>
        <v/>
      </c>
    </row>
    <row r="1228" spans="1:1" ht="15.95" customHeight="1">
      <c r="A1228" s="1001" t="str">
        <f>+IF($D$13="","",IF($D1228=$B$7,1+MAX($A$11:A1227),""))</f>
        <v/>
      </c>
    </row>
    <row r="1229" spans="1:1" ht="15.95" customHeight="1">
      <c r="A1229" s="1001" t="str">
        <f>+IF($D$13="","",IF($D1229=$B$7,1+MAX($A$11:A1228),""))</f>
        <v/>
      </c>
    </row>
    <row r="1230" spans="1:1" ht="15.95" customHeight="1">
      <c r="A1230" s="1001" t="str">
        <f>+IF($D$13="","",IF($D1230=$B$7,1+MAX($A$11:A1229),""))</f>
        <v/>
      </c>
    </row>
    <row r="1231" spans="1:1" ht="15.95" customHeight="1">
      <c r="A1231" s="1001" t="str">
        <f>+IF($D$13="","",IF($D1231=$B$7,1+MAX($A$11:A1230),""))</f>
        <v/>
      </c>
    </row>
    <row r="1232" spans="1:1" ht="15.95" customHeight="1">
      <c r="A1232" s="1001" t="str">
        <f>+IF($D$13="","",IF($D1232=$B$7,1+MAX($A$11:A1231),""))</f>
        <v/>
      </c>
    </row>
    <row r="1233" spans="1:1" ht="15.95" customHeight="1">
      <c r="A1233" s="1001" t="str">
        <f>+IF($D$13="","",IF($D1233=$B$7,1+MAX($A$11:A1232),""))</f>
        <v/>
      </c>
    </row>
    <row r="1234" spans="1:1" ht="15.95" customHeight="1">
      <c r="A1234" s="1001" t="str">
        <f>+IF($D$13="","",IF($D1234=$B$7,1+MAX($A$11:A1233),""))</f>
        <v/>
      </c>
    </row>
    <row r="1235" spans="1:1" ht="15.95" customHeight="1">
      <c r="A1235" s="1001" t="str">
        <f>+IF($D$13="","",IF($D1235=$B$7,1+MAX($A$11:A1234),""))</f>
        <v/>
      </c>
    </row>
    <row r="1236" spans="1:1" ht="15.95" customHeight="1">
      <c r="A1236" s="1001" t="str">
        <f>+IF($D$13="","",IF($D1236=$B$7,1+MAX($A$11:A1235),""))</f>
        <v/>
      </c>
    </row>
    <row r="1237" spans="1:1" ht="15.95" customHeight="1">
      <c r="A1237" s="1001" t="str">
        <f>+IF($D$13="","",IF($D1237=$B$7,1+MAX($A$11:A1236),""))</f>
        <v/>
      </c>
    </row>
    <row r="1238" spans="1:1" ht="15.95" customHeight="1">
      <c r="A1238" s="1001" t="str">
        <f>+IF($D$13="","",IF($D1238=$B$7,1+MAX($A$11:A1237),""))</f>
        <v/>
      </c>
    </row>
    <row r="1239" spans="1:1" ht="15.95" customHeight="1">
      <c r="A1239" s="1001" t="str">
        <f>+IF($D$13="","",IF($D1239=$B$7,1+MAX($A$11:A1238),""))</f>
        <v/>
      </c>
    </row>
    <row r="1240" spans="1:1" ht="15.95" customHeight="1">
      <c r="A1240" s="1001" t="str">
        <f>+IF($D$13="","",IF($D1240=$B$7,1+MAX($A$11:A1239),""))</f>
        <v/>
      </c>
    </row>
    <row r="1241" spans="1:1" ht="15.95" customHeight="1">
      <c r="A1241" s="1001" t="str">
        <f>+IF($D$13="","",IF($D1241=$B$7,1+MAX($A$11:A1240),""))</f>
        <v/>
      </c>
    </row>
    <row r="1242" spans="1:1" ht="15.95" customHeight="1">
      <c r="A1242" s="1001" t="str">
        <f>+IF($D$13="","",IF($D1242=$B$7,1+MAX($A$11:A1241),""))</f>
        <v/>
      </c>
    </row>
    <row r="1243" spans="1:1" ht="15.95" customHeight="1">
      <c r="A1243" s="1001" t="str">
        <f>+IF($D$13="","",IF($D1243=$B$7,1+MAX($A$11:A1242),""))</f>
        <v/>
      </c>
    </row>
    <row r="1244" spans="1:1" ht="15.95" customHeight="1">
      <c r="A1244" s="1001" t="str">
        <f>+IF($D$13="","",IF($D1244=$B$7,1+MAX($A$11:A1243),""))</f>
        <v/>
      </c>
    </row>
    <row r="1245" spans="1:1" ht="15.95" customHeight="1">
      <c r="A1245" s="1001" t="str">
        <f>+IF($D$13="","",IF($D1245=$B$7,1+MAX($A$11:A1244),""))</f>
        <v/>
      </c>
    </row>
    <row r="1246" spans="1:1" ht="15.95" customHeight="1">
      <c r="A1246" s="1001" t="str">
        <f>+IF($D$13="","",IF($D1246=$B$7,1+MAX($A$11:A1245),""))</f>
        <v/>
      </c>
    </row>
    <row r="1247" spans="1:1" ht="15.95" customHeight="1">
      <c r="A1247" s="1001" t="str">
        <f>+IF($D$13="","",IF($D1247=$B$7,1+MAX($A$11:A1246),""))</f>
        <v/>
      </c>
    </row>
    <row r="1248" spans="1:1" ht="15.95" customHeight="1">
      <c r="A1248" s="1001" t="str">
        <f>+IF($D$13="","",IF($D1248=$B$7,1+MAX($A$11:A1247),""))</f>
        <v/>
      </c>
    </row>
    <row r="1249" spans="1:1" ht="15.95" customHeight="1">
      <c r="A1249" s="1001" t="str">
        <f>+IF($D$13="","",IF($D1249=$B$7,1+MAX($A$11:A1248),""))</f>
        <v/>
      </c>
    </row>
    <row r="1250" spans="1:1" ht="15.95" customHeight="1">
      <c r="A1250" s="1001" t="str">
        <f>+IF($D$13="","",IF($D1250=$B$7,1+MAX($A$11:A1249),""))</f>
        <v/>
      </c>
    </row>
    <row r="1251" spans="1:1" ht="15.95" customHeight="1">
      <c r="A1251" s="1001" t="str">
        <f>+IF($D$13="","",IF($D1251=$B$7,1+MAX($A$11:A1250),""))</f>
        <v/>
      </c>
    </row>
    <row r="1252" spans="1:1" ht="15.95" customHeight="1">
      <c r="A1252" s="1001" t="str">
        <f>+IF($D$13="","",IF($D1252=$B$7,1+MAX($A$11:A1251),""))</f>
        <v/>
      </c>
    </row>
    <row r="1253" spans="1:1" ht="15.95" customHeight="1">
      <c r="A1253" s="1001" t="str">
        <f>+IF($D$13="","",IF($D1253=$B$7,1+MAX($A$11:A1252),""))</f>
        <v/>
      </c>
    </row>
    <row r="1254" spans="1:1" ht="15.95" customHeight="1">
      <c r="A1254" s="1001" t="str">
        <f>+IF($D$13="","",IF($D1254=$B$7,1+MAX($A$11:A1253),""))</f>
        <v/>
      </c>
    </row>
    <row r="1255" spans="1:1" ht="15.95" customHeight="1">
      <c r="A1255" s="1001" t="str">
        <f>+IF($D$13="","",IF($D1255=$B$7,1+MAX($A$11:A1254),""))</f>
        <v/>
      </c>
    </row>
    <row r="1256" spans="1:1" ht="15.95" customHeight="1">
      <c r="A1256" s="1001" t="str">
        <f>+IF($D$13="","",IF($D1256=$B$7,1+MAX($A$11:A1255),""))</f>
        <v/>
      </c>
    </row>
    <row r="1257" spans="1:1" ht="15.95" customHeight="1">
      <c r="A1257" s="1001" t="str">
        <f>+IF($D$13="","",IF($D1257=$B$7,1+MAX($A$11:A1256),""))</f>
        <v/>
      </c>
    </row>
    <row r="1258" spans="1:1" ht="15.95" customHeight="1">
      <c r="A1258" s="1001" t="str">
        <f>+IF($D$13="","",IF($D1258=$B$7,1+MAX($A$11:A1257),""))</f>
        <v/>
      </c>
    </row>
    <row r="1259" spans="1:1" ht="15.95" customHeight="1">
      <c r="A1259" s="1001" t="str">
        <f>+IF($D$13="","",IF($D1259=$B$7,1+MAX($A$11:A1258),""))</f>
        <v/>
      </c>
    </row>
    <row r="1260" spans="1:1" ht="15.95" customHeight="1">
      <c r="A1260" s="1001" t="str">
        <f>+IF($D$13="","",IF($D1260=$B$7,1+MAX($A$11:A1259),""))</f>
        <v/>
      </c>
    </row>
    <row r="1261" spans="1:1" ht="15.95" customHeight="1">
      <c r="A1261" s="1001" t="str">
        <f>+IF($D$13="","",IF($D1261=$B$7,1+MAX($A$11:A1260),""))</f>
        <v/>
      </c>
    </row>
    <row r="1262" spans="1:1" ht="15.95" customHeight="1">
      <c r="A1262" s="1001" t="str">
        <f>+IF($D$13="","",IF($D1262=$B$7,1+MAX($A$11:A1261),""))</f>
        <v/>
      </c>
    </row>
    <row r="1263" spans="1:1" ht="15.95" customHeight="1">
      <c r="A1263" s="1001" t="str">
        <f>+IF($D$13="","",IF($D1263=$B$7,1+MAX($A$11:A1262),""))</f>
        <v/>
      </c>
    </row>
    <row r="1264" spans="1:1" ht="15.95" customHeight="1">
      <c r="A1264" s="1001" t="str">
        <f>+IF($D$13="","",IF($D1264=$B$7,1+MAX($A$11:A1263),""))</f>
        <v/>
      </c>
    </row>
    <row r="1265" spans="1:1" ht="15.95" customHeight="1">
      <c r="A1265" s="1001" t="str">
        <f>+IF($D$13="","",IF($D1265=$B$7,1+MAX($A$11:A1264),""))</f>
        <v/>
      </c>
    </row>
    <row r="1266" spans="1:1" ht="15.95" customHeight="1">
      <c r="A1266" s="1001" t="str">
        <f>+IF($D$13="","",IF($D1266=$B$7,1+MAX($A$11:A1265),""))</f>
        <v/>
      </c>
    </row>
    <row r="1267" spans="1:1" ht="15.95" customHeight="1">
      <c r="A1267" s="1001" t="str">
        <f>+IF($D$13="","",IF($D1267=$B$7,1+MAX($A$11:A1266),""))</f>
        <v/>
      </c>
    </row>
    <row r="1268" spans="1:1" ht="15.95" customHeight="1">
      <c r="A1268" s="1001" t="str">
        <f>+IF($D$13="","",IF($D1268=$B$7,1+MAX($A$11:A1267),""))</f>
        <v/>
      </c>
    </row>
    <row r="1269" spans="1:1" ht="15.95" customHeight="1">
      <c r="A1269" s="1001" t="str">
        <f>+IF($D$13="","",IF($D1269=$B$7,1+MAX($A$11:A1268),""))</f>
        <v/>
      </c>
    </row>
    <row r="1270" spans="1:1" ht="15.95" customHeight="1">
      <c r="A1270" s="1001" t="str">
        <f>+IF($D$13="","",IF($D1270=$B$7,1+MAX($A$11:A1269),""))</f>
        <v/>
      </c>
    </row>
    <row r="1271" spans="1:1" ht="15.95" customHeight="1">
      <c r="A1271" s="1001" t="str">
        <f>+IF($D$13="","",IF($D1271=$B$7,1+MAX($A$11:A1270),""))</f>
        <v/>
      </c>
    </row>
    <row r="1272" spans="1:1" ht="15.95" customHeight="1">
      <c r="A1272" s="1001" t="str">
        <f>+IF($D$13="","",IF($D1272=$B$7,1+MAX($A$11:A1271),""))</f>
        <v/>
      </c>
    </row>
    <row r="1273" spans="1:1" ht="15.95" customHeight="1">
      <c r="A1273" s="1001" t="str">
        <f>+IF($D$13="","",IF($D1273=$B$7,1+MAX($A$11:A1272),""))</f>
        <v/>
      </c>
    </row>
    <row r="1274" spans="1:1" ht="15.95" customHeight="1">
      <c r="A1274" s="1001" t="str">
        <f>+IF($D$13="","",IF($D1274=$B$7,1+MAX($A$11:A1273),""))</f>
        <v/>
      </c>
    </row>
    <row r="1275" spans="1:1" ht="15.95" customHeight="1">
      <c r="A1275" s="1001" t="str">
        <f>+IF($D$13="","",IF($D1275=$B$7,1+MAX($A$11:A1274),""))</f>
        <v/>
      </c>
    </row>
    <row r="1276" spans="1:1" ht="15.95" customHeight="1">
      <c r="A1276" s="1001" t="str">
        <f>+IF($D$13="","",IF($D1276=$B$7,1+MAX($A$11:A1275),""))</f>
        <v/>
      </c>
    </row>
    <row r="1277" spans="1:1" ht="15.95" customHeight="1">
      <c r="A1277" s="1001" t="str">
        <f>+IF($D$13="","",IF($D1277=$B$7,1+MAX($A$11:A1276),""))</f>
        <v/>
      </c>
    </row>
    <row r="1278" spans="1:1" ht="15.95" customHeight="1">
      <c r="A1278" s="1001" t="str">
        <f>+IF($D$13="","",IF($D1278=$B$7,1+MAX($A$11:A1277),""))</f>
        <v/>
      </c>
    </row>
    <row r="1279" spans="1:1" ht="15.95" customHeight="1">
      <c r="A1279" s="1001" t="str">
        <f>+IF($D$13="","",IF($D1279=$B$7,1+MAX($A$11:A1278),""))</f>
        <v/>
      </c>
    </row>
    <row r="1280" spans="1:1" ht="15.95" customHeight="1">
      <c r="A1280" s="1001" t="str">
        <f>+IF($D$13="","",IF($D1280=$B$7,1+MAX($A$11:A1279),""))</f>
        <v/>
      </c>
    </row>
    <row r="1281" spans="1:1" ht="15.95" customHeight="1">
      <c r="A1281" s="1001" t="str">
        <f>+IF($D$13="","",IF($D1281=$B$7,1+MAX($A$11:A1280),""))</f>
        <v/>
      </c>
    </row>
    <row r="1282" spans="1:1" ht="15.95" customHeight="1">
      <c r="A1282" s="1001" t="str">
        <f>+IF($D$13="","",IF($D1282=$B$7,1+MAX($A$11:A1281),""))</f>
        <v/>
      </c>
    </row>
    <row r="1283" spans="1:1" ht="15.95" customHeight="1">
      <c r="A1283" s="1001" t="str">
        <f>+IF($D$13="","",IF($D1283=$B$7,1+MAX($A$11:A1282),""))</f>
        <v/>
      </c>
    </row>
    <row r="1284" spans="1:1" ht="15.95" customHeight="1">
      <c r="A1284" s="1001" t="str">
        <f>+IF($D$13="","",IF($D1284=$B$7,1+MAX($A$11:A1283),""))</f>
        <v/>
      </c>
    </row>
    <row r="1285" spans="1:1" ht="15.95" customHeight="1">
      <c r="A1285" s="1001" t="str">
        <f>+IF($D$13="","",IF($D1285=$B$7,1+MAX($A$11:A1284),""))</f>
        <v/>
      </c>
    </row>
    <row r="1286" spans="1:1" ht="15.95" customHeight="1">
      <c r="A1286" s="1001" t="str">
        <f>+IF($D$13="","",IF($D1286=$B$7,1+MAX($A$11:A1285),""))</f>
        <v/>
      </c>
    </row>
    <row r="1287" spans="1:1" ht="15.95" customHeight="1">
      <c r="A1287" s="1001" t="str">
        <f>+IF($D$13="","",IF($D1287=$B$7,1+MAX($A$11:A1286),""))</f>
        <v/>
      </c>
    </row>
    <row r="1288" spans="1:1" ht="15.95" customHeight="1">
      <c r="A1288" s="1001" t="str">
        <f>+IF($D$13="","",IF($D1288=$B$7,1+MAX($A$11:A1287),""))</f>
        <v/>
      </c>
    </row>
    <row r="1289" spans="1:1" ht="15.95" customHeight="1">
      <c r="A1289" s="1001" t="str">
        <f>+IF($D$13="","",IF($D1289=$B$7,1+MAX($A$11:A1288),""))</f>
        <v/>
      </c>
    </row>
    <row r="1290" spans="1:1" ht="15.95" customHeight="1">
      <c r="A1290" s="1001" t="str">
        <f>+IF($D$13="","",IF($D1290=$B$7,1+MAX($A$11:A1289),""))</f>
        <v/>
      </c>
    </row>
    <row r="1291" spans="1:1" ht="15.95" customHeight="1">
      <c r="A1291" s="1001" t="str">
        <f>+IF($D$13="","",IF($D1291=$B$7,1+MAX($A$11:A1290),""))</f>
        <v/>
      </c>
    </row>
    <row r="1292" spans="1:1" ht="15.95" customHeight="1">
      <c r="A1292" s="1001" t="str">
        <f>+IF($D$13="","",IF($D1292=$B$7,1+MAX($A$11:A1291),""))</f>
        <v/>
      </c>
    </row>
    <row r="1293" spans="1:1" ht="15.95" customHeight="1">
      <c r="A1293" s="1001" t="str">
        <f>+IF($D$13="","",IF($D1293=$B$7,1+MAX($A$11:A1292),""))</f>
        <v/>
      </c>
    </row>
    <row r="1294" spans="1:1" ht="15.95" customHeight="1">
      <c r="A1294" s="1001" t="str">
        <f>+IF($D$13="","",IF($D1294=$B$7,1+MAX($A$11:A1293),""))</f>
        <v/>
      </c>
    </row>
    <row r="1295" spans="1:1" ht="15.95" customHeight="1">
      <c r="A1295" s="1001" t="str">
        <f>+IF($D$13="","",IF($D1295=$B$7,1+MAX($A$11:A1294),""))</f>
        <v/>
      </c>
    </row>
    <row r="1296" spans="1:1" ht="15.95" customHeight="1">
      <c r="A1296" s="1001" t="str">
        <f>+IF($D$13="","",IF($D1296=$B$7,1+MAX($A$11:A1295),""))</f>
        <v/>
      </c>
    </row>
    <row r="1297" spans="1:1" ht="15.95" customHeight="1">
      <c r="A1297" s="1001" t="str">
        <f>+IF($D$13="","",IF($D1297=$B$7,1+MAX($A$11:A1296),""))</f>
        <v/>
      </c>
    </row>
    <row r="1298" spans="1:1" ht="15.95" customHeight="1">
      <c r="A1298" s="1001" t="str">
        <f>+IF($D$13="","",IF($D1298=$B$7,1+MAX($A$11:A1297),""))</f>
        <v/>
      </c>
    </row>
    <row r="1299" spans="1:1" ht="15.95" customHeight="1">
      <c r="A1299" s="1001" t="str">
        <f>+IF($D$13="","",IF($D1299=$B$7,1+MAX($A$11:A1298),""))</f>
        <v/>
      </c>
    </row>
    <row r="1300" spans="1:1" ht="15.95" customHeight="1">
      <c r="A1300" s="1001" t="str">
        <f>+IF($D$13="","",IF($D1300=$B$7,1+MAX($A$11:A1299),""))</f>
        <v/>
      </c>
    </row>
    <row r="1301" spans="1:1" ht="15.95" customHeight="1">
      <c r="A1301" s="1001" t="str">
        <f>+IF($D$13="","",IF($D1301=$B$7,1+MAX($A$11:A1300),""))</f>
        <v/>
      </c>
    </row>
    <row r="1302" spans="1:1" ht="15.95" customHeight="1">
      <c r="A1302" s="1001" t="str">
        <f>+IF($D$13="","",IF($D1302=$B$7,1+MAX($A$11:A1301),""))</f>
        <v/>
      </c>
    </row>
    <row r="1303" spans="1:1" ht="15.95" customHeight="1">
      <c r="A1303" s="1001" t="str">
        <f>+IF($D$13="","",IF($D1303=$B$7,1+MAX($A$11:A1302),""))</f>
        <v/>
      </c>
    </row>
    <row r="1304" spans="1:1" ht="15.95" customHeight="1">
      <c r="A1304" s="1001" t="str">
        <f>+IF($D$13="","",IF($D1304=$B$7,1+MAX($A$11:A1303),""))</f>
        <v/>
      </c>
    </row>
    <row r="1305" spans="1:1" ht="15.95" customHeight="1">
      <c r="A1305" s="1001" t="str">
        <f>+IF($D$13="","",IF($D1305=$B$7,1+MAX($A$11:A1304),""))</f>
        <v/>
      </c>
    </row>
    <row r="1306" spans="1:1" ht="15.95" customHeight="1">
      <c r="A1306" s="1001" t="str">
        <f>+IF($D$13="","",IF($D1306=$B$7,1+MAX($A$11:A1305),""))</f>
        <v/>
      </c>
    </row>
    <row r="1307" spans="1:1" ht="15.95" customHeight="1">
      <c r="A1307" s="1001" t="str">
        <f>+IF($D$13="","",IF($D1307=$B$7,1+MAX($A$11:A1306),""))</f>
        <v/>
      </c>
    </row>
    <row r="1308" spans="1:1" ht="15.95" customHeight="1">
      <c r="A1308" s="1001" t="str">
        <f>+IF($D$13="","",IF($D1308=$B$7,1+MAX($A$11:A1307),""))</f>
        <v/>
      </c>
    </row>
    <row r="1309" spans="1:1" ht="15.95" customHeight="1">
      <c r="A1309" s="1001" t="str">
        <f>+IF($D$13="","",IF($D1309=$B$7,1+MAX($A$11:A1308),""))</f>
        <v/>
      </c>
    </row>
    <row r="1310" spans="1:1" ht="15.95" customHeight="1">
      <c r="A1310" s="1001" t="str">
        <f>+IF($D$13="","",IF($D1310=$B$7,1+MAX($A$11:A1309),""))</f>
        <v/>
      </c>
    </row>
    <row r="1311" spans="1:1" ht="15.95" customHeight="1">
      <c r="A1311" s="1001" t="str">
        <f>+IF($D$13="","",IF($D1311=$B$7,1+MAX($A$11:A1310),""))</f>
        <v/>
      </c>
    </row>
    <row r="1312" spans="1:1" ht="15.95" customHeight="1">
      <c r="A1312" s="1001" t="str">
        <f>+IF($D$13="","",IF($D1312=$B$7,1+MAX($A$11:A1311),""))</f>
        <v/>
      </c>
    </row>
    <row r="1313" spans="1:1" ht="15.95" customHeight="1">
      <c r="A1313" s="1001" t="str">
        <f>+IF($D$13="","",IF($D1313=$B$7,1+MAX($A$11:A1312),""))</f>
        <v/>
      </c>
    </row>
    <row r="1314" spans="1:1" ht="15.95" customHeight="1">
      <c r="A1314" s="1001" t="str">
        <f>+IF($D$13="","",IF($D1314=$B$7,1+MAX($A$11:A1313),""))</f>
        <v/>
      </c>
    </row>
    <row r="1315" spans="1:1" ht="15.95" customHeight="1">
      <c r="A1315" s="1001" t="str">
        <f>+IF($D$13="","",IF($D1315=$B$7,1+MAX($A$11:A1314),""))</f>
        <v/>
      </c>
    </row>
    <row r="1316" spans="1:1" ht="15.95" customHeight="1">
      <c r="A1316" s="1001" t="str">
        <f>+IF($D$13="","",IF($D1316=$B$7,1+MAX($A$11:A1315),""))</f>
        <v/>
      </c>
    </row>
    <row r="1317" spans="1:1" ht="15.95" customHeight="1">
      <c r="A1317" s="1001" t="str">
        <f>+IF($D$13="","",IF($D1317=$B$7,1+MAX($A$11:A1316),""))</f>
        <v/>
      </c>
    </row>
    <row r="1318" spans="1:1" ht="15.95" customHeight="1">
      <c r="A1318" s="1001" t="str">
        <f>+IF($D$13="","",IF($D1318=$B$7,1+MAX($A$11:A1317),""))</f>
        <v/>
      </c>
    </row>
    <row r="1319" spans="1:1" ht="15.95" customHeight="1">
      <c r="A1319" s="1001" t="str">
        <f>+IF($D$13="","",IF($D1319=$B$7,1+MAX($A$11:A1318),""))</f>
        <v/>
      </c>
    </row>
    <row r="1320" spans="1:1" ht="15.95" customHeight="1">
      <c r="A1320" s="1001" t="str">
        <f>+IF($D$13="","",IF($D1320=$B$7,1+MAX($A$11:A1319),""))</f>
        <v/>
      </c>
    </row>
    <row r="1321" spans="1:1" ht="15.95" customHeight="1">
      <c r="A1321" s="1001" t="str">
        <f>+IF($D$13="","",IF($D1321=$B$7,1+MAX($A$11:A1320),""))</f>
        <v/>
      </c>
    </row>
    <row r="1322" spans="1:1" ht="15.95" customHeight="1">
      <c r="A1322" s="1001" t="str">
        <f>+IF($D$13="","",IF($D1322=$B$7,1+MAX($A$11:A1321),""))</f>
        <v/>
      </c>
    </row>
    <row r="1323" spans="1:1" ht="15.95" customHeight="1">
      <c r="A1323" s="1001" t="str">
        <f>+IF($D$13="","",IF($D1323=$B$7,1+MAX($A$11:A1322),""))</f>
        <v/>
      </c>
    </row>
    <row r="1324" spans="1:1" ht="15.95" customHeight="1">
      <c r="A1324" s="1001" t="str">
        <f>+IF($D$13="","",IF($D1324=$B$7,1+MAX($A$11:A1323),""))</f>
        <v/>
      </c>
    </row>
    <row r="1325" spans="1:1" ht="15.95" customHeight="1">
      <c r="A1325" s="1001" t="str">
        <f>+IF($D$13="","",IF($D1325=$B$7,1+MAX($A$11:A1324),""))</f>
        <v/>
      </c>
    </row>
    <row r="1326" spans="1:1" ht="15.95" customHeight="1">
      <c r="A1326" s="1001" t="str">
        <f>+IF($D$13="","",IF($D1326=$B$7,1+MAX($A$11:A1325),""))</f>
        <v/>
      </c>
    </row>
    <row r="1327" spans="1:1" ht="15.95" customHeight="1">
      <c r="A1327" s="1001" t="str">
        <f>+IF($D$13="","",IF($D1327=$B$7,1+MAX($A$11:A1326),""))</f>
        <v/>
      </c>
    </row>
    <row r="1328" spans="1:1" ht="15.95" customHeight="1">
      <c r="A1328" s="1001" t="str">
        <f>+IF($D$13="","",IF($D1328=$B$7,1+MAX($A$11:A1327),""))</f>
        <v/>
      </c>
    </row>
    <row r="1329" spans="1:1" ht="15.95" customHeight="1">
      <c r="A1329" s="1001" t="str">
        <f>+IF($D$13="","",IF($D1329=$B$7,1+MAX($A$11:A1328),""))</f>
        <v/>
      </c>
    </row>
    <row r="1330" spans="1:1" ht="15.95" customHeight="1">
      <c r="A1330" s="1001" t="str">
        <f>+IF($D$13="","",IF($D1330=$B$7,1+MAX($A$11:A1329),""))</f>
        <v/>
      </c>
    </row>
    <row r="1331" spans="1:1" ht="15.95" customHeight="1">
      <c r="A1331" s="1001" t="str">
        <f>+IF($D$13="","",IF($D1331=$B$7,1+MAX($A$11:A1330),""))</f>
        <v/>
      </c>
    </row>
    <row r="1332" spans="1:1" ht="15.95" customHeight="1">
      <c r="A1332" s="1001" t="str">
        <f>+IF($D$13="","",IF($D1332=$B$7,1+MAX($A$11:A1331),""))</f>
        <v/>
      </c>
    </row>
    <row r="1333" spans="1:1" ht="15.95" customHeight="1">
      <c r="A1333" s="1001" t="str">
        <f>+IF($D$13="","",IF($D1333=$B$7,1+MAX($A$11:A1332),""))</f>
        <v/>
      </c>
    </row>
    <row r="1334" spans="1:1" ht="15.95" customHeight="1">
      <c r="A1334" s="1001" t="str">
        <f>+IF($D$13="","",IF($D1334=$B$7,1+MAX($A$11:A1333),""))</f>
        <v/>
      </c>
    </row>
    <row r="1335" spans="1:1" ht="15.95" customHeight="1">
      <c r="A1335" s="1001" t="str">
        <f>+IF($D$13="","",IF($D1335=$B$7,1+MAX($A$11:A1334),""))</f>
        <v/>
      </c>
    </row>
    <row r="1336" spans="1:1" ht="15.95" customHeight="1">
      <c r="A1336" s="1001" t="str">
        <f>+IF($D$13="","",IF($D1336=$B$7,1+MAX($A$11:A1335),""))</f>
        <v/>
      </c>
    </row>
    <row r="1337" spans="1:1" ht="15.95" customHeight="1">
      <c r="A1337" s="1001" t="str">
        <f>+IF($D$13="","",IF($D1337=$B$7,1+MAX($A$11:A1336),""))</f>
        <v/>
      </c>
    </row>
    <row r="1338" spans="1:1" ht="15.95" customHeight="1">
      <c r="A1338" s="1001" t="str">
        <f>+IF($D$13="","",IF($D1338=$B$7,1+MAX($A$11:A1337),""))</f>
        <v/>
      </c>
    </row>
    <row r="1339" spans="1:1" ht="15.95" customHeight="1">
      <c r="A1339" s="1001" t="str">
        <f>+IF($D$13="","",IF($D1339=$B$7,1+MAX($A$11:A1338),""))</f>
        <v/>
      </c>
    </row>
    <row r="1340" spans="1:1" ht="15.95" customHeight="1">
      <c r="A1340" s="1001" t="str">
        <f>+IF($D$13="","",IF($D1340=$B$7,1+MAX($A$11:A1339),""))</f>
        <v/>
      </c>
    </row>
    <row r="1341" spans="1:1" ht="15.95" customHeight="1">
      <c r="A1341" s="1001" t="str">
        <f>+IF($D$13="","",IF($D1341=$B$7,1+MAX($A$11:A1340),""))</f>
        <v/>
      </c>
    </row>
    <row r="1342" spans="1:1" ht="15.95" customHeight="1">
      <c r="A1342" s="1001" t="str">
        <f>+IF($D$13="","",IF($D1342=$B$7,1+MAX($A$11:A1341),""))</f>
        <v/>
      </c>
    </row>
    <row r="1343" spans="1:1" ht="15.95" customHeight="1">
      <c r="A1343" s="1001" t="str">
        <f>+IF($D$13="","",IF($D1343=$B$7,1+MAX($A$11:A1342),""))</f>
        <v/>
      </c>
    </row>
    <row r="1344" spans="1:1" ht="15.95" customHeight="1">
      <c r="A1344" s="1001" t="str">
        <f>+IF($D$13="","",IF($D1344=$B$7,1+MAX($A$11:A1343),""))</f>
        <v/>
      </c>
    </row>
    <row r="1345" spans="1:1" ht="15.95" customHeight="1">
      <c r="A1345" s="1001" t="str">
        <f>+IF($D$13="","",IF($D1345=$B$7,1+MAX($A$11:A1344),""))</f>
        <v/>
      </c>
    </row>
    <row r="1346" spans="1:1" ht="15.95" customHeight="1">
      <c r="A1346" s="1001" t="str">
        <f>+IF($D$13="","",IF($D1346=$B$7,1+MAX($A$11:A1345),""))</f>
        <v/>
      </c>
    </row>
    <row r="1347" spans="1:1" ht="15.95" customHeight="1">
      <c r="A1347" s="1001" t="str">
        <f>+IF($D$13="","",IF($D1347=$B$7,1+MAX($A$11:A1346),""))</f>
        <v/>
      </c>
    </row>
    <row r="1348" spans="1:1" ht="15.95" customHeight="1">
      <c r="A1348" s="1001" t="str">
        <f>+IF($D$13="","",IF($D1348=$B$7,1+MAX($A$11:A1347),""))</f>
        <v/>
      </c>
    </row>
    <row r="1349" spans="1:1" ht="15.95" customHeight="1">
      <c r="A1349" s="1001" t="str">
        <f>+IF($D$13="","",IF($D1349=$B$7,1+MAX($A$11:A1348),""))</f>
        <v/>
      </c>
    </row>
    <row r="1350" spans="1:1" ht="15.95" customHeight="1">
      <c r="A1350" s="1001" t="str">
        <f>+IF($D$13="","",IF($D1350=$B$7,1+MAX($A$11:A1349),""))</f>
        <v/>
      </c>
    </row>
    <row r="1351" spans="1:1" ht="15.95" customHeight="1">
      <c r="A1351" s="1001" t="str">
        <f>+IF($D$13="","",IF($D1351=$B$7,1+MAX($A$11:A1350),""))</f>
        <v/>
      </c>
    </row>
    <row r="1352" spans="1:1" ht="15.95" customHeight="1">
      <c r="A1352" s="1001" t="str">
        <f>+IF($D$13="","",IF($D1352=$B$7,1+MAX($A$11:A1351),""))</f>
        <v/>
      </c>
    </row>
    <row r="1353" spans="1:1" ht="15.95" customHeight="1">
      <c r="A1353" s="1001" t="str">
        <f>+IF($D$13="","",IF($D1353=$B$7,1+MAX($A$11:A1352),""))</f>
        <v/>
      </c>
    </row>
    <row r="1354" spans="1:1" ht="15.95" customHeight="1">
      <c r="A1354" s="1001" t="str">
        <f>+IF($D$13="","",IF($D1354=$B$7,1+MAX($A$11:A1353),""))</f>
        <v/>
      </c>
    </row>
    <row r="1355" spans="1:1" ht="15.95" customHeight="1">
      <c r="A1355" s="1001" t="str">
        <f>+IF($D$13="","",IF($D1355=$B$7,1+MAX($A$11:A1354),""))</f>
        <v/>
      </c>
    </row>
    <row r="1356" spans="1:1" ht="15.95" customHeight="1">
      <c r="A1356" s="1001" t="str">
        <f>+IF($D$13="","",IF($D1356=$B$7,1+MAX($A$11:A1355),""))</f>
        <v/>
      </c>
    </row>
    <row r="1357" spans="1:1" ht="15.95" customHeight="1">
      <c r="A1357" s="1001" t="str">
        <f>+IF($D$13="","",IF($D1357=$B$7,1+MAX($A$11:A1356),""))</f>
        <v/>
      </c>
    </row>
    <row r="1358" spans="1:1" ht="15.95" customHeight="1">
      <c r="A1358" s="1001" t="str">
        <f>+IF($D$13="","",IF($D1358=$B$7,1+MAX($A$11:A1357),""))</f>
        <v/>
      </c>
    </row>
    <row r="1359" spans="1:1" ht="15.95" customHeight="1">
      <c r="A1359" s="1001" t="str">
        <f>+IF($D$13="","",IF($D1359=$B$7,1+MAX($A$11:A1358),""))</f>
        <v/>
      </c>
    </row>
    <row r="1360" spans="1:1" ht="15.95" customHeight="1">
      <c r="A1360" s="1001" t="str">
        <f>+IF($D$13="","",IF($D1360=$B$7,1+MAX($A$11:A1359),""))</f>
        <v/>
      </c>
    </row>
    <row r="1361" spans="1:1" ht="15.95" customHeight="1">
      <c r="A1361" s="1001" t="str">
        <f>+IF($D$13="","",IF($D1361=$B$7,1+MAX($A$11:A1360),""))</f>
        <v/>
      </c>
    </row>
    <row r="1362" spans="1:1" ht="15.95" customHeight="1">
      <c r="A1362" s="1001" t="str">
        <f>+IF($D$13="","",IF($D1362=$B$7,1+MAX($A$11:A1361),""))</f>
        <v/>
      </c>
    </row>
    <row r="1363" spans="1:1" ht="15.95" customHeight="1">
      <c r="A1363" s="1001" t="str">
        <f>+IF($D$13="","",IF($D1363=$B$7,1+MAX($A$11:A1362),""))</f>
        <v/>
      </c>
    </row>
    <row r="1364" spans="1:1" ht="15.95" customHeight="1">
      <c r="A1364" s="1001" t="str">
        <f>+IF($D$13="","",IF($D1364=$B$7,1+MAX($A$11:A1363),""))</f>
        <v/>
      </c>
    </row>
    <row r="1365" spans="1:1" ht="15.95" customHeight="1">
      <c r="A1365" s="1001" t="str">
        <f>+IF($D$13="","",IF($D1365=$B$7,1+MAX($A$11:A1364),""))</f>
        <v/>
      </c>
    </row>
    <row r="1366" spans="1:1" ht="15.95" customHeight="1">
      <c r="A1366" s="1001" t="str">
        <f>+IF($D$13="","",IF($D1366=$B$7,1+MAX($A$11:A1365),""))</f>
        <v/>
      </c>
    </row>
    <row r="1367" spans="1:1" ht="15.95" customHeight="1">
      <c r="A1367" s="1001" t="str">
        <f>+IF($D$13="","",IF($D1367=$B$7,1+MAX($A$11:A1366),""))</f>
        <v/>
      </c>
    </row>
    <row r="1368" spans="1:1" ht="15.95" customHeight="1">
      <c r="A1368" s="1001" t="str">
        <f>+IF($D$13="","",IF($D1368=$B$7,1+MAX($A$11:A1367),""))</f>
        <v/>
      </c>
    </row>
    <row r="1369" spans="1:1" ht="15.95" customHeight="1">
      <c r="A1369" s="1001" t="str">
        <f>+IF($D$13="","",IF($D1369=$B$7,1+MAX($A$11:A1368),""))</f>
        <v/>
      </c>
    </row>
    <row r="1370" spans="1:1" ht="15.95" customHeight="1">
      <c r="A1370" s="1001" t="str">
        <f>+IF($D$13="","",IF($D1370=$B$7,1+MAX($A$11:A1369),""))</f>
        <v/>
      </c>
    </row>
    <row r="1371" spans="1:1" ht="15.95" customHeight="1">
      <c r="A1371" s="1001" t="str">
        <f>+IF($D$13="","",IF($D1371=$B$7,1+MAX($A$11:A1370),""))</f>
        <v/>
      </c>
    </row>
    <row r="1372" spans="1:1" ht="15.95" customHeight="1">
      <c r="A1372" s="1001" t="str">
        <f>+IF($D$13="","",IF($D1372=$B$7,1+MAX($A$11:A1371),""))</f>
        <v/>
      </c>
    </row>
    <row r="1373" spans="1:1" ht="15.95" customHeight="1">
      <c r="A1373" s="1001" t="str">
        <f>+IF($D$13="","",IF($D1373=$B$7,1+MAX($A$11:A1372),""))</f>
        <v/>
      </c>
    </row>
    <row r="1374" spans="1:1" ht="15.95" customHeight="1">
      <c r="A1374" s="1001" t="str">
        <f>+IF($D$13="","",IF($D1374=$B$7,1+MAX($A$11:A1373),""))</f>
        <v/>
      </c>
    </row>
    <row r="1375" spans="1:1" ht="15.95" customHeight="1">
      <c r="A1375" s="1001" t="str">
        <f>+IF($D$13="","",IF($D1375=$B$7,1+MAX($A$11:A1374),""))</f>
        <v/>
      </c>
    </row>
    <row r="1376" spans="1:1" ht="15.95" customHeight="1">
      <c r="A1376" s="1001" t="str">
        <f>+IF($D$13="","",IF($D1376=$B$7,1+MAX($A$11:A1375),""))</f>
        <v/>
      </c>
    </row>
    <row r="1377" spans="1:1" ht="15.95" customHeight="1">
      <c r="A1377" s="1001" t="str">
        <f>+IF($D$13="","",IF($D1377=$B$7,1+MAX($A$11:A1376),""))</f>
        <v/>
      </c>
    </row>
    <row r="1378" spans="1:1" ht="15.95" customHeight="1">
      <c r="A1378" s="1001" t="str">
        <f>+IF($D$13="","",IF($D1378=$B$7,1+MAX($A$11:A1377),""))</f>
        <v/>
      </c>
    </row>
    <row r="1379" spans="1:1" ht="15.95" customHeight="1">
      <c r="A1379" s="1001" t="str">
        <f>+IF($D$13="","",IF($D1379=$B$7,1+MAX($A$11:A1378),""))</f>
        <v/>
      </c>
    </row>
    <row r="1380" spans="1:1" ht="15.95" customHeight="1">
      <c r="A1380" s="1001" t="str">
        <f>+IF($D$13="","",IF($D1380=$B$7,1+MAX($A$11:A1379),""))</f>
        <v/>
      </c>
    </row>
    <row r="1381" spans="1:1" ht="15.95" customHeight="1">
      <c r="A1381" s="1001" t="str">
        <f>+IF($D$13="","",IF($D1381=$B$7,1+MAX($A$11:A1380),""))</f>
        <v/>
      </c>
    </row>
    <row r="1382" spans="1:1" ht="15.95" customHeight="1">
      <c r="A1382" s="1001" t="str">
        <f>+IF($D$13="","",IF($D1382=$B$7,1+MAX($A$11:A1381),""))</f>
        <v/>
      </c>
    </row>
    <row r="1383" spans="1:1" ht="15.95" customHeight="1">
      <c r="A1383" s="1001" t="str">
        <f>+IF($D$13="","",IF($D1383=$B$7,1+MAX($A$11:A1382),""))</f>
        <v/>
      </c>
    </row>
    <row r="1384" spans="1:1" ht="15.95" customHeight="1">
      <c r="A1384" s="1001" t="str">
        <f>+IF($D$13="","",IF($D1384=$B$7,1+MAX($A$11:A1383),""))</f>
        <v/>
      </c>
    </row>
    <row r="1385" spans="1:1" ht="15.95" customHeight="1">
      <c r="A1385" s="1001" t="str">
        <f>+IF($D$13="","",IF($D1385=$B$7,1+MAX($A$11:A1384),""))</f>
        <v/>
      </c>
    </row>
    <row r="1386" spans="1:1" ht="15.95" customHeight="1">
      <c r="A1386" s="1001" t="str">
        <f>+IF($D$13="","",IF($D1386=$B$7,1+MAX($A$11:A1385),""))</f>
        <v/>
      </c>
    </row>
    <row r="1387" spans="1:1" ht="15.95" customHeight="1">
      <c r="A1387" s="1001" t="str">
        <f>+IF($D$13="","",IF($D1387=$B$7,1+MAX($A$11:A1386),""))</f>
        <v/>
      </c>
    </row>
    <row r="1388" spans="1:1" ht="15.95" customHeight="1">
      <c r="A1388" s="1001" t="str">
        <f>+IF($D$13="","",IF($D1388=$B$7,1+MAX($A$11:A1387),""))</f>
        <v/>
      </c>
    </row>
    <row r="1389" spans="1:1" ht="15.95" customHeight="1">
      <c r="A1389" s="1001" t="str">
        <f>+IF($D$13="","",IF($D1389=$B$7,1+MAX($A$11:A1388),""))</f>
        <v/>
      </c>
    </row>
  </sheetData>
  <mergeCells count="28">
    <mergeCell ref="H291:H292"/>
    <mergeCell ref="I291:J291"/>
    <mergeCell ref="K291:L291"/>
    <mergeCell ref="B170:C170"/>
    <mergeCell ref="D170:D171"/>
    <mergeCell ref="E170:E171"/>
    <mergeCell ref="F170:F171"/>
    <mergeCell ref="G170:G171"/>
    <mergeCell ref="B291:C291"/>
    <mergeCell ref="D291:D292"/>
    <mergeCell ref="E291:E292"/>
    <mergeCell ref="F291:F292"/>
    <mergeCell ref="G291:G292"/>
    <mergeCell ref="J268:L268"/>
    <mergeCell ref="J269:L269"/>
    <mergeCell ref="H9:H10"/>
    <mergeCell ref="I9:J9"/>
    <mergeCell ref="K9:L9"/>
    <mergeCell ref="H170:H171"/>
    <mergeCell ref="I170:J170"/>
    <mergeCell ref="K170:L170"/>
    <mergeCell ref="J149:L149"/>
    <mergeCell ref="J150:L150"/>
    <mergeCell ref="B9:C9"/>
    <mergeCell ref="D9:D10"/>
    <mergeCell ref="E9:E10"/>
    <mergeCell ref="F9:F10"/>
    <mergeCell ref="G9:G10"/>
  </mergeCells>
  <printOptions horizontalCentered="1"/>
  <pageMargins left="0.25" right="0.25" top="0.75" bottom="0.25" header="0.31496062992126" footer="0.31496062992126"/>
  <pageSetup paperSize="9" orientation="landscape"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66"/>
  </sheetPr>
  <dimension ref="A1:N100"/>
  <sheetViews>
    <sheetView topLeftCell="A79" zoomScale="90" zoomScaleNormal="90" workbookViewId="0">
      <selection sqref="A1:A3"/>
    </sheetView>
  </sheetViews>
  <sheetFormatPr defaultRowHeight="15.95" customHeight="1"/>
  <cols>
    <col min="1" max="1" width="8.140625" style="1001" customWidth="1"/>
    <col min="2" max="2" width="19.85546875" style="1001" customWidth="1"/>
    <col min="3" max="3" width="5.7109375" style="1001" customWidth="1"/>
    <col min="4" max="4" width="7.28515625" style="820" customWidth="1"/>
    <col min="5" max="5" width="12.5703125" style="820" customWidth="1"/>
    <col min="6" max="6" width="7.42578125" style="1001" customWidth="1"/>
    <col min="7" max="7" width="15.28515625" style="820" customWidth="1"/>
    <col min="8" max="8" width="13.5703125" style="1309" customWidth="1"/>
    <col min="9" max="9" width="9.140625" style="820" customWidth="1"/>
    <col min="10" max="10" width="14.28515625" style="820" customWidth="1"/>
    <col min="11" max="11" width="8.85546875" style="1001" customWidth="1"/>
    <col min="12" max="12" width="14.140625" style="820" customWidth="1"/>
    <col min="13" max="13" width="4.7109375" style="1001" customWidth="1"/>
    <col min="14" max="256" width="9.140625" style="1001"/>
    <col min="257" max="257" width="9.28515625" style="1001" customWidth="1"/>
    <col min="258" max="258" width="22.42578125" style="1001" customWidth="1"/>
    <col min="259" max="259" width="5.7109375" style="1001" customWidth="1"/>
    <col min="260" max="260" width="7.28515625" style="1001" customWidth="1"/>
    <col min="261" max="261" width="13.42578125" style="1001" customWidth="1"/>
    <col min="262" max="262" width="7.42578125" style="1001" customWidth="1"/>
    <col min="263" max="263" width="15.28515625" style="1001" customWidth="1"/>
    <col min="264" max="264" width="10.140625" style="1001" customWidth="1"/>
    <col min="265" max="265" width="9.140625" style="1001" customWidth="1"/>
    <col min="266" max="266" width="14.28515625" style="1001" customWidth="1"/>
    <col min="267" max="267" width="8.85546875" style="1001" customWidth="1"/>
    <col min="268" max="268" width="15.7109375" style="1001" customWidth="1"/>
    <col min="269" max="269" width="4.7109375" style="1001" customWidth="1"/>
    <col min="270" max="512" width="9.140625" style="1001"/>
    <col min="513" max="513" width="9.28515625" style="1001" customWidth="1"/>
    <col min="514" max="514" width="22.42578125" style="1001" customWidth="1"/>
    <col min="515" max="515" width="5.7109375" style="1001" customWidth="1"/>
    <col min="516" max="516" width="7.28515625" style="1001" customWidth="1"/>
    <col min="517" max="517" width="13.42578125" style="1001" customWidth="1"/>
    <col min="518" max="518" width="7.42578125" style="1001" customWidth="1"/>
    <col min="519" max="519" width="15.28515625" style="1001" customWidth="1"/>
    <col min="520" max="520" width="10.140625" style="1001" customWidth="1"/>
    <col min="521" max="521" width="9.140625" style="1001" customWidth="1"/>
    <col min="522" max="522" width="14.28515625" style="1001" customWidth="1"/>
    <col min="523" max="523" width="8.85546875" style="1001" customWidth="1"/>
    <col min="524" max="524" width="15.7109375" style="1001" customWidth="1"/>
    <col min="525" max="525" width="4.7109375" style="1001" customWidth="1"/>
    <col min="526" max="768" width="9.140625" style="1001"/>
    <col min="769" max="769" width="9.28515625" style="1001" customWidth="1"/>
    <col min="770" max="770" width="22.42578125" style="1001" customWidth="1"/>
    <col min="771" max="771" width="5.7109375" style="1001" customWidth="1"/>
    <col min="772" max="772" width="7.28515625" style="1001" customWidth="1"/>
    <col min="773" max="773" width="13.42578125" style="1001" customWidth="1"/>
    <col min="774" max="774" width="7.42578125" style="1001" customWidth="1"/>
    <col min="775" max="775" width="15.28515625" style="1001" customWidth="1"/>
    <col min="776" max="776" width="10.140625" style="1001" customWidth="1"/>
    <col min="777" max="777" width="9.140625" style="1001" customWidth="1"/>
    <col min="778" max="778" width="14.28515625" style="1001" customWidth="1"/>
    <col min="779" max="779" width="8.85546875" style="1001" customWidth="1"/>
    <col min="780" max="780" width="15.7109375" style="1001" customWidth="1"/>
    <col min="781" max="781" width="4.7109375" style="1001" customWidth="1"/>
    <col min="782" max="1024" width="9.140625" style="1001"/>
    <col min="1025" max="1025" width="9.28515625" style="1001" customWidth="1"/>
    <col min="1026" max="1026" width="22.42578125" style="1001" customWidth="1"/>
    <col min="1027" max="1027" width="5.7109375" style="1001" customWidth="1"/>
    <col min="1028" max="1028" width="7.28515625" style="1001" customWidth="1"/>
    <col min="1029" max="1029" width="13.42578125" style="1001" customWidth="1"/>
    <col min="1030" max="1030" width="7.42578125" style="1001" customWidth="1"/>
    <col min="1031" max="1031" width="15.28515625" style="1001" customWidth="1"/>
    <col min="1032" max="1032" width="10.140625" style="1001" customWidth="1"/>
    <col min="1033" max="1033" width="9.140625" style="1001" customWidth="1"/>
    <col min="1034" max="1034" width="14.28515625" style="1001" customWidth="1"/>
    <col min="1035" max="1035" width="8.85546875" style="1001" customWidth="1"/>
    <col min="1036" max="1036" width="15.7109375" style="1001" customWidth="1"/>
    <col min="1037" max="1037" width="4.7109375" style="1001" customWidth="1"/>
    <col min="1038" max="1280" width="9.140625" style="1001"/>
    <col min="1281" max="1281" width="9.28515625" style="1001" customWidth="1"/>
    <col min="1282" max="1282" width="22.42578125" style="1001" customWidth="1"/>
    <col min="1283" max="1283" width="5.7109375" style="1001" customWidth="1"/>
    <col min="1284" max="1284" width="7.28515625" style="1001" customWidth="1"/>
    <col min="1285" max="1285" width="13.42578125" style="1001" customWidth="1"/>
    <col min="1286" max="1286" width="7.42578125" style="1001" customWidth="1"/>
    <col min="1287" max="1287" width="15.28515625" style="1001" customWidth="1"/>
    <col min="1288" max="1288" width="10.140625" style="1001" customWidth="1"/>
    <col min="1289" max="1289" width="9.140625" style="1001" customWidth="1"/>
    <col min="1290" max="1290" width="14.28515625" style="1001" customWidth="1"/>
    <col min="1291" max="1291" width="8.85546875" style="1001" customWidth="1"/>
    <col min="1292" max="1292" width="15.7109375" style="1001" customWidth="1"/>
    <col min="1293" max="1293" width="4.7109375" style="1001" customWidth="1"/>
    <col min="1294" max="1536" width="9.140625" style="1001"/>
    <col min="1537" max="1537" width="9.28515625" style="1001" customWidth="1"/>
    <col min="1538" max="1538" width="22.42578125" style="1001" customWidth="1"/>
    <col min="1539" max="1539" width="5.7109375" style="1001" customWidth="1"/>
    <col min="1540" max="1540" width="7.28515625" style="1001" customWidth="1"/>
    <col min="1541" max="1541" width="13.42578125" style="1001" customWidth="1"/>
    <col min="1542" max="1542" width="7.42578125" style="1001" customWidth="1"/>
    <col min="1543" max="1543" width="15.28515625" style="1001" customWidth="1"/>
    <col min="1544" max="1544" width="10.140625" style="1001" customWidth="1"/>
    <col min="1545" max="1545" width="9.140625" style="1001" customWidth="1"/>
    <col min="1546" max="1546" width="14.28515625" style="1001" customWidth="1"/>
    <col min="1547" max="1547" width="8.85546875" style="1001" customWidth="1"/>
    <col min="1548" max="1548" width="15.7109375" style="1001" customWidth="1"/>
    <col min="1549" max="1549" width="4.7109375" style="1001" customWidth="1"/>
    <col min="1550" max="1792" width="9.140625" style="1001"/>
    <col min="1793" max="1793" width="9.28515625" style="1001" customWidth="1"/>
    <col min="1794" max="1794" width="22.42578125" style="1001" customWidth="1"/>
    <col min="1795" max="1795" width="5.7109375" style="1001" customWidth="1"/>
    <col min="1796" max="1796" width="7.28515625" style="1001" customWidth="1"/>
    <col min="1797" max="1797" width="13.42578125" style="1001" customWidth="1"/>
    <col min="1798" max="1798" width="7.42578125" style="1001" customWidth="1"/>
    <col min="1799" max="1799" width="15.28515625" style="1001" customWidth="1"/>
    <col min="1800" max="1800" width="10.140625" style="1001" customWidth="1"/>
    <col min="1801" max="1801" width="9.140625" style="1001" customWidth="1"/>
    <col min="1802" max="1802" width="14.28515625" style="1001" customWidth="1"/>
    <col min="1803" max="1803" width="8.85546875" style="1001" customWidth="1"/>
    <col min="1804" max="1804" width="15.7109375" style="1001" customWidth="1"/>
    <col min="1805" max="1805" width="4.7109375" style="1001" customWidth="1"/>
    <col min="1806" max="2048" width="9.140625" style="1001"/>
    <col min="2049" max="2049" width="9.28515625" style="1001" customWidth="1"/>
    <col min="2050" max="2050" width="22.42578125" style="1001" customWidth="1"/>
    <col min="2051" max="2051" width="5.7109375" style="1001" customWidth="1"/>
    <col min="2052" max="2052" width="7.28515625" style="1001" customWidth="1"/>
    <col min="2053" max="2053" width="13.42578125" style="1001" customWidth="1"/>
    <col min="2054" max="2054" width="7.42578125" style="1001" customWidth="1"/>
    <col min="2055" max="2055" width="15.28515625" style="1001" customWidth="1"/>
    <col min="2056" max="2056" width="10.140625" style="1001" customWidth="1"/>
    <col min="2057" max="2057" width="9.140625" style="1001" customWidth="1"/>
    <col min="2058" max="2058" width="14.28515625" style="1001" customWidth="1"/>
    <col min="2059" max="2059" width="8.85546875" style="1001" customWidth="1"/>
    <col min="2060" max="2060" width="15.7109375" style="1001" customWidth="1"/>
    <col min="2061" max="2061" width="4.7109375" style="1001" customWidth="1"/>
    <col min="2062" max="2304" width="9.140625" style="1001"/>
    <col min="2305" max="2305" width="9.28515625" style="1001" customWidth="1"/>
    <col min="2306" max="2306" width="22.42578125" style="1001" customWidth="1"/>
    <col min="2307" max="2307" width="5.7109375" style="1001" customWidth="1"/>
    <col min="2308" max="2308" width="7.28515625" style="1001" customWidth="1"/>
    <col min="2309" max="2309" width="13.42578125" style="1001" customWidth="1"/>
    <col min="2310" max="2310" width="7.42578125" style="1001" customWidth="1"/>
    <col min="2311" max="2311" width="15.28515625" style="1001" customWidth="1"/>
    <col min="2312" max="2312" width="10.140625" style="1001" customWidth="1"/>
    <col min="2313" max="2313" width="9.140625" style="1001" customWidth="1"/>
    <col min="2314" max="2314" width="14.28515625" style="1001" customWidth="1"/>
    <col min="2315" max="2315" width="8.85546875" style="1001" customWidth="1"/>
    <col min="2316" max="2316" width="15.7109375" style="1001" customWidth="1"/>
    <col min="2317" max="2317" width="4.7109375" style="1001" customWidth="1"/>
    <col min="2318" max="2560" width="9.140625" style="1001"/>
    <col min="2561" max="2561" width="9.28515625" style="1001" customWidth="1"/>
    <col min="2562" max="2562" width="22.42578125" style="1001" customWidth="1"/>
    <col min="2563" max="2563" width="5.7109375" style="1001" customWidth="1"/>
    <col min="2564" max="2564" width="7.28515625" style="1001" customWidth="1"/>
    <col min="2565" max="2565" width="13.42578125" style="1001" customWidth="1"/>
    <col min="2566" max="2566" width="7.42578125" style="1001" customWidth="1"/>
    <col min="2567" max="2567" width="15.28515625" style="1001" customWidth="1"/>
    <col min="2568" max="2568" width="10.140625" style="1001" customWidth="1"/>
    <col min="2569" max="2569" width="9.140625" style="1001" customWidth="1"/>
    <col min="2570" max="2570" width="14.28515625" style="1001" customWidth="1"/>
    <col min="2571" max="2571" width="8.85546875" style="1001" customWidth="1"/>
    <col min="2572" max="2572" width="15.7109375" style="1001" customWidth="1"/>
    <col min="2573" max="2573" width="4.7109375" style="1001" customWidth="1"/>
    <col min="2574" max="2816" width="9.140625" style="1001"/>
    <col min="2817" max="2817" width="9.28515625" style="1001" customWidth="1"/>
    <col min="2818" max="2818" width="22.42578125" style="1001" customWidth="1"/>
    <col min="2819" max="2819" width="5.7109375" style="1001" customWidth="1"/>
    <col min="2820" max="2820" width="7.28515625" style="1001" customWidth="1"/>
    <col min="2821" max="2821" width="13.42578125" style="1001" customWidth="1"/>
    <col min="2822" max="2822" width="7.42578125" style="1001" customWidth="1"/>
    <col min="2823" max="2823" width="15.28515625" style="1001" customWidth="1"/>
    <col min="2824" max="2824" width="10.140625" style="1001" customWidth="1"/>
    <col min="2825" max="2825" width="9.140625" style="1001" customWidth="1"/>
    <col min="2826" max="2826" width="14.28515625" style="1001" customWidth="1"/>
    <col min="2827" max="2827" width="8.85546875" style="1001" customWidth="1"/>
    <col min="2828" max="2828" width="15.7109375" style="1001" customWidth="1"/>
    <col min="2829" max="2829" width="4.7109375" style="1001" customWidth="1"/>
    <col min="2830" max="3072" width="9.140625" style="1001"/>
    <col min="3073" max="3073" width="9.28515625" style="1001" customWidth="1"/>
    <col min="3074" max="3074" width="22.42578125" style="1001" customWidth="1"/>
    <col min="3075" max="3075" width="5.7109375" style="1001" customWidth="1"/>
    <col min="3076" max="3076" width="7.28515625" style="1001" customWidth="1"/>
    <col min="3077" max="3077" width="13.42578125" style="1001" customWidth="1"/>
    <col min="3078" max="3078" width="7.42578125" style="1001" customWidth="1"/>
    <col min="3079" max="3079" width="15.28515625" style="1001" customWidth="1"/>
    <col min="3080" max="3080" width="10.140625" style="1001" customWidth="1"/>
    <col min="3081" max="3081" width="9.140625" style="1001" customWidth="1"/>
    <col min="3082" max="3082" width="14.28515625" style="1001" customWidth="1"/>
    <col min="3083" max="3083" width="8.85546875" style="1001" customWidth="1"/>
    <col min="3084" max="3084" width="15.7109375" style="1001" customWidth="1"/>
    <col min="3085" max="3085" width="4.7109375" style="1001" customWidth="1"/>
    <col min="3086" max="3328" width="9.140625" style="1001"/>
    <col min="3329" max="3329" width="9.28515625" style="1001" customWidth="1"/>
    <col min="3330" max="3330" width="22.42578125" style="1001" customWidth="1"/>
    <col min="3331" max="3331" width="5.7109375" style="1001" customWidth="1"/>
    <col min="3332" max="3332" width="7.28515625" style="1001" customWidth="1"/>
    <col min="3333" max="3333" width="13.42578125" style="1001" customWidth="1"/>
    <col min="3334" max="3334" width="7.42578125" style="1001" customWidth="1"/>
    <col min="3335" max="3335" width="15.28515625" style="1001" customWidth="1"/>
    <col min="3336" max="3336" width="10.140625" style="1001" customWidth="1"/>
    <col min="3337" max="3337" width="9.140625" style="1001" customWidth="1"/>
    <col min="3338" max="3338" width="14.28515625" style="1001" customWidth="1"/>
    <col min="3339" max="3339" width="8.85546875" style="1001" customWidth="1"/>
    <col min="3340" max="3340" width="15.7109375" style="1001" customWidth="1"/>
    <col min="3341" max="3341" width="4.7109375" style="1001" customWidth="1"/>
    <col min="3342" max="3584" width="9.140625" style="1001"/>
    <col min="3585" max="3585" width="9.28515625" style="1001" customWidth="1"/>
    <col min="3586" max="3586" width="22.42578125" style="1001" customWidth="1"/>
    <col min="3587" max="3587" width="5.7109375" style="1001" customWidth="1"/>
    <col min="3588" max="3588" width="7.28515625" style="1001" customWidth="1"/>
    <col min="3589" max="3589" width="13.42578125" style="1001" customWidth="1"/>
    <col min="3590" max="3590" width="7.42578125" style="1001" customWidth="1"/>
    <col min="3591" max="3591" width="15.28515625" style="1001" customWidth="1"/>
    <col min="3592" max="3592" width="10.140625" style="1001" customWidth="1"/>
    <col min="3593" max="3593" width="9.140625" style="1001" customWidth="1"/>
    <col min="3594" max="3594" width="14.28515625" style="1001" customWidth="1"/>
    <col min="3595" max="3595" width="8.85546875" style="1001" customWidth="1"/>
    <col min="3596" max="3596" width="15.7109375" style="1001" customWidth="1"/>
    <col min="3597" max="3597" width="4.7109375" style="1001" customWidth="1"/>
    <col min="3598" max="3840" width="9.140625" style="1001"/>
    <col min="3841" max="3841" width="9.28515625" style="1001" customWidth="1"/>
    <col min="3842" max="3842" width="22.42578125" style="1001" customWidth="1"/>
    <col min="3843" max="3843" width="5.7109375" style="1001" customWidth="1"/>
    <col min="3844" max="3844" width="7.28515625" style="1001" customWidth="1"/>
    <col min="3845" max="3845" width="13.42578125" style="1001" customWidth="1"/>
    <col min="3846" max="3846" width="7.42578125" style="1001" customWidth="1"/>
    <col min="3847" max="3847" width="15.28515625" style="1001" customWidth="1"/>
    <col min="3848" max="3848" width="10.140625" style="1001" customWidth="1"/>
    <col min="3849" max="3849" width="9.140625" style="1001" customWidth="1"/>
    <col min="3850" max="3850" width="14.28515625" style="1001" customWidth="1"/>
    <col min="3851" max="3851" width="8.85546875" style="1001" customWidth="1"/>
    <col min="3852" max="3852" width="15.7109375" style="1001" customWidth="1"/>
    <col min="3853" max="3853" width="4.7109375" style="1001" customWidth="1"/>
    <col min="3854" max="4096" width="9.140625" style="1001"/>
    <col min="4097" max="4097" width="9.28515625" style="1001" customWidth="1"/>
    <col min="4098" max="4098" width="22.42578125" style="1001" customWidth="1"/>
    <col min="4099" max="4099" width="5.7109375" style="1001" customWidth="1"/>
    <col min="4100" max="4100" width="7.28515625" style="1001" customWidth="1"/>
    <col min="4101" max="4101" width="13.42578125" style="1001" customWidth="1"/>
    <col min="4102" max="4102" width="7.42578125" style="1001" customWidth="1"/>
    <col min="4103" max="4103" width="15.28515625" style="1001" customWidth="1"/>
    <col min="4104" max="4104" width="10.140625" style="1001" customWidth="1"/>
    <col min="4105" max="4105" width="9.140625" style="1001" customWidth="1"/>
    <col min="4106" max="4106" width="14.28515625" style="1001" customWidth="1"/>
    <col min="4107" max="4107" width="8.85546875" style="1001" customWidth="1"/>
    <col min="4108" max="4108" width="15.7109375" style="1001" customWidth="1"/>
    <col min="4109" max="4109" width="4.7109375" style="1001" customWidth="1"/>
    <col min="4110" max="4352" width="9.140625" style="1001"/>
    <col min="4353" max="4353" width="9.28515625" style="1001" customWidth="1"/>
    <col min="4354" max="4354" width="22.42578125" style="1001" customWidth="1"/>
    <col min="4355" max="4355" width="5.7109375" style="1001" customWidth="1"/>
    <col min="4356" max="4356" width="7.28515625" style="1001" customWidth="1"/>
    <col min="4357" max="4357" width="13.42578125" style="1001" customWidth="1"/>
    <col min="4358" max="4358" width="7.42578125" style="1001" customWidth="1"/>
    <col min="4359" max="4359" width="15.28515625" style="1001" customWidth="1"/>
    <col min="4360" max="4360" width="10.140625" style="1001" customWidth="1"/>
    <col min="4361" max="4361" width="9.140625" style="1001" customWidth="1"/>
    <col min="4362" max="4362" width="14.28515625" style="1001" customWidth="1"/>
    <col min="4363" max="4363" width="8.85546875" style="1001" customWidth="1"/>
    <col min="4364" max="4364" width="15.7109375" style="1001" customWidth="1"/>
    <col min="4365" max="4365" width="4.7109375" style="1001" customWidth="1"/>
    <col min="4366" max="4608" width="9.140625" style="1001"/>
    <col min="4609" max="4609" width="9.28515625" style="1001" customWidth="1"/>
    <col min="4610" max="4610" width="22.42578125" style="1001" customWidth="1"/>
    <col min="4611" max="4611" width="5.7109375" style="1001" customWidth="1"/>
    <col min="4612" max="4612" width="7.28515625" style="1001" customWidth="1"/>
    <col min="4613" max="4613" width="13.42578125" style="1001" customWidth="1"/>
    <col min="4614" max="4614" width="7.42578125" style="1001" customWidth="1"/>
    <col min="4615" max="4615" width="15.28515625" style="1001" customWidth="1"/>
    <col min="4616" max="4616" width="10.140625" style="1001" customWidth="1"/>
    <col min="4617" max="4617" width="9.140625" style="1001" customWidth="1"/>
    <col min="4618" max="4618" width="14.28515625" style="1001" customWidth="1"/>
    <col min="4619" max="4619" width="8.85546875" style="1001" customWidth="1"/>
    <col min="4620" max="4620" width="15.7109375" style="1001" customWidth="1"/>
    <col min="4621" max="4621" width="4.7109375" style="1001" customWidth="1"/>
    <col min="4622" max="4864" width="9.140625" style="1001"/>
    <col min="4865" max="4865" width="9.28515625" style="1001" customWidth="1"/>
    <col min="4866" max="4866" width="22.42578125" style="1001" customWidth="1"/>
    <col min="4867" max="4867" width="5.7109375" style="1001" customWidth="1"/>
    <col min="4868" max="4868" width="7.28515625" style="1001" customWidth="1"/>
    <col min="4869" max="4869" width="13.42578125" style="1001" customWidth="1"/>
    <col min="4870" max="4870" width="7.42578125" style="1001" customWidth="1"/>
    <col min="4871" max="4871" width="15.28515625" style="1001" customWidth="1"/>
    <col min="4872" max="4872" width="10.140625" style="1001" customWidth="1"/>
    <col min="4873" max="4873" width="9.140625" style="1001" customWidth="1"/>
    <col min="4874" max="4874" width="14.28515625" style="1001" customWidth="1"/>
    <col min="4875" max="4875" width="8.85546875" style="1001" customWidth="1"/>
    <col min="4876" max="4876" width="15.7109375" style="1001" customWidth="1"/>
    <col min="4877" max="4877" width="4.7109375" style="1001" customWidth="1"/>
    <col min="4878" max="5120" width="9.140625" style="1001"/>
    <col min="5121" max="5121" width="9.28515625" style="1001" customWidth="1"/>
    <col min="5122" max="5122" width="22.42578125" style="1001" customWidth="1"/>
    <col min="5123" max="5123" width="5.7109375" style="1001" customWidth="1"/>
    <col min="5124" max="5124" width="7.28515625" style="1001" customWidth="1"/>
    <col min="5125" max="5125" width="13.42578125" style="1001" customWidth="1"/>
    <col min="5126" max="5126" width="7.42578125" style="1001" customWidth="1"/>
    <col min="5127" max="5127" width="15.28515625" style="1001" customWidth="1"/>
    <col min="5128" max="5128" width="10.140625" style="1001" customWidth="1"/>
    <col min="5129" max="5129" width="9.140625" style="1001" customWidth="1"/>
    <col min="5130" max="5130" width="14.28515625" style="1001" customWidth="1"/>
    <col min="5131" max="5131" width="8.85546875" style="1001" customWidth="1"/>
    <col min="5132" max="5132" width="15.7109375" style="1001" customWidth="1"/>
    <col min="5133" max="5133" width="4.7109375" style="1001" customWidth="1"/>
    <col min="5134" max="5376" width="9.140625" style="1001"/>
    <col min="5377" max="5377" width="9.28515625" style="1001" customWidth="1"/>
    <col min="5378" max="5378" width="22.42578125" style="1001" customWidth="1"/>
    <col min="5379" max="5379" width="5.7109375" style="1001" customWidth="1"/>
    <col min="5380" max="5380" width="7.28515625" style="1001" customWidth="1"/>
    <col min="5381" max="5381" width="13.42578125" style="1001" customWidth="1"/>
    <col min="5382" max="5382" width="7.42578125" style="1001" customWidth="1"/>
    <col min="5383" max="5383" width="15.28515625" style="1001" customWidth="1"/>
    <col min="5384" max="5384" width="10.140625" style="1001" customWidth="1"/>
    <col min="5385" max="5385" width="9.140625" style="1001" customWidth="1"/>
    <col min="5386" max="5386" width="14.28515625" style="1001" customWidth="1"/>
    <col min="5387" max="5387" width="8.85546875" style="1001" customWidth="1"/>
    <col min="5388" max="5388" width="15.7109375" style="1001" customWidth="1"/>
    <col min="5389" max="5389" width="4.7109375" style="1001" customWidth="1"/>
    <col min="5390" max="5632" width="9.140625" style="1001"/>
    <col min="5633" max="5633" width="9.28515625" style="1001" customWidth="1"/>
    <col min="5634" max="5634" width="22.42578125" style="1001" customWidth="1"/>
    <col min="5635" max="5635" width="5.7109375" style="1001" customWidth="1"/>
    <col min="5636" max="5636" width="7.28515625" style="1001" customWidth="1"/>
    <col min="5637" max="5637" width="13.42578125" style="1001" customWidth="1"/>
    <col min="5638" max="5638" width="7.42578125" style="1001" customWidth="1"/>
    <col min="5639" max="5639" width="15.28515625" style="1001" customWidth="1"/>
    <col min="5640" max="5640" width="10.140625" style="1001" customWidth="1"/>
    <col min="5641" max="5641" width="9.140625" style="1001" customWidth="1"/>
    <col min="5642" max="5642" width="14.28515625" style="1001" customWidth="1"/>
    <col min="5643" max="5643" width="8.85546875" style="1001" customWidth="1"/>
    <col min="5644" max="5644" width="15.7109375" style="1001" customWidth="1"/>
    <col min="5645" max="5645" width="4.7109375" style="1001" customWidth="1"/>
    <col min="5646" max="5888" width="9.140625" style="1001"/>
    <col min="5889" max="5889" width="9.28515625" style="1001" customWidth="1"/>
    <col min="5890" max="5890" width="22.42578125" style="1001" customWidth="1"/>
    <col min="5891" max="5891" width="5.7109375" style="1001" customWidth="1"/>
    <col min="5892" max="5892" width="7.28515625" style="1001" customWidth="1"/>
    <col min="5893" max="5893" width="13.42578125" style="1001" customWidth="1"/>
    <col min="5894" max="5894" width="7.42578125" style="1001" customWidth="1"/>
    <col min="5895" max="5895" width="15.28515625" style="1001" customWidth="1"/>
    <col min="5896" max="5896" width="10.140625" style="1001" customWidth="1"/>
    <col min="5897" max="5897" width="9.140625" style="1001" customWidth="1"/>
    <col min="5898" max="5898" width="14.28515625" style="1001" customWidth="1"/>
    <col min="5899" max="5899" width="8.85546875" style="1001" customWidth="1"/>
    <col min="5900" max="5900" width="15.7109375" style="1001" customWidth="1"/>
    <col min="5901" max="5901" width="4.7109375" style="1001" customWidth="1"/>
    <col min="5902" max="6144" width="9.140625" style="1001"/>
    <col min="6145" max="6145" width="9.28515625" style="1001" customWidth="1"/>
    <col min="6146" max="6146" width="22.42578125" style="1001" customWidth="1"/>
    <col min="6147" max="6147" width="5.7109375" style="1001" customWidth="1"/>
    <col min="6148" max="6148" width="7.28515625" style="1001" customWidth="1"/>
    <col min="6149" max="6149" width="13.42578125" style="1001" customWidth="1"/>
    <col min="6150" max="6150" width="7.42578125" style="1001" customWidth="1"/>
    <col min="6151" max="6151" width="15.28515625" style="1001" customWidth="1"/>
    <col min="6152" max="6152" width="10.140625" style="1001" customWidth="1"/>
    <col min="6153" max="6153" width="9.140625" style="1001" customWidth="1"/>
    <col min="6154" max="6154" width="14.28515625" style="1001" customWidth="1"/>
    <col min="6155" max="6155" width="8.85546875" style="1001" customWidth="1"/>
    <col min="6156" max="6156" width="15.7109375" style="1001" customWidth="1"/>
    <col min="6157" max="6157" width="4.7109375" style="1001" customWidth="1"/>
    <col min="6158" max="6400" width="9.140625" style="1001"/>
    <col min="6401" max="6401" width="9.28515625" style="1001" customWidth="1"/>
    <col min="6402" max="6402" width="22.42578125" style="1001" customWidth="1"/>
    <col min="6403" max="6403" width="5.7109375" style="1001" customWidth="1"/>
    <col min="6404" max="6404" width="7.28515625" style="1001" customWidth="1"/>
    <col min="6405" max="6405" width="13.42578125" style="1001" customWidth="1"/>
    <col min="6406" max="6406" width="7.42578125" style="1001" customWidth="1"/>
    <col min="6407" max="6407" width="15.28515625" style="1001" customWidth="1"/>
    <col min="6408" max="6408" width="10.140625" style="1001" customWidth="1"/>
    <col min="6409" max="6409" width="9.140625" style="1001" customWidth="1"/>
    <col min="6410" max="6410" width="14.28515625" style="1001" customWidth="1"/>
    <col min="6411" max="6411" width="8.85546875" style="1001" customWidth="1"/>
    <col min="6412" max="6412" width="15.7109375" style="1001" customWidth="1"/>
    <col min="6413" max="6413" width="4.7109375" style="1001" customWidth="1"/>
    <col min="6414" max="6656" width="9.140625" style="1001"/>
    <col min="6657" max="6657" width="9.28515625" style="1001" customWidth="1"/>
    <col min="6658" max="6658" width="22.42578125" style="1001" customWidth="1"/>
    <col min="6659" max="6659" width="5.7109375" style="1001" customWidth="1"/>
    <col min="6660" max="6660" width="7.28515625" style="1001" customWidth="1"/>
    <col min="6661" max="6661" width="13.42578125" style="1001" customWidth="1"/>
    <col min="6662" max="6662" width="7.42578125" style="1001" customWidth="1"/>
    <col min="6663" max="6663" width="15.28515625" style="1001" customWidth="1"/>
    <col min="6664" max="6664" width="10.140625" style="1001" customWidth="1"/>
    <col min="6665" max="6665" width="9.140625" style="1001" customWidth="1"/>
    <col min="6666" max="6666" width="14.28515625" style="1001" customWidth="1"/>
    <col min="6667" max="6667" width="8.85546875" style="1001" customWidth="1"/>
    <col min="6668" max="6668" width="15.7109375" style="1001" customWidth="1"/>
    <col min="6669" max="6669" width="4.7109375" style="1001" customWidth="1"/>
    <col min="6670" max="6912" width="9.140625" style="1001"/>
    <col min="6913" max="6913" width="9.28515625" style="1001" customWidth="1"/>
    <col min="6914" max="6914" width="22.42578125" style="1001" customWidth="1"/>
    <col min="6915" max="6915" width="5.7109375" style="1001" customWidth="1"/>
    <col min="6916" max="6916" width="7.28515625" style="1001" customWidth="1"/>
    <col min="6917" max="6917" width="13.42578125" style="1001" customWidth="1"/>
    <col min="6918" max="6918" width="7.42578125" style="1001" customWidth="1"/>
    <col min="6919" max="6919" width="15.28515625" style="1001" customWidth="1"/>
    <col min="6920" max="6920" width="10.140625" style="1001" customWidth="1"/>
    <col min="6921" max="6921" width="9.140625" style="1001" customWidth="1"/>
    <col min="6922" max="6922" width="14.28515625" style="1001" customWidth="1"/>
    <col min="6923" max="6923" width="8.85546875" style="1001" customWidth="1"/>
    <col min="6924" max="6924" width="15.7109375" style="1001" customWidth="1"/>
    <col min="6925" max="6925" width="4.7109375" style="1001" customWidth="1"/>
    <col min="6926" max="7168" width="9.140625" style="1001"/>
    <col min="7169" max="7169" width="9.28515625" style="1001" customWidth="1"/>
    <col min="7170" max="7170" width="22.42578125" style="1001" customWidth="1"/>
    <col min="7171" max="7171" width="5.7109375" style="1001" customWidth="1"/>
    <col min="7172" max="7172" width="7.28515625" style="1001" customWidth="1"/>
    <col min="7173" max="7173" width="13.42578125" style="1001" customWidth="1"/>
    <col min="7174" max="7174" width="7.42578125" style="1001" customWidth="1"/>
    <col min="7175" max="7175" width="15.28515625" style="1001" customWidth="1"/>
    <col min="7176" max="7176" width="10.140625" style="1001" customWidth="1"/>
    <col min="7177" max="7177" width="9.140625" style="1001" customWidth="1"/>
    <col min="7178" max="7178" width="14.28515625" style="1001" customWidth="1"/>
    <col min="7179" max="7179" width="8.85546875" style="1001" customWidth="1"/>
    <col min="7180" max="7180" width="15.7109375" style="1001" customWidth="1"/>
    <col min="7181" max="7181" width="4.7109375" style="1001" customWidth="1"/>
    <col min="7182" max="7424" width="9.140625" style="1001"/>
    <col min="7425" max="7425" width="9.28515625" style="1001" customWidth="1"/>
    <col min="7426" max="7426" width="22.42578125" style="1001" customWidth="1"/>
    <col min="7427" max="7427" width="5.7109375" style="1001" customWidth="1"/>
    <col min="7428" max="7428" width="7.28515625" style="1001" customWidth="1"/>
    <col min="7429" max="7429" width="13.42578125" style="1001" customWidth="1"/>
    <col min="7430" max="7430" width="7.42578125" style="1001" customWidth="1"/>
    <col min="7431" max="7431" width="15.28515625" style="1001" customWidth="1"/>
    <col min="7432" max="7432" width="10.140625" style="1001" customWidth="1"/>
    <col min="7433" max="7433" width="9.140625" style="1001" customWidth="1"/>
    <col min="7434" max="7434" width="14.28515625" style="1001" customWidth="1"/>
    <col min="7435" max="7435" width="8.85546875" style="1001" customWidth="1"/>
    <col min="7436" max="7436" width="15.7109375" style="1001" customWidth="1"/>
    <col min="7437" max="7437" width="4.7109375" style="1001" customWidth="1"/>
    <col min="7438" max="7680" width="9.140625" style="1001"/>
    <col min="7681" max="7681" width="9.28515625" style="1001" customWidth="1"/>
    <col min="7682" max="7682" width="22.42578125" style="1001" customWidth="1"/>
    <col min="7683" max="7683" width="5.7109375" style="1001" customWidth="1"/>
    <col min="7684" max="7684" width="7.28515625" style="1001" customWidth="1"/>
    <col min="7685" max="7685" width="13.42578125" style="1001" customWidth="1"/>
    <col min="7686" max="7686" width="7.42578125" style="1001" customWidth="1"/>
    <col min="7687" max="7687" width="15.28515625" style="1001" customWidth="1"/>
    <col min="7688" max="7688" width="10.140625" style="1001" customWidth="1"/>
    <col min="7689" max="7689" width="9.140625" style="1001" customWidth="1"/>
    <col min="7690" max="7690" width="14.28515625" style="1001" customWidth="1"/>
    <col min="7691" max="7691" width="8.85546875" style="1001" customWidth="1"/>
    <col min="7692" max="7692" width="15.7109375" style="1001" customWidth="1"/>
    <col min="7693" max="7693" width="4.7109375" style="1001" customWidth="1"/>
    <col min="7694" max="7936" width="9.140625" style="1001"/>
    <col min="7937" max="7937" width="9.28515625" style="1001" customWidth="1"/>
    <col min="7938" max="7938" width="22.42578125" style="1001" customWidth="1"/>
    <col min="7939" max="7939" width="5.7109375" style="1001" customWidth="1"/>
    <col min="7940" max="7940" width="7.28515625" style="1001" customWidth="1"/>
    <col min="7941" max="7941" width="13.42578125" style="1001" customWidth="1"/>
    <col min="7942" max="7942" width="7.42578125" style="1001" customWidth="1"/>
    <col min="7943" max="7943" width="15.28515625" style="1001" customWidth="1"/>
    <col min="7944" max="7944" width="10.140625" style="1001" customWidth="1"/>
    <col min="7945" max="7945" width="9.140625" style="1001" customWidth="1"/>
    <col min="7946" max="7946" width="14.28515625" style="1001" customWidth="1"/>
    <col min="7947" max="7947" width="8.85546875" style="1001" customWidth="1"/>
    <col min="7948" max="7948" width="15.7109375" style="1001" customWidth="1"/>
    <col min="7949" max="7949" width="4.7109375" style="1001" customWidth="1"/>
    <col min="7950" max="8192" width="9.140625" style="1001"/>
    <col min="8193" max="8193" width="9.28515625" style="1001" customWidth="1"/>
    <col min="8194" max="8194" width="22.42578125" style="1001" customWidth="1"/>
    <col min="8195" max="8195" width="5.7109375" style="1001" customWidth="1"/>
    <col min="8196" max="8196" width="7.28515625" style="1001" customWidth="1"/>
    <col min="8197" max="8197" width="13.42578125" style="1001" customWidth="1"/>
    <col min="8198" max="8198" width="7.42578125" style="1001" customWidth="1"/>
    <col min="8199" max="8199" width="15.28515625" style="1001" customWidth="1"/>
    <col min="8200" max="8200" width="10.140625" style="1001" customWidth="1"/>
    <col min="8201" max="8201" width="9.140625" style="1001" customWidth="1"/>
    <col min="8202" max="8202" width="14.28515625" style="1001" customWidth="1"/>
    <col min="8203" max="8203" width="8.85546875" style="1001" customWidth="1"/>
    <col min="8204" max="8204" width="15.7109375" style="1001" customWidth="1"/>
    <col min="8205" max="8205" width="4.7109375" style="1001" customWidth="1"/>
    <col min="8206" max="8448" width="9.140625" style="1001"/>
    <col min="8449" max="8449" width="9.28515625" style="1001" customWidth="1"/>
    <col min="8450" max="8450" width="22.42578125" style="1001" customWidth="1"/>
    <col min="8451" max="8451" width="5.7109375" style="1001" customWidth="1"/>
    <col min="8452" max="8452" width="7.28515625" style="1001" customWidth="1"/>
    <col min="8453" max="8453" width="13.42578125" style="1001" customWidth="1"/>
    <col min="8454" max="8454" width="7.42578125" style="1001" customWidth="1"/>
    <col min="8455" max="8455" width="15.28515625" style="1001" customWidth="1"/>
    <col min="8456" max="8456" width="10.140625" style="1001" customWidth="1"/>
    <col min="8457" max="8457" width="9.140625" style="1001" customWidth="1"/>
    <col min="8458" max="8458" width="14.28515625" style="1001" customWidth="1"/>
    <col min="8459" max="8459" width="8.85546875" style="1001" customWidth="1"/>
    <col min="8460" max="8460" width="15.7109375" style="1001" customWidth="1"/>
    <col min="8461" max="8461" width="4.7109375" style="1001" customWidth="1"/>
    <col min="8462" max="8704" width="9.140625" style="1001"/>
    <col min="8705" max="8705" width="9.28515625" style="1001" customWidth="1"/>
    <col min="8706" max="8706" width="22.42578125" style="1001" customWidth="1"/>
    <col min="8707" max="8707" width="5.7109375" style="1001" customWidth="1"/>
    <col min="8708" max="8708" width="7.28515625" style="1001" customWidth="1"/>
    <col min="8709" max="8709" width="13.42578125" style="1001" customWidth="1"/>
    <col min="8710" max="8710" width="7.42578125" style="1001" customWidth="1"/>
    <col min="8711" max="8711" width="15.28515625" style="1001" customWidth="1"/>
    <col min="8712" max="8712" width="10.140625" style="1001" customWidth="1"/>
    <col min="8713" max="8713" width="9.140625" style="1001" customWidth="1"/>
    <col min="8714" max="8714" width="14.28515625" style="1001" customWidth="1"/>
    <col min="8715" max="8715" width="8.85546875" style="1001" customWidth="1"/>
    <col min="8716" max="8716" width="15.7109375" style="1001" customWidth="1"/>
    <col min="8717" max="8717" width="4.7109375" style="1001" customWidth="1"/>
    <col min="8718" max="8960" width="9.140625" style="1001"/>
    <col min="8961" max="8961" width="9.28515625" style="1001" customWidth="1"/>
    <col min="8962" max="8962" width="22.42578125" style="1001" customWidth="1"/>
    <col min="8963" max="8963" width="5.7109375" style="1001" customWidth="1"/>
    <col min="8964" max="8964" width="7.28515625" style="1001" customWidth="1"/>
    <col min="8965" max="8965" width="13.42578125" style="1001" customWidth="1"/>
    <col min="8966" max="8966" width="7.42578125" style="1001" customWidth="1"/>
    <col min="8967" max="8967" width="15.28515625" style="1001" customWidth="1"/>
    <col min="8968" max="8968" width="10.140625" style="1001" customWidth="1"/>
    <col min="8969" max="8969" width="9.140625" style="1001" customWidth="1"/>
    <col min="8970" max="8970" width="14.28515625" style="1001" customWidth="1"/>
    <col min="8971" max="8971" width="8.85546875" style="1001" customWidth="1"/>
    <col min="8972" max="8972" width="15.7109375" style="1001" customWidth="1"/>
    <col min="8973" max="8973" width="4.7109375" style="1001" customWidth="1"/>
    <col min="8974" max="9216" width="9.140625" style="1001"/>
    <col min="9217" max="9217" width="9.28515625" style="1001" customWidth="1"/>
    <col min="9218" max="9218" width="22.42578125" style="1001" customWidth="1"/>
    <col min="9219" max="9219" width="5.7109375" style="1001" customWidth="1"/>
    <col min="9220" max="9220" width="7.28515625" style="1001" customWidth="1"/>
    <col min="9221" max="9221" width="13.42578125" style="1001" customWidth="1"/>
    <col min="9222" max="9222" width="7.42578125" style="1001" customWidth="1"/>
    <col min="9223" max="9223" width="15.28515625" style="1001" customWidth="1"/>
    <col min="9224" max="9224" width="10.140625" style="1001" customWidth="1"/>
    <col min="9225" max="9225" width="9.140625" style="1001" customWidth="1"/>
    <col min="9226" max="9226" width="14.28515625" style="1001" customWidth="1"/>
    <col min="9227" max="9227" width="8.85546875" style="1001" customWidth="1"/>
    <col min="9228" max="9228" width="15.7109375" style="1001" customWidth="1"/>
    <col min="9229" max="9229" width="4.7109375" style="1001" customWidth="1"/>
    <col min="9230" max="9472" width="9.140625" style="1001"/>
    <col min="9473" max="9473" width="9.28515625" style="1001" customWidth="1"/>
    <col min="9474" max="9474" width="22.42578125" style="1001" customWidth="1"/>
    <col min="9475" max="9475" width="5.7109375" style="1001" customWidth="1"/>
    <col min="9476" max="9476" width="7.28515625" style="1001" customWidth="1"/>
    <col min="9477" max="9477" width="13.42578125" style="1001" customWidth="1"/>
    <col min="9478" max="9478" width="7.42578125" style="1001" customWidth="1"/>
    <col min="9479" max="9479" width="15.28515625" style="1001" customWidth="1"/>
    <col min="9480" max="9480" width="10.140625" style="1001" customWidth="1"/>
    <col min="9481" max="9481" width="9.140625" style="1001" customWidth="1"/>
    <col min="9482" max="9482" width="14.28515625" style="1001" customWidth="1"/>
    <col min="9483" max="9483" width="8.85546875" style="1001" customWidth="1"/>
    <col min="9484" max="9484" width="15.7109375" style="1001" customWidth="1"/>
    <col min="9485" max="9485" width="4.7109375" style="1001" customWidth="1"/>
    <col min="9486" max="9728" width="9.140625" style="1001"/>
    <col min="9729" max="9729" width="9.28515625" style="1001" customWidth="1"/>
    <col min="9730" max="9730" width="22.42578125" style="1001" customWidth="1"/>
    <col min="9731" max="9731" width="5.7109375" style="1001" customWidth="1"/>
    <col min="9732" max="9732" width="7.28515625" style="1001" customWidth="1"/>
    <col min="9733" max="9733" width="13.42578125" style="1001" customWidth="1"/>
    <col min="9734" max="9734" width="7.42578125" style="1001" customWidth="1"/>
    <col min="9735" max="9735" width="15.28515625" style="1001" customWidth="1"/>
    <col min="9736" max="9736" width="10.140625" style="1001" customWidth="1"/>
    <col min="9737" max="9737" width="9.140625" style="1001" customWidth="1"/>
    <col min="9738" max="9738" width="14.28515625" style="1001" customWidth="1"/>
    <col min="9739" max="9739" width="8.85546875" style="1001" customWidth="1"/>
    <col min="9740" max="9740" width="15.7109375" style="1001" customWidth="1"/>
    <col min="9741" max="9741" width="4.7109375" style="1001" customWidth="1"/>
    <col min="9742" max="9984" width="9.140625" style="1001"/>
    <col min="9985" max="9985" width="9.28515625" style="1001" customWidth="1"/>
    <col min="9986" max="9986" width="22.42578125" style="1001" customWidth="1"/>
    <col min="9987" max="9987" width="5.7109375" style="1001" customWidth="1"/>
    <col min="9988" max="9988" width="7.28515625" style="1001" customWidth="1"/>
    <col min="9989" max="9989" width="13.42578125" style="1001" customWidth="1"/>
    <col min="9990" max="9990" width="7.42578125" style="1001" customWidth="1"/>
    <col min="9991" max="9991" width="15.28515625" style="1001" customWidth="1"/>
    <col min="9992" max="9992" width="10.140625" style="1001" customWidth="1"/>
    <col min="9993" max="9993" width="9.140625" style="1001" customWidth="1"/>
    <col min="9994" max="9994" width="14.28515625" style="1001" customWidth="1"/>
    <col min="9995" max="9995" width="8.85546875" style="1001" customWidth="1"/>
    <col min="9996" max="9996" width="15.7109375" style="1001" customWidth="1"/>
    <col min="9997" max="9997" width="4.7109375" style="1001" customWidth="1"/>
    <col min="9998" max="10240" width="9.140625" style="1001"/>
    <col min="10241" max="10241" width="9.28515625" style="1001" customWidth="1"/>
    <col min="10242" max="10242" width="22.42578125" style="1001" customWidth="1"/>
    <col min="10243" max="10243" width="5.7109375" style="1001" customWidth="1"/>
    <col min="10244" max="10244" width="7.28515625" style="1001" customWidth="1"/>
    <col min="10245" max="10245" width="13.42578125" style="1001" customWidth="1"/>
    <col min="10246" max="10246" width="7.42578125" style="1001" customWidth="1"/>
    <col min="10247" max="10247" width="15.28515625" style="1001" customWidth="1"/>
    <col min="10248" max="10248" width="10.140625" style="1001" customWidth="1"/>
    <col min="10249" max="10249" width="9.140625" style="1001" customWidth="1"/>
    <col min="10250" max="10250" width="14.28515625" style="1001" customWidth="1"/>
    <col min="10251" max="10251" width="8.85546875" style="1001" customWidth="1"/>
    <col min="10252" max="10252" width="15.7109375" style="1001" customWidth="1"/>
    <col min="10253" max="10253" width="4.7109375" style="1001" customWidth="1"/>
    <col min="10254" max="10496" width="9.140625" style="1001"/>
    <col min="10497" max="10497" width="9.28515625" style="1001" customWidth="1"/>
    <col min="10498" max="10498" width="22.42578125" style="1001" customWidth="1"/>
    <col min="10499" max="10499" width="5.7109375" style="1001" customWidth="1"/>
    <col min="10500" max="10500" width="7.28515625" style="1001" customWidth="1"/>
    <col min="10501" max="10501" width="13.42578125" style="1001" customWidth="1"/>
    <col min="10502" max="10502" width="7.42578125" style="1001" customWidth="1"/>
    <col min="10503" max="10503" width="15.28515625" style="1001" customWidth="1"/>
    <col min="10504" max="10504" width="10.140625" style="1001" customWidth="1"/>
    <col min="10505" max="10505" width="9.140625" style="1001" customWidth="1"/>
    <col min="10506" max="10506" width="14.28515625" style="1001" customWidth="1"/>
    <col min="10507" max="10507" width="8.85546875" style="1001" customWidth="1"/>
    <col min="10508" max="10508" width="15.7109375" style="1001" customWidth="1"/>
    <col min="10509" max="10509" width="4.7109375" style="1001" customWidth="1"/>
    <col min="10510" max="10752" width="9.140625" style="1001"/>
    <col min="10753" max="10753" width="9.28515625" style="1001" customWidth="1"/>
    <col min="10754" max="10754" width="22.42578125" style="1001" customWidth="1"/>
    <col min="10755" max="10755" width="5.7109375" style="1001" customWidth="1"/>
    <col min="10756" max="10756" width="7.28515625" style="1001" customWidth="1"/>
    <col min="10757" max="10757" width="13.42578125" style="1001" customWidth="1"/>
    <col min="10758" max="10758" width="7.42578125" style="1001" customWidth="1"/>
    <col min="10759" max="10759" width="15.28515625" style="1001" customWidth="1"/>
    <col min="10760" max="10760" width="10.140625" style="1001" customWidth="1"/>
    <col min="10761" max="10761" width="9.140625" style="1001" customWidth="1"/>
    <col min="10762" max="10762" width="14.28515625" style="1001" customWidth="1"/>
    <col min="10763" max="10763" width="8.85546875" style="1001" customWidth="1"/>
    <col min="10764" max="10764" width="15.7109375" style="1001" customWidth="1"/>
    <col min="10765" max="10765" width="4.7109375" style="1001" customWidth="1"/>
    <col min="10766" max="11008" width="9.140625" style="1001"/>
    <col min="11009" max="11009" width="9.28515625" style="1001" customWidth="1"/>
    <col min="11010" max="11010" width="22.42578125" style="1001" customWidth="1"/>
    <col min="11011" max="11011" width="5.7109375" style="1001" customWidth="1"/>
    <col min="11012" max="11012" width="7.28515625" style="1001" customWidth="1"/>
    <col min="11013" max="11013" width="13.42578125" style="1001" customWidth="1"/>
    <col min="11014" max="11014" width="7.42578125" style="1001" customWidth="1"/>
    <col min="11015" max="11015" width="15.28515625" style="1001" customWidth="1"/>
    <col min="11016" max="11016" width="10.140625" style="1001" customWidth="1"/>
    <col min="11017" max="11017" width="9.140625" style="1001" customWidth="1"/>
    <col min="11018" max="11018" width="14.28515625" style="1001" customWidth="1"/>
    <col min="11019" max="11019" width="8.85546875" style="1001" customWidth="1"/>
    <col min="11020" max="11020" width="15.7109375" style="1001" customWidth="1"/>
    <col min="11021" max="11021" width="4.7109375" style="1001" customWidth="1"/>
    <col min="11022" max="11264" width="9.140625" style="1001"/>
    <col min="11265" max="11265" width="9.28515625" style="1001" customWidth="1"/>
    <col min="11266" max="11266" width="22.42578125" style="1001" customWidth="1"/>
    <col min="11267" max="11267" width="5.7109375" style="1001" customWidth="1"/>
    <col min="11268" max="11268" width="7.28515625" style="1001" customWidth="1"/>
    <col min="11269" max="11269" width="13.42578125" style="1001" customWidth="1"/>
    <col min="11270" max="11270" width="7.42578125" style="1001" customWidth="1"/>
    <col min="11271" max="11271" width="15.28515625" style="1001" customWidth="1"/>
    <col min="11272" max="11272" width="10.140625" style="1001" customWidth="1"/>
    <col min="11273" max="11273" width="9.140625" style="1001" customWidth="1"/>
    <col min="11274" max="11274" width="14.28515625" style="1001" customWidth="1"/>
    <col min="11275" max="11275" width="8.85546875" style="1001" customWidth="1"/>
    <col min="11276" max="11276" width="15.7109375" style="1001" customWidth="1"/>
    <col min="11277" max="11277" width="4.7109375" style="1001" customWidth="1"/>
    <col min="11278" max="11520" width="9.140625" style="1001"/>
    <col min="11521" max="11521" width="9.28515625" style="1001" customWidth="1"/>
    <col min="11522" max="11522" width="22.42578125" style="1001" customWidth="1"/>
    <col min="11523" max="11523" width="5.7109375" style="1001" customWidth="1"/>
    <col min="11524" max="11524" width="7.28515625" style="1001" customWidth="1"/>
    <col min="11525" max="11525" width="13.42578125" style="1001" customWidth="1"/>
    <col min="11526" max="11526" width="7.42578125" style="1001" customWidth="1"/>
    <col min="11527" max="11527" width="15.28515625" style="1001" customWidth="1"/>
    <col min="11528" max="11528" width="10.140625" style="1001" customWidth="1"/>
    <col min="11529" max="11529" width="9.140625" style="1001" customWidth="1"/>
    <col min="11530" max="11530" width="14.28515625" style="1001" customWidth="1"/>
    <col min="11531" max="11531" width="8.85546875" style="1001" customWidth="1"/>
    <col min="11532" max="11532" width="15.7109375" style="1001" customWidth="1"/>
    <col min="11533" max="11533" width="4.7109375" style="1001" customWidth="1"/>
    <col min="11534" max="11776" width="9.140625" style="1001"/>
    <col min="11777" max="11777" width="9.28515625" style="1001" customWidth="1"/>
    <col min="11778" max="11778" width="22.42578125" style="1001" customWidth="1"/>
    <col min="11779" max="11779" width="5.7109375" style="1001" customWidth="1"/>
    <col min="11780" max="11780" width="7.28515625" style="1001" customWidth="1"/>
    <col min="11781" max="11781" width="13.42578125" style="1001" customWidth="1"/>
    <col min="11782" max="11782" width="7.42578125" style="1001" customWidth="1"/>
    <col min="11783" max="11783" width="15.28515625" style="1001" customWidth="1"/>
    <col min="11784" max="11784" width="10.140625" style="1001" customWidth="1"/>
    <col min="11785" max="11785" width="9.140625" style="1001" customWidth="1"/>
    <col min="11786" max="11786" width="14.28515625" style="1001" customWidth="1"/>
    <col min="11787" max="11787" width="8.85546875" style="1001" customWidth="1"/>
    <col min="11788" max="11788" width="15.7109375" style="1001" customWidth="1"/>
    <col min="11789" max="11789" width="4.7109375" style="1001" customWidth="1"/>
    <col min="11790" max="12032" width="9.140625" style="1001"/>
    <col min="12033" max="12033" width="9.28515625" style="1001" customWidth="1"/>
    <col min="12034" max="12034" width="22.42578125" style="1001" customWidth="1"/>
    <col min="12035" max="12035" width="5.7109375" style="1001" customWidth="1"/>
    <col min="12036" max="12036" width="7.28515625" style="1001" customWidth="1"/>
    <col min="12037" max="12037" width="13.42578125" style="1001" customWidth="1"/>
    <col min="12038" max="12038" width="7.42578125" style="1001" customWidth="1"/>
    <col min="12039" max="12039" width="15.28515625" style="1001" customWidth="1"/>
    <col min="12040" max="12040" width="10.140625" style="1001" customWidth="1"/>
    <col min="12041" max="12041" width="9.140625" style="1001" customWidth="1"/>
    <col min="12042" max="12042" width="14.28515625" style="1001" customWidth="1"/>
    <col min="12043" max="12043" width="8.85546875" style="1001" customWidth="1"/>
    <col min="12044" max="12044" width="15.7109375" style="1001" customWidth="1"/>
    <col min="12045" max="12045" width="4.7109375" style="1001" customWidth="1"/>
    <col min="12046" max="12288" width="9.140625" style="1001"/>
    <col min="12289" max="12289" width="9.28515625" style="1001" customWidth="1"/>
    <col min="12290" max="12290" width="22.42578125" style="1001" customWidth="1"/>
    <col min="12291" max="12291" width="5.7109375" style="1001" customWidth="1"/>
    <col min="12292" max="12292" width="7.28515625" style="1001" customWidth="1"/>
    <col min="12293" max="12293" width="13.42578125" style="1001" customWidth="1"/>
    <col min="12294" max="12294" width="7.42578125" style="1001" customWidth="1"/>
    <col min="12295" max="12295" width="15.28515625" style="1001" customWidth="1"/>
    <col min="12296" max="12296" width="10.140625" style="1001" customWidth="1"/>
    <col min="12297" max="12297" width="9.140625" style="1001" customWidth="1"/>
    <col min="12298" max="12298" width="14.28515625" style="1001" customWidth="1"/>
    <col min="12299" max="12299" width="8.85546875" style="1001" customWidth="1"/>
    <col min="12300" max="12300" width="15.7109375" style="1001" customWidth="1"/>
    <col min="12301" max="12301" width="4.7109375" style="1001" customWidth="1"/>
    <col min="12302" max="12544" width="9.140625" style="1001"/>
    <col min="12545" max="12545" width="9.28515625" style="1001" customWidth="1"/>
    <col min="12546" max="12546" width="22.42578125" style="1001" customWidth="1"/>
    <col min="12547" max="12547" width="5.7109375" style="1001" customWidth="1"/>
    <col min="12548" max="12548" width="7.28515625" style="1001" customWidth="1"/>
    <col min="12549" max="12549" width="13.42578125" style="1001" customWidth="1"/>
    <col min="12550" max="12550" width="7.42578125" style="1001" customWidth="1"/>
    <col min="12551" max="12551" width="15.28515625" style="1001" customWidth="1"/>
    <col min="12552" max="12552" width="10.140625" style="1001" customWidth="1"/>
    <col min="12553" max="12553" width="9.140625" style="1001" customWidth="1"/>
    <col min="12554" max="12554" width="14.28515625" style="1001" customWidth="1"/>
    <col min="12555" max="12555" width="8.85546875" style="1001" customWidth="1"/>
    <col min="12556" max="12556" width="15.7109375" style="1001" customWidth="1"/>
    <col min="12557" max="12557" width="4.7109375" style="1001" customWidth="1"/>
    <col min="12558" max="12800" width="9.140625" style="1001"/>
    <col min="12801" max="12801" width="9.28515625" style="1001" customWidth="1"/>
    <col min="12802" max="12802" width="22.42578125" style="1001" customWidth="1"/>
    <col min="12803" max="12803" width="5.7109375" style="1001" customWidth="1"/>
    <col min="12804" max="12804" width="7.28515625" style="1001" customWidth="1"/>
    <col min="12805" max="12805" width="13.42578125" style="1001" customWidth="1"/>
    <col min="12806" max="12806" width="7.42578125" style="1001" customWidth="1"/>
    <col min="12807" max="12807" width="15.28515625" style="1001" customWidth="1"/>
    <col min="12808" max="12808" width="10.140625" style="1001" customWidth="1"/>
    <col min="12809" max="12809" width="9.140625" style="1001" customWidth="1"/>
    <col min="12810" max="12810" width="14.28515625" style="1001" customWidth="1"/>
    <col min="12811" max="12811" width="8.85546875" style="1001" customWidth="1"/>
    <col min="12812" max="12812" width="15.7109375" style="1001" customWidth="1"/>
    <col min="12813" max="12813" width="4.7109375" style="1001" customWidth="1"/>
    <col min="12814" max="13056" width="9.140625" style="1001"/>
    <col min="13057" max="13057" width="9.28515625" style="1001" customWidth="1"/>
    <col min="13058" max="13058" width="22.42578125" style="1001" customWidth="1"/>
    <col min="13059" max="13059" width="5.7109375" style="1001" customWidth="1"/>
    <col min="13060" max="13060" width="7.28515625" style="1001" customWidth="1"/>
    <col min="13061" max="13061" width="13.42578125" style="1001" customWidth="1"/>
    <col min="13062" max="13062" width="7.42578125" style="1001" customWidth="1"/>
    <col min="13063" max="13063" width="15.28515625" style="1001" customWidth="1"/>
    <col min="13064" max="13064" width="10.140625" style="1001" customWidth="1"/>
    <col min="13065" max="13065" width="9.140625" style="1001" customWidth="1"/>
    <col min="13066" max="13066" width="14.28515625" style="1001" customWidth="1"/>
    <col min="13067" max="13067" width="8.85546875" style="1001" customWidth="1"/>
    <col min="13068" max="13068" width="15.7109375" style="1001" customWidth="1"/>
    <col min="13069" max="13069" width="4.7109375" style="1001" customWidth="1"/>
    <col min="13070" max="13312" width="9.140625" style="1001"/>
    <col min="13313" max="13313" width="9.28515625" style="1001" customWidth="1"/>
    <col min="13314" max="13314" width="22.42578125" style="1001" customWidth="1"/>
    <col min="13315" max="13315" width="5.7109375" style="1001" customWidth="1"/>
    <col min="13316" max="13316" width="7.28515625" style="1001" customWidth="1"/>
    <col min="13317" max="13317" width="13.42578125" style="1001" customWidth="1"/>
    <col min="13318" max="13318" width="7.42578125" style="1001" customWidth="1"/>
    <col min="13319" max="13319" width="15.28515625" style="1001" customWidth="1"/>
    <col min="13320" max="13320" width="10.140625" style="1001" customWidth="1"/>
    <col min="13321" max="13321" width="9.140625" style="1001" customWidth="1"/>
    <col min="13322" max="13322" width="14.28515625" style="1001" customWidth="1"/>
    <col min="13323" max="13323" width="8.85546875" style="1001" customWidth="1"/>
    <col min="13324" max="13324" width="15.7109375" style="1001" customWidth="1"/>
    <col min="13325" max="13325" width="4.7109375" style="1001" customWidth="1"/>
    <col min="13326" max="13568" width="9.140625" style="1001"/>
    <col min="13569" max="13569" width="9.28515625" style="1001" customWidth="1"/>
    <col min="13570" max="13570" width="22.42578125" style="1001" customWidth="1"/>
    <col min="13571" max="13571" width="5.7109375" style="1001" customWidth="1"/>
    <col min="13572" max="13572" width="7.28515625" style="1001" customWidth="1"/>
    <col min="13573" max="13573" width="13.42578125" style="1001" customWidth="1"/>
    <col min="13574" max="13574" width="7.42578125" style="1001" customWidth="1"/>
    <col min="13575" max="13575" width="15.28515625" style="1001" customWidth="1"/>
    <col min="13576" max="13576" width="10.140625" style="1001" customWidth="1"/>
    <col min="13577" max="13577" width="9.140625" style="1001" customWidth="1"/>
    <col min="13578" max="13578" width="14.28515625" style="1001" customWidth="1"/>
    <col min="13579" max="13579" width="8.85546875" style="1001" customWidth="1"/>
    <col min="13580" max="13580" width="15.7109375" style="1001" customWidth="1"/>
    <col min="13581" max="13581" width="4.7109375" style="1001" customWidth="1"/>
    <col min="13582" max="13824" width="9.140625" style="1001"/>
    <col min="13825" max="13825" width="9.28515625" style="1001" customWidth="1"/>
    <col min="13826" max="13826" width="22.42578125" style="1001" customWidth="1"/>
    <col min="13827" max="13827" width="5.7109375" style="1001" customWidth="1"/>
    <col min="13828" max="13828" width="7.28515625" style="1001" customWidth="1"/>
    <col min="13829" max="13829" width="13.42578125" style="1001" customWidth="1"/>
    <col min="13830" max="13830" width="7.42578125" style="1001" customWidth="1"/>
    <col min="13831" max="13831" width="15.28515625" style="1001" customWidth="1"/>
    <col min="13832" max="13832" width="10.140625" style="1001" customWidth="1"/>
    <col min="13833" max="13833" width="9.140625" style="1001" customWidth="1"/>
    <col min="13834" max="13834" width="14.28515625" style="1001" customWidth="1"/>
    <col min="13835" max="13835" width="8.85546875" style="1001" customWidth="1"/>
    <col min="13836" max="13836" width="15.7109375" style="1001" customWidth="1"/>
    <col min="13837" max="13837" width="4.7109375" style="1001" customWidth="1"/>
    <col min="13838" max="14080" width="9.140625" style="1001"/>
    <col min="14081" max="14081" width="9.28515625" style="1001" customWidth="1"/>
    <col min="14082" max="14082" width="22.42578125" style="1001" customWidth="1"/>
    <col min="14083" max="14083" width="5.7109375" style="1001" customWidth="1"/>
    <col min="14084" max="14084" width="7.28515625" style="1001" customWidth="1"/>
    <col min="14085" max="14085" width="13.42578125" style="1001" customWidth="1"/>
    <col min="14086" max="14086" width="7.42578125" style="1001" customWidth="1"/>
    <col min="14087" max="14087" width="15.28515625" style="1001" customWidth="1"/>
    <col min="14088" max="14088" width="10.140625" style="1001" customWidth="1"/>
    <col min="14089" max="14089" width="9.140625" style="1001" customWidth="1"/>
    <col min="14090" max="14090" width="14.28515625" style="1001" customWidth="1"/>
    <col min="14091" max="14091" width="8.85546875" style="1001" customWidth="1"/>
    <col min="14092" max="14092" width="15.7109375" style="1001" customWidth="1"/>
    <col min="14093" max="14093" width="4.7109375" style="1001" customWidth="1"/>
    <col min="14094" max="14336" width="9.140625" style="1001"/>
    <col min="14337" max="14337" width="9.28515625" style="1001" customWidth="1"/>
    <col min="14338" max="14338" width="22.42578125" style="1001" customWidth="1"/>
    <col min="14339" max="14339" width="5.7109375" style="1001" customWidth="1"/>
    <col min="14340" max="14340" width="7.28515625" style="1001" customWidth="1"/>
    <col min="14341" max="14341" width="13.42578125" style="1001" customWidth="1"/>
    <col min="14342" max="14342" width="7.42578125" style="1001" customWidth="1"/>
    <col min="14343" max="14343" width="15.28515625" style="1001" customWidth="1"/>
    <col min="14344" max="14344" width="10.140625" style="1001" customWidth="1"/>
    <col min="14345" max="14345" width="9.140625" style="1001" customWidth="1"/>
    <col min="14346" max="14346" width="14.28515625" style="1001" customWidth="1"/>
    <col min="14347" max="14347" width="8.85546875" style="1001" customWidth="1"/>
    <col min="14348" max="14348" width="15.7109375" style="1001" customWidth="1"/>
    <col min="14349" max="14349" width="4.7109375" style="1001" customWidth="1"/>
    <col min="14350" max="14592" width="9.140625" style="1001"/>
    <col min="14593" max="14593" width="9.28515625" style="1001" customWidth="1"/>
    <col min="14594" max="14594" width="22.42578125" style="1001" customWidth="1"/>
    <col min="14595" max="14595" width="5.7109375" style="1001" customWidth="1"/>
    <col min="14596" max="14596" width="7.28515625" style="1001" customWidth="1"/>
    <col min="14597" max="14597" width="13.42578125" style="1001" customWidth="1"/>
    <col min="14598" max="14598" width="7.42578125" style="1001" customWidth="1"/>
    <col min="14599" max="14599" width="15.28515625" style="1001" customWidth="1"/>
    <col min="14600" max="14600" width="10.140625" style="1001" customWidth="1"/>
    <col min="14601" max="14601" width="9.140625" style="1001" customWidth="1"/>
    <col min="14602" max="14602" width="14.28515625" style="1001" customWidth="1"/>
    <col min="14603" max="14603" width="8.85546875" style="1001" customWidth="1"/>
    <col min="14604" max="14604" width="15.7109375" style="1001" customWidth="1"/>
    <col min="14605" max="14605" width="4.7109375" style="1001" customWidth="1"/>
    <col min="14606" max="14848" width="9.140625" style="1001"/>
    <col min="14849" max="14849" width="9.28515625" style="1001" customWidth="1"/>
    <col min="14850" max="14850" width="22.42578125" style="1001" customWidth="1"/>
    <col min="14851" max="14851" width="5.7109375" style="1001" customWidth="1"/>
    <col min="14852" max="14852" width="7.28515625" style="1001" customWidth="1"/>
    <col min="14853" max="14853" width="13.42578125" style="1001" customWidth="1"/>
    <col min="14854" max="14854" width="7.42578125" style="1001" customWidth="1"/>
    <col min="14855" max="14855" width="15.28515625" style="1001" customWidth="1"/>
    <col min="14856" max="14856" width="10.140625" style="1001" customWidth="1"/>
    <col min="14857" max="14857" width="9.140625" style="1001" customWidth="1"/>
    <col min="14858" max="14858" width="14.28515625" style="1001" customWidth="1"/>
    <col min="14859" max="14859" width="8.85546875" style="1001" customWidth="1"/>
    <col min="14860" max="14860" width="15.7109375" style="1001" customWidth="1"/>
    <col min="14861" max="14861" width="4.7109375" style="1001" customWidth="1"/>
    <col min="14862" max="15104" width="9.140625" style="1001"/>
    <col min="15105" max="15105" width="9.28515625" style="1001" customWidth="1"/>
    <col min="15106" max="15106" width="22.42578125" style="1001" customWidth="1"/>
    <col min="15107" max="15107" width="5.7109375" style="1001" customWidth="1"/>
    <col min="15108" max="15108" width="7.28515625" style="1001" customWidth="1"/>
    <col min="15109" max="15109" width="13.42578125" style="1001" customWidth="1"/>
    <col min="15110" max="15110" width="7.42578125" style="1001" customWidth="1"/>
    <col min="15111" max="15111" width="15.28515625" style="1001" customWidth="1"/>
    <col min="15112" max="15112" width="10.140625" style="1001" customWidth="1"/>
    <col min="15113" max="15113" width="9.140625" style="1001" customWidth="1"/>
    <col min="15114" max="15114" width="14.28515625" style="1001" customWidth="1"/>
    <col min="15115" max="15115" width="8.85546875" style="1001" customWidth="1"/>
    <col min="15116" max="15116" width="15.7109375" style="1001" customWidth="1"/>
    <col min="15117" max="15117" width="4.7109375" style="1001" customWidth="1"/>
    <col min="15118" max="15360" width="9.140625" style="1001"/>
    <col min="15361" max="15361" width="9.28515625" style="1001" customWidth="1"/>
    <col min="15362" max="15362" width="22.42578125" style="1001" customWidth="1"/>
    <col min="15363" max="15363" width="5.7109375" style="1001" customWidth="1"/>
    <col min="15364" max="15364" width="7.28515625" style="1001" customWidth="1"/>
    <col min="15365" max="15365" width="13.42578125" style="1001" customWidth="1"/>
    <col min="15366" max="15366" width="7.42578125" style="1001" customWidth="1"/>
    <col min="15367" max="15367" width="15.28515625" style="1001" customWidth="1"/>
    <col min="15368" max="15368" width="10.140625" style="1001" customWidth="1"/>
    <col min="15369" max="15369" width="9.140625" style="1001" customWidth="1"/>
    <col min="15370" max="15370" width="14.28515625" style="1001" customWidth="1"/>
    <col min="15371" max="15371" width="8.85546875" style="1001" customWidth="1"/>
    <col min="15372" max="15372" width="15.7109375" style="1001" customWidth="1"/>
    <col min="15373" max="15373" width="4.7109375" style="1001" customWidth="1"/>
    <col min="15374" max="15616" width="9.140625" style="1001"/>
    <col min="15617" max="15617" width="9.28515625" style="1001" customWidth="1"/>
    <col min="15618" max="15618" width="22.42578125" style="1001" customWidth="1"/>
    <col min="15619" max="15619" width="5.7109375" style="1001" customWidth="1"/>
    <col min="15620" max="15620" width="7.28515625" style="1001" customWidth="1"/>
    <col min="15621" max="15621" width="13.42578125" style="1001" customWidth="1"/>
    <col min="15622" max="15622" width="7.42578125" style="1001" customWidth="1"/>
    <col min="15623" max="15623" width="15.28515625" style="1001" customWidth="1"/>
    <col min="15624" max="15624" width="10.140625" style="1001" customWidth="1"/>
    <col min="15625" max="15625" width="9.140625" style="1001" customWidth="1"/>
    <col min="15626" max="15626" width="14.28515625" style="1001" customWidth="1"/>
    <col min="15627" max="15627" width="8.85546875" style="1001" customWidth="1"/>
    <col min="15628" max="15628" width="15.7109375" style="1001" customWidth="1"/>
    <col min="15629" max="15629" width="4.7109375" style="1001" customWidth="1"/>
    <col min="15630" max="15872" width="9.140625" style="1001"/>
    <col min="15873" max="15873" width="9.28515625" style="1001" customWidth="1"/>
    <col min="15874" max="15874" width="22.42578125" style="1001" customWidth="1"/>
    <col min="15875" max="15875" width="5.7109375" style="1001" customWidth="1"/>
    <col min="15876" max="15876" width="7.28515625" style="1001" customWidth="1"/>
    <col min="15877" max="15877" width="13.42578125" style="1001" customWidth="1"/>
    <col min="15878" max="15878" width="7.42578125" style="1001" customWidth="1"/>
    <col min="15879" max="15879" width="15.28515625" style="1001" customWidth="1"/>
    <col min="15880" max="15880" width="10.140625" style="1001" customWidth="1"/>
    <col min="15881" max="15881" width="9.140625" style="1001" customWidth="1"/>
    <col min="15882" max="15882" width="14.28515625" style="1001" customWidth="1"/>
    <col min="15883" max="15883" width="8.85546875" style="1001" customWidth="1"/>
    <col min="15884" max="15884" width="15.7109375" style="1001" customWidth="1"/>
    <col min="15885" max="15885" width="4.7109375" style="1001" customWidth="1"/>
    <col min="15886" max="16128" width="9.140625" style="1001"/>
    <col min="16129" max="16129" width="9.28515625" style="1001" customWidth="1"/>
    <col min="16130" max="16130" width="22.42578125" style="1001" customWidth="1"/>
    <col min="16131" max="16131" width="5.7109375" style="1001" customWidth="1"/>
    <col min="16132" max="16132" width="7.28515625" style="1001" customWidth="1"/>
    <col min="16133" max="16133" width="13.42578125" style="1001" customWidth="1"/>
    <col min="16134" max="16134" width="7.42578125" style="1001" customWidth="1"/>
    <col min="16135" max="16135" width="15.28515625" style="1001" customWidth="1"/>
    <col min="16136" max="16136" width="10.140625" style="1001" customWidth="1"/>
    <col min="16137" max="16137" width="9.140625" style="1001" customWidth="1"/>
    <col min="16138" max="16138" width="14.28515625" style="1001" customWidth="1"/>
    <col min="16139" max="16139" width="8.85546875" style="1001" customWidth="1"/>
    <col min="16140" max="16140" width="15.7109375" style="1001" customWidth="1"/>
    <col min="16141" max="16141" width="4.7109375" style="1001" customWidth="1"/>
    <col min="16142" max="16384" width="9.140625" style="1001"/>
  </cols>
  <sheetData>
    <row r="1" spans="1:14" ht="15.95" customHeight="1">
      <c r="A1" s="1010" t="s">
        <v>1634</v>
      </c>
      <c r="H1" s="1303"/>
      <c r="J1" s="1155"/>
    </row>
    <row r="2" spans="1:14" ht="15.95" customHeight="1">
      <c r="A2" s="1010" t="s">
        <v>129</v>
      </c>
      <c r="H2" s="1303"/>
      <c r="J2" s="1155"/>
    </row>
    <row r="3" spans="1:14" ht="15.95" customHeight="1">
      <c r="A3" s="1010" t="s">
        <v>2163</v>
      </c>
      <c r="H3" s="1303"/>
      <c r="J3" s="1155"/>
    </row>
    <row r="4" spans="1:14" ht="15.95" customHeight="1">
      <c r="A4" s="1010"/>
      <c r="H4" s="1303"/>
      <c r="J4" s="1155"/>
    </row>
    <row r="5" spans="1:14" ht="15.95" customHeight="1">
      <c r="A5" s="1010"/>
      <c r="H5" s="1303"/>
      <c r="J5" s="1155"/>
    </row>
    <row r="6" spans="1:14" ht="15.95" customHeight="1">
      <c r="A6" s="1010"/>
      <c r="H6" s="1303"/>
      <c r="J6" s="1155"/>
    </row>
    <row r="7" spans="1:14" s="1013" customFormat="1" ht="24.75" customHeight="1">
      <c r="A7" s="1014"/>
      <c r="B7" s="1014"/>
      <c r="C7" s="1014"/>
      <c r="D7" s="1157"/>
      <c r="E7" s="1016"/>
      <c r="F7" s="1493" t="s">
        <v>1534</v>
      </c>
      <c r="G7" s="1016"/>
      <c r="H7" s="1304"/>
      <c r="I7" s="1016"/>
      <c r="J7" s="1159"/>
      <c r="K7" s="1016"/>
      <c r="L7" s="1016"/>
    </row>
    <row r="8" spans="1:14" s="1017" customFormat="1" ht="24.75" customHeight="1">
      <c r="A8" s="1161"/>
      <c r="D8" s="1012"/>
      <c r="E8" s="1241"/>
      <c r="F8" s="1210" t="s">
        <v>1972</v>
      </c>
      <c r="G8" s="1241"/>
      <c r="H8" s="1305"/>
      <c r="I8" s="1012"/>
      <c r="J8" s="1164"/>
      <c r="K8" s="1012"/>
      <c r="L8" s="1012"/>
    </row>
    <row r="9" spans="1:14" s="1168" customFormat="1" ht="24.75" customHeight="1">
      <c r="A9" s="2037" t="s">
        <v>2147</v>
      </c>
      <c r="B9" s="2037" t="s">
        <v>1608</v>
      </c>
      <c r="C9" s="2039" t="s">
        <v>132</v>
      </c>
      <c r="D9" s="2036" t="s">
        <v>254</v>
      </c>
      <c r="E9" s="2036"/>
      <c r="F9" s="2048" t="s">
        <v>255</v>
      </c>
      <c r="G9" s="2048"/>
      <c r="H9" s="2045" t="s">
        <v>256</v>
      </c>
      <c r="I9" s="2046"/>
      <c r="J9" s="2047"/>
      <c r="K9" s="2048" t="s">
        <v>257</v>
      </c>
      <c r="L9" s="2048"/>
      <c r="M9" s="1167"/>
      <c r="N9" s="1167"/>
    </row>
    <row r="10" spans="1:14" s="1168" customFormat="1" ht="32.25" customHeight="1">
      <c r="A10" s="2038"/>
      <c r="B10" s="2038" t="s">
        <v>258</v>
      </c>
      <c r="C10" s="2039"/>
      <c r="D10" s="1436" t="s">
        <v>259</v>
      </c>
      <c r="E10" s="1436" t="s">
        <v>239</v>
      </c>
      <c r="F10" s="1494" t="s">
        <v>259</v>
      </c>
      <c r="G10" s="1436" t="s">
        <v>239</v>
      </c>
      <c r="H10" s="1495" t="s">
        <v>260</v>
      </c>
      <c r="I10" s="1438" t="s">
        <v>259</v>
      </c>
      <c r="J10" s="1438" t="s">
        <v>239</v>
      </c>
      <c r="K10" s="1494" t="s">
        <v>259</v>
      </c>
      <c r="L10" s="1436" t="s">
        <v>239</v>
      </c>
      <c r="M10" s="1170"/>
      <c r="N10" s="1170"/>
    </row>
    <row r="11" spans="1:14" s="1173" customFormat="1" ht="24.75" customHeight="1">
      <c r="A11" s="1496" t="s">
        <v>83</v>
      </c>
      <c r="B11" s="1496" t="s">
        <v>1</v>
      </c>
      <c r="C11" s="1496" t="s">
        <v>84</v>
      </c>
      <c r="D11" s="1497" t="s">
        <v>241</v>
      </c>
      <c r="E11" s="1497" t="s">
        <v>145</v>
      </c>
      <c r="F11" s="1498" t="s">
        <v>146</v>
      </c>
      <c r="G11" s="1497" t="s">
        <v>147</v>
      </c>
      <c r="H11" s="1499" t="s">
        <v>148</v>
      </c>
      <c r="I11" s="1500" t="s">
        <v>149</v>
      </c>
      <c r="J11" s="1500" t="s">
        <v>150</v>
      </c>
      <c r="K11" s="1498" t="s">
        <v>261</v>
      </c>
      <c r="L11" s="1497" t="s">
        <v>262</v>
      </c>
      <c r="M11" s="1172"/>
      <c r="N11" s="1172"/>
    </row>
    <row r="12" spans="1:14" ht="24.75" customHeight="1">
      <c r="A12" s="1488" t="s">
        <v>2121</v>
      </c>
      <c r="B12" s="1489" t="str">
        <f>VLOOKUP($A12,'DANH MỤC VẬT TƯ'!$B$10:$G$55,2,0)</f>
        <v>Lẩu cá diêu hồng</v>
      </c>
      <c r="C12" s="1489" t="str">
        <f>VLOOKUP($A12,'DANH MỤC VẬT TƯ'!$B$10:$G$55,3,0)</f>
        <v>Nồi</v>
      </c>
      <c r="D12" s="1310"/>
      <c r="E12" s="1310"/>
      <c r="F12" s="1310">
        <f>SUMIF('BẢNG KÊ PHIẾU NK 155'!$G$12:$G$144,'BÁO CÁO NXT 155'!$A12,'BẢNG KÊ PHIẾU NK 155'!$H$12:$H$144)</f>
        <v>230</v>
      </c>
      <c r="G12" s="1310">
        <f>SUMIF('BẢNG KÊ PHIẾU NK 155'!$G$12:$G$144,'BÁO CÁO NXT 155'!$A12,'BẢNG KÊ PHIẾU NK 155'!$J$12:$J$144)</f>
        <v>45597228.947711132</v>
      </c>
      <c r="H12" s="1490">
        <f>IF(D12+F12=0,0,(E12+G12)/(D12+F12))</f>
        <v>198248.82151178754</v>
      </c>
      <c r="I12" s="1310">
        <f>SUMIF('BẢNG KÊ PHIẾU XK 155'!$G$13:$G$145,'BÁO CÁO NXT 155'!$A12,'BẢNG KÊ PHIẾU XK 155'!$H$13:$H$145)</f>
        <v>230</v>
      </c>
      <c r="J12" s="1310">
        <f>H12*I12</f>
        <v>45597228.947711132</v>
      </c>
      <c r="K12" s="1491">
        <f>+D12+F12-I12</f>
        <v>0</v>
      </c>
      <c r="L12" s="1310">
        <f>+E12+G12-J12</f>
        <v>0</v>
      </c>
    </row>
    <row r="13" spans="1:14" ht="24.75" customHeight="1">
      <c r="A13" s="1244" t="s">
        <v>2124</v>
      </c>
      <c r="B13" s="1243" t="str">
        <f>VLOOKUP($A13,'DANH MỤC VẬT TƯ'!$B$10:$G$55,2,0)</f>
        <v>Mực nướng muối ớt</v>
      </c>
      <c r="C13" s="1243" t="str">
        <f>VLOOKUP($A13,'DANH MỤC VẬT TƯ'!$B$10:$G$55,3,0)</f>
        <v>Đĩa</v>
      </c>
      <c r="D13" s="1306"/>
      <c r="E13" s="1306"/>
      <c r="F13" s="1306">
        <f>SUMIF('BẢNG KÊ PHIẾU NK 155'!$G$12:$G$144,'BÁO CÁO NXT 155'!$A13,'BẢNG KÊ PHIẾU NK 155'!$H$12:$H$144)</f>
        <v>300</v>
      </c>
      <c r="G13" s="1306">
        <f>SUMIF('BẢNG KÊ PHIẾU NK 155'!$G$12:$G$144,'BÁO CÁO NXT 155'!$A13,'BẢNG KÊ PHIẾU NK 155'!$J$12:$J$144)</f>
        <v>61762132.855595335</v>
      </c>
      <c r="H13" s="1314">
        <f t="shared" ref="H13:H21" si="0">IF(D13+F13=0,0,(E13+G13)/(D13+F13))</f>
        <v>205873.77618531778</v>
      </c>
      <c r="I13" s="1306">
        <f>SUMIF('BẢNG KÊ PHIẾU XK 155'!$G$13:$G$145,'BÁO CÁO NXT 155'!$A13,'BẢNG KÊ PHIẾU XK 155'!$H$13:$H$145)</f>
        <v>300</v>
      </c>
      <c r="J13" s="1306">
        <f t="shared" ref="J13:J21" si="1">H13*I13</f>
        <v>61762132.855595335</v>
      </c>
      <c r="K13" s="1308">
        <f t="shared" ref="K13:L21" si="2">+D13+F13-I13</f>
        <v>0</v>
      </c>
      <c r="L13" s="1306">
        <f t="shared" si="2"/>
        <v>0</v>
      </c>
    </row>
    <row r="14" spans="1:14" ht="24.75" customHeight="1">
      <c r="A14" s="1244" t="s">
        <v>2127</v>
      </c>
      <c r="B14" s="1243" t="str">
        <f>VLOOKUP($A14,'DANH MỤC VẬT TƯ'!$B$10:$G$55,2,0)</f>
        <v>Bò xào thập cẩm</v>
      </c>
      <c r="C14" s="1243" t="str">
        <f>VLOOKUP($A14,'DANH MỤC VẬT TƯ'!$B$10:$G$55,3,0)</f>
        <v>Nồi</v>
      </c>
      <c r="D14" s="1306"/>
      <c r="E14" s="1306"/>
      <c r="F14" s="1306">
        <f>SUMIF('BẢNG KÊ PHIẾU NK 155'!$G$12:$G$144,'BÁO CÁO NXT 155'!$A14,'BẢNG KÊ PHIẾU NK 155'!$H$12:$H$144)</f>
        <v>300</v>
      </c>
      <c r="G14" s="1306">
        <f>SUMIF('BẢNG KÊ PHIẾU NK 155'!$G$12:$G$144,'BÁO CÁO NXT 155'!$A14,'BẢNG KÊ PHIẾU NK 155'!$J$12:$J$144)</f>
        <v>45749728.041181721</v>
      </c>
      <c r="H14" s="1314">
        <f t="shared" si="0"/>
        <v>152499.09347060573</v>
      </c>
      <c r="I14" s="1306">
        <f>SUMIF('BẢNG KÊ PHIẾU XK 155'!$G$13:$G$145,'BÁO CÁO NXT 155'!$A14,'BẢNG KÊ PHIẾU XK 155'!$H$13:$H$145)</f>
        <v>300</v>
      </c>
      <c r="J14" s="1306">
        <f t="shared" si="1"/>
        <v>45749728.041181721</v>
      </c>
      <c r="K14" s="1308">
        <f t="shared" si="2"/>
        <v>0</v>
      </c>
      <c r="L14" s="1306">
        <f t="shared" si="2"/>
        <v>0</v>
      </c>
    </row>
    <row r="15" spans="1:14" ht="24.75" customHeight="1">
      <c r="A15" s="1244" t="s">
        <v>2056</v>
      </c>
      <c r="B15" s="1243" t="str">
        <f>VLOOKUP($A15,'DANH MỤC VẬT TƯ'!$B$10:$G$55,2,0)</f>
        <v>Lẩu thái</v>
      </c>
      <c r="C15" s="1243" t="str">
        <f>VLOOKUP($A15,'DANH MỤC VẬT TƯ'!$B$10:$G$55,3,0)</f>
        <v>Nồi</v>
      </c>
      <c r="D15" s="1306"/>
      <c r="E15" s="1306"/>
      <c r="F15" s="1306">
        <f>SUMIF('BẢNG KÊ PHIẾU NK 155'!$G$12:$G$144,'BÁO CÁO NXT 155'!$A15,'BẢNG KÊ PHIẾU NK 155'!$H$12:$H$144)</f>
        <v>100</v>
      </c>
      <c r="G15" s="1306">
        <f>SUMIF('BẢNG KÊ PHIẾU NK 155'!$G$12:$G$144,'BÁO CÁO NXT 155'!$A15,'BẢNG KÊ PHIẾU NK 155'!$J$12:$J$144)</f>
        <v>35328956.65402367</v>
      </c>
      <c r="H15" s="1314">
        <f t="shared" si="0"/>
        <v>353289.5665402367</v>
      </c>
      <c r="I15" s="1306">
        <f>SUMIF('BẢNG KÊ PHIẾU XK 155'!$G$13:$G$145,'BÁO CÁO NXT 155'!$A15,'BẢNG KÊ PHIẾU XK 155'!$H$13:$H$145)</f>
        <v>100</v>
      </c>
      <c r="J15" s="1306">
        <f t="shared" si="1"/>
        <v>35328956.65402367</v>
      </c>
      <c r="K15" s="1308">
        <f t="shared" si="2"/>
        <v>0</v>
      </c>
      <c r="L15" s="1306">
        <f t="shared" si="2"/>
        <v>0</v>
      </c>
    </row>
    <row r="16" spans="1:14" ht="24.75" customHeight="1">
      <c r="A16" s="1244" t="s">
        <v>2128</v>
      </c>
      <c r="B16" s="1243" t="str">
        <f>VLOOKUP($A16,'DANH MỤC VẬT TƯ'!$B$10:$G$55,2,0)</f>
        <v>Lẩu thập cẩm</v>
      </c>
      <c r="C16" s="1243" t="str">
        <f>VLOOKUP($A16,'DANH MỤC VẬT TƯ'!$B$10:$G$55,3,0)</f>
        <v>Nồi</v>
      </c>
      <c r="D16" s="1306"/>
      <c r="E16" s="1306"/>
      <c r="F16" s="1306">
        <f>SUMIF('BẢNG KÊ PHIẾU NK 155'!$G$12:$G$144,'BÁO CÁO NXT 155'!$A16,'BẢNG KÊ PHIẾU NK 155'!$H$12:$H$144)</f>
        <v>100</v>
      </c>
      <c r="G16" s="1306">
        <f>SUMIF('BẢNG KÊ PHIẾU NK 155'!$G$12:$G$144,'BÁO CÁO NXT 155'!$A16,'BẢNG KÊ PHIẾU NK 155'!$J$12:$J$144)</f>
        <v>55916334.272555463</v>
      </c>
      <c r="H16" s="1314">
        <f t="shared" si="0"/>
        <v>559163.3427255546</v>
      </c>
      <c r="I16" s="1306">
        <f>SUMIF('BẢNG KÊ PHIẾU XK 155'!$G$13:$G$145,'BÁO CÁO NXT 155'!$A16,'BẢNG KÊ PHIẾU XK 155'!$H$13:$H$145)</f>
        <v>100</v>
      </c>
      <c r="J16" s="1306">
        <f t="shared" si="1"/>
        <v>55916334.272555463</v>
      </c>
      <c r="K16" s="1308">
        <f t="shared" si="2"/>
        <v>0</v>
      </c>
      <c r="L16" s="1306">
        <f t="shared" si="2"/>
        <v>0</v>
      </c>
    </row>
    <row r="17" spans="1:12" ht="30.75" customHeight="1">
      <c r="A17" s="1244" t="s">
        <v>2129</v>
      </c>
      <c r="B17" s="1243" t="str">
        <f>VLOOKUP($A17,'DANH MỤC VẬT TƯ'!$B$10:$G$55,2,0)</f>
        <v>Khoai tây chiên</v>
      </c>
      <c r="C17" s="1243" t="str">
        <f>VLOOKUP($A17,'DANH MỤC VẬT TƯ'!$B$10:$G$55,3,0)</f>
        <v>Đĩa</v>
      </c>
      <c r="D17" s="1306"/>
      <c r="E17" s="1306"/>
      <c r="F17" s="1306">
        <f>SUMIF('BẢNG KÊ PHIẾU NK 155'!$G$12:$G$144,'BÁO CÁO NXT 155'!$A17,'BẢNG KÊ PHIẾU NK 155'!$H$12:$H$144)</f>
        <v>200</v>
      </c>
      <c r="G17" s="1306">
        <f>SUMIF('BẢNG KÊ PHIẾU NK 155'!$G$12:$G$144,'BÁO CÁO NXT 155'!$A17,'BẢNG KÊ PHIẾU NK 155'!$J$12:$J$144)</f>
        <v>4879970.9910593834</v>
      </c>
      <c r="H17" s="1314">
        <f t="shared" si="0"/>
        <v>24399.854955296916</v>
      </c>
      <c r="I17" s="1306">
        <f>SUMIF('BẢNG KÊ PHIẾU XK 155'!$G$13:$G$145,'BÁO CÁO NXT 155'!$A17,'BẢNG KÊ PHIẾU XK 155'!$H$13:$H$145)</f>
        <v>200</v>
      </c>
      <c r="J17" s="1306">
        <f t="shared" si="1"/>
        <v>4879970.9910593834</v>
      </c>
      <c r="K17" s="1308">
        <f t="shared" si="2"/>
        <v>0</v>
      </c>
      <c r="L17" s="1306">
        <f t="shared" si="2"/>
        <v>0</v>
      </c>
    </row>
    <row r="18" spans="1:12" ht="30.75" customHeight="1">
      <c r="A18" s="1244" t="s">
        <v>1971</v>
      </c>
      <c r="B18" s="1243" t="str">
        <f>VLOOKUP($A18,'DANH MỤC VẬT TƯ'!$B$10:$G$55,2,0)</f>
        <v>Ngô Chiên</v>
      </c>
      <c r="C18" s="1243" t="str">
        <f>VLOOKUP($A18,'DANH MỤC VẬT TƯ'!$B$10:$G$55,3,0)</f>
        <v>Đĩa</v>
      </c>
      <c r="D18" s="1306"/>
      <c r="E18" s="1306"/>
      <c r="F18" s="1306">
        <f>SUMIF('BẢNG KÊ PHIẾU NK 155'!$G$12:$G$144,'BÁO CÁO NXT 155'!$A18,'BẢNG KÊ PHIẾU NK 155'!$H$12:$H$144)</f>
        <v>200</v>
      </c>
      <c r="G18" s="1306">
        <f>SUMIF('BẢNG KÊ PHIẾU NK 155'!$G$12:$G$144,'BÁO CÁO NXT 155'!$A18,'BẢNG KÊ PHIẾU NK 155'!$J$12:$J$144)</f>
        <v>5032470.0845299922</v>
      </c>
      <c r="H18" s="1314">
        <f t="shared" si="0"/>
        <v>25162.350422649961</v>
      </c>
      <c r="I18" s="1306">
        <f>SUMIF('BẢNG KÊ PHIẾU XK 155'!$G$13:$G$145,'BÁO CÁO NXT 155'!$A18,'BẢNG KÊ PHIẾU XK 155'!$H$13:$H$145)</f>
        <v>200</v>
      </c>
      <c r="J18" s="1306">
        <f t="shared" si="1"/>
        <v>5032470.0845299922</v>
      </c>
      <c r="K18" s="1308">
        <f t="shared" si="2"/>
        <v>0</v>
      </c>
      <c r="L18" s="1306">
        <f t="shared" si="2"/>
        <v>0</v>
      </c>
    </row>
    <row r="19" spans="1:12" ht="30.75" customHeight="1">
      <c r="A19" s="1244" t="s">
        <v>2131</v>
      </c>
      <c r="B19" s="1243" t="str">
        <f>VLOOKUP($A19,'DANH MỤC VẬT TƯ'!$B$10:$G$55,2,0)</f>
        <v>Cơm Dương Châu</v>
      </c>
      <c r="C19" s="1243" t="str">
        <f>VLOOKUP($A19,'DANH MỤC VẬT TƯ'!$B$10:$G$55,3,0)</f>
        <v>Đĩa</v>
      </c>
      <c r="D19" s="1306"/>
      <c r="E19" s="1306"/>
      <c r="F19" s="1306">
        <f>SUMIF('BẢNG KÊ PHIẾU NK 155'!$G$12:$G$144,'BÁO CÁO NXT 155'!$A19,'BẢNG KÊ PHIẾU NK 155'!$H$12:$H$144)</f>
        <v>80</v>
      </c>
      <c r="G19" s="1306">
        <f>SUMIF('BẢNG KÊ PHIẾU NK 155'!$G$12:$G$144,'BÁO CÁO NXT 155'!$A19,'BẢNG KÊ PHIẾU NK 155'!$J$12:$J$144)</f>
        <v>2999148.8382552466</v>
      </c>
      <c r="H19" s="1314">
        <f t="shared" si="0"/>
        <v>37489.360478190581</v>
      </c>
      <c r="I19" s="1306">
        <f>SUMIF('BẢNG KÊ PHIẾU XK 155'!$G$13:$G$145,'BÁO CÁO NXT 155'!$A19,'BẢNG KÊ PHIẾU XK 155'!$H$13:$H$145)</f>
        <v>80</v>
      </c>
      <c r="J19" s="1306">
        <f t="shared" si="1"/>
        <v>2999148.8382552466</v>
      </c>
      <c r="K19" s="1308">
        <f t="shared" si="2"/>
        <v>0</v>
      </c>
      <c r="L19" s="1306">
        <f t="shared" si="2"/>
        <v>0</v>
      </c>
    </row>
    <row r="20" spans="1:12" ht="30.75" customHeight="1">
      <c r="A20" s="1244" t="s">
        <v>2133</v>
      </c>
      <c r="B20" s="1243" t="str">
        <f>VLOOKUP($A20,'DANH MỤC VẬT TƯ'!$B$10:$G$55,2,0)</f>
        <v>Cơm chiên trứng</v>
      </c>
      <c r="C20" s="1243" t="str">
        <f>VLOOKUP($A20,'DANH MỤC VẬT TƯ'!$B$10:$G$55,3,0)</f>
        <v>Đĩa</v>
      </c>
      <c r="D20" s="1306"/>
      <c r="E20" s="1306"/>
      <c r="F20" s="1306">
        <f>SUMIF('BẢNG KÊ PHIẾU NK 155'!$G$12:$G$144,'BÁO CÁO NXT 155'!$A20,'BẢNG KÊ PHIẾU NK 155'!$H$12:$H$144)</f>
        <v>100</v>
      </c>
      <c r="G20" s="1306">
        <f>SUMIF('BẢNG KÊ PHIẾU NK 155'!$G$12:$G$144,'BÁO CÁO NXT 155'!$A20,'BẢNG KÊ PHIẾU NK 155'!$J$12:$J$144)</f>
        <v>2732275.4246816868</v>
      </c>
      <c r="H20" s="1314">
        <f t="shared" si="0"/>
        <v>27322.754246816869</v>
      </c>
      <c r="I20" s="1306">
        <f>SUMIF('BẢNG KÊ PHIẾU XK 155'!$G$13:$G$145,'BÁO CÁO NXT 155'!$A20,'BẢNG KÊ PHIẾU XK 155'!$H$13:$H$145)</f>
        <v>100</v>
      </c>
      <c r="J20" s="1306">
        <f t="shared" si="1"/>
        <v>2732275.4246816868</v>
      </c>
      <c r="K20" s="1308">
        <f t="shared" si="2"/>
        <v>0</v>
      </c>
      <c r="L20" s="1306">
        <f t="shared" si="2"/>
        <v>0</v>
      </c>
    </row>
    <row r="21" spans="1:12" ht="24.75" customHeight="1">
      <c r="A21" s="1244" t="s">
        <v>2134</v>
      </c>
      <c r="B21" s="1243" t="str">
        <f>VLOOKUP($A21,'DANH MỤC VẬT TƯ'!$B$10:$G$55,2,0)</f>
        <v>Cơm gà kho sả</v>
      </c>
      <c r="C21" s="1243" t="str">
        <f>VLOOKUP($A21,'DANH MỤC VẬT TƯ'!$B$10:$G$55,3,0)</f>
        <v>Đĩa</v>
      </c>
      <c r="D21" s="1306"/>
      <c r="E21" s="1306"/>
      <c r="F21" s="1306">
        <f>SUMIF('BẢNG KÊ PHIẾU NK 155'!$G$12:$G$144,'BÁO CÁO NXT 155'!$A21,'BẢNG KÊ PHIẾU NK 155'!$H$12:$H$144)</f>
        <v>90</v>
      </c>
      <c r="G21" s="1306">
        <f>SUMIF('BẢNG KÊ PHIẾU NK 155'!$G$12:$G$144,'BÁO CÁO NXT 155'!$A21,'BẢNG KÊ PHIẾU NK 155'!$J$12:$J$144)</f>
        <v>6690897.7260228284</v>
      </c>
      <c r="H21" s="1314">
        <f t="shared" si="0"/>
        <v>74343.308066920319</v>
      </c>
      <c r="I21" s="1306">
        <f>SUMIF('BẢNG KÊ PHIẾU XK 155'!$G$13:$G$145,'BÁO CÁO NXT 155'!$A21,'BẢNG KÊ PHIẾU XK 155'!$H$13:$H$145)</f>
        <v>90</v>
      </c>
      <c r="J21" s="1306">
        <f t="shared" si="1"/>
        <v>6690897.7260228284</v>
      </c>
      <c r="K21" s="1308">
        <f t="shared" si="2"/>
        <v>0</v>
      </c>
      <c r="L21" s="1306">
        <f t="shared" si="2"/>
        <v>0</v>
      </c>
    </row>
    <row r="22" spans="1:12" ht="24.75" customHeight="1">
      <c r="A22" s="1245"/>
      <c r="B22" s="1246"/>
      <c r="C22" s="1246"/>
      <c r="D22" s="1311"/>
      <c r="E22" s="1311"/>
      <c r="F22" s="1246"/>
      <c r="G22" s="1311"/>
      <c r="H22" s="1492"/>
      <c r="I22" s="1312"/>
      <c r="J22" s="1312"/>
      <c r="K22" s="1313"/>
      <c r="L22" s="1311"/>
    </row>
    <row r="23" spans="1:12" ht="24" customHeight="1">
      <c r="A23" s="1501"/>
      <c r="B23" s="1501" t="s">
        <v>124</v>
      </c>
      <c r="C23" s="1501"/>
      <c r="D23" s="1502">
        <f t="shared" ref="D23:L23" si="3">SUM(D12:D22)</f>
        <v>0</v>
      </c>
      <c r="E23" s="1502">
        <f t="shared" si="3"/>
        <v>0</v>
      </c>
      <c r="F23" s="1502">
        <f t="shared" si="3"/>
        <v>1700</v>
      </c>
      <c r="G23" s="1502">
        <f t="shared" si="3"/>
        <v>266689143.8356165</v>
      </c>
      <c r="H23" s="1502">
        <f t="shared" si="3"/>
        <v>1657792.228603377</v>
      </c>
      <c r="I23" s="1502">
        <f t="shared" si="3"/>
        <v>1700</v>
      </c>
      <c r="J23" s="1502">
        <f t="shared" si="3"/>
        <v>266689143.8356165</v>
      </c>
      <c r="K23" s="1502">
        <f t="shared" si="3"/>
        <v>0</v>
      </c>
      <c r="L23" s="1502">
        <f t="shared" si="3"/>
        <v>0</v>
      </c>
    </row>
    <row r="24" spans="1:12" ht="24.75" customHeight="1"/>
    <row r="25" spans="1:12" s="1179" customFormat="1" ht="24.75" customHeight="1">
      <c r="A25" s="1046"/>
      <c r="B25" s="1079" t="s">
        <v>244</v>
      </c>
      <c r="C25" s="1048"/>
      <c r="D25" s="1050"/>
      <c r="E25" s="1050"/>
      <c r="F25" s="1043"/>
      <c r="G25" s="1050" t="s">
        <v>475</v>
      </c>
      <c r="H25" s="1080"/>
      <c r="I25" s="1050"/>
      <c r="J25" s="2005" t="s">
        <v>246</v>
      </c>
      <c r="K25" s="2005"/>
      <c r="L25" s="2005"/>
    </row>
    <row r="26" spans="1:12" s="1179" customFormat="1" ht="15.95" customHeight="1">
      <c r="A26" s="1045"/>
      <c r="B26" s="1053" t="s">
        <v>247</v>
      </c>
      <c r="C26" s="1052"/>
      <c r="D26" s="1181"/>
      <c r="E26" s="1181"/>
      <c r="F26" s="1043"/>
      <c r="G26" s="1181" t="s">
        <v>247</v>
      </c>
      <c r="H26" s="1201"/>
      <c r="I26" s="1182"/>
      <c r="J26" s="2032" t="s">
        <v>247</v>
      </c>
      <c r="K26" s="2032"/>
      <c r="L26" s="2032"/>
    </row>
    <row r="27" spans="1:12" s="1179" customFormat="1" ht="15.95" customHeight="1">
      <c r="A27" s="1045"/>
      <c r="B27" s="1053"/>
      <c r="C27" s="1052"/>
      <c r="D27" s="1407"/>
      <c r="E27" s="1407"/>
      <c r="F27" s="1043"/>
      <c r="G27" s="1407"/>
      <c r="H27" s="1201"/>
      <c r="I27" s="1182"/>
      <c r="J27" s="1053"/>
      <c r="K27" s="1053"/>
      <c r="L27" s="1053"/>
    </row>
    <row r="28" spans="1:12" s="1179" customFormat="1" ht="15.95" customHeight="1">
      <c r="A28" s="1045"/>
      <c r="B28" s="1053"/>
      <c r="C28" s="1052"/>
      <c r="D28" s="1407"/>
      <c r="E28" s="1407"/>
      <c r="F28" s="1043"/>
      <c r="G28" s="1407"/>
      <c r="H28" s="1201"/>
      <c r="I28" s="1182"/>
      <c r="J28" s="1053"/>
      <c r="K28" s="1053"/>
      <c r="L28" s="1053"/>
    </row>
    <row r="29" spans="1:12" s="1179" customFormat="1" ht="15.95" customHeight="1">
      <c r="A29" s="1045"/>
      <c r="B29" s="1053"/>
      <c r="C29" s="1052"/>
      <c r="D29" s="1407"/>
      <c r="E29" s="1407"/>
      <c r="F29" s="1043"/>
      <c r="G29" s="1407"/>
      <c r="H29" s="1201"/>
      <c r="I29" s="1182"/>
      <c r="J29" s="1053"/>
      <c r="K29" s="1053"/>
      <c r="L29" s="1053"/>
    </row>
    <row r="30" spans="1:12" s="1179" customFormat="1" ht="15.95" customHeight="1">
      <c r="A30" s="1045"/>
      <c r="B30" s="1053"/>
      <c r="C30" s="1052"/>
      <c r="D30" s="1407"/>
      <c r="E30" s="1407"/>
      <c r="F30" s="1043"/>
      <c r="G30" s="1407"/>
      <c r="H30" s="1201"/>
      <c r="I30" s="1182"/>
      <c r="J30" s="1053"/>
      <c r="K30" s="1053"/>
      <c r="L30" s="1053"/>
    </row>
    <row r="31" spans="1:12" s="1179" customFormat="1" ht="15.95" customHeight="1">
      <c r="A31" s="1045"/>
      <c r="B31" s="1053"/>
      <c r="C31" s="1052"/>
      <c r="D31" s="1407"/>
      <c r="E31" s="1407"/>
      <c r="F31" s="1043"/>
      <c r="G31" s="1407"/>
      <c r="H31" s="1201"/>
      <c r="I31" s="1182"/>
      <c r="J31" s="1053"/>
      <c r="K31" s="1053"/>
      <c r="L31" s="1053"/>
    </row>
    <row r="32" spans="1:12" s="1179" customFormat="1" ht="15.95" customHeight="1">
      <c r="A32" s="1045"/>
      <c r="B32" s="1053"/>
      <c r="C32" s="1052"/>
      <c r="D32" s="1407"/>
      <c r="E32" s="1407"/>
      <c r="F32" s="1043"/>
      <c r="G32" s="1407"/>
      <c r="H32" s="1201"/>
      <c r="I32" s="1182"/>
      <c r="J32" s="1053"/>
      <c r="K32" s="1053"/>
      <c r="L32" s="1053"/>
    </row>
    <row r="33" spans="1:14" s="1179" customFormat="1" ht="15.95" customHeight="1">
      <c r="A33" s="1045"/>
      <c r="B33" s="1053"/>
      <c r="C33" s="1052"/>
      <c r="D33" s="1407"/>
      <c r="E33" s="1407"/>
      <c r="F33" s="1043"/>
      <c r="G33" s="1407"/>
      <c r="H33" s="1201"/>
      <c r="I33" s="1182"/>
      <c r="J33" s="1053"/>
      <c r="K33" s="1053"/>
      <c r="L33" s="1053"/>
    </row>
    <row r="34" spans="1:14" s="1179" customFormat="1" ht="15.95" customHeight="1">
      <c r="A34" s="1045"/>
      <c r="B34" s="1053"/>
      <c r="C34" s="1052"/>
      <c r="D34" s="1407"/>
      <c r="E34" s="1407"/>
      <c r="F34" s="1043"/>
      <c r="G34" s="1407"/>
      <c r="H34" s="1201"/>
      <c r="I34" s="1182"/>
      <c r="J34" s="1053"/>
      <c r="K34" s="1053"/>
      <c r="L34" s="1053"/>
    </row>
    <row r="35" spans="1:14" s="1179" customFormat="1" ht="15.95" customHeight="1">
      <c r="A35" s="1045"/>
      <c r="B35" s="1053"/>
      <c r="C35" s="1052"/>
      <c r="D35" s="1407"/>
      <c r="E35" s="1407"/>
      <c r="F35" s="1043"/>
      <c r="G35" s="1407"/>
      <c r="H35" s="1201"/>
      <c r="I35" s="1182"/>
      <c r="J35" s="1053"/>
      <c r="K35" s="1053"/>
      <c r="L35" s="1053"/>
    </row>
    <row r="37" spans="1:14" ht="15.95" customHeight="1">
      <c r="A37" s="1010" t="s">
        <v>1634</v>
      </c>
    </row>
    <row r="38" spans="1:14" ht="15.95" customHeight="1">
      <c r="A38" s="1010" t="s">
        <v>129</v>
      </c>
    </row>
    <row r="39" spans="1:14" ht="15.95" customHeight="1">
      <c r="A39" s="1010" t="s">
        <v>2163</v>
      </c>
    </row>
    <row r="40" spans="1:14" ht="15.95" customHeight="1">
      <c r="A40" s="1010"/>
    </row>
    <row r="41" spans="1:14" ht="15.95" customHeight="1">
      <c r="A41" s="1010"/>
    </row>
    <row r="42" spans="1:14" ht="15.95" customHeight="1">
      <c r="A42" s="1010"/>
    </row>
    <row r="43" spans="1:14" ht="15.95" customHeight="1">
      <c r="A43" s="1010"/>
    </row>
    <row r="44" spans="1:14" s="1013" customFormat="1" ht="24.75" customHeight="1">
      <c r="A44" s="1014"/>
      <c r="B44" s="1014"/>
      <c r="C44" s="1014"/>
      <c r="D44" s="1157"/>
      <c r="E44" s="1016"/>
      <c r="F44" s="1493" t="s">
        <v>1534</v>
      </c>
      <c r="G44" s="1016"/>
      <c r="H44" s="1304"/>
      <c r="I44" s="1016"/>
      <c r="J44" s="1159"/>
      <c r="K44" s="1016"/>
      <c r="L44" s="1016"/>
    </row>
    <row r="45" spans="1:14" s="1017" customFormat="1" ht="24.75" customHeight="1">
      <c r="A45" s="1161"/>
      <c r="D45" s="1012"/>
      <c r="E45" s="1241"/>
      <c r="F45" s="1210" t="s">
        <v>1975</v>
      </c>
      <c r="G45" s="1241"/>
      <c r="H45" s="1305"/>
      <c r="I45" s="1012"/>
      <c r="J45" s="1164"/>
      <c r="K45" s="1012"/>
      <c r="L45" s="1012"/>
    </row>
    <row r="46" spans="1:14" s="1168" customFormat="1" ht="24.75" customHeight="1">
      <c r="A46" s="2037" t="s">
        <v>2147</v>
      </c>
      <c r="B46" s="2037" t="s">
        <v>1608</v>
      </c>
      <c r="C46" s="2039" t="s">
        <v>132</v>
      </c>
      <c r="D46" s="2036" t="s">
        <v>254</v>
      </c>
      <c r="E46" s="2036"/>
      <c r="F46" s="2048" t="s">
        <v>255</v>
      </c>
      <c r="G46" s="2048"/>
      <c r="H46" s="2045" t="s">
        <v>256</v>
      </c>
      <c r="I46" s="2046"/>
      <c r="J46" s="2047"/>
      <c r="K46" s="2048" t="s">
        <v>257</v>
      </c>
      <c r="L46" s="2048"/>
      <c r="M46" s="1167"/>
      <c r="N46" s="1167"/>
    </row>
    <row r="47" spans="1:14" s="1168" customFormat="1" ht="35.25" customHeight="1">
      <c r="A47" s="2038"/>
      <c r="B47" s="2038" t="s">
        <v>258</v>
      </c>
      <c r="C47" s="2039"/>
      <c r="D47" s="1436" t="s">
        <v>259</v>
      </c>
      <c r="E47" s="1436" t="s">
        <v>239</v>
      </c>
      <c r="F47" s="1494" t="s">
        <v>259</v>
      </c>
      <c r="G47" s="1436" t="s">
        <v>239</v>
      </c>
      <c r="H47" s="1495" t="s">
        <v>260</v>
      </c>
      <c r="I47" s="1438" t="s">
        <v>259</v>
      </c>
      <c r="J47" s="1438" t="s">
        <v>239</v>
      </c>
      <c r="K47" s="1494" t="s">
        <v>259</v>
      </c>
      <c r="L47" s="1436" t="s">
        <v>239</v>
      </c>
      <c r="M47" s="1170"/>
      <c r="N47" s="1170"/>
    </row>
    <row r="48" spans="1:14" s="1173" customFormat="1" ht="18" customHeight="1">
      <c r="A48" s="1496" t="s">
        <v>83</v>
      </c>
      <c r="B48" s="1496" t="s">
        <v>1</v>
      </c>
      <c r="C48" s="1496" t="s">
        <v>84</v>
      </c>
      <c r="D48" s="1497" t="s">
        <v>241</v>
      </c>
      <c r="E48" s="1497" t="s">
        <v>145</v>
      </c>
      <c r="F48" s="1498" t="s">
        <v>146</v>
      </c>
      <c r="G48" s="1497" t="s">
        <v>147</v>
      </c>
      <c r="H48" s="1499" t="s">
        <v>148</v>
      </c>
      <c r="I48" s="1500" t="s">
        <v>149</v>
      </c>
      <c r="J48" s="1500" t="s">
        <v>150</v>
      </c>
      <c r="K48" s="1498" t="s">
        <v>261</v>
      </c>
      <c r="L48" s="1497" t="s">
        <v>262</v>
      </c>
      <c r="M48" s="1172"/>
      <c r="N48" s="1172"/>
    </row>
    <row r="49" spans="1:12" ht="18" customHeight="1">
      <c r="A49" s="1242" t="s">
        <v>2136</v>
      </c>
      <c r="B49" s="1489" t="str">
        <f>VLOOKUP($A49,'DANH MỤC VẬT TƯ'!$B$10:$G$55,2,0)</f>
        <v>Bò sào xả ớt</v>
      </c>
      <c r="C49" s="1489" t="str">
        <f>VLOOKUP($A49,'DANH MỤC VẬT TƯ'!$B$10:$G$55,3,0)</f>
        <v>Đĩa</v>
      </c>
      <c r="D49" s="1310"/>
      <c r="E49" s="1310"/>
      <c r="F49" s="1310">
        <f>SUMIF('BẢNG KÊ PHIẾU NK 155'!$G$172:$G$262,'BÁO CÁO NXT 155'!$A49,'BẢNG KÊ PHIẾU NK 155'!$H$172:$H$262)</f>
        <v>100</v>
      </c>
      <c r="G49" s="1310">
        <f>SUMIF('BẢNG KÊ PHIẾU NK 155'!$G$172:$G$262,'BÁO CÁO NXT 155'!$A49,'BẢNG KÊ PHIẾU NK 155'!$J$172:$J$262)</f>
        <v>16284625.090122569</v>
      </c>
      <c r="H49" s="1310">
        <f>IF(D49+F49=0,0,(E49+G49)/(D49+F49))</f>
        <v>162846.25090122569</v>
      </c>
      <c r="I49" s="1310">
        <f>SUMIF('BẢNG KÊ PHIẾU XK 155'!$G$174:$G$264,'BÁO CÁO NXT 155'!$A49,'BẢNG KÊ PHIẾU XK 155'!$H$174:$H$264)</f>
        <v>100</v>
      </c>
      <c r="J49" s="1310">
        <f>H49*I49</f>
        <v>16284625.090122569</v>
      </c>
      <c r="K49" s="1491">
        <f>D49+F49-I49</f>
        <v>0</v>
      </c>
      <c r="L49" s="1310">
        <f>E49+G49-J49</f>
        <v>0</v>
      </c>
    </row>
    <row r="50" spans="1:12" ht="18" customHeight="1">
      <c r="A50" s="1006" t="s">
        <v>2138</v>
      </c>
      <c r="B50" s="1243" t="str">
        <f>VLOOKUP($A50,'DANH MỤC VẬT TƯ'!$B$10:$G$55,2,0)</f>
        <v>Bò nướng Singapo</v>
      </c>
      <c r="C50" s="1243" t="str">
        <f>VLOOKUP($A50,'DANH MỤC VẬT TƯ'!$B$10:$G$55,3,0)</f>
        <v>Đĩa</v>
      </c>
      <c r="D50" s="1306"/>
      <c r="E50" s="1306"/>
      <c r="F50" s="1306">
        <f>SUMIF('BẢNG KÊ PHIẾU NK 155'!$G$172:$G$262,'BÁO CÁO NXT 155'!$A50,'BẢNG KÊ PHIẾU NK 155'!$H$172:$H$262)</f>
        <v>60</v>
      </c>
      <c r="G50" s="1306">
        <f>SUMIF('BẢNG KÊ PHIẾU NK 155'!$G$172:$G$262,'BÁO CÁO NXT 155'!$A50,'BẢNG KÊ PHIẾU NK 155'!$J$172:$J$262)</f>
        <v>28540948.184267446</v>
      </c>
      <c r="H50" s="1306">
        <f t="shared" ref="H50:H58" si="4">IF(D50+F50=0,0,(E50+G50)/(D50+F50))</f>
        <v>475682.46973779076</v>
      </c>
      <c r="I50" s="1306">
        <f>SUMIF('BẢNG KÊ PHIẾU XK 155'!$G$174:$G$264,'BÁO CÁO NXT 155'!$A50,'BẢNG KÊ PHIẾU XK 155'!$H$174:$H$264)</f>
        <v>60</v>
      </c>
      <c r="J50" s="1306">
        <f t="shared" ref="J50:J59" si="5">H50*I50</f>
        <v>28540948.184267446</v>
      </c>
      <c r="K50" s="1308">
        <f t="shared" ref="K50:L57" si="6">D50+F50-I50</f>
        <v>0</v>
      </c>
      <c r="L50" s="1306">
        <f t="shared" si="6"/>
        <v>0</v>
      </c>
    </row>
    <row r="51" spans="1:12" ht="18" customHeight="1">
      <c r="A51" s="1006" t="s">
        <v>2140</v>
      </c>
      <c r="B51" s="1243" t="str">
        <f>VLOOKUP($A51,'DANH MỤC VẬT TƯ'!$B$10:$G$55,2,0)</f>
        <v>Bò xào hành</v>
      </c>
      <c r="C51" s="1243" t="str">
        <f>VLOOKUP($A51,'DANH MỤC VẬT TƯ'!$B$10:$G$55,3,0)</f>
        <v>Đĩa</v>
      </c>
      <c r="D51" s="1306"/>
      <c r="E51" s="1306"/>
      <c r="F51" s="1306">
        <f>SUMIF('BẢNG KÊ PHIẾU NK 155'!$G$172:$G$262,'BÁO CÁO NXT 155'!$A51,'BẢNG KÊ PHIẾU NK 155'!$H$172:$H$262)</f>
        <v>70</v>
      </c>
      <c r="G51" s="1306">
        <f>SUMIF('BẢNG KÊ PHIẾU NK 155'!$G$172:$G$262,'BÁO CÁO NXT 155'!$A51,'BẢNG KÊ PHIẾU NK 155'!$J$172:$J$262)</f>
        <v>11399237.563085798</v>
      </c>
      <c r="H51" s="1306">
        <f t="shared" si="4"/>
        <v>162846.25090122569</v>
      </c>
      <c r="I51" s="1306">
        <f>SUMIF('BẢNG KÊ PHIẾU XK 155'!$G$174:$G$264,'BÁO CÁO NXT 155'!$A51,'BẢNG KÊ PHIẾU XK 155'!$H$174:$H$264)</f>
        <v>70</v>
      </c>
      <c r="J51" s="1306">
        <f t="shared" si="5"/>
        <v>11399237.563085798</v>
      </c>
      <c r="K51" s="1308">
        <f t="shared" si="6"/>
        <v>0</v>
      </c>
      <c r="L51" s="1306">
        <f t="shared" si="6"/>
        <v>0</v>
      </c>
    </row>
    <row r="52" spans="1:12" ht="18" customHeight="1">
      <c r="A52" s="1006" t="s">
        <v>2141</v>
      </c>
      <c r="B52" s="1243" t="str">
        <f>VLOOKUP($A52,'DANH MỤC VẬT TƯ'!$B$10:$G$55,2,0)</f>
        <v>Giò heo muối chiên</v>
      </c>
      <c r="C52" s="1243" t="str">
        <f>VLOOKUP($A52,'DANH MỤC VẬT TƯ'!$B$10:$G$55,3,0)</f>
        <v>Đĩa</v>
      </c>
      <c r="D52" s="1306"/>
      <c r="E52" s="1306"/>
      <c r="F52" s="1306">
        <f>SUMIF('BẢNG KÊ PHIẾU NK 155'!$G$172:$G$262,'BÁO CÁO NXT 155'!$A52,'BẢNG KÊ PHIẾU NK 155'!$H$172:$H$262)</f>
        <v>50</v>
      </c>
      <c r="G52" s="1306">
        <f>SUMIF('BẢNG KÊ PHIẾU NK 155'!$G$172:$G$262,'BÁO CÁO NXT 155'!$A52,'BẢNG KÊ PHIẾU NK 155'!$J$172:$J$262)</f>
        <v>13856216.085455166</v>
      </c>
      <c r="H52" s="1306">
        <f t="shared" si="4"/>
        <v>277124.3217091033</v>
      </c>
      <c r="I52" s="1306">
        <f>SUMIF('BẢNG KÊ PHIẾU XK 155'!$G$174:$G$264,'BÁO CÁO NXT 155'!$A52,'BẢNG KÊ PHIẾU XK 155'!$H$174:$H$264)</f>
        <v>50</v>
      </c>
      <c r="J52" s="1306">
        <f t="shared" si="5"/>
        <v>13856216.085455164</v>
      </c>
      <c r="K52" s="1308">
        <f t="shared" si="6"/>
        <v>0</v>
      </c>
      <c r="L52" s="1306">
        <f t="shared" si="6"/>
        <v>0</v>
      </c>
    </row>
    <row r="53" spans="1:12" ht="16.5" customHeight="1">
      <c r="A53" s="1244" t="s">
        <v>2121</v>
      </c>
      <c r="B53" s="1243" t="str">
        <f>VLOOKUP($A53,'DANH MỤC VẬT TƯ'!$B$10:$G$55,2,0)</f>
        <v>Lẩu cá diêu hồng</v>
      </c>
      <c r="C53" s="1243" t="str">
        <f>VLOOKUP($A53,'DANH MỤC VẬT TƯ'!$B$10:$G$55,3,0)</f>
        <v>Nồi</v>
      </c>
      <c r="D53" s="1306"/>
      <c r="E53" s="1306"/>
      <c r="F53" s="1306">
        <f>SUMIF('BẢNG KÊ PHIẾU NK 155'!$G$172:$G$262,'BÁO CÁO NXT 155'!$A53,'BẢNG KÊ PHIẾU NK 155'!$H$172:$H$262)</f>
        <v>140</v>
      </c>
      <c r="G53" s="1306">
        <f>SUMIF('BẢNG KÊ PHIẾU NK 155'!$G$172:$G$262,'BÁO CÁO NXT 155'!$A53,'BẢNG KÊ PHIẾU NK 155'!$J$172:$J$262)</f>
        <v>31197913.3305506</v>
      </c>
      <c r="H53" s="1306">
        <f t="shared" si="4"/>
        <v>222842.23807536144</v>
      </c>
      <c r="I53" s="1306">
        <f>SUMIF('BẢNG KÊ PHIẾU XK 155'!$G$174:$G$264,'BÁO CÁO NXT 155'!$A53,'BẢNG KÊ PHIẾU XK 155'!$H$174:$H$264)</f>
        <v>140</v>
      </c>
      <c r="J53" s="1306">
        <f t="shared" si="5"/>
        <v>31197913.330550604</v>
      </c>
      <c r="K53" s="1308">
        <f t="shared" si="6"/>
        <v>0</v>
      </c>
      <c r="L53" s="1306">
        <f t="shared" si="6"/>
        <v>0</v>
      </c>
    </row>
    <row r="54" spans="1:12" ht="16.5" customHeight="1">
      <c r="A54" s="1244" t="s">
        <v>2124</v>
      </c>
      <c r="B54" s="1243" t="str">
        <f>VLOOKUP($A54,'DANH MỤC VẬT TƯ'!$B$10:$G$55,2,0)</f>
        <v>Mực nướng muối ớt</v>
      </c>
      <c r="C54" s="1243" t="str">
        <f>VLOOKUP($A54,'DANH MỤC VẬT TƯ'!$B$10:$G$55,3,0)</f>
        <v>Đĩa</v>
      </c>
      <c r="D54" s="1306"/>
      <c r="E54" s="1306"/>
      <c r="F54" s="1306">
        <f>SUMIF('BẢNG KÊ PHIẾU NK 155'!$G$172:$G$262,'BÁO CÁO NXT 155'!$A54,'BẢNG KÊ PHIẾU NK 155'!$H$172:$H$262)</f>
        <v>135</v>
      </c>
      <c r="G54" s="1306">
        <f>SUMIF('BẢNG KÊ PHIẾU NK 155'!$G$172:$G$262,'BÁO CÁO NXT 155'!$A54,'BẢNG KÊ PHIẾU NK 155'!$J$172:$J$262)</f>
        <v>31240767.607103553</v>
      </c>
      <c r="H54" s="1306">
        <f t="shared" si="4"/>
        <v>231413.09338595223</v>
      </c>
      <c r="I54" s="1306">
        <f>SUMIF('BẢNG KÊ PHIẾU XK 155'!$G$174:$G$264,'BÁO CÁO NXT 155'!$A54,'BẢNG KÊ PHIẾU XK 155'!$H$174:$H$264)</f>
        <v>135</v>
      </c>
      <c r="J54" s="1306">
        <f t="shared" si="5"/>
        <v>31240767.607103553</v>
      </c>
      <c r="K54" s="1308">
        <f t="shared" si="6"/>
        <v>0</v>
      </c>
      <c r="L54" s="1306">
        <f t="shared" si="6"/>
        <v>0</v>
      </c>
    </row>
    <row r="55" spans="1:12" ht="15.75">
      <c r="A55" s="1244" t="s">
        <v>2127</v>
      </c>
      <c r="B55" s="1243" t="str">
        <f>VLOOKUP($A55,'DANH MỤC VẬT TƯ'!$B$10:$G$55,2,0)</f>
        <v>Bò xào thập cẩm</v>
      </c>
      <c r="C55" s="1243" t="str">
        <f>VLOOKUP($A55,'DANH MỤC VẬT TƯ'!$B$10:$G$55,3,0)</f>
        <v>Nồi</v>
      </c>
      <c r="D55" s="1306"/>
      <c r="E55" s="1306"/>
      <c r="F55" s="1306">
        <f>SUMIF('BẢNG KÊ PHIẾU NK 155'!$G$172:$G$262,'BÁO CÁO NXT 155'!$A55,'BẢNG KÊ PHIẾU NK 155'!$H$172:$H$262)</f>
        <v>80</v>
      </c>
      <c r="G55" s="1306">
        <f>SUMIF('BẢNG KÊ PHIẾU NK 155'!$G$172:$G$262,'BÁO CÁO NXT 155'!$A55,'BẢNG KÊ PHIẾU NK 155'!$J$172:$J$262)</f>
        <v>13713368.496945318</v>
      </c>
      <c r="H55" s="1306">
        <f t="shared" si="4"/>
        <v>171417.10621181648</v>
      </c>
      <c r="I55" s="1306">
        <f>SUMIF('BẢNG KÊ PHIẾU XK 155'!$G$174:$G$264,'BÁO CÁO NXT 155'!$A55,'BẢNG KÊ PHIẾU XK 155'!$H$174:$H$264)</f>
        <v>80</v>
      </c>
      <c r="J55" s="1306">
        <f t="shared" si="5"/>
        <v>13713368.496945318</v>
      </c>
      <c r="K55" s="1308">
        <f t="shared" si="6"/>
        <v>0</v>
      </c>
      <c r="L55" s="1306">
        <f t="shared" si="6"/>
        <v>0</v>
      </c>
    </row>
    <row r="56" spans="1:12" ht="15.75">
      <c r="A56" s="1244" t="s">
        <v>2056</v>
      </c>
      <c r="B56" s="1243" t="str">
        <f>VLOOKUP($A56,'DANH MỤC VẬT TƯ'!$B$10:$G$55,2,0)</f>
        <v>Lẩu thái</v>
      </c>
      <c r="C56" s="1243" t="str">
        <f>VLOOKUP($A56,'DANH MỤC VẬT TƯ'!$B$10:$G$55,3,0)</f>
        <v>Nồi</v>
      </c>
      <c r="D56" s="1306"/>
      <c r="E56" s="1306"/>
      <c r="F56" s="1306">
        <f>SUMIF('BẢNG KÊ PHIẾU NK 155'!$G$172:$G$262,'BÁO CÁO NXT 155'!$A56,'BẢNG KÊ PHIẾU NK 155'!$H$172:$H$262)</f>
        <v>100</v>
      </c>
      <c r="G56" s="1306">
        <f>SUMIF('BẢNG KÊ PHIẾU NK 155'!$G$172:$G$262,'BÁO CÁO NXT 155'!$A56,'BẢNG KÊ PHIẾU NK 155'!$J$172:$J$262)</f>
        <v>39711629.605737485</v>
      </c>
      <c r="H56" s="1306">
        <f t="shared" si="4"/>
        <v>397116.29605737486</v>
      </c>
      <c r="I56" s="1306">
        <f>SUMIF('BẢNG KÊ PHIẾU XK 155'!$G$174:$G$264,'BÁO CÁO NXT 155'!$A56,'BẢNG KÊ PHIẾU XK 155'!$H$174:$H$264)</f>
        <v>100</v>
      </c>
      <c r="J56" s="1306">
        <f t="shared" si="5"/>
        <v>39711629.605737485</v>
      </c>
      <c r="K56" s="1308">
        <f t="shared" si="6"/>
        <v>0</v>
      </c>
      <c r="L56" s="1306">
        <f t="shared" si="6"/>
        <v>0</v>
      </c>
    </row>
    <row r="57" spans="1:12" ht="15.75">
      <c r="A57" s="1244" t="s">
        <v>2128</v>
      </c>
      <c r="B57" s="1243" t="str">
        <f>VLOOKUP($A57,'DANH MỤC VẬT TƯ'!$B$10:$G$55,2,0)</f>
        <v>Lẩu thập cẩm</v>
      </c>
      <c r="C57" s="1243" t="str">
        <f>VLOOKUP($A57,'DANH MỤC VẬT TƯ'!$B$10:$G$55,3,0)</f>
        <v>Nồi</v>
      </c>
      <c r="D57" s="1306"/>
      <c r="E57" s="1306"/>
      <c r="F57" s="1306">
        <f>SUMIF('BẢNG KÊ PHIẾU NK 155'!$G$172:$G$262,'BÁO CÁO NXT 155'!$A57,'BẢNG KÊ PHIẾU NK 155'!$H$172:$H$262)</f>
        <v>90</v>
      </c>
      <c r="G57" s="1306">
        <f>SUMIF('BẢNG KÊ PHIẾU NK 155'!$G$172:$G$262,'BÁO CÁO NXT 155'!$A57,'BẢNG KÊ PHIẾU NK 155'!$J$172:$J$262)</f>
        <v>56567645.049899444</v>
      </c>
      <c r="H57" s="1306">
        <f t="shared" si="4"/>
        <v>628529.38944332721</v>
      </c>
      <c r="I57" s="1306">
        <f>SUMIF('BẢNG KÊ PHIẾU XK 155'!$G$174:$G$264,'BÁO CÁO NXT 155'!$A57,'BẢNG KÊ PHIẾU XK 155'!$H$174:$H$264)</f>
        <v>90</v>
      </c>
      <c r="J57" s="1306">
        <f t="shared" si="5"/>
        <v>56567645.049899451</v>
      </c>
      <c r="K57" s="1308">
        <f t="shared" si="6"/>
        <v>0</v>
      </c>
      <c r="L57" s="1306">
        <f>E57+G57-J57</f>
        <v>0</v>
      </c>
    </row>
    <row r="58" spans="1:12" ht="18.75" customHeight="1">
      <c r="A58" s="1244" t="s">
        <v>2129</v>
      </c>
      <c r="B58" s="1243" t="str">
        <f>VLOOKUP($A58,'DANH MỤC VẬT TƯ'!$B$10:$G$55,2,0)</f>
        <v>Khoai tây chiên</v>
      </c>
      <c r="C58" s="1243" t="str">
        <f>VLOOKUP($A58,'DANH MỤC VẬT TƯ'!$B$10:$G$55,3,0)</f>
        <v>Đĩa</v>
      </c>
      <c r="D58" s="1306"/>
      <c r="E58" s="1306"/>
      <c r="F58" s="1306">
        <f>SUMIF('BẢNG KÊ PHIẾU NK 155'!$G$172:$G$262,'BÁO CÁO NXT 155'!$A58,'BẢNG KÊ PHIẾU NK 155'!$H$172:$H$262)</f>
        <v>85</v>
      </c>
      <c r="G58" s="1306">
        <f>SUMIF('BẢNG KÊ PHIẾU NK 155'!$G$172:$G$262,'BÁO CÁO NXT 155'!$A58,'BẢNG KÊ PHIẾU NK 155'!$J$172:$J$262)</f>
        <v>2468406.329450157</v>
      </c>
      <c r="H58" s="1306">
        <f t="shared" si="4"/>
        <v>29040.074464119494</v>
      </c>
      <c r="I58" s="1306">
        <f>SUMIF('BẢNG KÊ PHIẾU XK 155'!$G$174:$G$264,'BÁO CÁO NXT 155'!$A58,'BẢNG KÊ PHIẾU XK 155'!$H$174:$H$264)</f>
        <v>85</v>
      </c>
      <c r="J58" s="1306">
        <f t="shared" si="5"/>
        <v>2468406.329450157</v>
      </c>
      <c r="K58" s="1308">
        <f>D58+F58-I58</f>
        <v>0</v>
      </c>
      <c r="L58" s="1306">
        <f>E58+G58-J58</f>
        <v>0</v>
      </c>
    </row>
    <row r="59" spans="1:12" ht="18.75" customHeight="1">
      <c r="A59" s="1244" t="s">
        <v>1971</v>
      </c>
      <c r="B59" s="1243" t="str">
        <f>VLOOKUP($A59,'DANH MỤC VẬT TƯ'!$B$10:$G$55,2,0)</f>
        <v>Ngô Chiên</v>
      </c>
      <c r="C59" s="1243" t="str">
        <f>VLOOKUP($A59,'DANH MỤC VẬT TƯ'!$B$10:$G$55,3,0)</f>
        <v>Đĩa</v>
      </c>
      <c r="D59" s="1306"/>
      <c r="E59" s="1306"/>
      <c r="F59" s="1306">
        <f>SUMIF('BẢNG KÊ PHIẾU NK 155'!$G$172:$G$262,'BÁO CÁO NXT 155'!$A59,'BẢNG KÊ PHIẾU NK 155'!$H$172:$H$262)</f>
        <v>90</v>
      </c>
      <c r="G59" s="1306">
        <f>SUMIF('BẢNG KÊ PHIẾU NK 155'!$G$172:$G$262,'BÁO CÁO NXT 155'!$A59,'BẢNG KÊ PHIẾU NK 155'!$J$172:$J$262)</f>
        <v>2545544.027245475</v>
      </c>
      <c r="H59" s="1306">
        <f>IF(D59+F59=0,0,(E59+G59)/(D59+F59))</f>
        <v>28283.822524949723</v>
      </c>
      <c r="I59" s="1306">
        <f>SUMIF('BẢNG KÊ PHIẾU XK 155'!$G$174:$G$264,'BÁO CÁO NXT 155'!$A59,'BẢNG KÊ PHIẾU XK 155'!$H$174:$H$264)</f>
        <v>90</v>
      </c>
      <c r="J59" s="1306">
        <f t="shared" si="5"/>
        <v>2545544.027245475</v>
      </c>
      <c r="K59" s="1308">
        <f>D59+F59-I59</f>
        <v>0</v>
      </c>
      <c r="L59" s="1306">
        <f>E59+G59-J59</f>
        <v>0</v>
      </c>
    </row>
    <row r="60" spans="1:12" ht="21" customHeight="1">
      <c r="A60" s="1245"/>
      <c r="B60" s="1246"/>
      <c r="C60" s="1246"/>
      <c r="D60" s="1311"/>
      <c r="E60" s="1311"/>
      <c r="F60" s="1246"/>
      <c r="G60" s="1311"/>
      <c r="H60" s="1312"/>
      <c r="I60" s="1312"/>
      <c r="J60" s="1312"/>
      <c r="K60" s="1313"/>
      <c r="L60" s="1311"/>
    </row>
    <row r="61" spans="1:12" ht="24.75" customHeight="1">
      <c r="A61" s="1501"/>
      <c r="B61" s="1501" t="s">
        <v>2148</v>
      </c>
      <c r="C61" s="1501"/>
      <c r="D61" s="1502">
        <f>SUM(D49:D60)</f>
        <v>0</v>
      </c>
      <c r="E61" s="1502">
        <f>SUM(E49:E60)</f>
        <v>0</v>
      </c>
      <c r="F61" s="1502"/>
      <c r="G61" s="1502">
        <f t="shared" ref="G61:L61" si="7">SUM(G49:G60)</f>
        <v>247526301.369863</v>
      </c>
      <c r="H61" s="1502">
        <f t="shared" si="7"/>
        <v>2787141.3134122468</v>
      </c>
      <c r="I61" s="1502">
        <f t="shared" si="7"/>
        <v>1000</v>
      </c>
      <c r="J61" s="1502">
        <f t="shared" si="7"/>
        <v>247526301.369863</v>
      </c>
      <c r="K61" s="1502">
        <f t="shared" si="7"/>
        <v>0</v>
      </c>
      <c r="L61" s="1502">
        <f t="shared" si="7"/>
        <v>0</v>
      </c>
    </row>
    <row r="62" spans="1:12" ht="24.75" customHeight="1"/>
    <row r="63" spans="1:12" s="1179" customFormat="1" ht="24.75" customHeight="1">
      <c r="A63" s="1046"/>
      <c r="B63" s="1079" t="s">
        <v>244</v>
      </c>
      <c r="C63" s="1048"/>
      <c r="D63" s="1050"/>
      <c r="E63" s="1050"/>
      <c r="F63" s="1043"/>
      <c r="G63" s="1050" t="s">
        <v>475</v>
      </c>
      <c r="H63" s="1080"/>
      <c r="I63" s="1050"/>
      <c r="J63" s="2005" t="s">
        <v>246</v>
      </c>
      <c r="K63" s="2005"/>
      <c r="L63" s="2005"/>
    </row>
    <row r="64" spans="1:12" s="1179" customFormat="1" ht="15.95" customHeight="1">
      <c r="A64" s="1045"/>
      <c r="B64" s="1053" t="s">
        <v>247</v>
      </c>
      <c r="C64" s="1052"/>
      <c r="D64" s="1181"/>
      <c r="E64" s="1181"/>
      <c r="F64" s="1043"/>
      <c r="G64" s="1181" t="s">
        <v>247</v>
      </c>
      <c r="H64" s="1201"/>
      <c r="I64" s="1182"/>
      <c r="J64" s="2032" t="s">
        <v>247</v>
      </c>
      <c r="K64" s="2032"/>
      <c r="L64" s="2032"/>
    </row>
    <row r="65" spans="1:12" s="1179" customFormat="1" ht="15.95" customHeight="1">
      <c r="A65" s="1045"/>
      <c r="B65" s="1053"/>
      <c r="C65" s="1052"/>
      <c r="D65" s="1407"/>
      <c r="E65" s="1407"/>
      <c r="F65" s="1043"/>
      <c r="G65" s="1407"/>
      <c r="H65" s="1201"/>
      <c r="I65" s="1182"/>
      <c r="J65" s="1053"/>
      <c r="K65" s="1053"/>
      <c r="L65" s="1053"/>
    </row>
    <row r="66" spans="1:12" s="1179" customFormat="1" ht="15.95" customHeight="1">
      <c r="A66" s="1045"/>
      <c r="B66" s="1053"/>
      <c r="C66" s="1052"/>
      <c r="D66" s="1407"/>
      <c r="E66" s="1407"/>
      <c r="F66" s="1043"/>
      <c r="G66" s="1407"/>
      <c r="H66" s="1201"/>
      <c r="I66" s="1182"/>
      <c r="J66" s="1053"/>
      <c r="K66" s="1053"/>
      <c r="L66" s="1053"/>
    </row>
    <row r="67" spans="1:12" s="1179" customFormat="1" ht="15.95" customHeight="1">
      <c r="A67" s="1045"/>
      <c r="B67" s="1053"/>
      <c r="C67" s="1052"/>
      <c r="D67" s="1407"/>
      <c r="E67" s="1407"/>
      <c r="F67" s="1043"/>
      <c r="G67" s="1407"/>
      <c r="H67" s="1201"/>
      <c r="I67" s="1182"/>
      <c r="J67" s="1053"/>
      <c r="K67" s="1053"/>
      <c r="L67" s="1053"/>
    </row>
    <row r="68" spans="1:12" s="1179" customFormat="1" ht="15.95" customHeight="1">
      <c r="A68" s="1045"/>
      <c r="B68" s="1053"/>
      <c r="C68" s="1052"/>
      <c r="D68" s="1407"/>
      <c r="E68" s="1407"/>
      <c r="F68" s="1043"/>
      <c r="G68" s="1407"/>
      <c r="H68" s="1201"/>
      <c r="I68" s="1182"/>
      <c r="J68" s="1053"/>
      <c r="K68" s="1053"/>
      <c r="L68" s="1053"/>
    </row>
    <row r="69" spans="1:12" s="1179" customFormat="1" ht="15.95" customHeight="1">
      <c r="A69" s="1045"/>
      <c r="B69" s="1053"/>
      <c r="C69" s="1052"/>
      <c r="D69" s="1407"/>
      <c r="E69" s="1407"/>
      <c r="F69" s="1043"/>
      <c r="G69" s="1407"/>
      <c r="H69" s="1201"/>
      <c r="I69" s="1182"/>
      <c r="J69" s="1053"/>
      <c r="K69" s="1053"/>
      <c r="L69" s="1053"/>
    </row>
    <row r="70" spans="1:12" s="1179" customFormat="1" ht="15.95" customHeight="1">
      <c r="A70" s="1045"/>
      <c r="B70" s="1053"/>
      <c r="C70" s="1052"/>
      <c r="D70" s="1407"/>
      <c r="E70" s="1407"/>
      <c r="F70" s="1043"/>
      <c r="G70" s="1407"/>
      <c r="H70" s="1201"/>
      <c r="I70" s="1182"/>
      <c r="J70" s="1053"/>
      <c r="K70" s="1053"/>
      <c r="L70" s="1053"/>
    </row>
    <row r="71" spans="1:12" s="1179" customFormat="1" ht="15.95" customHeight="1">
      <c r="A71" s="1045"/>
      <c r="B71" s="1053"/>
      <c r="C71" s="1052"/>
      <c r="D71" s="1407"/>
      <c r="E71" s="1407"/>
      <c r="F71" s="1043"/>
      <c r="G71" s="1407"/>
      <c r="H71" s="1201"/>
      <c r="I71" s="1182"/>
      <c r="J71" s="1053"/>
      <c r="K71" s="1053"/>
      <c r="L71" s="1053"/>
    </row>
    <row r="72" spans="1:12" s="1179" customFormat="1" ht="15.95" customHeight="1">
      <c r="A72" s="1045"/>
      <c r="B72" s="1053"/>
      <c r="C72" s="1052"/>
      <c r="D72" s="1407"/>
      <c r="E72" s="1407"/>
      <c r="F72" s="1043"/>
      <c r="G72" s="1407"/>
      <c r="H72" s="1201"/>
      <c r="I72" s="1182"/>
      <c r="J72" s="1053"/>
      <c r="K72" s="1053"/>
      <c r="L72" s="1053"/>
    </row>
    <row r="74" spans="1:12" ht="15.95" customHeight="1">
      <c r="A74" s="1010" t="s">
        <v>1634</v>
      </c>
    </row>
    <row r="75" spans="1:12" ht="15.95" customHeight="1">
      <c r="A75" s="1010" t="s">
        <v>129</v>
      </c>
    </row>
    <row r="76" spans="1:12" ht="15.95" customHeight="1">
      <c r="A76" s="1010" t="s">
        <v>2163</v>
      </c>
    </row>
    <row r="77" spans="1:12" ht="15.95" customHeight="1">
      <c r="A77" s="1010"/>
    </row>
    <row r="78" spans="1:12" ht="15.95" customHeight="1">
      <c r="A78" s="1010"/>
    </row>
    <row r="79" spans="1:12" ht="15.95" customHeight="1">
      <c r="A79" s="1010"/>
    </row>
    <row r="80" spans="1:12" ht="15.95" customHeight="1">
      <c r="A80" s="1010"/>
    </row>
    <row r="81" spans="1:14" s="1013" customFormat="1" ht="24.75" customHeight="1">
      <c r="A81" s="1014"/>
      <c r="B81" s="1014"/>
      <c r="C81" s="1014"/>
      <c r="D81" s="1157"/>
      <c r="E81" s="1016"/>
      <c r="F81" s="1493" t="s">
        <v>1534</v>
      </c>
      <c r="G81" s="1016"/>
      <c r="H81" s="1304"/>
      <c r="I81" s="1016"/>
      <c r="J81" s="1159"/>
      <c r="K81" s="1016"/>
      <c r="L81" s="1016"/>
    </row>
    <row r="82" spans="1:14" s="1017" customFormat="1" ht="24.75" customHeight="1">
      <c r="A82" s="1161"/>
      <c r="D82" s="1012"/>
      <c r="E82" s="1241"/>
      <c r="F82" s="1210" t="s">
        <v>1976</v>
      </c>
      <c r="G82" s="1241"/>
      <c r="H82" s="1305"/>
      <c r="I82" s="1012"/>
      <c r="J82" s="1164"/>
      <c r="K82" s="1012"/>
      <c r="L82" s="1012"/>
    </row>
    <row r="83" spans="1:14" s="1168" customFormat="1" ht="24.75" customHeight="1">
      <c r="A83" s="2037" t="s">
        <v>2147</v>
      </c>
      <c r="B83" s="2037" t="s">
        <v>1608</v>
      </c>
      <c r="C83" s="2039" t="s">
        <v>132</v>
      </c>
      <c r="D83" s="2036" t="s">
        <v>254</v>
      </c>
      <c r="E83" s="2036"/>
      <c r="F83" s="2048" t="s">
        <v>255</v>
      </c>
      <c r="G83" s="2048"/>
      <c r="H83" s="2045" t="s">
        <v>256</v>
      </c>
      <c r="I83" s="2046"/>
      <c r="J83" s="2047"/>
      <c r="K83" s="2048" t="s">
        <v>257</v>
      </c>
      <c r="L83" s="2048"/>
      <c r="M83" s="1167"/>
      <c r="N83" s="1167"/>
    </row>
    <row r="84" spans="1:14" s="1168" customFormat="1" ht="39" customHeight="1">
      <c r="A84" s="2038"/>
      <c r="B84" s="2038" t="s">
        <v>258</v>
      </c>
      <c r="C84" s="2039"/>
      <c r="D84" s="1436" t="s">
        <v>259</v>
      </c>
      <c r="E84" s="1436" t="s">
        <v>239</v>
      </c>
      <c r="F84" s="1494" t="s">
        <v>259</v>
      </c>
      <c r="G84" s="1436" t="s">
        <v>239</v>
      </c>
      <c r="H84" s="1495" t="s">
        <v>260</v>
      </c>
      <c r="I84" s="1438" t="s">
        <v>259</v>
      </c>
      <c r="J84" s="1438" t="s">
        <v>239</v>
      </c>
      <c r="K84" s="1494" t="s">
        <v>259</v>
      </c>
      <c r="L84" s="1436" t="s">
        <v>239</v>
      </c>
      <c r="M84" s="1170"/>
      <c r="N84" s="1170"/>
    </row>
    <row r="85" spans="1:14" s="1173" customFormat="1" ht="24.75" customHeight="1">
      <c r="A85" s="1496" t="s">
        <v>83</v>
      </c>
      <c r="B85" s="1496" t="s">
        <v>1</v>
      </c>
      <c r="C85" s="1496" t="s">
        <v>84</v>
      </c>
      <c r="D85" s="1497" t="s">
        <v>241</v>
      </c>
      <c r="E85" s="1497" t="s">
        <v>145</v>
      </c>
      <c r="F85" s="1498" t="s">
        <v>146</v>
      </c>
      <c r="G85" s="1497" t="s">
        <v>147</v>
      </c>
      <c r="H85" s="1499" t="s">
        <v>148</v>
      </c>
      <c r="I85" s="1500" t="s">
        <v>149</v>
      </c>
      <c r="J85" s="1500" t="s">
        <v>150</v>
      </c>
      <c r="K85" s="1498" t="s">
        <v>261</v>
      </c>
      <c r="L85" s="1497" t="s">
        <v>262</v>
      </c>
      <c r="M85" s="1172"/>
      <c r="N85" s="1172"/>
    </row>
    <row r="86" spans="1:14" ht="24.75" customHeight="1">
      <c r="A86" s="1310" t="s">
        <v>2121</v>
      </c>
      <c r="B86" s="1489" t="str">
        <f>VLOOKUP($A86,'DANH MỤC VẬT TƯ'!$B$10:$G$55,2,0)</f>
        <v>Lẩu cá diêu hồng</v>
      </c>
      <c r="C86" s="1489" t="str">
        <f>VLOOKUP($A86,'DANH MỤC VẬT TƯ'!$B$10:$G$55,3,0)</f>
        <v>Nồi</v>
      </c>
      <c r="D86" s="1310"/>
      <c r="E86" s="1310"/>
      <c r="F86" s="1310">
        <f>SUMIF('BẢNG KÊ PHIẾU NK 155'!$G$288:$G$383,'BÁO CÁO NXT 155'!$A86,'BẢNG KÊ PHIẾU NK 155'!$H$288:$H$383)</f>
        <v>250</v>
      </c>
      <c r="G86" s="1310">
        <f>SUMIF('BẢNG KÊ PHIẾU NK 155'!$G$288:$G$383,'BÁO CÁO NXT 155'!$A86,'BẢNG KÊ PHIẾU NK 155'!$J$288:$J$383)</f>
        <v>45150215.071322113</v>
      </c>
      <c r="H86" s="1503">
        <f>IF(D86+F86=0,0,(E86+G86)/(D86+F86))</f>
        <v>180600.86028528845</v>
      </c>
      <c r="I86" s="1503">
        <f>SUMIF('BẢNG KÊ PHIẾU XK 155'!$G$295:$G$390,'BÁO CÁO NXT 155'!$A86,'BẢNG KÊ PHIẾU XK 155'!$H$295:$H$390)</f>
        <v>250</v>
      </c>
      <c r="J86" s="1503">
        <f>H86*I86</f>
        <v>45150215.071322113</v>
      </c>
      <c r="K86" s="1491">
        <f t="shared" ref="K86:L95" si="8">D86+F86-I86</f>
        <v>0</v>
      </c>
      <c r="L86" s="1310">
        <f t="shared" si="8"/>
        <v>0</v>
      </c>
    </row>
    <row r="87" spans="1:14" ht="24.75" customHeight="1">
      <c r="A87" s="1306" t="s">
        <v>2124</v>
      </c>
      <c r="B87" s="1243" t="str">
        <f>VLOOKUP($A87,'DANH MỤC VẬT TƯ'!$B$10:$G$55,2,0)</f>
        <v>Mực nướng muối ớt</v>
      </c>
      <c r="C87" s="1243" t="str">
        <f>VLOOKUP($A87,'DANH MỤC VẬT TƯ'!$B$10:$G$55,3,0)</f>
        <v>Đĩa</v>
      </c>
      <c r="D87" s="1306"/>
      <c r="E87" s="1306"/>
      <c r="F87" s="1306">
        <f>SUMIF('BẢNG KÊ PHIẾU NK 155'!$G$288:$G$383,'BÁO CÁO NXT 155'!$A87,'BẢNG KÊ PHIẾU NK 155'!$H$288:$H$383)</f>
        <v>310</v>
      </c>
      <c r="G87" s="1306">
        <f>SUMIF('BẢNG KÊ PHIẾU NK 155'!$G$288:$G$383,'BÁO CÁO NXT 155'!$A87,'BẢNG KÊ PHIẾU NK 155'!$J$288:$J$383)</f>
        <v>58139584.637994789</v>
      </c>
      <c r="H87" s="1307">
        <f>IF(D87+F87=0,0,(E87+G87)/(D87+F87))</f>
        <v>187547.04721933804</v>
      </c>
      <c r="I87" s="1307">
        <f>SUMIF('BẢNG KÊ PHIẾU XK 155'!$G$295:$G$390,'BÁO CÁO NXT 155'!$A87,'BẢNG KÊ PHIẾU XK 155'!$H$295:$H$390)</f>
        <v>310</v>
      </c>
      <c r="J87" s="1307">
        <f t="shared" ref="J87:J95" si="9">H87*I87</f>
        <v>58139584.637994796</v>
      </c>
      <c r="K87" s="1308">
        <f t="shared" si="8"/>
        <v>0</v>
      </c>
      <c r="L87" s="1306">
        <f t="shared" si="8"/>
        <v>0</v>
      </c>
    </row>
    <row r="88" spans="1:14" ht="24.75" customHeight="1">
      <c r="A88" s="1306" t="s">
        <v>2127</v>
      </c>
      <c r="B88" s="1243" t="str">
        <f>VLOOKUP($A88,'DANH MỤC VẬT TƯ'!$B$10:$G$55,2,0)</f>
        <v>Bò xào thập cẩm</v>
      </c>
      <c r="C88" s="1243" t="str">
        <f>VLOOKUP($A88,'DANH MỤC VẬT TƯ'!$B$10:$G$55,3,0)</f>
        <v>Nồi</v>
      </c>
      <c r="D88" s="1306"/>
      <c r="E88" s="1306"/>
      <c r="F88" s="1306">
        <f>SUMIF('BẢNG KÊ PHIẾU NK 155'!$G$288:$G$383,'BÁO CÁO NXT 155'!$A88,'BẢNG KÊ PHIẾU NK 155'!$H$288:$H$383)</f>
        <v>130</v>
      </c>
      <c r="G88" s="1306">
        <f>SUMIF('BẢNG KÊ PHIẾU NK 155'!$G$288:$G$383,'BÁO CÁO NXT 155'!$A88,'BẢNG KÊ PHIẾU NK 155'!$J$288:$J$383)</f>
        <v>18060086.028528847</v>
      </c>
      <c r="H88" s="1307">
        <f>IF(D88+F88=0,0,(E88+G88)/(D88+F88))</f>
        <v>138923.73868099114</v>
      </c>
      <c r="I88" s="1307">
        <f>SUMIF('BẢNG KÊ PHIẾU XK 155'!$G$295:$G$390,'BÁO CÁO NXT 155'!$A88,'BẢNG KÊ PHIẾU XK 155'!$H$295:$H$390)</f>
        <v>130</v>
      </c>
      <c r="J88" s="1307">
        <f t="shared" si="9"/>
        <v>18060086.028528847</v>
      </c>
      <c r="K88" s="1308">
        <f t="shared" si="8"/>
        <v>0</v>
      </c>
      <c r="L88" s="1306">
        <f t="shared" si="8"/>
        <v>0</v>
      </c>
    </row>
    <row r="89" spans="1:14" ht="24.75" customHeight="1">
      <c r="A89" s="1306" t="s">
        <v>2056</v>
      </c>
      <c r="B89" s="1243" t="str">
        <f>VLOOKUP($A89,'DANH MỤC VẬT TƯ'!$B$10:$G$55,2,0)</f>
        <v>Lẩu thái</v>
      </c>
      <c r="C89" s="1243" t="str">
        <f>VLOOKUP($A89,'DANH MỤC VẬT TƯ'!$B$10:$G$55,3,0)</f>
        <v>Nồi</v>
      </c>
      <c r="D89" s="1306"/>
      <c r="E89" s="1306"/>
      <c r="F89" s="1306">
        <f>SUMIF('BẢNG KÊ PHIẾU NK 155'!$G$288:$G$383,'BÁO CÁO NXT 155'!$A89,'BẢNG KÊ PHIẾU NK 155'!$H$288:$H$383)</f>
        <v>220</v>
      </c>
      <c r="G89" s="1306">
        <f>SUMIF('BẢNG KÊ PHIẾU NK 155'!$G$288:$G$383,'BÁO CÁO NXT 155'!$A89,'BẢNG KÊ PHIẾU NK 155'!$J$288:$J$383)</f>
        <v>70804798.814411819</v>
      </c>
      <c r="H89" s="1307">
        <f>IF(D89+F89=0,0,(E89+G89)/(D89+F89))</f>
        <v>321839.99461096281</v>
      </c>
      <c r="I89" s="1307">
        <f>SUMIF('BẢNG KÊ PHIẾU XK 155'!$G$295:$G$390,'BÁO CÁO NXT 155'!$A89,'BẢNG KÊ PHIẾU XK 155'!$H$295:$H$390)</f>
        <v>220</v>
      </c>
      <c r="J89" s="1307">
        <f t="shared" si="9"/>
        <v>70804798.814411819</v>
      </c>
      <c r="K89" s="1308">
        <f t="shared" si="8"/>
        <v>0</v>
      </c>
      <c r="L89" s="1306">
        <f t="shared" si="8"/>
        <v>0</v>
      </c>
    </row>
    <row r="90" spans="1:14" ht="24.75" customHeight="1">
      <c r="A90" s="1306" t="s">
        <v>2128</v>
      </c>
      <c r="B90" s="1243" t="str">
        <f>VLOOKUP($A90,'DANH MỤC VẬT TƯ'!$B$10:$G$55,2,0)</f>
        <v>Lẩu thập cẩm</v>
      </c>
      <c r="C90" s="1243" t="str">
        <f>VLOOKUP($A90,'DANH MỤC VẬT TƯ'!$B$10:$G$55,3,0)</f>
        <v>Nồi</v>
      </c>
      <c r="D90" s="1306"/>
      <c r="E90" s="1306"/>
      <c r="F90" s="1306">
        <f>SUMIF('BẢNG KÊ PHIẾU NK 155'!$G$288:$G$383,'BÁO CÁO NXT 155'!$A90,'BẢNG KÊ PHIẾU NK 155'!$H$288:$H$383)</f>
        <v>150</v>
      </c>
      <c r="G90" s="1306">
        <f>SUMIF('BẢNG KÊ PHIẾU NK 155'!$G$288:$G$383,'BÁO CÁO NXT 155'!$A90,'BẢNG KÊ PHIẾU NK 155'!$J$288:$J$383)</f>
        <v>76408056.274545103</v>
      </c>
      <c r="H90" s="1307">
        <f t="shared" ref="H90:H95" si="10">IF(D90+F90=0,0,(E90+G90)/(D90+F90))</f>
        <v>509387.0418303007</v>
      </c>
      <c r="I90" s="1307">
        <f>SUMIF('BẢNG KÊ PHIẾU XK 155'!$G$295:$G$390,'BÁO CÁO NXT 155'!$A90,'BẢNG KÊ PHIẾU XK 155'!$H$295:$H$390)</f>
        <v>150</v>
      </c>
      <c r="J90" s="1307">
        <f t="shared" si="9"/>
        <v>76408056.274545103</v>
      </c>
      <c r="K90" s="1308">
        <f t="shared" si="8"/>
        <v>0</v>
      </c>
      <c r="L90" s="1306">
        <f t="shared" si="8"/>
        <v>0</v>
      </c>
    </row>
    <row r="91" spans="1:14" ht="24.75" customHeight="1">
      <c r="A91" s="1306" t="s">
        <v>2129</v>
      </c>
      <c r="B91" s="1243" t="str">
        <f>VLOOKUP($A91,'DANH MỤC VẬT TƯ'!$B$10:$G$55,2,0)</f>
        <v>Khoai tây chiên</v>
      </c>
      <c r="C91" s="1243" t="str">
        <f>VLOOKUP($A91,'DANH MỤC VẬT TƯ'!$B$10:$G$55,3,0)</f>
        <v>Đĩa</v>
      </c>
      <c r="D91" s="1306"/>
      <c r="E91" s="1306"/>
      <c r="F91" s="1306">
        <f>SUMIF('BẢNG KÊ PHIẾU NK 155'!$G$288:$G$383,'BÁO CÁO NXT 155'!$A91,'BẢNG KÊ PHIẾU NK 155'!$H$288:$H$383)</f>
        <v>120</v>
      </c>
      <c r="G91" s="1306">
        <f>SUMIF('BẢNG KÊ PHIẾU NK 155'!$G$288:$G$383,'BÁO CÁO NXT 155'!$A91,'BẢNG KÊ PHIẾU NK 155'!$J$288:$J$383)</f>
        <v>2667335.7826750297</v>
      </c>
      <c r="H91" s="1307">
        <f t="shared" si="10"/>
        <v>22227.798188958583</v>
      </c>
      <c r="I91" s="1307">
        <f>SUMIF('BẢNG KÊ PHIẾU XK 155'!$G$295:$G$390,'BÁO CÁO NXT 155'!$A91,'BẢNG KÊ PHIẾU XK 155'!$H$295:$H$390)</f>
        <v>120</v>
      </c>
      <c r="J91" s="1307">
        <f t="shared" si="9"/>
        <v>2667335.7826750297</v>
      </c>
      <c r="K91" s="1308">
        <f t="shared" si="8"/>
        <v>0</v>
      </c>
      <c r="L91" s="1306">
        <f t="shared" si="8"/>
        <v>0</v>
      </c>
    </row>
    <row r="92" spans="1:14" ht="21" customHeight="1">
      <c r="A92" s="1306" t="s">
        <v>1971</v>
      </c>
      <c r="B92" s="1243" t="str">
        <f>VLOOKUP($A92,'DANH MỤC VẬT TƯ'!$B$10:$G$55,2,0)</f>
        <v>Ngô Chiên</v>
      </c>
      <c r="C92" s="1243" t="str">
        <f>VLOOKUP($A92,'DANH MỤC VẬT TƯ'!$B$10:$G$55,3,0)</f>
        <v>Đĩa</v>
      </c>
      <c r="D92" s="1306"/>
      <c r="E92" s="1306"/>
      <c r="F92" s="1306">
        <f>SUMIF('BẢNG KÊ PHIẾU NK 155'!$G$288:$G$383,'BÁO CÁO NXT 155'!$A92,'BẢNG KÊ PHIẾU NK 155'!$H$288:$H$383)</f>
        <v>120</v>
      </c>
      <c r="G92" s="1306">
        <f>SUMIF('BẢNG KÊ PHIẾU NK 155'!$G$288:$G$383,'BÁO CÁO NXT 155'!$A92,'BẢNG KÊ PHIẾU NK 155'!$J$288:$J$383)</f>
        <v>2750690.0258836248</v>
      </c>
      <c r="H92" s="1307">
        <f t="shared" si="10"/>
        <v>22922.416882363541</v>
      </c>
      <c r="I92" s="1307">
        <f>SUMIF('BẢNG KÊ PHIẾU XK 155'!$G$295:$G$390,'BÁO CÁO NXT 155'!$A92,'BẢNG KÊ PHIẾU XK 155'!$H$295:$H$390)</f>
        <v>120</v>
      </c>
      <c r="J92" s="1307">
        <f t="shared" si="9"/>
        <v>2750690.0258836248</v>
      </c>
      <c r="K92" s="1308">
        <f t="shared" si="8"/>
        <v>0</v>
      </c>
      <c r="L92" s="1306">
        <f t="shared" si="8"/>
        <v>0</v>
      </c>
    </row>
    <row r="93" spans="1:14" ht="21.75" hidden="1" customHeight="1">
      <c r="A93" s="1306" t="s">
        <v>2131</v>
      </c>
      <c r="B93" s="1243" t="str">
        <f>VLOOKUP($A93,'DANH MỤC VẬT TƯ'!$B$10:$G$55,2,0)</f>
        <v>Cơm Dương Châu</v>
      </c>
      <c r="C93" s="1243" t="str">
        <f>VLOOKUP($A93,'DANH MỤC VẬT TƯ'!$B$10:$G$55,3,0)</f>
        <v>Đĩa</v>
      </c>
      <c r="D93" s="1306"/>
      <c r="E93" s="1306"/>
      <c r="F93" s="1306">
        <f>SUMIF('BẢNG KÊ PHIẾU NK 155'!$G$288:$G$383,'BÁO CÁO NXT 155'!$A93,'BẢNG KÊ PHIẾU NK 155'!$H$288:$H$383)</f>
        <v>50</v>
      </c>
      <c r="G93" s="1306">
        <f>SUMIF('BẢNG KÊ PHIẾU NK 155'!$G$288:$G$383,'BÁO CÁO NXT 155'!$A93,'BẢNG KÊ PHIẾU NK 155'!$J$288:$J$383)</f>
        <v>1707604.287953849</v>
      </c>
      <c r="H93" s="1307">
        <f t="shared" si="10"/>
        <v>34152.085759076981</v>
      </c>
      <c r="I93" s="1307">
        <f>SUMIF('BẢNG KÊ PHIẾU XK 155'!$G$295:$G$390,'BÁO CÁO NXT 155'!$A93,'BẢNG KÊ PHIẾU XK 155'!$H$295:$H$390)</f>
        <v>50</v>
      </c>
      <c r="J93" s="1307">
        <f t="shared" si="9"/>
        <v>1707604.287953849</v>
      </c>
      <c r="K93" s="1308">
        <f t="shared" si="8"/>
        <v>0</v>
      </c>
      <c r="L93" s="1306">
        <f t="shared" si="8"/>
        <v>0</v>
      </c>
    </row>
    <row r="94" spans="1:14" ht="24.75" customHeight="1">
      <c r="A94" s="1306" t="s">
        <v>2133</v>
      </c>
      <c r="B94" s="1243" t="str">
        <f>VLOOKUP($A94,'DANH MỤC VẬT TƯ'!$B$10:$G$55,2,0)</f>
        <v>Cơm chiên trứng</v>
      </c>
      <c r="C94" s="1243" t="str">
        <f>VLOOKUP($A94,'DANH MỤC VẬT TƯ'!$B$10:$G$55,3,0)</f>
        <v>Đĩa</v>
      </c>
      <c r="D94" s="1306"/>
      <c r="E94" s="1306"/>
      <c r="F94" s="1306">
        <f>SUMIF('BẢNG KÊ PHIẾU NK 155'!$G$288:$G$383,'BÁO CÁO NXT 155'!$A94,'BẢNG KÊ PHIẾU NK 155'!$H$288:$H$383)</f>
        <v>80</v>
      </c>
      <c r="G94" s="1306">
        <f>SUMIF('BẢNG KÊ PHIẾU NK 155'!$G$288:$G$383,'BÁO CÁO NXT 155'!$A94,'BẢNG KÊ PHIẾU NK 155'!$J$288:$J$383)</f>
        <v>1991240.2544275397</v>
      </c>
      <c r="H94" s="1307">
        <f t="shared" si="10"/>
        <v>24890.503180344247</v>
      </c>
      <c r="I94" s="1307">
        <f>SUMIF('BẢNG KÊ PHIẾU XK 155'!$G$295:$G$390,'BÁO CÁO NXT 155'!$A94,'BẢNG KÊ PHIẾU XK 155'!$H$295:$H$390)</f>
        <v>80</v>
      </c>
      <c r="J94" s="1307">
        <f t="shared" si="9"/>
        <v>1991240.2544275397</v>
      </c>
      <c r="K94" s="1308">
        <f t="shared" si="8"/>
        <v>0</v>
      </c>
      <c r="L94" s="1306">
        <f t="shared" si="8"/>
        <v>0</v>
      </c>
    </row>
    <row r="95" spans="1:14" ht="24.75" customHeight="1">
      <c r="A95" s="1306" t="s">
        <v>2134</v>
      </c>
      <c r="B95" s="1243" t="str">
        <f>VLOOKUP($A95,'DANH MỤC VẬT TƯ'!$B$10:$G$55,2,0)</f>
        <v>Cơm gà kho sả</v>
      </c>
      <c r="C95" s="1243" t="str">
        <f>VLOOKUP($A95,'DANH MỤC VẬT TƯ'!$B$10:$G$55,3,0)</f>
        <v>Đĩa</v>
      </c>
      <c r="D95" s="1306"/>
      <c r="E95" s="1306"/>
      <c r="F95" s="1306">
        <f>SUMIF('BẢNG KÊ PHIẾU NK 155'!$G$288:$G$383,'BÁO CÁO NXT 155'!$A95,'BẢNG KÊ PHIẾU NK 155'!$H$288:$H$383)</f>
        <v>80</v>
      </c>
      <c r="G95" s="1306">
        <f>SUMIF('BẢNG KÊ PHIẾU NK 155'!$G$288:$G$383,'BÁO CÁO NXT 155'!$A95,'BẢNG KÊ PHIẾU NK 155'!$J$288:$J$383)</f>
        <v>5418025.808558654</v>
      </c>
      <c r="H95" s="1307">
        <f t="shared" si="10"/>
        <v>67725.322606983173</v>
      </c>
      <c r="I95" s="1307">
        <f>SUMIF('BẢNG KÊ PHIẾU XK 155'!$G$295:$G$390,'BÁO CÁO NXT 155'!$A95,'BẢNG KÊ PHIẾU XK 155'!$H$295:$H$390)</f>
        <v>80</v>
      </c>
      <c r="J95" s="1307">
        <f t="shared" si="9"/>
        <v>5418025.808558654</v>
      </c>
      <c r="K95" s="1308">
        <f t="shared" si="8"/>
        <v>0</v>
      </c>
      <c r="L95" s="1306">
        <f t="shared" si="8"/>
        <v>0</v>
      </c>
    </row>
    <row r="96" spans="1:14" ht="24.75" customHeight="1">
      <c r="A96" s="1246"/>
      <c r="B96" s="1246"/>
      <c r="C96" s="1246"/>
      <c r="D96" s="1311"/>
      <c r="E96" s="1311"/>
      <c r="F96" s="1311"/>
      <c r="G96" s="1311"/>
      <c r="H96" s="1312"/>
      <c r="I96" s="1312"/>
      <c r="J96" s="1312"/>
      <c r="K96" s="1313"/>
      <c r="L96" s="1311"/>
    </row>
    <row r="97" spans="1:12" ht="24.75" customHeight="1">
      <c r="A97" s="1501"/>
      <c r="B97" s="1501" t="s">
        <v>2148</v>
      </c>
      <c r="C97" s="1501"/>
      <c r="D97" s="1502"/>
      <c r="E97" s="1502"/>
      <c r="F97" s="1502">
        <f>SUM(F86:F96)</f>
        <v>1510</v>
      </c>
      <c r="G97" s="1502">
        <f>SUM(G86:G96)</f>
        <v>283097636.98630136</v>
      </c>
      <c r="H97" s="1502"/>
      <c r="I97" s="1502">
        <f>SUM(I86:I96)</f>
        <v>1510</v>
      </c>
      <c r="J97" s="1502">
        <f>SUM(J86:J96)</f>
        <v>283097636.98630136</v>
      </c>
      <c r="K97" s="1502"/>
      <c r="L97" s="1502"/>
    </row>
    <row r="98" spans="1:12" ht="24.75" customHeight="1"/>
    <row r="99" spans="1:12" s="1179" customFormat="1" ht="24.75" customHeight="1">
      <c r="A99" s="1046"/>
      <c r="B99" s="1079" t="s">
        <v>244</v>
      </c>
      <c r="C99" s="1048"/>
      <c r="D99" s="1050"/>
      <c r="E99" s="1050"/>
      <c r="F99" s="1043"/>
      <c r="G99" s="1050" t="s">
        <v>475</v>
      </c>
      <c r="H99" s="1080"/>
      <c r="I99" s="1050"/>
      <c r="J99" s="1050"/>
      <c r="K99" s="1050" t="s">
        <v>246</v>
      </c>
      <c r="L99" s="1207"/>
    </row>
    <row r="100" spans="1:12" s="1179" customFormat="1" ht="15.95" customHeight="1">
      <c r="A100" s="1045"/>
      <c r="B100" s="1053" t="s">
        <v>247</v>
      </c>
      <c r="C100" s="1052"/>
      <c r="D100" s="1181"/>
      <c r="E100" s="1181"/>
      <c r="F100" s="1043"/>
      <c r="G100" s="1181" t="s">
        <v>247</v>
      </c>
      <c r="H100" s="1201"/>
      <c r="I100" s="1182"/>
      <c r="J100" s="1182"/>
      <c r="K100" s="1052" t="s">
        <v>247</v>
      </c>
      <c r="L100" s="1207"/>
    </row>
  </sheetData>
  <mergeCells count="25">
    <mergeCell ref="J25:L25"/>
    <mergeCell ref="J26:L26"/>
    <mergeCell ref="J63:L63"/>
    <mergeCell ref="J64:L64"/>
    <mergeCell ref="H46:J46"/>
    <mergeCell ref="K46:L46"/>
    <mergeCell ref="H83:J83"/>
    <mergeCell ref="K83:L83"/>
    <mergeCell ref="A46:A47"/>
    <mergeCell ref="B46:B47"/>
    <mergeCell ref="C46:C47"/>
    <mergeCell ref="D46:E46"/>
    <mergeCell ref="F46:G46"/>
    <mergeCell ref="A83:A84"/>
    <mergeCell ref="B83:B84"/>
    <mergeCell ref="C83:C84"/>
    <mergeCell ref="D83:E83"/>
    <mergeCell ref="F83:G83"/>
    <mergeCell ref="H9:J9"/>
    <mergeCell ref="K9:L9"/>
    <mergeCell ref="A9:A10"/>
    <mergeCell ref="B9:B10"/>
    <mergeCell ref="C9:C10"/>
    <mergeCell ref="D9:E9"/>
    <mergeCell ref="F9:G9"/>
  </mergeCells>
  <printOptions horizontalCentered="1"/>
  <pageMargins left="0.25" right="0.25" top="0.75" bottom="0.2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CC"/>
  </sheetPr>
  <dimension ref="A1:M93"/>
  <sheetViews>
    <sheetView topLeftCell="A64" zoomScale="90" zoomScaleNormal="90" workbookViewId="0">
      <selection activeCell="Q87" sqref="Q87"/>
    </sheetView>
  </sheetViews>
  <sheetFormatPr defaultRowHeight="15.75"/>
  <cols>
    <col min="1" max="1" width="9.85546875" style="1001" customWidth="1"/>
    <col min="2" max="2" width="25.7109375" style="1001" customWidth="1"/>
    <col min="3" max="3" width="7.42578125" style="1179" bestFit="1" customWidth="1"/>
    <col min="4" max="4" width="15.7109375" style="1252" customWidth="1"/>
    <col min="5" max="5" width="13" style="1252" customWidth="1"/>
    <col min="6" max="6" width="14.140625" style="1252" customWidth="1"/>
    <col min="7" max="7" width="14.42578125" style="1252" customWidth="1"/>
    <col min="8" max="8" width="15.42578125" style="1252" customWidth="1"/>
    <col min="9" max="9" width="14.85546875" style="1001" customWidth="1"/>
    <col min="10" max="10" width="10.140625" style="1001" customWidth="1"/>
    <col min="11" max="11" width="13.85546875" style="1252" customWidth="1"/>
    <col min="12" max="12" width="12.7109375" style="1017" bestFit="1" customWidth="1"/>
    <col min="13" max="256" width="9.140625" style="1017"/>
    <col min="257" max="257" width="9.85546875" style="1017" customWidth="1"/>
    <col min="258" max="258" width="18.42578125" style="1017" customWidth="1"/>
    <col min="259" max="259" width="7.42578125" style="1017" bestFit="1" customWidth="1"/>
    <col min="260" max="260" width="15.7109375" style="1017" customWidth="1"/>
    <col min="261" max="261" width="13" style="1017" customWidth="1"/>
    <col min="262" max="262" width="14.140625" style="1017" customWidth="1"/>
    <col min="263" max="263" width="14.42578125" style="1017" customWidth="1"/>
    <col min="264" max="264" width="15.42578125" style="1017" customWidth="1"/>
    <col min="265" max="265" width="14.85546875" style="1017" customWidth="1"/>
    <col min="266" max="266" width="10.140625" style="1017" customWidth="1"/>
    <col min="267" max="267" width="13.85546875" style="1017" customWidth="1"/>
    <col min="268" max="268" width="12.7109375" style="1017" bestFit="1" customWidth="1"/>
    <col min="269" max="512" width="9.140625" style="1017"/>
    <col min="513" max="513" width="9.85546875" style="1017" customWidth="1"/>
    <col min="514" max="514" width="18.42578125" style="1017" customWidth="1"/>
    <col min="515" max="515" width="7.42578125" style="1017" bestFit="1" customWidth="1"/>
    <col min="516" max="516" width="15.7109375" style="1017" customWidth="1"/>
    <col min="517" max="517" width="13" style="1017" customWidth="1"/>
    <col min="518" max="518" width="14.140625" style="1017" customWidth="1"/>
    <col min="519" max="519" width="14.42578125" style="1017" customWidth="1"/>
    <col min="520" max="520" width="15.42578125" style="1017" customWidth="1"/>
    <col min="521" max="521" width="14.85546875" style="1017" customWidth="1"/>
    <col min="522" max="522" width="10.140625" style="1017" customWidth="1"/>
    <col min="523" max="523" width="13.85546875" style="1017" customWidth="1"/>
    <col min="524" max="524" width="12.7109375" style="1017" bestFit="1" customWidth="1"/>
    <col min="525" max="768" width="9.140625" style="1017"/>
    <col min="769" max="769" width="9.85546875" style="1017" customWidth="1"/>
    <col min="770" max="770" width="18.42578125" style="1017" customWidth="1"/>
    <col min="771" max="771" width="7.42578125" style="1017" bestFit="1" customWidth="1"/>
    <col min="772" max="772" width="15.7109375" style="1017" customWidth="1"/>
    <col min="773" max="773" width="13" style="1017" customWidth="1"/>
    <col min="774" max="774" width="14.140625" style="1017" customWidth="1"/>
    <col min="775" max="775" width="14.42578125" style="1017" customWidth="1"/>
    <col min="776" max="776" width="15.42578125" style="1017" customWidth="1"/>
    <col min="777" max="777" width="14.85546875" style="1017" customWidth="1"/>
    <col min="778" max="778" width="10.140625" style="1017" customWidth="1"/>
    <col min="779" max="779" width="13.85546875" style="1017" customWidth="1"/>
    <col min="780" max="780" width="12.7109375" style="1017" bestFit="1" customWidth="1"/>
    <col min="781" max="1024" width="9.140625" style="1017"/>
    <col min="1025" max="1025" width="9.85546875" style="1017" customWidth="1"/>
    <col min="1026" max="1026" width="18.42578125" style="1017" customWidth="1"/>
    <col min="1027" max="1027" width="7.42578125" style="1017" bestFit="1" customWidth="1"/>
    <col min="1028" max="1028" width="15.7109375" style="1017" customWidth="1"/>
    <col min="1029" max="1029" width="13" style="1017" customWidth="1"/>
    <col min="1030" max="1030" width="14.140625" style="1017" customWidth="1"/>
    <col min="1031" max="1031" width="14.42578125" style="1017" customWidth="1"/>
    <col min="1032" max="1032" width="15.42578125" style="1017" customWidth="1"/>
    <col min="1033" max="1033" width="14.85546875" style="1017" customWidth="1"/>
    <col min="1034" max="1034" width="10.140625" style="1017" customWidth="1"/>
    <col min="1035" max="1035" width="13.85546875" style="1017" customWidth="1"/>
    <col min="1036" max="1036" width="12.7109375" style="1017" bestFit="1" customWidth="1"/>
    <col min="1037" max="1280" width="9.140625" style="1017"/>
    <col min="1281" max="1281" width="9.85546875" style="1017" customWidth="1"/>
    <col min="1282" max="1282" width="18.42578125" style="1017" customWidth="1"/>
    <col min="1283" max="1283" width="7.42578125" style="1017" bestFit="1" customWidth="1"/>
    <col min="1284" max="1284" width="15.7109375" style="1017" customWidth="1"/>
    <col min="1285" max="1285" width="13" style="1017" customWidth="1"/>
    <col min="1286" max="1286" width="14.140625" style="1017" customWidth="1"/>
    <col min="1287" max="1287" width="14.42578125" style="1017" customWidth="1"/>
    <col min="1288" max="1288" width="15.42578125" style="1017" customWidth="1"/>
    <col min="1289" max="1289" width="14.85546875" style="1017" customWidth="1"/>
    <col min="1290" max="1290" width="10.140625" style="1017" customWidth="1"/>
    <col min="1291" max="1291" width="13.85546875" style="1017" customWidth="1"/>
    <col min="1292" max="1292" width="12.7109375" style="1017" bestFit="1" customWidth="1"/>
    <col min="1293" max="1536" width="9.140625" style="1017"/>
    <col min="1537" max="1537" width="9.85546875" style="1017" customWidth="1"/>
    <col min="1538" max="1538" width="18.42578125" style="1017" customWidth="1"/>
    <col min="1539" max="1539" width="7.42578125" style="1017" bestFit="1" customWidth="1"/>
    <col min="1540" max="1540" width="15.7109375" style="1017" customWidth="1"/>
    <col min="1541" max="1541" width="13" style="1017" customWidth="1"/>
    <col min="1542" max="1542" width="14.140625" style="1017" customWidth="1"/>
    <col min="1543" max="1543" width="14.42578125" style="1017" customWidth="1"/>
    <col min="1544" max="1544" width="15.42578125" style="1017" customWidth="1"/>
    <col min="1545" max="1545" width="14.85546875" style="1017" customWidth="1"/>
    <col min="1546" max="1546" width="10.140625" style="1017" customWidth="1"/>
    <col min="1547" max="1547" width="13.85546875" style="1017" customWidth="1"/>
    <col min="1548" max="1548" width="12.7109375" style="1017" bestFit="1" customWidth="1"/>
    <col min="1549" max="1792" width="9.140625" style="1017"/>
    <col min="1793" max="1793" width="9.85546875" style="1017" customWidth="1"/>
    <col min="1794" max="1794" width="18.42578125" style="1017" customWidth="1"/>
    <col min="1795" max="1795" width="7.42578125" style="1017" bestFit="1" customWidth="1"/>
    <col min="1796" max="1796" width="15.7109375" style="1017" customWidth="1"/>
    <col min="1797" max="1797" width="13" style="1017" customWidth="1"/>
    <col min="1798" max="1798" width="14.140625" style="1017" customWidth="1"/>
    <col min="1799" max="1799" width="14.42578125" style="1017" customWidth="1"/>
    <col min="1800" max="1800" width="15.42578125" style="1017" customWidth="1"/>
    <col min="1801" max="1801" width="14.85546875" style="1017" customWidth="1"/>
    <col min="1802" max="1802" width="10.140625" style="1017" customWidth="1"/>
    <col min="1803" max="1803" width="13.85546875" style="1017" customWidth="1"/>
    <col min="1804" max="1804" width="12.7109375" style="1017" bestFit="1" customWidth="1"/>
    <col min="1805" max="2048" width="9.140625" style="1017"/>
    <col min="2049" max="2049" width="9.85546875" style="1017" customWidth="1"/>
    <col min="2050" max="2050" width="18.42578125" style="1017" customWidth="1"/>
    <col min="2051" max="2051" width="7.42578125" style="1017" bestFit="1" customWidth="1"/>
    <col min="2052" max="2052" width="15.7109375" style="1017" customWidth="1"/>
    <col min="2053" max="2053" width="13" style="1017" customWidth="1"/>
    <col min="2054" max="2054" width="14.140625" style="1017" customWidth="1"/>
    <col min="2055" max="2055" width="14.42578125" style="1017" customWidth="1"/>
    <col min="2056" max="2056" width="15.42578125" style="1017" customWidth="1"/>
    <col min="2057" max="2057" width="14.85546875" style="1017" customWidth="1"/>
    <col min="2058" max="2058" width="10.140625" style="1017" customWidth="1"/>
    <col min="2059" max="2059" width="13.85546875" style="1017" customWidth="1"/>
    <col min="2060" max="2060" width="12.7109375" style="1017" bestFit="1" customWidth="1"/>
    <col min="2061" max="2304" width="9.140625" style="1017"/>
    <col min="2305" max="2305" width="9.85546875" style="1017" customWidth="1"/>
    <col min="2306" max="2306" width="18.42578125" style="1017" customWidth="1"/>
    <col min="2307" max="2307" width="7.42578125" style="1017" bestFit="1" customWidth="1"/>
    <col min="2308" max="2308" width="15.7109375" style="1017" customWidth="1"/>
    <col min="2309" max="2309" width="13" style="1017" customWidth="1"/>
    <col min="2310" max="2310" width="14.140625" style="1017" customWidth="1"/>
    <col min="2311" max="2311" width="14.42578125" style="1017" customWidth="1"/>
    <col min="2312" max="2312" width="15.42578125" style="1017" customWidth="1"/>
    <col min="2313" max="2313" width="14.85546875" style="1017" customWidth="1"/>
    <col min="2314" max="2314" width="10.140625" style="1017" customWidth="1"/>
    <col min="2315" max="2315" width="13.85546875" style="1017" customWidth="1"/>
    <col min="2316" max="2316" width="12.7109375" style="1017" bestFit="1" customWidth="1"/>
    <col min="2317" max="2560" width="9.140625" style="1017"/>
    <col min="2561" max="2561" width="9.85546875" style="1017" customWidth="1"/>
    <col min="2562" max="2562" width="18.42578125" style="1017" customWidth="1"/>
    <col min="2563" max="2563" width="7.42578125" style="1017" bestFit="1" customWidth="1"/>
    <col min="2564" max="2564" width="15.7109375" style="1017" customWidth="1"/>
    <col min="2565" max="2565" width="13" style="1017" customWidth="1"/>
    <col min="2566" max="2566" width="14.140625" style="1017" customWidth="1"/>
    <col min="2567" max="2567" width="14.42578125" style="1017" customWidth="1"/>
    <col min="2568" max="2568" width="15.42578125" style="1017" customWidth="1"/>
    <col min="2569" max="2569" width="14.85546875" style="1017" customWidth="1"/>
    <col min="2570" max="2570" width="10.140625" style="1017" customWidth="1"/>
    <col min="2571" max="2571" width="13.85546875" style="1017" customWidth="1"/>
    <col min="2572" max="2572" width="12.7109375" style="1017" bestFit="1" customWidth="1"/>
    <col min="2573" max="2816" width="9.140625" style="1017"/>
    <col min="2817" max="2817" width="9.85546875" style="1017" customWidth="1"/>
    <col min="2818" max="2818" width="18.42578125" style="1017" customWidth="1"/>
    <col min="2819" max="2819" width="7.42578125" style="1017" bestFit="1" customWidth="1"/>
    <col min="2820" max="2820" width="15.7109375" style="1017" customWidth="1"/>
    <col min="2821" max="2821" width="13" style="1017" customWidth="1"/>
    <col min="2822" max="2822" width="14.140625" style="1017" customWidth="1"/>
    <col min="2823" max="2823" width="14.42578125" style="1017" customWidth="1"/>
    <col min="2824" max="2824" width="15.42578125" style="1017" customWidth="1"/>
    <col min="2825" max="2825" width="14.85546875" style="1017" customWidth="1"/>
    <col min="2826" max="2826" width="10.140625" style="1017" customWidth="1"/>
    <col min="2827" max="2827" width="13.85546875" style="1017" customWidth="1"/>
    <col min="2828" max="2828" width="12.7109375" style="1017" bestFit="1" customWidth="1"/>
    <col min="2829" max="3072" width="9.140625" style="1017"/>
    <col min="3073" max="3073" width="9.85546875" style="1017" customWidth="1"/>
    <col min="3074" max="3074" width="18.42578125" style="1017" customWidth="1"/>
    <col min="3075" max="3075" width="7.42578125" style="1017" bestFit="1" customWidth="1"/>
    <col min="3076" max="3076" width="15.7109375" style="1017" customWidth="1"/>
    <col min="3077" max="3077" width="13" style="1017" customWidth="1"/>
    <col min="3078" max="3078" width="14.140625" style="1017" customWidth="1"/>
    <col min="3079" max="3079" width="14.42578125" style="1017" customWidth="1"/>
    <col min="3080" max="3080" width="15.42578125" style="1017" customWidth="1"/>
    <col min="3081" max="3081" width="14.85546875" style="1017" customWidth="1"/>
    <col min="3082" max="3082" width="10.140625" style="1017" customWidth="1"/>
    <col min="3083" max="3083" width="13.85546875" style="1017" customWidth="1"/>
    <col min="3084" max="3084" width="12.7109375" style="1017" bestFit="1" customWidth="1"/>
    <col min="3085" max="3328" width="9.140625" style="1017"/>
    <col min="3329" max="3329" width="9.85546875" style="1017" customWidth="1"/>
    <col min="3330" max="3330" width="18.42578125" style="1017" customWidth="1"/>
    <col min="3331" max="3331" width="7.42578125" style="1017" bestFit="1" customWidth="1"/>
    <col min="3332" max="3332" width="15.7109375" style="1017" customWidth="1"/>
    <col min="3333" max="3333" width="13" style="1017" customWidth="1"/>
    <col min="3334" max="3334" width="14.140625" style="1017" customWidth="1"/>
    <col min="3335" max="3335" width="14.42578125" style="1017" customWidth="1"/>
    <col min="3336" max="3336" width="15.42578125" style="1017" customWidth="1"/>
    <col min="3337" max="3337" width="14.85546875" style="1017" customWidth="1"/>
    <col min="3338" max="3338" width="10.140625" style="1017" customWidth="1"/>
    <col min="3339" max="3339" width="13.85546875" style="1017" customWidth="1"/>
    <col min="3340" max="3340" width="12.7109375" style="1017" bestFit="1" customWidth="1"/>
    <col min="3341" max="3584" width="9.140625" style="1017"/>
    <col min="3585" max="3585" width="9.85546875" style="1017" customWidth="1"/>
    <col min="3586" max="3586" width="18.42578125" style="1017" customWidth="1"/>
    <col min="3587" max="3587" width="7.42578125" style="1017" bestFit="1" customWidth="1"/>
    <col min="3588" max="3588" width="15.7109375" style="1017" customWidth="1"/>
    <col min="3589" max="3589" width="13" style="1017" customWidth="1"/>
    <col min="3590" max="3590" width="14.140625" style="1017" customWidth="1"/>
    <col min="3591" max="3591" width="14.42578125" style="1017" customWidth="1"/>
    <col min="3592" max="3592" width="15.42578125" style="1017" customWidth="1"/>
    <col min="3593" max="3593" width="14.85546875" style="1017" customWidth="1"/>
    <col min="3594" max="3594" width="10.140625" style="1017" customWidth="1"/>
    <col min="3595" max="3595" width="13.85546875" style="1017" customWidth="1"/>
    <col min="3596" max="3596" width="12.7109375" style="1017" bestFit="1" customWidth="1"/>
    <col min="3597" max="3840" width="9.140625" style="1017"/>
    <col min="3841" max="3841" width="9.85546875" style="1017" customWidth="1"/>
    <col min="3842" max="3842" width="18.42578125" style="1017" customWidth="1"/>
    <col min="3843" max="3843" width="7.42578125" style="1017" bestFit="1" customWidth="1"/>
    <col min="3844" max="3844" width="15.7109375" style="1017" customWidth="1"/>
    <col min="3845" max="3845" width="13" style="1017" customWidth="1"/>
    <col min="3846" max="3846" width="14.140625" style="1017" customWidth="1"/>
    <col min="3847" max="3847" width="14.42578125" style="1017" customWidth="1"/>
    <col min="3848" max="3848" width="15.42578125" style="1017" customWidth="1"/>
    <col min="3849" max="3849" width="14.85546875" style="1017" customWidth="1"/>
    <col min="3850" max="3850" width="10.140625" style="1017" customWidth="1"/>
    <col min="3851" max="3851" width="13.85546875" style="1017" customWidth="1"/>
    <col min="3852" max="3852" width="12.7109375" style="1017" bestFit="1" customWidth="1"/>
    <col min="3853" max="4096" width="9.140625" style="1017"/>
    <col min="4097" max="4097" width="9.85546875" style="1017" customWidth="1"/>
    <col min="4098" max="4098" width="18.42578125" style="1017" customWidth="1"/>
    <col min="4099" max="4099" width="7.42578125" style="1017" bestFit="1" customWidth="1"/>
    <col min="4100" max="4100" width="15.7109375" style="1017" customWidth="1"/>
    <col min="4101" max="4101" width="13" style="1017" customWidth="1"/>
    <col min="4102" max="4102" width="14.140625" style="1017" customWidth="1"/>
    <col min="4103" max="4103" width="14.42578125" style="1017" customWidth="1"/>
    <col min="4104" max="4104" width="15.42578125" style="1017" customWidth="1"/>
    <col min="4105" max="4105" width="14.85546875" style="1017" customWidth="1"/>
    <col min="4106" max="4106" width="10.140625" style="1017" customWidth="1"/>
    <col min="4107" max="4107" width="13.85546875" style="1017" customWidth="1"/>
    <col min="4108" max="4108" width="12.7109375" style="1017" bestFit="1" customWidth="1"/>
    <col min="4109" max="4352" width="9.140625" style="1017"/>
    <col min="4353" max="4353" width="9.85546875" style="1017" customWidth="1"/>
    <col min="4354" max="4354" width="18.42578125" style="1017" customWidth="1"/>
    <col min="4355" max="4355" width="7.42578125" style="1017" bestFit="1" customWidth="1"/>
    <col min="4356" max="4356" width="15.7109375" style="1017" customWidth="1"/>
    <col min="4357" max="4357" width="13" style="1017" customWidth="1"/>
    <col min="4358" max="4358" width="14.140625" style="1017" customWidth="1"/>
    <col min="4359" max="4359" width="14.42578125" style="1017" customWidth="1"/>
    <col min="4360" max="4360" width="15.42578125" style="1017" customWidth="1"/>
    <col min="4361" max="4361" width="14.85546875" style="1017" customWidth="1"/>
    <col min="4362" max="4362" width="10.140625" style="1017" customWidth="1"/>
    <col min="4363" max="4363" width="13.85546875" style="1017" customWidth="1"/>
    <col min="4364" max="4364" width="12.7109375" style="1017" bestFit="1" customWidth="1"/>
    <col min="4365" max="4608" width="9.140625" style="1017"/>
    <col min="4609" max="4609" width="9.85546875" style="1017" customWidth="1"/>
    <col min="4610" max="4610" width="18.42578125" style="1017" customWidth="1"/>
    <col min="4611" max="4611" width="7.42578125" style="1017" bestFit="1" customWidth="1"/>
    <col min="4612" max="4612" width="15.7109375" style="1017" customWidth="1"/>
    <col min="4613" max="4613" width="13" style="1017" customWidth="1"/>
    <col min="4614" max="4614" width="14.140625" style="1017" customWidth="1"/>
    <col min="4615" max="4615" width="14.42578125" style="1017" customWidth="1"/>
    <col min="4616" max="4616" width="15.42578125" style="1017" customWidth="1"/>
    <col min="4617" max="4617" width="14.85546875" style="1017" customWidth="1"/>
    <col min="4618" max="4618" width="10.140625" style="1017" customWidth="1"/>
    <col min="4619" max="4619" width="13.85546875" style="1017" customWidth="1"/>
    <col min="4620" max="4620" width="12.7109375" style="1017" bestFit="1" customWidth="1"/>
    <col min="4621" max="4864" width="9.140625" style="1017"/>
    <col min="4865" max="4865" width="9.85546875" style="1017" customWidth="1"/>
    <col min="4866" max="4866" width="18.42578125" style="1017" customWidth="1"/>
    <col min="4867" max="4867" width="7.42578125" style="1017" bestFit="1" customWidth="1"/>
    <col min="4868" max="4868" width="15.7109375" style="1017" customWidth="1"/>
    <col min="4869" max="4869" width="13" style="1017" customWidth="1"/>
    <col min="4870" max="4870" width="14.140625" style="1017" customWidth="1"/>
    <col min="4871" max="4871" width="14.42578125" style="1017" customWidth="1"/>
    <col min="4872" max="4872" width="15.42578125" style="1017" customWidth="1"/>
    <col min="4873" max="4873" width="14.85546875" style="1017" customWidth="1"/>
    <col min="4874" max="4874" width="10.140625" style="1017" customWidth="1"/>
    <col min="4875" max="4875" width="13.85546875" style="1017" customWidth="1"/>
    <col min="4876" max="4876" width="12.7109375" style="1017" bestFit="1" customWidth="1"/>
    <col min="4877" max="5120" width="9.140625" style="1017"/>
    <col min="5121" max="5121" width="9.85546875" style="1017" customWidth="1"/>
    <col min="5122" max="5122" width="18.42578125" style="1017" customWidth="1"/>
    <col min="5123" max="5123" width="7.42578125" style="1017" bestFit="1" customWidth="1"/>
    <col min="5124" max="5124" width="15.7109375" style="1017" customWidth="1"/>
    <col min="5125" max="5125" width="13" style="1017" customWidth="1"/>
    <col min="5126" max="5126" width="14.140625" style="1017" customWidth="1"/>
    <col min="5127" max="5127" width="14.42578125" style="1017" customWidth="1"/>
    <col min="5128" max="5128" width="15.42578125" style="1017" customWidth="1"/>
    <col min="5129" max="5129" width="14.85546875" style="1017" customWidth="1"/>
    <col min="5130" max="5130" width="10.140625" style="1017" customWidth="1"/>
    <col min="5131" max="5131" width="13.85546875" style="1017" customWidth="1"/>
    <col min="5132" max="5132" width="12.7109375" style="1017" bestFit="1" customWidth="1"/>
    <col min="5133" max="5376" width="9.140625" style="1017"/>
    <col min="5377" max="5377" width="9.85546875" style="1017" customWidth="1"/>
    <col min="5378" max="5378" width="18.42578125" style="1017" customWidth="1"/>
    <col min="5379" max="5379" width="7.42578125" style="1017" bestFit="1" customWidth="1"/>
    <col min="5380" max="5380" width="15.7109375" style="1017" customWidth="1"/>
    <col min="5381" max="5381" width="13" style="1017" customWidth="1"/>
    <col min="5382" max="5382" width="14.140625" style="1017" customWidth="1"/>
    <col min="5383" max="5383" width="14.42578125" style="1017" customWidth="1"/>
    <col min="5384" max="5384" width="15.42578125" style="1017" customWidth="1"/>
    <col min="5385" max="5385" width="14.85546875" style="1017" customWidth="1"/>
    <col min="5386" max="5386" width="10.140625" style="1017" customWidth="1"/>
    <col min="5387" max="5387" width="13.85546875" style="1017" customWidth="1"/>
    <col min="5388" max="5388" width="12.7109375" style="1017" bestFit="1" customWidth="1"/>
    <col min="5389" max="5632" width="9.140625" style="1017"/>
    <col min="5633" max="5633" width="9.85546875" style="1017" customWidth="1"/>
    <col min="5634" max="5634" width="18.42578125" style="1017" customWidth="1"/>
    <col min="5635" max="5635" width="7.42578125" style="1017" bestFit="1" customWidth="1"/>
    <col min="5636" max="5636" width="15.7109375" style="1017" customWidth="1"/>
    <col min="5637" max="5637" width="13" style="1017" customWidth="1"/>
    <col min="5638" max="5638" width="14.140625" style="1017" customWidth="1"/>
    <col min="5639" max="5639" width="14.42578125" style="1017" customWidth="1"/>
    <col min="5640" max="5640" width="15.42578125" style="1017" customWidth="1"/>
    <col min="5641" max="5641" width="14.85546875" style="1017" customWidth="1"/>
    <col min="5642" max="5642" width="10.140625" style="1017" customWidth="1"/>
    <col min="5643" max="5643" width="13.85546875" style="1017" customWidth="1"/>
    <col min="5644" max="5644" width="12.7109375" style="1017" bestFit="1" customWidth="1"/>
    <col min="5645" max="5888" width="9.140625" style="1017"/>
    <col min="5889" max="5889" width="9.85546875" style="1017" customWidth="1"/>
    <col min="5890" max="5890" width="18.42578125" style="1017" customWidth="1"/>
    <col min="5891" max="5891" width="7.42578125" style="1017" bestFit="1" customWidth="1"/>
    <col min="5892" max="5892" width="15.7109375" style="1017" customWidth="1"/>
    <col min="5893" max="5893" width="13" style="1017" customWidth="1"/>
    <col min="5894" max="5894" width="14.140625" style="1017" customWidth="1"/>
    <col min="5895" max="5895" width="14.42578125" style="1017" customWidth="1"/>
    <col min="5896" max="5896" width="15.42578125" style="1017" customWidth="1"/>
    <col min="5897" max="5897" width="14.85546875" style="1017" customWidth="1"/>
    <col min="5898" max="5898" width="10.140625" style="1017" customWidth="1"/>
    <col min="5899" max="5899" width="13.85546875" style="1017" customWidth="1"/>
    <col min="5900" max="5900" width="12.7109375" style="1017" bestFit="1" customWidth="1"/>
    <col min="5901" max="6144" width="9.140625" style="1017"/>
    <col min="6145" max="6145" width="9.85546875" style="1017" customWidth="1"/>
    <col min="6146" max="6146" width="18.42578125" style="1017" customWidth="1"/>
    <col min="6147" max="6147" width="7.42578125" style="1017" bestFit="1" customWidth="1"/>
    <col min="6148" max="6148" width="15.7109375" style="1017" customWidth="1"/>
    <col min="6149" max="6149" width="13" style="1017" customWidth="1"/>
    <col min="6150" max="6150" width="14.140625" style="1017" customWidth="1"/>
    <col min="6151" max="6151" width="14.42578125" style="1017" customWidth="1"/>
    <col min="6152" max="6152" width="15.42578125" style="1017" customWidth="1"/>
    <col min="6153" max="6153" width="14.85546875" style="1017" customWidth="1"/>
    <col min="6154" max="6154" width="10.140625" style="1017" customWidth="1"/>
    <col min="6155" max="6155" width="13.85546875" style="1017" customWidth="1"/>
    <col min="6156" max="6156" width="12.7109375" style="1017" bestFit="1" customWidth="1"/>
    <col min="6157" max="6400" width="9.140625" style="1017"/>
    <col min="6401" max="6401" width="9.85546875" style="1017" customWidth="1"/>
    <col min="6402" max="6402" width="18.42578125" style="1017" customWidth="1"/>
    <col min="6403" max="6403" width="7.42578125" style="1017" bestFit="1" customWidth="1"/>
    <col min="6404" max="6404" width="15.7109375" style="1017" customWidth="1"/>
    <col min="6405" max="6405" width="13" style="1017" customWidth="1"/>
    <col min="6406" max="6406" width="14.140625" style="1017" customWidth="1"/>
    <col min="6407" max="6407" width="14.42578125" style="1017" customWidth="1"/>
    <col min="6408" max="6408" width="15.42578125" style="1017" customWidth="1"/>
    <col min="6409" max="6409" width="14.85546875" style="1017" customWidth="1"/>
    <col min="6410" max="6410" width="10.140625" style="1017" customWidth="1"/>
    <col min="6411" max="6411" width="13.85546875" style="1017" customWidth="1"/>
    <col min="6412" max="6412" width="12.7109375" style="1017" bestFit="1" customWidth="1"/>
    <col min="6413" max="6656" width="9.140625" style="1017"/>
    <col min="6657" max="6657" width="9.85546875" style="1017" customWidth="1"/>
    <col min="6658" max="6658" width="18.42578125" style="1017" customWidth="1"/>
    <col min="6659" max="6659" width="7.42578125" style="1017" bestFit="1" customWidth="1"/>
    <col min="6660" max="6660" width="15.7109375" style="1017" customWidth="1"/>
    <col min="6661" max="6661" width="13" style="1017" customWidth="1"/>
    <col min="6662" max="6662" width="14.140625" style="1017" customWidth="1"/>
    <col min="6663" max="6663" width="14.42578125" style="1017" customWidth="1"/>
    <col min="6664" max="6664" width="15.42578125" style="1017" customWidth="1"/>
    <col min="6665" max="6665" width="14.85546875" style="1017" customWidth="1"/>
    <col min="6666" max="6666" width="10.140625" style="1017" customWidth="1"/>
    <col min="6667" max="6667" width="13.85546875" style="1017" customWidth="1"/>
    <col min="6668" max="6668" width="12.7109375" style="1017" bestFit="1" customWidth="1"/>
    <col min="6669" max="6912" width="9.140625" style="1017"/>
    <col min="6913" max="6913" width="9.85546875" style="1017" customWidth="1"/>
    <col min="6914" max="6914" width="18.42578125" style="1017" customWidth="1"/>
    <col min="6915" max="6915" width="7.42578125" style="1017" bestFit="1" customWidth="1"/>
    <col min="6916" max="6916" width="15.7109375" style="1017" customWidth="1"/>
    <col min="6917" max="6917" width="13" style="1017" customWidth="1"/>
    <col min="6918" max="6918" width="14.140625" style="1017" customWidth="1"/>
    <col min="6919" max="6919" width="14.42578125" style="1017" customWidth="1"/>
    <col min="6920" max="6920" width="15.42578125" style="1017" customWidth="1"/>
    <col min="6921" max="6921" width="14.85546875" style="1017" customWidth="1"/>
    <col min="6922" max="6922" width="10.140625" style="1017" customWidth="1"/>
    <col min="6923" max="6923" width="13.85546875" style="1017" customWidth="1"/>
    <col min="6924" max="6924" width="12.7109375" style="1017" bestFit="1" customWidth="1"/>
    <col min="6925" max="7168" width="9.140625" style="1017"/>
    <col min="7169" max="7169" width="9.85546875" style="1017" customWidth="1"/>
    <col min="7170" max="7170" width="18.42578125" style="1017" customWidth="1"/>
    <col min="7171" max="7171" width="7.42578125" style="1017" bestFit="1" customWidth="1"/>
    <col min="7172" max="7172" width="15.7109375" style="1017" customWidth="1"/>
    <col min="7173" max="7173" width="13" style="1017" customWidth="1"/>
    <col min="7174" max="7174" width="14.140625" style="1017" customWidth="1"/>
    <col min="7175" max="7175" width="14.42578125" style="1017" customWidth="1"/>
    <col min="7176" max="7176" width="15.42578125" style="1017" customWidth="1"/>
    <col min="7177" max="7177" width="14.85546875" style="1017" customWidth="1"/>
    <col min="7178" max="7178" width="10.140625" style="1017" customWidth="1"/>
    <col min="7179" max="7179" width="13.85546875" style="1017" customWidth="1"/>
    <col min="7180" max="7180" width="12.7109375" style="1017" bestFit="1" customWidth="1"/>
    <col min="7181" max="7424" width="9.140625" style="1017"/>
    <col min="7425" max="7425" width="9.85546875" style="1017" customWidth="1"/>
    <col min="7426" max="7426" width="18.42578125" style="1017" customWidth="1"/>
    <col min="7427" max="7427" width="7.42578125" style="1017" bestFit="1" customWidth="1"/>
    <col min="7428" max="7428" width="15.7109375" style="1017" customWidth="1"/>
    <col min="7429" max="7429" width="13" style="1017" customWidth="1"/>
    <col min="7430" max="7430" width="14.140625" style="1017" customWidth="1"/>
    <col min="7431" max="7431" width="14.42578125" style="1017" customWidth="1"/>
    <col min="7432" max="7432" width="15.42578125" style="1017" customWidth="1"/>
    <col min="7433" max="7433" width="14.85546875" style="1017" customWidth="1"/>
    <col min="7434" max="7434" width="10.140625" style="1017" customWidth="1"/>
    <col min="7435" max="7435" width="13.85546875" style="1017" customWidth="1"/>
    <col min="7436" max="7436" width="12.7109375" style="1017" bestFit="1" customWidth="1"/>
    <col min="7437" max="7680" width="9.140625" style="1017"/>
    <col min="7681" max="7681" width="9.85546875" style="1017" customWidth="1"/>
    <col min="7682" max="7682" width="18.42578125" style="1017" customWidth="1"/>
    <col min="7683" max="7683" width="7.42578125" style="1017" bestFit="1" customWidth="1"/>
    <col min="7684" max="7684" width="15.7109375" style="1017" customWidth="1"/>
    <col min="7685" max="7685" width="13" style="1017" customWidth="1"/>
    <col min="7686" max="7686" width="14.140625" style="1017" customWidth="1"/>
    <col min="7687" max="7687" width="14.42578125" style="1017" customWidth="1"/>
    <col min="7688" max="7688" width="15.42578125" style="1017" customWidth="1"/>
    <col min="7689" max="7689" width="14.85546875" style="1017" customWidth="1"/>
    <col min="7690" max="7690" width="10.140625" style="1017" customWidth="1"/>
    <col min="7691" max="7691" width="13.85546875" style="1017" customWidth="1"/>
    <col min="7692" max="7692" width="12.7109375" style="1017" bestFit="1" customWidth="1"/>
    <col min="7693" max="7936" width="9.140625" style="1017"/>
    <col min="7937" max="7937" width="9.85546875" style="1017" customWidth="1"/>
    <col min="7938" max="7938" width="18.42578125" style="1017" customWidth="1"/>
    <col min="7939" max="7939" width="7.42578125" style="1017" bestFit="1" customWidth="1"/>
    <col min="7940" max="7940" width="15.7109375" style="1017" customWidth="1"/>
    <col min="7941" max="7941" width="13" style="1017" customWidth="1"/>
    <col min="7942" max="7942" width="14.140625" style="1017" customWidth="1"/>
    <col min="7943" max="7943" width="14.42578125" style="1017" customWidth="1"/>
    <col min="7944" max="7944" width="15.42578125" style="1017" customWidth="1"/>
    <col min="7945" max="7945" width="14.85546875" style="1017" customWidth="1"/>
    <col min="7946" max="7946" width="10.140625" style="1017" customWidth="1"/>
    <col min="7947" max="7947" width="13.85546875" style="1017" customWidth="1"/>
    <col min="7948" max="7948" width="12.7109375" style="1017" bestFit="1" customWidth="1"/>
    <col min="7949" max="8192" width="9.140625" style="1017"/>
    <col min="8193" max="8193" width="9.85546875" style="1017" customWidth="1"/>
    <col min="8194" max="8194" width="18.42578125" style="1017" customWidth="1"/>
    <col min="8195" max="8195" width="7.42578125" style="1017" bestFit="1" customWidth="1"/>
    <col min="8196" max="8196" width="15.7109375" style="1017" customWidth="1"/>
    <col min="8197" max="8197" width="13" style="1017" customWidth="1"/>
    <col min="8198" max="8198" width="14.140625" style="1017" customWidth="1"/>
    <col min="8199" max="8199" width="14.42578125" style="1017" customWidth="1"/>
    <col min="8200" max="8200" width="15.42578125" style="1017" customWidth="1"/>
    <col min="8201" max="8201" width="14.85546875" style="1017" customWidth="1"/>
    <col min="8202" max="8202" width="10.140625" style="1017" customWidth="1"/>
    <col min="8203" max="8203" width="13.85546875" style="1017" customWidth="1"/>
    <col min="8204" max="8204" width="12.7109375" style="1017" bestFit="1" customWidth="1"/>
    <col min="8205" max="8448" width="9.140625" style="1017"/>
    <col min="8449" max="8449" width="9.85546875" style="1017" customWidth="1"/>
    <col min="8450" max="8450" width="18.42578125" style="1017" customWidth="1"/>
    <col min="8451" max="8451" width="7.42578125" style="1017" bestFit="1" customWidth="1"/>
    <col min="8452" max="8452" width="15.7109375" style="1017" customWidth="1"/>
    <col min="8453" max="8453" width="13" style="1017" customWidth="1"/>
    <col min="8454" max="8454" width="14.140625" style="1017" customWidth="1"/>
    <col min="8455" max="8455" width="14.42578125" style="1017" customWidth="1"/>
    <col min="8456" max="8456" width="15.42578125" style="1017" customWidth="1"/>
    <col min="8457" max="8457" width="14.85546875" style="1017" customWidth="1"/>
    <col min="8458" max="8458" width="10.140625" style="1017" customWidth="1"/>
    <col min="8459" max="8459" width="13.85546875" style="1017" customWidth="1"/>
    <col min="8460" max="8460" width="12.7109375" style="1017" bestFit="1" customWidth="1"/>
    <col min="8461" max="8704" width="9.140625" style="1017"/>
    <col min="8705" max="8705" width="9.85546875" style="1017" customWidth="1"/>
    <col min="8706" max="8706" width="18.42578125" style="1017" customWidth="1"/>
    <col min="8707" max="8707" width="7.42578125" style="1017" bestFit="1" customWidth="1"/>
    <col min="8708" max="8708" width="15.7109375" style="1017" customWidth="1"/>
    <col min="8709" max="8709" width="13" style="1017" customWidth="1"/>
    <col min="8710" max="8710" width="14.140625" style="1017" customWidth="1"/>
    <col min="8711" max="8711" width="14.42578125" style="1017" customWidth="1"/>
    <col min="8712" max="8712" width="15.42578125" style="1017" customWidth="1"/>
    <col min="8713" max="8713" width="14.85546875" style="1017" customWidth="1"/>
    <col min="8714" max="8714" width="10.140625" style="1017" customWidth="1"/>
    <col min="8715" max="8715" width="13.85546875" style="1017" customWidth="1"/>
    <col min="8716" max="8716" width="12.7109375" style="1017" bestFit="1" customWidth="1"/>
    <col min="8717" max="8960" width="9.140625" style="1017"/>
    <col min="8961" max="8961" width="9.85546875" style="1017" customWidth="1"/>
    <col min="8962" max="8962" width="18.42578125" style="1017" customWidth="1"/>
    <col min="8963" max="8963" width="7.42578125" style="1017" bestFit="1" customWidth="1"/>
    <col min="8964" max="8964" width="15.7109375" style="1017" customWidth="1"/>
    <col min="8965" max="8965" width="13" style="1017" customWidth="1"/>
    <col min="8966" max="8966" width="14.140625" style="1017" customWidth="1"/>
    <col min="8967" max="8967" width="14.42578125" style="1017" customWidth="1"/>
    <col min="8968" max="8968" width="15.42578125" style="1017" customWidth="1"/>
    <col min="8969" max="8969" width="14.85546875" style="1017" customWidth="1"/>
    <col min="8970" max="8970" width="10.140625" style="1017" customWidth="1"/>
    <col min="8971" max="8971" width="13.85546875" style="1017" customWidth="1"/>
    <col min="8972" max="8972" width="12.7109375" style="1017" bestFit="1" customWidth="1"/>
    <col min="8973" max="9216" width="9.140625" style="1017"/>
    <col min="9217" max="9217" width="9.85546875" style="1017" customWidth="1"/>
    <col min="9218" max="9218" width="18.42578125" style="1017" customWidth="1"/>
    <col min="9219" max="9219" width="7.42578125" style="1017" bestFit="1" customWidth="1"/>
    <col min="9220" max="9220" width="15.7109375" style="1017" customWidth="1"/>
    <col min="9221" max="9221" width="13" style="1017" customWidth="1"/>
    <col min="9222" max="9222" width="14.140625" style="1017" customWidth="1"/>
    <col min="9223" max="9223" width="14.42578125" style="1017" customWidth="1"/>
    <col min="9224" max="9224" width="15.42578125" style="1017" customWidth="1"/>
    <col min="9225" max="9225" width="14.85546875" style="1017" customWidth="1"/>
    <col min="9226" max="9226" width="10.140625" style="1017" customWidth="1"/>
    <col min="9227" max="9227" width="13.85546875" style="1017" customWidth="1"/>
    <col min="9228" max="9228" width="12.7109375" style="1017" bestFit="1" customWidth="1"/>
    <col min="9229" max="9472" width="9.140625" style="1017"/>
    <col min="9473" max="9473" width="9.85546875" style="1017" customWidth="1"/>
    <col min="9474" max="9474" width="18.42578125" style="1017" customWidth="1"/>
    <col min="9475" max="9475" width="7.42578125" style="1017" bestFit="1" customWidth="1"/>
    <col min="9476" max="9476" width="15.7109375" style="1017" customWidth="1"/>
    <col min="9477" max="9477" width="13" style="1017" customWidth="1"/>
    <col min="9478" max="9478" width="14.140625" style="1017" customWidth="1"/>
    <col min="9479" max="9479" width="14.42578125" style="1017" customWidth="1"/>
    <col min="9480" max="9480" width="15.42578125" style="1017" customWidth="1"/>
    <col min="9481" max="9481" width="14.85546875" style="1017" customWidth="1"/>
    <col min="9482" max="9482" width="10.140625" style="1017" customWidth="1"/>
    <col min="9483" max="9483" width="13.85546875" style="1017" customWidth="1"/>
    <col min="9484" max="9484" width="12.7109375" style="1017" bestFit="1" customWidth="1"/>
    <col min="9485" max="9728" width="9.140625" style="1017"/>
    <col min="9729" max="9729" width="9.85546875" style="1017" customWidth="1"/>
    <col min="9730" max="9730" width="18.42578125" style="1017" customWidth="1"/>
    <col min="9731" max="9731" width="7.42578125" style="1017" bestFit="1" customWidth="1"/>
    <col min="9732" max="9732" width="15.7109375" style="1017" customWidth="1"/>
    <col min="9733" max="9733" width="13" style="1017" customWidth="1"/>
    <col min="9734" max="9734" width="14.140625" style="1017" customWidth="1"/>
    <col min="9735" max="9735" width="14.42578125" style="1017" customWidth="1"/>
    <col min="9736" max="9736" width="15.42578125" style="1017" customWidth="1"/>
    <col min="9737" max="9737" width="14.85546875" style="1017" customWidth="1"/>
    <col min="9738" max="9738" width="10.140625" style="1017" customWidth="1"/>
    <col min="9739" max="9739" width="13.85546875" style="1017" customWidth="1"/>
    <col min="9740" max="9740" width="12.7109375" style="1017" bestFit="1" customWidth="1"/>
    <col min="9741" max="9984" width="9.140625" style="1017"/>
    <col min="9985" max="9985" width="9.85546875" style="1017" customWidth="1"/>
    <col min="9986" max="9986" width="18.42578125" style="1017" customWidth="1"/>
    <col min="9987" max="9987" width="7.42578125" style="1017" bestFit="1" customWidth="1"/>
    <col min="9988" max="9988" width="15.7109375" style="1017" customWidth="1"/>
    <col min="9989" max="9989" width="13" style="1017" customWidth="1"/>
    <col min="9990" max="9990" width="14.140625" style="1017" customWidth="1"/>
    <col min="9991" max="9991" width="14.42578125" style="1017" customWidth="1"/>
    <col min="9992" max="9992" width="15.42578125" style="1017" customWidth="1"/>
    <col min="9993" max="9993" width="14.85546875" style="1017" customWidth="1"/>
    <col min="9994" max="9994" width="10.140625" style="1017" customWidth="1"/>
    <col min="9995" max="9995" width="13.85546875" style="1017" customWidth="1"/>
    <col min="9996" max="9996" width="12.7109375" style="1017" bestFit="1" customWidth="1"/>
    <col min="9997" max="10240" width="9.140625" style="1017"/>
    <col min="10241" max="10241" width="9.85546875" style="1017" customWidth="1"/>
    <col min="10242" max="10242" width="18.42578125" style="1017" customWidth="1"/>
    <col min="10243" max="10243" width="7.42578125" style="1017" bestFit="1" customWidth="1"/>
    <col min="10244" max="10244" width="15.7109375" style="1017" customWidth="1"/>
    <col min="10245" max="10245" width="13" style="1017" customWidth="1"/>
    <col min="10246" max="10246" width="14.140625" style="1017" customWidth="1"/>
    <col min="10247" max="10247" width="14.42578125" style="1017" customWidth="1"/>
    <col min="10248" max="10248" width="15.42578125" style="1017" customWidth="1"/>
    <col min="10249" max="10249" width="14.85546875" style="1017" customWidth="1"/>
    <col min="10250" max="10250" width="10.140625" style="1017" customWidth="1"/>
    <col min="10251" max="10251" width="13.85546875" style="1017" customWidth="1"/>
    <col min="10252" max="10252" width="12.7109375" style="1017" bestFit="1" customWidth="1"/>
    <col min="10253" max="10496" width="9.140625" style="1017"/>
    <col min="10497" max="10497" width="9.85546875" style="1017" customWidth="1"/>
    <col min="10498" max="10498" width="18.42578125" style="1017" customWidth="1"/>
    <col min="10499" max="10499" width="7.42578125" style="1017" bestFit="1" customWidth="1"/>
    <col min="10500" max="10500" width="15.7109375" style="1017" customWidth="1"/>
    <col min="10501" max="10501" width="13" style="1017" customWidth="1"/>
    <col min="10502" max="10502" width="14.140625" style="1017" customWidth="1"/>
    <col min="10503" max="10503" width="14.42578125" style="1017" customWidth="1"/>
    <col min="10504" max="10504" width="15.42578125" style="1017" customWidth="1"/>
    <col min="10505" max="10505" width="14.85546875" style="1017" customWidth="1"/>
    <col min="10506" max="10506" width="10.140625" style="1017" customWidth="1"/>
    <col min="10507" max="10507" width="13.85546875" style="1017" customWidth="1"/>
    <col min="10508" max="10508" width="12.7109375" style="1017" bestFit="1" customWidth="1"/>
    <col min="10509" max="10752" width="9.140625" style="1017"/>
    <col min="10753" max="10753" width="9.85546875" style="1017" customWidth="1"/>
    <col min="10754" max="10754" width="18.42578125" style="1017" customWidth="1"/>
    <col min="10755" max="10755" width="7.42578125" style="1017" bestFit="1" customWidth="1"/>
    <col min="10756" max="10756" width="15.7109375" style="1017" customWidth="1"/>
    <col min="10757" max="10757" width="13" style="1017" customWidth="1"/>
    <col min="10758" max="10758" width="14.140625" style="1017" customWidth="1"/>
    <col min="10759" max="10759" width="14.42578125" style="1017" customWidth="1"/>
    <col min="10760" max="10760" width="15.42578125" style="1017" customWidth="1"/>
    <col min="10761" max="10761" width="14.85546875" style="1017" customWidth="1"/>
    <col min="10762" max="10762" width="10.140625" style="1017" customWidth="1"/>
    <col min="10763" max="10763" width="13.85546875" style="1017" customWidth="1"/>
    <col min="10764" max="10764" width="12.7109375" style="1017" bestFit="1" customWidth="1"/>
    <col min="10765" max="11008" width="9.140625" style="1017"/>
    <col min="11009" max="11009" width="9.85546875" style="1017" customWidth="1"/>
    <col min="11010" max="11010" width="18.42578125" style="1017" customWidth="1"/>
    <col min="11011" max="11011" width="7.42578125" style="1017" bestFit="1" customWidth="1"/>
    <col min="11012" max="11012" width="15.7109375" style="1017" customWidth="1"/>
    <col min="11013" max="11013" width="13" style="1017" customWidth="1"/>
    <col min="11014" max="11014" width="14.140625" style="1017" customWidth="1"/>
    <col min="11015" max="11015" width="14.42578125" style="1017" customWidth="1"/>
    <col min="11016" max="11016" width="15.42578125" style="1017" customWidth="1"/>
    <col min="11017" max="11017" width="14.85546875" style="1017" customWidth="1"/>
    <col min="11018" max="11018" width="10.140625" style="1017" customWidth="1"/>
    <col min="11019" max="11019" width="13.85546875" style="1017" customWidth="1"/>
    <col min="11020" max="11020" width="12.7109375" style="1017" bestFit="1" customWidth="1"/>
    <col min="11021" max="11264" width="9.140625" style="1017"/>
    <col min="11265" max="11265" width="9.85546875" style="1017" customWidth="1"/>
    <col min="11266" max="11266" width="18.42578125" style="1017" customWidth="1"/>
    <col min="11267" max="11267" width="7.42578125" style="1017" bestFit="1" customWidth="1"/>
    <col min="11268" max="11268" width="15.7109375" style="1017" customWidth="1"/>
    <col min="11269" max="11269" width="13" style="1017" customWidth="1"/>
    <col min="11270" max="11270" width="14.140625" style="1017" customWidth="1"/>
    <col min="11271" max="11271" width="14.42578125" style="1017" customWidth="1"/>
    <col min="11272" max="11272" width="15.42578125" style="1017" customWidth="1"/>
    <col min="11273" max="11273" width="14.85546875" style="1017" customWidth="1"/>
    <col min="11274" max="11274" width="10.140625" style="1017" customWidth="1"/>
    <col min="11275" max="11275" width="13.85546875" style="1017" customWidth="1"/>
    <col min="11276" max="11276" width="12.7109375" style="1017" bestFit="1" customWidth="1"/>
    <col min="11277" max="11520" width="9.140625" style="1017"/>
    <col min="11521" max="11521" width="9.85546875" style="1017" customWidth="1"/>
    <col min="11522" max="11522" width="18.42578125" style="1017" customWidth="1"/>
    <col min="11523" max="11523" width="7.42578125" style="1017" bestFit="1" customWidth="1"/>
    <col min="11524" max="11524" width="15.7109375" style="1017" customWidth="1"/>
    <col min="11525" max="11525" width="13" style="1017" customWidth="1"/>
    <col min="11526" max="11526" width="14.140625" style="1017" customWidth="1"/>
    <col min="11527" max="11527" width="14.42578125" style="1017" customWidth="1"/>
    <col min="11528" max="11528" width="15.42578125" style="1017" customWidth="1"/>
    <col min="11529" max="11529" width="14.85546875" style="1017" customWidth="1"/>
    <col min="11530" max="11530" width="10.140625" style="1017" customWidth="1"/>
    <col min="11531" max="11531" width="13.85546875" style="1017" customWidth="1"/>
    <col min="11532" max="11532" width="12.7109375" style="1017" bestFit="1" customWidth="1"/>
    <col min="11533" max="11776" width="9.140625" style="1017"/>
    <col min="11777" max="11777" width="9.85546875" style="1017" customWidth="1"/>
    <col min="11778" max="11778" width="18.42578125" style="1017" customWidth="1"/>
    <col min="11779" max="11779" width="7.42578125" style="1017" bestFit="1" customWidth="1"/>
    <col min="11780" max="11780" width="15.7109375" style="1017" customWidth="1"/>
    <col min="11781" max="11781" width="13" style="1017" customWidth="1"/>
    <col min="11782" max="11782" width="14.140625" style="1017" customWidth="1"/>
    <col min="11783" max="11783" width="14.42578125" style="1017" customWidth="1"/>
    <col min="11784" max="11784" width="15.42578125" style="1017" customWidth="1"/>
    <col min="11785" max="11785" width="14.85546875" style="1017" customWidth="1"/>
    <col min="11786" max="11786" width="10.140625" style="1017" customWidth="1"/>
    <col min="11787" max="11787" width="13.85546875" style="1017" customWidth="1"/>
    <col min="11788" max="11788" width="12.7109375" style="1017" bestFit="1" customWidth="1"/>
    <col min="11789" max="12032" width="9.140625" style="1017"/>
    <col min="12033" max="12033" width="9.85546875" style="1017" customWidth="1"/>
    <col min="12034" max="12034" width="18.42578125" style="1017" customWidth="1"/>
    <col min="12035" max="12035" width="7.42578125" style="1017" bestFit="1" customWidth="1"/>
    <col min="12036" max="12036" width="15.7109375" style="1017" customWidth="1"/>
    <col min="12037" max="12037" width="13" style="1017" customWidth="1"/>
    <col min="12038" max="12038" width="14.140625" style="1017" customWidth="1"/>
    <col min="12039" max="12039" width="14.42578125" style="1017" customWidth="1"/>
    <col min="12040" max="12040" width="15.42578125" style="1017" customWidth="1"/>
    <col min="12041" max="12041" width="14.85546875" style="1017" customWidth="1"/>
    <col min="12042" max="12042" width="10.140625" style="1017" customWidth="1"/>
    <col min="12043" max="12043" width="13.85546875" style="1017" customWidth="1"/>
    <col min="12044" max="12044" width="12.7109375" style="1017" bestFit="1" customWidth="1"/>
    <col min="12045" max="12288" width="9.140625" style="1017"/>
    <col min="12289" max="12289" width="9.85546875" style="1017" customWidth="1"/>
    <col min="12290" max="12290" width="18.42578125" style="1017" customWidth="1"/>
    <col min="12291" max="12291" width="7.42578125" style="1017" bestFit="1" customWidth="1"/>
    <col min="12292" max="12292" width="15.7109375" style="1017" customWidth="1"/>
    <col min="12293" max="12293" width="13" style="1017" customWidth="1"/>
    <col min="12294" max="12294" width="14.140625" style="1017" customWidth="1"/>
    <col min="12295" max="12295" width="14.42578125" style="1017" customWidth="1"/>
    <col min="12296" max="12296" width="15.42578125" style="1017" customWidth="1"/>
    <col min="12297" max="12297" width="14.85546875" style="1017" customWidth="1"/>
    <col min="12298" max="12298" width="10.140625" style="1017" customWidth="1"/>
    <col min="12299" max="12299" width="13.85546875" style="1017" customWidth="1"/>
    <col min="12300" max="12300" width="12.7109375" style="1017" bestFit="1" customWidth="1"/>
    <col min="12301" max="12544" width="9.140625" style="1017"/>
    <col min="12545" max="12545" width="9.85546875" style="1017" customWidth="1"/>
    <col min="12546" max="12546" width="18.42578125" style="1017" customWidth="1"/>
    <col min="12547" max="12547" width="7.42578125" style="1017" bestFit="1" customWidth="1"/>
    <col min="12548" max="12548" width="15.7109375" style="1017" customWidth="1"/>
    <col min="12549" max="12549" width="13" style="1017" customWidth="1"/>
    <col min="12550" max="12550" width="14.140625" style="1017" customWidth="1"/>
    <col min="12551" max="12551" width="14.42578125" style="1017" customWidth="1"/>
    <col min="12552" max="12552" width="15.42578125" style="1017" customWidth="1"/>
    <col min="12553" max="12553" width="14.85546875" style="1017" customWidth="1"/>
    <col min="12554" max="12554" width="10.140625" style="1017" customWidth="1"/>
    <col min="12555" max="12555" width="13.85546875" style="1017" customWidth="1"/>
    <col min="12556" max="12556" width="12.7109375" style="1017" bestFit="1" customWidth="1"/>
    <col min="12557" max="12800" width="9.140625" style="1017"/>
    <col min="12801" max="12801" width="9.85546875" style="1017" customWidth="1"/>
    <col min="12802" max="12802" width="18.42578125" style="1017" customWidth="1"/>
    <col min="12803" max="12803" width="7.42578125" style="1017" bestFit="1" customWidth="1"/>
    <col min="12804" max="12804" width="15.7109375" style="1017" customWidth="1"/>
    <col min="12805" max="12805" width="13" style="1017" customWidth="1"/>
    <col min="12806" max="12806" width="14.140625" style="1017" customWidth="1"/>
    <col min="12807" max="12807" width="14.42578125" style="1017" customWidth="1"/>
    <col min="12808" max="12808" width="15.42578125" style="1017" customWidth="1"/>
    <col min="12809" max="12809" width="14.85546875" style="1017" customWidth="1"/>
    <col min="12810" max="12810" width="10.140625" style="1017" customWidth="1"/>
    <col min="12811" max="12811" width="13.85546875" style="1017" customWidth="1"/>
    <col min="12812" max="12812" width="12.7109375" style="1017" bestFit="1" customWidth="1"/>
    <col min="12813" max="13056" width="9.140625" style="1017"/>
    <col min="13057" max="13057" width="9.85546875" style="1017" customWidth="1"/>
    <col min="13058" max="13058" width="18.42578125" style="1017" customWidth="1"/>
    <col min="13059" max="13059" width="7.42578125" style="1017" bestFit="1" customWidth="1"/>
    <col min="13060" max="13060" width="15.7109375" style="1017" customWidth="1"/>
    <col min="13061" max="13061" width="13" style="1017" customWidth="1"/>
    <col min="13062" max="13062" width="14.140625" style="1017" customWidth="1"/>
    <col min="13063" max="13063" width="14.42578125" style="1017" customWidth="1"/>
    <col min="13064" max="13064" width="15.42578125" style="1017" customWidth="1"/>
    <col min="13065" max="13065" width="14.85546875" style="1017" customWidth="1"/>
    <col min="13066" max="13066" width="10.140625" style="1017" customWidth="1"/>
    <col min="13067" max="13067" width="13.85546875" style="1017" customWidth="1"/>
    <col min="13068" max="13068" width="12.7109375" style="1017" bestFit="1" customWidth="1"/>
    <col min="13069" max="13312" width="9.140625" style="1017"/>
    <col min="13313" max="13313" width="9.85546875" style="1017" customWidth="1"/>
    <col min="13314" max="13314" width="18.42578125" style="1017" customWidth="1"/>
    <col min="13315" max="13315" width="7.42578125" style="1017" bestFit="1" customWidth="1"/>
    <col min="13316" max="13316" width="15.7109375" style="1017" customWidth="1"/>
    <col min="13317" max="13317" width="13" style="1017" customWidth="1"/>
    <col min="13318" max="13318" width="14.140625" style="1017" customWidth="1"/>
    <col min="13319" max="13319" width="14.42578125" style="1017" customWidth="1"/>
    <col min="13320" max="13320" width="15.42578125" style="1017" customWidth="1"/>
    <col min="13321" max="13321" width="14.85546875" style="1017" customWidth="1"/>
    <col min="13322" max="13322" width="10.140625" style="1017" customWidth="1"/>
    <col min="13323" max="13323" width="13.85546875" style="1017" customWidth="1"/>
    <col min="13324" max="13324" width="12.7109375" style="1017" bestFit="1" customWidth="1"/>
    <col min="13325" max="13568" width="9.140625" style="1017"/>
    <col min="13569" max="13569" width="9.85546875" style="1017" customWidth="1"/>
    <col min="13570" max="13570" width="18.42578125" style="1017" customWidth="1"/>
    <col min="13571" max="13571" width="7.42578125" style="1017" bestFit="1" customWidth="1"/>
    <col min="13572" max="13572" width="15.7109375" style="1017" customWidth="1"/>
    <col min="13573" max="13573" width="13" style="1017" customWidth="1"/>
    <col min="13574" max="13574" width="14.140625" style="1017" customWidth="1"/>
    <col min="13575" max="13575" width="14.42578125" style="1017" customWidth="1"/>
    <col min="13576" max="13576" width="15.42578125" style="1017" customWidth="1"/>
    <col min="13577" max="13577" width="14.85546875" style="1017" customWidth="1"/>
    <col min="13578" max="13578" width="10.140625" style="1017" customWidth="1"/>
    <col min="13579" max="13579" width="13.85546875" style="1017" customWidth="1"/>
    <col min="13580" max="13580" width="12.7109375" style="1017" bestFit="1" customWidth="1"/>
    <col min="13581" max="13824" width="9.140625" style="1017"/>
    <col min="13825" max="13825" width="9.85546875" style="1017" customWidth="1"/>
    <col min="13826" max="13826" width="18.42578125" style="1017" customWidth="1"/>
    <col min="13827" max="13827" width="7.42578125" style="1017" bestFit="1" customWidth="1"/>
    <col min="13828" max="13828" width="15.7109375" style="1017" customWidth="1"/>
    <col min="13829" max="13829" width="13" style="1017" customWidth="1"/>
    <col min="13830" max="13830" width="14.140625" style="1017" customWidth="1"/>
    <col min="13831" max="13831" width="14.42578125" style="1017" customWidth="1"/>
    <col min="13832" max="13832" width="15.42578125" style="1017" customWidth="1"/>
    <col min="13833" max="13833" width="14.85546875" style="1017" customWidth="1"/>
    <col min="13834" max="13834" width="10.140625" style="1017" customWidth="1"/>
    <col min="13835" max="13835" width="13.85546875" style="1017" customWidth="1"/>
    <col min="13836" max="13836" width="12.7109375" style="1017" bestFit="1" customWidth="1"/>
    <col min="13837" max="14080" width="9.140625" style="1017"/>
    <col min="14081" max="14081" width="9.85546875" style="1017" customWidth="1"/>
    <col min="14082" max="14082" width="18.42578125" style="1017" customWidth="1"/>
    <col min="14083" max="14083" width="7.42578125" style="1017" bestFit="1" customWidth="1"/>
    <col min="14084" max="14084" width="15.7109375" style="1017" customWidth="1"/>
    <col min="14085" max="14085" width="13" style="1017" customWidth="1"/>
    <col min="14086" max="14086" width="14.140625" style="1017" customWidth="1"/>
    <col min="14087" max="14087" width="14.42578125" style="1017" customWidth="1"/>
    <col min="14088" max="14088" width="15.42578125" style="1017" customWidth="1"/>
    <col min="14089" max="14089" width="14.85546875" style="1017" customWidth="1"/>
    <col min="14090" max="14090" width="10.140625" style="1017" customWidth="1"/>
    <col min="14091" max="14091" width="13.85546875" style="1017" customWidth="1"/>
    <col min="14092" max="14092" width="12.7109375" style="1017" bestFit="1" customWidth="1"/>
    <col min="14093" max="14336" width="9.140625" style="1017"/>
    <col min="14337" max="14337" width="9.85546875" style="1017" customWidth="1"/>
    <col min="14338" max="14338" width="18.42578125" style="1017" customWidth="1"/>
    <col min="14339" max="14339" width="7.42578125" style="1017" bestFit="1" customWidth="1"/>
    <col min="14340" max="14340" width="15.7109375" style="1017" customWidth="1"/>
    <col min="14341" max="14341" width="13" style="1017" customWidth="1"/>
    <col min="14342" max="14342" width="14.140625" style="1017" customWidth="1"/>
    <col min="14343" max="14343" width="14.42578125" style="1017" customWidth="1"/>
    <col min="14344" max="14344" width="15.42578125" style="1017" customWidth="1"/>
    <col min="14345" max="14345" width="14.85546875" style="1017" customWidth="1"/>
    <col min="14346" max="14346" width="10.140625" style="1017" customWidth="1"/>
    <col min="14347" max="14347" width="13.85546875" style="1017" customWidth="1"/>
    <col min="14348" max="14348" width="12.7109375" style="1017" bestFit="1" customWidth="1"/>
    <col min="14349" max="14592" width="9.140625" style="1017"/>
    <col min="14593" max="14593" width="9.85546875" style="1017" customWidth="1"/>
    <col min="14594" max="14594" width="18.42578125" style="1017" customWidth="1"/>
    <col min="14595" max="14595" width="7.42578125" style="1017" bestFit="1" customWidth="1"/>
    <col min="14596" max="14596" width="15.7109375" style="1017" customWidth="1"/>
    <col min="14597" max="14597" width="13" style="1017" customWidth="1"/>
    <col min="14598" max="14598" width="14.140625" style="1017" customWidth="1"/>
    <col min="14599" max="14599" width="14.42578125" style="1017" customWidth="1"/>
    <col min="14600" max="14600" width="15.42578125" style="1017" customWidth="1"/>
    <col min="14601" max="14601" width="14.85546875" style="1017" customWidth="1"/>
    <col min="14602" max="14602" width="10.140625" style="1017" customWidth="1"/>
    <col min="14603" max="14603" width="13.85546875" style="1017" customWidth="1"/>
    <col min="14604" max="14604" width="12.7109375" style="1017" bestFit="1" customWidth="1"/>
    <col min="14605" max="14848" width="9.140625" style="1017"/>
    <col min="14849" max="14849" width="9.85546875" style="1017" customWidth="1"/>
    <col min="14850" max="14850" width="18.42578125" style="1017" customWidth="1"/>
    <col min="14851" max="14851" width="7.42578125" style="1017" bestFit="1" customWidth="1"/>
    <col min="14852" max="14852" width="15.7109375" style="1017" customWidth="1"/>
    <col min="14853" max="14853" width="13" style="1017" customWidth="1"/>
    <col min="14854" max="14854" width="14.140625" style="1017" customWidth="1"/>
    <col min="14855" max="14855" width="14.42578125" style="1017" customWidth="1"/>
    <col min="14856" max="14856" width="15.42578125" style="1017" customWidth="1"/>
    <col min="14857" max="14857" width="14.85546875" style="1017" customWidth="1"/>
    <col min="14858" max="14858" width="10.140625" style="1017" customWidth="1"/>
    <col min="14859" max="14859" width="13.85546875" style="1017" customWidth="1"/>
    <col min="14860" max="14860" width="12.7109375" style="1017" bestFit="1" customWidth="1"/>
    <col min="14861" max="15104" width="9.140625" style="1017"/>
    <col min="15105" max="15105" width="9.85546875" style="1017" customWidth="1"/>
    <col min="15106" max="15106" width="18.42578125" style="1017" customWidth="1"/>
    <col min="15107" max="15107" width="7.42578125" style="1017" bestFit="1" customWidth="1"/>
    <col min="15108" max="15108" width="15.7109375" style="1017" customWidth="1"/>
    <col min="15109" max="15109" width="13" style="1017" customWidth="1"/>
    <col min="15110" max="15110" width="14.140625" style="1017" customWidth="1"/>
    <col min="15111" max="15111" width="14.42578125" style="1017" customWidth="1"/>
    <col min="15112" max="15112" width="15.42578125" style="1017" customWidth="1"/>
    <col min="15113" max="15113" width="14.85546875" style="1017" customWidth="1"/>
    <col min="15114" max="15114" width="10.140625" style="1017" customWidth="1"/>
    <col min="15115" max="15115" width="13.85546875" style="1017" customWidth="1"/>
    <col min="15116" max="15116" width="12.7109375" style="1017" bestFit="1" customWidth="1"/>
    <col min="15117" max="15360" width="9.140625" style="1017"/>
    <col min="15361" max="15361" width="9.85546875" style="1017" customWidth="1"/>
    <col min="15362" max="15362" width="18.42578125" style="1017" customWidth="1"/>
    <col min="15363" max="15363" width="7.42578125" style="1017" bestFit="1" customWidth="1"/>
    <col min="15364" max="15364" width="15.7109375" style="1017" customWidth="1"/>
    <col min="15365" max="15365" width="13" style="1017" customWidth="1"/>
    <col min="15366" max="15366" width="14.140625" style="1017" customWidth="1"/>
    <col min="15367" max="15367" width="14.42578125" style="1017" customWidth="1"/>
    <col min="15368" max="15368" width="15.42578125" style="1017" customWidth="1"/>
    <col min="15369" max="15369" width="14.85546875" style="1017" customWidth="1"/>
    <col min="15370" max="15370" width="10.140625" style="1017" customWidth="1"/>
    <col min="15371" max="15371" width="13.85546875" style="1017" customWidth="1"/>
    <col min="15372" max="15372" width="12.7109375" style="1017" bestFit="1" customWidth="1"/>
    <col min="15373" max="15616" width="9.140625" style="1017"/>
    <col min="15617" max="15617" width="9.85546875" style="1017" customWidth="1"/>
    <col min="15618" max="15618" width="18.42578125" style="1017" customWidth="1"/>
    <col min="15619" max="15619" width="7.42578125" style="1017" bestFit="1" customWidth="1"/>
    <col min="15620" max="15620" width="15.7109375" style="1017" customWidth="1"/>
    <col min="15621" max="15621" width="13" style="1017" customWidth="1"/>
    <col min="15622" max="15622" width="14.140625" style="1017" customWidth="1"/>
    <col min="15623" max="15623" width="14.42578125" style="1017" customWidth="1"/>
    <col min="15624" max="15624" width="15.42578125" style="1017" customWidth="1"/>
    <col min="15625" max="15625" width="14.85546875" style="1017" customWidth="1"/>
    <col min="15626" max="15626" width="10.140625" style="1017" customWidth="1"/>
    <col min="15627" max="15627" width="13.85546875" style="1017" customWidth="1"/>
    <col min="15628" max="15628" width="12.7109375" style="1017" bestFit="1" customWidth="1"/>
    <col min="15629" max="15872" width="9.140625" style="1017"/>
    <col min="15873" max="15873" width="9.85546875" style="1017" customWidth="1"/>
    <col min="15874" max="15874" width="18.42578125" style="1017" customWidth="1"/>
    <col min="15875" max="15875" width="7.42578125" style="1017" bestFit="1" customWidth="1"/>
    <col min="15876" max="15876" width="15.7109375" style="1017" customWidth="1"/>
    <col min="15877" max="15877" width="13" style="1017" customWidth="1"/>
    <col min="15878" max="15878" width="14.140625" style="1017" customWidth="1"/>
    <col min="15879" max="15879" width="14.42578125" style="1017" customWidth="1"/>
    <col min="15880" max="15880" width="15.42578125" style="1017" customWidth="1"/>
    <col min="15881" max="15881" width="14.85546875" style="1017" customWidth="1"/>
    <col min="15882" max="15882" width="10.140625" style="1017" customWidth="1"/>
    <col min="15883" max="15883" width="13.85546875" style="1017" customWidth="1"/>
    <col min="15884" max="15884" width="12.7109375" style="1017" bestFit="1" customWidth="1"/>
    <col min="15885" max="16128" width="9.140625" style="1017"/>
    <col min="16129" max="16129" width="9.85546875" style="1017" customWidth="1"/>
    <col min="16130" max="16130" width="18.42578125" style="1017" customWidth="1"/>
    <col min="16131" max="16131" width="7.42578125" style="1017" bestFit="1" customWidth="1"/>
    <col min="16132" max="16132" width="15.7109375" style="1017" customWidth="1"/>
    <col min="16133" max="16133" width="13" style="1017" customWidth="1"/>
    <col min="16134" max="16134" width="14.140625" style="1017" customWidth="1"/>
    <col min="16135" max="16135" width="14.42578125" style="1017" customWidth="1"/>
    <col min="16136" max="16136" width="15.42578125" style="1017" customWidth="1"/>
    <col min="16137" max="16137" width="14.85546875" style="1017" customWidth="1"/>
    <col min="16138" max="16138" width="10.140625" style="1017" customWidth="1"/>
    <col min="16139" max="16139" width="13.85546875" style="1017" customWidth="1"/>
    <col min="16140" max="16140" width="12.7109375" style="1017" bestFit="1" customWidth="1"/>
    <col min="16141" max="16384" width="9.140625" style="1017"/>
  </cols>
  <sheetData>
    <row r="1" spans="1:13" s="1001" customFormat="1" ht="15.95" customHeight="1">
      <c r="A1" s="1010" t="s">
        <v>1634</v>
      </c>
      <c r="I1" s="1247"/>
      <c r="K1" s="1247"/>
    </row>
    <row r="2" spans="1:13" s="1001" customFormat="1" ht="15.95" customHeight="1">
      <c r="A2" s="1010" t="s">
        <v>129</v>
      </c>
      <c r="I2" s="1247"/>
      <c r="K2" s="1247"/>
    </row>
    <row r="3" spans="1:13" s="1001" customFormat="1" ht="15.95" customHeight="1">
      <c r="A3" s="1010" t="s">
        <v>2163</v>
      </c>
      <c r="I3" s="1247"/>
      <c r="K3" s="1247"/>
    </row>
    <row r="4" spans="1:13" s="1001" customFormat="1" ht="15.95" customHeight="1">
      <c r="A4" s="1010"/>
      <c r="I4" s="1247"/>
      <c r="K4" s="1247"/>
    </row>
    <row r="5" spans="1:13" s="1001" customFormat="1" ht="15.95" customHeight="1">
      <c r="A5" s="1010"/>
      <c r="I5" s="1247"/>
      <c r="K5" s="1247"/>
    </row>
    <row r="6" spans="1:13" s="1013" customFormat="1" ht="20.25">
      <c r="A6" s="1014"/>
      <c r="B6" s="1014"/>
      <c r="C6" s="1014"/>
      <c r="E6" s="1973" t="s">
        <v>1609</v>
      </c>
      <c r="F6" s="1973"/>
      <c r="G6" s="1973"/>
      <c r="H6" s="1014"/>
      <c r="I6" s="1159"/>
      <c r="J6" s="1016"/>
      <c r="K6" s="1159"/>
      <c r="L6" s="1016"/>
      <c r="M6" s="1016"/>
    </row>
    <row r="7" spans="1:13" ht="15.95" customHeight="1">
      <c r="A7" s="1161"/>
      <c r="B7" s="1017"/>
      <c r="C7" s="1017"/>
      <c r="D7" s="1017"/>
      <c r="E7" s="1974" t="s">
        <v>1972</v>
      </c>
      <c r="F7" s="1974"/>
      <c r="G7" s="1974"/>
      <c r="H7" s="1209"/>
      <c r="I7" s="1164"/>
      <c r="J7" s="1012"/>
      <c r="K7" s="1164"/>
      <c r="L7" s="1012"/>
      <c r="M7" s="1012"/>
    </row>
    <row r="8" spans="1:13" s="1248" customFormat="1" ht="56.25" customHeight="1">
      <c r="A8" s="1504" t="s">
        <v>1610</v>
      </c>
      <c r="B8" s="1505" t="s">
        <v>1608</v>
      </c>
      <c r="C8" s="1504" t="s">
        <v>132</v>
      </c>
      <c r="D8" s="1506" t="s">
        <v>1611</v>
      </c>
      <c r="E8" s="1506" t="s">
        <v>1612</v>
      </c>
      <c r="F8" s="1506"/>
      <c r="G8" s="1506" t="s">
        <v>1613</v>
      </c>
      <c r="H8" s="1506" t="s">
        <v>1614</v>
      </c>
      <c r="I8" s="1505" t="s">
        <v>1615</v>
      </c>
      <c r="J8" s="1505" t="s">
        <v>1616</v>
      </c>
      <c r="K8" s="1507" t="s">
        <v>1617</v>
      </c>
    </row>
    <row r="9" spans="1:13" s="1249" customFormat="1" ht="15" customHeight="1">
      <c r="A9" s="1508" t="s">
        <v>83</v>
      </c>
      <c r="B9" s="1508" t="s">
        <v>1</v>
      </c>
      <c r="C9" s="1508" t="s">
        <v>84</v>
      </c>
      <c r="D9" s="1509" t="s">
        <v>241</v>
      </c>
      <c r="E9" s="1509" t="s">
        <v>145</v>
      </c>
      <c r="F9" s="1509"/>
      <c r="G9" s="1509" t="s">
        <v>146</v>
      </c>
      <c r="H9" s="1509" t="s">
        <v>147</v>
      </c>
      <c r="I9" s="1509" t="s">
        <v>148</v>
      </c>
      <c r="J9" s="1509" t="s">
        <v>149</v>
      </c>
      <c r="K9" s="1509" t="s">
        <v>150</v>
      </c>
    </row>
    <row r="10" spans="1:13" ht="18" customHeight="1">
      <c r="A10" s="1489" t="s">
        <v>2121</v>
      </c>
      <c r="B10" s="1489" t="str">
        <f>VLOOKUP($A10,'DANH MỤC VẬT TƯ'!$B$10:$G$55,2,0)</f>
        <v>Lẩu cá diêu hồng</v>
      </c>
      <c r="C10" s="1489" t="str">
        <f>VLOOKUP($A10,'DANH MỤC VẬT TƯ'!$B$10:$G$55,3,0)</f>
        <v>Nồi</v>
      </c>
      <c r="D10" s="1511">
        <f>SUMIF('BẢNG KÊ PHIẾU XK152'!$K$11:$K$269,'BẢNG TÍNH GIÁ THÀNH'!$A10,'BẢNG KÊ PHIẾU XK152'!$I$11:$I$269)</f>
        <v>17940000</v>
      </c>
      <c r="E10" s="1511"/>
      <c r="F10" s="1511"/>
      <c r="G10" s="1511">
        <f t="shared" ref="G10:G19" si="0">$G$21/$D$21*$D10</f>
        <v>23953625.122108124</v>
      </c>
      <c r="H10" s="1511">
        <f t="shared" ref="H10:H19" si="1">$H$21/$D$21*$D10</f>
        <v>3703603.8256030013</v>
      </c>
      <c r="I10" s="1511">
        <f>+SUM(D10:H10)</f>
        <v>45597228.947711125</v>
      </c>
      <c r="J10" s="1512">
        <f>SUMIF('BẢNG KÊ PHIẾU NK 155'!$G$12:$G$144,'BẢNG TÍNH GIÁ THÀNH'!$A10,'BẢNG KÊ PHIẾU NK 155'!$H$12:$H$144)</f>
        <v>230</v>
      </c>
      <c r="K10" s="1511">
        <f>IF(J10=0,"",I10/J10)</f>
        <v>198248.82151178751</v>
      </c>
    </row>
    <row r="11" spans="1:13" ht="18" customHeight="1">
      <c r="A11" s="1243" t="s">
        <v>2124</v>
      </c>
      <c r="B11" s="1243" t="str">
        <f>VLOOKUP($A11,'DANH MỤC VẬT TƯ'!$B$10:$G$55,2,0)</f>
        <v>Mực nướng muối ớt</v>
      </c>
      <c r="C11" s="1243" t="str">
        <f>VLOOKUP($A11,'DANH MỤC VẬT TƯ'!$B$10:$G$55,3,0)</f>
        <v>Đĩa</v>
      </c>
      <c r="D11" s="1250">
        <f>SUMIF('BẢNG KÊ PHIẾU XK152'!$K$11:$K$269,'BẢNG TÍNH GIÁ THÀNH'!$A11,'BẢNG KÊ PHIẾU XK152'!$I$11:$I$269)</f>
        <v>24300000</v>
      </c>
      <c r="E11" s="1250"/>
      <c r="F11" s="1250"/>
      <c r="G11" s="1250">
        <f t="shared" si="0"/>
        <v>32445545.733959164</v>
      </c>
      <c r="H11" s="1250">
        <f t="shared" si="1"/>
        <v>5016587.1216361728</v>
      </c>
      <c r="I11" s="1250">
        <f>+SUM(D11:H11)</f>
        <v>61762132.855595343</v>
      </c>
      <c r="J11" s="1251">
        <f>SUMIF('BẢNG KÊ PHIẾU NK 155'!$G$12:$G$144,'BẢNG TÍNH GIÁ THÀNH'!$A11,'BẢNG KÊ PHIẾU NK 155'!$H$12:$H$144)</f>
        <v>300</v>
      </c>
      <c r="K11" s="1250">
        <f t="shared" ref="K11:K19" si="2">IF(J11=0,"",I11/J11)</f>
        <v>205873.77618531781</v>
      </c>
    </row>
    <row r="12" spans="1:13" ht="18" customHeight="1">
      <c r="A12" s="1243" t="s">
        <v>2127</v>
      </c>
      <c r="B12" s="1243" t="str">
        <f>VLOOKUP($A12,'DANH MỤC VẬT TƯ'!$B$10:$G$55,2,0)</f>
        <v>Bò xào thập cẩm</v>
      </c>
      <c r="C12" s="1243" t="str">
        <f>VLOOKUP($A12,'DANH MỤC VẬT TƯ'!$B$10:$G$55,3,0)</f>
        <v>Nồi</v>
      </c>
      <c r="D12" s="1250">
        <f>SUMIF('BẢNG KÊ PHIẾU XK152'!$K$11:$K$269,'BẢNG TÍNH GIÁ THÀNH'!$A12,'BẢNG KÊ PHIẾU XK152'!$I$11:$I$269)</f>
        <v>18000000</v>
      </c>
      <c r="E12" s="1250"/>
      <c r="F12" s="1250"/>
      <c r="G12" s="1250">
        <f t="shared" si="0"/>
        <v>24033737.580710489</v>
      </c>
      <c r="H12" s="1250">
        <f t="shared" si="1"/>
        <v>3715990.4604712389</v>
      </c>
      <c r="I12" s="1250">
        <f>+SUM(D12:H12)</f>
        <v>45749728.041181728</v>
      </c>
      <c r="J12" s="1251">
        <f>SUMIF('BẢNG KÊ PHIẾU NK 155'!$G$12:$G$144,'BẢNG TÍNH GIÁ THÀNH'!$A12,'BẢNG KÊ PHIẾU NK 155'!$H$12:$H$144)</f>
        <v>300</v>
      </c>
      <c r="K12" s="1250">
        <f>IF(J12=0,"",I12/J12)</f>
        <v>152499.09347060576</v>
      </c>
    </row>
    <row r="13" spans="1:13" ht="18" customHeight="1">
      <c r="A13" s="1243" t="s">
        <v>2056</v>
      </c>
      <c r="B13" s="1243" t="str">
        <f>VLOOKUP($A13,'DANH MỤC VẬT TƯ'!$B$10:$G$55,2,0)</f>
        <v>Lẩu thái</v>
      </c>
      <c r="C13" s="1243" t="str">
        <f>VLOOKUP($A13,'DANH MỤC VẬT TƯ'!$B$10:$G$55,3,0)</f>
        <v>Nồi</v>
      </c>
      <c r="D13" s="1250">
        <f>SUMIF('BẢNG KÊ PHIẾU XK152'!$K$11:$K$269,'BẢNG TÍNH GIÁ THÀNH'!$A13,'BẢNG KÊ PHIẾU XK152'!$I$11:$I$269)</f>
        <v>13900000</v>
      </c>
      <c r="E13" s="1250"/>
      <c r="F13" s="1250"/>
      <c r="G13" s="1250">
        <f t="shared" si="0"/>
        <v>18559386.242881991</v>
      </c>
      <c r="H13" s="1250">
        <f t="shared" si="1"/>
        <v>2869570.4111416787</v>
      </c>
      <c r="I13" s="1250">
        <f>+SUM(D13:H13)</f>
        <v>35328956.65402367</v>
      </c>
      <c r="J13" s="1251">
        <f>SUMIF('BẢNG KÊ PHIẾU NK 155'!$G$12:$G$144,'BẢNG TÍNH GIÁ THÀNH'!$A13,'BẢNG KÊ PHIẾU NK 155'!$H$12:$H$144)</f>
        <v>100</v>
      </c>
      <c r="K13" s="1250">
        <f t="shared" si="2"/>
        <v>353289.5665402367</v>
      </c>
    </row>
    <row r="14" spans="1:13" ht="18" customHeight="1">
      <c r="A14" s="1243" t="s">
        <v>2128</v>
      </c>
      <c r="B14" s="1243" t="str">
        <f>VLOOKUP($A14,'DANH MỤC VẬT TƯ'!$B$10:$G$55,2,0)</f>
        <v>Lẩu thập cẩm</v>
      </c>
      <c r="C14" s="1243" t="str">
        <f>VLOOKUP($A14,'DANH MỤC VẬT TƯ'!$B$10:$G$55,3,0)</f>
        <v>Nồi</v>
      </c>
      <c r="D14" s="1250">
        <f>SUMIF('BẢNG KÊ PHIẾU XK152'!$K$11:$K$269,'BẢNG TÍNH GIÁ THÀNH'!$A14,'BẢNG KÊ PHIẾU XK152'!$I$11:$I$269)</f>
        <v>22000000</v>
      </c>
      <c r="E14" s="1250"/>
      <c r="F14" s="1250"/>
      <c r="G14" s="1250">
        <f t="shared" si="0"/>
        <v>29374568.154201712</v>
      </c>
      <c r="H14" s="1250">
        <f t="shared" si="1"/>
        <v>4541766.1183537366</v>
      </c>
      <c r="I14" s="1250">
        <f>+SUM(D14:H14)</f>
        <v>55916334.272555456</v>
      </c>
      <c r="J14" s="1251">
        <f>SUMIF('BẢNG KÊ PHIẾU NK 155'!$G$12:$G$144,'BẢNG TÍNH GIÁ THÀNH'!$A14,'BẢNG KÊ PHIẾU NK 155'!$H$12:$H$144)</f>
        <v>100</v>
      </c>
      <c r="K14" s="1250">
        <f t="shared" si="2"/>
        <v>559163.3427255546</v>
      </c>
    </row>
    <row r="15" spans="1:13" ht="18" customHeight="1">
      <c r="A15" s="1243" t="s">
        <v>2129</v>
      </c>
      <c r="B15" s="1243" t="str">
        <f>VLOOKUP($A15,'DANH MỤC VẬT TƯ'!$B$10:$G$55,2,0)</f>
        <v>Khoai tây chiên</v>
      </c>
      <c r="C15" s="1243" t="str">
        <f>VLOOKUP($A15,'DANH MỤC VẬT TƯ'!$B$10:$G$55,3,0)</f>
        <v>Đĩa</v>
      </c>
      <c r="D15" s="1250">
        <f>SUMIF('BẢNG KÊ PHIẾU XK152'!$K$11:$K$269,'BẢNG TÍNH GIÁ THÀNH'!$A15,'BẢNG KÊ PHIẾU XK152'!$I$11:$I$269)</f>
        <v>1920000</v>
      </c>
      <c r="E15" s="1250"/>
      <c r="F15" s="1250"/>
      <c r="G15" s="1250">
        <f t="shared" si="0"/>
        <v>2563598.6752757858</v>
      </c>
      <c r="H15" s="1250">
        <f t="shared" si="1"/>
        <v>396372.31578359881</v>
      </c>
      <c r="I15" s="1250">
        <f>D15+E15+G15+H15</f>
        <v>4879970.9910593843</v>
      </c>
      <c r="J15" s="1251">
        <f>SUMIF('BẢNG KÊ PHIẾU NK 155'!$G$12:$G$144,'BẢNG TÍNH GIÁ THÀNH'!$A15,'BẢNG KÊ PHIẾU NK 155'!$H$12:$H$144)</f>
        <v>200</v>
      </c>
      <c r="K15" s="1250">
        <f t="shared" si="2"/>
        <v>24399.85495529692</v>
      </c>
    </row>
    <row r="16" spans="1:13" ht="18" customHeight="1">
      <c r="A16" s="1243" t="s">
        <v>1971</v>
      </c>
      <c r="B16" s="1243" t="str">
        <f>VLOOKUP($A16,'DANH MỤC VẬT TƯ'!$B$10:$G$55,2,0)</f>
        <v>Ngô Chiên</v>
      </c>
      <c r="C16" s="1243" t="str">
        <f>VLOOKUP($A16,'DANH MỤC VẬT TƯ'!$B$10:$G$55,3,0)</f>
        <v>Đĩa</v>
      </c>
      <c r="D16" s="1250">
        <f>SUMIF('BẢNG KÊ PHIẾU XK152'!$K$11:$K$269,'BẢNG TÍNH GIÁ THÀNH'!$A16,'BẢNG KÊ PHIẾU XK152'!$I$11:$I$269)</f>
        <v>1980000</v>
      </c>
      <c r="E16" s="1250"/>
      <c r="F16" s="1250"/>
      <c r="G16" s="1250">
        <f t="shared" si="0"/>
        <v>2643711.1338781542</v>
      </c>
      <c r="H16" s="1250">
        <f t="shared" si="1"/>
        <v>408758.95065183629</v>
      </c>
      <c r="I16" s="1250">
        <f>D16+E16+G16+H16</f>
        <v>5032470.0845299913</v>
      </c>
      <c r="J16" s="1251">
        <f>SUMIF('BẢNG KÊ PHIẾU NK 155'!$G$12:$G$144,'BẢNG TÍNH GIÁ THÀNH'!$A16,'BẢNG KÊ PHIẾU NK 155'!$H$12:$H$144)</f>
        <v>200</v>
      </c>
      <c r="K16" s="1250">
        <f t="shared" si="2"/>
        <v>25162.350422649957</v>
      </c>
    </row>
    <row r="17" spans="1:12" ht="18" customHeight="1">
      <c r="A17" s="1243" t="s">
        <v>2131</v>
      </c>
      <c r="B17" s="1243" t="str">
        <f>VLOOKUP($A17,'DANH MỤC VẬT TƯ'!$B$10:$G$55,2,0)</f>
        <v>Cơm Dương Châu</v>
      </c>
      <c r="C17" s="1243" t="str">
        <f>VLOOKUP($A17,'DANH MỤC VẬT TƯ'!$B$10:$G$55,3,0)</f>
        <v>Đĩa</v>
      </c>
      <c r="D17" s="1250">
        <f>SUMIF('BẢNG KÊ PHIẾU XK152'!$K$11:$K$269,'BẢNG TÍNH GIÁ THÀNH'!$A17,'BẢNG KÊ PHIẾU XK152'!$I$11:$I$269)</f>
        <v>1180000</v>
      </c>
      <c r="E17" s="1250"/>
      <c r="F17" s="1250"/>
      <c r="G17" s="1250">
        <f t="shared" si="0"/>
        <v>1575545.01917991</v>
      </c>
      <c r="H17" s="1250">
        <f t="shared" si="1"/>
        <v>243603.81907533677</v>
      </c>
      <c r="I17" s="1250">
        <f>D17+E17+G17+H17</f>
        <v>2999148.8382552466</v>
      </c>
      <c r="J17" s="1251">
        <f>SUMIF('BẢNG KÊ PHIẾU NK 155'!$G$12:$G$144,'BẢNG TÍNH GIÁ THÀNH'!$A17,'BẢNG KÊ PHIẾU NK 155'!$H$12:$H$144)</f>
        <v>80</v>
      </c>
      <c r="K17" s="1250">
        <f t="shared" si="2"/>
        <v>37489.360478190581</v>
      </c>
    </row>
    <row r="18" spans="1:12" ht="18" customHeight="1">
      <c r="A18" s="1243" t="s">
        <v>2133</v>
      </c>
      <c r="B18" s="1243" t="str">
        <f>VLOOKUP($A18,'DANH MỤC VẬT TƯ'!$B$10:$G$55,2,0)</f>
        <v>Cơm chiên trứng</v>
      </c>
      <c r="C18" s="1243" t="str">
        <f>VLOOKUP($A18,'DANH MỤC VẬT TƯ'!$B$10:$G$55,3,0)</f>
        <v>Đĩa</v>
      </c>
      <c r="D18" s="1250">
        <f>SUMIF('BẢNG KÊ PHIẾU XK152'!$K$11:$K$269,'BẢNG TÍNH GIÁ THÀNH'!$A18,'BẢNG KÊ PHIẾU XK152'!$I$11:$I$269)</f>
        <v>1075000</v>
      </c>
      <c r="E18" s="1250"/>
      <c r="F18" s="1250"/>
      <c r="G18" s="1250">
        <f t="shared" si="0"/>
        <v>1435348.2166257654</v>
      </c>
      <c r="H18" s="1250">
        <f t="shared" si="1"/>
        <v>221927.20805592122</v>
      </c>
      <c r="I18" s="1250">
        <f>D18+E18+G18+H18</f>
        <v>2732275.4246816868</v>
      </c>
      <c r="J18" s="1251">
        <f>SUMIF('BẢNG KÊ PHIẾU NK 155'!$G$12:$G$144,'BẢNG TÍNH GIÁ THÀNH'!$A18,'BẢNG KÊ PHIẾU NK 155'!$H$12:$H$144)</f>
        <v>100</v>
      </c>
      <c r="K18" s="1250">
        <f t="shared" si="2"/>
        <v>27322.754246816869</v>
      </c>
    </row>
    <row r="19" spans="1:12" ht="18" customHeight="1">
      <c r="A19" s="1243" t="s">
        <v>2134</v>
      </c>
      <c r="B19" s="1243" t="str">
        <f>VLOOKUP($A19,'DANH MỤC VẬT TƯ'!$B$10:$G$55,2,0)</f>
        <v>Cơm gà kho sả</v>
      </c>
      <c r="C19" s="1243" t="str">
        <f>VLOOKUP($A19,'DANH MỤC VẬT TƯ'!$B$10:$G$55,3,0)</f>
        <v>Đĩa</v>
      </c>
      <c r="D19" s="1250">
        <f>SUMIF('BẢNG KÊ PHIẾU XK152'!$K$11:$K$269,'BẢNG TÍNH GIÁ THÀNH'!$A19,'BẢNG KÊ PHIẾU XK152'!$I$11:$I$269)</f>
        <v>2632500</v>
      </c>
      <c r="E19" s="1250"/>
      <c r="F19" s="1250"/>
      <c r="G19" s="1250">
        <f t="shared" si="0"/>
        <v>3514934.1211789092</v>
      </c>
      <c r="H19" s="1250">
        <f t="shared" si="1"/>
        <v>543463.6048439187</v>
      </c>
      <c r="I19" s="1250">
        <f>D19+E19+G19+H19</f>
        <v>6690897.7260228284</v>
      </c>
      <c r="J19" s="1251">
        <f>SUMIF('BẢNG KÊ PHIẾU NK 155'!$G$12:$G$144,'BẢNG TÍNH GIÁ THÀNH'!$A19,'BẢNG KÊ PHIẾU NK 155'!$H$12:$H$144)</f>
        <v>90</v>
      </c>
      <c r="K19" s="1250">
        <f t="shared" si="2"/>
        <v>74343.308066920319</v>
      </c>
    </row>
    <row r="20" spans="1:12" ht="18" customHeight="1">
      <c r="A20" s="1245"/>
      <c r="B20" s="1246"/>
      <c r="C20" s="1246"/>
      <c r="D20" s="1513"/>
      <c r="E20" s="1513"/>
      <c r="F20" s="1513"/>
      <c r="G20" s="1513"/>
      <c r="H20" s="1513"/>
      <c r="I20" s="1513"/>
      <c r="J20" s="1514"/>
      <c r="K20" s="1513"/>
    </row>
    <row r="21" spans="1:12" s="1161" customFormat="1" ht="18" customHeight="1">
      <c r="A21" s="1501"/>
      <c r="B21" s="1501" t="s">
        <v>125</v>
      </c>
      <c r="C21" s="1501" t="s">
        <v>242</v>
      </c>
      <c r="D21" s="1510">
        <f>SUM(D10:D20)</f>
        <v>104927500</v>
      </c>
      <c r="E21" s="1510">
        <f>SUM(E10:E20)</f>
        <v>0</v>
      </c>
      <c r="F21" s="1510"/>
      <c r="G21" s="1510">
        <f>SUMIF('Nhật ký chung'!$E$12:$E$586,1542,'Nhật ký chung'!$G$12:$G$586)</f>
        <v>140100000</v>
      </c>
      <c r="H21" s="1510">
        <f>SUMIF('Nhật ký chung'!$E$12:$E$586,1543,'Nhật ký chung'!$G$12:$G$586)</f>
        <v>21661643.83561644</v>
      </c>
      <c r="I21" s="1510">
        <f>SUM(I10:I20)</f>
        <v>266689143.8356165</v>
      </c>
      <c r="J21" s="1510">
        <f>SUM(J10:J20)</f>
        <v>1700</v>
      </c>
      <c r="K21" s="1510">
        <f>SUM(K10:K20)</f>
        <v>1657792.228603377</v>
      </c>
    </row>
    <row r="22" spans="1:12" ht="18" customHeight="1"/>
    <row r="23" spans="1:12" s="1179" customFormat="1" ht="15.95" customHeight="1">
      <c r="A23" s="1046"/>
      <c r="B23" s="1079" t="s">
        <v>244</v>
      </c>
      <c r="C23" s="1048"/>
      <c r="D23" s="1039"/>
      <c r="E23" s="2049" t="s">
        <v>475</v>
      </c>
      <c r="F23" s="2049"/>
      <c r="G23" s="2049"/>
      <c r="H23" s="1049"/>
      <c r="I23" s="1050"/>
      <c r="J23" s="1050" t="s">
        <v>246</v>
      </c>
      <c r="K23" s="1050"/>
      <c r="L23" s="1039"/>
    </row>
    <row r="24" spans="1:12" s="1179" customFormat="1" ht="15.95" customHeight="1">
      <c r="A24" s="1045"/>
      <c r="B24" s="1053" t="s">
        <v>247</v>
      </c>
      <c r="C24" s="1052"/>
      <c r="D24" s="1053"/>
      <c r="E24" s="2032" t="s">
        <v>247</v>
      </c>
      <c r="F24" s="2032"/>
      <c r="G24" s="2032"/>
      <c r="H24" s="1044"/>
      <c r="I24" s="1052"/>
      <c r="J24" s="1052" t="s">
        <v>247</v>
      </c>
      <c r="K24" s="1052"/>
      <c r="L24" s="1042"/>
    </row>
    <row r="25" spans="1:12" s="1179" customFormat="1" ht="15.95" customHeight="1">
      <c r="A25" s="1045"/>
      <c r="B25" s="1053"/>
      <c r="C25" s="1052"/>
      <c r="D25" s="1053"/>
      <c r="E25" s="1053"/>
      <c r="F25" s="1053"/>
      <c r="G25" s="1053"/>
      <c r="H25" s="1044"/>
      <c r="I25" s="1052"/>
      <c r="J25" s="1052"/>
      <c r="K25" s="1052"/>
      <c r="L25" s="1042"/>
    </row>
    <row r="26" spans="1:12" s="1179" customFormat="1" ht="15.95" customHeight="1">
      <c r="A26" s="1045"/>
      <c r="B26" s="1053"/>
      <c r="C26" s="1052"/>
      <c r="D26" s="1053"/>
      <c r="E26" s="1053"/>
      <c r="F26" s="1053"/>
      <c r="G26" s="1053"/>
      <c r="H26" s="1044"/>
      <c r="I26" s="1052"/>
      <c r="J26" s="1052"/>
      <c r="K26" s="1052"/>
      <c r="L26" s="1042"/>
    </row>
    <row r="27" spans="1:12" s="1179" customFormat="1" ht="15.95" customHeight="1">
      <c r="A27" s="1045"/>
      <c r="B27" s="1053"/>
      <c r="C27" s="1052"/>
      <c r="D27" s="1053"/>
      <c r="E27" s="1053"/>
      <c r="F27" s="1053"/>
      <c r="G27" s="1053"/>
      <c r="H27" s="1044"/>
      <c r="I27" s="1052"/>
      <c r="J27" s="1052"/>
      <c r="K27" s="1052"/>
      <c r="L27" s="1042"/>
    </row>
    <row r="28" spans="1:12" s="1179" customFormat="1" ht="15.95" customHeight="1">
      <c r="A28" s="1045"/>
      <c r="B28" s="1053"/>
      <c r="C28" s="1052"/>
      <c r="D28" s="1053"/>
      <c r="E28" s="1053"/>
      <c r="F28" s="1053"/>
      <c r="G28" s="1053"/>
      <c r="H28" s="1044"/>
      <c r="I28" s="1052"/>
      <c r="J28" s="1052"/>
      <c r="K28" s="1052"/>
      <c r="L28" s="1042"/>
    </row>
    <row r="29" spans="1:12" s="1179" customFormat="1" ht="15.95" customHeight="1">
      <c r="A29" s="1045"/>
      <c r="B29" s="1053"/>
      <c r="C29" s="1052"/>
      <c r="D29" s="1053"/>
      <c r="E29" s="1053"/>
      <c r="F29" s="1053"/>
      <c r="G29" s="1053"/>
      <c r="H29" s="1044"/>
      <c r="I29" s="1052"/>
      <c r="J29" s="1052"/>
      <c r="K29" s="1052"/>
      <c r="L29" s="1042"/>
    </row>
    <row r="30" spans="1:12" s="1179" customFormat="1" ht="15.95" customHeight="1">
      <c r="A30" s="1045"/>
      <c r="B30" s="1053"/>
      <c r="C30" s="1052"/>
      <c r="D30" s="1053"/>
      <c r="E30" s="1053"/>
      <c r="F30" s="1053"/>
      <c r="G30" s="1053"/>
      <c r="H30" s="1044"/>
      <c r="I30" s="1052"/>
      <c r="J30" s="1052"/>
      <c r="K30" s="1052"/>
      <c r="L30" s="1042"/>
    </row>
    <row r="31" spans="1:12" s="1179" customFormat="1" ht="15.95" customHeight="1">
      <c r="A31" s="1045"/>
      <c r="B31" s="1053"/>
      <c r="C31" s="1052"/>
      <c r="D31" s="1053"/>
      <c r="E31" s="1053"/>
      <c r="F31" s="1053"/>
      <c r="G31" s="1053"/>
      <c r="H31" s="1044"/>
      <c r="I31" s="1052"/>
      <c r="J31" s="1052"/>
      <c r="K31" s="1052"/>
      <c r="L31" s="1042"/>
    </row>
    <row r="32" spans="1:12" s="1179" customFormat="1" ht="15.95" customHeight="1">
      <c r="A32" s="1045"/>
      <c r="B32" s="1053"/>
      <c r="C32" s="1052"/>
      <c r="D32" s="1053"/>
      <c r="E32" s="1053"/>
      <c r="F32" s="1053"/>
      <c r="G32" s="1053"/>
      <c r="H32" s="1044"/>
      <c r="I32" s="1052"/>
      <c r="J32" s="1052"/>
      <c r="K32" s="1052"/>
      <c r="L32" s="1042"/>
    </row>
    <row r="33" spans="1:13" ht="18" customHeight="1">
      <c r="A33" s="1010" t="s">
        <v>1634</v>
      </c>
    </row>
    <row r="34" spans="1:13" ht="18" customHeight="1">
      <c r="A34" s="1010" t="s">
        <v>129</v>
      </c>
    </row>
    <row r="35" spans="1:13" ht="18" customHeight="1">
      <c r="A35" s="1010" t="s">
        <v>2163</v>
      </c>
    </row>
    <row r="36" spans="1:13" ht="18" customHeight="1">
      <c r="A36" s="1010"/>
    </row>
    <row r="37" spans="1:13" ht="18" customHeight="1">
      <c r="A37" s="1010"/>
    </row>
    <row r="38" spans="1:13" ht="18.75" customHeight="1">
      <c r="I38" s="1252"/>
    </row>
    <row r="39" spans="1:13" s="1013" customFormat="1" ht="20.25">
      <c r="A39" s="1014"/>
      <c r="B39" s="1014"/>
      <c r="C39" s="1014"/>
      <c r="E39" s="1973" t="s">
        <v>1609</v>
      </c>
      <c r="F39" s="1973"/>
      <c r="G39" s="1973"/>
      <c r="H39" s="1014"/>
      <c r="I39" s="1159"/>
      <c r="J39" s="1016"/>
      <c r="K39" s="1159"/>
      <c r="L39" s="1016"/>
      <c r="M39" s="1016"/>
    </row>
    <row r="40" spans="1:13" ht="15.95" customHeight="1">
      <c r="A40" s="1161"/>
      <c r="B40" s="1017"/>
      <c r="C40" s="1017"/>
      <c r="D40" s="1017"/>
      <c r="E40" s="1974" t="s">
        <v>1975</v>
      </c>
      <c r="F40" s="1974"/>
      <c r="G40" s="1974"/>
      <c r="H40" s="1209"/>
      <c r="I40" s="1164"/>
      <c r="J40" s="1012"/>
      <c r="K40" s="1164"/>
      <c r="L40" s="1012"/>
      <c r="M40" s="1012"/>
    </row>
    <row r="41" spans="1:13" s="1248" customFormat="1" ht="51.75" customHeight="1">
      <c r="A41" s="1504" t="s">
        <v>1610</v>
      </c>
      <c r="B41" s="1505" t="s">
        <v>1608</v>
      </c>
      <c r="C41" s="1504" t="s">
        <v>132</v>
      </c>
      <c r="D41" s="1506" t="s">
        <v>1611</v>
      </c>
      <c r="E41" s="1506" t="s">
        <v>1612</v>
      </c>
      <c r="F41" s="1506" t="s">
        <v>2143</v>
      </c>
      <c r="G41" s="1506" t="s">
        <v>1613</v>
      </c>
      <c r="H41" s="1506" t="s">
        <v>1614</v>
      </c>
      <c r="I41" s="1505" t="s">
        <v>1615</v>
      </c>
      <c r="J41" s="1505" t="s">
        <v>1616</v>
      </c>
      <c r="K41" s="1507" t="s">
        <v>1617</v>
      </c>
    </row>
    <row r="42" spans="1:13" s="1249" customFormat="1" ht="15" customHeight="1">
      <c r="A42" s="1508" t="s">
        <v>83</v>
      </c>
      <c r="B42" s="1508" t="s">
        <v>1</v>
      </c>
      <c r="C42" s="1508" t="s">
        <v>84</v>
      </c>
      <c r="D42" s="1509" t="s">
        <v>241</v>
      </c>
      <c r="E42" s="1509" t="s">
        <v>145</v>
      </c>
      <c r="F42" s="1509"/>
      <c r="G42" s="1509" t="s">
        <v>146</v>
      </c>
      <c r="H42" s="1509" t="s">
        <v>147</v>
      </c>
      <c r="I42" s="1509" t="s">
        <v>148</v>
      </c>
      <c r="J42" s="1509" t="s">
        <v>149</v>
      </c>
      <c r="K42" s="1509" t="s">
        <v>150</v>
      </c>
    </row>
    <row r="43" spans="1:13" ht="18" customHeight="1">
      <c r="A43" s="1242" t="s">
        <v>2136</v>
      </c>
      <c r="B43" s="1489" t="str">
        <f>VLOOKUP($A43,'DANH MỤC VẬT TƯ'!$B$10:$G$55,2,0)</f>
        <v>Bò sào xả ớt</v>
      </c>
      <c r="C43" s="1489" t="str">
        <f>VLOOKUP($A43,'DANH MỤC VẬT TƯ'!$B$10:$G$55,3,0)</f>
        <v>Đĩa</v>
      </c>
      <c r="D43" s="1511">
        <f>SUMIF('BẢNG KÊ PHIẾU XK152'!$K$294:$K$486,'BẢNG TÍNH GIÁ THÀNH'!$A43,'BẢNG KÊ PHIẾU XK152'!$I$294:$I$486)</f>
        <v>5700000</v>
      </c>
      <c r="E43" s="1511"/>
      <c r="F43" s="1511"/>
      <c r="G43" s="1511">
        <f t="shared" ref="G43:G53" si="3">$G$55/$D$55*$D43</f>
        <v>9217105.2631578948</v>
      </c>
      <c r="H43" s="1511">
        <f t="shared" ref="H43:H53" si="4">$H$55/$D$55*$D43</f>
        <v>1367519.826964672</v>
      </c>
      <c r="I43" s="1511">
        <f>+SUM(D43:H43)</f>
        <v>16284625.090122567</v>
      </c>
      <c r="J43" s="1512">
        <f>SUMIF('BẢNG KÊ PHIẾU NK 155'!$G$172:$G$262,'BẢNG TÍNH GIÁ THÀNH'!$A43,'BẢNG KÊ PHIẾU NK 155'!$H$172:$H$262)</f>
        <v>100</v>
      </c>
      <c r="K43" s="1511">
        <f>IF(J43=0,"",I43/J43)</f>
        <v>162846.25090122566</v>
      </c>
    </row>
    <row r="44" spans="1:13" ht="18" customHeight="1">
      <c r="A44" s="1006" t="s">
        <v>2138</v>
      </c>
      <c r="B44" s="1243" t="str">
        <f>VLOOKUP($A44,'DANH MỤC VẬT TƯ'!$B$10:$G$55,2,0)</f>
        <v>Bò nướng Singapo</v>
      </c>
      <c r="C44" s="1243" t="str">
        <f>VLOOKUP($A44,'DANH MỤC VẬT TƯ'!$B$10:$G$55,3,0)</f>
        <v>Đĩa</v>
      </c>
      <c r="D44" s="1250">
        <f>SUMIF('BẢNG KÊ PHIẾU XK152'!$K$294:$K$486,'BẢNG TÍNH GIÁ THÀNH'!$A44,'BẢNG KÊ PHIẾU XK152'!$I$294:$I$486)</f>
        <v>9990000</v>
      </c>
      <c r="E44" s="1250"/>
      <c r="F44" s="1250"/>
      <c r="G44" s="1250">
        <f t="shared" si="3"/>
        <v>16154189.75069252</v>
      </c>
      <c r="H44" s="1250">
        <f t="shared" si="4"/>
        <v>2396758.4335749252</v>
      </c>
      <c r="I44" s="1250">
        <f t="shared" ref="I44:I53" si="5">+SUM(D44:H44)</f>
        <v>28540948.184267446</v>
      </c>
      <c r="J44" s="1251">
        <f>SUMIF('BẢNG KÊ PHIẾU NK 155'!$G$172:$G$262,'BẢNG TÍNH GIÁ THÀNH'!$A44,'BẢNG KÊ PHIẾU NK 155'!$H$172:$H$262)</f>
        <v>60</v>
      </c>
      <c r="K44" s="1250">
        <f t="shared" ref="K44:K51" si="6">IF(J44=0,"",I44/J44)</f>
        <v>475682.46973779076</v>
      </c>
    </row>
    <row r="45" spans="1:13" ht="18" customHeight="1">
      <c r="A45" s="1006" t="s">
        <v>2140</v>
      </c>
      <c r="B45" s="1243" t="str">
        <f>VLOOKUP($A45,'DANH MỤC VẬT TƯ'!$B$10:$G$55,2,0)</f>
        <v>Bò xào hành</v>
      </c>
      <c r="C45" s="1243" t="str">
        <f>VLOOKUP($A45,'DANH MỤC VẬT TƯ'!$B$10:$G$55,3,0)</f>
        <v>Đĩa</v>
      </c>
      <c r="D45" s="1250">
        <f>SUMIF('BẢNG KÊ PHIẾU XK152'!$K$294:$K$486,'BẢNG TÍNH GIÁ THÀNH'!$A45,'BẢNG KÊ PHIẾU XK152'!$I$294:$I$486)</f>
        <v>3990000</v>
      </c>
      <c r="E45" s="1250"/>
      <c r="F45" s="1250"/>
      <c r="G45" s="1250">
        <f t="shared" si="3"/>
        <v>6451973.6842105258</v>
      </c>
      <c r="H45" s="1250">
        <f t="shared" si="4"/>
        <v>957263.87887527037</v>
      </c>
      <c r="I45" s="1250">
        <f t="shared" si="5"/>
        <v>11399237.563085796</v>
      </c>
      <c r="J45" s="1251">
        <f>SUMIF('BẢNG KÊ PHIẾU NK 155'!$G$172:$G$262,'BẢNG TÍNH GIÁ THÀNH'!$A45,'BẢNG KÊ PHIẾU NK 155'!$H$172:$H$262)</f>
        <v>70</v>
      </c>
      <c r="K45" s="1250">
        <f t="shared" si="6"/>
        <v>162846.25090122566</v>
      </c>
    </row>
    <row r="46" spans="1:13" ht="18" customHeight="1">
      <c r="A46" s="1006" t="s">
        <v>2141</v>
      </c>
      <c r="B46" s="1243" t="str">
        <f>VLOOKUP($A46,'DANH MỤC VẬT TƯ'!$B$10:$G$55,2,0)</f>
        <v>Giò heo muối chiên</v>
      </c>
      <c r="C46" s="1243" t="str">
        <f>VLOOKUP($A46,'DANH MỤC VẬT TƯ'!$B$10:$G$55,3,0)</f>
        <v>Đĩa</v>
      </c>
      <c r="D46" s="1250">
        <f>SUMIF('BẢNG KÊ PHIẾU XK152'!$K$294:$K$486,'BẢNG TÍNH GIÁ THÀNH'!$A46,'BẢNG KÊ PHIẾU XK152'!$I$294:$I$486)</f>
        <v>4850000</v>
      </c>
      <c r="E46" s="1250"/>
      <c r="F46" s="1250"/>
      <c r="G46" s="1250">
        <f t="shared" si="3"/>
        <v>7842624.6537396116</v>
      </c>
      <c r="H46" s="1250">
        <f t="shared" si="4"/>
        <v>1163591.4317155543</v>
      </c>
      <c r="I46" s="1250">
        <f t="shared" si="5"/>
        <v>13856216.085455166</v>
      </c>
      <c r="J46" s="1251">
        <f>SUMIF('BẢNG KÊ PHIẾU NK 155'!$G$172:$G$262,'BẢNG TÍNH GIÁ THÀNH'!$A46,'BẢNG KÊ PHIẾU NK 155'!$H$172:$H$262)</f>
        <v>50</v>
      </c>
      <c r="K46" s="1250">
        <f t="shared" si="6"/>
        <v>277124.3217091033</v>
      </c>
    </row>
    <row r="47" spans="1:13" ht="18" customHeight="1">
      <c r="A47" s="1244" t="s">
        <v>2121</v>
      </c>
      <c r="B47" s="1243" t="str">
        <f>VLOOKUP($A47,'DANH MỤC VẬT TƯ'!$B$10:$G$55,2,0)</f>
        <v>Lẩu cá diêu hồng</v>
      </c>
      <c r="C47" s="1243" t="str">
        <f>VLOOKUP($A47,'DANH MỤC VẬT TƯ'!$B$10:$G$55,3,0)</f>
        <v>Nồi</v>
      </c>
      <c r="D47" s="1250">
        <f>SUMIF('BẢNG KÊ PHIẾU XK152'!$K$294:$K$486,'BẢNG TÍNH GIÁ THÀNH'!$A47,'BẢNG KÊ PHIẾU XK152'!$I$294:$I$486)</f>
        <v>10920000</v>
      </c>
      <c r="E47" s="1250"/>
      <c r="F47" s="1250"/>
      <c r="G47" s="1250">
        <f t="shared" si="3"/>
        <v>17658033.240997229</v>
      </c>
      <c r="H47" s="1250">
        <f t="shared" si="4"/>
        <v>2619880.0895533715</v>
      </c>
      <c r="I47" s="1250">
        <f t="shared" si="5"/>
        <v>31197913.3305506</v>
      </c>
      <c r="J47" s="1251">
        <f>SUMIF('BẢNG KÊ PHIẾU NK 155'!$G$172:$G$262,'BẢNG TÍNH GIÁ THÀNH'!$A47,'BẢNG KÊ PHIẾU NK 155'!$H$172:$H$262)</f>
        <v>140</v>
      </c>
      <c r="K47" s="1250">
        <f t="shared" si="6"/>
        <v>222842.23807536144</v>
      </c>
    </row>
    <row r="48" spans="1:13" ht="18" customHeight="1">
      <c r="A48" s="1244" t="s">
        <v>2124</v>
      </c>
      <c r="B48" s="1243" t="str">
        <f>VLOOKUP($A48,'DANH MỤC VẬT TƯ'!$B$10:$G$55,2,0)</f>
        <v>Mực nướng muối ớt</v>
      </c>
      <c r="C48" s="1243" t="str">
        <f>VLOOKUP($A48,'DANH MỤC VẬT TƯ'!$B$10:$G$55,3,0)</f>
        <v>Đĩa</v>
      </c>
      <c r="D48" s="1250">
        <f>SUMIF('BẢNG KÊ PHIẾU XK152'!$K$294:$K$486,'BẢNG TÍNH GIÁ THÀNH'!$A48,'BẢNG KÊ PHIẾU XK152'!$I$294:$I$486)</f>
        <v>10935000</v>
      </c>
      <c r="E48" s="1250"/>
      <c r="F48" s="1250"/>
      <c r="G48" s="1250">
        <f t="shared" si="3"/>
        <v>17682288.781163435</v>
      </c>
      <c r="H48" s="1250">
        <f t="shared" si="4"/>
        <v>2623478.8259401205</v>
      </c>
      <c r="I48" s="1250">
        <f t="shared" si="5"/>
        <v>31240767.607103556</v>
      </c>
      <c r="J48" s="1251">
        <f>SUMIF('BẢNG KÊ PHIẾU NK 155'!$G$172:$G$262,'BẢNG TÍNH GIÁ THÀNH'!$A48,'BẢNG KÊ PHIẾU NK 155'!$H$172:$H$262)</f>
        <v>135</v>
      </c>
      <c r="K48" s="1250">
        <f t="shared" si="6"/>
        <v>231413.09338595226</v>
      </c>
    </row>
    <row r="49" spans="1:12" ht="18" customHeight="1">
      <c r="A49" s="1244" t="s">
        <v>2127</v>
      </c>
      <c r="B49" s="1243" t="str">
        <f>VLOOKUP($A49,'DANH MỤC VẬT TƯ'!$B$10:$G$55,2,0)</f>
        <v>Bò xào thập cẩm</v>
      </c>
      <c r="C49" s="1243" t="str">
        <f>VLOOKUP($A49,'DANH MỤC VẬT TƯ'!$B$10:$G$55,3,0)</f>
        <v>Nồi</v>
      </c>
      <c r="D49" s="1250">
        <f>SUMIF('BẢNG KÊ PHIẾU XK152'!$K$294:$K$486,'BẢNG TÍNH GIÁ THÀNH'!$A49,'BẢNG KÊ PHIẾU XK152'!$I$294:$I$486)</f>
        <v>4800000</v>
      </c>
      <c r="E49" s="1250"/>
      <c r="F49" s="1250"/>
      <c r="G49" s="1250">
        <f t="shared" si="3"/>
        <v>7761772.853185595</v>
      </c>
      <c r="H49" s="1250">
        <f t="shared" si="4"/>
        <v>1151595.6437597238</v>
      </c>
      <c r="I49" s="1250">
        <f t="shared" si="5"/>
        <v>13713368.496945318</v>
      </c>
      <c r="J49" s="1251">
        <f>SUMIF('BẢNG KÊ PHIẾU NK 155'!$G$172:$G$262,'BẢNG TÍNH GIÁ THÀNH'!$A49,'BẢNG KÊ PHIẾU NK 155'!$H$172:$H$262)</f>
        <v>80</v>
      </c>
      <c r="K49" s="1250">
        <f t="shared" si="6"/>
        <v>171417.10621181648</v>
      </c>
    </row>
    <row r="50" spans="1:12" ht="18" customHeight="1">
      <c r="A50" s="1244" t="s">
        <v>2056</v>
      </c>
      <c r="B50" s="1243" t="str">
        <f>VLOOKUP($A50,'DANH MỤC VẬT TƯ'!$B$10:$G$55,2,0)</f>
        <v>Lẩu thái</v>
      </c>
      <c r="C50" s="1243" t="str">
        <f>VLOOKUP($A50,'DANH MỤC VẬT TƯ'!$B$10:$G$55,3,0)</f>
        <v>Nồi</v>
      </c>
      <c r="D50" s="1250">
        <f>SUMIF('BẢNG KÊ PHIẾU XK152'!$K$294:$K$486,'BẢNG TÍNH GIÁ THÀNH'!$A50,'BẢNG KÊ PHIẾU XK152'!$I$294:$I$486)</f>
        <v>13900000</v>
      </c>
      <c r="E50" s="1250"/>
      <c r="F50" s="1250"/>
      <c r="G50" s="1250">
        <f t="shared" si="3"/>
        <v>22476800.55401662</v>
      </c>
      <c r="H50" s="1250">
        <f t="shared" si="4"/>
        <v>3334829.0517208669</v>
      </c>
      <c r="I50" s="1250">
        <f t="shared" si="5"/>
        <v>39711629.605737485</v>
      </c>
      <c r="J50" s="1251">
        <f>SUMIF('BẢNG KÊ PHIẾU NK 155'!$G$172:$G$262,'BẢNG TÍNH GIÁ THÀNH'!$A50,'BẢNG KÊ PHIẾU NK 155'!$H$172:$H$262)</f>
        <v>100</v>
      </c>
      <c r="K50" s="1250">
        <f t="shared" si="6"/>
        <v>397116.29605737486</v>
      </c>
    </row>
    <row r="51" spans="1:12" ht="18" customHeight="1">
      <c r="A51" s="1244" t="s">
        <v>2128</v>
      </c>
      <c r="B51" s="1243" t="str">
        <f>VLOOKUP($A51,'DANH MỤC VẬT TƯ'!$B$10:$G$55,2,0)</f>
        <v>Lẩu thập cẩm</v>
      </c>
      <c r="C51" s="1243" t="str">
        <f>VLOOKUP($A51,'DANH MỤC VẬT TƯ'!$B$10:$G$55,3,0)</f>
        <v>Nồi</v>
      </c>
      <c r="D51" s="1250">
        <f>SUMIF('BẢNG KÊ PHIẾU XK152'!$K$294:$K$486,'BẢNG TÍNH GIÁ THÀNH'!$A51,'BẢNG KÊ PHIẾU XK152'!$I$294:$I$486)</f>
        <v>19800000</v>
      </c>
      <c r="E51" s="1250"/>
      <c r="F51" s="1250"/>
      <c r="G51" s="1250">
        <f t="shared" si="3"/>
        <v>32017313.019390579</v>
      </c>
      <c r="H51" s="1250">
        <f t="shared" si="4"/>
        <v>4750332.0305088609</v>
      </c>
      <c r="I51" s="1250">
        <f t="shared" si="5"/>
        <v>56567645.049899444</v>
      </c>
      <c r="J51" s="1251">
        <f>SUMIF('BẢNG KÊ PHIẾU NK 155'!$G$172:$G$262,'BẢNG TÍNH GIÁ THÀNH'!$A51,'BẢNG KÊ PHIẾU NK 155'!$H$172:$H$262)</f>
        <v>90</v>
      </c>
      <c r="K51" s="1250">
        <f t="shared" si="6"/>
        <v>628529.38944332721</v>
      </c>
    </row>
    <row r="52" spans="1:12" ht="18" customHeight="1">
      <c r="A52" s="1244" t="s">
        <v>2129</v>
      </c>
      <c r="B52" s="1243" t="str">
        <f>VLOOKUP($A52,'DANH MỤC VẬT TƯ'!$B$10:$G$55,2,0)</f>
        <v>Khoai tây chiên</v>
      </c>
      <c r="C52" s="1243" t="str">
        <f>VLOOKUP($A52,'DANH MỤC VẬT TƯ'!$B$10:$G$55,3,0)</f>
        <v>Đĩa</v>
      </c>
      <c r="D52" s="1250">
        <f>SUMIF('BẢNG KÊ PHIẾU XK152'!$K$294:$K$486,'BẢNG TÍNH GIÁ THÀNH'!$A52,'BẢNG KÊ PHIẾU XK152'!$I$294:$I$486)</f>
        <v>864000</v>
      </c>
      <c r="E52" s="1250"/>
      <c r="F52" s="1250"/>
      <c r="G52" s="1250">
        <f t="shared" si="3"/>
        <v>1397119.1135734071</v>
      </c>
      <c r="H52" s="1250">
        <f t="shared" si="4"/>
        <v>207287.21587675027</v>
      </c>
      <c r="I52" s="1250">
        <f t="shared" si="5"/>
        <v>2468406.329450157</v>
      </c>
      <c r="J52" s="1251">
        <f>SUMIF('BẢNG KÊ PHIẾU NK 155'!$G$172:$G$262,'BẢNG TÍNH GIÁ THÀNH'!$A52,'BẢNG KÊ PHIẾU NK 155'!$H$172:$H$262)</f>
        <v>85</v>
      </c>
      <c r="K52" s="1250">
        <f>IF(J52=0,"",I52/J52)</f>
        <v>29040.074464119494</v>
      </c>
    </row>
    <row r="53" spans="1:12" ht="18" customHeight="1">
      <c r="A53" s="1244" t="s">
        <v>1971</v>
      </c>
      <c r="B53" s="1243" t="str">
        <f>VLOOKUP($A53,'DANH MỤC VẬT TƯ'!$B$10:$G$55,2,0)</f>
        <v>Ngô Chiên</v>
      </c>
      <c r="C53" s="1243" t="str">
        <f>VLOOKUP($A53,'DANH MỤC VẬT TƯ'!$B$10:$G$55,3,0)</f>
        <v>Đĩa</v>
      </c>
      <c r="D53" s="1250">
        <f>SUMIF('BẢNG KÊ PHIẾU XK152'!$K$294:$K$486,'BẢNG TÍNH GIÁ THÀNH'!$A53,'BẢNG KÊ PHIẾU XK152'!$I$294:$I$486)</f>
        <v>891000</v>
      </c>
      <c r="E53" s="1250"/>
      <c r="F53" s="1250"/>
      <c r="G53" s="1250">
        <f t="shared" si="3"/>
        <v>1440779.0858725761</v>
      </c>
      <c r="H53" s="1250">
        <f t="shared" si="4"/>
        <v>213764.94137289873</v>
      </c>
      <c r="I53" s="1250">
        <f t="shared" si="5"/>
        <v>2545544.027245475</v>
      </c>
      <c r="J53" s="1251">
        <f>SUMIF('BẢNG KÊ PHIẾU NK 155'!$G$172:$G$262,'BẢNG TÍNH GIÁ THÀNH'!$A53,'BẢNG KÊ PHIẾU NK 155'!$H$172:$H$262)</f>
        <v>90</v>
      </c>
      <c r="K53" s="1250">
        <f>IF(J53=0,"",I53/J53)</f>
        <v>28283.822524949723</v>
      </c>
    </row>
    <row r="54" spans="1:12" ht="18" customHeight="1">
      <c r="A54" s="1245"/>
      <c r="B54" s="1246"/>
      <c r="C54" s="1246"/>
      <c r="D54" s="1513"/>
      <c r="E54" s="1513"/>
      <c r="F54" s="1513"/>
      <c r="G54" s="1513"/>
      <c r="H54" s="1513"/>
      <c r="I54" s="1513"/>
      <c r="J54" s="1514"/>
      <c r="K54" s="1513"/>
    </row>
    <row r="55" spans="1:12" s="1161" customFormat="1" ht="18" customHeight="1">
      <c r="A55" s="1515"/>
      <c r="B55" s="1501" t="s">
        <v>125</v>
      </c>
      <c r="C55" s="1501" t="s">
        <v>242</v>
      </c>
      <c r="D55" s="1510">
        <f>SUM(D43:D54)</f>
        <v>86640000</v>
      </c>
      <c r="E55" s="1510">
        <f>SUM(E43:E54)</f>
        <v>0</v>
      </c>
      <c r="F55" s="1510"/>
      <c r="G55" s="1510">
        <f>SUMIF('Nhật ký chung'!$E$624:$E$944,1542,'Nhật ký chung'!$G$624:$G$944)</f>
        <v>140100000</v>
      </c>
      <c r="H55" s="1510">
        <f>SUMIF('Nhật ký chung'!$E$624:$E$944,1543,'Nhật ký chung'!$G$624:$G$944)</f>
        <v>20786301.369863015</v>
      </c>
      <c r="I55" s="1510">
        <f>SUM(I43:I54)</f>
        <v>247526301.369863</v>
      </c>
      <c r="J55" s="1510">
        <f>SUM(J43:J54)</f>
        <v>1000</v>
      </c>
      <c r="K55" s="1510">
        <f>SUM(K43:K54)</f>
        <v>2787141.3134122468</v>
      </c>
    </row>
    <row r="56" spans="1:12" ht="18" customHeight="1"/>
    <row r="57" spans="1:12" s="1179" customFormat="1" ht="15.95" customHeight="1">
      <c r="A57" s="1046"/>
      <c r="B57" s="1079" t="s">
        <v>244</v>
      </c>
      <c r="C57" s="1048"/>
      <c r="D57" s="1108"/>
      <c r="E57" s="2049" t="s">
        <v>475</v>
      </c>
      <c r="F57" s="2049"/>
      <c r="G57" s="2049"/>
      <c r="H57" s="1049"/>
      <c r="I57" s="1050"/>
      <c r="J57" s="1050" t="s">
        <v>246</v>
      </c>
      <c r="K57" s="1050"/>
      <c r="L57" s="1039"/>
    </row>
    <row r="58" spans="1:12" s="1179" customFormat="1" ht="15.95" customHeight="1">
      <c r="A58" s="1045"/>
      <c r="B58" s="1053" t="s">
        <v>247</v>
      </c>
      <c r="C58" s="1052"/>
      <c r="D58" s="1253"/>
      <c r="E58" s="2032" t="s">
        <v>247</v>
      </c>
      <c r="F58" s="2032"/>
      <c r="G58" s="2032"/>
      <c r="H58" s="1044"/>
      <c r="I58" s="1052"/>
      <c r="J58" s="1052" t="s">
        <v>247</v>
      </c>
      <c r="K58" s="1052"/>
      <c r="L58" s="1042"/>
    </row>
    <row r="59" spans="1:12" s="1179" customFormat="1" ht="15.95" customHeight="1">
      <c r="A59" s="1045"/>
      <c r="B59" s="1053"/>
      <c r="C59" s="1052"/>
      <c r="D59" s="1253"/>
      <c r="E59" s="1053"/>
      <c r="F59" s="1053"/>
      <c r="G59" s="1053"/>
      <c r="H59" s="1044"/>
      <c r="I59" s="1052"/>
      <c r="J59" s="1052"/>
      <c r="K59" s="1052"/>
      <c r="L59" s="1042"/>
    </row>
    <row r="60" spans="1:12" s="1179" customFormat="1" ht="15.95" customHeight="1">
      <c r="A60" s="1045"/>
      <c r="B60" s="1053"/>
      <c r="C60" s="1052"/>
      <c r="D60" s="1253"/>
      <c r="E60" s="1053"/>
      <c r="F60" s="1053"/>
      <c r="G60" s="1053"/>
      <c r="H60" s="1044"/>
      <c r="I60" s="1052"/>
      <c r="J60" s="1052"/>
      <c r="K60" s="1052"/>
      <c r="L60" s="1042"/>
    </row>
    <row r="61" spans="1:12" s="1179" customFormat="1" ht="15.95" customHeight="1">
      <c r="A61" s="1045"/>
      <c r="B61" s="1053"/>
      <c r="C61" s="1052"/>
      <c r="D61" s="1253"/>
      <c r="E61" s="1053"/>
      <c r="F61" s="1053"/>
      <c r="G61" s="1053"/>
      <c r="H61" s="1044"/>
      <c r="I61" s="1052"/>
      <c r="J61" s="1052"/>
      <c r="K61" s="1052"/>
      <c r="L61" s="1042"/>
    </row>
    <row r="62" spans="1:12" s="1179" customFormat="1" ht="15.95" customHeight="1">
      <c r="A62" s="1045"/>
      <c r="B62" s="1053"/>
      <c r="C62" s="1052"/>
      <c r="D62" s="1253"/>
      <c r="E62" s="1053"/>
      <c r="F62" s="1053"/>
      <c r="G62" s="1053"/>
      <c r="H62" s="1044"/>
      <c r="I62" s="1052"/>
      <c r="J62" s="1052"/>
      <c r="K62" s="1052"/>
      <c r="L62" s="1042"/>
    </row>
    <row r="63" spans="1:12" s="1179" customFormat="1" ht="15.95" customHeight="1">
      <c r="A63" s="1045"/>
      <c r="B63" s="1053"/>
      <c r="C63" s="1052"/>
      <c r="D63" s="1253"/>
      <c r="E63" s="1053"/>
      <c r="F63" s="1053"/>
      <c r="G63" s="1053"/>
      <c r="H63" s="1044"/>
      <c r="I63" s="1052"/>
      <c r="J63" s="1052"/>
      <c r="K63" s="1052"/>
      <c r="L63" s="1042"/>
    </row>
    <row r="64" spans="1:12" s="1179" customFormat="1" ht="15.95" customHeight="1">
      <c r="A64" s="1045"/>
      <c r="B64" s="1053"/>
      <c r="C64" s="1052"/>
      <c r="D64" s="1253"/>
      <c r="E64" s="1053"/>
      <c r="F64" s="1053"/>
      <c r="G64" s="1053"/>
      <c r="H64" s="1044"/>
      <c r="I64" s="1052"/>
      <c r="J64" s="1052"/>
      <c r="K64" s="1052"/>
      <c r="L64" s="1042"/>
    </row>
    <row r="65" spans="1:13" s="1179" customFormat="1" ht="15.95" customHeight="1">
      <c r="A65" s="1045"/>
      <c r="B65" s="1053"/>
      <c r="C65" s="1052"/>
      <c r="D65" s="1253"/>
      <c r="E65" s="1053"/>
      <c r="F65" s="1053"/>
      <c r="G65" s="1053"/>
      <c r="H65" s="1044"/>
      <c r="I65" s="1052"/>
      <c r="J65" s="1052"/>
      <c r="K65" s="1052"/>
      <c r="L65" s="1042"/>
    </row>
    <row r="66" spans="1:13" s="1179" customFormat="1" ht="15.95" customHeight="1">
      <c r="A66" s="1045"/>
      <c r="B66" s="1053"/>
      <c r="C66" s="1052"/>
      <c r="D66" s="1253"/>
      <c r="E66" s="1053"/>
      <c r="F66" s="1053"/>
      <c r="G66" s="1053"/>
      <c r="H66" s="1044"/>
      <c r="I66" s="1052"/>
      <c r="J66" s="1052"/>
      <c r="K66" s="1052"/>
      <c r="L66" s="1042"/>
    </row>
    <row r="67" spans="1:13" s="1179" customFormat="1" ht="15.95" customHeight="1">
      <c r="A67" s="1045"/>
      <c r="B67" s="1053"/>
      <c r="C67" s="1052"/>
      <c r="D67" s="1253"/>
      <c r="E67" s="1053"/>
      <c r="F67" s="1053"/>
      <c r="G67" s="1053"/>
      <c r="H67" s="1044"/>
      <c r="I67" s="1052"/>
      <c r="J67" s="1052"/>
      <c r="K67" s="1052"/>
      <c r="L67" s="1042"/>
    </row>
    <row r="68" spans="1:13" s="1179" customFormat="1" ht="15.95" customHeight="1">
      <c r="A68" s="1045"/>
      <c r="B68" s="1053"/>
      <c r="C68" s="1052"/>
      <c r="D68" s="1253"/>
      <c r="E68" s="1053"/>
      <c r="F68" s="1053"/>
      <c r="G68" s="1053"/>
      <c r="H68" s="1044"/>
      <c r="I68" s="1052"/>
      <c r="J68" s="1052"/>
      <c r="K68" s="1052"/>
      <c r="L68" s="1042"/>
    </row>
    <row r="69" spans="1:13" ht="18" customHeight="1">
      <c r="A69" s="1010" t="s">
        <v>1634</v>
      </c>
    </row>
    <row r="70" spans="1:13" ht="18" customHeight="1">
      <c r="A70" s="1010" t="s">
        <v>129</v>
      </c>
    </row>
    <row r="71" spans="1:13" ht="18" customHeight="1">
      <c r="A71" s="1010" t="s">
        <v>2163</v>
      </c>
    </row>
    <row r="72" spans="1:13" ht="18" customHeight="1">
      <c r="A72" s="1010"/>
    </row>
    <row r="73" spans="1:13" ht="18" customHeight="1">
      <c r="A73" s="1010"/>
    </row>
    <row r="74" spans="1:13" ht="18" customHeight="1">
      <c r="A74" s="1010"/>
    </row>
    <row r="75" spans="1:13" s="1013" customFormat="1" ht="20.25">
      <c r="A75" s="1973" t="s">
        <v>1609</v>
      </c>
      <c r="B75" s="1973"/>
      <c r="C75" s="1973"/>
      <c r="D75" s="1973"/>
      <c r="E75" s="1973"/>
      <c r="F75" s="1973"/>
      <c r="G75" s="1973"/>
      <c r="H75" s="1973"/>
      <c r="I75" s="1973"/>
      <c r="J75" s="1973"/>
      <c r="K75" s="1973"/>
      <c r="L75" s="1016"/>
      <c r="M75" s="1016"/>
    </row>
    <row r="76" spans="1:13" ht="15.95" customHeight="1">
      <c r="A76" s="1974" t="s">
        <v>1976</v>
      </c>
      <c r="B76" s="1974"/>
      <c r="C76" s="1974"/>
      <c r="D76" s="1974"/>
      <c r="E76" s="1974"/>
      <c r="F76" s="1974"/>
      <c r="G76" s="1974"/>
      <c r="H76" s="1974"/>
      <c r="I76" s="1974"/>
      <c r="J76" s="1974"/>
      <c r="K76" s="1974"/>
      <c r="L76" s="1012"/>
      <c r="M76" s="1012"/>
    </row>
    <row r="77" spans="1:13" s="1248" customFormat="1" ht="55.5" customHeight="1">
      <c r="A77" s="1504" t="s">
        <v>1610</v>
      </c>
      <c r="B77" s="1505" t="s">
        <v>1608</v>
      </c>
      <c r="C77" s="1504" t="s">
        <v>132</v>
      </c>
      <c r="D77" s="1506" t="s">
        <v>1611</v>
      </c>
      <c r="E77" s="1506" t="s">
        <v>1612</v>
      </c>
      <c r="F77" s="1506" t="s">
        <v>2143</v>
      </c>
      <c r="G77" s="1506" t="s">
        <v>1613</v>
      </c>
      <c r="H77" s="1506" t="s">
        <v>1614</v>
      </c>
      <c r="I77" s="1505" t="s">
        <v>1615</v>
      </c>
      <c r="J77" s="1505" t="s">
        <v>1616</v>
      </c>
      <c r="K77" s="1507" t="s">
        <v>1617</v>
      </c>
    </row>
    <row r="78" spans="1:13" s="1249" customFormat="1" ht="15" customHeight="1">
      <c r="A78" s="1508" t="s">
        <v>83</v>
      </c>
      <c r="B78" s="1508" t="s">
        <v>1</v>
      </c>
      <c r="C78" s="1508" t="s">
        <v>84</v>
      </c>
      <c r="D78" s="1509" t="s">
        <v>241</v>
      </c>
      <c r="E78" s="1509" t="s">
        <v>145</v>
      </c>
      <c r="F78" s="1509"/>
      <c r="G78" s="1509" t="s">
        <v>146</v>
      </c>
      <c r="H78" s="1509" t="s">
        <v>147</v>
      </c>
      <c r="I78" s="1509" t="s">
        <v>148</v>
      </c>
      <c r="J78" s="1509" t="s">
        <v>149</v>
      </c>
      <c r="K78" s="1509" t="s">
        <v>150</v>
      </c>
    </row>
    <row r="79" spans="1:13" ht="18" customHeight="1">
      <c r="A79" s="1517" t="s">
        <v>2121</v>
      </c>
      <c r="B79" s="1489" t="str">
        <f>VLOOKUP($A79,'DANH MỤC VẬT TƯ'!$B$10:$G$55,2,0)</f>
        <v>Lẩu cá diêu hồng</v>
      </c>
      <c r="C79" s="1489" t="str">
        <f>VLOOKUP($A79,'DANH MỤC VẬT TƯ'!$B$10:$G$55,3,0)</f>
        <v>Nồi</v>
      </c>
      <c r="D79" s="1511">
        <f>SUMIF('BẢNG KÊ PHIẾU XK152'!$K$508:$K$731,'BẢNG TÍNH GIÁ THÀNH'!$A79,'BẢNG KÊ PHIẾU XK152'!$I$508:$I$731)</f>
        <v>19500000</v>
      </c>
      <c r="E79" s="1511"/>
      <c r="F79" s="1511"/>
      <c r="G79" s="1511">
        <f t="shared" ref="G79:G88" si="7">$G$90/$D$90*$D79</f>
        <v>22344040.730365794</v>
      </c>
      <c r="H79" s="1511">
        <f t="shared" ref="H79:H88" si="8">$H$90/$D$90*$D79</f>
        <v>3306174.3409563187</v>
      </c>
      <c r="I79" s="1511">
        <f>+SUM(D79:H79)</f>
        <v>45150215.071322113</v>
      </c>
      <c r="J79" s="1512">
        <f>SUMIF('BẢNG KÊ PHIẾU NK 155'!$G$288:$G$383,'BẢNG TÍNH GIÁ THÀNH'!$A79,'BẢNG KÊ PHIẾU NK 155'!$H$288:$H$383)</f>
        <v>250</v>
      </c>
      <c r="K79" s="1511">
        <f>IF(J79=0,"",I79/J79)</f>
        <v>180600.86028528845</v>
      </c>
    </row>
    <row r="80" spans="1:13" ht="18" customHeight="1">
      <c r="A80" s="1337" t="s">
        <v>2124</v>
      </c>
      <c r="B80" s="1243" t="str">
        <f>VLOOKUP($A80,'DANH MỤC VẬT TƯ'!$B$10:$G$55,2,0)</f>
        <v>Mực nướng muối ớt</v>
      </c>
      <c r="C80" s="1243" t="str">
        <f>VLOOKUP($A80,'DANH MỤC VẬT TƯ'!$B$10:$G$55,3,0)</f>
        <v>Đĩa</v>
      </c>
      <c r="D80" s="1250">
        <f>SUMIF('BẢNG KÊ PHIẾU XK152'!$K$508:$K$731,'BẢNG TÍNH GIÁ THÀNH'!$A80,'BẢNG KÊ PHIẾU XK152'!$I$508:$I$731)</f>
        <v>25110000</v>
      </c>
      <c r="E80" s="1250"/>
      <c r="F80" s="1250"/>
      <c r="G80" s="1250">
        <f t="shared" si="7"/>
        <v>28772249.371255647</v>
      </c>
      <c r="H80" s="1250">
        <f t="shared" si="8"/>
        <v>4257335.2667391365</v>
      </c>
      <c r="I80" s="1250">
        <f t="shared" ref="I80:I88" si="9">+SUM(D80:H80)</f>
        <v>58139584.637994789</v>
      </c>
      <c r="J80" s="1251">
        <f>SUMIF('BẢNG KÊ PHIẾU NK 155'!$G$288:$G$383,'BẢNG TÍNH GIÁ THÀNH'!$A80,'BẢNG KÊ PHIẾU NK 155'!$H$288:$H$383)</f>
        <v>310</v>
      </c>
      <c r="K80" s="1250">
        <f t="shared" ref="K80:K86" si="10">IF(J80=0,"",I80/J80)</f>
        <v>187547.04721933804</v>
      </c>
    </row>
    <row r="81" spans="1:13" ht="18" customHeight="1">
      <c r="A81" s="1337" t="s">
        <v>2127</v>
      </c>
      <c r="B81" s="1243" t="str">
        <f>VLOOKUP($A81,'DANH MỤC VẬT TƯ'!$B$10:$G$55,2,0)</f>
        <v>Bò xào thập cẩm</v>
      </c>
      <c r="C81" s="1243" t="str">
        <f>VLOOKUP($A81,'DANH MỤC VẬT TƯ'!$B$10:$G$55,3,0)</f>
        <v>Nồi</v>
      </c>
      <c r="D81" s="1250">
        <f>SUMIF('BẢNG KÊ PHIẾU XK152'!$K$508:$K$731,'BẢNG TÍNH GIÁ THÀNH'!$A81,'BẢNG KÊ PHIẾU XK152'!$I$508:$I$731)</f>
        <v>7800000</v>
      </c>
      <c r="E81" s="1250"/>
      <c r="F81" s="1250"/>
      <c r="G81" s="1250">
        <f t="shared" si="7"/>
        <v>8937616.2921463177</v>
      </c>
      <c r="H81" s="1250">
        <f t="shared" si="8"/>
        <v>1322469.7363825275</v>
      </c>
      <c r="I81" s="1250">
        <f t="shared" si="9"/>
        <v>18060086.028528847</v>
      </c>
      <c r="J81" s="1251">
        <f>SUMIF('BẢNG KÊ PHIẾU NK 155'!$G$288:$G$383,'BẢNG TÍNH GIÁ THÀNH'!$A81,'BẢNG KÊ PHIẾU NK 155'!$H$288:$H$383)</f>
        <v>130</v>
      </c>
      <c r="K81" s="1250">
        <f t="shared" si="10"/>
        <v>138923.73868099114</v>
      </c>
    </row>
    <row r="82" spans="1:13" ht="18" customHeight="1">
      <c r="A82" s="1337" t="s">
        <v>2056</v>
      </c>
      <c r="B82" s="1243" t="str">
        <f>VLOOKUP($A82,'DANH MỤC VẬT TƯ'!$B$10:$G$55,2,0)</f>
        <v>Lẩu thái</v>
      </c>
      <c r="C82" s="1243" t="str">
        <f>VLOOKUP($A82,'DANH MỤC VẬT TƯ'!$B$10:$G$55,3,0)</f>
        <v>Nồi</v>
      </c>
      <c r="D82" s="1250">
        <f>SUMIF('BẢNG KÊ PHIẾU XK152'!$K$508:$K$731,'BẢNG TÍNH GIÁ THÀNH'!$A82,'BẢNG KÊ PHIẾU XK152'!$I$508:$I$731)</f>
        <v>30580000</v>
      </c>
      <c r="E82" s="1250"/>
      <c r="F82" s="1250"/>
      <c r="G82" s="1250">
        <f t="shared" si="7"/>
        <v>35040039.258183897</v>
      </c>
      <c r="H82" s="1250">
        <f t="shared" si="8"/>
        <v>5184759.5562279094</v>
      </c>
      <c r="I82" s="1250">
        <f t="shared" si="9"/>
        <v>70804798.814411804</v>
      </c>
      <c r="J82" s="1251">
        <f>SUMIF('BẢNG KÊ PHIẾU NK 155'!$G$288:$G$383,'BẢNG TÍNH GIÁ THÀNH'!$A82,'BẢNG KÊ PHIẾU NK 155'!$H$288:$H$383)</f>
        <v>220</v>
      </c>
      <c r="K82" s="1250">
        <f t="shared" si="10"/>
        <v>321839.99461096275</v>
      </c>
    </row>
    <row r="83" spans="1:13" ht="18" customHeight="1">
      <c r="A83" s="1337" t="s">
        <v>2128</v>
      </c>
      <c r="B83" s="1243" t="str">
        <f>VLOOKUP($A83,'DANH MỤC VẬT TƯ'!$B$10:$G$55,2,0)</f>
        <v>Lẩu thập cẩm</v>
      </c>
      <c r="C83" s="1243" t="str">
        <f>VLOOKUP($A83,'DANH MỤC VẬT TƯ'!$B$10:$G$55,3,0)</f>
        <v>Nồi</v>
      </c>
      <c r="D83" s="1250">
        <f>SUMIF('BẢNG KÊ PHIẾU XK152'!$K$508:$K$731,'BẢNG TÍNH GIÁ THÀNH'!$A83,'BẢNG KÊ PHIẾU XK152'!$I$508:$I$731)</f>
        <v>33000000</v>
      </c>
      <c r="E83" s="1250"/>
      <c r="F83" s="1250"/>
      <c r="G83" s="1250">
        <f t="shared" si="7"/>
        <v>37812992.00523442</v>
      </c>
      <c r="H83" s="1250">
        <f t="shared" si="8"/>
        <v>5595064.2693106933</v>
      </c>
      <c r="I83" s="1250">
        <f t="shared" si="9"/>
        <v>76408056.274545118</v>
      </c>
      <c r="J83" s="1251">
        <f>SUMIF('BẢNG KÊ PHIẾU NK 155'!$G$288:$G$383,'BẢNG TÍNH GIÁ THÀNH'!$A83,'BẢNG KÊ PHIẾU NK 155'!$H$288:$H$383)</f>
        <v>150</v>
      </c>
      <c r="K83" s="1250">
        <f t="shared" si="10"/>
        <v>509387.04183030076</v>
      </c>
    </row>
    <row r="84" spans="1:13" ht="18" customHeight="1">
      <c r="A84" s="1337" t="s">
        <v>2129</v>
      </c>
      <c r="B84" s="1243" t="str">
        <f>VLOOKUP($A84,'DANH MỤC VẬT TƯ'!$B$10:$G$55,2,0)</f>
        <v>Khoai tây chiên</v>
      </c>
      <c r="C84" s="1243" t="str">
        <f>VLOOKUP($A84,'DANH MỤC VẬT TƯ'!$B$10:$G$55,3,0)</f>
        <v>Đĩa</v>
      </c>
      <c r="D84" s="1250">
        <f>SUMIF('BẢNG KÊ PHIẾU XK152'!$K$508:$K$731,'BẢNG TÍNH GIÁ THÀNH'!$A84,'BẢNG KÊ PHIẾU XK152'!$I$508:$I$731)</f>
        <v>1152000</v>
      </c>
      <c r="E84" s="1250"/>
      <c r="F84" s="1250"/>
      <c r="G84" s="1250">
        <f t="shared" si="7"/>
        <v>1320017.1754554564</v>
      </c>
      <c r="H84" s="1250">
        <f t="shared" si="8"/>
        <v>195318.60721957328</v>
      </c>
      <c r="I84" s="1250">
        <f t="shared" si="9"/>
        <v>2667335.7826750297</v>
      </c>
      <c r="J84" s="1251">
        <f>SUMIF('BẢNG KÊ PHIẾU NK 155'!$G$288:$G$383,'BẢNG TÍNH GIÁ THÀNH'!$A84,'BẢNG KÊ PHIẾU NK 155'!$H$288:$H$383)</f>
        <v>120</v>
      </c>
      <c r="K84" s="1250">
        <f t="shared" si="10"/>
        <v>22227.798188958583</v>
      </c>
    </row>
    <row r="85" spans="1:13" ht="18" customHeight="1">
      <c r="A85" s="1337" t="s">
        <v>1971</v>
      </c>
      <c r="B85" s="1243" t="str">
        <f>VLOOKUP($A85,'DANH MỤC VẬT TƯ'!$B$10:$G$55,2,0)</f>
        <v>Ngô Chiên</v>
      </c>
      <c r="C85" s="1243" t="str">
        <f>VLOOKUP($A85,'DANH MỤC VẬT TƯ'!$B$10:$G$55,3,0)</f>
        <v>Đĩa</v>
      </c>
      <c r="D85" s="1250">
        <f>SUMIF('BẢNG KÊ PHIẾU XK152'!$K$508:$K$731,'BẢNG TÍNH GIÁ THÀNH'!$A85,'BẢNG KÊ PHIẾU XK152'!$I$508:$I$731)</f>
        <v>1188000</v>
      </c>
      <c r="E85" s="1250"/>
      <c r="F85" s="1250"/>
      <c r="G85" s="1250">
        <f t="shared" si="7"/>
        <v>1361267.7121884392</v>
      </c>
      <c r="H85" s="1250">
        <f t="shared" si="8"/>
        <v>201422.31369518497</v>
      </c>
      <c r="I85" s="1250">
        <f t="shared" si="9"/>
        <v>2750690.0258836243</v>
      </c>
      <c r="J85" s="1251">
        <f>SUMIF('BẢNG KÊ PHIẾU NK 155'!$G$288:$G$383,'BẢNG TÍNH GIÁ THÀNH'!$A85,'BẢNG KÊ PHIẾU NK 155'!$H$288:$H$383)</f>
        <v>120</v>
      </c>
      <c r="K85" s="1250">
        <f t="shared" si="10"/>
        <v>22922.416882363537</v>
      </c>
    </row>
    <row r="86" spans="1:13" ht="18" customHeight="1">
      <c r="A86" s="1337" t="s">
        <v>2131</v>
      </c>
      <c r="B86" s="1243" t="str">
        <f>VLOOKUP($A86,'DANH MỤC VẬT TƯ'!$B$10:$G$55,2,0)</f>
        <v>Cơm Dương Châu</v>
      </c>
      <c r="C86" s="1243" t="str">
        <f>VLOOKUP($A86,'DANH MỤC VẬT TƯ'!$B$10:$G$55,3,0)</f>
        <v>Đĩa</v>
      </c>
      <c r="D86" s="1250">
        <f>SUMIF('BẢNG KÊ PHIẾU XK152'!$K$508:$K$731,'BẢNG TÍNH GIÁ THÀNH'!$A86,'BẢNG KÊ PHIẾU XK152'!$I$508:$I$731)</f>
        <v>737500</v>
      </c>
      <c r="E86" s="1250"/>
      <c r="F86" s="1250"/>
      <c r="G86" s="1250">
        <f t="shared" si="7"/>
        <v>845063.07890486019</v>
      </c>
      <c r="H86" s="1250">
        <f t="shared" si="8"/>
        <v>125041.20904898898</v>
      </c>
      <c r="I86" s="1250">
        <f t="shared" si="9"/>
        <v>1707604.2879538492</v>
      </c>
      <c r="J86" s="1251">
        <f>SUMIF('BẢNG KÊ PHIẾU NK 155'!$G$288:$G$383,'BẢNG TÍNH GIÁ THÀNH'!$A86,'BẢNG KÊ PHIẾU NK 155'!$H$288:$H$383)</f>
        <v>50</v>
      </c>
      <c r="K86" s="1250">
        <f t="shared" si="10"/>
        <v>34152.085759076981</v>
      </c>
    </row>
    <row r="87" spans="1:13" ht="18" customHeight="1">
      <c r="A87" s="1337" t="s">
        <v>2133</v>
      </c>
      <c r="B87" s="1243" t="str">
        <f>VLOOKUP($A87,'DANH MỤC VẬT TƯ'!$B$10:$G$55,2,0)</f>
        <v>Cơm chiên trứng</v>
      </c>
      <c r="C87" s="1243" t="str">
        <f>VLOOKUP($A87,'DANH MỤC VẬT TƯ'!$B$10:$G$55,3,0)</f>
        <v>Đĩa</v>
      </c>
      <c r="D87" s="1250">
        <f>SUMIF('BẢNG KÊ PHIẾU XK152'!$K$508:$K$731,'BẢNG TÍNH GIÁ THÀNH'!$A87,'BẢNG KÊ PHIẾU XK152'!$I$508:$I$731)</f>
        <v>860000</v>
      </c>
      <c r="E87" s="1250"/>
      <c r="F87" s="1250"/>
      <c r="G87" s="1250">
        <f t="shared" si="7"/>
        <v>985429.48862126074</v>
      </c>
      <c r="H87" s="1250">
        <f t="shared" si="8"/>
        <v>145810.76580627868</v>
      </c>
      <c r="I87" s="1250">
        <f t="shared" si="9"/>
        <v>1991240.2544275394</v>
      </c>
      <c r="J87" s="1251">
        <f>SUMIF('BẢNG KÊ PHIẾU NK 155'!$G$288:$G$383,'BẢNG TÍNH GIÁ THÀNH'!$A87,'BẢNG KÊ PHIẾU NK 155'!$H$288:$H$383)</f>
        <v>80</v>
      </c>
      <c r="K87" s="1250">
        <f>IF(J87=0,"",I87/J87)</f>
        <v>24890.503180344243</v>
      </c>
    </row>
    <row r="88" spans="1:13" ht="18" customHeight="1">
      <c r="A88" s="1337" t="s">
        <v>2134</v>
      </c>
      <c r="B88" s="1243" t="str">
        <f>VLOOKUP($A88,'DANH MỤC VẬT TƯ'!$B$10:$G$55,2,0)</f>
        <v>Cơm gà kho sả</v>
      </c>
      <c r="C88" s="1243" t="str">
        <f>VLOOKUP($A88,'DANH MỤC VẬT TƯ'!$B$10:$G$55,3,0)</f>
        <v>Đĩa</v>
      </c>
      <c r="D88" s="1250">
        <f>SUMIF('BẢNG KÊ PHIẾU XK152'!$K$508:$K$731,'BẢNG TÍNH GIÁ THÀNH'!$A88,'BẢNG KÊ PHIẾU XK152'!$I$508:$I$731)</f>
        <v>2340000</v>
      </c>
      <c r="E88" s="1250"/>
      <c r="F88" s="1250"/>
      <c r="G88" s="1250">
        <f t="shared" si="7"/>
        <v>2681284.8876438956</v>
      </c>
      <c r="H88" s="1250">
        <f t="shared" si="8"/>
        <v>396740.92091475823</v>
      </c>
      <c r="I88" s="1250">
        <f t="shared" si="9"/>
        <v>5418025.808558654</v>
      </c>
      <c r="J88" s="1251">
        <f>SUMIF('BẢNG KÊ PHIẾU NK 155'!$G$288:$G$383,'BẢNG TÍNH GIÁ THÀNH'!$A88,'BẢNG KÊ PHIẾU NK 155'!$H$288:$H$383)</f>
        <v>80</v>
      </c>
      <c r="K88" s="1250">
        <f>IF(J88=0,"",I88/J88)</f>
        <v>67725.322606983173</v>
      </c>
      <c r="L88" s="1254"/>
      <c r="M88" s="1254"/>
    </row>
    <row r="89" spans="1:13" ht="18" customHeight="1">
      <c r="A89" s="1518"/>
      <c r="B89" s="1246"/>
      <c r="C89" s="1246"/>
      <c r="D89" s="1513"/>
      <c r="E89" s="1513"/>
      <c r="F89" s="1513"/>
      <c r="G89" s="1513"/>
      <c r="H89" s="1513"/>
      <c r="I89" s="1513"/>
      <c r="J89" s="1514"/>
      <c r="K89" s="1513"/>
      <c r="L89" s="1254"/>
      <c r="M89" s="1254"/>
    </row>
    <row r="90" spans="1:13" s="1161" customFormat="1" ht="18" customHeight="1">
      <c r="A90" s="1515"/>
      <c r="B90" s="1501" t="s">
        <v>125</v>
      </c>
      <c r="C90" s="1501" t="s">
        <v>242</v>
      </c>
      <c r="D90" s="1510">
        <f>SUM(D79:D89)</f>
        <v>122267500</v>
      </c>
      <c r="E90" s="1510">
        <f>SUM(E79:E89)</f>
        <v>0</v>
      </c>
      <c r="F90" s="1510"/>
      <c r="G90" s="1516">
        <f>SUMIF('Nhật ký chung'!$E$982:$E$1345,1542,'Nhật ký chung'!$G$982:$G$1345)</f>
        <v>140100000</v>
      </c>
      <c r="H90" s="1516">
        <f>SUMIF('Nhật ký chung'!$E$982:$E$1345,1543,'Nhật ký chung'!$G$982:$G$1345)</f>
        <v>20730136.98630137</v>
      </c>
      <c r="I90" s="1510">
        <f>SUM(I79:I89)</f>
        <v>283097636.98630136</v>
      </c>
      <c r="J90" s="1510">
        <f>SUM(J79:J89)</f>
        <v>1510</v>
      </c>
      <c r="K90" s="1510">
        <f>SUM(K79:K89)</f>
        <v>1510216.8092446078</v>
      </c>
    </row>
    <row r="91" spans="1:13" ht="18" customHeight="1"/>
    <row r="92" spans="1:13" s="1179" customFormat="1" ht="15.95" customHeight="1">
      <c r="A92" s="1046"/>
      <c r="B92" s="1079" t="s">
        <v>244</v>
      </c>
      <c r="C92" s="1048"/>
      <c r="D92" s="1039"/>
      <c r="E92" s="2049" t="s">
        <v>475</v>
      </c>
      <c r="F92" s="2049"/>
      <c r="G92" s="2049"/>
      <c r="H92" s="1049"/>
      <c r="I92" s="1050"/>
      <c r="J92" s="1050" t="s">
        <v>246</v>
      </c>
      <c r="K92" s="1050"/>
      <c r="L92" s="1039"/>
    </row>
    <row r="93" spans="1:13" s="1179" customFormat="1" ht="15.95" customHeight="1">
      <c r="A93" s="1045"/>
      <c r="B93" s="1053" t="s">
        <v>247</v>
      </c>
      <c r="C93" s="1052"/>
      <c r="D93" s="1053"/>
      <c r="E93" s="2032" t="s">
        <v>247</v>
      </c>
      <c r="F93" s="2032"/>
      <c r="G93" s="2032"/>
      <c r="H93" s="1044"/>
      <c r="I93" s="1052"/>
      <c r="J93" s="1052" t="s">
        <v>247</v>
      </c>
      <c r="K93" s="1052"/>
      <c r="L93" s="1042"/>
    </row>
  </sheetData>
  <mergeCells count="12">
    <mergeCell ref="E92:G92"/>
    <mergeCell ref="E93:G93"/>
    <mergeCell ref="E40:G40"/>
    <mergeCell ref="A75:K75"/>
    <mergeCell ref="A76:K76"/>
    <mergeCell ref="E57:G57"/>
    <mergeCell ref="E58:G58"/>
    <mergeCell ref="E6:G6"/>
    <mergeCell ref="E7:G7"/>
    <mergeCell ref="E39:G39"/>
    <mergeCell ref="E23:G23"/>
    <mergeCell ref="E24:G24"/>
  </mergeCells>
  <printOptions horizontalCentered="1"/>
  <pageMargins left="0.25" right="0.25" top="0.75" bottom="0.25" header="0.31496062992126" footer="0.31496062992126"/>
  <pageSetup paperSize="9" scale="95" orientation="landscape" verticalDpi="0"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60093"/>
  </sheetPr>
  <dimension ref="A1:V318"/>
  <sheetViews>
    <sheetView topLeftCell="A4" zoomScale="90" zoomScaleNormal="90" workbookViewId="0">
      <selection activeCell="F162" sqref="F162"/>
    </sheetView>
  </sheetViews>
  <sheetFormatPr defaultColWidth="8.140625" defaultRowHeight="18" customHeight="1"/>
  <cols>
    <col min="1" max="1" width="9.140625" style="1287" customWidth="1"/>
    <col min="2" max="2" width="55.5703125" style="1288" customWidth="1"/>
    <col min="3" max="4" width="15.5703125" style="1289" customWidth="1"/>
    <col min="5" max="5" width="17.5703125" style="1288" customWidth="1"/>
    <col min="6" max="6" width="17.140625" style="1288" customWidth="1"/>
    <col min="7" max="8" width="15.5703125" style="1288" customWidth="1"/>
    <col min="9" max="11" width="14.7109375" style="1288" customWidth="1"/>
    <col min="12" max="12" width="11.85546875" style="1288" customWidth="1"/>
    <col min="13" max="22" width="8.140625" style="1288" customWidth="1"/>
    <col min="23" max="256" width="8.140625" style="1287"/>
    <col min="257" max="257" width="9.140625" style="1287" customWidth="1"/>
    <col min="258" max="258" width="60.5703125" style="1287" customWidth="1"/>
    <col min="259" max="260" width="15.5703125" style="1287" customWidth="1"/>
    <col min="261" max="261" width="17.5703125" style="1287" customWidth="1"/>
    <col min="262" max="262" width="17.140625" style="1287" customWidth="1"/>
    <col min="263" max="264" width="15.5703125" style="1287" customWidth="1"/>
    <col min="265" max="267" width="14.7109375" style="1287" customWidth="1"/>
    <col min="268" max="268" width="11.85546875" style="1287" customWidth="1"/>
    <col min="269" max="278" width="8.140625" style="1287" customWidth="1"/>
    <col min="279" max="512" width="8.140625" style="1287"/>
    <col min="513" max="513" width="9.140625" style="1287" customWidth="1"/>
    <col min="514" max="514" width="60.5703125" style="1287" customWidth="1"/>
    <col min="515" max="516" width="15.5703125" style="1287" customWidth="1"/>
    <col min="517" max="517" width="17.5703125" style="1287" customWidth="1"/>
    <col min="518" max="518" width="17.140625" style="1287" customWidth="1"/>
    <col min="519" max="520" width="15.5703125" style="1287" customWidth="1"/>
    <col min="521" max="523" width="14.7109375" style="1287" customWidth="1"/>
    <col min="524" max="524" width="11.85546875" style="1287" customWidth="1"/>
    <col min="525" max="534" width="8.140625" style="1287" customWidth="1"/>
    <col min="535" max="768" width="8.140625" style="1287"/>
    <col min="769" max="769" width="9.140625" style="1287" customWidth="1"/>
    <col min="770" max="770" width="60.5703125" style="1287" customWidth="1"/>
    <col min="771" max="772" width="15.5703125" style="1287" customWidth="1"/>
    <col min="773" max="773" width="17.5703125" style="1287" customWidth="1"/>
    <col min="774" max="774" width="17.140625" style="1287" customWidth="1"/>
    <col min="775" max="776" width="15.5703125" style="1287" customWidth="1"/>
    <col min="777" max="779" width="14.7109375" style="1287" customWidth="1"/>
    <col min="780" max="780" width="11.85546875" style="1287" customWidth="1"/>
    <col min="781" max="790" width="8.140625" style="1287" customWidth="1"/>
    <col min="791" max="1024" width="8.140625" style="1287"/>
    <col min="1025" max="1025" width="9.140625" style="1287" customWidth="1"/>
    <col min="1026" max="1026" width="60.5703125" style="1287" customWidth="1"/>
    <col min="1027" max="1028" width="15.5703125" style="1287" customWidth="1"/>
    <col min="1029" max="1029" width="17.5703125" style="1287" customWidth="1"/>
    <col min="1030" max="1030" width="17.140625" style="1287" customWidth="1"/>
    <col min="1031" max="1032" width="15.5703125" style="1287" customWidth="1"/>
    <col min="1033" max="1035" width="14.7109375" style="1287" customWidth="1"/>
    <col min="1036" max="1036" width="11.85546875" style="1287" customWidth="1"/>
    <col min="1037" max="1046" width="8.140625" style="1287" customWidth="1"/>
    <col min="1047" max="1280" width="8.140625" style="1287"/>
    <col min="1281" max="1281" width="9.140625" style="1287" customWidth="1"/>
    <col min="1282" max="1282" width="60.5703125" style="1287" customWidth="1"/>
    <col min="1283" max="1284" width="15.5703125" style="1287" customWidth="1"/>
    <col min="1285" max="1285" width="17.5703125" style="1287" customWidth="1"/>
    <col min="1286" max="1286" width="17.140625" style="1287" customWidth="1"/>
    <col min="1287" max="1288" width="15.5703125" style="1287" customWidth="1"/>
    <col min="1289" max="1291" width="14.7109375" style="1287" customWidth="1"/>
    <col min="1292" max="1292" width="11.85546875" style="1287" customWidth="1"/>
    <col min="1293" max="1302" width="8.140625" style="1287" customWidth="1"/>
    <col min="1303" max="1536" width="8.140625" style="1287"/>
    <col min="1537" max="1537" width="9.140625" style="1287" customWidth="1"/>
    <col min="1538" max="1538" width="60.5703125" style="1287" customWidth="1"/>
    <col min="1539" max="1540" width="15.5703125" style="1287" customWidth="1"/>
    <col min="1541" max="1541" width="17.5703125" style="1287" customWidth="1"/>
    <col min="1542" max="1542" width="17.140625" style="1287" customWidth="1"/>
    <col min="1543" max="1544" width="15.5703125" style="1287" customWidth="1"/>
    <col min="1545" max="1547" width="14.7109375" style="1287" customWidth="1"/>
    <col min="1548" max="1548" width="11.85546875" style="1287" customWidth="1"/>
    <col min="1549" max="1558" width="8.140625" style="1287" customWidth="1"/>
    <col min="1559" max="1792" width="8.140625" style="1287"/>
    <col min="1793" max="1793" width="9.140625" style="1287" customWidth="1"/>
    <col min="1794" max="1794" width="60.5703125" style="1287" customWidth="1"/>
    <col min="1795" max="1796" width="15.5703125" style="1287" customWidth="1"/>
    <col min="1797" max="1797" width="17.5703125" style="1287" customWidth="1"/>
    <col min="1798" max="1798" width="17.140625" style="1287" customWidth="1"/>
    <col min="1799" max="1800" width="15.5703125" style="1287" customWidth="1"/>
    <col min="1801" max="1803" width="14.7109375" style="1287" customWidth="1"/>
    <col min="1804" max="1804" width="11.85546875" style="1287" customWidth="1"/>
    <col min="1805" max="1814" width="8.140625" style="1287" customWidth="1"/>
    <col min="1815" max="2048" width="8.140625" style="1287"/>
    <col min="2049" max="2049" width="9.140625" style="1287" customWidth="1"/>
    <col min="2050" max="2050" width="60.5703125" style="1287" customWidth="1"/>
    <col min="2051" max="2052" width="15.5703125" style="1287" customWidth="1"/>
    <col min="2053" max="2053" width="17.5703125" style="1287" customWidth="1"/>
    <col min="2054" max="2054" width="17.140625" style="1287" customWidth="1"/>
    <col min="2055" max="2056" width="15.5703125" style="1287" customWidth="1"/>
    <col min="2057" max="2059" width="14.7109375" style="1287" customWidth="1"/>
    <col min="2060" max="2060" width="11.85546875" style="1287" customWidth="1"/>
    <col min="2061" max="2070" width="8.140625" style="1287" customWidth="1"/>
    <col min="2071" max="2304" width="8.140625" style="1287"/>
    <col min="2305" max="2305" width="9.140625" style="1287" customWidth="1"/>
    <col min="2306" max="2306" width="60.5703125" style="1287" customWidth="1"/>
    <col min="2307" max="2308" width="15.5703125" style="1287" customWidth="1"/>
    <col min="2309" max="2309" width="17.5703125" style="1287" customWidth="1"/>
    <col min="2310" max="2310" width="17.140625" style="1287" customWidth="1"/>
    <col min="2311" max="2312" width="15.5703125" style="1287" customWidth="1"/>
    <col min="2313" max="2315" width="14.7109375" style="1287" customWidth="1"/>
    <col min="2316" max="2316" width="11.85546875" style="1287" customWidth="1"/>
    <col min="2317" max="2326" width="8.140625" style="1287" customWidth="1"/>
    <col min="2327" max="2560" width="8.140625" style="1287"/>
    <col min="2561" max="2561" width="9.140625" style="1287" customWidth="1"/>
    <col min="2562" max="2562" width="60.5703125" style="1287" customWidth="1"/>
    <col min="2563" max="2564" width="15.5703125" style="1287" customWidth="1"/>
    <col min="2565" max="2565" width="17.5703125" style="1287" customWidth="1"/>
    <col min="2566" max="2566" width="17.140625" style="1287" customWidth="1"/>
    <col min="2567" max="2568" width="15.5703125" style="1287" customWidth="1"/>
    <col min="2569" max="2571" width="14.7109375" style="1287" customWidth="1"/>
    <col min="2572" max="2572" width="11.85546875" style="1287" customWidth="1"/>
    <col min="2573" max="2582" width="8.140625" style="1287" customWidth="1"/>
    <col min="2583" max="2816" width="8.140625" style="1287"/>
    <col min="2817" max="2817" width="9.140625" style="1287" customWidth="1"/>
    <col min="2818" max="2818" width="60.5703125" style="1287" customWidth="1"/>
    <col min="2819" max="2820" width="15.5703125" style="1287" customWidth="1"/>
    <col min="2821" max="2821" width="17.5703125" style="1287" customWidth="1"/>
    <col min="2822" max="2822" width="17.140625" style="1287" customWidth="1"/>
    <col min="2823" max="2824" width="15.5703125" style="1287" customWidth="1"/>
    <col min="2825" max="2827" width="14.7109375" style="1287" customWidth="1"/>
    <col min="2828" max="2828" width="11.85546875" style="1287" customWidth="1"/>
    <col min="2829" max="2838" width="8.140625" style="1287" customWidth="1"/>
    <col min="2839" max="3072" width="8.140625" style="1287"/>
    <col min="3073" max="3073" width="9.140625" style="1287" customWidth="1"/>
    <col min="3074" max="3074" width="60.5703125" style="1287" customWidth="1"/>
    <col min="3075" max="3076" width="15.5703125" style="1287" customWidth="1"/>
    <col min="3077" max="3077" width="17.5703125" style="1287" customWidth="1"/>
    <col min="3078" max="3078" width="17.140625" style="1287" customWidth="1"/>
    <col min="3079" max="3080" width="15.5703125" style="1287" customWidth="1"/>
    <col min="3081" max="3083" width="14.7109375" style="1287" customWidth="1"/>
    <col min="3084" max="3084" width="11.85546875" style="1287" customWidth="1"/>
    <col min="3085" max="3094" width="8.140625" style="1287" customWidth="1"/>
    <col min="3095" max="3328" width="8.140625" style="1287"/>
    <col min="3329" max="3329" width="9.140625" style="1287" customWidth="1"/>
    <col min="3330" max="3330" width="60.5703125" style="1287" customWidth="1"/>
    <col min="3331" max="3332" width="15.5703125" style="1287" customWidth="1"/>
    <col min="3333" max="3333" width="17.5703125" style="1287" customWidth="1"/>
    <col min="3334" max="3334" width="17.140625" style="1287" customWidth="1"/>
    <col min="3335" max="3336" width="15.5703125" style="1287" customWidth="1"/>
    <col min="3337" max="3339" width="14.7109375" style="1287" customWidth="1"/>
    <col min="3340" max="3340" width="11.85546875" style="1287" customWidth="1"/>
    <col min="3341" max="3350" width="8.140625" style="1287" customWidth="1"/>
    <col min="3351" max="3584" width="8.140625" style="1287"/>
    <col min="3585" max="3585" width="9.140625" style="1287" customWidth="1"/>
    <col min="3586" max="3586" width="60.5703125" style="1287" customWidth="1"/>
    <col min="3587" max="3588" width="15.5703125" style="1287" customWidth="1"/>
    <col min="3589" max="3589" width="17.5703125" style="1287" customWidth="1"/>
    <col min="3590" max="3590" width="17.140625" style="1287" customWidth="1"/>
    <col min="3591" max="3592" width="15.5703125" style="1287" customWidth="1"/>
    <col min="3593" max="3595" width="14.7109375" style="1287" customWidth="1"/>
    <col min="3596" max="3596" width="11.85546875" style="1287" customWidth="1"/>
    <col min="3597" max="3606" width="8.140625" style="1287" customWidth="1"/>
    <col min="3607" max="3840" width="8.140625" style="1287"/>
    <col min="3841" max="3841" width="9.140625" style="1287" customWidth="1"/>
    <col min="3842" max="3842" width="60.5703125" style="1287" customWidth="1"/>
    <col min="3843" max="3844" width="15.5703125" style="1287" customWidth="1"/>
    <col min="3845" max="3845" width="17.5703125" style="1287" customWidth="1"/>
    <col min="3846" max="3846" width="17.140625" style="1287" customWidth="1"/>
    <col min="3847" max="3848" width="15.5703125" style="1287" customWidth="1"/>
    <col min="3849" max="3851" width="14.7109375" style="1287" customWidth="1"/>
    <col min="3852" max="3852" width="11.85546875" style="1287" customWidth="1"/>
    <col min="3853" max="3862" width="8.140625" style="1287" customWidth="1"/>
    <col min="3863" max="4096" width="8.140625" style="1287"/>
    <col min="4097" max="4097" width="9.140625" style="1287" customWidth="1"/>
    <col min="4098" max="4098" width="60.5703125" style="1287" customWidth="1"/>
    <col min="4099" max="4100" width="15.5703125" style="1287" customWidth="1"/>
    <col min="4101" max="4101" width="17.5703125" style="1287" customWidth="1"/>
    <col min="4102" max="4102" width="17.140625" style="1287" customWidth="1"/>
    <col min="4103" max="4104" width="15.5703125" style="1287" customWidth="1"/>
    <col min="4105" max="4107" width="14.7109375" style="1287" customWidth="1"/>
    <col min="4108" max="4108" width="11.85546875" style="1287" customWidth="1"/>
    <col min="4109" max="4118" width="8.140625" style="1287" customWidth="1"/>
    <col min="4119" max="4352" width="8.140625" style="1287"/>
    <col min="4353" max="4353" width="9.140625" style="1287" customWidth="1"/>
    <col min="4354" max="4354" width="60.5703125" style="1287" customWidth="1"/>
    <col min="4355" max="4356" width="15.5703125" style="1287" customWidth="1"/>
    <col min="4357" max="4357" width="17.5703125" style="1287" customWidth="1"/>
    <col min="4358" max="4358" width="17.140625" style="1287" customWidth="1"/>
    <col min="4359" max="4360" width="15.5703125" style="1287" customWidth="1"/>
    <col min="4361" max="4363" width="14.7109375" style="1287" customWidth="1"/>
    <col min="4364" max="4364" width="11.85546875" style="1287" customWidth="1"/>
    <col min="4365" max="4374" width="8.140625" style="1287" customWidth="1"/>
    <col min="4375" max="4608" width="8.140625" style="1287"/>
    <col min="4609" max="4609" width="9.140625" style="1287" customWidth="1"/>
    <col min="4610" max="4610" width="60.5703125" style="1287" customWidth="1"/>
    <col min="4611" max="4612" width="15.5703125" style="1287" customWidth="1"/>
    <col min="4613" max="4613" width="17.5703125" style="1287" customWidth="1"/>
    <col min="4614" max="4614" width="17.140625" style="1287" customWidth="1"/>
    <col min="4615" max="4616" width="15.5703125" style="1287" customWidth="1"/>
    <col min="4617" max="4619" width="14.7109375" style="1287" customWidth="1"/>
    <col min="4620" max="4620" width="11.85546875" style="1287" customWidth="1"/>
    <col min="4621" max="4630" width="8.140625" style="1287" customWidth="1"/>
    <col min="4631" max="4864" width="8.140625" style="1287"/>
    <col min="4865" max="4865" width="9.140625" style="1287" customWidth="1"/>
    <col min="4866" max="4866" width="60.5703125" style="1287" customWidth="1"/>
    <col min="4867" max="4868" width="15.5703125" style="1287" customWidth="1"/>
    <col min="4869" max="4869" width="17.5703125" style="1287" customWidth="1"/>
    <col min="4870" max="4870" width="17.140625" style="1287" customWidth="1"/>
    <col min="4871" max="4872" width="15.5703125" style="1287" customWidth="1"/>
    <col min="4873" max="4875" width="14.7109375" style="1287" customWidth="1"/>
    <col min="4876" max="4876" width="11.85546875" style="1287" customWidth="1"/>
    <col min="4877" max="4886" width="8.140625" style="1287" customWidth="1"/>
    <col min="4887" max="5120" width="8.140625" style="1287"/>
    <col min="5121" max="5121" width="9.140625" style="1287" customWidth="1"/>
    <col min="5122" max="5122" width="60.5703125" style="1287" customWidth="1"/>
    <col min="5123" max="5124" width="15.5703125" style="1287" customWidth="1"/>
    <col min="5125" max="5125" width="17.5703125" style="1287" customWidth="1"/>
    <col min="5126" max="5126" width="17.140625" style="1287" customWidth="1"/>
    <col min="5127" max="5128" width="15.5703125" style="1287" customWidth="1"/>
    <col min="5129" max="5131" width="14.7109375" style="1287" customWidth="1"/>
    <col min="5132" max="5132" width="11.85546875" style="1287" customWidth="1"/>
    <col min="5133" max="5142" width="8.140625" style="1287" customWidth="1"/>
    <col min="5143" max="5376" width="8.140625" style="1287"/>
    <col min="5377" max="5377" width="9.140625" style="1287" customWidth="1"/>
    <col min="5378" max="5378" width="60.5703125" style="1287" customWidth="1"/>
    <col min="5379" max="5380" width="15.5703125" style="1287" customWidth="1"/>
    <col min="5381" max="5381" width="17.5703125" style="1287" customWidth="1"/>
    <col min="5382" max="5382" width="17.140625" style="1287" customWidth="1"/>
    <col min="5383" max="5384" width="15.5703125" style="1287" customWidth="1"/>
    <col min="5385" max="5387" width="14.7109375" style="1287" customWidth="1"/>
    <col min="5388" max="5388" width="11.85546875" style="1287" customWidth="1"/>
    <col min="5389" max="5398" width="8.140625" style="1287" customWidth="1"/>
    <col min="5399" max="5632" width="8.140625" style="1287"/>
    <col min="5633" max="5633" width="9.140625" style="1287" customWidth="1"/>
    <col min="5634" max="5634" width="60.5703125" style="1287" customWidth="1"/>
    <col min="5635" max="5636" width="15.5703125" style="1287" customWidth="1"/>
    <col min="5637" max="5637" width="17.5703125" style="1287" customWidth="1"/>
    <col min="5638" max="5638" width="17.140625" style="1287" customWidth="1"/>
    <col min="5639" max="5640" width="15.5703125" style="1287" customWidth="1"/>
    <col min="5641" max="5643" width="14.7109375" style="1287" customWidth="1"/>
    <col min="5644" max="5644" width="11.85546875" style="1287" customWidth="1"/>
    <col min="5645" max="5654" width="8.140625" style="1287" customWidth="1"/>
    <col min="5655" max="5888" width="8.140625" style="1287"/>
    <col min="5889" max="5889" width="9.140625" style="1287" customWidth="1"/>
    <col min="5890" max="5890" width="60.5703125" style="1287" customWidth="1"/>
    <col min="5891" max="5892" width="15.5703125" style="1287" customWidth="1"/>
    <col min="5893" max="5893" width="17.5703125" style="1287" customWidth="1"/>
    <col min="5894" max="5894" width="17.140625" style="1287" customWidth="1"/>
    <col min="5895" max="5896" width="15.5703125" style="1287" customWidth="1"/>
    <col min="5897" max="5899" width="14.7109375" style="1287" customWidth="1"/>
    <col min="5900" max="5900" width="11.85546875" style="1287" customWidth="1"/>
    <col min="5901" max="5910" width="8.140625" style="1287" customWidth="1"/>
    <col min="5911" max="6144" width="8.140625" style="1287"/>
    <col min="6145" max="6145" width="9.140625" style="1287" customWidth="1"/>
    <col min="6146" max="6146" width="60.5703125" style="1287" customWidth="1"/>
    <col min="6147" max="6148" width="15.5703125" style="1287" customWidth="1"/>
    <col min="6149" max="6149" width="17.5703125" style="1287" customWidth="1"/>
    <col min="6150" max="6150" width="17.140625" style="1287" customWidth="1"/>
    <col min="6151" max="6152" width="15.5703125" style="1287" customWidth="1"/>
    <col min="6153" max="6155" width="14.7109375" style="1287" customWidth="1"/>
    <col min="6156" max="6156" width="11.85546875" style="1287" customWidth="1"/>
    <col min="6157" max="6166" width="8.140625" style="1287" customWidth="1"/>
    <col min="6167" max="6400" width="8.140625" style="1287"/>
    <col min="6401" max="6401" width="9.140625" style="1287" customWidth="1"/>
    <col min="6402" max="6402" width="60.5703125" style="1287" customWidth="1"/>
    <col min="6403" max="6404" width="15.5703125" style="1287" customWidth="1"/>
    <col min="6405" max="6405" width="17.5703125" style="1287" customWidth="1"/>
    <col min="6406" max="6406" width="17.140625" style="1287" customWidth="1"/>
    <col min="6407" max="6408" width="15.5703125" style="1287" customWidth="1"/>
    <col min="6409" max="6411" width="14.7109375" style="1287" customWidth="1"/>
    <col min="6412" max="6412" width="11.85546875" style="1287" customWidth="1"/>
    <col min="6413" max="6422" width="8.140625" style="1287" customWidth="1"/>
    <col min="6423" max="6656" width="8.140625" style="1287"/>
    <col min="6657" max="6657" width="9.140625" style="1287" customWidth="1"/>
    <col min="6658" max="6658" width="60.5703125" style="1287" customWidth="1"/>
    <col min="6659" max="6660" width="15.5703125" style="1287" customWidth="1"/>
    <col min="6661" max="6661" width="17.5703125" style="1287" customWidth="1"/>
    <col min="6662" max="6662" width="17.140625" style="1287" customWidth="1"/>
    <col min="6663" max="6664" width="15.5703125" style="1287" customWidth="1"/>
    <col min="6665" max="6667" width="14.7109375" style="1287" customWidth="1"/>
    <col min="6668" max="6668" width="11.85546875" style="1287" customWidth="1"/>
    <col min="6669" max="6678" width="8.140625" style="1287" customWidth="1"/>
    <col min="6679" max="6912" width="8.140625" style="1287"/>
    <col min="6913" max="6913" width="9.140625" style="1287" customWidth="1"/>
    <col min="6914" max="6914" width="60.5703125" style="1287" customWidth="1"/>
    <col min="6915" max="6916" width="15.5703125" style="1287" customWidth="1"/>
    <col min="6917" max="6917" width="17.5703125" style="1287" customWidth="1"/>
    <col min="6918" max="6918" width="17.140625" style="1287" customWidth="1"/>
    <col min="6919" max="6920" width="15.5703125" style="1287" customWidth="1"/>
    <col min="6921" max="6923" width="14.7109375" style="1287" customWidth="1"/>
    <col min="6924" max="6924" width="11.85546875" style="1287" customWidth="1"/>
    <col min="6925" max="6934" width="8.140625" style="1287" customWidth="1"/>
    <col min="6935" max="7168" width="8.140625" style="1287"/>
    <col min="7169" max="7169" width="9.140625" style="1287" customWidth="1"/>
    <col min="7170" max="7170" width="60.5703125" style="1287" customWidth="1"/>
    <col min="7171" max="7172" width="15.5703125" style="1287" customWidth="1"/>
    <col min="7173" max="7173" width="17.5703125" style="1287" customWidth="1"/>
    <col min="7174" max="7174" width="17.140625" style="1287" customWidth="1"/>
    <col min="7175" max="7176" width="15.5703125" style="1287" customWidth="1"/>
    <col min="7177" max="7179" width="14.7109375" style="1287" customWidth="1"/>
    <col min="7180" max="7180" width="11.85546875" style="1287" customWidth="1"/>
    <col min="7181" max="7190" width="8.140625" style="1287" customWidth="1"/>
    <col min="7191" max="7424" width="8.140625" style="1287"/>
    <col min="7425" max="7425" width="9.140625" style="1287" customWidth="1"/>
    <col min="7426" max="7426" width="60.5703125" style="1287" customWidth="1"/>
    <col min="7427" max="7428" width="15.5703125" style="1287" customWidth="1"/>
    <col min="7429" max="7429" width="17.5703125" style="1287" customWidth="1"/>
    <col min="7430" max="7430" width="17.140625" style="1287" customWidth="1"/>
    <col min="7431" max="7432" width="15.5703125" style="1287" customWidth="1"/>
    <col min="7433" max="7435" width="14.7109375" style="1287" customWidth="1"/>
    <col min="7436" max="7436" width="11.85546875" style="1287" customWidth="1"/>
    <col min="7437" max="7446" width="8.140625" style="1287" customWidth="1"/>
    <col min="7447" max="7680" width="8.140625" style="1287"/>
    <col min="7681" max="7681" width="9.140625" style="1287" customWidth="1"/>
    <col min="7682" max="7682" width="60.5703125" style="1287" customWidth="1"/>
    <col min="7683" max="7684" width="15.5703125" style="1287" customWidth="1"/>
    <col min="7685" max="7685" width="17.5703125" style="1287" customWidth="1"/>
    <col min="7686" max="7686" width="17.140625" style="1287" customWidth="1"/>
    <col min="7687" max="7688" width="15.5703125" style="1287" customWidth="1"/>
    <col min="7689" max="7691" width="14.7109375" style="1287" customWidth="1"/>
    <col min="7692" max="7692" width="11.85546875" style="1287" customWidth="1"/>
    <col min="7693" max="7702" width="8.140625" style="1287" customWidth="1"/>
    <col min="7703" max="7936" width="8.140625" style="1287"/>
    <col min="7937" max="7937" width="9.140625" style="1287" customWidth="1"/>
    <col min="7938" max="7938" width="60.5703125" style="1287" customWidth="1"/>
    <col min="7939" max="7940" width="15.5703125" style="1287" customWidth="1"/>
    <col min="7941" max="7941" width="17.5703125" style="1287" customWidth="1"/>
    <col min="7942" max="7942" width="17.140625" style="1287" customWidth="1"/>
    <col min="7943" max="7944" width="15.5703125" style="1287" customWidth="1"/>
    <col min="7945" max="7947" width="14.7109375" style="1287" customWidth="1"/>
    <col min="7948" max="7948" width="11.85546875" style="1287" customWidth="1"/>
    <col min="7949" max="7958" width="8.140625" style="1287" customWidth="1"/>
    <col min="7959" max="8192" width="8.140625" style="1287"/>
    <col min="8193" max="8193" width="9.140625" style="1287" customWidth="1"/>
    <col min="8194" max="8194" width="60.5703125" style="1287" customWidth="1"/>
    <col min="8195" max="8196" width="15.5703125" style="1287" customWidth="1"/>
    <col min="8197" max="8197" width="17.5703125" style="1287" customWidth="1"/>
    <col min="8198" max="8198" width="17.140625" style="1287" customWidth="1"/>
    <col min="8199" max="8200" width="15.5703125" style="1287" customWidth="1"/>
    <col min="8201" max="8203" width="14.7109375" style="1287" customWidth="1"/>
    <col min="8204" max="8204" width="11.85546875" style="1287" customWidth="1"/>
    <col min="8205" max="8214" width="8.140625" style="1287" customWidth="1"/>
    <col min="8215" max="8448" width="8.140625" style="1287"/>
    <col min="8449" max="8449" width="9.140625" style="1287" customWidth="1"/>
    <col min="8450" max="8450" width="60.5703125" style="1287" customWidth="1"/>
    <col min="8451" max="8452" width="15.5703125" style="1287" customWidth="1"/>
    <col min="8453" max="8453" width="17.5703125" style="1287" customWidth="1"/>
    <col min="8454" max="8454" width="17.140625" style="1287" customWidth="1"/>
    <col min="8455" max="8456" width="15.5703125" style="1287" customWidth="1"/>
    <col min="8457" max="8459" width="14.7109375" style="1287" customWidth="1"/>
    <col min="8460" max="8460" width="11.85546875" style="1287" customWidth="1"/>
    <col min="8461" max="8470" width="8.140625" style="1287" customWidth="1"/>
    <col min="8471" max="8704" width="8.140625" style="1287"/>
    <col min="8705" max="8705" width="9.140625" style="1287" customWidth="1"/>
    <col min="8706" max="8706" width="60.5703125" style="1287" customWidth="1"/>
    <col min="8707" max="8708" width="15.5703125" style="1287" customWidth="1"/>
    <col min="8709" max="8709" width="17.5703125" style="1287" customWidth="1"/>
    <col min="8710" max="8710" width="17.140625" style="1287" customWidth="1"/>
    <col min="8711" max="8712" width="15.5703125" style="1287" customWidth="1"/>
    <col min="8713" max="8715" width="14.7109375" style="1287" customWidth="1"/>
    <col min="8716" max="8716" width="11.85546875" style="1287" customWidth="1"/>
    <col min="8717" max="8726" width="8.140625" style="1287" customWidth="1"/>
    <col min="8727" max="8960" width="8.140625" style="1287"/>
    <col min="8961" max="8961" width="9.140625" style="1287" customWidth="1"/>
    <col min="8962" max="8962" width="60.5703125" style="1287" customWidth="1"/>
    <col min="8963" max="8964" width="15.5703125" style="1287" customWidth="1"/>
    <col min="8965" max="8965" width="17.5703125" style="1287" customWidth="1"/>
    <col min="8966" max="8966" width="17.140625" style="1287" customWidth="1"/>
    <col min="8967" max="8968" width="15.5703125" style="1287" customWidth="1"/>
    <col min="8969" max="8971" width="14.7109375" style="1287" customWidth="1"/>
    <col min="8972" max="8972" width="11.85546875" style="1287" customWidth="1"/>
    <col min="8973" max="8982" width="8.140625" style="1287" customWidth="1"/>
    <col min="8983" max="9216" width="8.140625" style="1287"/>
    <col min="9217" max="9217" width="9.140625" style="1287" customWidth="1"/>
    <col min="9218" max="9218" width="60.5703125" style="1287" customWidth="1"/>
    <col min="9219" max="9220" width="15.5703125" style="1287" customWidth="1"/>
    <col min="9221" max="9221" width="17.5703125" style="1287" customWidth="1"/>
    <col min="9222" max="9222" width="17.140625" style="1287" customWidth="1"/>
    <col min="9223" max="9224" width="15.5703125" style="1287" customWidth="1"/>
    <col min="9225" max="9227" width="14.7109375" style="1287" customWidth="1"/>
    <col min="9228" max="9228" width="11.85546875" style="1287" customWidth="1"/>
    <col min="9229" max="9238" width="8.140625" style="1287" customWidth="1"/>
    <col min="9239" max="9472" width="8.140625" style="1287"/>
    <col min="9473" max="9473" width="9.140625" style="1287" customWidth="1"/>
    <col min="9474" max="9474" width="60.5703125" style="1287" customWidth="1"/>
    <col min="9475" max="9476" width="15.5703125" style="1287" customWidth="1"/>
    <col min="9477" max="9477" width="17.5703125" style="1287" customWidth="1"/>
    <col min="9478" max="9478" width="17.140625" style="1287" customWidth="1"/>
    <col min="9479" max="9480" width="15.5703125" style="1287" customWidth="1"/>
    <col min="9481" max="9483" width="14.7109375" style="1287" customWidth="1"/>
    <col min="9484" max="9484" width="11.85546875" style="1287" customWidth="1"/>
    <col min="9485" max="9494" width="8.140625" style="1287" customWidth="1"/>
    <col min="9495" max="9728" width="8.140625" style="1287"/>
    <col min="9729" max="9729" width="9.140625" style="1287" customWidth="1"/>
    <col min="9730" max="9730" width="60.5703125" style="1287" customWidth="1"/>
    <col min="9731" max="9732" width="15.5703125" style="1287" customWidth="1"/>
    <col min="9733" max="9733" width="17.5703125" style="1287" customWidth="1"/>
    <col min="9734" max="9734" width="17.140625" style="1287" customWidth="1"/>
    <col min="9735" max="9736" width="15.5703125" style="1287" customWidth="1"/>
    <col min="9737" max="9739" width="14.7109375" style="1287" customWidth="1"/>
    <col min="9740" max="9740" width="11.85546875" style="1287" customWidth="1"/>
    <col min="9741" max="9750" width="8.140625" style="1287" customWidth="1"/>
    <col min="9751" max="9984" width="8.140625" style="1287"/>
    <col min="9985" max="9985" width="9.140625" style="1287" customWidth="1"/>
    <col min="9986" max="9986" width="60.5703125" style="1287" customWidth="1"/>
    <col min="9987" max="9988" width="15.5703125" style="1287" customWidth="1"/>
    <col min="9989" max="9989" width="17.5703125" style="1287" customWidth="1"/>
    <col min="9990" max="9990" width="17.140625" style="1287" customWidth="1"/>
    <col min="9991" max="9992" width="15.5703125" style="1287" customWidth="1"/>
    <col min="9993" max="9995" width="14.7109375" style="1287" customWidth="1"/>
    <col min="9996" max="9996" width="11.85546875" style="1287" customWidth="1"/>
    <col min="9997" max="10006" width="8.140625" style="1287" customWidth="1"/>
    <col min="10007" max="10240" width="8.140625" style="1287"/>
    <col min="10241" max="10241" width="9.140625" style="1287" customWidth="1"/>
    <col min="10242" max="10242" width="60.5703125" style="1287" customWidth="1"/>
    <col min="10243" max="10244" width="15.5703125" style="1287" customWidth="1"/>
    <col min="10245" max="10245" width="17.5703125" style="1287" customWidth="1"/>
    <col min="10246" max="10246" width="17.140625" style="1287" customWidth="1"/>
    <col min="10247" max="10248" width="15.5703125" style="1287" customWidth="1"/>
    <col min="10249" max="10251" width="14.7109375" style="1287" customWidth="1"/>
    <col min="10252" max="10252" width="11.85546875" style="1287" customWidth="1"/>
    <col min="10253" max="10262" width="8.140625" style="1287" customWidth="1"/>
    <col min="10263" max="10496" width="8.140625" style="1287"/>
    <col min="10497" max="10497" width="9.140625" style="1287" customWidth="1"/>
    <col min="10498" max="10498" width="60.5703125" style="1287" customWidth="1"/>
    <col min="10499" max="10500" width="15.5703125" style="1287" customWidth="1"/>
    <col min="10501" max="10501" width="17.5703125" style="1287" customWidth="1"/>
    <col min="10502" max="10502" width="17.140625" style="1287" customWidth="1"/>
    <col min="10503" max="10504" width="15.5703125" style="1287" customWidth="1"/>
    <col min="10505" max="10507" width="14.7109375" style="1287" customWidth="1"/>
    <col min="10508" max="10508" width="11.85546875" style="1287" customWidth="1"/>
    <col min="10509" max="10518" width="8.140625" style="1287" customWidth="1"/>
    <col min="10519" max="10752" width="8.140625" style="1287"/>
    <col min="10753" max="10753" width="9.140625" style="1287" customWidth="1"/>
    <col min="10754" max="10754" width="60.5703125" style="1287" customWidth="1"/>
    <col min="10755" max="10756" width="15.5703125" style="1287" customWidth="1"/>
    <col min="10757" max="10757" width="17.5703125" style="1287" customWidth="1"/>
    <col min="10758" max="10758" width="17.140625" style="1287" customWidth="1"/>
    <col min="10759" max="10760" width="15.5703125" style="1287" customWidth="1"/>
    <col min="10761" max="10763" width="14.7109375" style="1287" customWidth="1"/>
    <col min="10764" max="10764" width="11.85546875" style="1287" customWidth="1"/>
    <col min="10765" max="10774" width="8.140625" style="1287" customWidth="1"/>
    <col min="10775" max="11008" width="8.140625" style="1287"/>
    <col min="11009" max="11009" width="9.140625" style="1287" customWidth="1"/>
    <col min="11010" max="11010" width="60.5703125" style="1287" customWidth="1"/>
    <col min="11011" max="11012" width="15.5703125" style="1287" customWidth="1"/>
    <col min="11013" max="11013" width="17.5703125" style="1287" customWidth="1"/>
    <col min="11014" max="11014" width="17.140625" style="1287" customWidth="1"/>
    <col min="11015" max="11016" width="15.5703125" style="1287" customWidth="1"/>
    <col min="11017" max="11019" width="14.7109375" style="1287" customWidth="1"/>
    <col min="11020" max="11020" width="11.85546875" style="1287" customWidth="1"/>
    <col min="11021" max="11030" width="8.140625" style="1287" customWidth="1"/>
    <col min="11031" max="11264" width="8.140625" style="1287"/>
    <col min="11265" max="11265" width="9.140625" style="1287" customWidth="1"/>
    <col min="11266" max="11266" width="60.5703125" style="1287" customWidth="1"/>
    <col min="11267" max="11268" width="15.5703125" style="1287" customWidth="1"/>
    <col min="11269" max="11269" width="17.5703125" style="1287" customWidth="1"/>
    <col min="11270" max="11270" width="17.140625" style="1287" customWidth="1"/>
    <col min="11271" max="11272" width="15.5703125" style="1287" customWidth="1"/>
    <col min="11273" max="11275" width="14.7109375" style="1287" customWidth="1"/>
    <col min="11276" max="11276" width="11.85546875" style="1287" customWidth="1"/>
    <col min="11277" max="11286" width="8.140625" style="1287" customWidth="1"/>
    <col min="11287" max="11520" width="8.140625" style="1287"/>
    <col min="11521" max="11521" width="9.140625" style="1287" customWidth="1"/>
    <col min="11522" max="11522" width="60.5703125" style="1287" customWidth="1"/>
    <col min="11523" max="11524" width="15.5703125" style="1287" customWidth="1"/>
    <col min="11525" max="11525" width="17.5703125" style="1287" customWidth="1"/>
    <col min="11526" max="11526" width="17.140625" style="1287" customWidth="1"/>
    <col min="11527" max="11528" width="15.5703125" style="1287" customWidth="1"/>
    <col min="11529" max="11531" width="14.7109375" style="1287" customWidth="1"/>
    <col min="11532" max="11532" width="11.85546875" style="1287" customWidth="1"/>
    <col min="11533" max="11542" width="8.140625" style="1287" customWidth="1"/>
    <col min="11543" max="11776" width="8.140625" style="1287"/>
    <col min="11777" max="11777" width="9.140625" style="1287" customWidth="1"/>
    <col min="11778" max="11778" width="60.5703125" style="1287" customWidth="1"/>
    <col min="11779" max="11780" width="15.5703125" style="1287" customWidth="1"/>
    <col min="11781" max="11781" width="17.5703125" style="1287" customWidth="1"/>
    <col min="11782" max="11782" width="17.140625" style="1287" customWidth="1"/>
    <col min="11783" max="11784" width="15.5703125" style="1287" customWidth="1"/>
    <col min="11785" max="11787" width="14.7109375" style="1287" customWidth="1"/>
    <col min="11788" max="11788" width="11.85546875" style="1287" customWidth="1"/>
    <col min="11789" max="11798" width="8.140625" style="1287" customWidth="1"/>
    <col min="11799" max="12032" width="8.140625" style="1287"/>
    <col min="12033" max="12033" width="9.140625" style="1287" customWidth="1"/>
    <col min="12034" max="12034" width="60.5703125" style="1287" customWidth="1"/>
    <col min="12035" max="12036" width="15.5703125" style="1287" customWidth="1"/>
    <col min="12037" max="12037" width="17.5703125" style="1287" customWidth="1"/>
    <col min="12038" max="12038" width="17.140625" style="1287" customWidth="1"/>
    <col min="12039" max="12040" width="15.5703125" style="1287" customWidth="1"/>
    <col min="12041" max="12043" width="14.7109375" style="1287" customWidth="1"/>
    <col min="12044" max="12044" width="11.85546875" style="1287" customWidth="1"/>
    <col min="12045" max="12054" width="8.140625" style="1287" customWidth="1"/>
    <col min="12055" max="12288" width="8.140625" style="1287"/>
    <col min="12289" max="12289" width="9.140625" style="1287" customWidth="1"/>
    <col min="12290" max="12290" width="60.5703125" style="1287" customWidth="1"/>
    <col min="12291" max="12292" width="15.5703125" style="1287" customWidth="1"/>
    <col min="12293" max="12293" width="17.5703125" style="1287" customWidth="1"/>
    <col min="12294" max="12294" width="17.140625" style="1287" customWidth="1"/>
    <col min="12295" max="12296" width="15.5703125" style="1287" customWidth="1"/>
    <col min="12297" max="12299" width="14.7109375" style="1287" customWidth="1"/>
    <col min="12300" max="12300" width="11.85546875" style="1287" customWidth="1"/>
    <col min="12301" max="12310" width="8.140625" style="1287" customWidth="1"/>
    <col min="12311" max="12544" width="8.140625" style="1287"/>
    <col min="12545" max="12545" width="9.140625" style="1287" customWidth="1"/>
    <col min="12546" max="12546" width="60.5703125" style="1287" customWidth="1"/>
    <col min="12547" max="12548" width="15.5703125" style="1287" customWidth="1"/>
    <col min="12549" max="12549" width="17.5703125" style="1287" customWidth="1"/>
    <col min="12550" max="12550" width="17.140625" style="1287" customWidth="1"/>
    <col min="12551" max="12552" width="15.5703125" style="1287" customWidth="1"/>
    <col min="12553" max="12555" width="14.7109375" style="1287" customWidth="1"/>
    <col min="12556" max="12556" width="11.85546875" style="1287" customWidth="1"/>
    <col min="12557" max="12566" width="8.140625" style="1287" customWidth="1"/>
    <col min="12567" max="12800" width="8.140625" style="1287"/>
    <col min="12801" max="12801" width="9.140625" style="1287" customWidth="1"/>
    <col min="12802" max="12802" width="60.5703125" style="1287" customWidth="1"/>
    <col min="12803" max="12804" width="15.5703125" style="1287" customWidth="1"/>
    <col min="12805" max="12805" width="17.5703125" style="1287" customWidth="1"/>
    <col min="12806" max="12806" width="17.140625" style="1287" customWidth="1"/>
    <col min="12807" max="12808" width="15.5703125" style="1287" customWidth="1"/>
    <col min="12809" max="12811" width="14.7109375" style="1287" customWidth="1"/>
    <col min="12812" max="12812" width="11.85546875" style="1287" customWidth="1"/>
    <col min="12813" max="12822" width="8.140625" style="1287" customWidth="1"/>
    <col min="12823" max="13056" width="8.140625" style="1287"/>
    <col min="13057" max="13057" width="9.140625" style="1287" customWidth="1"/>
    <col min="13058" max="13058" width="60.5703125" style="1287" customWidth="1"/>
    <col min="13059" max="13060" width="15.5703125" style="1287" customWidth="1"/>
    <col min="13061" max="13061" width="17.5703125" style="1287" customWidth="1"/>
    <col min="13062" max="13062" width="17.140625" style="1287" customWidth="1"/>
    <col min="13063" max="13064" width="15.5703125" style="1287" customWidth="1"/>
    <col min="13065" max="13067" width="14.7109375" style="1287" customWidth="1"/>
    <col min="13068" max="13068" width="11.85546875" style="1287" customWidth="1"/>
    <col min="13069" max="13078" width="8.140625" style="1287" customWidth="1"/>
    <col min="13079" max="13312" width="8.140625" style="1287"/>
    <col min="13313" max="13313" width="9.140625" style="1287" customWidth="1"/>
    <col min="13314" max="13314" width="60.5703125" style="1287" customWidth="1"/>
    <col min="13315" max="13316" width="15.5703125" style="1287" customWidth="1"/>
    <col min="13317" max="13317" width="17.5703125" style="1287" customWidth="1"/>
    <col min="13318" max="13318" width="17.140625" style="1287" customWidth="1"/>
    <col min="13319" max="13320" width="15.5703125" style="1287" customWidth="1"/>
    <col min="13321" max="13323" width="14.7109375" style="1287" customWidth="1"/>
    <col min="13324" max="13324" width="11.85546875" style="1287" customWidth="1"/>
    <col min="13325" max="13334" width="8.140625" style="1287" customWidth="1"/>
    <col min="13335" max="13568" width="8.140625" style="1287"/>
    <col min="13569" max="13569" width="9.140625" style="1287" customWidth="1"/>
    <col min="13570" max="13570" width="60.5703125" style="1287" customWidth="1"/>
    <col min="13571" max="13572" width="15.5703125" style="1287" customWidth="1"/>
    <col min="13573" max="13573" width="17.5703125" style="1287" customWidth="1"/>
    <col min="13574" max="13574" width="17.140625" style="1287" customWidth="1"/>
    <col min="13575" max="13576" width="15.5703125" style="1287" customWidth="1"/>
    <col min="13577" max="13579" width="14.7109375" style="1287" customWidth="1"/>
    <col min="13580" max="13580" width="11.85546875" style="1287" customWidth="1"/>
    <col min="13581" max="13590" width="8.140625" style="1287" customWidth="1"/>
    <col min="13591" max="13824" width="8.140625" style="1287"/>
    <col min="13825" max="13825" width="9.140625" style="1287" customWidth="1"/>
    <col min="13826" max="13826" width="60.5703125" style="1287" customWidth="1"/>
    <col min="13827" max="13828" width="15.5703125" style="1287" customWidth="1"/>
    <col min="13829" max="13829" width="17.5703125" style="1287" customWidth="1"/>
    <col min="13830" max="13830" width="17.140625" style="1287" customWidth="1"/>
    <col min="13831" max="13832" width="15.5703125" style="1287" customWidth="1"/>
    <col min="13833" max="13835" width="14.7109375" style="1287" customWidth="1"/>
    <col min="13836" max="13836" width="11.85546875" style="1287" customWidth="1"/>
    <col min="13837" max="13846" width="8.140625" style="1287" customWidth="1"/>
    <col min="13847" max="14080" width="8.140625" style="1287"/>
    <col min="14081" max="14081" width="9.140625" style="1287" customWidth="1"/>
    <col min="14082" max="14082" width="60.5703125" style="1287" customWidth="1"/>
    <col min="14083" max="14084" width="15.5703125" style="1287" customWidth="1"/>
    <col min="14085" max="14085" width="17.5703125" style="1287" customWidth="1"/>
    <col min="14086" max="14086" width="17.140625" style="1287" customWidth="1"/>
    <col min="14087" max="14088" width="15.5703125" style="1287" customWidth="1"/>
    <col min="14089" max="14091" width="14.7109375" style="1287" customWidth="1"/>
    <col min="14092" max="14092" width="11.85546875" style="1287" customWidth="1"/>
    <col min="14093" max="14102" width="8.140625" style="1287" customWidth="1"/>
    <col min="14103" max="14336" width="8.140625" style="1287"/>
    <col min="14337" max="14337" width="9.140625" style="1287" customWidth="1"/>
    <col min="14338" max="14338" width="60.5703125" style="1287" customWidth="1"/>
    <col min="14339" max="14340" width="15.5703125" style="1287" customWidth="1"/>
    <col min="14341" max="14341" width="17.5703125" style="1287" customWidth="1"/>
    <col min="14342" max="14342" width="17.140625" style="1287" customWidth="1"/>
    <col min="14343" max="14344" width="15.5703125" style="1287" customWidth="1"/>
    <col min="14345" max="14347" width="14.7109375" style="1287" customWidth="1"/>
    <col min="14348" max="14348" width="11.85546875" style="1287" customWidth="1"/>
    <col min="14349" max="14358" width="8.140625" style="1287" customWidth="1"/>
    <col min="14359" max="14592" width="8.140625" style="1287"/>
    <col min="14593" max="14593" width="9.140625" style="1287" customWidth="1"/>
    <col min="14594" max="14594" width="60.5703125" style="1287" customWidth="1"/>
    <col min="14595" max="14596" width="15.5703125" style="1287" customWidth="1"/>
    <col min="14597" max="14597" width="17.5703125" style="1287" customWidth="1"/>
    <col min="14598" max="14598" width="17.140625" style="1287" customWidth="1"/>
    <col min="14599" max="14600" width="15.5703125" style="1287" customWidth="1"/>
    <col min="14601" max="14603" width="14.7109375" style="1287" customWidth="1"/>
    <col min="14604" max="14604" width="11.85546875" style="1287" customWidth="1"/>
    <col min="14605" max="14614" width="8.140625" style="1287" customWidth="1"/>
    <col min="14615" max="14848" width="8.140625" style="1287"/>
    <col min="14849" max="14849" width="9.140625" style="1287" customWidth="1"/>
    <col min="14850" max="14850" width="60.5703125" style="1287" customWidth="1"/>
    <col min="14851" max="14852" width="15.5703125" style="1287" customWidth="1"/>
    <col min="14853" max="14853" width="17.5703125" style="1287" customWidth="1"/>
    <col min="14854" max="14854" width="17.140625" style="1287" customWidth="1"/>
    <col min="14855" max="14856" width="15.5703125" style="1287" customWidth="1"/>
    <col min="14857" max="14859" width="14.7109375" style="1287" customWidth="1"/>
    <col min="14860" max="14860" width="11.85546875" style="1287" customWidth="1"/>
    <col min="14861" max="14870" width="8.140625" style="1287" customWidth="1"/>
    <col min="14871" max="15104" width="8.140625" style="1287"/>
    <col min="15105" max="15105" width="9.140625" style="1287" customWidth="1"/>
    <col min="15106" max="15106" width="60.5703125" style="1287" customWidth="1"/>
    <col min="15107" max="15108" width="15.5703125" style="1287" customWidth="1"/>
    <col min="15109" max="15109" width="17.5703125" style="1287" customWidth="1"/>
    <col min="15110" max="15110" width="17.140625" style="1287" customWidth="1"/>
    <col min="15111" max="15112" width="15.5703125" style="1287" customWidth="1"/>
    <col min="15113" max="15115" width="14.7109375" style="1287" customWidth="1"/>
    <col min="15116" max="15116" width="11.85546875" style="1287" customWidth="1"/>
    <col min="15117" max="15126" width="8.140625" style="1287" customWidth="1"/>
    <col min="15127" max="15360" width="8.140625" style="1287"/>
    <col min="15361" max="15361" width="9.140625" style="1287" customWidth="1"/>
    <col min="15362" max="15362" width="60.5703125" style="1287" customWidth="1"/>
    <col min="15363" max="15364" width="15.5703125" style="1287" customWidth="1"/>
    <col min="15365" max="15365" width="17.5703125" style="1287" customWidth="1"/>
    <col min="15366" max="15366" width="17.140625" style="1287" customWidth="1"/>
    <col min="15367" max="15368" width="15.5703125" style="1287" customWidth="1"/>
    <col min="15369" max="15371" width="14.7109375" style="1287" customWidth="1"/>
    <col min="15372" max="15372" width="11.85546875" style="1287" customWidth="1"/>
    <col min="15373" max="15382" width="8.140625" style="1287" customWidth="1"/>
    <col min="15383" max="15616" width="8.140625" style="1287"/>
    <col min="15617" max="15617" width="9.140625" style="1287" customWidth="1"/>
    <col min="15618" max="15618" width="60.5703125" style="1287" customWidth="1"/>
    <col min="15619" max="15620" width="15.5703125" style="1287" customWidth="1"/>
    <col min="15621" max="15621" width="17.5703125" style="1287" customWidth="1"/>
    <col min="15622" max="15622" width="17.140625" style="1287" customWidth="1"/>
    <col min="15623" max="15624" width="15.5703125" style="1287" customWidth="1"/>
    <col min="15625" max="15627" width="14.7109375" style="1287" customWidth="1"/>
    <col min="15628" max="15628" width="11.85546875" style="1287" customWidth="1"/>
    <col min="15629" max="15638" width="8.140625" style="1287" customWidth="1"/>
    <col min="15639" max="15872" width="8.140625" style="1287"/>
    <col min="15873" max="15873" width="9.140625" style="1287" customWidth="1"/>
    <col min="15874" max="15874" width="60.5703125" style="1287" customWidth="1"/>
    <col min="15875" max="15876" width="15.5703125" style="1287" customWidth="1"/>
    <col min="15877" max="15877" width="17.5703125" style="1287" customWidth="1"/>
    <col min="15878" max="15878" width="17.140625" style="1287" customWidth="1"/>
    <col min="15879" max="15880" width="15.5703125" style="1287" customWidth="1"/>
    <col min="15881" max="15883" width="14.7109375" style="1287" customWidth="1"/>
    <col min="15884" max="15884" width="11.85546875" style="1287" customWidth="1"/>
    <col min="15885" max="15894" width="8.140625" style="1287" customWidth="1"/>
    <col min="15895" max="16128" width="8.140625" style="1287"/>
    <col min="16129" max="16129" width="9.140625" style="1287" customWidth="1"/>
    <col min="16130" max="16130" width="60.5703125" style="1287" customWidth="1"/>
    <col min="16131" max="16132" width="15.5703125" style="1287" customWidth="1"/>
    <col min="16133" max="16133" width="17.5703125" style="1287" customWidth="1"/>
    <col min="16134" max="16134" width="17.140625" style="1287" customWidth="1"/>
    <col min="16135" max="16136" width="15.5703125" style="1287" customWidth="1"/>
    <col min="16137" max="16139" width="14.7109375" style="1287" customWidth="1"/>
    <col min="16140" max="16140" width="11.85546875" style="1287" customWidth="1"/>
    <col min="16141" max="16150" width="8.140625" style="1287" customWidth="1"/>
    <col min="16151" max="16384" width="8.140625" style="1287"/>
  </cols>
  <sheetData>
    <row r="1" spans="1:22" s="1264" customFormat="1" ht="15.75">
      <c r="A1" s="1240" t="s">
        <v>1634</v>
      </c>
      <c r="B1" s="1261"/>
      <c r="C1" s="1261"/>
      <c r="D1" s="1262"/>
      <c r="E1" s="1263"/>
      <c r="F1" s="1263"/>
      <c r="G1" s="1060"/>
      <c r="H1" s="1060"/>
      <c r="I1" s="1060"/>
      <c r="J1" s="1263"/>
      <c r="K1" s="1263"/>
      <c r="L1" s="1263"/>
      <c r="M1" s="1263"/>
      <c r="N1" s="1263"/>
      <c r="O1" s="1263"/>
      <c r="P1" s="1263"/>
      <c r="Q1" s="1263"/>
      <c r="R1" s="1263"/>
      <c r="S1" s="1263"/>
      <c r="T1" s="1263"/>
      <c r="U1" s="1263"/>
      <c r="V1" s="1263"/>
    </row>
    <row r="2" spans="1:22" s="1264" customFormat="1" ht="15.75">
      <c r="A2" s="1240" t="s">
        <v>129</v>
      </c>
      <c r="B2" s="1261"/>
      <c r="C2" s="1261"/>
      <c r="D2" s="1262"/>
      <c r="E2" s="1263"/>
      <c r="F2" s="1263"/>
      <c r="G2" s="1265"/>
      <c r="H2" s="1265"/>
      <c r="I2" s="1265"/>
      <c r="J2" s="1263"/>
      <c r="K2" s="1263"/>
      <c r="L2" s="1263"/>
      <c r="M2" s="1263"/>
      <c r="N2" s="1263"/>
      <c r="O2" s="1263"/>
      <c r="P2" s="1263"/>
      <c r="Q2" s="1263"/>
      <c r="R2" s="1263"/>
      <c r="S2" s="1263"/>
      <c r="T2" s="1263"/>
      <c r="U2" s="1263"/>
      <c r="V2" s="1263"/>
    </row>
    <row r="3" spans="1:22" s="1264" customFormat="1" ht="15.75">
      <c r="B3" s="1263"/>
      <c r="C3" s="1262"/>
      <c r="D3" s="1262"/>
      <c r="E3" s="1263"/>
      <c r="F3" s="1263"/>
      <c r="G3" s="1265"/>
      <c r="H3" s="1265"/>
      <c r="I3" s="1265"/>
      <c r="J3" s="1263"/>
      <c r="K3" s="1263"/>
      <c r="L3" s="1263"/>
      <c r="M3" s="1263"/>
      <c r="N3" s="1263"/>
      <c r="O3" s="1263"/>
      <c r="P3" s="1263"/>
      <c r="Q3" s="1263"/>
      <c r="R3" s="1263"/>
      <c r="S3" s="1263"/>
      <c r="T3" s="1263"/>
      <c r="U3" s="1263"/>
      <c r="V3" s="1263"/>
    </row>
    <row r="4" spans="1:22" s="1264" customFormat="1" ht="15.75">
      <c r="B4" s="1263"/>
      <c r="C4" s="1262"/>
      <c r="D4" s="1262"/>
      <c r="E4" s="1263"/>
      <c r="F4" s="1263"/>
      <c r="G4" s="1265"/>
      <c r="H4" s="1265"/>
      <c r="I4" s="1265"/>
      <c r="K4" s="1263"/>
      <c r="L4" s="1263"/>
      <c r="M4" s="1263"/>
      <c r="N4" s="1263"/>
      <c r="O4" s="1263"/>
      <c r="P4" s="1263"/>
      <c r="Q4" s="1263"/>
      <c r="R4" s="1263"/>
      <c r="S4" s="1263"/>
      <c r="T4" s="1263"/>
      <c r="U4" s="1263"/>
      <c r="V4" s="1263"/>
    </row>
    <row r="5" spans="1:22" s="1264" customFormat="1" ht="20.25">
      <c r="B5" s="1266"/>
      <c r="C5" s="1266"/>
      <c r="D5" s="1266" t="s">
        <v>2160</v>
      </c>
      <c r="E5" s="1266"/>
      <c r="F5" s="1266"/>
      <c r="G5" s="1266"/>
      <c r="H5" s="1266"/>
      <c r="I5" s="1265"/>
      <c r="J5" s="1265"/>
      <c r="K5" s="1263"/>
      <c r="L5" s="1263"/>
      <c r="M5" s="1263"/>
      <c r="N5" s="1263"/>
      <c r="O5" s="1263"/>
      <c r="P5" s="1263"/>
      <c r="Q5" s="1263"/>
      <c r="R5" s="1263"/>
      <c r="S5" s="1263"/>
      <c r="T5" s="1263"/>
      <c r="U5" s="1263"/>
      <c r="V5" s="1263"/>
    </row>
    <row r="6" spans="1:22" s="1264" customFormat="1" ht="18.75">
      <c r="B6" s="1267"/>
      <c r="C6" s="1267"/>
      <c r="D6" s="1267" t="s">
        <v>1724</v>
      </c>
      <c r="E6" s="1267"/>
      <c r="F6" s="1267"/>
      <c r="G6" s="1267"/>
      <c r="H6" s="1267"/>
      <c r="I6" s="1265"/>
      <c r="J6" s="1265"/>
      <c r="K6" s="1263"/>
      <c r="L6" s="1263"/>
      <c r="M6" s="1263"/>
      <c r="N6" s="1263"/>
      <c r="O6" s="1263"/>
      <c r="P6" s="1263"/>
      <c r="Q6" s="1263"/>
      <c r="R6" s="1263"/>
      <c r="S6" s="1263"/>
      <c r="T6" s="1263"/>
      <c r="U6" s="1263"/>
      <c r="V6" s="1263"/>
    </row>
    <row r="7" spans="1:22" s="1264" customFormat="1" ht="20.25" customHeight="1">
      <c r="A7" s="2050" t="s">
        <v>104</v>
      </c>
      <c r="B7" s="2050" t="s">
        <v>278</v>
      </c>
      <c r="C7" s="2052" t="s">
        <v>100</v>
      </c>
      <c r="D7" s="2053"/>
      <c r="E7" s="2052" t="s">
        <v>279</v>
      </c>
      <c r="F7" s="2053"/>
      <c r="G7" s="2052" t="s">
        <v>280</v>
      </c>
      <c r="H7" s="2053"/>
      <c r="I7" s="1265"/>
      <c r="J7" s="1265"/>
      <c r="K7" s="1263"/>
      <c r="L7" s="1263"/>
      <c r="M7" s="1263"/>
      <c r="N7" s="1263"/>
      <c r="O7" s="1263"/>
      <c r="P7" s="1263"/>
      <c r="Q7" s="1263"/>
      <c r="R7" s="1263"/>
      <c r="S7" s="1263"/>
      <c r="T7" s="1263"/>
      <c r="U7" s="1263"/>
      <c r="V7" s="1263"/>
    </row>
    <row r="8" spans="1:22" s="1264" customFormat="1" ht="18" customHeight="1">
      <c r="A8" s="2051"/>
      <c r="B8" s="2051"/>
      <c r="C8" s="1519" t="s">
        <v>281</v>
      </c>
      <c r="D8" s="1519" t="s">
        <v>282</v>
      </c>
      <c r="E8" s="1519" t="s">
        <v>281</v>
      </c>
      <c r="F8" s="1519" t="s">
        <v>282</v>
      </c>
      <c r="G8" s="1519" t="s">
        <v>281</v>
      </c>
      <c r="H8" s="1519" t="s">
        <v>282</v>
      </c>
      <c r="I8" s="1265"/>
      <c r="J8" s="1265"/>
      <c r="K8" s="1263"/>
      <c r="L8" s="1263"/>
      <c r="M8" s="1263"/>
      <c r="N8" s="1263"/>
      <c r="O8" s="1263"/>
      <c r="P8" s="1263"/>
      <c r="Q8" s="1263"/>
      <c r="R8" s="1263"/>
      <c r="S8" s="1263"/>
      <c r="T8" s="1263"/>
      <c r="U8" s="1263"/>
      <c r="V8" s="1263"/>
    </row>
    <row r="9" spans="1:22" s="1273" customFormat="1" ht="18" customHeight="1">
      <c r="A9" s="1268">
        <v>111</v>
      </c>
      <c r="B9" s="1269" t="s">
        <v>31</v>
      </c>
      <c r="C9" s="1270">
        <v>4813697443.566555</v>
      </c>
      <c r="D9" s="1270">
        <v>0</v>
      </c>
      <c r="E9" s="1271">
        <f>SUMIF('Nhật ký chung'!$E$12:$E$618,CĐPS!$A9,'Nhật ký chung'!$G$12:$G$618)</f>
        <v>0</v>
      </c>
      <c r="F9" s="1271">
        <f>SUMIF('Nhật ký chung'!$E$12:$E$618,CĐPS!$A9,'Nhật ký chung'!$H$12:$H$618)</f>
        <v>70629027.615384623</v>
      </c>
      <c r="G9" s="1271">
        <f>MAX(C9+E9-D9-F9,0)</f>
        <v>4743068415.95117</v>
      </c>
      <c r="H9" s="1271">
        <f>MAX(D9+F9-C9-E9,0)</f>
        <v>0</v>
      </c>
      <c r="I9" s="1272"/>
      <c r="J9" s="1272"/>
      <c r="K9" s="1272"/>
      <c r="L9" s="1272"/>
      <c r="M9" s="1272"/>
      <c r="N9" s="1272"/>
    </row>
    <row r="10" spans="1:22" s="1273" customFormat="1" ht="18" customHeight="1">
      <c r="A10" s="1268">
        <v>112</v>
      </c>
      <c r="B10" s="1269" t="s">
        <v>32</v>
      </c>
      <c r="C10" s="1270">
        <v>2501311806</v>
      </c>
      <c r="D10" s="1270">
        <v>0</v>
      </c>
      <c r="E10" s="1271">
        <f>SUMIF('Nhật ký chung'!$E$12:$E$618,CĐPS!$A10,'Nhật ký chung'!$G$12:$G$618)</f>
        <v>937921110.42412949</v>
      </c>
      <c r="F10" s="1271">
        <f>SUMIF('Nhật ký chung'!$E$12:$E$618,CĐPS!$A10,'Nhật ký chung'!$H$12:$H$618)</f>
        <v>802276972.02188206</v>
      </c>
      <c r="G10" s="1271">
        <f t="shared" ref="G10:G68" si="0">MAX(C10+E10-D10-F10,0)</f>
        <v>2636955944.4022474</v>
      </c>
      <c r="H10" s="1271">
        <f t="shared" ref="H10:H68" si="1">MAX(D10+F10-C10-E10,0)</f>
        <v>0</v>
      </c>
      <c r="I10" s="1272"/>
      <c r="J10" s="1272"/>
      <c r="K10" s="1272"/>
      <c r="L10" s="1272"/>
      <c r="M10" s="1272"/>
      <c r="N10" s="1272"/>
    </row>
    <row r="11" spans="1:22" s="1276" customFormat="1" ht="18" customHeight="1">
      <c r="A11" s="1268">
        <v>121</v>
      </c>
      <c r="B11" s="1269" t="s">
        <v>33</v>
      </c>
      <c r="C11" s="1274"/>
      <c r="D11" s="1274"/>
      <c r="E11" s="1271">
        <f>SUMIF('Nhật ký chung'!$E$12:$E$618,CĐPS!$A11,'Nhật ký chung'!$G$12:$G$618)</f>
        <v>0</v>
      </c>
      <c r="F11" s="1271">
        <f>SUMIF('Nhật ký chung'!$E$12:$E$618,CĐPS!$A11,'Nhật ký chung'!$H$12:$H$618)</f>
        <v>0</v>
      </c>
      <c r="G11" s="1271">
        <f>MAX(C11+E11-D11-F11,0)</f>
        <v>0</v>
      </c>
      <c r="H11" s="1271">
        <f>MAX(D11+F11-C11-E11,0)</f>
        <v>0</v>
      </c>
      <c r="I11" s="1275"/>
      <c r="J11" s="1275"/>
      <c r="K11" s="1275"/>
      <c r="L11" s="1275"/>
      <c r="M11" s="1275"/>
      <c r="N11" s="1275"/>
    </row>
    <row r="12" spans="1:22" s="1276" customFormat="1" ht="18" customHeight="1">
      <c r="A12" s="1277">
        <v>131</v>
      </c>
      <c r="B12" s="1278" t="s">
        <v>34</v>
      </c>
      <c r="C12" s="1279">
        <f t="shared" ref="C12:H12" si="2">SUBTOTAL(9,C13:C19)</f>
        <v>393099326.42412949</v>
      </c>
      <c r="D12" s="1279">
        <f t="shared" si="2"/>
        <v>0</v>
      </c>
      <c r="E12" s="1279">
        <f t="shared" si="2"/>
        <v>544593500</v>
      </c>
      <c r="F12" s="1279">
        <f t="shared" si="2"/>
        <v>937692826.42412949</v>
      </c>
      <c r="G12" s="1279">
        <f t="shared" si="2"/>
        <v>0</v>
      </c>
      <c r="H12" s="1279">
        <f t="shared" si="2"/>
        <v>0</v>
      </c>
      <c r="I12" s="1275"/>
      <c r="J12" s="1275"/>
      <c r="K12" s="1275"/>
      <c r="L12" s="1275"/>
      <c r="M12" s="1275"/>
      <c r="N12" s="1275"/>
    </row>
    <row r="13" spans="1:22" s="1273" customFormat="1" ht="18" customHeight="1">
      <c r="A13" s="1520" t="s">
        <v>1772</v>
      </c>
      <c r="B13" s="1269" t="s">
        <v>1771</v>
      </c>
      <c r="C13" s="1281">
        <v>77150000</v>
      </c>
      <c r="D13" s="1270"/>
      <c r="E13" s="1271">
        <f>SUMIF('Nhật ký chung'!$E$12:$E$618,CĐPS!$A13,'Nhật ký chung'!$G$12:$G$618)</f>
        <v>228206000</v>
      </c>
      <c r="F13" s="1271">
        <f>SUMIF('Nhật ký chung'!$E$12:$E$618,CĐPS!$A13,'Nhật ký chung'!$H$12:$H$618)</f>
        <v>305356000</v>
      </c>
      <c r="G13" s="1271">
        <f t="shared" ref="G13:G19" si="3">MAX(C13+E13-D13-F13,0)</f>
        <v>0</v>
      </c>
      <c r="H13" s="1271">
        <f t="shared" ref="H13:H19" si="4">MAX(D13+F13-C13-E13,0)</f>
        <v>0</v>
      </c>
      <c r="I13" s="1272"/>
      <c r="J13" s="1272"/>
      <c r="K13" s="1272"/>
      <c r="L13" s="1272"/>
      <c r="M13" s="1272"/>
      <c r="N13" s="1272"/>
    </row>
    <row r="14" spans="1:22" s="1273" customFormat="1" ht="18" customHeight="1">
      <c r="A14" s="1520" t="s">
        <v>1789</v>
      </c>
      <c r="B14" s="1269" t="s">
        <v>1788</v>
      </c>
      <c r="C14" s="1281">
        <v>52570000</v>
      </c>
      <c r="D14" s="1270"/>
      <c r="E14" s="1271">
        <f>SUMIF('Nhật ký chung'!$E$12:$E$618,CĐPS!$A14,'Nhật ký chung'!$G$12:$G$618)</f>
        <v>50622000</v>
      </c>
      <c r="F14" s="1271">
        <f>SUMIF('Nhật ký chung'!$E$12:$E$618,CĐPS!$A14,'Nhật ký chung'!$H$12:$H$618)</f>
        <v>103192000</v>
      </c>
      <c r="G14" s="1271">
        <f t="shared" si="3"/>
        <v>0</v>
      </c>
      <c r="H14" s="1271">
        <f t="shared" si="4"/>
        <v>0</v>
      </c>
      <c r="I14" s="1272"/>
      <c r="J14" s="1272"/>
      <c r="K14" s="1272"/>
      <c r="L14" s="1272"/>
      <c r="M14" s="1272"/>
      <c r="N14" s="1272"/>
    </row>
    <row r="15" spans="1:22" s="1273" customFormat="1" ht="18" customHeight="1">
      <c r="A15" s="1520" t="s">
        <v>1786</v>
      </c>
      <c r="B15" s="1269" t="s">
        <v>1785</v>
      </c>
      <c r="C15" s="1281">
        <v>82411926.424129486</v>
      </c>
      <c r="D15" s="1270"/>
      <c r="E15" s="1271">
        <f>SUMIF('Nhật ký chung'!$E$12:$E$618,CĐPS!$A15,'Nhật ký chung'!$G$12:$G$618)</f>
        <v>104478000</v>
      </c>
      <c r="F15" s="1271">
        <f>SUMIF('Nhật ký chung'!$E$12:$E$618,CĐPS!$A15,'Nhật ký chung'!$H$12:$H$618)</f>
        <v>186889926.42412949</v>
      </c>
      <c r="G15" s="1271">
        <f t="shared" si="3"/>
        <v>0</v>
      </c>
      <c r="H15" s="1271">
        <f t="shared" si="4"/>
        <v>0</v>
      </c>
      <c r="I15" s="1272"/>
      <c r="J15" s="1272"/>
      <c r="K15" s="1272"/>
      <c r="L15" s="1272"/>
      <c r="M15" s="1272"/>
      <c r="N15" s="1272"/>
    </row>
    <row r="16" spans="1:22" s="1273" customFormat="1" ht="18" customHeight="1">
      <c r="A16" s="1520" t="s">
        <v>1781</v>
      </c>
      <c r="B16" s="1269" t="s">
        <v>1780</v>
      </c>
      <c r="C16" s="1281">
        <v>29400000</v>
      </c>
      <c r="D16" s="1270"/>
      <c r="E16" s="1271">
        <f>SUMIF('Nhật ký chung'!$E$12:$E$618,CĐPS!$A16,'Nhật ký chung'!$G$12:$G$618)</f>
        <v>113520000</v>
      </c>
      <c r="F16" s="1271">
        <f>SUMIF('Nhật ký chung'!$E$12:$E$618,CĐPS!$A16,'Nhật ký chung'!$H$12:$H$618)</f>
        <v>142920000</v>
      </c>
      <c r="G16" s="1271">
        <f t="shared" si="3"/>
        <v>0</v>
      </c>
      <c r="H16" s="1271">
        <f t="shared" si="4"/>
        <v>0</v>
      </c>
      <c r="I16" s="1272"/>
      <c r="J16" s="1272"/>
      <c r="K16" s="1272"/>
      <c r="L16" s="1272"/>
      <c r="M16" s="1272"/>
      <c r="N16" s="1272"/>
    </row>
    <row r="17" spans="1:14" s="1273" customFormat="1" ht="18" customHeight="1">
      <c r="A17" s="1520" t="s">
        <v>1783</v>
      </c>
      <c r="B17" s="1269" t="s">
        <v>1782</v>
      </c>
      <c r="C17" s="1282">
        <v>50000000</v>
      </c>
      <c r="D17" s="1270"/>
      <c r="E17" s="1271">
        <f>SUMIF('Nhật ký chung'!$E$12:$E$618,CĐPS!$A17,'Nhật ký chung'!$G$12:$G$618)</f>
        <v>17077500</v>
      </c>
      <c r="F17" s="1271">
        <f>SUMIF('Nhật ký chung'!$E$12:$E$618,CĐPS!$A17,'Nhật ký chung'!$H$12:$H$618)</f>
        <v>67077500</v>
      </c>
      <c r="G17" s="1271">
        <f t="shared" si="3"/>
        <v>0</v>
      </c>
      <c r="H17" s="1271">
        <f t="shared" si="4"/>
        <v>0</v>
      </c>
      <c r="I17" s="1272"/>
      <c r="J17" s="1272"/>
      <c r="K17" s="1272"/>
      <c r="L17" s="1272"/>
      <c r="M17" s="1272"/>
      <c r="N17" s="1272"/>
    </row>
    <row r="18" spans="1:14" s="1273" customFormat="1" ht="18" customHeight="1">
      <c r="A18" s="1520" t="s">
        <v>1792</v>
      </c>
      <c r="B18" s="1269" t="s">
        <v>1791</v>
      </c>
      <c r="C18" s="1282">
        <v>51170000</v>
      </c>
      <c r="D18" s="1270"/>
      <c r="E18" s="1271">
        <f>SUMIF('Nhật ký chung'!$E$12:$E$618,CĐPS!$A18,'Nhật ký chung'!$G$12:$G$618)</f>
        <v>22082500</v>
      </c>
      <c r="F18" s="1271">
        <f>SUMIF('Nhật ký chung'!$E$12:$E$618,CĐPS!$A18,'Nhật ký chung'!$H$12:$H$618)</f>
        <v>73252500</v>
      </c>
      <c r="G18" s="1271">
        <f t="shared" si="3"/>
        <v>0</v>
      </c>
      <c r="H18" s="1271">
        <f t="shared" si="4"/>
        <v>0</v>
      </c>
      <c r="I18" s="1272"/>
      <c r="J18" s="1272"/>
      <c r="K18" s="1272"/>
      <c r="L18" s="1272"/>
      <c r="M18" s="1272"/>
      <c r="N18" s="1272"/>
    </row>
    <row r="19" spans="1:14" s="1273" customFormat="1" ht="18" customHeight="1">
      <c r="A19" s="1520" t="s">
        <v>1795</v>
      </c>
      <c r="B19" s="1269" t="s">
        <v>1794</v>
      </c>
      <c r="C19" s="1282">
        <v>50397400</v>
      </c>
      <c r="D19" s="1270"/>
      <c r="E19" s="1271">
        <f>SUMIF('Nhật ký chung'!$E$12:$E$618,CĐPS!$A19,'Nhật ký chung'!$G$12:$G$618)</f>
        <v>8607500</v>
      </c>
      <c r="F19" s="1271">
        <f>SUMIF('Nhật ký chung'!$E$12:$E$618,CĐPS!$A19,'Nhật ký chung'!$H$12:$H$618)</f>
        <v>59004900</v>
      </c>
      <c r="G19" s="1271">
        <f t="shared" si="3"/>
        <v>0</v>
      </c>
      <c r="H19" s="1271">
        <f t="shared" si="4"/>
        <v>0</v>
      </c>
      <c r="I19" s="1272"/>
      <c r="J19" s="1272"/>
      <c r="K19" s="1272"/>
      <c r="L19" s="1272"/>
      <c r="M19" s="1272"/>
      <c r="N19" s="1272"/>
    </row>
    <row r="20" spans="1:14" s="1273" customFormat="1" ht="18" customHeight="1">
      <c r="A20" s="1268">
        <v>133</v>
      </c>
      <c r="B20" s="1269" t="s">
        <v>35</v>
      </c>
      <c r="C20" s="1283">
        <v>5725250</v>
      </c>
      <c r="D20" s="1270"/>
      <c r="E20" s="1271">
        <f>SUMIF('Nhật ký chung'!$E$12:$E$618,CĐPS!$A20,'Nhật ký chung'!$G$12:$G$618)</f>
        <v>51845504</v>
      </c>
      <c r="F20" s="1271">
        <f>SUMIF('Nhật ký chung'!$E$12:$E$618,CĐPS!$A20,'Nhật ký chung'!$H$12:$H$618)</f>
        <v>49508500</v>
      </c>
      <c r="G20" s="1271">
        <f t="shared" si="0"/>
        <v>8062254</v>
      </c>
      <c r="H20" s="1271">
        <f t="shared" si="1"/>
        <v>0</v>
      </c>
      <c r="I20" s="1272"/>
      <c r="J20" s="1272"/>
      <c r="K20" s="1272"/>
      <c r="L20" s="1272"/>
      <c r="M20" s="1272"/>
      <c r="N20" s="1272"/>
    </row>
    <row r="21" spans="1:14" s="1273" customFormat="1" ht="18" customHeight="1">
      <c r="A21" s="1268">
        <v>138</v>
      </c>
      <c r="B21" s="1269" t="s">
        <v>36</v>
      </c>
      <c r="C21" s="1270"/>
      <c r="D21" s="1270"/>
      <c r="E21" s="1271">
        <f>SUMIF('Nhật ký chung'!$E$12:$E$618,CĐPS!$A21,'Nhật ký chung'!$G$12:$G$618)</f>
        <v>0</v>
      </c>
      <c r="F21" s="1271">
        <f>SUMIF('Nhật ký chung'!$E$12:$E$618,CĐPS!$A21,'Nhật ký chung'!$H$12:$H$618)</f>
        <v>0</v>
      </c>
      <c r="G21" s="1271">
        <f t="shared" si="0"/>
        <v>0</v>
      </c>
      <c r="H21" s="1271">
        <f t="shared" si="1"/>
        <v>0</v>
      </c>
      <c r="I21" s="1272"/>
      <c r="J21" s="1272"/>
      <c r="K21" s="1272"/>
      <c r="L21" s="1272"/>
      <c r="M21" s="1272"/>
      <c r="N21" s="1272"/>
    </row>
    <row r="22" spans="1:14" s="1273" customFormat="1" ht="18" customHeight="1">
      <c r="A22" s="1268">
        <v>141</v>
      </c>
      <c r="B22" s="1269" t="s">
        <v>38</v>
      </c>
      <c r="C22" s="1270"/>
      <c r="D22" s="1270"/>
      <c r="E22" s="1271">
        <f>SUMIF('Nhật ký chung'!$E$12:$E$618,CĐPS!$A22,'Nhật ký chung'!$G$12:$G$618)</f>
        <v>0</v>
      </c>
      <c r="F22" s="1271">
        <f>SUMIF('Nhật ký chung'!$E$12:$E$618,CĐPS!$A22,'Nhật ký chung'!$H$12:$H$618)</f>
        <v>0</v>
      </c>
      <c r="G22" s="1271">
        <f>MAX(C22+E22-D22-F22,0)</f>
        <v>0</v>
      </c>
      <c r="H22" s="1271">
        <f>MAX(D22+F22-C22-E22,0)</f>
        <v>0</v>
      </c>
      <c r="I22" s="1272"/>
      <c r="J22" s="1272"/>
      <c r="K22" s="1272"/>
      <c r="L22" s="1272"/>
      <c r="M22" s="1272"/>
      <c r="N22" s="1272"/>
    </row>
    <row r="23" spans="1:14" s="1276" customFormat="1" ht="18" customHeight="1">
      <c r="A23" s="1277">
        <v>152</v>
      </c>
      <c r="B23" s="1278" t="s">
        <v>39</v>
      </c>
      <c r="C23" s="1283"/>
      <c r="D23" s="1270"/>
      <c r="E23" s="1271">
        <f>SUMIF('Nhật ký chung'!$E$12:$E$618,CĐPS!$A23,'Nhật ký chung'!$G$12:$G$618)</f>
        <v>151969000</v>
      </c>
      <c r="F23" s="1271">
        <f>SUMIF('Nhật ký chung'!$E$12:$E$618,CĐPS!$A23,'Nhật ký chung'!$H$12:$H$618)</f>
        <v>104927500</v>
      </c>
      <c r="G23" s="1271">
        <f>MAX(C23+E23-D23-F23,0)</f>
        <v>47041500</v>
      </c>
      <c r="H23" s="1271">
        <f>MAX(D23+F23-C23-E23,0)</f>
        <v>0</v>
      </c>
      <c r="I23" s="1275"/>
      <c r="J23" s="1275"/>
      <c r="K23" s="1275"/>
      <c r="L23" s="1275"/>
      <c r="M23" s="1275"/>
      <c r="N23" s="1275"/>
    </row>
    <row r="24" spans="1:14" s="1273" customFormat="1" ht="18" customHeight="1">
      <c r="A24" s="1268">
        <v>153</v>
      </c>
      <c r="B24" s="1269" t="s">
        <v>40</v>
      </c>
      <c r="C24" s="1283"/>
      <c r="D24" s="1270"/>
      <c r="E24" s="1271">
        <f>SUMIF('Nhật ký chung'!$E$12:$E$618,CĐPS!$A24,'Nhật ký chung'!$G$12:$G$618)</f>
        <v>0</v>
      </c>
      <c r="F24" s="1271">
        <f>SUMIF('Nhật ký chung'!$E$12:$E$618,CĐPS!$A24,'Nhật ký chung'!$H$12:$H$618)</f>
        <v>0</v>
      </c>
      <c r="G24" s="1271">
        <f t="shared" si="0"/>
        <v>0</v>
      </c>
      <c r="H24" s="1271">
        <f t="shared" si="1"/>
        <v>0</v>
      </c>
      <c r="I24" s="1272"/>
      <c r="J24" s="1272"/>
      <c r="K24" s="1272"/>
      <c r="L24" s="1272"/>
      <c r="M24" s="1272"/>
      <c r="N24" s="1272"/>
    </row>
    <row r="25" spans="1:14" s="1276" customFormat="1" ht="18" customHeight="1">
      <c r="A25" s="1277">
        <v>154</v>
      </c>
      <c r="B25" s="1278" t="s">
        <v>41</v>
      </c>
      <c r="C25" s="1274">
        <f t="shared" ref="C25:H25" si="5">SUBTOTAL(9,C26:C28)</f>
        <v>0</v>
      </c>
      <c r="D25" s="1274">
        <f t="shared" si="5"/>
        <v>0</v>
      </c>
      <c r="E25" s="1274">
        <f t="shared" si="5"/>
        <v>266689143.83561644</v>
      </c>
      <c r="F25" s="1274">
        <f t="shared" si="5"/>
        <v>266689143.83561644</v>
      </c>
      <c r="G25" s="1274">
        <f t="shared" si="5"/>
        <v>0</v>
      </c>
      <c r="H25" s="1274">
        <f t="shared" si="5"/>
        <v>0</v>
      </c>
      <c r="I25" s="1275"/>
      <c r="J25" s="1275"/>
      <c r="K25" s="1275"/>
      <c r="L25" s="1275"/>
      <c r="M25" s="1275"/>
      <c r="N25" s="1275"/>
    </row>
    <row r="26" spans="1:14" s="1273" customFormat="1" ht="18" customHeight="1">
      <c r="A26" s="1268">
        <v>1541</v>
      </c>
      <c r="B26" s="1269" t="s">
        <v>2153</v>
      </c>
      <c r="C26" s="1270"/>
      <c r="D26" s="1270"/>
      <c r="E26" s="1271">
        <f>SUMIF('Nhật ký chung'!$E$12:$E$618,CĐPS!$A26,'Nhật ký chung'!$G$12:$G$618)</f>
        <v>104927500</v>
      </c>
      <c r="F26" s="1271">
        <f>SUMIF('Nhật ký chung'!$E$12:$E$618,CĐPS!$A26,'Nhật ký chung'!$H$12:$H$618)</f>
        <v>104927500</v>
      </c>
      <c r="G26" s="1271">
        <f t="shared" si="0"/>
        <v>0</v>
      </c>
      <c r="H26" s="1271">
        <f t="shared" si="1"/>
        <v>0</v>
      </c>
      <c r="I26" s="1272"/>
      <c r="J26" s="1272"/>
      <c r="K26" s="1272"/>
      <c r="L26" s="1272"/>
      <c r="M26" s="1272"/>
      <c r="N26" s="1272"/>
    </row>
    <row r="27" spans="1:14" s="1273" customFormat="1" ht="18" customHeight="1">
      <c r="A27" s="1268">
        <v>1542</v>
      </c>
      <c r="B27" s="1269" t="s">
        <v>2154</v>
      </c>
      <c r="C27" s="1270"/>
      <c r="D27" s="1270"/>
      <c r="E27" s="1271">
        <f>SUMIF('Nhật ký chung'!$E$12:$E$618,CĐPS!$A27,'Nhật ký chung'!$G$12:$G$618)</f>
        <v>140100000</v>
      </c>
      <c r="F27" s="1271">
        <f>SUMIF('Nhật ký chung'!$E$12:$E$618,CĐPS!$A27,'Nhật ký chung'!$H$12:$H$618)</f>
        <v>140100000</v>
      </c>
      <c r="G27" s="1271">
        <f t="shared" si="0"/>
        <v>0</v>
      </c>
      <c r="H27" s="1271">
        <f t="shared" si="1"/>
        <v>0</v>
      </c>
      <c r="I27" s="1272"/>
      <c r="J27" s="1272"/>
      <c r="K27" s="1272"/>
      <c r="L27" s="1272"/>
      <c r="M27" s="1272"/>
      <c r="N27" s="1272"/>
    </row>
    <row r="28" spans="1:14" s="1273" customFormat="1" ht="18" customHeight="1">
      <c r="A28" s="1268">
        <v>1543</v>
      </c>
      <c r="B28" s="1269" t="s">
        <v>2155</v>
      </c>
      <c r="C28" s="1270"/>
      <c r="D28" s="1270"/>
      <c r="E28" s="1271">
        <f>SUMIF('Nhật ký chung'!$E$12:$E$618,CĐPS!$A28,'Nhật ký chung'!$G$12:$G$618)</f>
        <v>21661643.83561644</v>
      </c>
      <c r="F28" s="1271">
        <f>SUMIF('Nhật ký chung'!$E$12:$E$618,CĐPS!$A28,'Nhật ký chung'!$H$12:$H$618)</f>
        <v>21661643.83561644</v>
      </c>
      <c r="G28" s="1271">
        <f t="shared" si="0"/>
        <v>0</v>
      </c>
      <c r="H28" s="1271">
        <f t="shared" si="1"/>
        <v>0</v>
      </c>
      <c r="I28" s="1272"/>
      <c r="J28" s="1272"/>
      <c r="K28" s="1272"/>
      <c r="L28" s="1272"/>
      <c r="M28" s="1272"/>
      <c r="N28" s="1272"/>
    </row>
    <row r="29" spans="1:14" s="1273" customFormat="1" ht="18" customHeight="1">
      <c r="A29" s="1268">
        <v>155</v>
      </c>
      <c r="B29" s="1269" t="s">
        <v>2156</v>
      </c>
      <c r="C29" s="1283"/>
      <c r="D29" s="1270"/>
      <c r="E29" s="1271">
        <f>SUMIF('Nhật ký chung'!$E$12:$E$618,CĐPS!$A29,'Nhật ký chung'!$G$12:$G$618)</f>
        <v>266689143.83561644</v>
      </c>
      <c r="F29" s="1271">
        <f>SUMIF('Nhật ký chung'!$E$12:$E$618,CĐPS!$A29,'Nhật ký chung'!$H$12:$H$618)</f>
        <v>266689143.83561644</v>
      </c>
      <c r="G29" s="1271">
        <f t="shared" si="0"/>
        <v>0</v>
      </c>
      <c r="H29" s="1271">
        <f t="shared" si="1"/>
        <v>0</v>
      </c>
      <c r="I29" s="1272"/>
      <c r="J29" s="1272"/>
      <c r="K29" s="1272"/>
      <c r="L29" s="1272"/>
      <c r="M29" s="1272"/>
      <c r="N29" s="1272"/>
    </row>
    <row r="30" spans="1:14" s="1273" customFormat="1" ht="18" customHeight="1">
      <c r="A30" s="1268">
        <v>156</v>
      </c>
      <c r="B30" s="1269" t="s">
        <v>42</v>
      </c>
      <c r="C30" s="1270">
        <v>8930000</v>
      </c>
      <c r="D30" s="1270"/>
      <c r="E30" s="1271">
        <f>SUMIF('Nhật ký chung'!$E$12:$E$618,CĐPS!$A30,'Nhật ký chung'!$G$12:$G$618)</f>
        <v>243790000</v>
      </c>
      <c r="F30" s="1271">
        <f>SUMIF('Nhật ký chung'!$E$12:$E$618,CĐPS!$A30,'Nhật ký chung'!$H$12:$H$618)</f>
        <v>40014000</v>
      </c>
      <c r="G30" s="1271">
        <f t="shared" si="0"/>
        <v>212706000</v>
      </c>
      <c r="H30" s="1271">
        <f t="shared" si="1"/>
        <v>0</v>
      </c>
      <c r="I30" s="1272"/>
      <c r="J30" s="1272"/>
      <c r="K30" s="1272"/>
      <c r="L30" s="1272"/>
      <c r="M30" s="1272"/>
      <c r="N30" s="1272"/>
    </row>
    <row r="31" spans="1:14" s="1273" customFormat="1" ht="18" customHeight="1">
      <c r="A31" s="1268">
        <v>211</v>
      </c>
      <c r="B31" s="1269" t="s">
        <v>43</v>
      </c>
      <c r="C31" s="1283">
        <v>1746860455</v>
      </c>
      <c r="D31" s="1274"/>
      <c r="E31" s="1271">
        <f>SUMIF('Nhật ký chung'!$E$12:$E$618,CĐPS!$A31,'Nhật ký chung'!$G$12:$G$618)</f>
        <v>0</v>
      </c>
      <c r="F31" s="1271">
        <f>SUMIF('Nhật ký chung'!$E$12:$E$618,CĐPS!$A31,'Nhật ký chung'!$H$12:$H$618)</f>
        <v>0</v>
      </c>
      <c r="G31" s="1271">
        <f t="shared" si="0"/>
        <v>1746860455</v>
      </c>
      <c r="H31" s="1271">
        <f t="shared" si="1"/>
        <v>0</v>
      </c>
      <c r="I31" s="1272"/>
      <c r="J31" s="1272"/>
      <c r="K31" s="1272"/>
      <c r="L31" s="1272"/>
      <c r="M31" s="1272"/>
      <c r="N31" s="1272"/>
    </row>
    <row r="32" spans="1:14" s="1273" customFormat="1" ht="18" customHeight="1">
      <c r="A32" s="1268">
        <v>214</v>
      </c>
      <c r="B32" s="1269" t="s">
        <v>44</v>
      </c>
      <c r="C32" s="1270"/>
      <c r="D32" s="1283">
        <v>341629169.33333331</v>
      </c>
      <c r="E32" s="1271">
        <f>SUMIF('Nhật ký chung'!$E$12:$E$618,CĐPS!$A32,'Nhật ký chung'!$G$12:$G$618)</f>
        <v>0</v>
      </c>
      <c r="F32" s="1271">
        <f>SUMIF('Nhật ký chung'!$E$12:$E$618,CĐPS!$A32,'Nhật ký chung'!$H$12:$H$618)</f>
        <v>27693257.966731898</v>
      </c>
      <c r="G32" s="1271">
        <f t="shared" si="0"/>
        <v>0</v>
      </c>
      <c r="H32" s="1271">
        <f t="shared" si="1"/>
        <v>369322427.30006522</v>
      </c>
      <c r="I32" s="1272"/>
      <c r="J32" s="1272"/>
      <c r="K32" s="1272"/>
      <c r="L32" s="1272"/>
      <c r="M32" s="1272"/>
      <c r="N32" s="1272"/>
    </row>
    <row r="33" spans="1:14" s="1273" customFormat="1" ht="18" customHeight="1">
      <c r="A33" s="1268">
        <v>221</v>
      </c>
      <c r="B33" s="1269" t="s">
        <v>45</v>
      </c>
      <c r="C33" s="1270"/>
      <c r="D33" s="1270"/>
      <c r="E33" s="1271">
        <f>SUMIF('Nhật ký chung'!$E$12:$E$618,CĐPS!$A33,'Nhật ký chung'!$G$12:$G$618)</f>
        <v>0</v>
      </c>
      <c r="F33" s="1271">
        <f>SUMIF('Nhật ký chung'!$E$12:$E$618,CĐPS!$A33,'Nhật ký chung'!$H$12:$H$618)</f>
        <v>0</v>
      </c>
      <c r="G33" s="1271">
        <f t="shared" si="0"/>
        <v>0</v>
      </c>
      <c r="H33" s="1271">
        <f t="shared" si="1"/>
        <v>0</v>
      </c>
      <c r="I33" s="1272"/>
      <c r="J33" s="1272"/>
      <c r="K33" s="1272"/>
      <c r="L33" s="1272"/>
      <c r="M33" s="1272"/>
      <c r="N33" s="1272"/>
    </row>
    <row r="34" spans="1:14" s="1273" customFormat="1" ht="18" customHeight="1">
      <c r="A34" s="1268">
        <v>242</v>
      </c>
      <c r="B34" s="1269" t="s">
        <v>46</v>
      </c>
      <c r="C34" s="1270">
        <v>83256055.452054799</v>
      </c>
      <c r="D34" s="1270"/>
      <c r="E34" s="1271">
        <f>SUMIF('Nhật ký chung'!$E$12:$E$618,CĐPS!$A34,'Nhật ký chung'!$G$12:$G$618)</f>
        <v>117060000</v>
      </c>
      <c r="F34" s="1271">
        <f>SUMIF('Nhật ký chung'!$E$12:$E$618,CĐPS!$A34,'Nhật ký chung'!$H$12:$H$618)</f>
        <v>9844930.8968036547</v>
      </c>
      <c r="G34" s="1271">
        <f>MAX(C34+E34-D34-F34,0)</f>
        <v>190471124.55525115</v>
      </c>
      <c r="H34" s="1271">
        <f t="shared" si="1"/>
        <v>0</v>
      </c>
      <c r="I34" s="1272"/>
      <c r="J34" s="1272"/>
      <c r="K34" s="1272"/>
      <c r="L34" s="1272"/>
      <c r="M34" s="1272"/>
      <c r="N34" s="1272"/>
    </row>
    <row r="35" spans="1:14" s="1276" customFormat="1" ht="25.5" customHeight="1">
      <c r="A35" s="1277">
        <v>331</v>
      </c>
      <c r="B35" s="1278" t="s">
        <v>47</v>
      </c>
      <c r="C35" s="1279">
        <f t="shared" ref="C35:H35" si="6">SUBTOTAL(9,C36:C44)</f>
        <v>0</v>
      </c>
      <c r="D35" s="1279">
        <f t="shared" si="6"/>
        <v>121190320</v>
      </c>
      <c r="E35" s="1279">
        <f t="shared" si="6"/>
        <v>685291220</v>
      </c>
      <c r="F35" s="1279">
        <f t="shared" si="6"/>
        <v>564100900</v>
      </c>
      <c r="G35" s="1279">
        <f t="shared" si="6"/>
        <v>0</v>
      </c>
      <c r="H35" s="1279">
        <f t="shared" si="6"/>
        <v>0</v>
      </c>
      <c r="I35" s="1275"/>
      <c r="J35" s="1275"/>
      <c r="K35" s="1275"/>
      <c r="L35" s="1275"/>
      <c r="M35" s="1275"/>
      <c r="N35" s="1275"/>
    </row>
    <row r="36" spans="1:14" s="1273" customFormat="1" ht="18" customHeight="1">
      <c r="A36" s="1284" t="s">
        <v>1740</v>
      </c>
      <c r="B36" s="1269" t="s">
        <v>1739</v>
      </c>
      <c r="C36" s="1270"/>
      <c r="D36" s="1283">
        <v>46142000</v>
      </c>
      <c r="E36" s="1271">
        <f>SUMIF('Nhật ký chung'!$E$12:$E$618,CĐPS!$A36,'Nhật ký chung'!$G$12:$G$618)</f>
        <v>106653000</v>
      </c>
      <c r="F36" s="1271">
        <f>SUMIF('Nhật ký chung'!$E$12:$E$618,CĐPS!$A36,'Nhật ký chung'!$H$12:$H$618)</f>
        <v>60511000</v>
      </c>
      <c r="G36" s="1271">
        <f t="shared" si="0"/>
        <v>0</v>
      </c>
      <c r="H36" s="1271">
        <f t="shared" si="1"/>
        <v>0</v>
      </c>
      <c r="I36" s="1272"/>
      <c r="J36" s="1272"/>
      <c r="K36" s="1272"/>
      <c r="L36" s="1272"/>
      <c r="M36" s="1272"/>
      <c r="N36" s="1272"/>
    </row>
    <row r="37" spans="1:14" s="1273" customFormat="1" ht="18" customHeight="1">
      <c r="A37" s="1284" t="s">
        <v>1760</v>
      </c>
      <c r="B37" s="1269" t="s">
        <v>1759</v>
      </c>
      <c r="C37" s="1270"/>
      <c r="D37" s="1283">
        <v>30713320</v>
      </c>
      <c r="E37" s="1271">
        <f>SUMIF('Nhật ký chung'!$E$12:$E$618,CĐPS!$A37,'Nhật ký chung'!$G$12:$G$618)</f>
        <v>65726320</v>
      </c>
      <c r="F37" s="1271">
        <f>SUMIF('Nhật ký chung'!$E$12:$E$618,CĐPS!$A37,'Nhật ký chung'!$H$12:$H$618)</f>
        <v>35013000</v>
      </c>
      <c r="G37" s="1271">
        <f>MAX(C37+E37-D37-F37,0)</f>
        <v>0</v>
      </c>
      <c r="H37" s="1271">
        <f t="shared" si="1"/>
        <v>0</v>
      </c>
      <c r="I37" s="1272"/>
      <c r="J37" s="1272"/>
      <c r="K37" s="1272"/>
      <c r="L37" s="1272"/>
      <c r="M37" s="1272"/>
      <c r="N37" s="1272"/>
    </row>
    <row r="38" spans="1:14" s="1273" customFormat="1" ht="18" customHeight="1">
      <c r="A38" s="1284" t="s">
        <v>1757</v>
      </c>
      <c r="B38" s="1269" t="s">
        <v>1756</v>
      </c>
      <c r="C38" s="1270"/>
      <c r="D38" s="1283">
        <v>44335000</v>
      </c>
      <c r="E38" s="1271">
        <f>SUMIF('Nhật ký chung'!$E$12:$E$618,CĐPS!$A38,'Nhật ký chung'!$G$12:$G$618)</f>
        <v>47635000</v>
      </c>
      <c r="F38" s="1271">
        <f>SUMIF('Nhật ký chung'!$E$12:$E$618,CĐPS!$A38,'Nhật ký chung'!$H$12:$H$618)</f>
        <v>3300000</v>
      </c>
      <c r="G38" s="1271">
        <f>MAX(C38+E38-D38-F38,0)</f>
        <v>0</v>
      </c>
      <c r="H38" s="1271">
        <f t="shared" si="1"/>
        <v>0</v>
      </c>
      <c r="I38" s="1272"/>
      <c r="J38" s="1272"/>
      <c r="K38" s="1272"/>
      <c r="L38" s="1272"/>
      <c r="M38" s="1272"/>
      <c r="N38" s="1272"/>
    </row>
    <row r="39" spans="1:14" s="1273" customFormat="1" ht="24.75" customHeight="1">
      <c r="A39" s="1268" t="s">
        <v>1746</v>
      </c>
      <c r="B39" s="1269" t="s">
        <v>1833</v>
      </c>
      <c r="C39" s="1270"/>
      <c r="D39" s="1283"/>
      <c r="E39" s="1271">
        <f>SUMIF('Nhật ký chung'!$E$12:$E$618,CĐPS!$A39,'Nhật ký chung'!$G$12:$G$618)</f>
        <v>19800000</v>
      </c>
      <c r="F39" s="1271">
        <f>SUMIF('Nhật ký chung'!$E$12:$E$618,CĐPS!$A39,'Nhật ký chung'!$H$12:$H$618)</f>
        <v>19800000</v>
      </c>
      <c r="G39" s="1271">
        <f t="shared" ref="G39:G44" si="7">MAX(C39+E39-D39-F39,0)</f>
        <v>0</v>
      </c>
      <c r="H39" s="1271">
        <f t="shared" si="1"/>
        <v>0</v>
      </c>
      <c r="I39" s="1272"/>
      <c r="J39" s="1272"/>
      <c r="K39" s="1272"/>
      <c r="L39" s="1272"/>
      <c r="M39" s="1272"/>
      <c r="N39" s="1272"/>
    </row>
    <row r="40" spans="1:14" s="1273" customFormat="1" ht="24.75" customHeight="1">
      <c r="A40" s="1268" t="s">
        <v>1737</v>
      </c>
      <c r="B40" s="1269" t="s">
        <v>1736</v>
      </c>
      <c r="C40" s="1270"/>
      <c r="D40" s="1283"/>
      <c r="E40" s="1271">
        <f>SUMIF('Nhật ký chung'!$E$12:$E$618,CĐPS!$A40,'Nhật ký chung'!$G$12:$G$618)</f>
        <v>67650000</v>
      </c>
      <c r="F40" s="1271">
        <f>SUMIF('Nhật ký chung'!$E$12:$E$618,CĐPS!$A40,'Nhật ký chung'!$H$12:$H$618)</f>
        <v>67650000</v>
      </c>
      <c r="G40" s="1271">
        <f t="shared" si="7"/>
        <v>0</v>
      </c>
      <c r="H40" s="1271">
        <f t="shared" si="1"/>
        <v>0</v>
      </c>
      <c r="I40" s="1272"/>
      <c r="J40" s="1272"/>
      <c r="K40" s="1272"/>
      <c r="L40" s="1272"/>
      <c r="M40" s="1272"/>
      <c r="N40" s="1272"/>
    </row>
    <row r="41" spans="1:14" s="1273" customFormat="1" ht="21" customHeight="1">
      <c r="A41" s="1268" t="s">
        <v>1743</v>
      </c>
      <c r="B41" s="1269" t="s">
        <v>1742</v>
      </c>
      <c r="C41" s="1270"/>
      <c r="D41" s="1283"/>
      <c r="E41" s="1271">
        <f>SUMIF('Nhật ký chung'!$E$12:$E$618,CĐPS!$A41,'Nhật ký chung'!$G$12:$G$618)</f>
        <v>33687500</v>
      </c>
      <c r="F41" s="1271">
        <f>SUMIF('Nhật ký chung'!$E$12:$E$618,CĐPS!$A41,'Nhật ký chung'!$H$12:$H$618)</f>
        <v>33687500</v>
      </c>
      <c r="G41" s="1271">
        <f t="shared" si="7"/>
        <v>0</v>
      </c>
      <c r="H41" s="1271">
        <f t="shared" si="1"/>
        <v>0</v>
      </c>
      <c r="I41" s="1272"/>
      <c r="J41" s="1272"/>
      <c r="K41" s="1272"/>
      <c r="L41" s="1272"/>
      <c r="M41" s="1272"/>
      <c r="N41" s="1272"/>
    </row>
    <row r="42" spans="1:14" s="1273" customFormat="1" ht="21" customHeight="1">
      <c r="A42" s="1268" t="s">
        <v>1749</v>
      </c>
      <c r="B42" s="1269" t="s">
        <v>1748</v>
      </c>
      <c r="C42" s="1270"/>
      <c r="D42" s="1283"/>
      <c r="E42" s="1271">
        <f>SUMIF('Nhật ký chung'!$E$12:$E$618,CĐPS!$A42,'Nhật ký chung'!$G$12:$G$618)</f>
        <v>63206000</v>
      </c>
      <c r="F42" s="1271">
        <f>SUMIF('Nhật ký chung'!$E$12:$E$618,CĐPS!$A42,'Nhật ký chung'!$H$12:$H$618)</f>
        <v>63206000</v>
      </c>
      <c r="G42" s="1271">
        <f t="shared" si="7"/>
        <v>0</v>
      </c>
      <c r="H42" s="1271">
        <f t="shared" si="1"/>
        <v>0</v>
      </c>
      <c r="I42" s="1272"/>
      <c r="J42" s="1272"/>
      <c r="K42" s="1272"/>
      <c r="L42" s="1272"/>
      <c r="M42" s="1272"/>
      <c r="N42" s="1272"/>
    </row>
    <row r="43" spans="1:14" s="1273" customFormat="1" ht="24" customHeight="1">
      <c r="A43" s="1268" t="s">
        <v>1752</v>
      </c>
      <c r="B43" s="1269" t="s">
        <v>1751</v>
      </c>
      <c r="C43" s="1270"/>
      <c r="D43" s="1283"/>
      <c r="E43" s="1271">
        <f>SUMIF('Nhật ký chung'!$E$12:$E$618,CĐPS!$A43,'Nhật ký chung'!$G$12:$G$618)</f>
        <v>12764400</v>
      </c>
      <c r="F43" s="1271">
        <f>SUMIF('Nhật ký chung'!$E$12:$E$618,CĐPS!$A43,'Nhật ký chung'!$H$12:$H$618)</f>
        <v>12764400</v>
      </c>
      <c r="G43" s="1271">
        <f t="shared" si="7"/>
        <v>0</v>
      </c>
      <c r="H43" s="1271">
        <f t="shared" si="1"/>
        <v>0</v>
      </c>
      <c r="I43" s="1272"/>
      <c r="J43" s="1272"/>
      <c r="K43" s="1272"/>
      <c r="L43" s="1272"/>
      <c r="M43" s="1272"/>
      <c r="N43" s="1272"/>
    </row>
    <row r="44" spans="1:14" s="1273" customFormat="1" ht="18" customHeight="1">
      <c r="A44" s="1268" t="s">
        <v>1766</v>
      </c>
      <c r="B44" s="1269" t="s">
        <v>1765</v>
      </c>
      <c r="C44" s="1270"/>
      <c r="D44" s="1283"/>
      <c r="E44" s="1271">
        <f>SUMIF('Nhật ký chung'!$E$12:$E$618,CĐPS!$A44,'Nhật ký chung'!$G$12:$G$618)</f>
        <v>268169000</v>
      </c>
      <c r="F44" s="1271">
        <f>SUMIF('Nhật ký chung'!$E$12:$E$618,CĐPS!$A44,'Nhật ký chung'!$H$12:$H$618)</f>
        <v>268169000</v>
      </c>
      <c r="G44" s="1271">
        <f t="shared" si="7"/>
        <v>0</v>
      </c>
      <c r="H44" s="1271">
        <f t="shared" si="1"/>
        <v>0</v>
      </c>
      <c r="I44" s="1272"/>
      <c r="J44" s="1272"/>
      <c r="K44" s="1272"/>
      <c r="L44" s="1272"/>
      <c r="M44" s="1272"/>
      <c r="N44" s="1272"/>
    </row>
    <row r="45" spans="1:14" s="1276" customFormat="1" ht="18" customHeight="1">
      <c r="A45" s="1277">
        <v>333</v>
      </c>
      <c r="B45" s="1278" t="s">
        <v>48</v>
      </c>
      <c r="C45" s="1274">
        <f t="shared" ref="C45:H45" si="8">SUBTOTAL(9,C46:C49)</f>
        <v>0</v>
      </c>
      <c r="D45" s="1274">
        <f t="shared" si="8"/>
        <v>7165252.0218820088</v>
      </c>
      <c r="E45" s="1274">
        <f t="shared" si="8"/>
        <v>56673752.021882012</v>
      </c>
      <c r="F45" s="1274">
        <f t="shared" si="8"/>
        <v>49877000</v>
      </c>
      <c r="G45" s="1274">
        <f t="shared" si="8"/>
        <v>0</v>
      </c>
      <c r="H45" s="1274">
        <f t="shared" si="8"/>
        <v>368500</v>
      </c>
      <c r="I45" s="1275"/>
      <c r="J45" s="1275"/>
      <c r="K45" s="1275"/>
      <c r="L45" s="1275"/>
      <c r="M45" s="1275"/>
      <c r="N45" s="1275"/>
    </row>
    <row r="46" spans="1:14" s="1273" customFormat="1" ht="18" customHeight="1">
      <c r="A46" s="1268">
        <v>3331</v>
      </c>
      <c r="B46" s="1269" t="s">
        <v>49</v>
      </c>
      <c r="C46" s="1274"/>
      <c r="D46" s="1270"/>
      <c r="E46" s="1271">
        <f>SUMIF('Nhật ký chung'!$E$12:$E$618,CĐPS!$A46,'Nhật ký chung'!$G$12:$G$618)</f>
        <v>49508500</v>
      </c>
      <c r="F46" s="1271">
        <f>SUMIF('Nhật ký chung'!$E$12:$E$618,CĐPS!$A46,'Nhật ký chung'!$H$12:$H$618)</f>
        <v>49508500</v>
      </c>
      <c r="G46" s="1271">
        <f t="shared" si="0"/>
        <v>0</v>
      </c>
      <c r="H46" s="1271">
        <f t="shared" si="1"/>
        <v>0</v>
      </c>
      <c r="I46" s="1272"/>
      <c r="J46" s="1272"/>
      <c r="K46" s="1272"/>
      <c r="L46" s="1272"/>
      <c r="M46" s="1272"/>
      <c r="N46" s="1272"/>
    </row>
    <row r="47" spans="1:14" s="1273" customFormat="1" ht="18" customHeight="1">
      <c r="A47" s="1268">
        <v>3334</v>
      </c>
      <c r="B47" s="1269" t="s">
        <v>50</v>
      </c>
      <c r="C47" s="1270"/>
      <c r="D47" s="1270">
        <v>7165252.0218820088</v>
      </c>
      <c r="E47" s="1271">
        <f>SUMIF('Nhật ký chung'!$E$12:$E$618,CĐPS!$A47,'Nhật ký chung'!$G$12:$G$618)</f>
        <v>7165252.0218820088</v>
      </c>
      <c r="F47" s="1271">
        <f>SUMIF('Nhật ký chung'!$E$12:$E$618,CĐPS!$A47,'Nhật ký chung'!$H$12:$H$618)</f>
        <v>0</v>
      </c>
      <c r="G47" s="1271">
        <f t="shared" si="0"/>
        <v>0</v>
      </c>
      <c r="H47" s="1271">
        <f t="shared" si="1"/>
        <v>0</v>
      </c>
      <c r="I47" s="1272"/>
      <c r="J47" s="1272"/>
      <c r="K47" s="1272"/>
      <c r="L47" s="1272"/>
      <c r="M47" s="1272"/>
      <c r="N47" s="1272"/>
    </row>
    <row r="48" spans="1:14" s="1273" customFormat="1" ht="18" customHeight="1">
      <c r="A48" s="1268">
        <v>3335</v>
      </c>
      <c r="B48" s="1269" t="s">
        <v>2157</v>
      </c>
      <c r="C48" s="1270"/>
      <c r="D48" s="1270"/>
      <c r="E48" s="1271">
        <f>SUMIF('Nhật ký chung'!$E$12:$E$618,CĐPS!$A48,'Nhật ký chung'!$G$12:$G$618)</f>
        <v>0</v>
      </c>
      <c r="F48" s="1271">
        <f>SUMIF('Nhật ký chung'!$E$12:$E$618,CĐPS!$A48,'Nhật ký chung'!$H$12:$H$618)</f>
        <v>368500</v>
      </c>
      <c r="G48" s="1271">
        <f t="shared" si="0"/>
        <v>0</v>
      </c>
      <c r="H48" s="1271">
        <f t="shared" si="1"/>
        <v>368500</v>
      </c>
      <c r="I48" s="1272"/>
      <c r="J48" s="1272"/>
      <c r="K48" s="1272"/>
      <c r="L48" s="1272"/>
      <c r="M48" s="1272"/>
      <c r="N48" s="1272"/>
    </row>
    <row r="49" spans="1:14" s="1273" customFormat="1" ht="18" customHeight="1">
      <c r="A49" s="1268">
        <v>3338</v>
      </c>
      <c r="B49" s="1269" t="s">
        <v>51</v>
      </c>
      <c r="C49" s="1270"/>
      <c r="D49" s="1270"/>
      <c r="E49" s="1271">
        <f>SUMIF('Nhật ký chung'!$E$12:$E$618,CĐPS!$A49,'Nhật ký chung'!$G$12:$G$618)</f>
        <v>0</v>
      </c>
      <c r="F49" s="1271">
        <f>SUMIF('Nhật ký chung'!$E$12:$E$618,CĐPS!$A49,'Nhật ký chung'!$H$12:$H$618)</f>
        <v>0</v>
      </c>
      <c r="G49" s="1271">
        <f t="shared" si="0"/>
        <v>0</v>
      </c>
      <c r="H49" s="1271">
        <f t="shared" si="1"/>
        <v>0</v>
      </c>
      <c r="I49" s="1272"/>
      <c r="J49" s="1272"/>
      <c r="K49" s="1272"/>
      <c r="L49" s="1272"/>
      <c r="M49" s="1272"/>
      <c r="N49" s="1272"/>
    </row>
    <row r="50" spans="1:14" s="1273" customFormat="1" ht="18" customHeight="1">
      <c r="A50" s="1268">
        <v>334</v>
      </c>
      <c r="B50" s="1269" t="s">
        <v>52</v>
      </c>
      <c r="C50" s="1270"/>
      <c r="D50" s="1270"/>
      <c r="E50" s="1271">
        <f>SUMIF('Nhật ký chung'!$E$12:$E$618,CĐPS!$A50,'Nhật ký chung'!$G$12:$G$618)</f>
        <v>189845384.61538464</v>
      </c>
      <c r="F50" s="1271">
        <f>SUMIF('Nhật ký chung'!$E$12:$E$618,CĐPS!$A50,'Nhật ký chung'!$H$12:$H$618)</f>
        <v>189845384.61538464</v>
      </c>
      <c r="G50" s="1271">
        <f t="shared" si="0"/>
        <v>0</v>
      </c>
      <c r="H50" s="1271">
        <f t="shared" si="1"/>
        <v>0</v>
      </c>
      <c r="I50" s="1272"/>
      <c r="J50" s="1272"/>
      <c r="K50" s="1272"/>
      <c r="L50" s="1272"/>
      <c r="M50" s="1272"/>
      <c r="N50" s="1272"/>
    </row>
    <row r="51" spans="1:14" s="1273" customFormat="1" ht="18" customHeight="1">
      <c r="A51" s="1268">
        <v>335</v>
      </c>
      <c r="B51" s="1269" t="s">
        <v>53</v>
      </c>
      <c r="C51" s="1270"/>
      <c r="D51" s="1270"/>
      <c r="E51" s="1271">
        <f>SUMIF('Nhật ký chung'!$E$12:$E$618,CĐPS!$A51,'Nhật ký chung'!$G$12:$G$618)</f>
        <v>0</v>
      </c>
      <c r="F51" s="1271">
        <f>SUMIF('Nhật ký chung'!$E$12:$E$618,CĐPS!$A51,'Nhật ký chung'!$H$12:$H$618)</f>
        <v>0</v>
      </c>
      <c r="G51" s="1271">
        <f t="shared" si="0"/>
        <v>0</v>
      </c>
      <c r="H51" s="1271">
        <f t="shared" si="1"/>
        <v>0</v>
      </c>
      <c r="I51" s="1272"/>
      <c r="J51" s="1272"/>
      <c r="K51" s="1272"/>
      <c r="L51" s="1272"/>
      <c r="M51" s="1272"/>
      <c r="N51" s="1272"/>
    </row>
    <row r="52" spans="1:14" s="1273" customFormat="1" ht="18" customHeight="1">
      <c r="A52" s="1268">
        <v>338</v>
      </c>
      <c r="B52" s="1269" t="s">
        <v>54</v>
      </c>
      <c r="C52" s="1270"/>
      <c r="D52" s="1270"/>
      <c r="E52" s="1271">
        <f>SUMIF('Nhật ký chung'!$E$12:$E$618,CĐPS!$A52,'Nhật ký chung'!$G$12:$G$618)</f>
        <v>0</v>
      </c>
      <c r="F52" s="1271">
        <f>SUMIF('Nhật ký chung'!$E$12:$E$618,CĐPS!$A52,'Nhật ký chung'!$H$12:$H$618)</f>
        <v>50660000</v>
      </c>
      <c r="G52" s="1271">
        <f t="shared" si="0"/>
        <v>0</v>
      </c>
      <c r="H52" s="1271">
        <f t="shared" si="1"/>
        <v>50660000</v>
      </c>
      <c r="I52" s="1272"/>
      <c r="J52" s="1272"/>
      <c r="K52" s="1272"/>
      <c r="L52" s="1272"/>
      <c r="M52" s="1272"/>
      <c r="N52" s="1272"/>
    </row>
    <row r="53" spans="1:14" s="1273" customFormat="1" ht="18" customHeight="1">
      <c r="A53" s="1268">
        <v>341</v>
      </c>
      <c r="B53" s="1269" t="s">
        <v>55</v>
      </c>
      <c r="C53" s="1270"/>
      <c r="D53" s="1270"/>
      <c r="E53" s="1271">
        <f>SUMIF('Nhật ký chung'!$E$12:$E$618,CĐPS!$A53,'Nhật ký chung'!$G$12:$G$618)</f>
        <v>0</v>
      </c>
      <c r="F53" s="1271">
        <f>SUMIF('Nhật ký chung'!$E$12:$E$618,CĐPS!$A53,'Nhật ký chung'!$H$12:$H$618)</f>
        <v>0</v>
      </c>
      <c r="G53" s="1271">
        <f t="shared" si="0"/>
        <v>0</v>
      </c>
      <c r="H53" s="1271">
        <f t="shared" si="1"/>
        <v>0</v>
      </c>
      <c r="I53" s="1272"/>
      <c r="J53" s="1272"/>
      <c r="K53" s="1272"/>
      <c r="L53" s="1272"/>
      <c r="M53" s="1272"/>
      <c r="N53" s="1272"/>
    </row>
    <row r="54" spans="1:14" s="1273" customFormat="1" ht="18" customHeight="1">
      <c r="A54" s="1268">
        <v>411</v>
      </c>
      <c r="B54" s="1269" t="s">
        <v>56</v>
      </c>
      <c r="C54" s="1270"/>
      <c r="D54" s="1270">
        <v>9000000000</v>
      </c>
      <c r="E54" s="1271">
        <f>SUMIF('Nhật ký chung'!$E$12:$E$618,CĐPS!$A54,'Nhật ký chung'!$G$12:$G$618)</f>
        <v>0</v>
      </c>
      <c r="F54" s="1271">
        <f>SUMIF('Nhật ký chung'!$E$12:$E$618,CĐPS!$A54,'Nhật ký chung'!$H$12:$H$618)</f>
        <v>0</v>
      </c>
      <c r="G54" s="1271">
        <f t="shared" si="0"/>
        <v>0</v>
      </c>
      <c r="H54" s="1271">
        <f t="shared" si="1"/>
        <v>9000000000</v>
      </c>
      <c r="I54" s="1272"/>
      <c r="J54" s="1272"/>
      <c r="K54" s="1272"/>
      <c r="L54" s="1272"/>
      <c r="M54" s="1272"/>
      <c r="N54" s="1272"/>
    </row>
    <row r="55" spans="1:14" s="1273" customFormat="1" ht="18" customHeight="1">
      <c r="A55" s="1268">
        <v>413</v>
      </c>
      <c r="B55" s="1269" t="s">
        <v>57</v>
      </c>
      <c r="C55" s="1270"/>
      <c r="D55" s="1270"/>
      <c r="E55" s="1271">
        <f>SUMIF('Nhật ký chung'!$E$12:$E$618,CĐPS!$A55,'Nhật ký chung'!$G$12:$G$618)</f>
        <v>0</v>
      </c>
      <c r="F55" s="1271">
        <f>SUMIF('Nhật ký chung'!$E$12:$E$618,CĐPS!$A55,'Nhật ký chung'!$H$12:$H$618)</f>
        <v>0</v>
      </c>
      <c r="G55" s="1271">
        <f t="shared" si="0"/>
        <v>0</v>
      </c>
      <c r="H55" s="1271">
        <f t="shared" si="1"/>
        <v>0</v>
      </c>
      <c r="I55" s="1272"/>
      <c r="J55" s="1272"/>
      <c r="K55" s="1272"/>
      <c r="L55" s="1272"/>
      <c r="M55" s="1272"/>
      <c r="N55" s="1272"/>
    </row>
    <row r="56" spans="1:14" s="1273" customFormat="1" ht="18" customHeight="1">
      <c r="A56" s="1268">
        <v>419</v>
      </c>
      <c r="B56" s="1269" t="s">
        <v>58</v>
      </c>
      <c r="C56" s="1270"/>
      <c r="D56" s="1270"/>
      <c r="E56" s="1271">
        <f>SUMIF('Nhật ký chung'!$E$12:$E$618,CĐPS!$A56,'Nhật ký chung'!$G$12:$G$618)</f>
        <v>0</v>
      </c>
      <c r="F56" s="1271">
        <f>SUMIF('Nhật ký chung'!$E$12:$E$618,CĐPS!$A56,'Nhật ký chung'!$H$12:$H$618)</f>
        <v>0</v>
      </c>
      <c r="G56" s="1271">
        <f t="shared" si="0"/>
        <v>0</v>
      </c>
      <c r="H56" s="1271">
        <f t="shared" si="1"/>
        <v>0</v>
      </c>
      <c r="I56" s="1272"/>
      <c r="J56" s="1272"/>
      <c r="K56" s="1272"/>
      <c r="L56" s="1272"/>
      <c r="M56" s="1272"/>
      <c r="N56" s="1272"/>
    </row>
    <row r="57" spans="1:14" s="1273" customFormat="1" ht="18" customHeight="1">
      <c r="A57" s="1268">
        <v>421</v>
      </c>
      <c r="B57" s="1269" t="s">
        <v>59</v>
      </c>
      <c r="C57" s="1270"/>
      <c r="D57" s="1270">
        <v>82895595.087528035</v>
      </c>
      <c r="E57" s="1271">
        <f>SUMIF('Nhật ký chung'!$E$12:$E$618,CĐPS!$A57,'Nhật ký chung'!$G$12:$G$618)</f>
        <v>0</v>
      </c>
      <c r="F57" s="1271">
        <f>SUMIF('Nhật ký chung'!$E$12:$E$618,CĐPS!$A57,'Nhật ký chung'!$H$12:$H$618)</f>
        <v>81919171.521079779</v>
      </c>
      <c r="G57" s="1271">
        <f t="shared" si="0"/>
        <v>0</v>
      </c>
      <c r="H57" s="1271">
        <f t="shared" si="1"/>
        <v>164814766.60860783</v>
      </c>
      <c r="I57" s="1272"/>
      <c r="J57" s="1272"/>
      <c r="K57" s="1272"/>
      <c r="L57" s="1272"/>
      <c r="M57" s="1272"/>
      <c r="N57" s="1272"/>
    </row>
    <row r="58" spans="1:14" s="1273" customFormat="1" ht="18" customHeight="1">
      <c r="A58" s="1268">
        <v>431</v>
      </c>
      <c r="B58" s="1269" t="s">
        <v>60</v>
      </c>
      <c r="C58" s="1270"/>
      <c r="D58" s="1270"/>
      <c r="E58" s="1271">
        <f>SUMIF('Nhật ký chung'!$E$12:$E$618,CĐPS!$A58,'Nhật ký chung'!$G$12:$G$618)</f>
        <v>0</v>
      </c>
      <c r="F58" s="1271">
        <f>SUMIF('Nhật ký chung'!$E$12:$E$618,CĐPS!$A58,'Nhật ký chung'!$H$12:$H$618)</f>
        <v>0</v>
      </c>
      <c r="G58" s="1271">
        <f t="shared" si="0"/>
        <v>0</v>
      </c>
      <c r="H58" s="1271">
        <f t="shared" si="1"/>
        <v>0</v>
      </c>
      <c r="I58" s="1272"/>
      <c r="J58" s="1272"/>
      <c r="K58" s="1272"/>
      <c r="L58" s="1272"/>
      <c r="M58" s="1272"/>
      <c r="N58" s="1272"/>
    </row>
    <row r="59" spans="1:14" s="1276" customFormat="1" ht="18" customHeight="1">
      <c r="A59" s="1277">
        <v>511</v>
      </c>
      <c r="B59" s="1278" t="s">
        <v>61</v>
      </c>
      <c r="C59" s="1270"/>
      <c r="D59" s="1270"/>
      <c r="E59" s="1271">
        <f>SUMIF('Nhật ký chung'!$E$12:$E$618,CĐPS!$A59,'Nhật ký chung'!$G$12:$G$618)</f>
        <v>495085000</v>
      </c>
      <c r="F59" s="1271">
        <f>SUMIF('Nhật ký chung'!$E$12:$E$618,CĐPS!$A59,'Nhật ký chung'!$H$12:$H$618)</f>
        <v>495085000</v>
      </c>
      <c r="G59" s="1271">
        <f>MAX(C59+E59-D59-F59,0)</f>
        <v>0</v>
      </c>
      <c r="H59" s="1271">
        <f>MAX(D59+F59-C59-E59,0)</f>
        <v>0</v>
      </c>
      <c r="I59" s="1275"/>
      <c r="J59" s="1275"/>
      <c r="K59" s="1275"/>
      <c r="L59" s="1275"/>
      <c r="M59" s="1275"/>
      <c r="N59" s="1275"/>
    </row>
    <row r="60" spans="1:14" s="1273" customFormat="1" ht="18" customHeight="1">
      <c r="A60" s="1268">
        <v>515</v>
      </c>
      <c r="B60" s="1269" t="s">
        <v>63</v>
      </c>
      <c r="C60" s="1270"/>
      <c r="D60" s="1270"/>
      <c r="E60" s="1271">
        <f>SUMIF('Nhật ký chung'!$E$12:$E$618,CĐPS!$A60,'Nhật ký chung'!$G$12:$G$618)</f>
        <v>228284</v>
      </c>
      <c r="F60" s="1271">
        <f>SUMIF('Nhật ký chung'!$E$12:$E$618,CĐPS!$A60,'Nhật ký chung'!$H$12:$H$618)</f>
        <v>228284</v>
      </c>
      <c r="G60" s="1271">
        <f t="shared" si="0"/>
        <v>0</v>
      </c>
      <c r="H60" s="1271">
        <f t="shared" si="1"/>
        <v>0</v>
      </c>
      <c r="I60" s="1272"/>
      <c r="J60" s="1272"/>
      <c r="K60" s="1272"/>
      <c r="L60" s="1272"/>
      <c r="M60" s="1272"/>
      <c r="N60" s="1272"/>
    </row>
    <row r="61" spans="1:14" s="1273" customFormat="1" ht="18" customHeight="1">
      <c r="A61" s="1268">
        <v>611</v>
      </c>
      <c r="B61" s="1269" t="s">
        <v>64</v>
      </c>
      <c r="C61" s="1270"/>
      <c r="D61" s="1270"/>
      <c r="E61" s="1271">
        <f>SUMIF('Nhật ký chung'!$E$12:$E$618,CĐPS!$A61,'Nhật ký chung'!$G$12:$G$618)</f>
        <v>0</v>
      </c>
      <c r="F61" s="1271">
        <f>SUMIF('Nhật ký chung'!$E$12:$E$618,CĐPS!$A61,'Nhật ký chung'!$H$12:$H$618)</f>
        <v>0</v>
      </c>
      <c r="G61" s="1271">
        <f t="shared" si="0"/>
        <v>0</v>
      </c>
      <c r="H61" s="1271">
        <f t="shared" si="1"/>
        <v>0</v>
      </c>
      <c r="I61" s="1272"/>
      <c r="J61" s="1272"/>
      <c r="K61" s="1272"/>
      <c r="L61" s="1272"/>
      <c r="M61" s="1272"/>
      <c r="N61" s="1272"/>
    </row>
    <row r="62" spans="1:14" s="1273" customFormat="1" ht="18" customHeight="1">
      <c r="A62" s="1268">
        <v>632</v>
      </c>
      <c r="B62" s="1269" t="s">
        <v>65</v>
      </c>
      <c r="C62" s="1270"/>
      <c r="D62" s="1270"/>
      <c r="E62" s="1271">
        <f>SUMIF('Nhật ký chung'!$E$12:$E$618,CĐPS!$A62,'Nhật ký chung'!$G$12:$G$618)</f>
        <v>306703143.83561647</v>
      </c>
      <c r="F62" s="1271">
        <f>SUMIF('Nhật ký chung'!$E$12:$E$618,CĐPS!$A62,'Nhật ký chung'!$H$12:$H$618)</f>
        <v>306703143.83561647</v>
      </c>
      <c r="G62" s="1271">
        <f t="shared" si="0"/>
        <v>0</v>
      </c>
      <c r="H62" s="1271">
        <f t="shared" si="1"/>
        <v>0</v>
      </c>
      <c r="I62" s="1272"/>
      <c r="J62" s="1272"/>
      <c r="K62" s="1272"/>
      <c r="L62" s="1272"/>
      <c r="M62" s="1272"/>
      <c r="N62" s="1272"/>
    </row>
    <row r="63" spans="1:14" s="1273" customFormat="1" ht="18" customHeight="1">
      <c r="A63" s="1268">
        <v>635</v>
      </c>
      <c r="B63" s="1269" t="s">
        <v>66</v>
      </c>
      <c r="C63" s="1270"/>
      <c r="D63" s="1270"/>
      <c r="E63" s="1271">
        <f>SUMIF('Nhật ký chung'!$E$12:$E$618,CĐPS!$A63,'Nhật ký chung'!$G$12:$G$618)</f>
        <v>0</v>
      </c>
      <c r="F63" s="1271">
        <f>SUMIF('Nhật ký chung'!$E$12:$E$618,CĐPS!$A63,'Nhật ký chung'!$H$12:$H$618)</f>
        <v>0</v>
      </c>
      <c r="G63" s="1271">
        <f t="shared" si="0"/>
        <v>0</v>
      </c>
      <c r="H63" s="1271">
        <f t="shared" si="1"/>
        <v>0</v>
      </c>
      <c r="I63" s="1272"/>
      <c r="J63" s="1272"/>
      <c r="K63" s="1272"/>
      <c r="L63" s="1272"/>
      <c r="M63" s="1272"/>
      <c r="N63" s="1272"/>
    </row>
    <row r="64" spans="1:14" s="1273" customFormat="1" ht="18" customHeight="1">
      <c r="A64" s="1268">
        <v>642</v>
      </c>
      <c r="B64" s="1269" t="s">
        <v>67</v>
      </c>
      <c r="C64" s="1270"/>
      <c r="D64" s="1270"/>
      <c r="E64" s="1271">
        <f>SUMIF('Nhật ký chung'!$E$12:$E$618,CĐPS!$A64,'Nhật ký chung'!$G$12:$G$618)</f>
        <v>106690968.64330374</v>
      </c>
      <c r="F64" s="1271">
        <f>SUMIF('Nhật ký chung'!$E$12:$E$618,CĐPS!$A64,'Nhật ký chung'!$H$12:$H$618)</f>
        <v>106690968.64330374</v>
      </c>
      <c r="G64" s="1271">
        <f t="shared" si="0"/>
        <v>0</v>
      </c>
      <c r="H64" s="1271">
        <f t="shared" si="1"/>
        <v>0</v>
      </c>
      <c r="I64" s="1272"/>
      <c r="J64" s="1272"/>
      <c r="K64" s="1272"/>
      <c r="L64" s="1272"/>
      <c r="M64" s="1272"/>
      <c r="N64" s="1272"/>
    </row>
    <row r="65" spans="1:22" s="1273" customFormat="1" ht="18" customHeight="1">
      <c r="A65" s="1268">
        <v>711</v>
      </c>
      <c r="B65" s="1269" t="s">
        <v>68</v>
      </c>
      <c r="C65" s="1270"/>
      <c r="D65" s="1270"/>
      <c r="E65" s="1271">
        <f>SUMIF('Nhật ký chung'!$E$12:$E$618,CĐPS!$A65,'Nhật ký chung'!$G$12:$G$618)</f>
        <v>0</v>
      </c>
      <c r="F65" s="1271">
        <f>SUMIF('Nhật ký chung'!$E$12:$E$618,CĐPS!$A65,'Nhật ký chung'!$H$12:$H$618)</f>
        <v>0</v>
      </c>
      <c r="G65" s="1271">
        <f t="shared" si="0"/>
        <v>0</v>
      </c>
      <c r="H65" s="1271">
        <f t="shared" si="1"/>
        <v>0</v>
      </c>
      <c r="I65" s="1272"/>
      <c r="J65" s="1272"/>
      <c r="K65" s="1272"/>
      <c r="L65" s="1272"/>
      <c r="M65" s="1272"/>
      <c r="N65" s="1272"/>
    </row>
    <row r="66" spans="1:22" s="1273" customFormat="1" ht="18" customHeight="1">
      <c r="A66" s="1268">
        <v>811</v>
      </c>
      <c r="B66" s="1269" t="s">
        <v>69</v>
      </c>
      <c r="C66" s="1270"/>
      <c r="D66" s="1270"/>
      <c r="E66" s="1271">
        <f>SUMIF('Nhật ký chung'!$E$12:$E$618,CĐPS!$A66,'Nhật ký chung'!$G$12:$G$618)</f>
        <v>0</v>
      </c>
      <c r="F66" s="1271">
        <f>SUMIF('Nhật ký chung'!$E$12:$E$618,CĐPS!$A66,'Nhật ký chung'!$H$12:$H$618)</f>
        <v>0</v>
      </c>
      <c r="G66" s="1271">
        <f t="shared" si="0"/>
        <v>0</v>
      </c>
      <c r="H66" s="1271">
        <f t="shared" si="1"/>
        <v>0</v>
      </c>
      <c r="I66" s="1272"/>
      <c r="J66" s="1272"/>
      <c r="K66" s="1272"/>
      <c r="L66" s="1272"/>
      <c r="M66" s="1272"/>
      <c r="N66" s="1272"/>
    </row>
    <row r="67" spans="1:22" s="1273" customFormat="1" ht="18" customHeight="1">
      <c r="A67" s="1268">
        <v>821</v>
      </c>
      <c r="B67" s="1269" t="s">
        <v>70</v>
      </c>
      <c r="C67" s="1270"/>
      <c r="D67" s="1270"/>
      <c r="E67" s="1271">
        <f>SUMIF('Nhật ký chung'!$E$12:$E$618,CĐPS!$A67,'Nhật ký chung'!$G$12:$G$618)</f>
        <v>0</v>
      </c>
      <c r="F67" s="1271">
        <f>SUMIF('Nhật ký chung'!$E$12:$E$618,CĐPS!$A67,'Nhật ký chung'!$H$12:$H$618)</f>
        <v>0</v>
      </c>
      <c r="G67" s="1271">
        <f t="shared" si="0"/>
        <v>0</v>
      </c>
      <c r="H67" s="1271">
        <f t="shared" si="1"/>
        <v>0</v>
      </c>
      <c r="I67" s="1272"/>
      <c r="J67" s="1272"/>
      <c r="K67" s="1272"/>
      <c r="L67" s="1272"/>
      <c r="M67" s="1272"/>
      <c r="N67" s="1272"/>
    </row>
    <row r="68" spans="1:22" s="1273" customFormat="1" ht="18" customHeight="1">
      <c r="A68" s="1268">
        <v>911</v>
      </c>
      <c r="B68" s="1269" t="s">
        <v>71</v>
      </c>
      <c r="C68" s="1270"/>
      <c r="D68" s="1270"/>
      <c r="E68" s="1271">
        <f>SUMIF('Nhật ký chung'!$E$12:$E$618,CĐPS!$A68,'Nhật ký chung'!$G$12:$G$618)</f>
        <v>495313284</v>
      </c>
      <c r="F68" s="1271">
        <f>SUMIF('Nhật ký chung'!$E$12:$E$618,CĐPS!$A68,'Nhật ký chung'!$H$12:$H$618)</f>
        <v>495313284</v>
      </c>
      <c r="G68" s="1271">
        <f t="shared" si="0"/>
        <v>0</v>
      </c>
      <c r="H68" s="1271">
        <f t="shared" si="1"/>
        <v>0</v>
      </c>
      <c r="I68" s="1272"/>
      <c r="J68" s="1272"/>
      <c r="K68" s="1272"/>
      <c r="L68" s="1272"/>
      <c r="M68" s="1272"/>
      <c r="N68" s="1272"/>
    </row>
    <row r="69" spans="1:22" s="1286" customFormat="1" ht="18" customHeight="1">
      <c r="A69" s="1521"/>
      <c r="B69" s="1522" t="s">
        <v>124</v>
      </c>
      <c r="C69" s="1523">
        <f t="shared" ref="C69:H69" si="9">SUBTOTAL(9,C9:C68)</f>
        <v>9552880336.4427395</v>
      </c>
      <c r="D69" s="1523">
        <f t="shared" si="9"/>
        <v>9552880336.4427433</v>
      </c>
      <c r="E69" s="1523">
        <f t="shared" si="9"/>
        <v>4916388439.2115488</v>
      </c>
      <c r="F69" s="1523">
        <f t="shared" si="9"/>
        <v>4916388439.2115498</v>
      </c>
      <c r="G69" s="1523">
        <f t="shared" si="9"/>
        <v>9585165693.9086685</v>
      </c>
      <c r="H69" s="1523">
        <f t="shared" si="9"/>
        <v>9585165693.9086742</v>
      </c>
      <c r="I69" s="1285"/>
      <c r="J69" s="1285"/>
      <c r="K69" s="1285"/>
      <c r="L69" s="1285"/>
      <c r="M69" s="1285"/>
      <c r="N69" s="1285"/>
      <c r="O69" s="1285"/>
      <c r="P69" s="1285"/>
      <c r="Q69" s="1285"/>
      <c r="R69" s="1285"/>
      <c r="S69" s="1285"/>
      <c r="T69" s="1285"/>
      <c r="U69" s="1285"/>
      <c r="V69" s="1285"/>
    </row>
    <row r="70" spans="1:22" s="1286" customFormat="1" ht="18" customHeight="1">
      <c r="A70" s="1300"/>
      <c r="B70" s="1301"/>
      <c r="C70" s="1302"/>
      <c r="D70" s="1302"/>
      <c r="E70" s="1302"/>
      <c r="F70" s="1302"/>
      <c r="G70" s="1302"/>
      <c r="H70" s="1302"/>
      <c r="I70" s="1285"/>
      <c r="J70" s="1285"/>
      <c r="K70" s="1285"/>
      <c r="L70" s="1285"/>
      <c r="M70" s="1285"/>
      <c r="N70" s="1285"/>
      <c r="O70" s="1285"/>
      <c r="P70" s="1285"/>
      <c r="Q70" s="1285"/>
      <c r="R70" s="1285"/>
      <c r="S70" s="1285"/>
      <c r="T70" s="1285"/>
      <c r="U70" s="1285"/>
      <c r="V70" s="1285"/>
    </row>
    <row r="71" spans="1:22" s="1286" customFormat="1" ht="18" customHeight="1">
      <c r="A71" s="1526"/>
      <c r="B71" s="1526"/>
      <c r="C71" s="1526"/>
      <c r="D71" s="1526"/>
      <c r="E71" s="1526"/>
      <c r="F71" s="1526"/>
      <c r="G71" s="2054" t="s">
        <v>2166</v>
      </c>
      <c r="H71" s="2054"/>
      <c r="I71" s="1285"/>
      <c r="J71" s="1285"/>
      <c r="K71" s="1285"/>
      <c r="L71" s="1285"/>
      <c r="M71" s="1285"/>
      <c r="N71" s="1285"/>
      <c r="O71" s="1285"/>
      <c r="P71" s="1285"/>
      <c r="Q71" s="1285"/>
      <c r="R71" s="1285"/>
      <c r="S71" s="1285"/>
      <c r="T71" s="1285"/>
      <c r="U71" s="1285"/>
      <c r="V71" s="1285"/>
    </row>
    <row r="72" spans="1:22" s="1286" customFormat="1" ht="18" customHeight="1">
      <c r="A72" s="2055" t="s">
        <v>13</v>
      </c>
      <c r="B72" s="2055"/>
      <c r="C72" s="2055" t="s">
        <v>475</v>
      </c>
      <c r="D72" s="2055"/>
      <c r="E72" s="2055"/>
      <c r="F72" s="1527"/>
      <c r="G72" s="2055" t="s">
        <v>391</v>
      </c>
      <c r="H72" s="2055"/>
      <c r="I72" s="1285"/>
      <c r="J72" s="1285"/>
      <c r="K72" s="1285"/>
      <c r="L72" s="1285"/>
      <c r="M72" s="1285"/>
      <c r="N72" s="1285"/>
      <c r="O72" s="1285"/>
      <c r="P72" s="1285"/>
      <c r="Q72" s="1285"/>
      <c r="R72" s="1285"/>
      <c r="S72" s="1285"/>
      <c r="T72" s="1285"/>
      <c r="U72" s="1285"/>
      <c r="V72" s="1285"/>
    </row>
    <row r="73" spans="1:22" s="1286" customFormat="1" ht="18" customHeight="1">
      <c r="A73" s="2056" t="s">
        <v>247</v>
      </c>
      <c r="B73" s="2056"/>
      <c r="C73" s="2056" t="s">
        <v>247</v>
      </c>
      <c r="D73" s="2056"/>
      <c r="E73" s="2056"/>
      <c r="F73" s="1528"/>
      <c r="G73" s="2056" t="s">
        <v>392</v>
      </c>
      <c r="H73" s="2056"/>
      <c r="I73" s="1285"/>
      <c r="J73" s="1285"/>
      <c r="K73" s="1285"/>
      <c r="L73" s="1285"/>
      <c r="M73" s="1285"/>
      <c r="N73" s="1285"/>
      <c r="O73" s="1285"/>
      <c r="P73" s="1285"/>
      <c r="Q73" s="1285"/>
      <c r="R73" s="1285"/>
      <c r="S73" s="1285"/>
      <c r="T73" s="1285"/>
      <c r="U73" s="1285"/>
      <c r="V73" s="1285"/>
    </row>
    <row r="74" spans="1:22" s="1286" customFormat="1" ht="18" customHeight="1">
      <c r="A74" s="1300"/>
      <c r="B74" s="1301"/>
      <c r="C74" s="1302"/>
      <c r="D74" s="1302"/>
      <c r="E74" s="1302"/>
      <c r="F74" s="1302"/>
      <c r="G74" s="1302"/>
      <c r="H74" s="1302"/>
      <c r="I74" s="1285"/>
      <c r="J74" s="1285"/>
      <c r="K74" s="1285"/>
      <c r="L74" s="1285"/>
      <c r="M74" s="1285"/>
      <c r="N74" s="1285"/>
      <c r="O74" s="1285"/>
      <c r="P74" s="1285"/>
      <c r="Q74" s="1285"/>
      <c r="R74" s="1285"/>
      <c r="S74" s="1285"/>
      <c r="T74" s="1285"/>
      <c r="U74" s="1285"/>
      <c r="V74" s="1285"/>
    </row>
    <row r="75" spans="1:22" s="1286" customFormat="1" ht="18" customHeight="1">
      <c r="A75" s="1300"/>
      <c r="B75" s="1301"/>
      <c r="C75" s="1302"/>
      <c r="D75" s="1302"/>
      <c r="E75" s="1302"/>
      <c r="F75" s="1302"/>
      <c r="G75" s="1302"/>
      <c r="H75" s="1302"/>
      <c r="I75" s="1285"/>
      <c r="J75" s="1285"/>
      <c r="K75" s="1285"/>
      <c r="L75" s="1285"/>
      <c r="M75" s="1285"/>
      <c r="N75" s="1285"/>
      <c r="O75" s="1285"/>
      <c r="P75" s="1285"/>
      <c r="Q75" s="1285"/>
      <c r="R75" s="1285"/>
      <c r="S75" s="1285"/>
      <c r="T75" s="1285"/>
      <c r="U75" s="1285"/>
      <c r="V75" s="1285"/>
    </row>
    <row r="76" spans="1:22" ht="18" customHeight="1">
      <c r="C76" s="1288"/>
      <c r="D76" s="1288"/>
    </row>
    <row r="77" spans="1:22" ht="18" customHeight="1">
      <c r="A77" s="1240" t="s">
        <v>1634</v>
      </c>
      <c r="C77" s="1288"/>
      <c r="D77" s="1288"/>
    </row>
    <row r="78" spans="1:22" ht="18" customHeight="1">
      <c r="A78" s="1240" t="s">
        <v>129</v>
      </c>
    </row>
    <row r="80" spans="1:22" s="1264" customFormat="1" ht="20.25">
      <c r="B80" s="1266"/>
      <c r="C80" s="1266"/>
      <c r="D80" s="1266" t="s">
        <v>2160</v>
      </c>
      <c r="E80" s="1266"/>
      <c r="F80" s="1266"/>
      <c r="G80" s="1266"/>
      <c r="H80" s="1266"/>
      <c r="I80" s="1265"/>
      <c r="J80" s="1265"/>
      <c r="K80" s="1263"/>
      <c r="L80" s="1263"/>
      <c r="M80" s="1263"/>
      <c r="N80" s="1263"/>
      <c r="O80" s="1263"/>
      <c r="P80" s="1263"/>
      <c r="Q80" s="1263"/>
      <c r="R80" s="1263"/>
      <c r="S80" s="1263"/>
      <c r="T80" s="1263"/>
      <c r="U80" s="1263"/>
      <c r="V80" s="1263"/>
    </row>
    <row r="81" spans="1:22" s="1264" customFormat="1" ht="18.75">
      <c r="B81" s="1267"/>
      <c r="C81" s="1267"/>
      <c r="D81" s="1267" t="s">
        <v>2010</v>
      </c>
      <c r="E81" s="1267"/>
      <c r="F81" s="1267"/>
      <c r="G81" s="1267"/>
      <c r="H81" s="1267"/>
      <c r="I81" s="1265"/>
      <c r="J81" s="1265"/>
      <c r="K81" s="1263"/>
      <c r="L81" s="1263"/>
      <c r="M81" s="1263"/>
      <c r="N81" s="1263"/>
      <c r="O81" s="1263"/>
      <c r="P81" s="1263"/>
      <c r="Q81" s="1263"/>
      <c r="R81" s="1263"/>
      <c r="S81" s="1263"/>
      <c r="T81" s="1263"/>
      <c r="U81" s="1263"/>
      <c r="V81" s="1263"/>
    </row>
    <row r="82" spans="1:22" s="1264" customFormat="1" ht="24.75" customHeight="1">
      <c r="A82" s="2050" t="s">
        <v>104</v>
      </c>
      <c r="B82" s="2050" t="s">
        <v>278</v>
      </c>
      <c r="C82" s="2052" t="s">
        <v>100</v>
      </c>
      <c r="D82" s="2053"/>
      <c r="E82" s="2052" t="s">
        <v>279</v>
      </c>
      <c r="F82" s="2053"/>
      <c r="G82" s="2052" t="s">
        <v>280</v>
      </c>
      <c r="H82" s="2053"/>
      <c r="I82" s="1265"/>
      <c r="J82" s="1265"/>
      <c r="K82" s="1263"/>
      <c r="L82" s="1263"/>
      <c r="M82" s="1263"/>
      <c r="N82" s="1263"/>
      <c r="O82" s="1263"/>
      <c r="P82" s="1263"/>
      <c r="Q82" s="1263"/>
      <c r="R82" s="1263"/>
      <c r="S82" s="1263"/>
      <c r="T82" s="1263"/>
      <c r="U82" s="1263"/>
      <c r="V82" s="1263"/>
    </row>
    <row r="83" spans="1:22" s="1264" customFormat="1" ht="18.75" customHeight="1">
      <c r="A83" s="2051"/>
      <c r="B83" s="2051"/>
      <c r="C83" s="1519" t="s">
        <v>281</v>
      </c>
      <c r="D83" s="1519" t="s">
        <v>282</v>
      </c>
      <c r="E83" s="1519" t="s">
        <v>281</v>
      </c>
      <c r="F83" s="1519" t="s">
        <v>282</v>
      </c>
      <c r="G83" s="1519" t="s">
        <v>281</v>
      </c>
      <c r="H83" s="1519" t="s">
        <v>282</v>
      </c>
      <c r="I83" s="1265"/>
      <c r="J83" s="1265"/>
      <c r="K83" s="1263"/>
      <c r="L83" s="1263"/>
      <c r="M83" s="1263"/>
      <c r="N83" s="1263"/>
      <c r="O83" s="1263"/>
      <c r="P83" s="1263"/>
      <c r="Q83" s="1263"/>
      <c r="R83" s="1263"/>
      <c r="S83" s="1263"/>
      <c r="T83" s="1263"/>
      <c r="U83" s="1263"/>
      <c r="V83" s="1263"/>
    </row>
    <row r="84" spans="1:22" s="1273" customFormat="1" ht="18" customHeight="1">
      <c r="A84" s="1268">
        <v>111</v>
      </c>
      <c r="B84" s="1269" t="s">
        <v>31</v>
      </c>
      <c r="C84" s="1270">
        <f>VLOOKUP($A84,$A$9:$H$69,7,0)</f>
        <v>4743068415.95117</v>
      </c>
      <c r="D84" s="1270">
        <f>VLOOKUP($A84,$A$9:$H$69,8,0)</f>
        <v>0</v>
      </c>
      <c r="E84" s="1271">
        <f>SUMIF('Nhật ký chung'!$E$624:$E$976,CĐPS!$A84,'Nhật ký chung'!$G$624:$G$976)</f>
        <v>0</v>
      </c>
      <c r="F84" s="1271">
        <f>SUMIF('Nhật ký chung'!$E$624:$E$976,CĐPS!$A84,'Nhật ký chung'!$H$624:$H$976)</f>
        <v>80587309.666666657</v>
      </c>
      <c r="G84" s="1271">
        <f>MAX(C84+E84-D84-F84,0)</f>
        <v>4662481106.284503</v>
      </c>
      <c r="H84" s="1271">
        <f>MAX(D84+F84-C84-E84,0)</f>
        <v>0</v>
      </c>
      <c r="I84" s="1272"/>
      <c r="J84" s="1272"/>
      <c r="K84" s="1272"/>
      <c r="L84" s="1272"/>
      <c r="M84" s="1272"/>
      <c r="N84" s="1272"/>
    </row>
    <row r="85" spans="1:22" s="1273" customFormat="1" ht="18" customHeight="1">
      <c r="A85" s="1268">
        <v>112</v>
      </c>
      <c r="B85" s="1269" t="s">
        <v>32</v>
      </c>
      <c r="C85" s="1270">
        <f>VLOOKUP($A85,$A$9:$H$69,7,0)</f>
        <v>2636955944.4022474</v>
      </c>
      <c r="D85" s="1270">
        <f>VLOOKUP($A85,$A$9:$H$69,8,0)</f>
        <v>0</v>
      </c>
      <c r="E85" s="1271">
        <f>SUMIF('Nhật ký chung'!$E$624:$E$976,CĐPS!$A85,'Nhật ký chung'!$G$624:$G$976)</f>
        <v>395566856</v>
      </c>
      <c r="F85" s="1271">
        <f>SUMIF('Nhật ký chung'!$E$624:$E$976,CĐPS!$A85,'Nhật ký chung'!$H$624:$H$976)</f>
        <v>267545100</v>
      </c>
      <c r="G85" s="1271">
        <f>MAX(C85+E85-D85-F85,0)</f>
        <v>2764977700.4022474</v>
      </c>
      <c r="H85" s="1271">
        <f>MAX(D85+F85-C85-E85,0)</f>
        <v>0</v>
      </c>
      <c r="I85" s="1272"/>
      <c r="J85" s="1272"/>
      <c r="K85" s="1272"/>
      <c r="L85" s="1272"/>
      <c r="M85" s="1272"/>
      <c r="N85" s="1272"/>
    </row>
    <row r="86" spans="1:22" s="1276" customFormat="1" ht="18" customHeight="1">
      <c r="A86" s="1268">
        <v>121</v>
      </c>
      <c r="B86" s="1269" t="s">
        <v>33</v>
      </c>
      <c r="C86" s="1270">
        <f>VLOOKUP($A86,$A$9:$H$69,7,0)</f>
        <v>0</v>
      </c>
      <c r="D86" s="1270">
        <f>VLOOKUP($A86,$A$9:$H$69,8,0)</f>
        <v>0</v>
      </c>
      <c r="E86" s="1271">
        <f>SUMIF('Nhật ký chung'!$E$624:$E$976,CĐPS!$A86,'Nhật ký chung'!$G$624:$G$976)</f>
        <v>0</v>
      </c>
      <c r="F86" s="1271">
        <f>SUMIF('Nhật ký chung'!$E$624:$E$976,CĐPS!$A86,'Nhật ký chung'!$H$624:$H$976)</f>
        <v>0</v>
      </c>
      <c r="G86" s="1271">
        <f>MAX(C86+E86-D86-F86,0)</f>
        <v>0</v>
      </c>
      <c r="H86" s="1271">
        <f>MAX(D86+F86-C86-E86,0)</f>
        <v>0</v>
      </c>
      <c r="I86" s="1275"/>
      <c r="J86" s="1275"/>
      <c r="K86" s="1275"/>
      <c r="L86" s="1275"/>
      <c r="M86" s="1275"/>
      <c r="N86" s="1275"/>
    </row>
    <row r="87" spans="1:22" s="1276" customFormat="1" ht="18" customHeight="1">
      <c r="A87" s="1277">
        <v>131</v>
      </c>
      <c r="B87" s="1278" t="s">
        <v>34</v>
      </c>
      <c r="C87" s="1274">
        <f t="shared" ref="C87:H87" si="10">SUBTOTAL(9,C88:C96)</f>
        <v>0</v>
      </c>
      <c r="D87" s="1274">
        <f t="shared" si="10"/>
        <v>0</v>
      </c>
      <c r="E87" s="1274">
        <f t="shared" si="10"/>
        <v>395329000</v>
      </c>
      <c r="F87" s="1274">
        <f t="shared" si="10"/>
        <v>395329000</v>
      </c>
      <c r="G87" s="1274">
        <f t="shared" si="10"/>
        <v>0</v>
      </c>
      <c r="H87" s="1274">
        <f t="shared" si="10"/>
        <v>0</v>
      </c>
      <c r="I87" s="1275"/>
      <c r="J87" s="1275"/>
      <c r="K87" s="1275"/>
      <c r="L87" s="1275"/>
      <c r="M87" s="1275"/>
      <c r="N87" s="1275"/>
    </row>
    <row r="88" spans="1:22" s="1273" customFormat="1" ht="18" customHeight="1">
      <c r="A88" s="1290" t="s">
        <v>1772</v>
      </c>
      <c r="B88" s="1269" t="s">
        <v>1771</v>
      </c>
      <c r="C88" s="1270">
        <f t="shared" ref="C88:C94" si="11">VLOOKUP($A88,$A$9:$H$69,7,0)</f>
        <v>0</v>
      </c>
      <c r="D88" s="1270">
        <f t="shared" ref="D88:D94" si="12">VLOOKUP($A88,$A$9:$H$69,8,0)</f>
        <v>0</v>
      </c>
      <c r="E88" s="1271">
        <f>SUMIF('Nhật ký chung'!$E$624:$E$976,CĐPS!$A88,'Nhật ký chung'!$G$624:$G$976)</f>
        <v>143929500</v>
      </c>
      <c r="F88" s="1271">
        <f>SUMIF('Nhật ký chung'!$E$624:$E$976,CĐPS!$A88,'Nhật ký chung'!$H$624:$H$976)</f>
        <v>143929500</v>
      </c>
      <c r="G88" s="1271">
        <f>MAX(C88+E88-D88-F88,0)</f>
        <v>0</v>
      </c>
      <c r="H88" s="1271">
        <f>MAX(D88+F88-C88-E88,0)</f>
        <v>0</v>
      </c>
      <c r="I88" s="1272"/>
      <c r="J88" s="1272"/>
      <c r="K88" s="1272"/>
      <c r="L88" s="1272"/>
      <c r="M88" s="1272"/>
      <c r="N88" s="1272"/>
    </row>
    <row r="89" spans="1:22" s="1273" customFormat="1" ht="18" customHeight="1">
      <c r="A89" s="1290" t="s">
        <v>1789</v>
      </c>
      <c r="B89" s="1269" t="s">
        <v>1788</v>
      </c>
      <c r="C89" s="1270">
        <f t="shared" si="11"/>
        <v>0</v>
      </c>
      <c r="D89" s="1270">
        <f t="shared" si="12"/>
        <v>0</v>
      </c>
      <c r="E89" s="1271">
        <f>SUMIF('Nhật ký chung'!$E$624:$E$976,CĐPS!$A89,'Nhật ký chung'!$G$624:$G$976)</f>
        <v>45457500</v>
      </c>
      <c r="F89" s="1271">
        <f>SUMIF('Nhật ký chung'!$E$624:$E$976,CĐPS!$A89,'Nhật ký chung'!$H$624:$H$976)</f>
        <v>45457500</v>
      </c>
      <c r="G89" s="1271">
        <f t="shared" ref="G89:G94" si="13">MAX(C89+E89-D89-F89,0)</f>
        <v>0</v>
      </c>
      <c r="H89" s="1271">
        <f t="shared" ref="H89:H94" si="14">MAX(D89+F89-C89-E89,0)</f>
        <v>0</v>
      </c>
      <c r="I89" s="1272"/>
      <c r="J89" s="1272"/>
      <c r="K89" s="1272"/>
      <c r="L89" s="1272"/>
      <c r="M89" s="1272"/>
      <c r="N89" s="1272"/>
    </row>
    <row r="90" spans="1:22" s="1273" customFormat="1" ht="18" customHeight="1">
      <c r="A90" s="1290" t="s">
        <v>1786</v>
      </c>
      <c r="B90" s="1269" t="s">
        <v>1785</v>
      </c>
      <c r="C90" s="1270">
        <f t="shared" si="11"/>
        <v>0</v>
      </c>
      <c r="D90" s="1270">
        <f t="shared" si="12"/>
        <v>0</v>
      </c>
      <c r="E90" s="1271">
        <f>SUMIF('Nhật ký chung'!$E$624:$E$976,CĐPS!$A90,'Nhật ký chung'!$G$624:$G$976)</f>
        <v>106771500</v>
      </c>
      <c r="F90" s="1271">
        <f>SUMIF('Nhật ký chung'!$E$624:$E$976,CĐPS!$A90,'Nhật ký chung'!$H$624:$H$976)</f>
        <v>106771500</v>
      </c>
      <c r="G90" s="1271">
        <f t="shared" si="13"/>
        <v>0</v>
      </c>
      <c r="H90" s="1271">
        <f t="shared" si="14"/>
        <v>0</v>
      </c>
      <c r="I90" s="1272"/>
      <c r="J90" s="1272"/>
      <c r="K90" s="1272"/>
      <c r="L90" s="1272"/>
      <c r="M90" s="1272"/>
      <c r="N90" s="1272"/>
    </row>
    <row r="91" spans="1:22" s="1273" customFormat="1" ht="18" customHeight="1">
      <c r="A91" s="1290" t="s">
        <v>1781</v>
      </c>
      <c r="B91" s="1269" t="s">
        <v>1780</v>
      </c>
      <c r="C91" s="1270">
        <f t="shared" si="11"/>
        <v>0</v>
      </c>
      <c r="D91" s="1270">
        <f t="shared" si="12"/>
        <v>0</v>
      </c>
      <c r="E91" s="1271">
        <f>SUMIF('Nhật ký chung'!$E$624:$E$976,CĐPS!$A91,'Nhật ký chung'!$G$624:$G$976)</f>
        <v>40353500</v>
      </c>
      <c r="F91" s="1271">
        <f>SUMIF('Nhật ký chung'!$E$624:$E$976,CĐPS!$A91,'Nhật ký chung'!$H$624:$H$976)</f>
        <v>40353500</v>
      </c>
      <c r="G91" s="1271">
        <f t="shared" si="13"/>
        <v>0</v>
      </c>
      <c r="H91" s="1271">
        <f t="shared" si="14"/>
        <v>0</v>
      </c>
      <c r="I91" s="1272"/>
      <c r="J91" s="1272"/>
      <c r="K91" s="1272"/>
      <c r="L91" s="1272"/>
      <c r="M91" s="1272"/>
      <c r="N91" s="1272"/>
    </row>
    <row r="92" spans="1:22" s="1273" customFormat="1" ht="18" customHeight="1">
      <c r="A92" s="1291" t="s">
        <v>1783</v>
      </c>
      <c r="B92" s="1269" t="s">
        <v>1782</v>
      </c>
      <c r="C92" s="1270">
        <f t="shared" si="11"/>
        <v>0</v>
      </c>
      <c r="D92" s="1270">
        <f t="shared" si="12"/>
        <v>0</v>
      </c>
      <c r="E92" s="1271">
        <f>SUMIF('Nhật ký chung'!$E$624:$E$976,CĐPS!$A92,'Nhật ký chung'!$G$624:$G$976)</f>
        <v>5830000</v>
      </c>
      <c r="F92" s="1271">
        <f>SUMIF('Nhật ký chung'!$E$624:$E$976,CĐPS!$A92,'Nhật ký chung'!$H$624:$H$976)</f>
        <v>5830000</v>
      </c>
      <c r="G92" s="1271">
        <f t="shared" si="13"/>
        <v>0</v>
      </c>
      <c r="H92" s="1271">
        <f t="shared" si="14"/>
        <v>0</v>
      </c>
      <c r="I92" s="1272"/>
      <c r="J92" s="1272"/>
      <c r="K92" s="1272"/>
      <c r="L92" s="1272"/>
      <c r="M92" s="1272"/>
      <c r="N92" s="1272"/>
    </row>
    <row r="93" spans="1:22" s="1273" customFormat="1" ht="18" customHeight="1">
      <c r="A93" s="1291" t="s">
        <v>1792</v>
      </c>
      <c r="B93" s="1269" t="s">
        <v>1791</v>
      </c>
      <c r="C93" s="1270">
        <f t="shared" si="11"/>
        <v>0</v>
      </c>
      <c r="D93" s="1270">
        <f t="shared" si="12"/>
        <v>0</v>
      </c>
      <c r="E93" s="1271">
        <f>SUMIF('Nhật ký chung'!$E$624:$E$976,CĐPS!$A93,'Nhật ký chung'!$G$624:$G$976)</f>
        <v>33324500</v>
      </c>
      <c r="F93" s="1271">
        <f>SUMIF('Nhật ký chung'!$E$624:$E$976,CĐPS!$A93,'Nhật ký chung'!$H$624:$H$976)</f>
        <v>33324500</v>
      </c>
      <c r="G93" s="1271">
        <f t="shared" si="13"/>
        <v>0</v>
      </c>
      <c r="H93" s="1271">
        <f t="shared" si="14"/>
        <v>0</v>
      </c>
      <c r="I93" s="1272"/>
      <c r="J93" s="1272"/>
      <c r="K93" s="1272"/>
      <c r="L93" s="1272"/>
      <c r="M93" s="1272"/>
      <c r="N93" s="1272"/>
    </row>
    <row r="94" spans="1:22" s="1273" customFormat="1" ht="18" customHeight="1">
      <c r="A94" s="1291" t="s">
        <v>1795</v>
      </c>
      <c r="B94" s="1269" t="s">
        <v>1794</v>
      </c>
      <c r="C94" s="1270">
        <f t="shared" si="11"/>
        <v>0</v>
      </c>
      <c r="D94" s="1270">
        <f t="shared" si="12"/>
        <v>0</v>
      </c>
      <c r="E94" s="1271">
        <f>SUMIF('Nhật ký chung'!$E$624:$E$976,CĐPS!$A94,'Nhật ký chung'!$G$624:$G$976)</f>
        <v>19662500</v>
      </c>
      <c r="F94" s="1271">
        <f>SUMIF('Nhật ký chung'!$E$624:$E$976,CĐPS!$A94,'Nhật ký chung'!$H$624:$H$976)</f>
        <v>19662500</v>
      </c>
      <c r="G94" s="1271">
        <f t="shared" si="13"/>
        <v>0</v>
      </c>
      <c r="H94" s="1271">
        <f t="shared" si="14"/>
        <v>0</v>
      </c>
      <c r="I94" s="1272"/>
      <c r="J94" s="1272"/>
      <c r="K94" s="1272"/>
      <c r="L94" s="1272"/>
      <c r="M94" s="1272"/>
      <c r="N94" s="1272"/>
    </row>
    <row r="95" spans="1:22" s="1273" customFormat="1" ht="18" customHeight="1">
      <c r="A95" s="1292"/>
      <c r="B95" s="1269"/>
      <c r="C95" s="1270"/>
      <c r="D95" s="1270"/>
      <c r="E95" s="1271">
        <f>SUMIF('Nhật ký chung'!$E$624:$E$976,CĐPS!$A95,'Nhật ký chung'!$G$624:$G$976)</f>
        <v>0</v>
      </c>
      <c r="F95" s="1271">
        <f>SUMIF('Nhật ký chung'!$E$624:$E$976,CĐPS!$A95,'Nhật ký chung'!$H$624:$H$976)</f>
        <v>0</v>
      </c>
      <c r="G95" s="1271">
        <f t="shared" ref="G95:G97" si="15">MAX(C95+E95-D95-F95,0)</f>
        <v>0</v>
      </c>
      <c r="H95" s="1271">
        <f t="shared" ref="H95:H97" si="16">MAX(D95+F95-C95-E95,0)</f>
        <v>0</v>
      </c>
      <c r="I95" s="1272"/>
      <c r="J95" s="1272"/>
      <c r="K95" s="1272"/>
      <c r="L95" s="1272"/>
      <c r="M95" s="1272"/>
      <c r="N95" s="1272"/>
    </row>
    <row r="96" spans="1:22" s="1273" customFormat="1" ht="18" customHeight="1">
      <c r="A96" s="1292"/>
      <c r="B96" s="1269"/>
      <c r="C96" s="1270"/>
      <c r="D96" s="1270"/>
      <c r="E96" s="1271">
        <f>SUMIF('Nhật ký chung'!$E$624:$E$976,CĐPS!$A96,'Nhật ký chung'!$G$624:$G$976)</f>
        <v>0</v>
      </c>
      <c r="F96" s="1271">
        <f>SUMIF('Nhật ký chung'!$E$624:$E$976,CĐPS!$A96,'Nhật ký chung'!$H$624:$H$976)</f>
        <v>0</v>
      </c>
      <c r="G96" s="1271">
        <f t="shared" si="15"/>
        <v>0</v>
      </c>
      <c r="H96" s="1271">
        <f t="shared" si="16"/>
        <v>0</v>
      </c>
      <c r="I96" s="1272"/>
      <c r="J96" s="1272"/>
      <c r="K96" s="1272"/>
      <c r="L96" s="1272"/>
      <c r="M96" s="1272"/>
      <c r="N96" s="1272"/>
    </row>
    <row r="97" spans="1:14" s="1273" customFormat="1" ht="18" customHeight="1">
      <c r="A97" s="1268">
        <v>133</v>
      </c>
      <c r="B97" s="1269" t="s">
        <v>35</v>
      </c>
      <c r="C97" s="1270">
        <f>VLOOKUP($A97,$A$9:$H$69,7,0)</f>
        <v>8062254</v>
      </c>
      <c r="D97" s="1270">
        <f>VLOOKUP($A97,$A$9:$H$69,8,0)</f>
        <v>0</v>
      </c>
      <c r="E97" s="1271">
        <f>SUMIF('Nhật ký chung'!$E$624:$E$976,CĐPS!$A97,'Nhật ký chung'!$G$624:$G$976)</f>
        <v>15832204</v>
      </c>
      <c r="F97" s="1271">
        <f>SUMIF('Nhật ký chung'!$E$624:$E$976,CĐPS!$A97,'Nhật ký chung'!$H$624:$H$976)</f>
        <v>23894458</v>
      </c>
      <c r="G97" s="1271">
        <f t="shared" si="15"/>
        <v>0</v>
      </c>
      <c r="H97" s="1271">
        <f t="shared" si="16"/>
        <v>0</v>
      </c>
      <c r="I97" s="1272"/>
      <c r="J97" s="1272"/>
      <c r="K97" s="1272"/>
      <c r="L97" s="1272"/>
      <c r="M97" s="1272"/>
      <c r="N97" s="1272"/>
    </row>
    <row r="98" spans="1:14" s="1273" customFormat="1" ht="18" customHeight="1">
      <c r="A98" s="1268">
        <v>138</v>
      </c>
      <c r="B98" s="1269" t="s">
        <v>36</v>
      </c>
      <c r="C98" s="1270">
        <f>VLOOKUP($A98,$A$9:$H$69,7,0)</f>
        <v>0</v>
      </c>
      <c r="D98" s="1270">
        <f>VLOOKUP($A98,$A$9:$H$69,8,0)</f>
        <v>0</v>
      </c>
      <c r="E98" s="1271">
        <f>SUMIF('Nhật ký chung'!$E$624:$E$976,CĐPS!$A98,'Nhật ký chung'!$G$624:$G$976)</f>
        <v>0</v>
      </c>
      <c r="F98" s="1271">
        <f>SUMIF('Nhật ký chung'!$E$624:$E$976,CĐPS!$A98,'Nhật ký chung'!$H$624:$H$976)</f>
        <v>0</v>
      </c>
      <c r="G98" s="1271">
        <f t="shared" ref="G98:G101" si="17">MAX(C98+E98-D98-F98,0)</f>
        <v>0</v>
      </c>
      <c r="H98" s="1271">
        <f t="shared" ref="H98:H101" si="18">MAX(D98+F98-C98-E98,0)</f>
        <v>0</v>
      </c>
      <c r="I98" s="1272"/>
      <c r="J98" s="1272"/>
      <c r="K98" s="1272"/>
      <c r="L98" s="1272"/>
      <c r="M98" s="1272"/>
      <c r="N98" s="1272"/>
    </row>
    <row r="99" spans="1:14" s="1273" customFormat="1" ht="18" customHeight="1">
      <c r="A99" s="1268">
        <v>141</v>
      </c>
      <c r="B99" s="1269" t="s">
        <v>38</v>
      </c>
      <c r="C99" s="1270">
        <f>VLOOKUP($A99,$A$9:$H$69,7,0)</f>
        <v>0</v>
      </c>
      <c r="D99" s="1270">
        <f>VLOOKUP($A99,$A$9:$H$69,8,0)</f>
        <v>0</v>
      </c>
      <c r="E99" s="1271">
        <f>SUMIF('Nhật ký chung'!$E$624:$E$976,CĐPS!$A99,'Nhật ký chung'!$G$624:$G$976)</f>
        <v>0</v>
      </c>
      <c r="F99" s="1271">
        <f>SUMIF('Nhật ký chung'!$E$624:$E$976,CĐPS!$A99,'Nhật ký chung'!$H$624:$H$976)</f>
        <v>0</v>
      </c>
      <c r="G99" s="1271">
        <f t="shared" si="17"/>
        <v>0</v>
      </c>
      <c r="H99" s="1271">
        <f t="shared" si="18"/>
        <v>0</v>
      </c>
      <c r="I99" s="1272"/>
      <c r="J99" s="1272"/>
      <c r="K99" s="1272"/>
      <c r="L99" s="1272"/>
      <c r="M99" s="1272"/>
      <c r="N99" s="1272"/>
    </row>
    <row r="100" spans="1:14" s="1276" customFormat="1" ht="18" customHeight="1">
      <c r="A100" s="1277">
        <v>152</v>
      </c>
      <c r="B100" s="1278" t="s">
        <v>39</v>
      </c>
      <c r="C100" s="1270">
        <f>VLOOKUP($A100,$A$9:$H$69,7,0)</f>
        <v>47041500</v>
      </c>
      <c r="D100" s="1270">
        <f>VLOOKUP($A100,$A$9:$H$69,8,0)</f>
        <v>0</v>
      </c>
      <c r="E100" s="1271">
        <f>SUMIF('Nhật ký chung'!$E$624:$E$976,CĐPS!$A100,'Nhật ký chung'!$G$624:$G$976)</f>
        <v>134636000</v>
      </c>
      <c r="F100" s="1271">
        <f>SUMIF('Nhật ký chung'!$E$624:$E$976,CĐPS!$A100,'Nhật ký chung'!$H$624:$H$976)</f>
        <v>86640000</v>
      </c>
      <c r="G100" s="1271">
        <f t="shared" si="17"/>
        <v>95037500</v>
      </c>
      <c r="H100" s="1271">
        <f t="shared" si="18"/>
        <v>0</v>
      </c>
      <c r="I100" s="1275"/>
      <c r="J100" s="1275"/>
      <c r="K100" s="1275"/>
      <c r="L100" s="1275"/>
      <c r="M100" s="1275"/>
      <c r="N100" s="1275"/>
    </row>
    <row r="101" spans="1:14" s="1273" customFormat="1" ht="18" customHeight="1">
      <c r="A101" s="1268">
        <v>153</v>
      </c>
      <c r="B101" s="1269" t="s">
        <v>40</v>
      </c>
      <c r="C101" s="1270">
        <f>VLOOKUP($A101,$A$9:$H$69,7,0)</f>
        <v>0</v>
      </c>
      <c r="D101" s="1270">
        <f>VLOOKUP($A101,$A$9:$H$69,8,0)</f>
        <v>0</v>
      </c>
      <c r="E101" s="1271">
        <f>SUMIF('Nhật ký chung'!$E$624:$E$976,CĐPS!$A101,'Nhật ký chung'!$G$624:$G$976)</f>
        <v>0</v>
      </c>
      <c r="F101" s="1271">
        <f>SUMIF('Nhật ký chung'!$E$624:$E$976,CĐPS!$A101,'Nhật ký chung'!$H$624:$H$976)</f>
        <v>0</v>
      </c>
      <c r="G101" s="1271">
        <f t="shared" si="17"/>
        <v>0</v>
      </c>
      <c r="H101" s="1271">
        <f t="shared" si="18"/>
        <v>0</v>
      </c>
      <c r="I101" s="1272"/>
      <c r="J101" s="1272"/>
      <c r="K101" s="1272"/>
      <c r="L101" s="1272"/>
      <c r="M101" s="1272"/>
      <c r="N101" s="1272"/>
    </row>
    <row r="102" spans="1:14" s="1276" customFormat="1" ht="18" customHeight="1">
      <c r="A102" s="1277">
        <v>154</v>
      </c>
      <c r="B102" s="1278" t="s">
        <v>41</v>
      </c>
      <c r="C102" s="1274">
        <f t="shared" ref="C102:H102" si="19">SUBTOTAL(9,C103:C105)</f>
        <v>0</v>
      </c>
      <c r="D102" s="1274">
        <f t="shared" si="19"/>
        <v>0</v>
      </c>
      <c r="E102" s="1274">
        <f t="shared" si="19"/>
        <v>247526301.369863</v>
      </c>
      <c r="F102" s="1274">
        <f t="shared" si="19"/>
        <v>247526301.369863</v>
      </c>
      <c r="G102" s="1274">
        <f t="shared" si="19"/>
        <v>0</v>
      </c>
      <c r="H102" s="1274">
        <f t="shared" si="19"/>
        <v>0</v>
      </c>
      <c r="I102" s="1275"/>
      <c r="J102" s="1275"/>
      <c r="K102" s="1275"/>
      <c r="L102" s="1275"/>
      <c r="M102" s="1275"/>
      <c r="N102" s="1275"/>
    </row>
    <row r="103" spans="1:14" s="1273" customFormat="1" ht="18" customHeight="1">
      <c r="A103" s="1268">
        <v>1541</v>
      </c>
      <c r="B103" s="1269" t="s">
        <v>2153</v>
      </c>
      <c r="C103" s="1270">
        <f t="shared" ref="C103:C111" si="20">VLOOKUP($A103,$A$9:$H$69,7,0)</f>
        <v>0</v>
      </c>
      <c r="D103" s="1270">
        <f t="shared" ref="D103:D111" si="21">VLOOKUP($A103,$A$9:$H$69,8,0)</f>
        <v>0</v>
      </c>
      <c r="E103" s="1271">
        <f>SUMIF('Nhật ký chung'!$E$624:$E$976,CĐPS!$A103,'Nhật ký chung'!$G$624:$G$976)</f>
        <v>86640000</v>
      </c>
      <c r="F103" s="1271">
        <f>SUMIF('Nhật ký chung'!$E$624:$E$976,CĐPS!$A103,'Nhật ký chung'!$H$624:$H$976)</f>
        <v>86640000</v>
      </c>
      <c r="G103" s="1271">
        <f t="shared" ref="G103:G111" si="22">MAX(C103+E103-D103-F103,0)</f>
        <v>0</v>
      </c>
      <c r="H103" s="1271">
        <f t="shared" ref="H103:H111" si="23">MAX(D103+F103-C103-E103,0)</f>
        <v>0</v>
      </c>
      <c r="I103" s="1272"/>
      <c r="J103" s="1272"/>
      <c r="K103" s="1272"/>
      <c r="L103" s="1272"/>
      <c r="M103" s="1272"/>
      <c r="N103" s="1272"/>
    </row>
    <row r="104" spans="1:14" s="1273" customFormat="1" ht="18" customHeight="1">
      <c r="A104" s="1268">
        <v>1542</v>
      </c>
      <c r="B104" s="1269" t="s">
        <v>2154</v>
      </c>
      <c r="C104" s="1270">
        <f t="shared" si="20"/>
        <v>0</v>
      </c>
      <c r="D104" s="1270">
        <f t="shared" si="21"/>
        <v>0</v>
      </c>
      <c r="E104" s="1271">
        <f>SUMIF('Nhật ký chung'!$E$624:$E$976,CĐPS!$A104,'Nhật ký chung'!$G$624:$G$976)</f>
        <v>140100000</v>
      </c>
      <c r="F104" s="1271">
        <f>SUMIF('Nhật ký chung'!$E$624:$E$976,CĐPS!$A104,'Nhật ký chung'!$H$624:$H$976)</f>
        <v>140100000</v>
      </c>
      <c r="G104" s="1271">
        <f t="shared" si="22"/>
        <v>0</v>
      </c>
      <c r="H104" s="1271">
        <f t="shared" si="23"/>
        <v>0</v>
      </c>
      <c r="I104" s="1272"/>
      <c r="J104" s="1272"/>
      <c r="K104" s="1272"/>
      <c r="L104" s="1272"/>
      <c r="M104" s="1272"/>
      <c r="N104" s="1272"/>
    </row>
    <row r="105" spans="1:14" s="1273" customFormat="1" ht="18" customHeight="1">
      <c r="A105" s="1268">
        <v>1543</v>
      </c>
      <c r="B105" s="1269" t="s">
        <v>2155</v>
      </c>
      <c r="C105" s="1270">
        <f t="shared" si="20"/>
        <v>0</v>
      </c>
      <c r="D105" s="1270">
        <f t="shared" si="21"/>
        <v>0</v>
      </c>
      <c r="E105" s="1271">
        <f>SUMIF('Nhật ký chung'!$E$624:$E$976,CĐPS!$A105,'Nhật ký chung'!$G$624:$G$976)</f>
        <v>20786301.369863015</v>
      </c>
      <c r="F105" s="1271">
        <f>SUMIF('Nhật ký chung'!$E$624:$E$976,CĐPS!$A105,'Nhật ký chung'!$H$624:$H$976)</f>
        <v>20786301.369863015</v>
      </c>
      <c r="G105" s="1271">
        <f t="shared" si="22"/>
        <v>0</v>
      </c>
      <c r="H105" s="1271">
        <f t="shared" si="23"/>
        <v>0</v>
      </c>
      <c r="I105" s="1272"/>
      <c r="J105" s="1272"/>
      <c r="K105" s="1272"/>
      <c r="L105" s="1272"/>
      <c r="M105" s="1272"/>
      <c r="N105" s="1272"/>
    </row>
    <row r="106" spans="1:14" s="1273" customFormat="1" ht="18" customHeight="1">
      <c r="A106" s="1268">
        <v>155</v>
      </c>
      <c r="B106" s="1269" t="s">
        <v>2156</v>
      </c>
      <c r="C106" s="1270">
        <f t="shared" si="20"/>
        <v>0</v>
      </c>
      <c r="D106" s="1270">
        <f t="shared" si="21"/>
        <v>0</v>
      </c>
      <c r="E106" s="1271">
        <f>SUMIF('Nhật ký chung'!$E$624:$E$976,CĐPS!$A106,'Nhật ký chung'!$G$624:$G$976)</f>
        <v>247526301.369863</v>
      </c>
      <c r="F106" s="1271">
        <f>SUMIF('Nhật ký chung'!$E$624:$E$976,CĐPS!$A106,'Nhật ký chung'!$H$624:$H$976)</f>
        <v>247526301.369863</v>
      </c>
      <c r="G106" s="1271">
        <f t="shared" si="22"/>
        <v>0</v>
      </c>
      <c r="H106" s="1271">
        <f t="shared" si="23"/>
        <v>0</v>
      </c>
      <c r="I106" s="1272"/>
      <c r="J106" s="1272"/>
      <c r="K106" s="1272"/>
      <c r="L106" s="1272"/>
      <c r="M106" s="1272"/>
      <c r="N106" s="1272"/>
    </row>
    <row r="107" spans="1:14" s="1273" customFormat="1" ht="18" customHeight="1">
      <c r="A107" s="1268">
        <v>156</v>
      </c>
      <c r="B107" s="1269" t="s">
        <v>42</v>
      </c>
      <c r="C107" s="1270">
        <f t="shared" si="20"/>
        <v>212706000</v>
      </c>
      <c r="D107" s="1270">
        <f t="shared" si="21"/>
        <v>0</v>
      </c>
      <c r="E107" s="1271">
        <f>SUMIF('Nhật ký chung'!$E$624:$E$976,CĐPS!$A107,'Nhật ký chung'!$G$624:$G$976)</f>
        <v>13800000</v>
      </c>
      <c r="F107" s="1271">
        <f>SUMIF('Nhật ký chung'!$E$624:$E$976,CĐPS!$A107,'Nhật ký chung'!$H$624:$H$976)</f>
        <v>12500000</v>
      </c>
      <c r="G107" s="1271">
        <f t="shared" si="22"/>
        <v>214006000</v>
      </c>
      <c r="H107" s="1271">
        <f t="shared" si="23"/>
        <v>0</v>
      </c>
      <c r="I107" s="1272"/>
      <c r="J107" s="1272"/>
      <c r="K107" s="1272"/>
      <c r="L107" s="1272"/>
      <c r="M107" s="1272"/>
      <c r="N107" s="1272"/>
    </row>
    <row r="108" spans="1:14" s="1273" customFormat="1" ht="18" customHeight="1">
      <c r="A108" s="1268">
        <v>211</v>
      </c>
      <c r="B108" s="1269" t="s">
        <v>43</v>
      </c>
      <c r="C108" s="1270">
        <f t="shared" si="20"/>
        <v>1746860455</v>
      </c>
      <c r="D108" s="1270">
        <f t="shared" si="21"/>
        <v>0</v>
      </c>
      <c r="E108" s="1271">
        <f>SUMIF('Nhật ký chung'!$E$624:$E$976,CĐPS!$A108,'Nhật ký chung'!$G$624:$G$976)</f>
        <v>0</v>
      </c>
      <c r="F108" s="1271">
        <f>SUMIF('Nhật ký chung'!$E$624:$E$976,CĐPS!$A108,'Nhật ký chung'!$H$624:$H$976)</f>
        <v>0</v>
      </c>
      <c r="G108" s="1271">
        <f t="shared" si="22"/>
        <v>1746860455</v>
      </c>
      <c r="H108" s="1271">
        <f t="shared" si="23"/>
        <v>0</v>
      </c>
      <c r="I108" s="1272"/>
      <c r="J108" s="1272"/>
      <c r="K108" s="1272"/>
      <c r="L108" s="1272"/>
      <c r="M108" s="1272"/>
      <c r="N108" s="1272"/>
    </row>
    <row r="109" spans="1:14" s="1273" customFormat="1" ht="18" customHeight="1">
      <c r="A109" s="1268">
        <v>214</v>
      </c>
      <c r="B109" s="1269" t="s">
        <v>44</v>
      </c>
      <c r="C109" s="1270">
        <f t="shared" si="20"/>
        <v>0</v>
      </c>
      <c r="D109" s="1270">
        <f t="shared" si="21"/>
        <v>369322427.30006522</v>
      </c>
      <c r="E109" s="1271">
        <f>SUMIF('Nhật ký chung'!$E$624:$E$976,CĐPS!$A109,'Nhật ký chung'!$G$624:$G$976)</f>
        <v>0</v>
      </c>
      <c r="F109" s="1271">
        <f>SUMIF('Nhật ký chung'!$E$624:$E$976,CĐPS!$A109,'Nhật ký chung'!$H$624:$H$976)</f>
        <v>25013265.260273971</v>
      </c>
      <c r="G109" s="1271">
        <f t="shared" si="22"/>
        <v>0</v>
      </c>
      <c r="H109" s="1271">
        <f t="shared" si="23"/>
        <v>394335692.56033921</v>
      </c>
      <c r="I109" s="1272"/>
      <c r="J109" s="1272"/>
      <c r="K109" s="1272"/>
      <c r="L109" s="1272"/>
      <c r="M109" s="1272"/>
      <c r="N109" s="1272"/>
    </row>
    <row r="110" spans="1:14" s="1273" customFormat="1" ht="18" customHeight="1">
      <c r="A110" s="1268">
        <v>221</v>
      </c>
      <c r="B110" s="1269" t="s">
        <v>45</v>
      </c>
      <c r="C110" s="1270">
        <f t="shared" si="20"/>
        <v>0</v>
      </c>
      <c r="D110" s="1270">
        <f t="shared" si="21"/>
        <v>0</v>
      </c>
      <c r="E110" s="1271">
        <f>SUMIF('Nhật ký chung'!$E$624:$E$976,CĐPS!$A110,'Nhật ký chung'!$G$624:$G$976)</f>
        <v>0</v>
      </c>
      <c r="F110" s="1271">
        <f>SUMIF('Nhật ký chung'!$E$624:$E$976,CĐPS!$A110,'Nhật ký chung'!$H$624:$H$976)</f>
        <v>0</v>
      </c>
      <c r="G110" s="1271">
        <f t="shared" si="22"/>
        <v>0</v>
      </c>
      <c r="H110" s="1271">
        <f t="shared" si="23"/>
        <v>0</v>
      </c>
      <c r="I110" s="1272"/>
      <c r="J110" s="1272"/>
      <c r="K110" s="1272"/>
      <c r="L110" s="1272"/>
      <c r="M110" s="1272"/>
      <c r="N110" s="1272"/>
    </row>
    <row r="111" spans="1:14" s="1273" customFormat="1" ht="18" customHeight="1">
      <c r="A111" s="1268">
        <v>242</v>
      </c>
      <c r="B111" s="1269" t="s">
        <v>46</v>
      </c>
      <c r="C111" s="1270">
        <f t="shared" si="20"/>
        <v>190471124.55525115</v>
      </c>
      <c r="D111" s="1270">
        <f t="shared" si="21"/>
        <v>0</v>
      </c>
      <c r="E111" s="1271">
        <f>SUMIF('Nhật ký chung'!$E$624:$E$976,CĐPS!$A111,'Nhật ký chung'!$G$624:$G$976)</f>
        <v>6000000</v>
      </c>
      <c r="F111" s="1271">
        <f>SUMIF('Nhật ký chung'!$E$624:$E$976,CĐPS!$A111,'Nhật ký chung'!$H$624:$H$976)</f>
        <v>10135412.617351599</v>
      </c>
      <c r="G111" s="1271">
        <f t="shared" si="22"/>
        <v>186335711.93789956</v>
      </c>
      <c r="H111" s="1271">
        <f t="shared" si="23"/>
        <v>0</v>
      </c>
      <c r="I111" s="1272"/>
      <c r="J111" s="1272"/>
      <c r="K111" s="1272"/>
      <c r="L111" s="1272"/>
      <c r="M111" s="1272"/>
      <c r="N111" s="1272"/>
    </row>
    <row r="112" spans="1:14" s="1276" customFormat="1" ht="18" customHeight="1">
      <c r="A112" s="1277">
        <v>331</v>
      </c>
      <c r="B112" s="1278" t="s">
        <v>47</v>
      </c>
      <c r="C112" s="1274">
        <f t="shared" ref="C112:H112" si="24">SUBTOTAL(9,C113:C121)</f>
        <v>0</v>
      </c>
      <c r="D112" s="1274">
        <f t="shared" si="24"/>
        <v>0</v>
      </c>
      <c r="E112" s="1274">
        <f t="shared" si="24"/>
        <v>157922600</v>
      </c>
      <c r="F112" s="1274">
        <f t="shared" si="24"/>
        <v>157922600</v>
      </c>
      <c r="G112" s="1274">
        <f t="shared" si="24"/>
        <v>0</v>
      </c>
      <c r="H112" s="1274">
        <f t="shared" si="24"/>
        <v>0</v>
      </c>
      <c r="I112" s="1275"/>
      <c r="J112" s="1275"/>
      <c r="K112" s="1275"/>
      <c r="L112" s="1275"/>
      <c r="M112" s="1275"/>
      <c r="N112" s="1275"/>
    </row>
    <row r="113" spans="1:14" s="1273" customFormat="1" ht="18" customHeight="1">
      <c r="A113" s="1268" t="s">
        <v>1740</v>
      </c>
      <c r="B113" s="1269" t="s">
        <v>1739</v>
      </c>
      <c r="C113" s="1270">
        <f>VLOOKUP($A113,$A$9:$H$69,7,0)</f>
        <v>0</v>
      </c>
      <c r="D113" s="1270">
        <f t="shared" ref="D113:D121" si="25">VLOOKUP($A113,$A$9:$H$69,8,0)</f>
        <v>0</v>
      </c>
      <c r="E113" s="1271">
        <f>SUMIF('Nhật ký chung'!$E$624:$E$976,CĐPS!$A113,'Nhật ký chung'!$G$624:$G$976)</f>
        <v>0</v>
      </c>
      <c r="F113" s="1271">
        <f>SUMIF('Nhật ký chung'!$E$624:$E$976,CĐPS!$A113,'Nhật ký chung'!$H$624:$H$976)</f>
        <v>0</v>
      </c>
      <c r="G113" s="1271">
        <f>MAX(C113+E113-D113-F113,0)</f>
        <v>0</v>
      </c>
      <c r="H113" s="1271">
        <f>MAX(D113+F113-C113-E113,0)</f>
        <v>0</v>
      </c>
      <c r="I113" s="1272"/>
      <c r="J113" s="1272"/>
      <c r="K113" s="1272"/>
      <c r="L113" s="1272"/>
      <c r="M113" s="1272"/>
      <c r="N113" s="1272"/>
    </row>
    <row r="114" spans="1:14" s="1273" customFormat="1" ht="18" customHeight="1">
      <c r="A114" s="1268" t="s">
        <v>1760</v>
      </c>
      <c r="B114" s="1269" t="s">
        <v>1759</v>
      </c>
      <c r="C114" s="1270">
        <f>VLOOKUP($A114,$A$9:$H$69,7,0)</f>
        <v>0</v>
      </c>
      <c r="D114" s="1270">
        <f t="shared" si="25"/>
        <v>0</v>
      </c>
      <c r="E114" s="1271">
        <f>SUMIF('Nhật ký chung'!$E$624:$E$976,CĐPS!$A114,'Nhật ký chung'!$G$624:$G$976)</f>
        <v>57316600</v>
      </c>
      <c r="F114" s="1271">
        <f>SUMIF('Nhật ký chung'!$E$624:$E$976,CĐPS!$A114,'Nhật ký chung'!$H$624:$H$976)</f>
        <v>57316600</v>
      </c>
      <c r="G114" s="1271">
        <f>MAX(C114+E114-D114-F114,0)</f>
        <v>0</v>
      </c>
      <c r="H114" s="1271">
        <f>MAX(D114+F114-C114-E114,0)</f>
        <v>0</v>
      </c>
      <c r="I114" s="1272"/>
      <c r="J114" s="1272"/>
      <c r="K114" s="1272"/>
      <c r="L114" s="1272"/>
      <c r="M114" s="1272"/>
      <c r="N114" s="1272"/>
    </row>
    <row r="115" spans="1:14" s="1273" customFormat="1" ht="18" customHeight="1">
      <c r="A115" s="1268" t="s">
        <v>1757</v>
      </c>
      <c r="B115" s="1269" t="s">
        <v>1756</v>
      </c>
      <c r="C115" s="1270">
        <f>VLOOKUP($A115,$A$9:$H$69,7,0)</f>
        <v>0</v>
      </c>
      <c r="D115" s="1270">
        <f t="shared" si="25"/>
        <v>0</v>
      </c>
      <c r="E115" s="1271">
        <f>SUMIF('Nhật ký chung'!$E$624:$E$976,CĐPS!$A115,'Nhật ký chung'!$G$624:$G$976)</f>
        <v>0</v>
      </c>
      <c r="F115" s="1271">
        <f>SUMIF('Nhật ký chung'!$E$624:$E$976,CĐPS!$A115,'Nhật ký chung'!$H$624:$H$976)</f>
        <v>0</v>
      </c>
      <c r="G115" s="1271">
        <f>MAX(C115+E115-D115-F115,0)</f>
        <v>0</v>
      </c>
      <c r="H115" s="1271">
        <f>MAX(D115+F115-C115-E115,0)</f>
        <v>0</v>
      </c>
      <c r="I115" s="1272"/>
      <c r="J115" s="1272"/>
      <c r="K115" s="1272"/>
      <c r="L115" s="1272"/>
      <c r="M115" s="1272"/>
      <c r="N115" s="1272"/>
    </row>
    <row r="116" spans="1:14" s="1273" customFormat="1" ht="18" customHeight="1">
      <c r="A116" s="1268" t="s">
        <v>1746</v>
      </c>
      <c r="B116" s="1269" t="s">
        <v>1833</v>
      </c>
      <c r="C116" s="1270"/>
      <c r="D116" s="1270">
        <f t="shared" si="25"/>
        <v>0</v>
      </c>
      <c r="E116" s="1271">
        <f>SUMIF('Nhật ký chung'!$E$624:$E$976,CĐPS!$A116,'Nhật ký chung'!$G$624:$G$976)</f>
        <v>0</v>
      </c>
      <c r="F116" s="1271">
        <f>SUMIF('Nhật ký chung'!$E$624:$E$976,CĐPS!$A116,'Nhật ký chung'!$H$624:$H$976)</f>
        <v>0</v>
      </c>
      <c r="G116" s="1271">
        <f t="shared" ref="G116:G121" si="26">MAX(C116+E116-D116-F116,0)</f>
        <v>0</v>
      </c>
      <c r="H116" s="1271">
        <f t="shared" ref="H116:H121" si="27">MAX(D116+F116-C116-E116,0)</f>
        <v>0</v>
      </c>
      <c r="I116" s="1272"/>
      <c r="J116" s="1272"/>
      <c r="K116" s="1272"/>
      <c r="L116" s="1272"/>
      <c r="M116" s="1272"/>
      <c r="N116" s="1272"/>
    </row>
    <row r="117" spans="1:14" s="1273" customFormat="1" ht="18" customHeight="1">
      <c r="A117" s="1268" t="s">
        <v>1737</v>
      </c>
      <c r="B117" s="1269" t="s">
        <v>1736</v>
      </c>
      <c r="C117" s="1270"/>
      <c r="D117" s="1270">
        <f t="shared" si="25"/>
        <v>0</v>
      </c>
      <c r="E117" s="1271">
        <f>SUMIF('Nhật ký chung'!$E$624:$E$976,CĐPS!$A117,'Nhật ký chung'!$G$624:$G$976)</f>
        <v>13200000</v>
      </c>
      <c r="F117" s="1271">
        <f>SUMIF('Nhật ký chung'!$E$624:$E$976,CĐPS!$A117,'Nhật ký chung'!$H$624:$H$976)</f>
        <v>13200000</v>
      </c>
      <c r="G117" s="1271">
        <f t="shared" si="26"/>
        <v>0</v>
      </c>
      <c r="H117" s="1271">
        <f t="shared" si="27"/>
        <v>0</v>
      </c>
      <c r="I117" s="1272"/>
      <c r="J117" s="1272"/>
      <c r="K117" s="1272"/>
      <c r="L117" s="1272"/>
      <c r="M117" s="1272"/>
      <c r="N117" s="1272"/>
    </row>
    <row r="118" spans="1:14" s="1273" customFormat="1" ht="18" customHeight="1">
      <c r="A118" s="1268" t="s">
        <v>1743</v>
      </c>
      <c r="B118" s="1269" t="s">
        <v>1742</v>
      </c>
      <c r="C118" s="1270"/>
      <c r="D118" s="1270">
        <f t="shared" si="25"/>
        <v>0</v>
      </c>
      <c r="E118" s="1271">
        <f>SUMIF('Nhật ký chung'!$E$624:$E$976,CĐPS!$A118,'Nhật ký chung'!$G$624:$G$976)</f>
        <v>0</v>
      </c>
      <c r="F118" s="1271">
        <f>SUMIF('Nhật ký chung'!$E$624:$E$976,CĐPS!$A118,'Nhật ký chung'!$H$624:$H$976)</f>
        <v>0</v>
      </c>
      <c r="G118" s="1271">
        <f t="shared" si="26"/>
        <v>0</v>
      </c>
      <c r="H118" s="1271">
        <f t="shared" si="27"/>
        <v>0</v>
      </c>
      <c r="I118" s="1272"/>
      <c r="J118" s="1272"/>
      <c r="K118" s="1272"/>
      <c r="L118" s="1272"/>
      <c r="M118" s="1272"/>
      <c r="N118" s="1272"/>
    </row>
    <row r="119" spans="1:14" s="1273" customFormat="1" ht="18" customHeight="1">
      <c r="A119" s="1268" t="s">
        <v>1749</v>
      </c>
      <c r="B119" s="1269" t="s">
        <v>1748</v>
      </c>
      <c r="C119" s="1270"/>
      <c r="D119" s="1270">
        <f t="shared" si="25"/>
        <v>0</v>
      </c>
      <c r="E119" s="1271">
        <f>SUMIF('Nhật ký chung'!$E$624:$E$976,CĐPS!$A119,'Nhật ký chung'!$G$624:$G$976)</f>
        <v>72226000</v>
      </c>
      <c r="F119" s="1271">
        <f>SUMIF('Nhật ký chung'!$E$624:$E$976,CĐPS!$A119,'Nhật ký chung'!$H$624:$H$976)</f>
        <v>72226000</v>
      </c>
      <c r="G119" s="1271">
        <f t="shared" si="26"/>
        <v>0</v>
      </c>
      <c r="H119" s="1271">
        <f t="shared" si="27"/>
        <v>0</v>
      </c>
      <c r="I119" s="1272"/>
      <c r="J119" s="1272"/>
      <c r="K119" s="1272"/>
      <c r="L119" s="1272"/>
      <c r="M119" s="1272"/>
      <c r="N119" s="1272"/>
    </row>
    <row r="120" spans="1:14" s="1273" customFormat="1" ht="18" customHeight="1">
      <c r="A120" s="1268" t="s">
        <v>1752</v>
      </c>
      <c r="B120" s="1269" t="s">
        <v>1751</v>
      </c>
      <c r="C120" s="1270"/>
      <c r="D120" s="1270">
        <f t="shared" si="25"/>
        <v>0</v>
      </c>
      <c r="E120" s="1271">
        <f>SUMIF('Nhật ký chung'!$E$624:$E$976,CĐPS!$A120,'Nhật ký chung'!$G$624:$G$976)</f>
        <v>0</v>
      </c>
      <c r="F120" s="1271">
        <f>SUMIF('Nhật ký chung'!$E$624:$E$976,CĐPS!$A120,'Nhật ký chung'!$H$624:$H$976)</f>
        <v>0</v>
      </c>
      <c r="G120" s="1271">
        <f t="shared" si="26"/>
        <v>0</v>
      </c>
      <c r="H120" s="1271">
        <f t="shared" si="27"/>
        <v>0</v>
      </c>
      <c r="I120" s="1272"/>
      <c r="J120" s="1272"/>
      <c r="K120" s="1272"/>
      <c r="L120" s="1272"/>
      <c r="M120" s="1272"/>
      <c r="N120" s="1272"/>
    </row>
    <row r="121" spans="1:14" s="1273" customFormat="1" ht="18" customHeight="1">
      <c r="A121" s="1268" t="s">
        <v>1766</v>
      </c>
      <c r="B121" s="1269" t="s">
        <v>1765</v>
      </c>
      <c r="C121" s="1270"/>
      <c r="D121" s="1270">
        <f t="shared" si="25"/>
        <v>0</v>
      </c>
      <c r="E121" s="1271">
        <f>SUMIF('Nhật ký chung'!$E$624:$E$976,CĐPS!$A121,'Nhật ký chung'!$G$624:$G$976)</f>
        <v>15180000</v>
      </c>
      <c r="F121" s="1271">
        <f>SUMIF('Nhật ký chung'!$E$624:$E$976,CĐPS!$A121,'Nhật ký chung'!$H$624:$H$976)</f>
        <v>15180000</v>
      </c>
      <c r="G121" s="1271">
        <f t="shared" si="26"/>
        <v>0</v>
      </c>
      <c r="H121" s="1271">
        <f t="shared" si="27"/>
        <v>0</v>
      </c>
      <c r="I121" s="1272"/>
      <c r="J121" s="1272"/>
      <c r="K121" s="1272"/>
      <c r="L121" s="1272"/>
      <c r="M121" s="1272"/>
      <c r="N121" s="1272"/>
    </row>
    <row r="122" spans="1:14" s="1276" customFormat="1" ht="18" customHeight="1">
      <c r="A122" s="1277">
        <v>333</v>
      </c>
      <c r="B122" s="1278" t="s">
        <v>48</v>
      </c>
      <c r="C122" s="1274">
        <f t="shared" ref="C122:H122" si="28">SUBTOTAL(9,C123:C126)</f>
        <v>0</v>
      </c>
      <c r="D122" s="1274">
        <f t="shared" si="28"/>
        <v>368500</v>
      </c>
      <c r="E122" s="1274">
        <f t="shared" si="28"/>
        <v>23894458</v>
      </c>
      <c r="F122" s="1274">
        <f t="shared" si="28"/>
        <v>36307500</v>
      </c>
      <c r="G122" s="1274">
        <f t="shared" si="28"/>
        <v>0</v>
      </c>
      <c r="H122" s="1274">
        <f t="shared" si="28"/>
        <v>12781542</v>
      </c>
      <c r="I122" s="1275"/>
      <c r="J122" s="1275"/>
      <c r="K122" s="1275"/>
      <c r="L122" s="1275"/>
      <c r="M122" s="1275"/>
      <c r="N122" s="1275"/>
    </row>
    <row r="123" spans="1:14" s="1273" customFormat="1" ht="18" customHeight="1">
      <c r="A123" s="1268">
        <v>3331</v>
      </c>
      <c r="B123" s="1269" t="s">
        <v>49</v>
      </c>
      <c r="C123" s="1270">
        <f t="shared" ref="C123:C145" si="29">VLOOKUP($A123,$A$9:$H$69,7,0)</f>
        <v>0</v>
      </c>
      <c r="D123" s="1270">
        <f t="shared" ref="D123:D145" si="30">VLOOKUP($A123,$A$9:$H$69,8,0)</f>
        <v>0</v>
      </c>
      <c r="E123" s="1271">
        <f>SUMIF('Nhật ký chung'!$E$624:$E$976,CĐPS!$A123,'Nhật ký chung'!$G$624:$G$976)</f>
        <v>23894458</v>
      </c>
      <c r="F123" s="1271">
        <f>SUMIF('Nhật ký chung'!$E$624:$E$976,CĐPS!$A123,'Nhật ký chung'!$H$624:$H$976)</f>
        <v>35939000</v>
      </c>
      <c r="G123" s="1271">
        <f t="shared" ref="G123:G145" si="31">MAX(C123+E123-D123-F123,0)</f>
        <v>0</v>
      </c>
      <c r="H123" s="1271">
        <f t="shared" ref="H123:H145" si="32">MAX(D123+F123-C123-E123,0)</f>
        <v>12044542</v>
      </c>
      <c r="I123" s="1272"/>
      <c r="J123" s="1272"/>
      <c r="K123" s="1272"/>
      <c r="L123" s="1272"/>
      <c r="M123" s="1272"/>
      <c r="N123" s="1272"/>
    </row>
    <row r="124" spans="1:14" s="1273" customFormat="1" ht="18" customHeight="1">
      <c r="A124" s="1268">
        <v>3334</v>
      </c>
      <c r="B124" s="1269" t="s">
        <v>50</v>
      </c>
      <c r="C124" s="1270">
        <f t="shared" si="29"/>
        <v>0</v>
      </c>
      <c r="D124" s="1270">
        <f t="shared" si="30"/>
        <v>0</v>
      </c>
      <c r="E124" s="1271">
        <f>SUMIF('Nhật ký chung'!$E$624:$E$976,CĐPS!$A124,'Nhật ký chung'!$G$624:$G$976)</f>
        <v>0</v>
      </c>
      <c r="F124" s="1271">
        <f>SUMIF('Nhật ký chung'!$E$624:$E$976,CĐPS!$A124,'Nhật ký chung'!$H$624:$H$976)</f>
        <v>0</v>
      </c>
      <c r="G124" s="1271">
        <f t="shared" si="31"/>
        <v>0</v>
      </c>
      <c r="H124" s="1271">
        <f t="shared" si="32"/>
        <v>0</v>
      </c>
      <c r="I124" s="1272"/>
      <c r="J124" s="1272"/>
      <c r="K124" s="1272"/>
      <c r="L124" s="1272"/>
      <c r="M124" s="1272"/>
      <c r="N124" s="1272"/>
    </row>
    <row r="125" spans="1:14" s="1273" customFormat="1" ht="18" customHeight="1">
      <c r="A125" s="1268">
        <v>3335</v>
      </c>
      <c r="B125" s="1269" t="s">
        <v>2157</v>
      </c>
      <c r="C125" s="1270">
        <f t="shared" si="29"/>
        <v>0</v>
      </c>
      <c r="D125" s="1270">
        <f t="shared" si="30"/>
        <v>368500</v>
      </c>
      <c r="E125" s="1271">
        <f>SUMIF('Nhật ký chung'!$E$624:$E$976,CĐPS!$A125,'Nhật ký chung'!$G$624:$G$976)</f>
        <v>0</v>
      </c>
      <c r="F125" s="1271">
        <f>SUMIF('Nhật ký chung'!$E$624:$E$976,CĐPS!$A125,'Nhật ký chung'!$H$624:$H$976)</f>
        <v>368500</v>
      </c>
      <c r="G125" s="1271">
        <f t="shared" si="31"/>
        <v>0</v>
      </c>
      <c r="H125" s="1271">
        <f t="shared" si="32"/>
        <v>737000</v>
      </c>
      <c r="I125" s="1272"/>
      <c r="J125" s="1272"/>
      <c r="K125" s="1272"/>
      <c r="L125" s="1272"/>
      <c r="M125" s="1272"/>
      <c r="N125" s="1272"/>
    </row>
    <row r="126" spans="1:14" s="1273" customFormat="1" ht="18" customHeight="1">
      <c r="A126" s="1268">
        <v>3338</v>
      </c>
      <c r="B126" s="1269" t="s">
        <v>51</v>
      </c>
      <c r="C126" s="1270">
        <f t="shared" si="29"/>
        <v>0</v>
      </c>
      <c r="D126" s="1270">
        <f t="shared" si="30"/>
        <v>0</v>
      </c>
      <c r="E126" s="1271">
        <f>SUMIF('Nhật ký chung'!$E$624:$E$976,CĐPS!$A126,'Nhật ký chung'!$G$624:$G$976)</f>
        <v>0</v>
      </c>
      <c r="F126" s="1271">
        <f>SUMIF('Nhật ký chung'!$E$624:$E$976,CĐPS!$A126,'Nhật ký chung'!$H$624:$H$976)</f>
        <v>0</v>
      </c>
      <c r="G126" s="1271">
        <f t="shared" si="31"/>
        <v>0</v>
      </c>
      <c r="H126" s="1271">
        <f t="shared" si="32"/>
        <v>0</v>
      </c>
      <c r="I126" s="1272"/>
      <c r="J126" s="1272"/>
      <c r="K126" s="1272"/>
      <c r="L126" s="1272"/>
      <c r="M126" s="1272"/>
      <c r="N126" s="1272"/>
    </row>
    <row r="127" spans="1:14" s="1273" customFormat="1" ht="18" customHeight="1">
      <c r="A127" s="1268">
        <v>334</v>
      </c>
      <c r="B127" s="1269" t="s">
        <v>52</v>
      </c>
      <c r="C127" s="1270">
        <f t="shared" si="29"/>
        <v>0</v>
      </c>
      <c r="D127" s="1270">
        <f t="shared" si="30"/>
        <v>0</v>
      </c>
      <c r="E127" s="1271">
        <f>SUMIF('Nhật ký chung'!$E$624:$E$976,CĐPS!$A127,'Nhật ký chung'!$G$624:$G$976)</f>
        <v>189771666.66666666</v>
      </c>
      <c r="F127" s="1271">
        <f>SUMIF('Nhật ký chung'!$E$624:$E$976,CĐPS!$A127,'Nhật ký chung'!$H$624:$H$976)</f>
        <v>189771666.66666669</v>
      </c>
      <c r="G127" s="1271">
        <f t="shared" si="31"/>
        <v>0</v>
      </c>
      <c r="H127" s="1271">
        <f t="shared" si="32"/>
        <v>2.9802322387695313E-8</v>
      </c>
      <c r="I127" s="1272"/>
      <c r="J127" s="1272"/>
      <c r="K127" s="1272"/>
      <c r="L127" s="1272"/>
      <c r="M127" s="1272"/>
      <c r="N127" s="1272"/>
    </row>
    <row r="128" spans="1:14" s="1273" customFormat="1" ht="18" customHeight="1">
      <c r="A128" s="1268">
        <v>335</v>
      </c>
      <c r="B128" s="1269" t="s">
        <v>53</v>
      </c>
      <c r="C128" s="1270">
        <f t="shared" si="29"/>
        <v>0</v>
      </c>
      <c r="D128" s="1270">
        <f t="shared" si="30"/>
        <v>0</v>
      </c>
      <c r="E128" s="1271">
        <f>SUMIF('Nhật ký chung'!$E$624:$E$976,CĐPS!$A128,'Nhật ký chung'!$G$624:$G$976)</f>
        <v>0</v>
      </c>
      <c r="F128" s="1271">
        <f>SUMIF('Nhật ký chung'!$E$624:$E$976,CĐPS!$A128,'Nhật ký chung'!$H$624:$H$976)</f>
        <v>0</v>
      </c>
      <c r="G128" s="1271">
        <f t="shared" si="31"/>
        <v>0</v>
      </c>
      <c r="H128" s="1271">
        <f t="shared" si="32"/>
        <v>0</v>
      </c>
      <c r="I128" s="1272"/>
      <c r="J128" s="1272"/>
      <c r="K128" s="1272"/>
      <c r="L128" s="1272"/>
      <c r="M128" s="1272"/>
      <c r="N128" s="1272"/>
    </row>
    <row r="129" spans="1:14" s="1273" customFormat="1" ht="18" customHeight="1">
      <c r="A129" s="1268">
        <v>338</v>
      </c>
      <c r="B129" s="1269" t="s">
        <v>54</v>
      </c>
      <c r="C129" s="1270">
        <f t="shared" si="29"/>
        <v>0</v>
      </c>
      <c r="D129" s="1270">
        <f t="shared" si="30"/>
        <v>50660000</v>
      </c>
      <c r="E129" s="1271">
        <f>SUMIF('Nhật ký chung'!$E$624:$E$976,CĐPS!$A129,'Nhật ký chung'!$G$624:$G$976)</f>
        <v>0</v>
      </c>
      <c r="F129" s="1271">
        <f>SUMIF('Nhật ký chung'!$E$624:$E$976,CĐPS!$A129,'Nhật ký chung'!$H$624:$H$976)</f>
        <v>50660000</v>
      </c>
      <c r="G129" s="1271">
        <f t="shared" si="31"/>
        <v>0</v>
      </c>
      <c r="H129" s="1271">
        <f t="shared" si="32"/>
        <v>101320000</v>
      </c>
      <c r="I129" s="1272"/>
      <c r="J129" s="1272"/>
      <c r="K129" s="1272"/>
      <c r="L129" s="1272"/>
      <c r="M129" s="1272"/>
      <c r="N129" s="1272"/>
    </row>
    <row r="130" spans="1:14" s="1273" customFormat="1" ht="18" customHeight="1">
      <c r="A130" s="1268">
        <v>341</v>
      </c>
      <c r="B130" s="1269" t="s">
        <v>55</v>
      </c>
      <c r="C130" s="1270">
        <f t="shared" si="29"/>
        <v>0</v>
      </c>
      <c r="D130" s="1270">
        <f t="shared" si="30"/>
        <v>0</v>
      </c>
      <c r="E130" s="1271">
        <f>SUMIF('Nhật ký chung'!$E$624:$E$976,CĐPS!$A130,'Nhật ký chung'!$G$624:$G$976)</f>
        <v>0</v>
      </c>
      <c r="F130" s="1271">
        <f>SUMIF('Nhật ký chung'!$E$624:$E$976,CĐPS!$A130,'Nhật ký chung'!$H$624:$H$976)</f>
        <v>0</v>
      </c>
      <c r="G130" s="1271">
        <f t="shared" si="31"/>
        <v>0</v>
      </c>
      <c r="H130" s="1271">
        <f t="shared" si="32"/>
        <v>0</v>
      </c>
      <c r="I130" s="1272"/>
      <c r="J130" s="1272"/>
      <c r="K130" s="1272"/>
      <c r="L130" s="1272"/>
      <c r="M130" s="1272"/>
      <c r="N130" s="1272"/>
    </row>
    <row r="131" spans="1:14" s="1273" customFormat="1" ht="18" customHeight="1">
      <c r="A131" s="1268">
        <v>411</v>
      </c>
      <c r="B131" s="1269" t="s">
        <v>56</v>
      </c>
      <c r="C131" s="1270">
        <f t="shared" si="29"/>
        <v>0</v>
      </c>
      <c r="D131" s="1270">
        <f t="shared" si="30"/>
        <v>9000000000</v>
      </c>
      <c r="E131" s="1271">
        <f>SUMIF('Nhật ký chung'!$E$624:$E$976,CĐPS!$A131,'Nhật ký chung'!$G$624:$G$976)</f>
        <v>0</v>
      </c>
      <c r="F131" s="1271">
        <f>SUMIF('Nhật ký chung'!$E$624:$E$976,CĐPS!$A131,'Nhật ký chung'!$H$624:$H$976)</f>
        <v>0</v>
      </c>
      <c r="G131" s="1271">
        <f t="shared" si="31"/>
        <v>0</v>
      </c>
      <c r="H131" s="1271">
        <f t="shared" si="32"/>
        <v>9000000000</v>
      </c>
      <c r="I131" s="1272"/>
      <c r="J131" s="1272"/>
      <c r="K131" s="1272"/>
      <c r="L131" s="1272"/>
      <c r="M131" s="1272"/>
      <c r="N131" s="1272"/>
    </row>
    <row r="132" spans="1:14" s="1273" customFormat="1" ht="18" customHeight="1">
      <c r="A132" s="1268">
        <v>413</v>
      </c>
      <c r="B132" s="1269" t="s">
        <v>57</v>
      </c>
      <c r="C132" s="1270">
        <f t="shared" si="29"/>
        <v>0</v>
      </c>
      <c r="D132" s="1270">
        <f t="shared" si="30"/>
        <v>0</v>
      </c>
      <c r="E132" s="1271">
        <f>SUMIF('Nhật ký chung'!$E$624:$E$976,CĐPS!$A132,'Nhật ký chung'!$G$624:$G$976)</f>
        <v>0</v>
      </c>
      <c r="F132" s="1271">
        <f>SUMIF('Nhật ký chung'!$E$624:$E$976,CĐPS!$A132,'Nhật ký chung'!$H$624:$H$976)</f>
        <v>0</v>
      </c>
      <c r="G132" s="1271">
        <f t="shared" si="31"/>
        <v>0</v>
      </c>
      <c r="H132" s="1271">
        <f t="shared" si="32"/>
        <v>0</v>
      </c>
      <c r="I132" s="1272"/>
      <c r="J132" s="1272"/>
      <c r="K132" s="1272"/>
      <c r="L132" s="1272"/>
      <c r="M132" s="1272"/>
      <c r="N132" s="1272"/>
    </row>
    <row r="133" spans="1:14" s="1273" customFormat="1" ht="18" customHeight="1">
      <c r="A133" s="1268">
        <v>419</v>
      </c>
      <c r="B133" s="1269" t="s">
        <v>58</v>
      </c>
      <c r="C133" s="1270">
        <f t="shared" si="29"/>
        <v>0</v>
      </c>
      <c r="D133" s="1270">
        <f t="shared" si="30"/>
        <v>0</v>
      </c>
      <c r="E133" s="1271">
        <f>SUMIF('Nhật ký chung'!$E$624:$E$976,CĐPS!$A133,'Nhật ký chung'!$G$624:$G$976)</f>
        <v>0</v>
      </c>
      <c r="F133" s="1271">
        <f>SUMIF('Nhật ký chung'!$E$624:$E$976,CĐPS!$A133,'Nhật ký chung'!$H$624:$H$976)</f>
        <v>0</v>
      </c>
      <c r="G133" s="1271">
        <f t="shared" si="31"/>
        <v>0</v>
      </c>
      <c r="H133" s="1271">
        <f t="shared" si="32"/>
        <v>0</v>
      </c>
      <c r="I133" s="1272"/>
      <c r="J133" s="1272"/>
      <c r="K133" s="1272"/>
      <c r="L133" s="1272"/>
      <c r="M133" s="1272"/>
      <c r="N133" s="1272"/>
    </row>
    <row r="134" spans="1:14" s="1273" customFormat="1" ht="18" customHeight="1">
      <c r="A134" s="1268">
        <v>421</v>
      </c>
      <c r="B134" s="1269" t="s">
        <v>59</v>
      </c>
      <c r="C134" s="1270">
        <f t="shared" si="29"/>
        <v>0</v>
      </c>
      <c r="D134" s="1270">
        <f t="shared" si="30"/>
        <v>164814766.60860783</v>
      </c>
      <c r="E134" s="1271">
        <f>SUMIF('Nhật ký chung'!$E$624:$E$976,CĐPS!$A134,'Nhật ký chung'!$G$624:$G$976)</f>
        <v>3553527.5442922115</v>
      </c>
      <c r="F134" s="1271">
        <f>SUMIF('Nhật ký chung'!$E$624:$E$976,CĐPS!$A134,'Nhật ký chung'!$H$624:$H$976)</f>
        <v>0</v>
      </c>
      <c r="G134" s="1271">
        <f t="shared" si="31"/>
        <v>0</v>
      </c>
      <c r="H134" s="1271">
        <f t="shared" si="32"/>
        <v>161261239.06431562</v>
      </c>
      <c r="I134" s="1272"/>
      <c r="J134" s="1272"/>
      <c r="K134" s="1272"/>
      <c r="L134" s="1272"/>
      <c r="M134" s="1272"/>
      <c r="N134" s="1272"/>
    </row>
    <row r="135" spans="1:14" s="1273" customFormat="1" ht="18" customHeight="1">
      <c r="A135" s="1268">
        <v>431</v>
      </c>
      <c r="B135" s="1269" t="s">
        <v>60</v>
      </c>
      <c r="C135" s="1270">
        <f t="shared" si="29"/>
        <v>0</v>
      </c>
      <c r="D135" s="1270">
        <f t="shared" si="30"/>
        <v>0</v>
      </c>
      <c r="E135" s="1271">
        <f>SUMIF('Nhật ký chung'!$E$624:$E$976,CĐPS!$A135,'Nhật ký chung'!$G$624:$G$976)</f>
        <v>0</v>
      </c>
      <c r="F135" s="1271">
        <f>SUMIF('Nhật ký chung'!$E$624:$E$976,CĐPS!$A135,'Nhật ký chung'!$H$624:$H$976)</f>
        <v>0</v>
      </c>
      <c r="G135" s="1271">
        <f t="shared" si="31"/>
        <v>0</v>
      </c>
      <c r="H135" s="1271">
        <f t="shared" si="32"/>
        <v>0</v>
      </c>
      <c r="I135" s="1272"/>
      <c r="J135" s="1272"/>
      <c r="K135" s="1272"/>
      <c r="L135" s="1272"/>
      <c r="M135" s="1272"/>
      <c r="N135" s="1272"/>
    </row>
    <row r="136" spans="1:14" s="1276" customFormat="1" ht="18" customHeight="1">
      <c r="A136" s="1277">
        <v>511</v>
      </c>
      <c r="B136" s="1278" t="s">
        <v>61</v>
      </c>
      <c r="C136" s="1270">
        <f t="shared" si="29"/>
        <v>0</v>
      </c>
      <c r="D136" s="1270">
        <f t="shared" si="30"/>
        <v>0</v>
      </c>
      <c r="E136" s="1271">
        <f>SUMIF('Nhật ký chung'!$E$624:$E$976,CĐPS!$A136,'Nhật ký chung'!$G$624:$G$976)</f>
        <v>359390000</v>
      </c>
      <c r="F136" s="1271">
        <f>SUMIF('Nhật ký chung'!$E$624:$E$976,CĐPS!$A136,'Nhật ký chung'!$H$624:$H$976)</f>
        <v>359390000</v>
      </c>
      <c r="G136" s="1271">
        <f>MAX(C136+E136-D136-F136,0)</f>
        <v>0</v>
      </c>
      <c r="H136" s="1271">
        <f>MAX(D136+F136-C136-E136,0)</f>
        <v>0</v>
      </c>
      <c r="I136" s="1275"/>
      <c r="J136" s="1275"/>
      <c r="K136" s="1275"/>
      <c r="L136" s="1275"/>
      <c r="M136" s="1275"/>
      <c r="N136" s="1275"/>
    </row>
    <row r="137" spans="1:14" s="1273" customFormat="1" ht="18" customHeight="1">
      <c r="A137" s="1268">
        <v>515</v>
      </c>
      <c r="B137" s="1269" t="s">
        <v>63</v>
      </c>
      <c r="C137" s="1270">
        <f t="shared" si="29"/>
        <v>0</v>
      </c>
      <c r="D137" s="1270">
        <f t="shared" si="30"/>
        <v>0</v>
      </c>
      <c r="E137" s="1271">
        <f>SUMIF('Nhật ký chung'!$E$624:$E$976,CĐPS!$A137,'Nhật ký chung'!$G$624:$G$976)</f>
        <v>237856</v>
      </c>
      <c r="F137" s="1271">
        <f>SUMIF('Nhật ký chung'!$E$624:$E$976,CĐPS!$A137,'Nhật ký chung'!$H$624:$H$976)</f>
        <v>237856</v>
      </c>
      <c r="G137" s="1271">
        <f t="shared" si="31"/>
        <v>0</v>
      </c>
      <c r="H137" s="1271">
        <f t="shared" si="32"/>
        <v>0</v>
      </c>
      <c r="I137" s="1272"/>
      <c r="J137" s="1272"/>
      <c r="K137" s="1272"/>
      <c r="L137" s="1272"/>
      <c r="M137" s="1272"/>
      <c r="N137" s="1272"/>
    </row>
    <row r="138" spans="1:14" s="1273" customFormat="1" ht="18" customHeight="1">
      <c r="A138" s="1268">
        <v>611</v>
      </c>
      <c r="B138" s="1269" t="s">
        <v>64</v>
      </c>
      <c r="C138" s="1270">
        <f t="shared" si="29"/>
        <v>0</v>
      </c>
      <c r="D138" s="1270">
        <f t="shared" si="30"/>
        <v>0</v>
      </c>
      <c r="E138" s="1271">
        <f>SUMIF('Nhật ký chung'!$E$624:$E$976,CĐPS!$A138,'Nhật ký chung'!$G$624:$G$976)</f>
        <v>0</v>
      </c>
      <c r="F138" s="1271">
        <f>SUMIF('Nhật ký chung'!$E$624:$E$976,CĐPS!$A138,'Nhật ký chung'!$H$624:$H$976)</f>
        <v>0</v>
      </c>
      <c r="G138" s="1271">
        <f t="shared" si="31"/>
        <v>0</v>
      </c>
      <c r="H138" s="1271">
        <f t="shared" si="32"/>
        <v>0</v>
      </c>
      <c r="I138" s="1272"/>
      <c r="J138" s="1272"/>
      <c r="K138" s="1272"/>
      <c r="L138" s="1272"/>
      <c r="M138" s="1272"/>
      <c r="N138" s="1272"/>
    </row>
    <row r="139" spans="1:14" s="1273" customFormat="1" ht="18" customHeight="1">
      <c r="A139" s="1268">
        <v>632</v>
      </c>
      <c r="B139" s="1269" t="s">
        <v>65</v>
      </c>
      <c r="C139" s="1270">
        <f t="shared" si="29"/>
        <v>0</v>
      </c>
      <c r="D139" s="1270">
        <f t="shared" si="30"/>
        <v>0</v>
      </c>
      <c r="E139" s="1271">
        <f>SUMIF('Nhật ký chung'!$E$624:$E$976,CĐPS!$A139,'Nhật ký chung'!$G$624:$G$976)</f>
        <v>260026301.369863</v>
      </c>
      <c r="F139" s="1271">
        <f>SUMIF('Nhật ký chung'!$E$624:$E$976,CĐPS!$A139,'Nhật ký chung'!$H$624:$H$976)</f>
        <v>260026301.369863</v>
      </c>
      <c r="G139" s="1271">
        <f t="shared" si="31"/>
        <v>0</v>
      </c>
      <c r="H139" s="1271">
        <f t="shared" si="32"/>
        <v>0</v>
      </c>
      <c r="I139" s="1272"/>
      <c r="J139" s="1272"/>
      <c r="K139" s="1272"/>
      <c r="L139" s="1272"/>
      <c r="M139" s="1272"/>
      <c r="N139" s="1272"/>
    </row>
    <row r="140" spans="1:14" s="1273" customFormat="1" ht="18" customHeight="1">
      <c r="A140" s="1268">
        <v>635</v>
      </c>
      <c r="B140" s="1269" t="s">
        <v>66</v>
      </c>
      <c r="C140" s="1270">
        <f t="shared" si="29"/>
        <v>0</v>
      </c>
      <c r="D140" s="1270">
        <f t="shared" si="30"/>
        <v>0</v>
      </c>
      <c r="E140" s="1271">
        <f>SUMIF('Nhật ký chung'!$E$624:$E$976,CĐPS!$A140,'Nhật ký chung'!$G$624:$G$976)</f>
        <v>0</v>
      </c>
      <c r="F140" s="1271">
        <f>SUMIF('Nhật ký chung'!$E$624:$E$976,CĐPS!$A140,'Nhật ký chung'!$H$624:$H$976)</f>
        <v>0</v>
      </c>
      <c r="G140" s="1271">
        <f t="shared" si="31"/>
        <v>0</v>
      </c>
      <c r="H140" s="1271">
        <f t="shared" si="32"/>
        <v>0</v>
      </c>
      <c r="I140" s="1272"/>
      <c r="J140" s="1272"/>
      <c r="K140" s="1272"/>
      <c r="L140" s="1272"/>
      <c r="M140" s="1272"/>
      <c r="N140" s="1272"/>
    </row>
    <row r="141" spans="1:14" s="1273" customFormat="1" ht="18" customHeight="1">
      <c r="A141" s="1268">
        <v>642</v>
      </c>
      <c r="B141" s="1269" t="s">
        <v>67</v>
      </c>
      <c r="C141" s="1270">
        <f t="shared" si="29"/>
        <v>0</v>
      </c>
      <c r="D141" s="1270">
        <f t="shared" si="30"/>
        <v>0</v>
      </c>
      <c r="E141" s="1271">
        <f>SUMIF('Nhật ký chung'!$E$624:$E$976,CĐPS!$A141,'Nhật ký chung'!$G$624:$G$976)</f>
        <v>103155082.17442922</v>
      </c>
      <c r="F141" s="1271">
        <f>SUMIF('Nhật ký chung'!$E$624:$E$976,CĐPS!$A141,'Nhật ký chung'!$H$624:$H$976)</f>
        <v>103155082.17442922</v>
      </c>
      <c r="G141" s="1271">
        <f t="shared" si="31"/>
        <v>0</v>
      </c>
      <c r="H141" s="1271">
        <f t="shared" si="32"/>
        <v>0</v>
      </c>
      <c r="I141" s="1272"/>
      <c r="J141" s="1272"/>
      <c r="K141" s="1272"/>
      <c r="L141" s="1272"/>
      <c r="M141" s="1272"/>
      <c r="N141" s="1272"/>
    </row>
    <row r="142" spans="1:14" s="1273" customFormat="1" ht="18" customHeight="1">
      <c r="A142" s="1268">
        <v>711</v>
      </c>
      <c r="B142" s="1269" t="s">
        <v>68</v>
      </c>
      <c r="C142" s="1270">
        <f t="shared" si="29"/>
        <v>0</v>
      </c>
      <c r="D142" s="1270">
        <f t="shared" si="30"/>
        <v>0</v>
      </c>
      <c r="E142" s="1271">
        <f>SUMIF('Nhật ký chung'!$E$624:$E$976,CĐPS!$A142,'Nhật ký chung'!$G$624:$G$976)</f>
        <v>0</v>
      </c>
      <c r="F142" s="1271">
        <f>SUMIF('Nhật ký chung'!$E$624:$E$976,CĐPS!$A142,'Nhật ký chung'!$H$624:$H$976)</f>
        <v>0</v>
      </c>
      <c r="G142" s="1271">
        <f t="shared" si="31"/>
        <v>0</v>
      </c>
      <c r="H142" s="1271">
        <f t="shared" si="32"/>
        <v>0</v>
      </c>
      <c r="I142" s="1272"/>
      <c r="J142" s="1272"/>
      <c r="K142" s="1272"/>
      <c r="L142" s="1272"/>
      <c r="M142" s="1272"/>
      <c r="N142" s="1272"/>
    </row>
    <row r="143" spans="1:14" s="1273" customFormat="1" ht="18" customHeight="1">
      <c r="A143" s="1268">
        <v>811</v>
      </c>
      <c r="B143" s="1269" t="s">
        <v>69</v>
      </c>
      <c r="C143" s="1270">
        <f t="shared" si="29"/>
        <v>0</v>
      </c>
      <c r="D143" s="1270">
        <f t="shared" si="30"/>
        <v>0</v>
      </c>
      <c r="E143" s="1271">
        <f>SUMIF('Nhật ký chung'!$E$624:$E$976,CĐPS!$A143,'Nhật ký chung'!$G$624:$G$976)</f>
        <v>0</v>
      </c>
      <c r="F143" s="1271">
        <f>SUMIF('Nhật ký chung'!$E$624:$E$976,CĐPS!$A143,'Nhật ký chung'!$H$624:$H$976)</f>
        <v>0</v>
      </c>
      <c r="G143" s="1271">
        <f t="shared" si="31"/>
        <v>0</v>
      </c>
      <c r="H143" s="1271">
        <f t="shared" si="32"/>
        <v>0</v>
      </c>
      <c r="I143" s="1272"/>
      <c r="J143" s="1272"/>
      <c r="K143" s="1272"/>
      <c r="L143" s="1272"/>
      <c r="M143" s="1272"/>
      <c r="N143" s="1272"/>
    </row>
    <row r="144" spans="1:14" s="1273" customFormat="1" ht="18" customHeight="1">
      <c r="A144" s="1268">
        <v>821</v>
      </c>
      <c r="B144" s="1269" t="s">
        <v>70</v>
      </c>
      <c r="C144" s="1270">
        <f t="shared" si="29"/>
        <v>0</v>
      </c>
      <c r="D144" s="1270">
        <f t="shared" si="30"/>
        <v>0</v>
      </c>
      <c r="E144" s="1271">
        <f>SUMIF('Nhật ký chung'!$E$624:$E$976,CĐPS!$A144,'Nhật ký chung'!$G$624:$G$976)</f>
        <v>0</v>
      </c>
      <c r="F144" s="1271">
        <f>SUMIF('Nhật ký chung'!$E$624:$E$976,CĐPS!$A144,'Nhật ký chung'!$H$624:$H$976)</f>
        <v>0</v>
      </c>
      <c r="G144" s="1271">
        <f t="shared" si="31"/>
        <v>0</v>
      </c>
      <c r="H144" s="1271">
        <f t="shared" si="32"/>
        <v>0</v>
      </c>
      <c r="I144" s="1272"/>
      <c r="J144" s="1272"/>
      <c r="K144" s="1272"/>
      <c r="L144" s="1272"/>
      <c r="M144" s="1272"/>
      <c r="N144" s="1272"/>
    </row>
    <row r="145" spans="1:22" s="1273" customFormat="1" ht="18" customHeight="1">
      <c r="A145" s="1268">
        <v>911</v>
      </c>
      <c r="B145" s="1269" t="s">
        <v>71</v>
      </c>
      <c r="C145" s="1270">
        <f t="shared" si="29"/>
        <v>0</v>
      </c>
      <c r="D145" s="1270">
        <f t="shared" si="30"/>
        <v>0</v>
      </c>
      <c r="E145" s="1271">
        <f>SUMIF('Nhật ký chung'!$E$624:$E$976,CĐPS!$A145,'Nhật ký chung'!$G$624:$G$976)</f>
        <v>363181383.54429221</v>
      </c>
      <c r="F145" s="1271">
        <f>SUMIF('Nhật ký chung'!$E$624:$E$976,CĐPS!$A145,'Nhật ký chung'!$H$624:$H$976)</f>
        <v>363181383.54429221</v>
      </c>
      <c r="G145" s="1271">
        <f t="shared" si="31"/>
        <v>0</v>
      </c>
      <c r="H145" s="1271">
        <f t="shared" si="32"/>
        <v>0</v>
      </c>
      <c r="I145" s="1272"/>
      <c r="J145" s="1272"/>
      <c r="K145" s="1272"/>
      <c r="L145" s="1272"/>
      <c r="M145" s="1272"/>
      <c r="N145" s="1272"/>
    </row>
    <row r="146" spans="1:22" s="1286" customFormat="1" ht="18" customHeight="1">
      <c r="A146" s="1530"/>
      <c r="B146" s="1531" t="s">
        <v>124</v>
      </c>
      <c r="C146" s="1532">
        <f t="shared" ref="C146:H146" si="33">SUBTOTAL(9,C84:C145)</f>
        <v>9585165693.9086685</v>
      </c>
      <c r="D146" s="1532">
        <f t="shared" si="33"/>
        <v>9585165693.9086742</v>
      </c>
      <c r="E146" s="1532">
        <f t="shared" si="33"/>
        <v>2917349538.0392694</v>
      </c>
      <c r="F146" s="1532">
        <f t="shared" si="33"/>
        <v>2917349538.0392694</v>
      </c>
      <c r="G146" s="1532">
        <f t="shared" si="33"/>
        <v>9669698473.624649</v>
      </c>
      <c r="H146" s="1532">
        <f t="shared" si="33"/>
        <v>9669698473.6246548</v>
      </c>
      <c r="I146" s="1285"/>
      <c r="J146" s="1285"/>
      <c r="K146" s="1285"/>
      <c r="L146" s="1285"/>
      <c r="M146" s="1285"/>
      <c r="N146" s="1285"/>
      <c r="O146" s="1285"/>
      <c r="P146" s="1285"/>
      <c r="Q146" s="1285"/>
      <c r="R146" s="1285"/>
      <c r="S146" s="1285"/>
      <c r="T146" s="1285"/>
      <c r="U146" s="1285"/>
      <c r="V146" s="1285"/>
    </row>
    <row r="148" spans="1:22" ht="18" customHeight="1">
      <c r="A148" s="1526"/>
      <c r="B148" s="1526"/>
      <c r="C148" s="1526"/>
      <c r="D148" s="1526"/>
      <c r="E148" s="1526"/>
      <c r="F148" s="1526"/>
      <c r="G148" s="2054" t="s">
        <v>2167</v>
      </c>
      <c r="H148" s="2054"/>
    </row>
    <row r="149" spans="1:22" ht="18" customHeight="1">
      <c r="A149" s="2055" t="s">
        <v>13</v>
      </c>
      <c r="B149" s="2055"/>
      <c r="C149" s="2055" t="s">
        <v>475</v>
      </c>
      <c r="D149" s="2055"/>
      <c r="E149" s="2055"/>
      <c r="F149" s="1527"/>
      <c r="G149" s="2055" t="s">
        <v>391</v>
      </c>
      <c r="H149" s="2055"/>
    </row>
    <row r="150" spans="1:22" ht="18" customHeight="1">
      <c r="A150" s="2056" t="s">
        <v>247</v>
      </c>
      <c r="B150" s="2056"/>
      <c r="C150" s="2056" t="s">
        <v>247</v>
      </c>
      <c r="D150" s="2056"/>
      <c r="E150" s="2056"/>
      <c r="F150" s="1528"/>
      <c r="G150" s="2056" t="s">
        <v>392</v>
      </c>
      <c r="H150" s="2056"/>
    </row>
    <row r="158" spans="1:22" ht="18" customHeight="1">
      <c r="A158" s="1240" t="s">
        <v>1634</v>
      </c>
    </row>
    <row r="159" spans="1:22" ht="18" customHeight="1">
      <c r="A159" s="1240" t="s">
        <v>129</v>
      </c>
    </row>
    <row r="160" spans="1:22" ht="18" customHeight="1">
      <c r="A160" s="1240"/>
    </row>
    <row r="161" spans="1:22" ht="18" customHeight="1">
      <c r="A161" s="1240"/>
    </row>
    <row r="162" spans="1:22" ht="18" customHeight="1">
      <c r="A162" s="1240"/>
    </row>
    <row r="163" spans="1:22" ht="18" customHeight="1">
      <c r="A163" s="1240"/>
    </row>
    <row r="164" spans="1:22" s="1264" customFormat="1" ht="20.25">
      <c r="B164" s="1266"/>
      <c r="C164" s="1266"/>
      <c r="D164" s="1266" t="s">
        <v>2160</v>
      </c>
      <c r="E164" s="1266"/>
      <c r="F164" s="1266"/>
      <c r="G164" s="1266"/>
      <c r="H164" s="1266"/>
      <c r="I164" s="1265"/>
      <c r="J164" s="1265"/>
      <c r="K164" s="1263"/>
      <c r="L164" s="1263"/>
      <c r="M164" s="1263"/>
      <c r="N164" s="1263"/>
      <c r="O164" s="1263"/>
      <c r="P164" s="1263"/>
      <c r="Q164" s="1263"/>
      <c r="R164" s="1263"/>
      <c r="S164" s="1263"/>
      <c r="T164" s="1263"/>
      <c r="U164" s="1263"/>
      <c r="V164" s="1263"/>
    </row>
    <row r="165" spans="1:22" s="1264" customFormat="1" ht="18.75">
      <c r="B165" s="1267"/>
      <c r="C165" s="1267"/>
      <c r="D165" s="1267" t="s">
        <v>2011</v>
      </c>
      <c r="E165" s="1267"/>
      <c r="F165" s="1267"/>
      <c r="G165" s="1267"/>
      <c r="H165" s="1267"/>
      <c r="I165" s="1265"/>
      <c r="J165" s="1265"/>
      <c r="K165" s="1263"/>
      <c r="L165" s="1263"/>
      <c r="M165" s="1263"/>
      <c r="N165" s="1263"/>
      <c r="O165" s="1263"/>
      <c r="P165" s="1263"/>
      <c r="Q165" s="1263"/>
      <c r="R165" s="1263"/>
      <c r="S165" s="1263"/>
      <c r="T165" s="1263"/>
      <c r="U165" s="1263"/>
      <c r="V165" s="1263"/>
    </row>
    <row r="166" spans="1:22" s="1264" customFormat="1" ht="22.5" customHeight="1">
      <c r="A166" s="2050" t="s">
        <v>104</v>
      </c>
      <c r="B166" s="2050" t="s">
        <v>278</v>
      </c>
      <c r="C166" s="2052" t="s">
        <v>100</v>
      </c>
      <c r="D166" s="2053"/>
      <c r="E166" s="2052" t="s">
        <v>279</v>
      </c>
      <c r="F166" s="2053"/>
      <c r="G166" s="2052" t="s">
        <v>280</v>
      </c>
      <c r="H166" s="2053"/>
      <c r="I166" s="1265"/>
      <c r="J166" s="1265"/>
      <c r="K166" s="1263"/>
      <c r="L166" s="1263"/>
      <c r="M166" s="1263"/>
      <c r="N166" s="1263"/>
      <c r="O166" s="1263"/>
      <c r="P166" s="1263"/>
      <c r="Q166" s="1263"/>
      <c r="R166" s="1263"/>
      <c r="S166" s="1263"/>
      <c r="T166" s="1263"/>
      <c r="U166" s="1263"/>
      <c r="V166" s="1263"/>
    </row>
    <row r="167" spans="1:22" s="1264" customFormat="1" ht="21" customHeight="1">
      <c r="A167" s="2051"/>
      <c r="B167" s="2051"/>
      <c r="C167" s="1519" t="s">
        <v>281</v>
      </c>
      <c r="D167" s="1519" t="s">
        <v>282</v>
      </c>
      <c r="E167" s="1519" t="s">
        <v>281</v>
      </c>
      <c r="F167" s="1519" t="s">
        <v>282</v>
      </c>
      <c r="G167" s="1519" t="s">
        <v>281</v>
      </c>
      <c r="H167" s="1519" t="s">
        <v>282</v>
      </c>
      <c r="I167" s="1265"/>
      <c r="J167" s="1265"/>
      <c r="K167" s="1263"/>
      <c r="L167" s="1263"/>
      <c r="M167" s="1263"/>
      <c r="N167" s="1263"/>
      <c r="O167" s="1263"/>
      <c r="P167" s="1263"/>
      <c r="Q167" s="1263"/>
      <c r="R167" s="1263"/>
      <c r="S167" s="1263"/>
      <c r="T167" s="1263"/>
      <c r="U167" s="1263"/>
      <c r="V167" s="1263"/>
    </row>
    <row r="168" spans="1:22" s="1273" customFormat="1" ht="18" customHeight="1">
      <c r="A168" s="1268">
        <v>111</v>
      </c>
      <c r="B168" s="1269" t="s">
        <v>31</v>
      </c>
      <c r="C168" s="1270">
        <f>VLOOKUP($A168,$A$84:$H$146,7,0)</f>
        <v>4662481106.284503</v>
      </c>
      <c r="D168" s="1270">
        <f>VLOOKUP($A168,$A$84:$H$146,8,0)</f>
        <v>0</v>
      </c>
      <c r="E168" s="1271">
        <f>SUMIF('Nhật ký chung'!$E$982:$E$1389,CĐPS!$A168,'Nhật ký chung'!$G$982:$G$1389)</f>
        <v>0</v>
      </c>
      <c r="F168" s="1271">
        <f>SUMIF('Nhật ký chung'!$E$982:$E$1389,CĐPS!$A168,'Nhật ký chung'!$H$982:$H$1389)</f>
        <v>70046027.615384609</v>
      </c>
      <c r="G168" s="1271">
        <f>MAX(C168+E168-D168-F168,0)</f>
        <v>4592435078.6691179</v>
      </c>
      <c r="H168" s="1271">
        <f>MAX(D168+F168-C168-E168,0)</f>
        <v>0</v>
      </c>
      <c r="I168" s="1272"/>
      <c r="J168" s="1272"/>
      <c r="K168" s="1272"/>
      <c r="L168" s="1272"/>
      <c r="M168" s="1272"/>
      <c r="N168" s="1272"/>
    </row>
    <row r="169" spans="1:22" s="1273" customFormat="1" ht="18" customHeight="1">
      <c r="A169" s="1268">
        <v>112</v>
      </c>
      <c r="B169" s="1269" t="s">
        <v>32</v>
      </c>
      <c r="C169" s="1270">
        <f>VLOOKUP($A169,$A$84:$H$146,7,0)</f>
        <v>2764977700.4022474</v>
      </c>
      <c r="D169" s="1270">
        <f>VLOOKUP($A169,$A$84:$H$146,8,0)</f>
        <v>0</v>
      </c>
      <c r="E169" s="1271">
        <f>SUMIF('Nhật ký chung'!$E$982:$E$1389,CĐPS!$A169,'Nhật ký chung'!$G$982:$G$1389)</f>
        <v>698696111</v>
      </c>
      <c r="F169" s="1271">
        <f>SUMIF('Nhật ký chung'!$E$982:$E$1389,CĐPS!$A169,'Nhật ký chung'!$H$982:$H$1389)</f>
        <v>445360542</v>
      </c>
      <c r="G169" s="1271">
        <f>MAX(C169+E169-D169-F169,0)</f>
        <v>3018313269.4022474</v>
      </c>
      <c r="H169" s="1271">
        <f>MAX(D169+F169-C169-E169,0)</f>
        <v>0</v>
      </c>
      <c r="I169" s="1272"/>
      <c r="J169" s="1272"/>
      <c r="K169" s="1272"/>
      <c r="L169" s="1272"/>
      <c r="M169" s="1272"/>
      <c r="N169" s="1272"/>
    </row>
    <row r="170" spans="1:22" s="1276" customFormat="1" ht="18" customHeight="1">
      <c r="A170" s="1268">
        <v>121</v>
      </c>
      <c r="B170" s="1269" t="s">
        <v>33</v>
      </c>
      <c r="C170" s="1270">
        <f>VLOOKUP($A170,$A$84:$H$146,7,0)</f>
        <v>0</v>
      </c>
      <c r="D170" s="1270">
        <f>VLOOKUP($A170,$A$84:$H$146,8,0)</f>
        <v>0</v>
      </c>
      <c r="E170" s="1271">
        <f>SUMIF('Nhật ký chung'!$E$982:$E$1389,CĐPS!$A170,'Nhật ký chung'!$G$982:$G$1389)</f>
        <v>0</v>
      </c>
      <c r="F170" s="1271">
        <f>SUMIF('Nhật ký chung'!$E$982:$E$1389,CĐPS!$A170,'Nhật ký chung'!$H$982:$H$1389)</f>
        <v>0</v>
      </c>
      <c r="G170" s="1271">
        <f>MAX(C170+E170-D170-F170,0)</f>
        <v>0</v>
      </c>
      <c r="H170" s="1271">
        <f>MAX(D170+F170-C170-E170,0)</f>
        <v>0</v>
      </c>
      <c r="I170" s="1275"/>
      <c r="J170" s="1275"/>
      <c r="K170" s="1275"/>
      <c r="L170" s="1275"/>
      <c r="M170" s="1275"/>
      <c r="N170" s="1275"/>
    </row>
    <row r="171" spans="1:22" s="1276" customFormat="1" ht="18" customHeight="1">
      <c r="A171" s="1277">
        <v>131</v>
      </c>
      <c r="B171" s="1278" t="s">
        <v>34</v>
      </c>
      <c r="C171" s="1274">
        <f t="shared" ref="C171:H171" si="34">SUBTOTAL(9,C172:C178)</f>
        <v>0</v>
      </c>
      <c r="D171" s="1274">
        <f t="shared" si="34"/>
        <v>0</v>
      </c>
      <c r="E171" s="1274">
        <f t="shared" si="34"/>
        <v>698335000</v>
      </c>
      <c r="F171" s="1274">
        <f t="shared" si="34"/>
        <v>698335000</v>
      </c>
      <c r="G171" s="1274">
        <f t="shared" si="34"/>
        <v>0</v>
      </c>
      <c r="H171" s="1274">
        <f t="shared" si="34"/>
        <v>0</v>
      </c>
      <c r="I171" s="1275"/>
      <c r="J171" s="1275"/>
      <c r="K171" s="1275"/>
      <c r="L171" s="1275"/>
      <c r="M171" s="1275"/>
      <c r="N171" s="1275"/>
    </row>
    <row r="172" spans="1:22" s="1273" customFormat="1" ht="18" customHeight="1">
      <c r="A172" s="1290" t="s">
        <v>1772</v>
      </c>
      <c r="B172" s="1269" t="s">
        <v>1771</v>
      </c>
      <c r="C172" s="1270">
        <f t="shared" ref="C172:C179" si="35">VLOOKUP($A172,$A$84:$H$146,7,0)</f>
        <v>0</v>
      </c>
      <c r="D172" s="1270">
        <f t="shared" ref="D172:D179" si="36">VLOOKUP($A172,$A$84:$H$146,8,0)</f>
        <v>0</v>
      </c>
      <c r="E172" s="1271">
        <f>SUMIF('Nhật ký chung'!$E$982:$E$1389,CĐPS!$A172,'Nhật ký chung'!$G$982:$G$1389)</f>
        <v>185394000</v>
      </c>
      <c r="F172" s="1271">
        <f>SUMIF('Nhật ký chung'!$E$982:$E$1389,CĐPS!$A172,'Nhật ký chung'!$H$982:$H$1389)</f>
        <v>185394000</v>
      </c>
      <c r="G172" s="1271">
        <f t="shared" ref="G172:G181" si="37">MAX(C172+E172-D172-F172,0)</f>
        <v>0</v>
      </c>
      <c r="H172" s="1271">
        <f t="shared" ref="H172:H181" si="38">MAX(D172+F172-C172-E172,0)</f>
        <v>0</v>
      </c>
      <c r="I172" s="1272"/>
      <c r="J172" s="1272"/>
      <c r="K172" s="1272"/>
      <c r="L172" s="1272"/>
      <c r="M172" s="1272"/>
      <c r="N172" s="1272"/>
    </row>
    <row r="173" spans="1:22" s="1273" customFormat="1" ht="18" customHeight="1">
      <c r="A173" s="1290" t="s">
        <v>1789</v>
      </c>
      <c r="B173" s="1269" t="s">
        <v>1788</v>
      </c>
      <c r="C173" s="1270">
        <f t="shared" si="35"/>
        <v>0</v>
      </c>
      <c r="D173" s="1270">
        <f t="shared" si="36"/>
        <v>0</v>
      </c>
      <c r="E173" s="1271">
        <f>SUMIF('Nhật ký chung'!$E$982:$E$1389,CĐPS!$A173,'Nhật ký chung'!$G$982:$G$1389)</f>
        <v>109021000</v>
      </c>
      <c r="F173" s="1271">
        <f>SUMIF('Nhật ký chung'!$E$982:$E$1389,CĐPS!$A173,'Nhật ký chung'!$H$982:$H$1389)</f>
        <v>109021000</v>
      </c>
      <c r="G173" s="1271">
        <f t="shared" si="37"/>
        <v>0</v>
      </c>
      <c r="H173" s="1271">
        <f t="shared" si="38"/>
        <v>0</v>
      </c>
      <c r="I173" s="1272"/>
      <c r="J173" s="1272"/>
      <c r="K173" s="1272"/>
      <c r="L173" s="1272"/>
      <c r="M173" s="1272"/>
      <c r="N173" s="1272"/>
    </row>
    <row r="174" spans="1:22" s="1273" customFormat="1" ht="18" customHeight="1">
      <c r="A174" s="1290" t="s">
        <v>1786</v>
      </c>
      <c r="B174" s="1269" t="s">
        <v>1785</v>
      </c>
      <c r="C174" s="1270">
        <f t="shared" si="35"/>
        <v>0</v>
      </c>
      <c r="D174" s="1270">
        <f t="shared" si="36"/>
        <v>0</v>
      </c>
      <c r="E174" s="1271">
        <f>SUMIF('Nhật ký chung'!$E$982:$E$1389,CĐPS!$A174,'Nhật ký chung'!$G$982:$G$1389)</f>
        <v>235482500</v>
      </c>
      <c r="F174" s="1271">
        <f>SUMIF('Nhật ký chung'!$E$982:$E$1389,CĐPS!$A174,'Nhật ký chung'!$H$982:$H$1389)</f>
        <v>235482500</v>
      </c>
      <c r="G174" s="1271">
        <f>MAX(C174+E174-D174-F174,0)</f>
        <v>0</v>
      </c>
      <c r="H174" s="1271">
        <f>MAX(D174+F174-C174-E174,0)</f>
        <v>0</v>
      </c>
      <c r="I174" s="1272"/>
      <c r="J174" s="1272"/>
      <c r="K174" s="1272"/>
      <c r="L174" s="1272"/>
      <c r="M174" s="1272"/>
      <c r="N174" s="1272"/>
    </row>
    <row r="175" spans="1:22" s="1273" customFormat="1" ht="18" customHeight="1">
      <c r="A175" s="1290" t="s">
        <v>1781</v>
      </c>
      <c r="B175" s="1269" t="s">
        <v>1780</v>
      </c>
      <c r="C175" s="1270">
        <f t="shared" si="35"/>
        <v>0</v>
      </c>
      <c r="D175" s="1270">
        <f t="shared" si="36"/>
        <v>0</v>
      </c>
      <c r="E175" s="1271">
        <f>SUMIF('Nhật ký chung'!$E$982:$E$1389,CĐPS!$A175,'Nhật ký chung'!$G$982:$G$1389)</f>
        <v>88588500</v>
      </c>
      <c r="F175" s="1271">
        <f>SUMIF('Nhật ký chung'!$E$982:$E$1389,CĐPS!$A175,'Nhật ký chung'!$H$982:$H$1389)</f>
        <v>88588500</v>
      </c>
      <c r="G175" s="1271">
        <f>MAX(C175+E175-D175-F175,0)</f>
        <v>0</v>
      </c>
      <c r="H175" s="1271">
        <f>MAX(D175+F175-C175-E175,0)</f>
        <v>0</v>
      </c>
      <c r="I175" s="1272"/>
      <c r="J175" s="1272"/>
      <c r="K175" s="1272"/>
      <c r="L175" s="1272"/>
      <c r="M175" s="1272"/>
      <c r="N175" s="1272"/>
    </row>
    <row r="176" spans="1:22" s="1273" customFormat="1" ht="18" customHeight="1">
      <c r="A176" s="1291" t="s">
        <v>1783</v>
      </c>
      <c r="B176" s="1269" t="s">
        <v>1782</v>
      </c>
      <c r="C176" s="1270">
        <f t="shared" si="35"/>
        <v>0</v>
      </c>
      <c r="D176" s="1270">
        <f t="shared" si="36"/>
        <v>0</v>
      </c>
      <c r="E176" s="1271">
        <f>SUMIF('Nhật ký chung'!$E$982:$E$1389,CĐPS!$A176,'Nhật ký chung'!$G$982:$G$1389)</f>
        <v>6270000</v>
      </c>
      <c r="F176" s="1271">
        <f>SUMIF('Nhật ký chung'!$E$982:$E$1389,CĐPS!$A176,'Nhật ký chung'!$H$982:$H$1389)</f>
        <v>6270000</v>
      </c>
      <c r="G176" s="1271">
        <f>MAX(C176+E176-D176-F176,0)</f>
        <v>0</v>
      </c>
      <c r="H176" s="1271">
        <f>MAX(D176+F176-C176-E176,0)</f>
        <v>0</v>
      </c>
      <c r="I176" s="1272"/>
      <c r="J176" s="1272"/>
      <c r="K176" s="1272"/>
      <c r="L176" s="1272"/>
      <c r="M176" s="1272"/>
      <c r="N176" s="1272"/>
    </row>
    <row r="177" spans="1:14" s="1273" customFormat="1" ht="18" customHeight="1">
      <c r="A177" s="1291" t="s">
        <v>1792</v>
      </c>
      <c r="B177" s="1269" t="s">
        <v>1791</v>
      </c>
      <c r="C177" s="1270">
        <f t="shared" si="35"/>
        <v>0</v>
      </c>
      <c r="D177" s="1270">
        <f t="shared" si="36"/>
        <v>0</v>
      </c>
      <c r="E177" s="1271">
        <f>SUMIF('Nhật ký chung'!$E$982:$E$1389,CĐPS!$A177,'Nhật ký chung'!$G$982:$G$1389)</f>
        <v>42009000</v>
      </c>
      <c r="F177" s="1271">
        <f>SUMIF('Nhật ký chung'!$E$982:$E$1389,CĐPS!$A177,'Nhật ký chung'!$H$982:$H$1389)</f>
        <v>42009000</v>
      </c>
      <c r="G177" s="1271">
        <f>MAX(C177+E177-D177-F177,0)</f>
        <v>0</v>
      </c>
      <c r="H177" s="1271">
        <f>MAX(D177+F177-C177-E177,0)</f>
        <v>0</v>
      </c>
      <c r="I177" s="1272"/>
      <c r="J177" s="1272"/>
      <c r="K177" s="1272"/>
      <c r="L177" s="1272"/>
      <c r="M177" s="1272"/>
      <c r="N177" s="1272"/>
    </row>
    <row r="178" spans="1:14" s="1273" customFormat="1" ht="18" customHeight="1">
      <c r="A178" s="1291" t="s">
        <v>1795</v>
      </c>
      <c r="B178" s="1269" t="s">
        <v>1794</v>
      </c>
      <c r="C178" s="1270">
        <f t="shared" si="35"/>
        <v>0</v>
      </c>
      <c r="D178" s="1270">
        <f t="shared" si="36"/>
        <v>0</v>
      </c>
      <c r="E178" s="1271">
        <f>SUMIF('Nhật ký chung'!$E$982:$E$1389,CĐPS!$A178,'Nhật ký chung'!$G$982:$G$1389)</f>
        <v>31570000</v>
      </c>
      <c r="F178" s="1271">
        <f>SUMIF('Nhật ký chung'!$E$982:$E$1389,CĐPS!$A178,'Nhật ký chung'!$H$982:$H$1389)</f>
        <v>31570000</v>
      </c>
      <c r="G178" s="1271">
        <f>MAX(C178+E178-D178-F178,0)</f>
        <v>0</v>
      </c>
      <c r="H178" s="1271">
        <f>MAX(D178+F178-C178-E178,0)</f>
        <v>0</v>
      </c>
      <c r="I178" s="1272"/>
      <c r="J178" s="1272"/>
      <c r="K178" s="1272"/>
      <c r="L178" s="1272"/>
      <c r="M178" s="1272"/>
      <c r="N178" s="1272"/>
    </row>
    <row r="179" spans="1:14" s="1273" customFormat="1" ht="18" customHeight="1">
      <c r="A179" s="1268">
        <v>133</v>
      </c>
      <c r="B179" s="1269" t="s">
        <v>35</v>
      </c>
      <c r="C179" s="1270">
        <f t="shared" si="35"/>
        <v>0</v>
      </c>
      <c r="D179" s="1270">
        <f t="shared" si="36"/>
        <v>0</v>
      </c>
      <c r="E179" s="1271">
        <f>SUMIF('Nhật ký chung'!$E$982:$E$1389,CĐPS!$A179,'Nhật ký chung'!$G$982:$G$1389)</f>
        <v>11170149</v>
      </c>
      <c r="F179" s="1271">
        <f>SUMIF('Nhật ký chung'!$E$982:$E$1389,CĐPS!$A179,'Nhật ký chung'!$H$982:$H$1389)</f>
        <v>11170149</v>
      </c>
      <c r="G179" s="1271">
        <f t="shared" si="37"/>
        <v>0</v>
      </c>
      <c r="H179" s="1271">
        <f t="shared" si="38"/>
        <v>0</v>
      </c>
      <c r="I179" s="1272"/>
      <c r="J179" s="1272"/>
      <c r="K179" s="1272"/>
      <c r="L179" s="1272"/>
      <c r="M179" s="1272"/>
      <c r="N179" s="1272"/>
    </row>
    <row r="180" spans="1:14" s="1273" customFormat="1" ht="18" customHeight="1">
      <c r="A180" s="1268">
        <v>138</v>
      </c>
      <c r="B180" s="1269" t="s">
        <v>36</v>
      </c>
      <c r="C180" s="1270">
        <v>0</v>
      </c>
      <c r="D180" s="1270">
        <v>0</v>
      </c>
      <c r="E180" s="1271">
        <f>SUMIF('Nhật ký chung'!$E$982:$E$1389,CĐPS!$A180,'Nhật ký chung'!$G$982:$G$1389)</f>
        <v>0</v>
      </c>
      <c r="F180" s="1271">
        <f>SUMIF('Nhật ký chung'!$E$982:$E$1389,CĐPS!$A180,'Nhật ký chung'!$H$982:$H$1389)</f>
        <v>0</v>
      </c>
      <c r="G180" s="1270">
        <v>0</v>
      </c>
      <c r="H180" s="1270">
        <v>0</v>
      </c>
      <c r="I180" s="1272"/>
      <c r="J180" s="1272"/>
      <c r="K180" s="1272"/>
      <c r="L180" s="1272"/>
      <c r="M180" s="1272"/>
      <c r="N180" s="1272"/>
    </row>
    <row r="181" spans="1:14" s="1273" customFormat="1" ht="18" customHeight="1">
      <c r="A181" s="1268">
        <v>141</v>
      </c>
      <c r="B181" s="1269" t="s">
        <v>38</v>
      </c>
      <c r="C181" s="1270">
        <f>VLOOKUP($A181,$A$84:$H$146,7,0)</f>
        <v>0</v>
      </c>
      <c r="D181" s="1270">
        <f>VLOOKUP($A181,$A$84:$H$146,8,0)</f>
        <v>0</v>
      </c>
      <c r="E181" s="1271">
        <f>SUMIF('Nhật ký chung'!$E$982:$E$1389,CĐPS!$A181,'Nhật ký chung'!$G$982:$G$1389)</f>
        <v>0</v>
      </c>
      <c r="F181" s="1271">
        <f>SUMIF('Nhật ký chung'!$E$982:$E$1389,CĐPS!$A181,'Nhật ký chung'!$H$982:$H$1389)</f>
        <v>0</v>
      </c>
      <c r="G181" s="1271">
        <f t="shared" si="37"/>
        <v>0</v>
      </c>
      <c r="H181" s="1271">
        <f t="shared" si="38"/>
        <v>0</v>
      </c>
      <c r="I181" s="1272"/>
      <c r="J181" s="1272"/>
      <c r="K181" s="1272"/>
      <c r="L181" s="1272"/>
      <c r="M181" s="1272"/>
      <c r="N181" s="1272"/>
    </row>
    <row r="182" spans="1:14" s="1276" customFormat="1" ht="18" customHeight="1">
      <c r="A182" s="1277">
        <v>152</v>
      </c>
      <c r="B182" s="1278" t="s">
        <v>39</v>
      </c>
      <c r="C182" s="1270">
        <f>VLOOKUP($A182,$A$84:$H$146,7,0)</f>
        <v>95037500</v>
      </c>
      <c r="D182" s="1270">
        <f>VLOOKUP($A182,$A$84:$H$146,8,0)</f>
        <v>0</v>
      </c>
      <c r="E182" s="1271">
        <f>SUMIF('Nhật ký chung'!$E$982:$E$1389,CĐPS!$A182,'Nhật ký chung'!$G$982:$G$1389)</f>
        <v>102670000</v>
      </c>
      <c r="F182" s="1271">
        <f>SUMIF('Nhật ký chung'!$E$982:$E$1389,CĐPS!$A182,'Nhật ký chung'!$H$982:$H$1389)</f>
        <v>122267500</v>
      </c>
      <c r="G182" s="1271">
        <f>MAX(C182+E182-D182-F182,0)</f>
        <v>75440000</v>
      </c>
      <c r="H182" s="1271">
        <f>MAX(D182+F182-C182-E182,0)</f>
        <v>0</v>
      </c>
      <c r="I182" s="1275"/>
      <c r="J182" s="1275"/>
      <c r="K182" s="1275"/>
      <c r="L182" s="1275"/>
      <c r="M182" s="1275"/>
      <c r="N182" s="1275"/>
    </row>
    <row r="183" spans="1:14" s="1273" customFormat="1" ht="18" customHeight="1">
      <c r="A183" s="1268">
        <v>153</v>
      </c>
      <c r="B183" s="1269" t="s">
        <v>40</v>
      </c>
      <c r="C183" s="1270">
        <f>VLOOKUP($A183,$A$84:$H$146,7,0)</f>
        <v>0</v>
      </c>
      <c r="D183" s="1270">
        <f>VLOOKUP($A183,$A$84:$H$146,8,0)</f>
        <v>0</v>
      </c>
      <c r="E183" s="1271">
        <f>SUMIF('Nhật ký chung'!$E$982:$E$1389,CĐPS!$A183,'Nhật ký chung'!$G$982:$G$1389)</f>
        <v>0</v>
      </c>
      <c r="F183" s="1271">
        <f>SUMIF('Nhật ký chung'!$E$982:$E$1389,CĐPS!$A183,'Nhật ký chung'!$H$982:$H$1389)</f>
        <v>0</v>
      </c>
      <c r="G183" s="1271">
        <f>MAX(C183+E183-D183-F183,0)</f>
        <v>0</v>
      </c>
      <c r="H183" s="1271">
        <f>MAX(D183+F183-C183-E183,0)</f>
        <v>0</v>
      </c>
      <c r="I183" s="1272"/>
      <c r="J183" s="1272"/>
      <c r="K183" s="1272"/>
      <c r="L183" s="1272"/>
      <c r="M183" s="1272"/>
      <c r="N183" s="1272"/>
    </row>
    <row r="184" spans="1:14" s="1276" customFormat="1" ht="18" customHeight="1">
      <c r="A184" s="1277">
        <v>154</v>
      </c>
      <c r="B184" s="1278" t="s">
        <v>41</v>
      </c>
      <c r="C184" s="1274">
        <f t="shared" ref="C184:H184" si="39">SUBTOTAL(9,C185:C187)</f>
        <v>0</v>
      </c>
      <c r="D184" s="1274">
        <f t="shared" si="39"/>
        <v>0</v>
      </c>
      <c r="E184" s="1274">
        <f t="shared" si="39"/>
        <v>283097636.98630136</v>
      </c>
      <c r="F184" s="1274">
        <f t="shared" si="39"/>
        <v>283097636.98630136</v>
      </c>
      <c r="G184" s="1274">
        <f t="shared" si="39"/>
        <v>0</v>
      </c>
      <c r="H184" s="1274">
        <f t="shared" si="39"/>
        <v>0</v>
      </c>
      <c r="I184" s="1275"/>
      <c r="J184" s="1275"/>
      <c r="K184" s="1275"/>
      <c r="L184" s="1275"/>
      <c r="M184" s="1275"/>
      <c r="N184" s="1275"/>
    </row>
    <row r="185" spans="1:14" s="1273" customFormat="1" ht="18" customHeight="1">
      <c r="A185" s="1268">
        <v>1541</v>
      </c>
      <c r="B185" s="1269" t="s">
        <v>2153</v>
      </c>
      <c r="C185" s="1270">
        <f t="shared" ref="C185:C193" si="40">VLOOKUP($A185,$A$84:$H$146,7,0)</f>
        <v>0</v>
      </c>
      <c r="D185" s="1270">
        <f t="shared" ref="D185:D193" si="41">VLOOKUP($A185,$A$84:$H$146,8,0)</f>
        <v>0</v>
      </c>
      <c r="E185" s="1271">
        <f>SUMIF('Nhật ký chung'!$E$982:$E$1389,CĐPS!$A185,'Nhật ký chung'!$G$982:$G$1389)</f>
        <v>122267500</v>
      </c>
      <c r="F185" s="1271">
        <f>SUMIF('Nhật ký chung'!$E$982:$E$1389,CĐPS!$A185,'Nhật ký chung'!$H$982:$H$1389)</f>
        <v>122267500</v>
      </c>
      <c r="G185" s="1271">
        <f t="shared" ref="G185:G193" si="42">MAX(C185+E185-D185-F185,0)</f>
        <v>0</v>
      </c>
      <c r="H185" s="1271">
        <f t="shared" ref="H185:H193" si="43">MAX(D185+F185-C185-E185,0)</f>
        <v>0</v>
      </c>
      <c r="I185" s="1272"/>
      <c r="J185" s="1272"/>
      <c r="K185" s="1272"/>
      <c r="L185" s="1272"/>
      <c r="M185" s="1272"/>
      <c r="N185" s="1272"/>
    </row>
    <row r="186" spans="1:14" s="1273" customFormat="1" ht="18" customHeight="1">
      <c r="A186" s="1268">
        <v>1542</v>
      </c>
      <c r="B186" s="1269" t="s">
        <v>2154</v>
      </c>
      <c r="C186" s="1270">
        <f t="shared" si="40"/>
        <v>0</v>
      </c>
      <c r="D186" s="1270">
        <f t="shared" si="41"/>
        <v>0</v>
      </c>
      <c r="E186" s="1271">
        <f>SUMIF('Nhật ký chung'!$E$982:$E$1389,CĐPS!$A186,'Nhật ký chung'!$G$982:$G$1389)</f>
        <v>140100000</v>
      </c>
      <c r="F186" s="1271">
        <f>SUMIF('Nhật ký chung'!$E$982:$E$1389,CĐPS!$A186,'Nhật ký chung'!$H$982:$H$1389)</f>
        <v>140100000</v>
      </c>
      <c r="G186" s="1271">
        <f t="shared" si="42"/>
        <v>0</v>
      </c>
      <c r="H186" s="1271">
        <f t="shared" si="43"/>
        <v>0</v>
      </c>
      <c r="I186" s="1272"/>
      <c r="J186" s="1272"/>
      <c r="K186" s="1272"/>
      <c r="L186" s="1272"/>
      <c r="M186" s="1272"/>
      <c r="N186" s="1272"/>
    </row>
    <row r="187" spans="1:14" s="1273" customFormat="1" ht="18" customHeight="1">
      <c r="A187" s="1268">
        <v>1543</v>
      </c>
      <c r="B187" s="1269" t="s">
        <v>2155</v>
      </c>
      <c r="C187" s="1270">
        <f t="shared" si="40"/>
        <v>0</v>
      </c>
      <c r="D187" s="1270">
        <f t="shared" si="41"/>
        <v>0</v>
      </c>
      <c r="E187" s="1271">
        <f>SUMIF('Nhật ký chung'!$E$982:$E$1389,CĐPS!$A187,'Nhật ký chung'!$G$982:$G$1389)</f>
        <v>20730136.98630137</v>
      </c>
      <c r="F187" s="1271">
        <f>SUMIF('Nhật ký chung'!$E$982:$E$1389,CĐPS!$A187,'Nhật ký chung'!$H$982:$H$1389)</f>
        <v>20730136.98630137</v>
      </c>
      <c r="G187" s="1271">
        <f t="shared" si="42"/>
        <v>0</v>
      </c>
      <c r="H187" s="1271">
        <f t="shared" si="43"/>
        <v>0</v>
      </c>
      <c r="I187" s="1272"/>
      <c r="J187" s="1272"/>
      <c r="K187" s="1272"/>
      <c r="L187" s="1272"/>
      <c r="M187" s="1272"/>
      <c r="N187" s="1272"/>
    </row>
    <row r="188" spans="1:14" s="1273" customFormat="1" ht="18" customHeight="1">
      <c r="A188" s="1268">
        <v>155</v>
      </c>
      <c r="B188" s="1269" t="s">
        <v>2156</v>
      </c>
      <c r="C188" s="1270">
        <f t="shared" si="40"/>
        <v>0</v>
      </c>
      <c r="D188" s="1270">
        <f t="shared" si="41"/>
        <v>0</v>
      </c>
      <c r="E188" s="1271">
        <f>SUMIF('Nhật ký chung'!$E$982:$E$1389,CĐPS!$A188,'Nhật ký chung'!$G$982:$G$1389)</f>
        <v>283097636.98630136</v>
      </c>
      <c r="F188" s="1271">
        <f>SUMIF('Nhật ký chung'!$E$982:$E$1389,CĐPS!$A188,'Nhật ký chung'!$H$982:$H$1389)</f>
        <v>283097636.98630136</v>
      </c>
      <c r="G188" s="1271">
        <f t="shared" si="42"/>
        <v>0</v>
      </c>
      <c r="H188" s="1271">
        <f t="shared" si="43"/>
        <v>0</v>
      </c>
      <c r="I188" s="1272"/>
      <c r="J188" s="1272"/>
      <c r="K188" s="1272"/>
      <c r="L188" s="1272"/>
      <c r="M188" s="1272"/>
      <c r="N188" s="1272"/>
    </row>
    <row r="189" spans="1:14" s="1273" customFormat="1" ht="18" customHeight="1">
      <c r="A189" s="1268">
        <v>156</v>
      </c>
      <c r="B189" s="1269" t="s">
        <v>42</v>
      </c>
      <c r="C189" s="1270">
        <f t="shared" si="40"/>
        <v>214006000</v>
      </c>
      <c r="D189" s="1270">
        <f t="shared" si="41"/>
        <v>0</v>
      </c>
      <c r="E189" s="1271">
        <f>SUMIF('Nhật ký chung'!$E$982:$E$1389,CĐPS!$A189,'Nhật ký chung'!$G$982:$G$1389)</f>
        <v>5750000</v>
      </c>
      <c r="F189" s="1271">
        <f>SUMIF('Nhật ký chung'!$E$982:$E$1389,CĐPS!$A189,'Nhật ký chung'!$H$982:$H$1389)</f>
        <v>39364000</v>
      </c>
      <c r="G189" s="1271">
        <f t="shared" si="42"/>
        <v>180392000</v>
      </c>
      <c r="H189" s="1271">
        <f t="shared" si="43"/>
        <v>0</v>
      </c>
      <c r="I189" s="1272"/>
      <c r="J189" s="1272"/>
      <c r="K189" s="1272"/>
      <c r="L189" s="1272"/>
      <c r="M189" s="1272"/>
      <c r="N189" s="1272"/>
    </row>
    <row r="190" spans="1:14" s="1273" customFormat="1" ht="18" customHeight="1">
      <c r="A190" s="1268">
        <v>211</v>
      </c>
      <c r="B190" s="1269" t="s">
        <v>43</v>
      </c>
      <c r="C190" s="1270">
        <f t="shared" si="40"/>
        <v>1746860455</v>
      </c>
      <c r="D190" s="1270">
        <f t="shared" si="41"/>
        <v>0</v>
      </c>
      <c r="E190" s="1271">
        <f>SUMIF('Nhật ký chung'!$E$982:$E$1389,CĐPS!$A190,'Nhật ký chung'!$G$982:$G$1389)</f>
        <v>0</v>
      </c>
      <c r="F190" s="1271">
        <f>SUMIF('Nhật ký chung'!$E$982:$E$1389,CĐPS!$A190,'Nhật ký chung'!$H$982:$H$1389)</f>
        <v>64500000</v>
      </c>
      <c r="G190" s="1271">
        <f t="shared" si="42"/>
        <v>1682360455</v>
      </c>
      <c r="H190" s="1271">
        <f t="shared" si="43"/>
        <v>0</v>
      </c>
      <c r="I190" s="1272"/>
      <c r="J190" s="1272"/>
      <c r="K190" s="1272"/>
      <c r="L190" s="1272"/>
      <c r="M190" s="1272"/>
      <c r="N190" s="1272"/>
    </row>
    <row r="191" spans="1:14" s="1273" customFormat="1" ht="18" customHeight="1">
      <c r="A191" s="1268">
        <v>214</v>
      </c>
      <c r="B191" s="1269" t="s">
        <v>44</v>
      </c>
      <c r="C191" s="1270">
        <f t="shared" si="40"/>
        <v>0</v>
      </c>
      <c r="D191" s="1270">
        <f t="shared" si="41"/>
        <v>394335692.56033921</v>
      </c>
      <c r="E191" s="1271">
        <f>SUMIF('Nhật ký chung'!$E$982:$E$1389,CĐPS!$A191,'Nhật ký chung'!$G$982:$G$1389)</f>
        <v>12517375.328767123</v>
      </c>
      <c r="F191" s="1271">
        <f>SUMIF('Nhật ký chung'!$E$982:$E$1389,CĐPS!$A191,'Nhật ký chung'!$H$982:$H$1389)</f>
        <v>25165860.706457924</v>
      </c>
      <c r="G191" s="1271">
        <f t="shared" si="42"/>
        <v>0</v>
      </c>
      <c r="H191" s="1271">
        <f t="shared" si="43"/>
        <v>406984177.93803</v>
      </c>
      <c r="I191" s="1272"/>
      <c r="J191" s="1272"/>
      <c r="K191" s="1272"/>
      <c r="L191" s="1272"/>
      <c r="M191" s="1272"/>
      <c r="N191" s="1272"/>
    </row>
    <row r="192" spans="1:14" s="1273" customFormat="1" ht="18" customHeight="1">
      <c r="A192" s="1268">
        <v>221</v>
      </c>
      <c r="B192" s="1269" t="s">
        <v>45</v>
      </c>
      <c r="C192" s="1270">
        <f t="shared" si="40"/>
        <v>0</v>
      </c>
      <c r="D192" s="1270">
        <f t="shared" si="41"/>
        <v>0</v>
      </c>
      <c r="E192" s="1271">
        <f>SUMIF('Nhật ký chung'!$E$982:$E$1389,CĐPS!$A192,'Nhật ký chung'!$G$982:$G$1389)</f>
        <v>0</v>
      </c>
      <c r="F192" s="1271">
        <f>SUMIF('Nhật ký chung'!$E$982:$E$1389,CĐPS!$A192,'Nhật ký chung'!$H$982:$H$1389)</f>
        <v>0</v>
      </c>
      <c r="G192" s="1271">
        <f t="shared" si="42"/>
        <v>0</v>
      </c>
      <c r="H192" s="1271">
        <f t="shared" si="43"/>
        <v>0</v>
      </c>
      <c r="I192" s="1272"/>
      <c r="J192" s="1272"/>
      <c r="K192" s="1272"/>
      <c r="L192" s="1272"/>
      <c r="M192" s="1272"/>
      <c r="N192" s="1272"/>
    </row>
    <row r="193" spans="1:14" s="1273" customFormat="1" ht="18" customHeight="1">
      <c r="A193" s="1268">
        <v>242</v>
      </c>
      <c r="B193" s="1269" t="s">
        <v>46</v>
      </c>
      <c r="C193" s="1270">
        <f t="shared" si="40"/>
        <v>186335711.93789956</v>
      </c>
      <c r="D193" s="1270">
        <f t="shared" si="41"/>
        <v>0</v>
      </c>
      <c r="E193" s="1271">
        <f>SUMIF('Nhật ký chung'!$E$982:$E$1389,CĐPS!$A193,'Nhật ký chung'!$G$982:$G$1389)</f>
        <v>0</v>
      </c>
      <c r="F193" s="1271">
        <f>SUMIF('Nhật ký chung'!$E$982:$E$1389,CĐPS!$A193,'Nhật ký chung'!$H$982:$H$1389)</f>
        <v>11065410.348858448</v>
      </c>
      <c r="G193" s="1271">
        <f t="shared" si="42"/>
        <v>175270301.58904111</v>
      </c>
      <c r="H193" s="1271">
        <f t="shared" si="43"/>
        <v>0</v>
      </c>
      <c r="I193" s="1272"/>
      <c r="J193" s="1272"/>
      <c r="K193" s="1272"/>
      <c r="L193" s="1272"/>
      <c r="M193" s="1272"/>
      <c r="N193" s="1272"/>
    </row>
    <row r="194" spans="1:14" s="1276" customFormat="1" ht="18" customHeight="1">
      <c r="A194" s="1277">
        <v>331</v>
      </c>
      <c r="B194" s="1278" t="s">
        <v>47</v>
      </c>
      <c r="C194" s="1274">
        <f t="shared" ref="C194:H194" si="44">SUBTOTAL(9,C195:C204)</f>
        <v>0</v>
      </c>
      <c r="D194" s="1274">
        <f t="shared" si="44"/>
        <v>0</v>
      </c>
      <c r="E194" s="1274">
        <f t="shared" si="44"/>
        <v>117755000</v>
      </c>
      <c r="F194" s="1274">
        <f t="shared" si="44"/>
        <v>117755000</v>
      </c>
      <c r="G194" s="1274">
        <f t="shared" si="44"/>
        <v>0</v>
      </c>
      <c r="H194" s="1274">
        <f t="shared" si="44"/>
        <v>0</v>
      </c>
      <c r="I194" s="1275"/>
      <c r="J194" s="1275"/>
      <c r="K194" s="1275"/>
      <c r="L194" s="1275"/>
      <c r="M194" s="1275"/>
      <c r="N194" s="1275"/>
    </row>
    <row r="195" spans="1:14" s="1273" customFormat="1" ht="18" customHeight="1">
      <c r="A195" s="1268" t="s">
        <v>1740</v>
      </c>
      <c r="B195" s="1269" t="s">
        <v>1739</v>
      </c>
      <c r="C195" s="1270">
        <f t="shared" ref="C195:C203" si="45">VLOOKUP($A195,$A$84:$H$146,7,0)</f>
        <v>0</v>
      </c>
      <c r="D195" s="1270">
        <f t="shared" ref="D195:D203" si="46">VLOOKUP($A195,$A$84:$H$146,8,0)</f>
        <v>0</v>
      </c>
      <c r="E195" s="1271">
        <f>SUMIF('Nhật ký chung'!$E$982:$E$1389,CĐPS!$A195,'Nhật ký chung'!$G$982:$G$1389)</f>
        <v>0</v>
      </c>
      <c r="F195" s="1271">
        <f>SUMIF('Nhật ký chung'!$E$982:$E$1389,CĐPS!$A195,'Nhật ký chung'!$H$982:$H$1389)</f>
        <v>0</v>
      </c>
      <c r="G195" s="1271">
        <f>MAX(C195+E195-D195-F195,0)</f>
        <v>0</v>
      </c>
      <c r="H195" s="1271">
        <f>MAX(D195+F195-C195-E195,0)</f>
        <v>0</v>
      </c>
      <c r="I195" s="1272"/>
      <c r="J195" s="1272"/>
      <c r="K195" s="1272"/>
      <c r="L195" s="1272"/>
      <c r="M195" s="1272"/>
      <c r="N195" s="1272"/>
    </row>
    <row r="196" spans="1:14" s="1273" customFormat="1" ht="18" customHeight="1">
      <c r="A196" s="1268" t="s">
        <v>1760</v>
      </c>
      <c r="B196" s="1269" t="s">
        <v>1759</v>
      </c>
      <c r="C196" s="1270">
        <f t="shared" si="45"/>
        <v>0</v>
      </c>
      <c r="D196" s="1270">
        <f t="shared" si="46"/>
        <v>0</v>
      </c>
      <c r="E196" s="1271">
        <f>SUMIF('Nhật ký chung'!$E$982:$E$1389,CĐPS!$A196,'Nhật ký chung'!$G$982:$G$1389)</f>
        <v>54208000</v>
      </c>
      <c r="F196" s="1271">
        <f>SUMIF('Nhật ký chung'!$E$982:$E$1389,CĐPS!$A196,'Nhật ký chung'!$H$982:$H$1389)</f>
        <v>54208000</v>
      </c>
      <c r="G196" s="1271">
        <f>MAX(C196+E196-D196-F196,0)</f>
        <v>0</v>
      </c>
      <c r="H196" s="1271">
        <f>MAX(D196+F196-C196-E196,0)</f>
        <v>0</v>
      </c>
      <c r="I196" s="1272"/>
      <c r="J196" s="1272"/>
      <c r="K196" s="1272"/>
      <c r="L196" s="1272"/>
      <c r="M196" s="1272"/>
      <c r="N196" s="1272"/>
    </row>
    <row r="197" spans="1:14" s="1273" customFormat="1" ht="18" customHeight="1">
      <c r="A197" s="1268" t="s">
        <v>1757</v>
      </c>
      <c r="B197" s="1269" t="s">
        <v>1756</v>
      </c>
      <c r="C197" s="1270">
        <f t="shared" si="45"/>
        <v>0</v>
      </c>
      <c r="D197" s="1270">
        <f t="shared" si="46"/>
        <v>0</v>
      </c>
      <c r="E197" s="1271">
        <f>SUMIF('Nhật ký chung'!$E$982:$E$1389,CĐPS!$A197,'Nhật ký chung'!$G$982:$G$1389)</f>
        <v>0</v>
      </c>
      <c r="F197" s="1271">
        <f>SUMIF('Nhật ký chung'!$E$982:$E$1389,CĐPS!$A197,'Nhật ký chung'!$H$982:$H$1389)</f>
        <v>0</v>
      </c>
      <c r="G197" s="1271">
        <f>MAX(C197+E197-D197-F197,0)</f>
        <v>0</v>
      </c>
      <c r="H197" s="1271">
        <f>MAX(D197+F197-C197-E197,0)</f>
        <v>0</v>
      </c>
      <c r="I197" s="1272"/>
      <c r="J197" s="1272"/>
      <c r="K197" s="1272"/>
      <c r="L197" s="1272"/>
      <c r="M197" s="1272"/>
      <c r="N197" s="1272"/>
    </row>
    <row r="198" spans="1:14" s="1273" customFormat="1" ht="18" customHeight="1">
      <c r="A198" s="1268" t="s">
        <v>1746</v>
      </c>
      <c r="B198" s="1269" t="s">
        <v>1833</v>
      </c>
      <c r="C198" s="1270">
        <f t="shared" si="45"/>
        <v>0</v>
      </c>
      <c r="D198" s="1270">
        <f t="shared" si="46"/>
        <v>0</v>
      </c>
      <c r="E198" s="1271">
        <f>SUMIF('Nhật ký chung'!$E$982:$E$1389,CĐPS!$A198,'Nhật ký chung'!$G$982:$G$1389)</f>
        <v>0</v>
      </c>
      <c r="F198" s="1271">
        <f>SUMIF('Nhật ký chung'!$E$982:$E$1389,CĐPS!$A198,'Nhật ký chung'!$H$982:$H$1389)</f>
        <v>0</v>
      </c>
      <c r="G198" s="1271">
        <f t="shared" ref="G198:G203" si="47">MAX(C198+E198-D198-F198,0)</f>
        <v>0</v>
      </c>
      <c r="H198" s="1271">
        <f t="shared" ref="H198:H203" si="48">MAX(D198+F198-C198-E198,0)</f>
        <v>0</v>
      </c>
      <c r="I198" s="1272"/>
      <c r="J198" s="1272"/>
      <c r="K198" s="1272"/>
      <c r="L198" s="1272"/>
      <c r="M198" s="1272"/>
      <c r="N198" s="1272"/>
    </row>
    <row r="199" spans="1:14" s="1273" customFormat="1" ht="18" customHeight="1">
      <c r="A199" s="1268" t="s">
        <v>1737</v>
      </c>
      <c r="B199" s="1269" t="s">
        <v>1736</v>
      </c>
      <c r="C199" s="1270">
        <f t="shared" si="45"/>
        <v>0</v>
      </c>
      <c r="D199" s="1270">
        <f t="shared" si="46"/>
        <v>0</v>
      </c>
      <c r="E199" s="1271">
        <f>SUMIF('Nhật ký chung'!$E$982:$E$1389,CĐPS!$A199,'Nhật ký chung'!$G$982:$G$1389)</f>
        <v>4026000</v>
      </c>
      <c r="F199" s="1271">
        <f>SUMIF('Nhật ký chung'!$E$982:$E$1389,CĐPS!$A199,'Nhật ký chung'!$H$982:$H$1389)</f>
        <v>4026000</v>
      </c>
      <c r="G199" s="1271">
        <f t="shared" si="47"/>
        <v>0</v>
      </c>
      <c r="H199" s="1271">
        <f t="shared" si="48"/>
        <v>0</v>
      </c>
      <c r="I199" s="1272"/>
      <c r="J199" s="1272"/>
      <c r="K199" s="1272"/>
      <c r="L199" s="1272"/>
      <c r="M199" s="1272"/>
      <c r="N199" s="1272"/>
    </row>
    <row r="200" spans="1:14" s="1273" customFormat="1" ht="18" customHeight="1">
      <c r="A200" s="1268" t="s">
        <v>1743</v>
      </c>
      <c r="B200" s="1269" t="s">
        <v>1742</v>
      </c>
      <c r="C200" s="1270">
        <f t="shared" si="45"/>
        <v>0</v>
      </c>
      <c r="D200" s="1270">
        <f t="shared" si="46"/>
        <v>0</v>
      </c>
      <c r="E200" s="1271">
        <f>SUMIF('Nhật ký chung'!$E$982:$E$1389,CĐPS!$A200,'Nhật ký chung'!$G$982:$G$1389)</f>
        <v>0</v>
      </c>
      <c r="F200" s="1271">
        <f>SUMIF('Nhật ký chung'!$E$982:$E$1389,CĐPS!$A200,'Nhật ký chung'!$H$982:$H$1389)</f>
        <v>0</v>
      </c>
      <c r="G200" s="1271">
        <f t="shared" si="47"/>
        <v>0</v>
      </c>
      <c r="H200" s="1271">
        <f t="shared" si="48"/>
        <v>0</v>
      </c>
      <c r="I200" s="1272"/>
      <c r="J200" s="1272"/>
      <c r="K200" s="1272"/>
      <c r="L200" s="1272"/>
      <c r="M200" s="1272"/>
      <c r="N200" s="1272"/>
    </row>
    <row r="201" spans="1:14" s="1273" customFormat="1" ht="18" customHeight="1">
      <c r="A201" s="1268" t="s">
        <v>1749</v>
      </c>
      <c r="B201" s="1269" t="s">
        <v>1748</v>
      </c>
      <c r="C201" s="1270">
        <f t="shared" si="45"/>
        <v>0</v>
      </c>
      <c r="D201" s="1270">
        <f t="shared" si="46"/>
        <v>0</v>
      </c>
      <c r="E201" s="1271">
        <f>SUMIF('Nhật ký chung'!$E$982:$E$1389,CĐPS!$A201,'Nhật ký chung'!$G$982:$G$1389)</f>
        <v>53955000</v>
      </c>
      <c r="F201" s="1271">
        <f>SUMIF('Nhật ký chung'!$E$982:$E$1389,CĐPS!$A201,'Nhật ký chung'!$H$982:$H$1389)</f>
        <v>53955000</v>
      </c>
      <c r="G201" s="1271">
        <f t="shared" si="47"/>
        <v>0</v>
      </c>
      <c r="H201" s="1271">
        <f t="shared" si="48"/>
        <v>0</v>
      </c>
      <c r="I201" s="1272"/>
      <c r="J201" s="1272"/>
      <c r="K201" s="1272"/>
      <c r="L201" s="1272"/>
      <c r="M201" s="1272"/>
      <c r="N201" s="1272"/>
    </row>
    <row r="202" spans="1:14" s="1273" customFormat="1" ht="18" customHeight="1">
      <c r="A202" s="1268" t="s">
        <v>1752</v>
      </c>
      <c r="B202" s="1269" t="s">
        <v>1751</v>
      </c>
      <c r="C202" s="1270">
        <f t="shared" si="45"/>
        <v>0</v>
      </c>
      <c r="D202" s="1270">
        <f t="shared" si="46"/>
        <v>0</v>
      </c>
      <c r="E202" s="1271">
        <f>SUMIF('Nhật ký chung'!$E$982:$E$1389,CĐPS!$A202,'Nhật ký chung'!$G$982:$G$1389)</f>
        <v>0</v>
      </c>
      <c r="F202" s="1271">
        <f>SUMIF('Nhật ký chung'!$E$982:$E$1389,CĐPS!$A202,'Nhật ký chung'!$H$982:$H$1389)</f>
        <v>0</v>
      </c>
      <c r="G202" s="1271">
        <f t="shared" si="47"/>
        <v>0</v>
      </c>
      <c r="H202" s="1271">
        <f t="shared" si="48"/>
        <v>0</v>
      </c>
      <c r="I202" s="1272"/>
      <c r="J202" s="1272"/>
      <c r="K202" s="1272"/>
      <c r="L202" s="1272"/>
      <c r="M202" s="1272"/>
      <c r="N202" s="1272"/>
    </row>
    <row r="203" spans="1:14" s="1273" customFormat="1" ht="18" customHeight="1">
      <c r="A203" s="1268" t="s">
        <v>1766</v>
      </c>
      <c r="B203" s="1269" t="s">
        <v>1765</v>
      </c>
      <c r="C203" s="1270">
        <f t="shared" si="45"/>
        <v>0</v>
      </c>
      <c r="D203" s="1270">
        <f t="shared" si="46"/>
        <v>0</v>
      </c>
      <c r="E203" s="1271">
        <f>SUMIF('Nhật ký chung'!$E$982:$E$1389,CĐPS!$A203,'Nhật ký chung'!$G$982:$G$1389)</f>
        <v>5566000</v>
      </c>
      <c r="F203" s="1271">
        <f>SUMIF('Nhật ký chung'!$E$982:$E$1389,CĐPS!$A203,'Nhật ký chung'!$H$982:$H$1389)</f>
        <v>5566000</v>
      </c>
      <c r="G203" s="1271">
        <f t="shared" si="47"/>
        <v>0</v>
      </c>
      <c r="H203" s="1271">
        <f t="shared" si="48"/>
        <v>0</v>
      </c>
      <c r="I203" s="1272"/>
      <c r="J203" s="1272"/>
      <c r="K203" s="1272"/>
      <c r="L203" s="1272"/>
      <c r="M203" s="1272"/>
      <c r="N203" s="1272"/>
    </row>
    <row r="204" spans="1:14" s="1273" customFormat="1" ht="18" customHeight="1">
      <c r="A204" s="1292"/>
      <c r="B204" s="1269"/>
      <c r="C204" s="1270"/>
      <c r="D204" s="1270"/>
      <c r="E204" s="1271">
        <f>SUMIF('Nhật ký chung'!$E$982:$E$1389,CĐPS!$A204,'Nhật ký chung'!$G$982:$G$1389)</f>
        <v>0</v>
      </c>
      <c r="F204" s="1271">
        <f>SUMIF('Nhật ký chung'!$E$982:$E$1389,CĐPS!$A204,'Nhật ký chung'!$H$982:$H$1389)</f>
        <v>0</v>
      </c>
      <c r="G204" s="1271"/>
      <c r="H204" s="1271"/>
      <c r="I204" s="1272"/>
      <c r="J204" s="1272"/>
      <c r="K204" s="1272"/>
      <c r="L204" s="1272"/>
      <c r="M204" s="1272"/>
      <c r="N204" s="1272"/>
    </row>
    <row r="205" spans="1:14" s="1276" customFormat="1" ht="18" customHeight="1">
      <c r="A205" s="1277">
        <v>333</v>
      </c>
      <c r="B205" s="1278" t="s">
        <v>48</v>
      </c>
      <c r="C205" s="1274">
        <f t="shared" ref="C205:H205" si="49">SUBTOTAL(9,C206:C209)</f>
        <v>0</v>
      </c>
      <c r="D205" s="1274">
        <f t="shared" si="49"/>
        <v>12781542</v>
      </c>
      <c r="E205" s="1274">
        <f t="shared" si="49"/>
        <v>79320191</v>
      </c>
      <c r="F205" s="1274">
        <f t="shared" si="49"/>
        <v>110809796.12697074</v>
      </c>
      <c r="G205" s="1274">
        <f t="shared" si="49"/>
        <v>8043703.8730292618</v>
      </c>
      <c r="H205" s="1274">
        <f t="shared" si="49"/>
        <v>52314851</v>
      </c>
      <c r="I205" s="1275"/>
      <c r="J205" s="1275"/>
      <c r="K205" s="1275"/>
      <c r="L205" s="1275"/>
      <c r="M205" s="1275"/>
      <c r="N205" s="1275"/>
    </row>
    <row r="206" spans="1:14" s="1273" customFormat="1" ht="18" customHeight="1">
      <c r="A206" s="1268">
        <v>3331</v>
      </c>
      <c r="B206" s="1269" t="s">
        <v>49</v>
      </c>
      <c r="C206" s="1270">
        <f t="shared" ref="C206:C228" si="50">VLOOKUP($A206,$A$84:$H$146,7,0)</f>
        <v>0</v>
      </c>
      <c r="D206" s="1270">
        <f t="shared" ref="D206:D228" si="51">VLOOKUP($A206,$A$84:$H$146,8,0)</f>
        <v>12044542</v>
      </c>
      <c r="E206" s="1271">
        <f>SUMIF('Nhật ký chung'!$E$982:$E$1389,CĐPS!$A206,'Nhật ký chung'!$G$982:$G$1389)</f>
        <v>23214691</v>
      </c>
      <c r="F206" s="1271">
        <f>SUMIF('Nhật ký chung'!$E$982:$E$1389,CĐPS!$A206,'Nhật ký chung'!$H$982:$H$1389)</f>
        <v>63485000</v>
      </c>
      <c r="G206" s="1271">
        <f t="shared" ref="G206:G228" si="52">MAX(C206+E206-D206-F206,0)</f>
        <v>0</v>
      </c>
      <c r="H206" s="1271">
        <f t="shared" ref="H206:H228" si="53">MAX(D206+F206-C206-E206,0)</f>
        <v>52314851</v>
      </c>
      <c r="I206" s="1272"/>
      <c r="J206" s="1272"/>
      <c r="K206" s="1272"/>
      <c r="L206" s="1272"/>
      <c r="M206" s="1272"/>
      <c r="N206" s="1272"/>
    </row>
    <row r="207" spans="1:14" s="1273" customFormat="1" ht="18" customHeight="1">
      <c r="A207" s="1268">
        <v>3334</v>
      </c>
      <c r="B207" s="1269" t="s">
        <v>50</v>
      </c>
      <c r="C207" s="1270">
        <f t="shared" si="50"/>
        <v>0</v>
      </c>
      <c r="D207" s="1270">
        <f t="shared" si="51"/>
        <v>0</v>
      </c>
      <c r="E207" s="1271">
        <f>SUMIF('Nhật ký chung'!$E$982:$E$1389,CĐPS!$A207,'Nhật ký chung'!$G$982:$G$1389)</f>
        <v>55000000</v>
      </c>
      <c r="F207" s="1271">
        <f>SUMIF('Nhật ký chung'!$E$982:$E$1389,CĐPS!$A207,'Nhật ký chung'!$H$982:$H$1389)</f>
        <v>46956296.126970738</v>
      </c>
      <c r="G207" s="1271">
        <f t="shared" si="52"/>
        <v>8043703.8730292618</v>
      </c>
      <c r="H207" s="1271">
        <f t="shared" si="53"/>
        <v>0</v>
      </c>
      <c r="I207" s="1272"/>
      <c r="J207" s="1272"/>
      <c r="K207" s="1272"/>
      <c r="L207" s="1272"/>
      <c r="M207" s="1272"/>
      <c r="N207" s="1272"/>
    </row>
    <row r="208" spans="1:14" s="1273" customFormat="1" ht="18" customHeight="1">
      <c r="A208" s="1268">
        <v>3335</v>
      </c>
      <c r="B208" s="1269" t="s">
        <v>2157</v>
      </c>
      <c r="C208" s="1270">
        <f t="shared" si="50"/>
        <v>0</v>
      </c>
      <c r="D208" s="1270">
        <f t="shared" si="51"/>
        <v>737000</v>
      </c>
      <c r="E208" s="1271">
        <f>SUMIF('Nhật ký chung'!$E$982:$E$1389,CĐPS!$A208,'Nhật ký chung'!$G$982:$G$1389)</f>
        <v>1105500</v>
      </c>
      <c r="F208" s="1271">
        <f>SUMIF('Nhật ký chung'!$E$982:$E$1389,CĐPS!$A208,'Nhật ký chung'!$H$982:$H$1389)</f>
        <v>368500</v>
      </c>
      <c r="G208" s="1271">
        <f t="shared" si="52"/>
        <v>0</v>
      </c>
      <c r="H208" s="1271">
        <f t="shared" si="53"/>
        <v>0</v>
      </c>
      <c r="I208" s="1272"/>
      <c r="J208" s="1272"/>
      <c r="K208" s="1272"/>
      <c r="L208" s="1272"/>
      <c r="M208" s="1272"/>
      <c r="N208" s="1272"/>
    </row>
    <row r="209" spans="1:14" s="1273" customFormat="1" ht="18" customHeight="1">
      <c r="A209" s="1268">
        <v>3338</v>
      </c>
      <c r="B209" s="1269" t="s">
        <v>51</v>
      </c>
      <c r="C209" s="1270">
        <f t="shared" si="50"/>
        <v>0</v>
      </c>
      <c r="D209" s="1270">
        <f t="shared" si="51"/>
        <v>0</v>
      </c>
      <c r="E209" s="1271">
        <f>SUMIF('Nhật ký chung'!$E$982:$E$1389,CĐPS!$A209,'Nhật ký chung'!$G$982:$G$1389)</f>
        <v>0</v>
      </c>
      <c r="F209" s="1271">
        <f>SUMIF('Nhật ký chung'!$E$982:$E$1389,CĐPS!$A209,'Nhật ký chung'!$H$982:$H$1389)</f>
        <v>0</v>
      </c>
      <c r="G209" s="1271">
        <f t="shared" si="52"/>
        <v>0</v>
      </c>
      <c r="H209" s="1271">
        <f t="shared" si="53"/>
        <v>0</v>
      </c>
      <c r="I209" s="1272"/>
      <c r="J209" s="1272"/>
      <c r="K209" s="1272"/>
      <c r="L209" s="1272"/>
      <c r="M209" s="1272"/>
      <c r="N209" s="1272"/>
    </row>
    <row r="210" spans="1:14" s="1273" customFormat="1" ht="18" customHeight="1">
      <c r="A210" s="1268">
        <v>334</v>
      </c>
      <c r="B210" s="1269" t="s">
        <v>52</v>
      </c>
      <c r="C210" s="1270">
        <f t="shared" si="50"/>
        <v>0</v>
      </c>
      <c r="D210" s="1270">
        <f t="shared" si="51"/>
        <v>2.9802322387695313E-8</v>
      </c>
      <c r="E210" s="1271">
        <f>SUMIF('Nhật ký chung'!$E$982:$E$1389,CĐPS!$A210,'Nhật ký chung'!$G$982:$G$1389)</f>
        <v>190345384.61538461</v>
      </c>
      <c r="F210" s="1271">
        <f>SUMIF('Nhật ký chung'!$E$982:$E$1389,CĐPS!$A210,'Nhật ký chung'!$H$982:$H$1389)</f>
        <v>190345384.61538461</v>
      </c>
      <c r="G210" s="1271">
        <f t="shared" si="52"/>
        <v>0</v>
      </c>
      <c r="H210" s="1271">
        <f t="shared" si="53"/>
        <v>2.9802322387695313E-8</v>
      </c>
      <c r="I210" s="1272"/>
      <c r="J210" s="1272"/>
      <c r="K210" s="1272"/>
      <c r="L210" s="1272"/>
      <c r="M210" s="1272"/>
      <c r="N210" s="1272"/>
    </row>
    <row r="211" spans="1:14" s="1273" customFormat="1" ht="18" customHeight="1">
      <c r="A211" s="1268">
        <v>335</v>
      </c>
      <c r="B211" s="1269" t="s">
        <v>53</v>
      </c>
      <c r="C211" s="1270">
        <f t="shared" si="50"/>
        <v>0</v>
      </c>
      <c r="D211" s="1270">
        <f t="shared" si="51"/>
        <v>0</v>
      </c>
      <c r="E211" s="1271">
        <f>SUMIF('Nhật ký chung'!$E$982:$E$1389,CĐPS!$A211,'Nhật ký chung'!$G$982:$G$1389)</f>
        <v>0</v>
      </c>
      <c r="F211" s="1271">
        <f>SUMIF('Nhật ký chung'!$E$982:$E$1389,CĐPS!$A211,'Nhật ký chung'!$H$982:$H$1389)</f>
        <v>0</v>
      </c>
      <c r="G211" s="1271">
        <f t="shared" si="52"/>
        <v>0</v>
      </c>
      <c r="H211" s="1271">
        <f t="shared" si="53"/>
        <v>0</v>
      </c>
      <c r="I211" s="1272"/>
      <c r="J211" s="1272"/>
      <c r="K211" s="1272"/>
      <c r="L211" s="1272"/>
      <c r="M211" s="1272"/>
      <c r="N211" s="1272"/>
    </row>
    <row r="212" spans="1:14" s="1273" customFormat="1" ht="18" customHeight="1">
      <c r="A212" s="1268">
        <v>338</v>
      </c>
      <c r="B212" s="1269" t="s">
        <v>54</v>
      </c>
      <c r="C212" s="1270">
        <f t="shared" si="50"/>
        <v>0</v>
      </c>
      <c r="D212" s="1270">
        <f t="shared" si="51"/>
        <v>101320000</v>
      </c>
      <c r="E212" s="1271">
        <f>SUMIF('Nhật ký chung'!$E$982:$E$1389,CĐPS!$A212,'Nhật ký chung'!$G$982:$G$1389)</f>
        <v>149745000</v>
      </c>
      <c r="F212" s="1271">
        <f>SUMIF('Nhật ký chung'!$E$982:$E$1389,CĐPS!$A212,'Nhật ký chung'!$H$982:$H$1389)</f>
        <v>50660000</v>
      </c>
      <c r="G212" s="1271">
        <f t="shared" si="52"/>
        <v>0</v>
      </c>
      <c r="H212" s="1271">
        <f t="shared" si="53"/>
        <v>2235000</v>
      </c>
      <c r="I212" s="1272"/>
      <c r="J212" s="1272"/>
      <c r="K212" s="1272"/>
      <c r="L212" s="1272"/>
      <c r="M212" s="1272"/>
      <c r="N212" s="1272"/>
    </row>
    <row r="213" spans="1:14" s="1273" customFormat="1" ht="18" customHeight="1">
      <c r="A213" s="1268">
        <v>341</v>
      </c>
      <c r="B213" s="1269" t="s">
        <v>55</v>
      </c>
      <c r="C213" s="1270">
        <f t="shared" si="50"/>
        <v>0</v>
      </c>
      <c r="D213" s="1270">
        <f t="shared" si="51"/>
        <v>0</v>
      </c>
      <c r="E213" s="1271">
        <f>SUMIF('Nhật ký chung'!$E$982:$E$1389,CĐPS!$A213,'Nhật ký chung'!$G$982:$G$1389)</f>
        <v>0</v>
      </c>
      <c r="F213" s="1271">
        <f>SUMIF('Nhật ký chung'!$E$982:$E$1389,CĐPS!$A213,'Nhật ký chung'!$H$982:$H$1389)</f>
        <v>0</v>
      </c>
      <c r="G213" s="1271">
        <f t="shared" si="52"/>
        <v>0</v>
      </c>
      <c r="H213" s="1271">
        <f t="shared" si="53"/>
        <v>0</v>
      </c>
      <c r="I213" s="1272"/>
      <c r="J213" s="1272"/>
      <c r="K213" s="1272"/>
      <c r="L213" s="1272"/>
      <c r="M213" s="1272"/>
      <c r="N213" s="1272"/>
    </row>
    <row r="214" spans="1:14" s="1273" customFormat="1" ht="18" customHeight="1">
      <c r="A214" s="1268">
        <v>411</v>
      </c>
      <c r="B214" s="1269" t="s">
        <v>56</v>
      </c>
      <c r="C214" s="1270">
        <f t="shared" si="50"/>
        <v>0</v>
      </c>
      <c r="D214" s="1270">
        <f t="shared" si="51"/>
        <v>9000000000</v>
      </c>
      <c r="E214" s="1271">
        <f>SUMIF('Nhật ký chung'!$E$982:$E$1389,CĐPS!$A214,'Nhật ký chung'!$G$982:$G$1389)</f>
        <v>0</v>
      </c>
      <c r="F214" s="1271">
        <f>SUMIF('Nhật ký chung'!$E$982:$E$1389,CĐPS!$A214,'Nhật ký chung'!$H$982:$H$1389)</f>
        <v>0</v>
      </c>
      <c r="G214" s="1271">
        <f t="shared" si="52"/>
        <v>0</v>
      </c>
      <c r="H214" s="1271">
        <f t="shared" si="53"/>
        <v>9000000000</v>
      </c>
      <c r="I214" s="1272"/>
      <c r="J214" s="1272"/>
      <c r="K214" s="1272"/>
      <c r="L214" s="1272"/>
      <c r="M214" s="1272"/>
      <c r="N214" s="1272"/>
    </row>
    <row r="215" spans="1:14" s="1273" customFormat="1" ht="18" customHeight="1">
      <c r="A215" s="1268">
        <v>413</v>
      </c>
      <c r="B215" s="1269" t="s">
        <v>57</v>
      </c>
      <c r="C215" s="1270">
        <f t="shared" si="50"/>
        <v>0</v>
      </c>
      <c r="D215" s="1270">
        <f t="shared" si="51"/>
        <v>0</v>
      </c>
      <c r="E215" s="1271">
        <f>SUMIF('Nhật ký chung'!$E$982:$E$1389,CĐPS!$A215,'Nhật ký chung'!$G$982:$G$1389)</f>
        <v>0</v>
      </c>
      <c r="F215" s="1271">
        <f>SUMIF('Nhật ký chung'!$E$982:$E$1389,CĐPS!$A215,'Nhật ký chung'!$H$982:$H$1389)</f>
        <v>0</v>
      </c>
      <c r="G215" s="1271">
        <f t="shared" si="52"/>
        <v>0</v>
      </c>
      <c r="H215" s="1271">
        <f t="shared" si="53"/>
        <v>0</v>
      </c>
      <c r="I215" s="1272"/>
      <c r="J215" s="1272"/>
      <c r="K215" s="1272"/>
      <c r="L215" s="1272"/>
      <c r="M215" s="1272"/>
      <c r="N215" s="1272"/>
    </row>
    <row r="216" spans="1:14" s="1273" customFormat="1" ht="18" customHeight="1">
      <c r="A216" s="1268">
        <v>419</v>
      </c>
      <c r="B216" s="1269" t="s">
        <v>58</v>
      </c>
      <c r="C216" s="1270">
        <f t="shared" si="50"/>
        <v>0</v>
      </c>
      <c r="D216" s="1270">
        <f t="shared" si="51"/>
        <v>0</v>
      </c>
      <c r="E216" s="1271">
        <f>SUMIF('Nhật ký chung'!$E$982:$E$1389,CĐPS!$A216,'Nhật ký chung'!$G$982:$G$1389)</f>
        <v>0</v>
      </c>
      <c r="F216" s="1271">
        <f>SUMIF('Nhật ký chung'!$E$982:$E$1389,CĐPS!$A216,'Nhật ký chung'!$H$982:$H$1389)</f>
        <v>0</v>
      </c>
      <c r="G216" s="1271">
        <f t="shared" si="52"/>
        <v>0</v>
      </c>
      <c r="H216" s="1271">
        <f t="shared" si="53"/>
        <v>0</v>
      </c>
      <c r="I216" s="1272"/>
      <c r="J216" s="1272"/>
      <c r="K216" s="1272"/>
      <c r="L216" s="1272"/>
      <c r="M216" s="1272"/>
      <c r="N216" s="1272"/>
    </row>
    <row r="217" spans="1:14" s="1273" customFormat="1" ht="18" customHeight="1">
      <c r="A217" s="1268">
        <v>421</v>
      </c>
      <c r="B217" s="1269" t="s">
        <v>59</v>
      </c>
      <c r="C217" s="1270">
        <f t="shared" si="50"/>
        <v>0</v>
      </c>
      <c r="D217" s="1270">
        <f t="shared" si="51"/>
        <v>161261239.06431562</v>
      </c>
      <c r="E217" s="1271">
        <f>SUMIF('Nhật ký chung'!$E$982:$E$1389,CĐPS!$A217,'Nhật ký chung'!$G$982:$G$1389)</f>
        <v>0</v>
      </c>
      <c r="F217" s="1271">
        <f>SUMIF('Nhật ký chung'!$E$982:$E$1389,CĐPS!$A217,'Nhật ký chung'!$H$982:$H$1389)</f>
        <v>109459540.53109539</v>
      </c>
      <c r="G217" s="1271">
        <f t="shared" si="52"/>
        <v>0</v>
      </c>
      <c r="H217" s="1271">
        <f t="shared" si="53"/>
        <v>270720779.595411</v>
      </c>
      <c r="I217" s="1272"/>
      <c r="J217" s="1272"/>
      <c r="K217" s="1272"/>
      <c r="L217" s="1272"/>
      <c r="M217" s="1272"/>
      <c r="N217" s="1272"/>
    </row>
    <row r="218" spans="1:14" s="1273" customFormat="1" ht="18" customHeight="1">
      <c r="A218" s="1268">
        <v>431</v>
      </c>
      <c r="B218" s="1269" t="s">
        <v>60</v>
      </c>
      <c r="C218" s="1270">
        <f t="shared" si="50"/>
        <v>0</v>
      </c>
      <c r="D218" s="1270">
        <f t="shared" si="51"/>
        <v>0</v>
      </c>
      <c r="E218" s="1271">
        <f>SUMIF('Nhật ký chung'!$E$982:$E$1389,CĐPS!$A218,'Nhật ký chung'!$G$982:$G$1389)</f>
        <v>0</v>
      </c>
      <c r="F218" s="1271">
        <f>SUMIF('Nhật ký chung'!$E$982:$E$1389,CĐPS!$A218,'Nhật ký chung'!$H$982:$H$1389)</f>
        <v>0</v>
      </c>
      <c r="G218" s="1271">
        <f t="shared" si="52"/>
        <v>0</v>
      </c>
      <c r="H218" s="1271">
        <f t="shared" si="53"/>
        <v>0</v>
      </c>
      <c r="I218" s="1272"/>
      <c r="J218" s="1272"/>
      <c r="K218" s="1272"/>
      <c r="L218" s="1272"/>
      <c r="M218" s="1272"/>
      <c r="N218" s="1272"/>
    </row>
    <row r="219" spans="1:14" s="1276" customFormat="1" ht="18" customHeight="1">
      <c r="A219" s="1277">
        <v>511</v>
      </c>
      <c r="B219" s="1278" t="s">
        <v>61</v>
      </c>
      <c r="C219" s="1274">
        <f t="shared" si="50"/>
        <v>0</v>
      </c>
      <c r="D219" s="1274">
        <f t="shared" si="51"/>
        <v>0</v>
      </c>
      <c r="E219" s="1271">
        <f>SUMIF('Nhật ký chung'!$E$982:$E$1389,CĐPS!$A219,'Nhật ký chung'!$G$982:$G$1389)</f>
        <v>568850000</v>
      </c>
      <c r="F219" s="1271">
        <f>SUMIF('Nhật ký chung'!$E$982:$E$1389,CĐPS!$A219,'Nhật ký chung'!$H$982:$H$1389)</f>
        <v>568850000</v>
      </c>
      <c r="G219" s="1271">
        <f>MAX(C219+E219-D219-F219,0)</f>
        <v>0</v>
      </c>
      <c r="H219" s="1271">
        <f>MAX(D219+F219-C219-E219,0)</f>
        <v>0</v>
      </c>
      <c r="I219" s="1275"/>
      <c r="J219" s="1275"/>
      <c r="K219" s="1275"/>
      <c r="L219" s="1275"/>
      <c r="M219" s="1275"/>
      <c r="N219" s="1275"/>
    </row>
    <row r="220" spans="1:14" s="1273" customFormat="1" ht="18" customHeight="1">
      <c r="A220" s="1268">
        <v>515</v>
      </c>
      <c r="B220" s="1269" t="s">
        <v>63</v>
      </c>
      <c r="C220" s="1270">
        <f t="shared" si="50"/>
        <v>0</v>
      </c>
      <c r="D220" s="1270">
        <f t="shared" si="51"/>
        <v>0</v>
      </c>
      <c r="E220" s="1271">
        <f>SUMIF('Nhật ký chung'!$E$982:$E$1389,CĐPS!$A220,'Nhật ký chung'!$G$982:$G$1389)</f>
        <v>361111</v>
      </c>
      <c r="F220" s="1271">
        <f>SUMIF('Nhật ký chung'!$E$982:$E$1389,CĐPS!$A220,'Nhật ký chung'!$H$982:$H$1389)</f>
        <v>361111</v>
      </c>
      <c r="G220" s="1271">
        <f t="shared" si="52"/>
        <v>0</v>
      </c>
      <c r="H220" s="1271">
        <f t="shared" si="53"/>
        <v>0</v>
      </c>
      <c r="I220" s="1272"/>
      <c r="J220" s="1272"/>
      <c r="K220" s="1272"/>
      <c r="L220" s="1272"/>
      <c r="M220" s="1272"/>
      <c r="N220" s="1272"/>
    </row>
    <row r="221" spans="1:14" s="1273" customFormat="1" ht="18" customHeight="1">
      <c r="A221" s="1268">
        <v>611</v>
      </c>
      <c r="B221" s="1269" t="s">
        <v>64</v>
      </c>
      <c r="C221" s="1270">
        <f t="shared" si="50"/>
        <v>0</v>
      </c>
      <c r="D221" s="1270">
        <f t="shared" si="51"/>
        <v>0</v>
      </c>
      <c r="E221" s="1271">
        <f>SUMIF('Nhật ký chung'!$E$982:$E$1389,CĐPS!$A221,'Nhật ký chung'!$G$982:$G$1389)</f>
        <v>0</v>
      </c>
      <c r="F221" s="1271">
        <f>SUMIF('Nhật ký chung'!$E$982:$E$1389,CĐPS!$A221,'Nhật ký chung'!$H$982:$H$1389)</f>
        <v>0</v>
      </c>
      <c r="G221" s="1271">
        <f t="shared" si="52"/>
        <v>0</v>
      </c>
      <c r="H221" s="1271">
        <f t="shared" si="53"/>
        <v>0</v>
      </c>
      <c r="I221" s="1272"/>
      <c r="J221" s="1272"/>
      <c r="K221" s="1272"/>
      <c r="L221" s="1272"/>
      <c r="M221" s="1272"/>
      <c r="N221" s="1272"/>
    </row>
    <row r="222" spans="1:14" s="1273" customFormat="1" ht="18" customHeight="1">
      <c r="A222" s="1268">
        <v>632</v>
      </c>
      <c r="B222" s="1269" t="s">
        <v>65</v>
      </c>
      <c r="C222" s="1270">
        <f t="shared" si="50"/>
        <v>0</v>
      </c>
      <c r="D222" s="1270">
        <f t="shared" si="51"/>
        <v>0</v>
      </c>
      <c r="E222" s="1271">
        <f>SUMIF('Nhật ký chung'!$E$982:$E$1389,CĐPS!$A222,'Nhật ký chung'!$G$982:$G$1389)</f>
        <v>322461636.98630136</v>
      </c>
      <c r="F222" s="1271">
        <f>SUMIF('Nhật ký chung'!$E$982:$E$1389,CĐPS!$A222,'Nhật ký chung'!$H$982:$H$1389)</f>
        <v>322461636.98630136</v>
      </c>
      <c r="G222" s="1271">
        <f t="shared" si="52"/>
        <v>0</v>
      </c>
      <c r="H222" s="1271">
        <f t="shared" si="53"/>
        <v>0</v>
      </c>
      <c r="I222" s="1272"/>
      <c r="J222" s="1272"/>
      <c r="K222" s="1272"/>
      <c r="L222" s="1272"/>
      <c r="M222" s="1272"/>
      <c r="N222" s="1272"/>
    </row>
    <row r="223" spans="1:14" s="1273" customFormat="1" ht="18" customHeight="1">
      <c r="A223" s="1268">
        <v>635</v>
      </c>
      <c r="B223" s="1269" t="s">
        <v>66</v>
      </c>
      <c r="C223" s="1270">
        <f t="shared" si="50"/>
        <v>0</v>
      </c>
      <c r="D223" s="1270">
        <f t="shared" si="51"/>
        <v>0</v>
      </c>
      <c r="E223" s="1271">
        <f>SUMIF('Nhật ký chung'!$E$982:$E$1389,CĐPS!$A223,'Nhật ký chung'!$G$982:$G$1389)</f>
        <v>0</v>
      </c>
      <c r="F223" s="1271">
        <f>SUMIF('Nhật ký chung'!$E$982:$E$1389,CĐPS!$A223,'Nhật ký chung'!$H$982:$H$1389)</f>
        <v>0</v>
      </c>
      <c r="G223" s="1271">
        <f t="shared" si="52"/>
        <v>0</v>
      </c>
      <c r="H223" s="1271">
        <f t="shared" si="53"/>
        <v>0</v>
      </c>
      <c r="I223" s="1272"/>
      <c r="J223" s="1272"/>
      <c r="K223" s="1272"/>
      <c r="L223" s="1272"/>
      <c r="M223" s="1272"/>
      <c r="N223" s="1272"/>
    </row>
    <row r="224" spans="1:14" s="1273" customFormat="1" ht="18" customHeight="1">
      <c r="A224" s="1268">
        <v>642</v>
      </c>
      <c r="B224" s="1269" t="s">
        <v>67</v>
      </c>
      <c r="C224" s="1270">
        <f t="shared" si="50"/>
        <v>0</v>
      </c>
      <c r="D224" s="1270">
        <f t="shared" si="51"/>
        <v>0</v>
      </c>
      <c r="E224" s="1271">
        <f>SUMIF('Nhật ký chung'!$E$982:$E$1389,CĐPS!$A224,'Nhật ký chung'!$G$982:$G$1389)</f>
        <v>104351012.6843996</v>
      </c>
      <c r="F224" s="1271">
        <f>SUMIF('Nhật ký chung'!$E$982:$E$1389,CĐPS!$A224,'Nhật ký chung'!$H$982:$H$1389)</f>
        <v>104351012.6843996</v>
      </c>
      <c r="G224" s="1271">
        <f t="shared" si="52"/>
        <v>0</v>
      </c>
      <c r="H224" s="1271">
        <f t="shared" si="53"/>
        <v>0</v>
      </c>
      <c r="I224" s="1272"/>
      <c r="J224" s="1272"/>
      <c r="K224" s="1272"/>
      <c r="L224" s="1272"/>
      <c r="M224" s="1272"/>
      <c r="N224" s="1272"/>
    </row>
    <row r="225" spans="1:22" s="1273" customFormat="1" ht="18" customHeight="1">
      <c r="A225" s="1268">
        <v>711</v>
      </c>
      <c r="B225" s="1269" t="s">
        <v>68</v>
      </c>
      <c r="C225" s="1270">
        <f t="shared" si="50"/>
        <v>0</v>
      </c>
      <c r="D225" s="1270">
        <f t="shared" si="51"/>
        <v>0</v>
      </c>
      <c r="E225" s="1271">
        <f>SUMIF('Nhật ký chung'!$E$982:$E$1389,CĐPS!$A225,'Nhật ký chung'!$G$982:$G$1389)</f>
        <v>66000000</v>
      </c>
      <c r="F225" s="1271">
        <f>SUMIF('Nhật ký chung'!$E$982:$E$1389,CĐPS!$A225,'Nhật ký chung'!$H$982:$H$1389)</f>
        <v>66000000</v>
      </c>
      <c r="G225" s="1271">
        <f t="shared" si="52"/>
        <v>0</v>
      </c>
      <c r="H225" s="1271">
        <f t="shared" si="53"/>
        <v>0</v>
      </c>
      <c r="I225" s="1272"/>
      <c r="J225" s="1272"/>
      <c r="K225" s="1272"/>
      <c r="L225" s="1272"/>
      <c r="M225" s="1272"/>
      <c r="N225" s="1272"/>
    </row>
    <row r="226" spans="1:22" s="1273" customFormat="1" ht="18" customHeight="1">
      <c r="A226" s="1268">
        <v>811</v>
      </c>
      <c r="B226" s="1269" t="s">
        <v>69</v>
      </c>
      <c r="C226" s="1270">
        <f t="shared" si="50"/>
        <v>0</v>
      </c>
      <c r="D226" s="1270">
        <f t="shared" si="51"/>
        <v>0</v>
      </c>
      <c r="E226" s="1271">
        <f>SUMIF('Nhật ký chung'!$E$982:$E$1389,CĐPS!$A226,'Nhật ký chung'!$G$982:$G$1389)</f>
        <v>51982624.671232879</v>
      </c>
      <c r="F226" s="1271">
        <f>SUMIF('Nhật ký chung'!$E$982:$E$1389,CĐPS!$A226,'Nhật ký chung'!$H$982:$H$1389)</f>
        <v>51982624.671232879</v>
      </c>
      <c r="G226" s="1271">
        <f t="shared" si="52"/>
        <v>0</v>
      </c>
      <c r="H226" s="1271">
        <f t="shared" si="53"/>
        <v>0</v>
      </c>
      <c r="I226" s="1272"/>
      <c r="J226" s="1272"/>
      <c r="K226" s="1272"/>
      <c r="L226" s="1272"/>
      <c r="M226" s="1272"/>
      <c r="N226" s="1272"/>
    </row>
    <row r="227" spans="1:22" s="1273" customFormat="1" ht="18" customHeight="1">
      <c r="A227" s="1268">
        <v>821</v>
      </c>
      <c r="B227" s="1269" t="s">
        <v>70</v>
      </c>
      <c r="C227" s="1270">
        <f t="shared" si="50"/>
        <v>0</v>
      </c>
      <c r="D227" s="1270">
        <f t="shared" si="51"/>
        <v>0</v>
      </c>
      <c r="E227" s="1271">
        <f>SUMIF('Nhật ký chung'!$E$982:$E$1389,CĐPS!$A227,'Nhật ký chung'!$G$982:$G$1389)</f>
        <v>46956296.126970738</v>
      </c>
      <c r="F227" s="1271">
        <f>SUMIF('Nhật ký chung'!$E$982:$E$1389,CĐPS!$A227,'Nhật ký chung'!$H$982:$H$1389)</f>
        <v>46956296.126970738</v>
      </c>
      <c r="G227" s="1271">
        <f t="shared" si="52"/>
        <v>0</v>
      </c>
      <c r="H227" s="1271">
        <f t="shared" si="53"/>
        <v>0</v>
      </c>
      <c r="I227" s="1272"/>
      <c r="J227" s="1272"/>
      <c r="K227" s="1272"/>
      <c r="L227" s="1272"/>
      <c r="M227" s="1272"/>
      <c r="N227" s="1272"/>
    </row>
    <row r="228" spans="1:22" s="1273" customFormat="1" ht="18" customHeight="1">
      <c r="A228" s="1268">
        <v>911</v>
      </c>
      <c r="B228" s="1269" t="s">
        <v>71</v>
      </c>
      <c r="C228" s="1270">
        <f t="shared" si="50"/>
        <v>0</v>
      </c>
      <c r="D228" s="1270">
        <f t="shared" si="51"/>
        <v>0</v>
      </c>
      <c r="E228" s="1271">
        <f>SUMIF('Nhật ký chung'!$E$982:$E$1389,CĐPS!$A228,'Nhật ký chung'!$G$982:$G$1389)</f>
        <v>635211111</v>
      </c>
      <c r="F228" s="1271">
        <f>SUMIF('Nhật ký chung'!$E$982:$E$1389,CĐPS!$A228,'Nhật ký chung'!$H$982:$H$1389)</f>
        <v>635211111</v>
      </c>
      <c r="G228" s="1271">
        <f t="shared" si="52"/>
        <v>0</v>
      </c>
      <c r="H228" s="1271">
        <f t="shared" si="53"/>
        <v>0</v>
      </c>
      <c r="I228" s="1272"/>
      <c r="J228" s="1272"/>
      <c r="K228" s="1272"/>
      <c r="L228" s="1272"/>
      <c r="M228" s="1272"/>
      <c r="N228" s="1272"/>
    </row>
    <row r="229" spans="1:22" s="1286" customFormat="1" ht="18" customHeight="1">
      <c r="A229" s="1529"/>
      <c r="B229" s="1531" t="s">
        <v>124</v>
      </c>
      <c r="C229" s="1532">
        <f t="shared" ref="C229:H229" si="54">SUBTOTAL(9,C168:C228)</f>
        <v>9669698473.624649</v>
      </c>
      <c r="D229" s="1532">
        <f t="shared" si="54"/>
        <v>9669698473.6246548</v>
      </c>
      <c r="E229" s="1532">
        <f t="shared" si="54"/>
        <v>4428673277.3856583</v>
      </c>
      <c r="F229" s="1532">
        <f t="shared" si="54"/>
        <v>4428673277.3856592</v>
      </c>
      <c r="G229" s="1532">
        <f t="shared" si="54"/>
        <v>9732254808.5334358</v>
      </c>
      <c r="H229" s="1532">
        <f t="shared" si="54"/>
        <v>9732254808.5334415</v>
      </c>
      <c r="I229" s="1285"/>
      <c r="J229" s="1285"/>
      <c r="K229" s="1285"/>
      <c r="L229" s="1285"/>
      <c r="M229" s="1285"/>
      <c r="N229" s="1285"/>
      <c r="O229" s="1285"/>
      <c r="P229" s="1285"/>
      <c r="Q229" s="1285"/>
      <c r="R229" s="1285"/>
      <c r="S229" s="1285"/>
      <c r="T229" s="1285"/>
      <c r="U229" s="1285"/>
      <c r="V229" s="1285"/>
    </row>
    <row r="231" spans="1:22" ht="18" customHeight="1">
      <c r="A231" s="1526"/>
      <c r="B231" s="1526"/>
      <c r="C231" s="1526"/>
      <c r="D231" s="1526"/>
      <c r="E231" s="1526"/>
      <c r="F231" s="1526"/>
      <c r="G231" s="2054" t="s">
        <v>2168</v>
      </c>
      <c r="H231" s="2054"/>
    </row>
    <row r="232" spans="1:22" ht="18" customHeight="1">
      <c r="A232" s="2055" t="s">
        <v>13</v>
      </c>
      <c r="B232" s="2055"/>
      <c r="C232" s="2055" t="s">
        <v>475</v>
      </c>
      <c r="D232" s="2055"/>
      <c r="E232" s="2055"/>
      <c r="F232" s="1527"/>
      <c r="G232" s="2055" t="s">
        <v>391</v>
      </c>
      <c r="H232" s="2055"/>
    </row>
    <row r="233" spans="1:22" ht="18" customHeight="1">
      <c r="A233" s="2056" t="s">
        <v>247</v>
      </c>
      <c r="B233" s="2056"/>
      <c r="C233" s="2056" t="s">
        <v>247</v>
      </c>
      <c r="D233" s="2056"/>
      <c r="E233" s="2056"/>
      <c r="F233" s="1528"/>
      <c r="G233" s="2056" t="s">
        <v>392</v>
      </c>
      <c r="H233" s="2056"/>
    </row>
    <row r="244" spans="1:22" ht="18" customHeight="1">
      <c r="A244" s="1240" t="s">
        <v>1634</v>
      </c>
    </row>
    <row r="245" spans="1:22" ht="18" customHeight="1">
      <c r="A245" s="1240" t="s">
        <v>129</v>
      </c>
    </row>
    <row r="246" spans="1:22" ht="18" customHeight="1">
      <c r="A246" s="1240"/>
    </row>
    <row r="247" spans="1:22" ht="18" customHeight="1">
      <c r="A247" s="1240"/>
    </row>
    <row r="248" spans="1:22" ht="18" customHeight="1">
      <c r="A248" s="1240"/>
    </row>
    <row r="249" spans="1:22" ht="18" customHeight="1">
      <c r="A249" s="1240"/>
    </row>
    <row r="250" spans="1:22" s="1264" customFormat="1" ht="20.25">
      <c r="B250" s="1266"/>
      <c r="C250" s="1266"/>
      <c r="D250" s="1266" t="s">
        <v>2160</v>
      </c>
      <c r="E250" s="1266"/>
      <c r="F250" s="1266"/>
      <c r="G250" s="1266"/>
      <c r="H250" s="1266"/>
      <c r="I250" s="1265"/>
      <c r="J250" s="1265"/>
      <c r="K250" s="1263"/>
      <c r="L250" s="1263"/>
      <c r="M250" s="1263"/>
      <c r="N250" s="1263"/>
      <c r="O250" s="1263"/>
      <c r="P250" s="1263"/>
      <c r="Q250" s="1263"/>
      <c r="R250" s="1263"/>
      <c r="S250" s="1263"/>
      <c r="T250" s="1263"/>
      <c r="U250" s="1263"/>
      <c r="V250" s="1263"/>
    </row>
    <row r="251" spans="1:22" s="1264" customFormat="1" ht="18.75">
      <c r="B251" s="1267"/>
      <c r="C251" s="1267"/>
      <c r="D251" s="1267" t="s">
        <v>2178</v>
      </c>
      <c r="E251" s="1267"/>
      <c r="F251" s="1267"/>
      <c r="G251" s="1267"/>
      <c r="H251" s="1267"/>
      <c r="I251" s="1265"/>
      <c r="J251" s="1265"/>
      <c r="K251" s="1263"/>
      <c r="L251" s="1263"/>
      <c r="M251" s="1263"/>
      <c r="N251" s="1263"/>
      <c r="O251" s="1263"/>
      <c r="P251" s="1263"/>
      <c r="Q251" s="1263"/>
      <c r="R251" s="1263"/>
      <c r="S251" s="1263"/>
      <c r="T251" s="1263"/>
      <c r="U251" s="1263"/>
      <c r="V251" s="1263"/>
    </row>
    <row r="252" spans="1:22" s="1264" customFormat="1" ht="25.5" customHeight="1">
      <c r="A252" s="2050" t="s">
        <v>104</v>
      </c>
      <c r="B252" s="2050" t="s">
        <v>278</v>
      </c>
      <c r="C252" s="2052" t="s">
        <v>100</v>
      </c>
      <c r="D252" s="2053"/>
      <c r="E252" s="2052" t="s">
        <v>279</v>
      </c>
      <c r="F252" s="2053"/>
      <c r="G252" s="2052" t="s">
        <v>280</v>
      </c>
      <c r="H252" s="2053"/>
      <c r="I252" s="1265"/>
      <c r="J252" s="1265"/>
      <c r="K252" s="1263"/>
      <c r="L252" s="1263"/>
      <c r="M252" s="1263"/>
      <c r="N252" s="1263"/>
      <c r="O252" s="1263"/>
      <c r="P252" s="1263"/>
      <c r="Q252" s="1263"/>
      <c r="R252" s="1263"/>
      <c r="S252" s="1263"/>
      <c r="T252" s="1263"/>
      <c r="U252" s="1263"/>
      <c r="V252" s="1263"/>
    </row>
    <row r="253" spans="1:22" s="1264" customFormat="1" ht="18" customHeight="1">
      <c r="A253" s="2051"/>
      <c r="B253" s="2051"/>
      <c r="C253" s="1519" t="s">
        <v>281</v>
      </c>
      <c r="D253" s="1519" t="s">
        <v>282</v>
      </c>
      <c r="E253" s="1519" t="s">
        <v>281</v>
      </c>
      <c r="F253" s="1519" t="s">
        <v>282</v>
      </c>
      <c r="G253" s="1519" t="s">
        <v>281</v>
      </c>
      <c r="H253" s="1519" t="s">
        <v>282</v>
      </c>
      <c r="I253" s="1265"/>
      <c r="J253" s="1265"/>
      <c r="K253" s="1263"/>
      <c r="L253" s="1263"/>
      <c r="M253" s="1263"/>
      <c r="N253" s="1263"/>
      <c r="O253" s="1263"/>
      <c r="P253" s="1263"/>
      <c r="Q253" s="1263"/>
      <c r="R253" s="1263"/>
      <c r="S253" s="1263"/>
      <c r="T253" s="1263"/>
      <c r="U253" s="1263"/>
      <c r="V253" s="1263"/>
    </row>
    <row r="254" spans="1:22" s="1273" customFormat="1" ht="18" customHeight="1">
      <c r="A254" s="1268">
        <v>111</v>
      </c>
      <c r="B254" s="1269" t="s">
        <v>31</v>
      </c>
      <c r="C254" s="1293">
        <f>VLOOKUP($A254,$A$9:$H$69,3,0)</f>
        <v>4813697443.566555</v>
      </c>
      <c r="D254" s="1293">
        <f>VLOOKUP($A254,$A$9:$H$69,4,0)</f>
        <v>0</v>
      </c>
      <c r="E254" s="1294">
        <f>SUMIF('Nhật ký chung'!$E$12:$E$1389,CĐPS!$A254,'Nhật ký chung'!$G$12:$G$1389)</f>
        <v>0</v>
      </c>
      <c r="F254" s="1294">
        <f>SUMIF('Nhật ký chung'!$E$12:$E$1389,CĐPS!$A254,'Nhật ký chung'!$H$12:$H$1389)</f>
        <v>221262364.8974359</v>
      </c>
      <c r="G254" s="1294">
        <f>MAX(C254+E254-D254-F254,0)</f>
        <v>4592435078.6691189</v>
      </c>
      <c r="H254" s="1294">
        <f>MAX(D254+F254-C254-E254,0)</f>
        <v>0</v>
      </c>
      <c r="I254" s="1272"/>
      <c r="J254" s="1272"/>
      <c r="K254" s="1272"/>
      <c r="L254" s="1272"/>
      <c r="M254" s="1272"/>
      <c r="N254" s="1272"/>
    </row>
    <row r="255" spans="1:22" s="1273" customFormat="1" ht="18" customHeight="1">
      <c r="A255" s="1268">
        <v>112</v>
      </c>
      <c r="B255" s="1269" t="s">
        <v>32</v>
      </c>
      <c r="C255" s="1293">
        <f>VLOOKUP($A255,$A$9:$H$69,3,0)</f>
        <v>2501311806</v>
      </c>
      <c r="D255" s="1293">
        <f>VLOOKUP($A255,$A$9:$H$69,4,0)</f>
        <v>0</v>
      </c>
      <c r="E255" s="1294">
        <f>SUMIF('Nhật ký chung'!$E$12:$E$1389,CĐPS!$A255,'Nhật ký chung'!$G$12:$G$1389)</f>
        <v>2032184077.4241295</v>
      </c>
      <c r="F255" s="1294">
        <f>SUMIF('Nhật ký chung'!$E$12:$E$1389,CĐPS!$A255,'Nhật ký chung'!$H$12:$H$1389)</f>
        <v>1515182614.0218821</v>
      </c>
      <c r="G255" s="1294">
        <f>MAX(C255+E255-D255-F255,0)</f>
        <v>3018313269.4022474</v>
      </c>
      <c r="H255" s="1294">
        <f>MAX(D255+F255-C255-E255,0)</f>
        <v>0</v>
      </c>
      <c r="I255" s="1272"/>
      <c r="J255" s="1272"/>
      <c r="K255" s="1272"/>
      <c r="L255" s="1272"/>
      <c r="M255" s="1272"/>
      <c r="N255" s="1272"/>
    </row>
    <row r="256" spans="1:22" s="1276" customFormat="1" ht="18" customHeight="1">
      <c r="A256" s="1268">
        <v>121</v>
      </c>
      <c r="B256" s="1269" t="s">
        <v>33</v>
      </c>
      <c r="C256" s="1270">
        <f>VLOOKUP($A256,$A$9:$H$69,3,0)</f>
        <v>0</v>
      </c>
      <c r="D256" s="1270">
        <f>VLOOKUP($A256,$A$9:$H$69,4,0)</f>
        <v>0</v>
      </c>
      <c r="E256" s="1294">
        <f>SUMIF('Nhật ký chung'!$E$12:$E$1389,CĐPS!$A256,'Nhật ký chung'!$G$12:$G$1389)</f>
        <v>0</v>
      </c>
      <c r="F256" s="1294">
        <f>SUMIF('Nhật ký chung'!$E$12:$E$1389,CĐPS!$A256,'Nhật ký chung'!$H$12:$H$1389)</f>
        <v>0</v>
      </c>
      <c r="G256" s="1271">
        <f>MAX(C256+E256-D256-F256,0)</f>
        <v>0</v>
      </c>
      <c r="H256" s="1271">
        <f>MAX(D256+F256-C256-E256,0)</f>
        <v>0</v>
      </c>
      <c r="I256" s="1275"/>
      <c r="J256" s="1275"/>
      <c r="K256" s="1275"/>
      <c r="L256" s="1275"/>
      <c r="M256" s="1275"/>
      <c r="N256" s="1275"/>
    </row>
    <row r="257" spans="1:14" s="1276" customFormat="1" ht="18" customHeight="1">
      <c r="A257" s="1277">
        <v>131</v>
      </c>
      <c r="B257" s="1278" t="s">
        <v>34</v>
      </c>
      <c r="C257" s="1274">
        <f t="shared" ref="C257:H257" si="55">SUBTOTAL(9,C258:C264)</f>
        <v>393099326.42412949</v>
      </c>
      <c r="D257" s="1274">
        <f t="shared" si="55"/>
        <v>0</v>
      </c>
      <c r="E257" s="1274">
        <f t="shared" si="55"/>
        <v>1638257500</v>
      </c>
      <c r="F257" s="1274">
        <f t="shared" si="55"/>
        <v>2031356826.4241295</v>
      </c>
      <c r="G257" s="1274">
        <f t="shared" si="55"/>
        <v>0</v>
      </c>
      <c r="H257" s="1274">
        <f t="shared" si="55"/>
        <v>0</v>
      </c>
      <c r="I257" s="1275"/>
      <c r="J257" s="1275"/>
      <c r="K257" s="1275"/>
      <c r="L257" s="1275"/>
      <c r="M257" s="1275"/>
      <c r="N257" s="1275"/>
    </row>
    <row r="258" spans="1:14" s="1273" customFormat="1" ht="18" customHeight="1">
      <c r="A258" s="1290" t="s">
        <v>1772</v>
      </c>
      <c r="B258" s="1269" t="s">
        <v>1771</v>
      </c>
      <c r="C258" s="1293">
        <f t="shared" ref="C258:C265" si="56">VLOOKUP($A258,$A$9:$H$69,3,0)</f>
        <v>77150000</v>
      </c>
      <c r="D258" s="1293">
        <f t="shared" ref="D258:D265" si="57">VLOOKUP($A258,$A$9:$H$69,4,0)</f>
        <v>0</v>
      </c>
      <c r="E258" s="1294">
        <f>SUMIF('Nhật ký chung'!$E$12:$E$1389,CĐPS!$A258,'Nhật ký chung'!$G$12:$G$1389)</f>
        <v>557529500</v>
      </c>
      <c r="F258" s="1294">
        <f>SUMIF('Nhật ký chung'!$E$12:$E$1389,CĐPS!$A258,'Nhật ký chung'!$H$12:$H$1389)</f>
        <v>634679500</v>
      </c>
      <c r="G258" s="1294">
        <f t="shared" ref="G258:G267" si="58">MAX(C258+E258-D258-F258,0)</f>
        <v>0</v>
      </c>
      <c r="H258" s="1294">
        <f t="shared" ref="H258:H267" si="59">MAX(D258+F258-C258-E258,0)</f>
        <v>0</v>
      </c>
      <c r="I258" s="1272"/>
      <c r="J258" s="1272"/>
      <c r="K258" s="1272"/>
      <c r="L258" s="1272"/>
      <c r="M258" s="1272"/>
      <c r="N258" s="1272"/>
    </row>
    <row r="259" spans="1:14" s="1273" customFormat="1" ht="18" customHeight="1">
      <c r="A259" s="1290" t="s">
        <v>1789</v>
      </c>
      <c r="B259" s="1269" t="s">
        <v>1788</v>
      </c>
      <c r="C259" s="1293">
        <f t="shared" si="56"/>
        <v>52570000</v>
      </c>
      <c r="D259" s="1293">
        <f t="shared" si="57"/>
        <v>0</v>
      </c>
      <c r="E259" s="1294">
        <f>SUMIF('Nhật ký chung'!$E$12:$E$1389,CĐPS!$A259,'Nhật ký chung'!$G$12:$G$1389)</f>
        <v>205100500</v>
      </c>
      <c r="F259" s="1294">
        <f>SUMIF('Nhật ký chung'!$E$12:$E$1389,CĐPS!$A259,'Nhật ký chung'!$H$12:$H$1389)</f>
        <v>257670500</v>
      </c>
      <c r="G259" s="1294">
        <f t="shared" si="58"/>
        <v>0</v>
      </c>
      <c r="H259" s="1294">
        <f t="shared" si="59"/>
        <v>0</v>
      </c>
      <c r="I259" s="1272"/>
      <c r="J259" s="1272"/>
      <c r="K259" s="1272"/>
      <c r="L259" s="1272"/>
      <c r="M259" s="1272"/>
      <c r="N259" s="1272"/>
    </row>
    <row r="260" spans="1:14" s="1273" customFormat="1" ht="18" customHeight="1">
      <c r="A260" s="1290" t="s">
        <v>1786</v>
      </c>
      <c r="B260" s="1269" t="s">
        <v>1785</v>
      </c>
      <c r="C260" s="1293">
        <f t="shared" si="56"/>
        <v>82411926.424129486</v>
      </c>
      <c r="D260" s="1293">
        <f t="shared" si="57"/>
        <v>0</v>
      </c>
      <c r="E260" s="1294">
        <f>SUMIF('Nhật ký chung'!$E$12:$E$1389,CĐPS!$A260,'Nhật ký chung'!$G$12:$G$1389)</f>
        <v>446732000</v>
      </c>
      <c r="F260" s="1294">
        <f>SUMIF('Nhật ký chung'!$E$12:$E$1389,CĐPS!$A260,'Nhật ký chung'!$H$12:$H$1389)</f>
        <v>529143926.42412949</v>
      </c>
      <c r="G260" s="1294">
        <f t="shared" si="58"/>
        <v>0</v>
      </c>
      <c r="H260" s="1294">
        <f t="shared" si="59"/>
        <v>0</v>
      </c>
      <c r="I260" s="1272"/>
      <c r="J260" s="1272"/>
      <c r="K260" s="1272"/>
      <c r="L260" s="1272"/>
      <c r="M260" s="1272"/>
      <c r="N260" s="1272"/>
    </row>
    <row r="261" spans="1:14" s="1273" customFormat="1" ht="18" customHeight="1">
      <c r="A261" s="1290" t="s">
        <v>1781</v>
      </c>
      <c r="B261" s="1269" t="s">
        <v>1780</v>
      </c>
      <c r="C261" s="1293">
        <f t="shared" si="56"/>
        <v>29400000</v>
      </c>
      <c r="D261" s="1293">
        <f t="shared" si="57"/>
        <v>0</v>
      </c>
      <c r="E261" s="1294">
        <f>SUMIF('Nhật ký chung'!$E$12:$E$1389,CĐPS!$A261,'Nhật ký chung'!$G$12:$G$1389)</f>
        <v>242462000</v>
      </c>
      <c r="F261" s="1294">
        <f>SUMIF('Nhật ký chung'!$E$12:$E$1389,CĐPS!$A261,'Nhật ký chung'!$H$12:$H$1389)</f>
        <v>271862000</v>
      </c>
      <c r="G261" s="1294">
        <f>MAX(C261+E261-D261-F261,0)</f>
        <v>0</v>
      </c>
      <c r="H261" s="1294">
        <f>MAX(D261+F261-C261-E261,0)</f>
        <v>0</v>
      </c>
      <c r="I261" s="1272"/>
      <c r="J261" s="1272"/>
      <c r="K261" s="1272"/>
      <c r="L261" s="1272"/>
      <c r="M261" s="1272"/>
      <c r="N261" s="1272"/>
    </row>
    <row r="262" spans="1:14" s="1273" customFormat="1" ht="18" customHeight="1">
      <c r="A262" s="1291" t="s">
        <v>1783</v>
      </c>
      <c r="B262" s="1269" t="s">
        <v>1782</v>
      </c>
      <c r="C262" s="1293">
        <f t="shared" si="56"/>
        <v>50000000</v>
      </c>
      <c r="D262" s="1293">
        <f t="shared" si="57"/>
        <v>0</v>
      </c>
      <c r="E262" s="1294">
        <f>SUMIF('Nhật ký chung'!$E$12:$E$1389,CĐPS!$A262,'Nhật ký chung'!$G$12:$G$1389)</f>
        <v>29177500</v>
      </c>
      <c r="F262" s="1294">
        <f>SUMIF('Nhật ký chung'!$E$12:$E$1389,CĐPS!$A262,'Nhật ký chung'!$H$12:$H$1389)</f>
        <v>79177500</v>
      </c>
      <c r="G262" s="1294">
        <f>MAX(C262+E262-D262-F262,0)</f>
        <v>0</v>
      </c>
      <c r="H262" s="1294">
        <f>MAX(D262+F262-C262-E262,0)</f>
        <v>0</v>
      </c>
      <c r="I262" s="1272"/>
      <c r="J262" s="1272"/>
      <c r="K262" s="1272"/>
      <c r="L262" s="1272"/>
      <c r="M262" s="1272"/>
      <c r="N262" s="1272"/>
    </row>
    <row r="263" spans="1:14" s="1273" customFormat="1" ht="18" customHeight="1">
      <c r="A263" s="1291" t="s">
        <v>1792</v>
      </c>
      <c r="B263" s="1269" t="s">
        <v>1791</v>
      </c>
      <c r="C263" s="1293">
        <f t="shared" si="56"/>
        <v>51170000</v>
      </c>
      <c r="D263" s="1293">
        <f t="shared" si="57"/>
        <v>0</v>
      </c>
      <c r="E263" s="1294">
        <f>SUMIF('Nhật ký chung'!$E$12:$E$1389,CĐPS!$A263,'Nhật ký chung'!$G$12:$G$1389)</f>
        <v>97416000</v>
      </c>
      <c r="F263" s="1294">
        <f>SUMIF('Nhật ký chung'!$E$12:$E$1389,CĐPS!$A263,'Nhật ký chung'!$H$12:$H$1389)</f>
        <v>148586000</v>
      </c>
      <c r="G263" s="1294">
        <f>MAX(C263+E263-D263-F263,0)</f>
        <v>0</v>
      </c>
      <c r="H263" s="1294">
        <f>MAX(D263+F263-C263-E263,0)</f>
        <v>0</v>
      </c>
      <c r="I263" s="1272"/>
      <c r="J263" s="1272"/>
      <c r="K263" s="1272"/>
      <c r="L263" s="1272"/>
      <c r="M263" s="1272"/>
      <c r="N263" s="1272"/>
    </row>
    <row r="264" spans="1:14" s="1273" customFormat="1" ht="18" customHeight="1">
      <c r="A264" s="1291" t="s">
        <v>1795</v>
      </c>
      <c r="B264" s="1269" t="s">
        <v>1794</v>
      </c>
      <c r="C264" s="1293">
        <f t="shared" si="56"/>
        <v>50397400</v>
      </c>
      <c r="D264" s="1293">
        <f t="shared" si="57"/>
        <v>0</v>
      </c>
      <c r="E264" s="1294">
        <f>SUMIF('Nhật ký chung'!$E$12:$E$1389,CĐPS!$A264,'Nhật ký chung'!$G$12:$G$1389)</f>
        <v>59840000</v>
      </c>
      <c r="F264" s="1294">
        <f>SUMIF('Nhật ký chung'!$E$12:$E$1389,CĐPS!$A264,'Nhật ký chung'!$H$12:$H$1389)</f>
        <v>110237400</v>
      </c>
      <c r="G264" s="1294">
        <f>MAX(C264+E264-D264-F264,0)</f>
        <v>0</v>
      </c>
      <c r="H264" s="1294">
        <f>MAX(D264+F264-C264-E264,0)</f>
        <v>0</v>
      </c>
      <c r="I264" s="1272"/>
      <c r="J264" s="1272"/>
      <c r="K264" s="1272"/>
      <c r="L264" s="1272"/>
      <c r="M264" s="1272"/>
      <c r="N264" s="1272"/>
    </row>
    <row r="265" spans="1:14" s="1273" customFormat="1" ht="18" customHeight="1">
      <c r="A265" s="1268">
        <v>133</v>
      </c>
      <c r="B265" s="1269" t="s">
        <v>35</v>
      </c>
      <c r="C265" s="1293">
        <f t="shared" si="56"/>
        <v>5725250</v>
      </c>
      <c r="D265" s="1293">
        <f t="shared" si="57"/>
        <v>0</v>
      </c>
      <c r="E265" s="1294">
        <f>SUMIF('Nhật ký chung'!$E$12:$E$1389,CĐPS!$A265,'Nhật ký chung'!$G$12:$G$1389)</f>
        <v>78847857</v>
      </c>
      <c r="F265" s="1294">
        <f>SUMIF('Nhật ký chung'!$E$12:$E$1389,CĐPS!$A265,'Nhật ký chung'!$H$12:$H$1389)</f>
        <v>84573107</v>
      </c>
      <c r="G265" s="1294">
        <f>MAX(C265+E265-D265-F265,0)</f>
        <v>0</v>
      </c>
      <c r="H265" s="1294">
        <f>MAX(D265+F265-C265-E265,0)</f>
        <v>0</v>
      </c>
      <c r="I265" s="1272"/>
      <c r="J265" s="1272"/>
      <c r="K265" s="1272"/>
      <c r="L265" s="1272"/>
      <c r="M265" s="1272"/>
      <c r="N265" s="1272"/>
    </row>
    <row r="266" spans="1:14" s="1276" customFormat="1" ht="18" customHeight="1">
      <c r="A266" s="1277">
        <v>138</v>
      </c>
      <c r="B266" s="1278" t="s">
        <v>36</v>
      </c>
      <c r="C266" s="1296">
        <v>0</v>
      </c>
      <c r="D266" s="1296">
        <v>0</v>
      </c>
      <c r="E266" s="1294">
        <f>SUMIF('Nhật ký chung'!$E$12:$E$1389,CĐPS!$A266,'Nhật ký chung'!$G$12:$G$1389)</f>
        <v>0</v>
      </c>
      <c r="F266" s="1294">
        <f>SUMIF('Nhật ký chung'!$E$12:$E$1389,CĐPS!$A266,'Nhật ký chung'!$H$12:$H$1389)</f>
        <v>0</v>
      </c>
      <c r="G266" s="1296">
        <v>0</v>
      </c>
      <c r="H266" s="1296">
        <v>0</v>
      </c>
      <c r="I266" s="1275"/>
      <c r="J266" s="1275"/>
      <c r="K266" s="1275"/>
      <c r="L266" s="1275"/>
      <c r="M266" s="1275"/>
      <c r="N266" s="1275"/>
    </row>
    <row r="267" spans="1:14" s="1273" customFormat="1" ht="18" customHeight="1">
      <c r="A267" s="1268">
        <v>141</v>
      </c>
      <c r="B267" s="1269" t="s">
        <v>38</v>
      </c>
      <c r="C267" s="1293">
        <f>VLOOKUP($A267,$A$9:$H$69,3,0)</f>
        <v>0</v>
      </c>
      <c r="D267" s="1293">
        <f>VLOOKUP($A267,$A$9:$H$69,4,0)</f>
        <v>0</v>
      </c>
      <c r="E267" s="1294">
        <f>SUMIF('Nhật ký chung'!$E$12:$E$1389,CĐPS!$A267,'Nhật ký chung'!$G$12:$G$1389)</f>
        <v>0</v>
      </c>
      <c r="F267" s="1294">
        <f>SUMIF('Nhật ký chung'!$E$12:$E$1389,CĐPS!$A267,'Nhật ký chung'!$H$12:$H$1389)</f>
        <v>0</v>
      </c>
      <c r="G267" s="1294">
        <f t="shared" si="58"/>
        <v>0</v>
      </c>
      <c r="H267" s="1294">
        <f t="shared" si="59"/>
        <v>0</v>
      </c>
      <c r="I267" s="1272"/>
      <c r="J267" s="1272"/>
      <c r="K267" s="1272"/>
      <c r="L267" s="1272"/>
      <c r="M267" s="1272"/>
      <c r="N267" s="1272"/>
    </row>
    <row r="268" spans="1:14" s="1276" customFormat="1" ht="18" customHeight="1">
      <c r="A268" s="1277">
        <v>152</v>
      </c>
      <c r="B268" s="1278" t="s">
        <v>39</v>
      </c>
      <c r="C268" s="1293">
        <f>VLOOKUP($A268,$A$9:$H$69,3,0)</f>
        <v>0</v>
      </c>
      <c r="D268" s="1293">
        <f>VLOOKUP($A268,$A$9:$H$69,4,0)</f>
        <v>0</v>
      </c>
      <c r="E268" s="1294">
        <f>SUMIF('Nhật ký chung'!$E$12:$E$1389,CĐPS!$A268,'Nhật ký chung'!$G$12:$G$1389)</f>
        <v>389275000</v>
      </c>
      <c r="F268" s="1294">
        <f>SUMIF('Nhật ký chung'!$E$12:$E$1389,CĐPS!$A268,'Nhật ký chung'!$H$12:$H$1389)</f>
        <v>313835000</v>
      </c>
      <c r="G268" s="1294">
        <f>MAX(C268+E268-D268-F268,0)</f>
        <v>75440000</v>
      </c>
      <c r="H268" s="1294">
        <f>MAX(D268+F268-C268-E268,0)</f>
        <v>0</v>
      </c>
      <c r="I268" s="1275"/>
      <c r="J268" s="1275"/>
      <c r="K268" s="1275"/>
      <c r="L268" s="1275"/>
      <c r="M268" s="1275"/>
      <c r="N268" s="1275"/>
    </row>
    <row r="269" spans="1:14" s="1273" customFormat="1" ht="18" customHeight="1">
      <c r="A269" s="1268">
        <v>153</v>
      </c>
      <c r="B269" s="1269" t="s">
        <v>40</v>
      </c>
      <c r="C269" s="1293">
        <f>VLOOKUP($A269,$A$9:$H$69,3,0)</f>
        <v>0</v>
      </c>
      <c r="D269" s="1293">
        <f>VLOOKUP($A269,$A$9:$H$69,4,0)</f>
        <v>0</v>
      </c>
      <c r="E269" s="1294">
        <f>SUMIF('Nhật ký chung'!$E$12:$E$1389,CĐPS!$A269,'Nhật ký chung'!$G$12:$G$1389)</f>
        <v>0</v>
      </c>
      <c r="F269" s="1294">
        <f>SUMIF('Nhật ký chung'!$E$12:$E$1389,CĐPS!$A269,'Nhật ký chung'!$H$12:$H$1389)</f>
        <v>0</v>
      </c>
      <c r="G269" s="1294">
        <f>MAX(C269+E269-D269-F269,0)</f>
        <v>0</v>
      </c>
      <c r="H269" s="1294">
        <f>MAX(D269+F269-C269-E269,0)</f>
        <v>0</v>
      </c>
      <c r="I269" s="1272"/>
      <c r="J269" s="1272"/>
      <c r="K269" s="1272"/>
      <c r="L269" s="1272"/>
      <c r="M269" s="1272"/>
      <c r="N269" s="1272"/>
    </row>
    <row r="270" spans="1:14" s="1276" customFormat="1" ht="18" customHeight="1">
      <c r="A270" s="1277">
        <v>154</v>
      </c>
      <c r="B270" s="1278" t="s">
        <v>41</v>
      </c>
      <c r="C270" s="1297">
        <f t="shared" ref="C270:H270" si="60">SUBTOTAL(9,C271:C273)</f>
        <v>0</v>
      </c>
      <c r="D270" s="1297">
        <f t="shared" si="60"/>
        <v>0</v>
      </c>
      <c r="E270" s="1297">
        <f t="shared" si="60"/>
        <v>797313082.19178081</v>
      </c>
      <c r="F270" s="1297">
        <f t="shared" si="60"/>
        <v>797313082.19178081</v>
      </c>
      <c r="G270" s="1297">
        <f t="shared" si="60"/>
        <v>0</v>
      </c>
      <c r="H270" s="1297">
        <f t="shared" si="60"/>
        <v>0</v>
      </c>
      <c r="I270" s="1275"/>
      <c r="J270" s="1275"/>
      <c r="K270" s="1275"/>
      <c r="L270" s="1275"/>
      <c r="M270" s="1275"/>
      <c r="N270" s="1275"/>
    </row>
    <row r="271" spans="1:14" s="1273" customFormat="1" ht="18" customHeight="1">
      <c r="A271" s="1268">
        <v>1541</v>
      </c>
      <c r="B271" s="1269" t="s">
        <v>2153</v>
      </c>
      <c r="C271" s="1293">
        <f t="shared" ref="C271:C279" si="61">VLOOKUP($A271,$A$9:$H$69,3,0)</f>
        <v>0</v>
      </c>
      <c r="D271" s="1293">
        <f t="shared" ref="D271:D279" si="62">VLOOKUP($A271,$A$9:$H$69,4,0)</f>
        <v>0</v>
      </c>
      <c r="E271" s="1294">
        <f>SUMIF('Nhật ký chung'!$E$12:$E$1389,CĐPS!$A271,'Nhật ký chung'!$G$12:$G$1389)</f>
        <v>313835000</v>
      </c>
      <c r="F271" s="1294">
        <f>SUMIF('Nhật ký chung'!$E$12:$E$1389,CĐPS!$A271,'Nhật ký chung'!$H$12:$H$1389)</f>
        <v>313835000</v>
      </c>
      <c r="G271" s="1294">
        <f t="shared" ref="G271:G279" si="63">MAX(C271+E271-D271-F271,0)</f>
        <v>0</v>
      </c>
      <c r="H271" s="1294">
        <f t="shared" ref="H271:H279" si="64">MAX(D271+F271-C271-E271,0)</f>
        <v>0</v>
      </c>
      <c r="I271" s="1272"/>
      <c r="J271" s="1272"/>
      <c r="K271" s="1272"/>
      <c r="L271" s="1272"/>
      <c r="M271" s="1272"/>
      <c r="N271" s="1272"/>
    </row>
    <row r="272" spans="1:14" s="1273" customFormat="1" ht="18" customHeight="1">
      <c r="A272" s="1268">
        <v>1542</v>
      </c>
      <c r="B272" s="1269" t="s">
        <v>2154</v>
      </c>
      <c r="C272" s="1293">
        <f t="shared" si="61"/>
        <v>0</v>
      </c>
      <c r="D272" s="1293">
        <f t="shared" si="62"/>
        <v>0</v>
      </c>
      <c r="E272" s="1294">
        <f>SUMIF('Nhật ký chung'!$E$12:$E$1389,CĐPS!$A272,'Nhật ký chung'!$G$12:$G$1389)</f>
        <v>420300000</v>
      </c>
      <c r="F272" s="1294">
        <f>SUMIF('Nhật ký chung'!$E$12:$E$1389,CĐPS!$A272,'Nhật ký chung'!$H$12:$H$1389)</f>
        <v>420300000</v>
      </c>
      <c r="G272" s="1294">
        <f t="shared" si="63"/>
        <v>0</v>
      </c>
      <c r="H272" s="1294">
        <f t="shared" si="64"/>
        <v>0</v>
      </c>
      <c r="I272" s="1272"/>
      <c r="J272" s="1272"/>
      <c r="K272" s="1272"/>
      <c r="L272" s="1272"/>
      <c r="M272" s="1272"/>
      <c r="N272" s="1272"/>
    </row>
    <row r="273" spans="1:14" s="1273" customFormat="1" ht="18" customHeight="1">
      <c r="A273" s="1268">
        <v>1543</v>
      </c>
      <c r="B273" s="1269" t="s">
        <v>2155</v>
      </c>
      <c r="C273" s="1293">
        <f t="shared" si="61"/>
        <v>0</v>
      </c>
      <c r="D273" s="1293">
        <f t="shared" si="62"/>
        <v>0</v>
      </c>
      <c r="E273" s="1294">
        <f>SUMIF('Nhật ký chung'!$E$12:$E$1389,CĐPS!$A273,'Nhật ký chung'!$G$12:$G$1389)</f>
        <v>63178082.191780828</v>
      </c>
      <c r="F273" s="1294">
        <f>SUMIF('Nhật ký chung'!$E$12:$E$1389,CĐPS!$A273,'Nhật ký chung'!$H$12:$H$1389)</f>
        <v>63178082.191780828</v>
      </c>
      <c r="G273" s="1294">
        <f t="shared" si="63"/>
        <v>0</v>
      </c>
      <c r="H273" s="1294">
        <f t="shared" si="64"/>
        <v>0</v>
      </c>
      <c r="I273" s="1272"/>
      <c r="J273" s="1272"/>
      <c r="K273" s="1272"/>
      <c r="L273" s="1272"/>
      <c r="M273" s="1272"/>
      <c r="N273" s="1272"/>
    </row>
    <row r="274" spans="1:14" s="1273" customFormat="1" ht="18" customHeight="1">
      <c r="A274" s="1268">
        <v>155</v>
      </c>
      <c r="B274" s="1269" t="s">
        <v>2156</v>
      </c>
      <c r="C274" s="1293">
        <f t="shared" si="61"/>
        <v>0</v>
      </c>
      <c r="D274" s="1293">
        <f t="shared" si="62"/>
        <v>0</v>
      </c>
      <c r="E274" s="1294">
        <f>SUMIF('Nhật ký chung'!$E$12:$E$1389,CĐPS!$A274,'Nhật ký chung'!$G$12:$G$1389)</f>
        <v>797313082.19178081</v>
      </c>
      <c r="F274" s="1294">
        <f>SUMIF('Nhật ký chung'!$E$12:$E$1389,CĐPS!$A274,'Nhật ký chung'!$H$12:$H$1389)</f>
        <v>797313082.19178081</v>
      </c>
      <c r="G274" s="1294">
        <f t="shared" si="63"/>
        <v>0</v>
      </c>
      <c r="H274" s="1294">
        <f t="shared" si="64"/>
        <v>0</v>
      </c>
      <c r="I274" s="1272"/>
      <c r="J274" s="1272"/>
      <c r="K274" s="1272"/>
      <c r="L274" s="1272"/>
      <c r="M274" s="1272"/>
      <c r="N274" s="1272"/>
    </row>
    <row r="275" spans="1:14" s="1273" customFormat="1" ht="18" customHeight="1">
      <c r="A275" s="1268">
        <v>156</v>
      </c>
      <c r="B275" s="1269" t="s">
        <v>42</v>
      </c>
      <c r="C275" s="1293">
        <f t="shared" si="61"/>
        <v>8930000</v>
      </c>
      <c r="D275" s="1293">
        <f t="shared" si="62"/>
        <v>0</v>
      </c>
      <c r="E275" s="1294">
        <f>SUMIF('Nhật ký chung'!$E$12:$E$1389,CĐPS!$A275,'Nhật ký chung'!$G$12:$G$1389)</f>
        <v>263340000</v>
      </c>
      <c r="F275" s="1294">
        <f>SUMIF('Nhật ký chung'!$E$12:$E$1389,CĐPS!$A275,'Nhật ký chung'!$H$12:$H$1389)</f>
        <v>91878000</v>
      </c>
      <c r="G275" s="1294">
        <f t="shared" si="63"/>
        <v>180392000</v>
      </c>
      <c r="H275" s="1294">
        <f t="shared" si="64"/>
        <v>0</v>
      </c>
      <c r="I275" s="1272"/>
      <c r="J275" s="1272"/>
      <c r="K275" s="1272"/>
      <c r="L275" s="1272"/>
      <c r="M275" s="1272"/>
      <c r="N275" s="1272"/>
    </row>
    <row r="276" spans="1:14" s="1273" customFormat="1" ht="18" customHeight="1">
      <c r="A276" s="1268">
        <v>211</v>
      </c>
      <c r="B276" s="1269" t="s">
        <v>43</v>
      </c>
      <c r="C276" s="1293">
        <f t="shared" si="61"/>
        <v>1746860455</v>
      </c>
      <c r="D276" s="1293">
        <f t="shared" si="62"/>
        <v>0</v>
      </c>
      <c r="E276" s="1294">
        <f>SUMIF('Nhật ký chung'!$E$12:$E$1389,CĐPS!$A276,'Nhật ký chung'!$G$12:$G$1389)</f>
        <v>0</v>
      </c>
      <c r="F276" s="1294">
        <f>SUMIF('Nhật ký chung'!$E$12:$E$1389,CĐPS!$A276,'Nhật ký chung'!$H$12:$H$1389)</f>
        <v>64500000</v>
      </c>
      <c r="G276" s="1294">
        <f t="shared" si="63"/>
        <v>1682360455</v>
      </c>
      <c r="H276" s="1294">
        <f t="shared" si="64"/>
        <v>0</v>
      </c>
      <c r="I276" s="1272"/>
      <c r="J276" s="1272"/>
      <c r="K276" s="1272"/>
      <c r="L276" s="1272"/>
      <c r="M276" s="1272"/>
      <c r="N276" s="1272"/>
    </row>
    <row r="277" spans="1:14" s="1273" customFormat="1" ht="18" customHeight="1">
      <c r="A277" s="1268">
        <v>214</v>
      </c>
      <c r="B277" s="1269" t="s">
        <v>44</v>
      </c>
      <c r="C277" s="1293">
        <f t="shared" si="61"/>
        <v>0</v>
      </c>
      <c r="D277" s="1293">
        <f t="shared" si="62"/>
        <v>341629169.33333331</v>
      </c>
      <c r="E277" s="1294">
        <f>SUMIF('Nhật ký chung'!$E$12:$E$1389,CĐPS!$A277,'Nhật ký chung'!$G$12:$G$1389)</f>
        <v>12517375.328767123</v>
      </c>
      <c r="F277" s="1294">
        <f>SUMIF('Nhật ký chung'!$E$12:$E$1389,CĐPS!$A277,'Nhật ký chung'!$H$12:$H$1389)</f>
        <v>77872383.933463782</v>
      </c>
      <c r="G277" s="1294">
        <f t="shared" si="63"/>
        <v>0</v>
      </c>
      <c r="H277" s="1294">
        <f t="shared" si="64"/>
        <v>406984177.93802994</v>
      </c>
      <c r="I277" s="1272"/>
      <c r="J277" s="1272"/>
      <c r="K277" s="1272"/>
      <c r="L277" s="1272"/>
      <c r="M277" s="1272"/>
      <c r="N277" s="1272"/>
    </row>
    <row r="278" spans="1:14" s="1273" customFormat="1" ht="18" customHeight="1">
      <c r="A278" s="1268">
        <v>221</v>
      </c>
      <c r="B278" s="1269" t="s">
        <v>45</v>
      </c>
      <c r="C278" s="1293">
        <f t="shared" si="61"/>
        <v>0</v>
      </c>
      <c r="D278" s="1293">
        <f t="shared" si="62"/>
        <v>0</v>
      </c>
      <c r="E278" s="1294">
        <f>SUMIF('Nhật ký chung'!$E$12:$E$1389,CĐPS!$A278,'Nhật ký chung'!$G$12:$G$1389)</f>
        <v>0</v>
      </c>
      <c r="F278" s="1294">
        <f>SUMIF('Nhật ký chung'!$E$12:$E$1389,CĐPS!$A278,'Nhật ký chung'!$H$12:$H$1389)</f>
        <v>0</v>
      </c>
      <c r="G278" s="1294">
        <f t="shared" si="63"/>
        <v>0</v>
      </c>
      <c r="H278" s="1294">
        <f t="shared" si="64"/>
        <v>0</v>
      </c>
      <c r="I278" s="1272"/>
      <c r="J278" s="1272"/>
      <c r="K278" s="1272"/>
      <c r="L278" s="1272"/>
      <c r="M278" s="1272"/>
      <c r="N278" s="1272"/>
    </row>
    <row r="279" spans="1:14" s="1273" customFormat="1" ht="18" customHeight="1">
      <c r="A279" s="1268">
        <v>242</v>
      </c>
      <c r="B279" s="1269" t="s">
        <v>46</v>
      </c>
      <c r="C279" s="1270">
        <f t="shared" si="61"/>
        <v>83256055.452054799</v>
      </c>
      <c r="D279" s="1270">
        <f t="shared" si="62"/>
        <v>0</v>
      </c>
      <c r="E279" s="1294">
        <f>SUMIF('Nhật ký chung'!$E$12:$E$1389,CĐPS!$A279,'Nhật ký chung'!$G$12:$G$1389)</f>
        <v>123060000</v>
      </c>
      <c r="F279" s="1294">
        <f>SUMIF('Nhật ký chung'!$E$12:$E$1389,CĐPS!$A279,'Nhật ký chung'!$H$12:$H$1389)</f>
        <v>31045753.863013703</v>
      </c>
      <c r="G279" s="1271">
        <f t="shared" si="63"/>
        <v>175270301.58904108</v>
      </c>
      <c r="H279" s="1271">
        <f t="shared" si="64"/>
        <v>0</v>
      </c>
      <c r="I279" s="1272"/>
      <c r="J279" s="1272"/>
      <c r="K279" s="1272"/>
      <c r="L279" s="1272"/>
      <c r="M279" s="1272"/>
      <c r="N279" s="1272"/>
    </row>
    <row r="280" spans="1:14" s="1276" customFormat="1" ht="18" customHeight="1">
      <c r="A280" s="1277">
        <v>331</v>
      </c>
      <c r="B280" s="1278" t="s">
        <v>47</v>
      </c>
      <c r="C280" s="1295">
        <f t="shared" ref="C280:H280" si="65">SUBTOTAL(9,C281:C289)</f>
        <v>0</v>
      </c>
      <c r="D280" s="1295">
        <f t="shared" si="65"/>
        <v>121190320</v>
      </c>
      <c r="E280" s="1295">
        <f t="shared" si="65"/>
        <v>960968820</v>
      </c>
      <c r="F280" s="1295">
        <f t="shared" si="65"/>
        <v>839778500</v>
      </c>
      <c r="G280" s="1295">
        <f t="shared" si="65"/>
        <v>0</v>
      </c>
      <c r="H280" s="1295">
        <f t="shared" si="65"/>
        <v>0</v>
      </c>
      <c r="I280" s="1275"/>
      <c r="J280" s="1275"/>
      <c r="K280" s="1275"/>
      <c r="L280" s="1275"/>
      <c r="M280" s="1275"/>
      <c r="N280" s="1275"/>
    </row>
    <row r="281" spans="1:14" s="1273" customFormat="1" ht="18" customHeight="1">
      <c r="A281" s="1268" t="s">
        <v>1740</v>
      </c>
      <c r="B281" s="1269" t="s">
        <v>1739</v>
      </c>
      <c r="C281" s="1293">
        <f>VLOOKUP($A281,$A$9:$H$69,3,0)</f>
        <v>0</v>
      </c>
      <c r="D281" s="1293">
        <f t="shared" ref="D281:D289" si="66">VLOOKUP($A281,$A$9:$H$69,4,0)</f>
        <v>46142000</v>
      </c>
      <c r="E281" s="1294">
        <f>SUMIF('Nhật ký chung'!$E$12:$E$1389,CĐPS!$A281,'Nhật ký chung'!$G$12:$G$1389)</f>
        <v>106653000</v>
      </c>
      <c r="F281" s="1294">
        <f>SUMIF('Nhật ký chung'!$E$12:$E$1389,CĐPS!$A281,'Nhật ký chung'!$H$12:$H$1389)</f>
        <v>60511000</v>
      </c>
      <c r="G281" s="1294">
        <f>MAX(C281+E281-D281-F281,0)</f>
        <v>0</v>
      </c>
      <c r="H281" s="1294">
        <f>MAX(D281+F281-C281-E281,0)</f>
        <v>0</v>
      </c>
      <c r="I281" s="1272"/>
      <c r="J281" s="1272"/>
      <c r="K281" s="1272"/>
      <c r="L281" s="1272"/>
      <c r="M281" s="1272"/>
      <c r="N281" s="1272"/>
    </row>
    <row r="282" spans="1:14" s="1273" customFormat="1" ht="18" customHeight="1">
      <c r="A282" s="1268" t="s">
        <v>1760</v>
      </c>
      <c r="B282" s="1269" t="s">
        <v>1759</v>
      </c>
      <c r="C282" s="1293">
        <f>VLOOKUP($A282,$A$9:$H$69,3,0)</f>
        <v>0</v>
      </c>
      <c r="D282" s="1293">
        <f t="shared" si="66"/>
        <v>30713320</v>
      </c>
      <c r="E282" s="1294">
        <f>SUMIF('Nhật ký chung'!$E$12:$E$1389,CĐPS!$A282,'Nhật ký chung'!$G$12:$G$1389)</f>
        <v>177250920</v>
      </c>
      <c r="F282" s="1294">
        <f>SUMIF('Nhật ký chung'!$E$12:$E$1389,CĐPS!$A282,'Nhật ký chung'!$H$12:$H$1389)</f>
        <v>146537600</v>
      </c>
      <c r="G282" s="1294">
        <f>MAX(C282+E282-D282-F282,0)</f>
        <v>0</v>
      </c>
      <c r="H282" s="1294">
        <f>MAX(D282+F282-C282-E282,0)</f>
        <v>0</v>
      </c>
      <c r="I282" s="1272"/>
      <c r="J282" s="1272"/>
      <c r="K282" s="1272"/>
      <c r="L282" s="1272"/>
      <c r="M282" s="1272"/>
      <c r="N282" s="1272"/>
    </row>
    <row r="283" spans="1:14" s="1273" customFormat="1" ht="18" customHeight="1">
      <c r="A283" s="1268" t="s">
        <v>1757</v>
      </c>
      <c r="B283" s="1269" t="s">
        <v>1756</v>
      </c>
      <c r="C283" s="1270">
        <f>VLOOKUP($A283,$A$9:$H$69,3,0)</f>
        <v>0</v>
      </c>
      <c r="D283" s="1270">
        <f t="shared" si="66"/>
        <v>44335000</v>
      </c>
      <c r="E283" s="1294">
        <f>SUMIF('Nhật ký chung'!$E$12:$E$1389,CĐPS!$A283,'Nhật ký chung'!$G$12:$G$1389)</f>
        <v>47635000</v>
      </c>
      <c r="F283" s="1294">
        <f>SUMIF('Nhật ký chung'!$E$12:$E$1389,CĐPS!$A283,'Nhật ký chung'!$H$12:$H$1389)</f>
        <v>3300000</v>
      </c>
      <c r="G283" s="1294">
        <f>MAX(C283+E283-D283-F283,0)</f>
        <v>0</v>
      </c>
      <c r="H283" s="1294">
        <f>MAX(D283+F283-C283-E283,0)</f>
        <v>0</v>
      </c>
      <c r="I283" s="1272"/>
      <c r="J283" s="1272"/>
      <c r="K283" s="1272"/>
      <c r="L283" s="1272"/>
      <c r="M283" s="1272"/>
      <c r="N283" s="1272"/>
    </row>
    <row r="284" spans="1:14" s="1273" customFormat="1" ht="18" customHeight="1">
      <c r="A284" s="1268" t="s">
        <v>1746</v>
      </c>
      <c r="B284" s="1269" t="s">
        <v>1833</v>
      </c>
      <c r="C284" s="1270"/>
      <c r="D284" s="1270">
        <f t="shared" si="66"/>
        <v>0</v>
      </c>
      <c r="E284" s="1294">
        <f>SUMIF('Nhật ký chung'!$E$12:$E$1389,CĐPS!$A284,'Nhật ký chung'!$G$12:$G$1389)</f>
        <v>19800000</v>
      </c>
      <c r="F284" s="1294">
        <f>SUMIF('Nhật ký chung'!$E$12:$E$1389,CĐPS!$A284,'Nhật ký chung'!$H$12:$H$1389)</f>
        <v>19800000</v>
      </c>
      <c r="G284" s="1294">
        <f t="shared" ref="G284:G289" si="67">MAX(C284+E284-D284-F284,0)</f>
        <v>0</v>
      </c>
      <c r="H284" s="1294">
        <f t="shared" ref="H284:H289" si="68">MAX(D284+F284-C284-E284,0)</f>
        <v>0</v>
      </c>
      <c r="I284" s="1272"/>
      <c r="J284" s="1272"/>
      <c r="K284" s="1272"/>
      <c r="L284" s="1272"/>
      <c r="M284" s="1272"/>
      <c r="N284" s="1272"/>
    </row>
    <row r="285" spans="1:14" s="1273" customFormat="1" ht="18" customHeight="1">
      <c r="A285" s="1268" t="s">
        <v>1737</v>
      </c>
      <c r="B285" s="1269" t="s">
        <v>1736</v>
      </c>
      <c r="C285" s="1270"/>
      <c r="D285" s="1270">
        <f t="shared" si="66"/>
        <v>0</v>
      </c>
      <c r="E285" s="1294">
        <f>SUMIF('Nhật ký chung'!$E$12:$E$1389,CĐPS!$A285,'Nhật ký chung'!$G$12:$G$1389)</f>
        <v>84876000</v>
      </c>
      <c r="F285" s="1294">
        <f>SUMIF('Nhật ký chung'!$E$12:$E$1389,CĐPS!$A285,'Nhật ký chung'!$H$12:$H$1389)</f>
        <v>84876000</v>
      </c>
      <c r="G285" s="1294">
        <f t="shared" si="67"/>
        <v>0</v>
      </c>
      <c r="H285" s="1294">
        <f t="shared" si="68"/>
        <v>0</v>
      </c>
      <c r="I285" s="1272"/>
      <c r="J285" s="1272"/>
      <c r="K285" s="1272"/>
      <c r="L285" s="1272"/>
      <c r="M285" s="1272"/>
      <c r="N285" s="1272"/>
    </row>
    <row r="286" spans="1:14" s="1273" customFormat="1" ht="18" customHeight="1">
      <c r="A286" s="1268" t="s">
        <v>1743</v>
      </c>
      <c r="B286" s="1269" t="s">
        <v>1742</v>
      </c>
      <c r="C286" s="1270"/>
      <c r="D286" s="1270">
        <f t="shared" si="66"/>
        <v>0</v>
      </c>
      <c r="E286" s="1294">
        <f>SUMIF('Nhật ký chung'!$E$12:$E$1389,CĐPS!$A286,'Nhật ký chung'!$G$12:$G$1389)</f>
        <v>33687500</v>
      </c>
      <c r="F286" s="1294">
        <f>SUMIF('Nhật ký chung'!$E$12:$E$1389,CĐPS!$A286,'Nhật ký chung'!$H$12:$H$1389)</f>
        <v>33687500</v>
      </c>
      <c r="G286" s="1294">
        <f t="shared" si="67"/>
        <v>0</v>
      </c>
      <c r="H286" s="1294">
        <f t="shared" si="68"/>
        <v>0</v>
      </c>
      <c r="I286" s="1272"/>
      <c r="J286" s="1272"/>
      <c r="K286" s="1272"/>
      <c r="L286" s="1272"/>
      <c r="M286" s="1272"/>
      <c r="N286" s="1272"/>
    </row>
    <row r="287" spans="1:14" s="1273" customFormat="1" ht="18" customHeight="1">
      <c r="A287" s="1268" t="s">
        <v>1749</v>
      </c>
      <c r="B287" s="1269" t="s">
        <v>1748</v>
      </c>
      <c r="C287" s="1270"/>
      <c r="D287" s="1270">
        <f t="shared" si="66"/>
        <v>0</v>
      </c>
      <c r="E287" s="1294">
        <f>SUMIF('Nhật ký chung'!$E$12:$E$1389,CĐPS!$A287,'Nhật ký chung'!$G$12:$G$1389)</f>
        <v>189387000</v>
      </c>
      <c r="F287" s="1294">
        <f>SUMIF('Nhật ký chung'!$E$12:$E$1389,CĐPS!$A287,'Nhật ký chung'!$H$12:$H$1389)</f>
        <v>189387000</v>
      </c>
      <c r="G287" s="1294">
        <f t="shared" si="67"/>
        <v>0</v>
      </c>
      <c r="H287" s="1294">
        <f t="shared" si="68"/>
        <v>0</v>
      </c>
      <c r="I287" s="1272"/>
      <c r="J287" s="1272"/>
      <c r="K287" s="1272"/>
      <c r="L287" s="1272"/>
      <c r="M287" s="1272"/>
      <c r="N287" s="1272"/>
    </row>
    <row r="288" spans="1:14" s="1273" customFormat="1" ht="18" customHeight="1">
      <c r="A288" s="1268" t="s">
        <v>1752</v>
      </c>
      <c r="B288" s="1269" t="s">
        <v>1751</v>
      </c>
      <c r="C288" s="1270"/>
      <c r="D288" s="1270">
        <f t="shared" si="66"/>
        <v>0</v>
      </c>
      <c r="E288" s="1294">
        <f>SUMIF('Nhật ký chung'!$E$12:$E$1389,CĐPS!$A288,'Nhật ký chung'!$G$12:$G$1389)</f>
        <v>12764400</v>
      </c>
      <c r="F288" s="1294">
        <f>SUMIF('Nhật ký chung'!$E$12:$E$1389,CĐPS!$A288,'Nhật ký chung'!$H$12:$H$1389)</f>
        <v>12764400</v>
      </c>
      <c r="G288" s="1294">
        <f t="shared" si="67"/>
        <v>0</v>
      </c>
      <c r="H288" s="1294">
        <f t="shared" si="68"/>
        <v>0</v>
      </c>
      <c r="I288" s="1272"/>
      <c r="J288" s="1272"/>
      <c r="K288" s="1272"/>
      <c r="L288" s="1272"/>
      <c r="M288" s="1272"/>
      <c r="N288" s="1272"/>
    </row>
    <row r="289" spans="1:14" s="1273" customFormat="1" ht="18" customHeight="1">
      <c r="A289" s="1268" t="s">
        <v>1766</v>
      </c>
      <c r="B289" s="1269" t="s">
        <v>1765</v>
      </c>
      <c r="C289" s="1270"/>
      <c r="D289" s="1270">
        <f t="shared" si="66"/>
        <v>0</v>
      </c>
      <c r="E289" s="1294">
        <f>SUMIF('Nhật ký chung'!$E$12:$E$1389,CĐPS!$A289,'Nhật ký chung'!$G$12:$G$1389)</f>
        <v>288915000</v>
      </c>
      <c r="F289" s="1294">
        <f>SUMIF('Nhật ký chung'!$E$12:$E$1389,CĐPS!$A289,'Nhật ký chung'!$H$12:$H$1389)</f>
        <v>288915000</v>
      </c>
      <c r="G289" s="1294">
        <f t="shared" si="67"/>
        <v>0</v>
      </c>
      <c r="H289" s="1294">
        <f t="shared" si="68"/>
        <v>0</v>
      </c>
      <c r="I289" s="1272"/>
      <c r="J289" s="1272"/>
      <c r="K289" s="1272"/>
      <c r="L289" s="1272"/>
      <c r="M289" s="1272"/>
      <c r="N289" s="1272"/>
    </row>
    <row r="290" spans="1:14" s="1276" customFormat="1" ht="18" customHeight="1">
      <c r="A290" s="1277">
        <v>333</v>
      </c>
      <c r="B290" s="1278" t="s">
        <v>48</v>
      </c>
      <c r="C290" s="1295">
        <f t="shared" ref="C290:H290" si="69">SUBTOTAL(9,C291:C294)</f>
        <v>0</v>
      </c>
      <c r="D290" s="1295">
        <f t="shared" si="69"/>
        <v>7165252.0218820088</v>
      </c>
      <c r="E290" s="1295">
        <f t="shared" si="69"/>
        <v>159888401.021882</v>
      </c>
      <c r="F290" s="1295">
        <f t="shared" si="69"/>
        <v>196994296.12697074</v>
      </c>
      <c r="G290" s="1295">
        <f t="shared" si="69"/>
        <v>8043703.8730292618</v>
      </c>
      <c r="H290" s="1295">
        <f t="shared" si="69"/>
        <v>52314851</v>
      </c>
      <c r="I290" s="1275"/>
      <c r="J290" s="1275"/>
      <c r="K290" s="1275"/>
      <c r="L290" s="1275"/>
      <c r="M290" s="1275"/>
      <c r="N290" s="1275"/>
    </row>
    <row r="291" spans="1:14" s="1273" customFormat="1" ht="18" customHeight="1">
      <c r="A291" s="1268">
        <v>3331</v>
      </c>
      <c r="B291" s="1269" t="s">
        <v>49</v>
      </c>
      <c r="C291" s="1293">
        <f t="shared" ref="C291:C313" si="70">VLOOKUP($A291,$A$9:$H$69,3,0)</f>
        <v>0</v>
      </c>
      <c r="D291" s="1293">
        <f t="shared" ref="D291:D313" si="71">VLOOKUP($A291,$A$9:$H$69,4,0)</f>
        <v>0</v>
      </c>
      <c r="E291" s="1294">
        <f>SUMIF('Nhật ký chung'!$E$12:$E$1389,CĐPS!$A291,'Nhật ký chung'!$G$12:$G$1389)</f>
        <v>96617649</v>
      </c>
      <c r="F291" s="1294">
        <f>SUMIF('Nhật ký chung'!$E$12:$E$1389,CĐPS!$A291,'Nhật ký chung'!$H$12:$H$1389)</f>
        <v>148932500</v>
      </c>
      <c r="G291" s="1294">
        <f t="shared" ref="G291:G313" si="72">MAX(C291+E291-D291-F291,0)</f>
        <v>0</v>
      </c>
      <c r="H291" s="1294">
        <f t="shared" ref="H291:H313" si="73">MAX(D291+F291-C291-E291,0)</f>
        <v>52314851</v>
      </c>
      <c r="I291" s="1272"/>
      <c r="J291" s="1272"/>
      <c r="K291" s="1272"/>
      <c r="L291" s="1272"/>
      <c r="M291" s="1272"/>
      <c r="N291" s="1272"/>
    </row>
    <row r="292" spans="1:14" s="1273" customFormat="1" ht="18" customHeight="1">
      <c r="A292" s="1268">
        <v>3334</v>
      </c>
      <c r="B292" s="1269" t="s">
        <v>50</v>
      </c>
      <c r="C292" s="1293">
        <f t="shared" si="70"/>
        <v>0</v>
      </c>
      <c r="D292" s="1293">
        <f t="shared" si="71"/>
        <v>7165252.0218820088</v>
      </c>
      <c r="E292" s="1294">
        <f>SUMIF('Nhật ký chung'!$E$12:$E$1389,CĐPS!$A292,'Nhật ký chung'!$G$12:$G$1389)</f>
        <v>62165252.021882012</v>
      </c>
      <c r="F292" s="1294">
        <f>SUMIF('Nhật ký chung'!$E$12:$E$1389,CĐPS!$A292,'Nhật ký chung'!$H$12:$H$1389)</f>
        <v>46956296.126970738</v>
      </c>
      <c r="G292" s="1294">
        <f t="shared" si="72"/>
        <v>8043703.8730292618</v>
      </c>
      <c r="H292" s="1294">
        <f t="shared" si="73"/>
        <v>0</v>
      </c>
      <c r="I292" s="1272"/>
      <c r="J292" s="1272"/>
      <c r="K292" s="1272"/>
      <c r="L292" s="1272"/>
      <c r="M292" s="1272"/>
      <c r="N292" s="1272"/>
    </row>
    <row r="293" spans="1:14" s="1273" customFormat="1" ht="18" customHeight="1">
      <c r="A293" s="1268">
        <v>3335</v>
      </c>
      <c r="B293" s="1269" t="s">
        <v>2157</v>
      </c>
      <c r="C293" s="1293">
        <f t="shared" si="70"/>
        <v>0</v>
      </c>
      <c r="D293" s="1293">
        <f t="shared" si="71"/>
        <v>0</v>
      </c>
      <c r="E293" s="1294">
        <f>SUMIF('Nhật ký chung'!$E$12:$E$1389,CĐPS!$A293,'Nhật ký chung'!$G$12:$G$1389)</f>
        <v>1105500</v>
      </c>
      <c r="F293" s="1294">
        <f>SUMIF('Nhật ký chung'!$E$12:$E$1389,CĐPS!$A293,'Nhật ký chung'!$H$12:$H$1389)</f>
        <v>1105500</v>
      </c>
      <c r="G293" s="1294">
        <f t="shared" si="72"/>
        <v>0</v>
      </c>
      <c r="H293" s="1294">
        <f t="shared" si="73"/>
        <v>0</v>
      </c>
      <c r="I293" s="1272"/>
      <c r="J293" s="1272"/>
      <c r="K293" s="1272"/>
      <c r="L293" s="1272"/>
      <c r="M293" s="1272"/>
      <c r="N293" s="1272"/>
    </row>
    <row r="294" spans="1:14" s="1273" customFormat="1" ht="18" customHeight="1">
      <c r="A294" s="1268">
        <v>3338</v>
      </c>
      <c r="B294" s="1269" t="s">
        <v>51</v>
      </c>
      <c r="C294" s="1293">
        <f t="shared" si="70"/>
        <v>0</v>
      </c>
      <c r="D294" s="1293">
        <f t="shared" si="71"/>
        <v>0</v>
      </c>
      <c r="E294" s="1294">
        <f>SUMIF('Nhật ký chung'!$E$12:$E$1389,CĐPS!$A294,'Nhật ký chung'!$G$12:$G$1389)</f>
        <v>0</v>
      </c>
      <c r="F294" s="1294">
        <f>SUMIF('Nhật ký chung'!$E$12:$E$1389,CĐPS!$A294,'Nhật ký chung'!$H$12:$H$1389)</f>
        <v>0</v>
      </c>
      <c r="G294" s="1294">
        <f t="shared" si="72"/>
        <v>0</v>
      </c>
      <c r="H294" s="1294">
        <f t="shared" si="73"/>
        <v>0</v>
      </c>
      <c r="I294" s="1272"/>
      <c r="J294" s="1272"/>
      <c r="K294" s="1272"/>
      <c r="L294" s="1272"/>
      <c r="M294" s="1272"/>
      <c r="N294" s="1272"/>
    </row>
    <row r="295" spans="1:14" s="1273" customFormat="1" ht="18" customHeight="1">
      <c r="A295" s="1268">
        <v>334</v>
      </c>
      <c r="B295" s="1269" t="s">
        <v>52</v>
      </c>
      <c r="C295" s="1293">
        <f t="shared" si="70"/>
        <v>0</v>
      </c>
      <c r="D295" s="1293">
        <f t="shared" si="71"/>
        <v>0</v>
      </c>
      <c r="E295" s="1294">
        <f>SUMIF('Nhật ký chung'!$E$12:$E$1389,CĐPS!$A295,'Nhật ký chung'!$G$12:$G$1389)</f>
        <v>569962435.8974359</v>
      </c>
      <c r="F295" s="1294">
        <f>SUMIF('Nhật ký chung'!$E$12:$E$1389,CĐPS!$A295,'Nhật ký chung'!$H$12:$H$1389)</f>
        <v>569962435.8974359</v>
      </c>
      <c r="G295" s="1294">
        <f t="shared" si="72"/>
        <v>0</v>
      </c>
      <c r="H295" s="1294">
        <f t="shared" si="73"/>
        <v>0</v>
      </c>
      <c r="I295" s="1272"/>
      <c r="J295" s="1272"/>
      <c r="K295" s="1272"/>
      <c r="L295" s="1272"/>
      <c r="M295" s="1272"/>
      <c r="N295" s="1272"/>
    </row>
    <row r="296" spans="1:14" s="1273" customFormat="1" ht="18" customHeight="1">
      <c r="A296" s="1268">
        <v>335</v>
      </c>
      <c r="B296" s="1269" t="s">
        <v>53</v>
      </c>
      <c r="C296" s="1293">
        <f t="shared" si="70"/>
        <v>0</v>
      </c>
      <c r="D296" s="1293">
        <f t="shared" si="71"/>
        <v>0</v>
      </c>
      <c r="E296" s="1294">
        <f>SUMIF('Nhật ký chung'!$E$12:$E$1389,CĐPS!$A296,'Nhật ký chung'!$G$12:$G$1389)</f>
        <v>0</v>
      </c>
      <c r="F296" s="1294">
        <f>SUMIF('Nhật ký chung'!$E$12:$E$1389,CĐPS!$A296,'Nhật ký chung'!$H$12:$H$1389)</f>
        <v>0</v>
      </c>
      <c r="G296" s="1294">
        <f t="shared" si="72"/>
        <v>0</v>
      </c>
      <c r="H296" s="1294">
        <f t="shared" si="73"/>
        <v>0</v>
      </c>
      <c r="I296" s="1272"/>
      <c r="J296" s="1272"/>
      <c r="K296" s="1272"/>
      <c r="L296" s="1272"/>
      <c r="M296" s="1272"/>
      <c r="N296" s="1272"/>
    </row>
    <row r="297" spans="1:14" s="1273" customFormat="1" ht="18" customHeight="1">
      <c r="A297" s="1268">
        <v>338</v>
      </c>
      <c r="B297" s="1269" t="s">
        <v>54</v>
      </c>
      <c r="C297" s="1293">
        <f t="shared" si="70"/>
        <v>0</v>
      </c>
      <c r="D297" s="1293">
        <f t="shared" si="71"/>
        <v>0</v>
      </c>
      <c r="E297" s="1294">
        <f>SUMIF('Nhật ký chung'!$E$12:$E$1389,CĐPS!$A297,'Nhật ký chung'!$G$12:$G$1389)</f>
        <v>149745000</v>
      </c>
      <c r="F297" s="1294">
        <f>SUMIF('Nhật ký chung'!$E$12:$E$1389,CĐPS!$A297,'Nhật ký chung'!$H$12:$H$1389)</f>
        <v>151980000</v>
      </c>
      <c r="G297" s="1294">
        <f t="shared" si="72"/>
        <v>0</v>
      </c>
      <c r="H297" s="1294">
        <f t="shared" si="73"/>
        <v>2235000</v>
      </c>
      <c r="I297" s="1272"/>
      <c r="J297" s="1272"/>
      <c r="K297" s="1272"/>
      <c r="L297" s="1272"/>
      <c r="M297" s="1272"/>
      <c r="N297" s="1272"/>
    </row>
    <row r="298" spans="1:14" s="1273" customFormat="1" ht="18" customHeight="1">
      <c r="A298" s="1268">
        <v>341</v>
      </c>
      <c r="B298" s="1269" t="s">
        <v>55</v>
      </c>
      <c r="C298" s="1293">
        <f t="shared" si="70"/>
        <v>0</v>
      </c>
      <c r="D298" s="1293">
        <f t="shared" si="71"/>
        <v>0</v>
      </c>
      <c r="E298" s="1294">
        <f>SUMIF('Nhật ký chung'!$E$12:$E$1389,CĐPS!$A298,'Nhật ký chung'!$G$12:$G$1389)</f>
        <v>0</v>
      </c>
      <c r="F298" s="1294">
        <f>SUMIF('Nhật ký chung'!$E$12:$E$1389,CĐPS!$A298,'Nhật ký chung'!$H$12:$H$1389)</f>
        <v>0</v>
      </c>
      <c r="G298" s="1294">
        <f t="shared" si="72"/>
        <v>0</v>
      </c>
      <c r="H298" s="1294">
        <f t="shared" si="73"/>
        <v>0</v>
      </c>
      <c r="I298" s="1272"/>
      <c r="J298" s="1272"/>
      <c r="K298" s="1272"/>
      <c r="L298" s="1272"/>
      <c r="M298" s="1272"/>
      <c r="N298" s="1272"/>
    </row>
    <row r="299" spans="1:14" s="1273" customFormat="1" ht="18" customHeight="1">
      <c r="A299" s="1268">
        <v>411</v>
      </c>
      <c r="B299" s="1269" t="s">
        <v>56</v>
      </c>
      <c r="C299" s="1293">
        <f t="shared" si="70"/>
        <v>0</v>
      </c>
      <c r="D299" s="1293">
        <f t="shared" si="71"/>
        <v>9000000000</v>
      </c>
      <c r="E299" s="1294">
        <f>SUMIF('Nhật ký chung'!$E$12:$E$1389,CĐPS!$A299,'Nhật ký chung'!$G$12:$G$1389)</f>
        <v>0</v>
      </c>
      <c r="F299" s="1294">
        <f>SUMIF('Nhật ký chung'!$E$12:$E$1389,CĐPS!$A299,'Nhật ký chung'!$H$12:$H$1389)</f>
        <v>0</v>
      </c>
      <c r="G299" s="1294">
        <f t="shared" si="72"/>
        <v>0</v>
      </c>
      <c r="H299" s="1294">
        <f t="shared" si="73"/>
        <v>9000000000</v>
      </c>
      <c r="I299" s="1272"/>
      <c r="J299" s="1272"/>
      <c r="K299" s="1272"/>
      <c r="L299" s="1272"/>
      <c r="M299" s="1272"/>
      <c r="N299" s="1272"/>
    </row>
    <row r="300" spans="1:14" s="1273" customFormat="1" ht="18" customHeight="1">
      <c r="A300" s="1268">
        <v>413</v>
      </c>
      <c r="B300" s="1269" t="s">
        <v>57</v>
      </c>
      <c r="C300" s="1293">
        <f t="shared" si="70"/>
        <v>0</v>
      </c>
      <c r="D300" s="1293">
        <f t="shared" si="71"/>
        <v>0</v>
      </c>
      <c r="E300" s="1294">
        <f>SUMIF('Nhật ký chung'!$E$12:$E$1389,CĐPS!$A300,'Nhật ký chung'!$G$12:$G$1389)</f>
        <v>0</v>
      </c>
      <c r="F300" s="1294">
        <f>SUMIF('Nhật ký chung'!$E$12:$E$1389,CĐPS!$A300,'Nhật ký chung'!$H$12:$H$1389)</f>
        <v>0</v>
      </c>
      <c r="G300" s="1294">
        <f t="shared" si="72"/>
        <v>0</v>
      </c>
      <c r="H300" s="1294">
        <f t="shared" si="73"/>
        <v>0</v>
      </c>
      <c r="I300" s="1272"/>
      <c r="J300" s="1272"/>
      <c r="K300" s="1272"/>
      <c r="L300" s="1272"/>
      <c r="M300" s="1272"/>
      <c r="N300" s="1272"/>
    </row>
    <row r="301" spans="1:14" s="1273" customFormat="1" ht="18" customHeight="1">
      <c r="A301" s="1268">
        <v>419</v>
      </c>
      <c r="B301" s="1269" t="s">
        <v>58</v>
      </c>
      <c r="C301" s="1293">
        <f t="shared" si="70"/>
        <v>0</v>
      </c>
      <c r="D301" s="1293">
        <f t="shared" si="71"/>
        <v>0</v>
      </c>
      <c r="E301" s="1294">
        <f>SUMIF('Nhật ký chung'!$E$12:$E$1389,CĐPS!$A301,'Nhật ký chung'!$G$12:$G$1389)</f>
        <v>0</v>
      </c>
      <c r="F301" s="1294">
        <f>SUMIF('Nhật ký chung'!$E$12:$E$1389,CĐPS!$A301,'Nhật ký chung'!$H$12:$H$1389)</f>
        <v>0</v>
      </c>
      <c r="G301" s="1294">
        <f t="shared" si="72"/>
        <v>0</v>
      </c>
      <c r="H301" s="1294">
        <f t="shared" si="73"/>
        <v>0</v>
      </c>
      <c r="I301" s="1272"/>
      <c r="J301" s="1272"/>
      <c r="K301" s="1272"/>
      <c r="L301" s="1272"/>
      <c r="M301" s="1272"/>
      <c r="N301" s="1272"/>
    </row>
    <row r="302" spans="1:14" s="1273" customFormat="1" ht="18" customHeight="1">
      <c r="A302" s="1268">
        <v>421</v>
      </c>
      <c r="B302" s="1269" t="s">
        <v>59</v>
      </c>
      <c r="C302" s="1293">
        <f t="shared" si="70"/>
        <v>0</v>
      </c>
      <c r="D302" s="1293">
        <f t="shared" si="71"/>
        <v>82895595.087528035</v>
      </c>
      <c r="E302" s="1294">
        <f>SUMIF('Nhật ký chung'!$E$12:$E$1389,CĐPS!$A302,'Nhật ký chung'!$G$12:$G$1389)</f>
        <v>3553527.5442922115</v>
      </c>
      <c r="F302" s="1294">
        <f>SUMIF('Nhật ký chung'!$E$12:$E$1389,CĐPS!$A302,'Nhật ký chung'!$H$12:$H$1389)</f>
        <v>191378712.05217516</v>
      </c>
      <c r="G302" s="1294">
        <f t="shared" si="72"/>
        <v>0</v>
      </c>
      <c r="H302" s="1294">
        <f t="shared" si="73"/>
        <v>270720779.595411</v>
      </c>
      <c r="I302" s="1272"/>
      <c r="J302" s="1272"/>
      <c r="K302" s="1272"/>
      <c r="L302" s="1272"/>
      <c r="M302" s="1272"/>
      <c r="N302" s="1272"/>
    </row>
    <row r="303" spans="1:14" s="1273" customFormat="1" ht="18" customHeight="1">
      <c r="A303" s="1268">
        <v>431</v>
      </c>
      <c r="B303" s="1269" t="s">
        <v>60</v>
      </c>
      <c r="C303" s="1293">
        <f t="shared" si="70"/>
        <v>0</v>
      </c>
      <c r="D303" s="1293">
        <f t="shared" si="71"/>
        <v>0</v>
      </c>
      <c r="E303" s="1294">
        <f>SUMIF('Nhật ký chung'!$E$12:$E$1389,CĐPS!$A303,'Nhật ký chung'!$G$12:$G$1389)</f>
        <v>0</v>
      </c>
      <c r="F303" s="1294">
        <f>SUMIF('Nhật ký chung'!$E$12:$E$1389,CĐPS!$A303,'Nhật ký chung'!$H$12:$H$1389)</f>
        <v>0</v>
      </c>
      <c r="G303" s="1294">
        <f t="shared" si="72"/>
        <v>0</v>
      </c>
      <c r="H303" s="1294">
        <f t="shared" si="73"/>
        <v>0</v>
      </c>
      <c r="I303" s="1272"/>
      <c r="J303" s="1272"/>
      <c r="K303" s="1272"/>
      <c r="L303" s="1272"/>
      <c r="M303" s="1272"/>
      <c r="N303" s="1272"/>
    </row>
    <row r="304" spans="1:14" s="1276" customFormat="1" ht="18" customHeight="1">
      <c r="A304" s="1277">
        <v>511</v>
      </c>
      <c r="B304" s="1278" t="s">
        <v>61</v>
      </c>
      <c r="C304" s="1296">
        <f t="shared" si="70"/>
        <v>0</v>
      </c>
      <c r="D304" s="1296">
        <f t="shared" si="71"/>
        <v>0</v>
      </c>
      <c r="E304" s="1294">
        <f>SUMIF('Nhật ký chung'!$E$12:$E$1389,CĐPS!$A304,'Nhật ký chung'!$G$12:$G$1389)</f>
        <v>1423325000</v>
      </c>
      <c r="F304" s="1294">
        <f>SUMIF('Nhật ký chung'!$E$12:$E$1389,CĐPS!$A304,'Nhật ký chung'!$H$12:$H$1389)</f>
        <v>1423325000</v>
      </c>
      <c r="G304" s="1294">
        <f>MAX(C304+E304-D304-F304,0)</f>
        <v>0</v>
      </c>
      <c r="H304" s="1294">
        <f>MAX(D304+F304-C304-E304,0)</f>
        <v>0</v>
      </c>
      <c r="I304" s="1275"/>
      <c r="J304" s="1275"/>
      <c r="K304" s="1275"/>
      <c r="L304" s="1275"/>
      <c r="M304" s="1275"/>
      <c r="N304" s="1275"/>
    </row>
    <row r="305" spans="1:22" s="1273" customFormat="1" ht="18" customHeight="1">
      <c r="A305" s="1268">
        <v>515</v>
      </c>
      <c r="B305" s="1269" t="s">
        <v>63</v>
      </c>
      <c r="C305" s="1293">
        <f t="shared" si="70"/>
        <v>0</v>
      </c>
      <c r="D305" s="1293">
        <f t="shared" si="71"/>
        <v>0</v>
      </c>
      <c r="E305" s="1294">
        <f>SUMIF('Nhật ký chung'!$E$12:$E$1389,CĐPS!$A305,'Nhật ký chung'!$G$12:$G$1389)</f>
        <v>827251</v>
      </c>
      <c r="F305" s="1294">
        <f>SUMIF('Nhật ký chung'!$E$12:$E$1389,CĐPS!$A305,'Nhật ký chung'!$H$12:$H$1389)</f>
        <v>827251</v>
      </c>
      <c r="G305" s="1294">
        <f>MAX(C305+E305-D305-F305,0)</f>
        <v>0</v>
      </c>
      <c r="H305" s="1294">
        <f>MAX(D305+F305-C305-E305,0)</f>
        <v>0</v>
      </c>
      <c r="I305" s="1272"/>
      <c r="J305" s="1272"/>
      <c r="K305" s="1272"/>
      <c r="L305" s="1272"/>
      <c r="M305" s="1272"/>
      <c r="N305" s="1272"/>
    </row>
    <row r="306" spans="1:22" s="1273" customFormat="1" ht="18" customHeight="1">
      <c r="A306" s="1268">
        <v>611</v>
      </c>
      <c r="B306" s="1269" t="s">
        <v>64</v>
      </c>
      <c r="C306" s="1293">
        <f t="shared" si="70"/>
        <v>0</v>
      </c>
      <c r="D306" s="1293">
        <f t="shared" si="71"/>
        <v>0</v>
      </c>
      <c r="E306" s="1294">
        <f>SUMIF('Nhật ký chung'!$E$12:$E$1389,CĐPS!$A306,'Nhật ký chung'!$G$12:$G$1389)</f>
        <v>0</v>
      </c>
      <c r="F306" s="1294">
        <f>SUMIF('Nhật ký chung'!$E$12:$E$1389,CĐPS!$A306,'Nhật ký chung'!$H$12:$H$1389)</f>
        <v>0</v>
      </c>
      <c r="G306" s="1294">
        <f t="shared" si="72"/>
        <v>0</v>
      </c>
      <c r="H306" s="1294">
        <f t="shared" si="73"/>
        <v>0</v>
      </c>
      <c r="I306" s="1272"/>
      <c r="J306" s="1272"/>
      <c r="K306" s="1272"/>
      <c r="L306" s="1272"/>
      <c r="M306" s="1272"/>
      <c r="N306" s="1272"/>
    </row>
    <row r="307" spans="1:22" s="1273" customFormat="1" ht="18" customHeight="1">
      <c r="A307" s="1268">
        <v>632</v>
      </c>
      <c r="B307" s="1269" t="s">
        <v>65</v>
      </c>
      <c r="C307" s="1293">
        <f t="shared" si="70"/>
        <v>0</v>
      </c>
      <c r="D307" s="1293">
        <f t="shared" si="71"/>
        <v>0</v>
      </c>
      <c r="E307" s="1294">
        <f>SUMIF('Nhật ký chung'!$E$12:$E$1389,CĐPS!$A307,'Nhật ký chung'!$G$12:$G$1389)</f>
        <v>889191082.19178081</v>
      </c>
      <c r="F307" s="1294">
        <f>SUMIF('Nhật ký chung'!$E$12:$E$1389,CĐPS!$A307,'Nhật ký chung'!$H$12:$H$1389)</f>
        <v>889191082.19178081</v>
      </c>
      <c r="G307" s="1294">
        <f t="shared" si="72"/>
        <v>0</v>
      </c>
      <c r="H307" s="1294">
        <f t="shared" si="73"/>
        <v>0</v>
      </c>
      <c r="I307" s="1272"/>
      <c r="J307" s="1272"/>
      <c r="K307" s="1272"/>
      <c r="L307" s="1272"/>
      <c r="M307" s="1272"/>
      <c r="N307" s="1272"/>
    </row>
    <row r="308" spans="1:22" s="1273" customFormat="1" ht="18" customHeight="1">
      <c r="A308" s="1268">
        <v>635</v>
      </c>
      <c r="B308" s="1269" t="s">
        <v>66</v>
      </c>
      <c r="C308" s="1293">
        <f t="shared" si="70"/>
        <v>0</v>
      </c>
      <c r="D308" s="1293">
        <f t="shared" si="71"/>
        <v>0</v>
      </c>
      <c r="E308" s="1294">
        <f>SUMIF('Nhật ký chung'!$E$12:$E$1389,CĐPS!$A308,'Nhật ký chung'!$G$12:$G$1389)</f>
        <v>0</v>
      </c>
      <c r="F308" s="1294">
        <f>SUMIF('Nhật ký chung'!$E$12:$E$1389,CĐPS!$A308,'Nhật ký chung'!$H$12:$H$1389)</f>
        <v>0</v>
      </c>
      <c r="G308" s="1294">
        <f t="shared" si="72"/>
        <v>0</v>
      </c>
      <c r="H308" s="1294">
        <f t="shared" si="73"/>
        <v>0</v>
      </c>
      <c r="I308" s="1272"/>
      <c r="J308" s="1272"/>
      <c r="K308" s="1272"/>
      <c r="L308" s="1272"/>
      <c r="M308" s="1272"/>
      <c r="N308" s="1272"/>
    </row>
    <row r="309" spans="1:22" s="1273" customFormat="1" ht="18" customHeight="1">
      <c r="A309" s="1268">
        <v>642</v>
      </c>
      <c r="B309" s="1269" t="s">
        <v>67</v>
      </c>
      <c r="C309" s="1293">
        <f t="shared" si="70"/>
        <v>0</v>
      </c>
      <c r="D309" s="1293">
        <f t="shared" si="71"/>
        <v>0</v>
      </c>
      <c r="E309" s="1294">
        <f>SUMIF('Nhật ký chung'!$E$12:$E$1389,CĐPS!$A309,'Nhật ký chung'!$G$12:$G$1389)</f>
        <v>314197063.50213265</v>
      </c>
      <c r="F309" s="1294">
        <f>SUMIF('Nhật ký chung'!$E$12:$E$1389,CĐPS!$A309,'Nhật ký chung'!$H$12:$H$1389)</f>
        <v>314197063.50213253</v>
      </c>
      <c r="G309" s="1294">
        <f t="shared" si="72"/>
        <v>1.1920928955078125E-7</v>
      </c>
      <c r="H309" s="1294">
        <f t="shared" si="73"/>
        <v>0</v>
      </c>
      <c r="I309" s="1272"/>
      <c r="J309" s="1272"/>
      <c r="K309" s="1272"/>
      <c r="L309" s="1272"/>
      <c r="M309" s="1272"/>
      <c r="N309" s="1272"/>
    </row>
    <row r="310" spans="1:22" s="1273" customFormat="1" ht="18" customHeight="1">
      <c r="A310" s="1268">
        <v>711</v>
      </c>
      <c r="B310" s="1269" t="s">
        <v>68</v>
      </c>
      <c r="C310" s="1293">
        <f t="shared" si="70"/>
        <v>0</v>
      </c>
      <c r="D310" s="1293">
        <f t="shared" si="71"/>
        <v>0</v>
      </c>
      <c r="E310" s="1294">
        <f>SUMIF('Nhật ký chung'!$E$12:$E$1389,CĐPS!$A310,'Nhật ký chung'!$G$12:$G$1389)</f>
        <v>66000000</v>
      </c>
      <c r="F310" s="1294">
        <f>SUMIF('Nhật ký chung'!$E$12:$E$1389,CĐPS!$A310,'Nhật ký chung'!$H$12:$H$1389)</f>
        <v>66000000</v>
      </c>
      <c r="G310" s="1294">
        <f t="shared" si="72"/>
        <v>0</v>
      </c>
      <c r="H310" s="1294">
        <f t="shared" si="73"/>
        <v>0</v>
      </c>
      <c r="I310" s="1272"/>
      <c r="J310" s="1272"/>
      <c r="K310" s="1272"/>
      <c r="L310" s="1272"/>
      <c r="M310" s="1272"/>
      <c r="N310" s="1272"/>
    </row>
    <row r="311" spans="1:22" s="1273" customFormat="1" ht="18" customHeight="1">
      <c r="A311" s="1268">
        <v>811</v>
      </c>
      <c r="B311" s="1269" t="s">
        <v>69</v>
      </c>
      <c r="C311" s="1293">
        <f t="shared" si="70"/>
        <v>0</v>
      </c>
      <c r="D311" s="1293">
        <f t="shared" si="71"/>
        <v>0</v>
      </c>
      <c r="E311" s="1294">
        <f>SUMIF('Nhật ký chung'!$E$12:$E$1389,CĐPS!$A311,'Nhật ký chung'!$G$12:$G$1389)</f>
        <v>51982624.671232879</v>
      </c>
      <c r="F311" s="1294">
        <f>SUMIF('Nhật ký chung'!$E$12:$E$1389,CĐPS!$A311,'Nhật ký chung'!$H$12:$H$1389)</f>
        <v>51982624.671232879</v>
      </c>
      <c r="G311" s="1294">
        <f t="shared" si="72"/>
        <v>0</v>
      </c>
      <c r="H311" s="1294">
        <f t="shared" si="73"/>
        <v>0</v>
      </c>
      <c r="I311" s="1272"/>
      <c r="J311" s="1272"/>
      <c r="K311" s="1272"/>
      <c r="L311" s="1272"/>
      <c r="M311" s="1272"/>
      <c r="N311" s="1272"/>
    </row>
    <row r="312" spans="1:22" s="1273" customFormat="1" ht="18" customHeight="1">
      <c r="A312" s="1268">
        <v>821</v>
      </c>
      <c r="B312" s="1269" t="s">
        <v>70</v>
      </c>
      <c r="C312" s="1293">
        <f t="shared" si="70"/>
        <v>0</v>
      </c>
      <c r="D312" s="1293">
        <f t="shared" si="71"/>
        <v>0</v>
      </c>
      <c r="E312" s="1294">
        <f>SUMIF('Nhật ký chung'!$E$12:$E$1389,CĐPS!$A312,'Nhật ký chung'!$G$12:$G$1389)</f>
        <v>46956296.126970738</v>
      </c>
      <c r="F312" s="1294">
        <f>SUMIF('Nhật ký chung'!$E$12:$E$1389,CĐPS!$A312,'Nhật ký chung'!$H$12:$H$1389)</f>
        <v>46956296.126970738</v>
      </c>
      <c r="G312" s="1294">
        <f t="shared" si="72"/>
        <v>0</v>
      </c>
      <c r="H312" s="1294">
        <f t="shared" si="73"/>
        <v>0</v>
      </c>
      <c r="I312" s="1272"/>
      <c r="J312" s="1272"/>
      <c r="K312" s="1272"/>
      <c r="L312" s="1272"/>
      <c r="M312" s="1272"/>
      <c r="N312" s="1272"/>
    </row>
    <row r="313" spans="1:22" s="1273" customFormat="1" ht="18" customHeight="1">
      <c r="A313" s="1268">
        <v>911</v>
      </c>
      <c r="B313" s="1269" t="s">
        <v>71</v>
      </c>
      <c r="C313" s="1298">
        <f t="shared" si="70"/>
        <v>0</v>
      </c>
      <c r="D313" s="1298">
        <f t="shared" si="71"/>
        <v>0</v>
      </c>
      <c r="E313" s="1294">
        <f>SUMIF('Nhật ký chung'!$E$12:$E$1389,CĐPS!$A313,'Nhật ký chung'!$G$12:$G$1389)</f>
        <v>1493705778.5442924</v>
      </c>
      <c r="F313" s="1294">
        <f>SUMIF('Nhật ký chung'!$E$12:$E$1389,CĐPS!$A313,'Nhật ký chung'!$H$12:$H$1389)</f>
        <v>1493705778.5442922</v>
      </c>
      <c r="G313" s="1299">
        <f t="shared" si="72"/>
        <v>2.384185791015625E-7</v>
      </c>
      <c r="H313" s="1299">
        <f t="shared" si="73"/>
        <v>0</v>
      </c>
      <c r="I313" s="1272"/>
      <c r="J313" s="1272"/>
      <c r="K313" s="1272"/>
      <c r="L313" s="1272"/>
      <c r="M313" s="1272"/>
      <c r="N313" s="1272"/>
    </row>
    <row r="314" spans="1:22" s="1286" customFormat="1" ht="18" customHeight="1">
      <c r="A314" s="1536"/>
      <c r="B314" s="1537" t="s">
        <v>124</v>
      </c>
      <c r="C314" s="1538">
        <f t="shared" ref="C314:H314" si="74">SUBTOTAL(9,C254:C313)</f>
        <v>9552880336.4427395</v>
      </c>
      <c r="D314" s="1538">
        <f t="shared" si="74"/>
        <v>9552880336.4427433</v>
      </c>
      <c r="E314" s="1538">
        <f t="shared" si="74"/>
        <v>12262411254.636477</v>
      </c>
      <c r="F314" s="1538">
        <f t="shared" si="74"/>
        <v>12262411254.636477</v>
      </c>
      <c r="G314" s="1538">
        <f t="shared" si="74"/>
        <v>9732254808.5334358</v>
      </c>
      <c r="H314" s="1538">
        <f t="shared" si="74"/>
        <v>9732254808.5334415</v>
      </c>
      <c r="I314" s="1285"/>
      <c r="J314" s="1285"/>
      <c r="K314" s="1285"/>
      <c r="L314" s="1285"/>
      <c r="M314" s="1285"/>
      <c r="N314" s="1285"/>
      <c r="O314" s="1285"/>
      <c r="P314" s="1285"/>
      <c r="Q314" s="1285"/>
      <c r="R314" s="1285"/>
      <c r="S314" s="1285"/>
      <c r="T314" s="1285"/>
      <c r="U314" s="1285"/>
      <c r="V314" s="1285"/>
    </row>
    <row r="315" spans="1:22" s="1286" customFormat="1" ht="18" customHeight="1">
      <c r="A315" s="1300"/>
      <c r="B315" s="1301"/>
      <c r="C315" s="1302"/>
      <c r="D315" s="1302"/>
      <c r="E315" s="1302"/>
      <c r="F315" s="1302"/>
      <c r="G315" s="1302"/>
      <c r="H315" s="1302"/>
      <c r="I315" s="1285"/>
      <c r="J315" s="1285"/>
      <c r="K315" s="1285"/>
      <c r="L315" s="1285"/>
      <c r="M315" s="1285"/>
      <c r="N315" s="1285"/>
      <c r="O315" s="1285"/>
      <c r="P315" s="1285"/>
      <c r="Q315" s="1285"/>
      <c r="R315" s="1285"/>
      <c r="S315" s="1285"/>
      <c r="T315" s="1285"/>
      <c r="U315" s="1285"/>
      <c r="V315" s="1285"/>
    </row>
    <row r="316" spans="1:22" s="1286" customFormat="1" ht="18" customHeight="1">
      <c r="A316" s="1526"/>
      <c r="B316" s="1526"/>
      <c r="C316" s="1526"/>
      <c r="D316" s="1526"/>
      <c r="E316" s="1526"/>
      <c r="F316" s="1526"/>
      <c r="G316" s="2054" t="s">
        <v>2168</v>
      </c>
      <c r="H316" s="2054"/>
      <c r="I316" s="1285"/>
      <c r="J316" s="1285"/>
      <c r="K316" s="1285"/>
      <c r="L316" s="1285"/>
      <c r="M316" s="1285"/>
      <c r="N316" s="1285"/>
      <c r="O316" s="1285"/>
      <c r="P316" s="1285"/>
      <c r="Q316" s="1285"/>
      <c r="R316" s="1285"/>
      <c r="S316" s="1285"/>
      <c r="T316" s="1285"/>
      <c r="U316" s="1285"/>
      <c r="V316" s="1285"/>
    </row>
    <row r="317" spans="1:22" s="1286" customFormat="1" ht="18" customHeight="1">
      <c r="A317" s="2055" t="s">
        <v>13</v>
      </c>
      <c r="B317" s="2055"/>
      <c r="C317" s="2055" t="s">
        <v>475</v>
      </c>
      <c r="D317" s="2055"/>
      <c r="E317" s="2055"/>
      <c r="F317" s="1527"/>
      <c r="G317" s="2055" t="s">
        <v>391</v>
      </c>
      <c r="H317" s="2055"/>
      <c r="I317" s="1285"/>
      <c r="J317" s="1285"/>
      <c r="K317" s="1285"/>
      <c r="L317" s="1285"/>
      <c r="M317" s="1285"/>
      <c r="N317" s="1285"/>
      <c r="O317" s="1285"/>
      <c r="P317" s="1285"/>
      <c r="Q317" s="1285"/>
      <c r="R317" s="1285"/>
      <c r="S317" s="1285"/>
      <c r="T317" s="1285"/>
      <c r="U317" s="1285"/>
      <c r="V317" s="1285"/>
    </row>
    <row r="318" spans="1:22" ht="18" customHeight="1">
      <c r="A318" s="2056" t="s">
        <v>247</v>
      </c>
      <c r="B318" s="2056"/>
      <c r="C318" s="2056" t="s">
        <v>247</v>
      </c>
      <c r="D318" s="2056"/>
      <c r="E318" s="2056"/>
      <c r="F318" s="1528"/>
      <c r="G318" s="2056" t="s">
        <v>392</v>
      </c>
      <c r="H318" s="2056"/>
    </row>
  </sheetData>
  <mergeCells count="48">
    <mergeCell ref="G316:H316"/>
    <mergeCell ref="A317:B317"/>
    <mergeCell ref="C317:E317"/>
    <mergeCell ref="G317:H317"/>
    <mergeCell ref="A318:B318"/>
    <mergeCell ref="C318:E318"/>
    <mergeCell ref="G318:H318"/>
    <mergeCell ref="G231:H231"/>
    <mergeCell ref="A232:B232"/>
    <mergeCell ref="C232:E232"/>
    <mergeCell ref="G232:H232"/>
    <mergeCell ref="A233:B233"/>
    <mergeCell ref="C233:E233"/>
    <mergeCell ref="G233:H233"/>
    <mergeCell ref="G148:H148"/>
    <mergeCell ref="A149:B149"/>
    <mergeCell ref="C149:E149"/>
    <mergeCell ref="G149:H149"/>
    <mergeCell ref="A150:B150"/>
    <mergeCell ref="C150:E150"/>
    <mergeCell ref="G150:H150"/>
    <mergeCell ref="G71:H71"/>
    <mergeCell ref="A72:B72"/>
    <mergeCell ref="G72:H72"/>
    <mergeCell ref="A73:B73"/>
    <mergeCell ref="G73:H73"/>
    <mergeCell ref="C72:E72"/>
    <mergeCell ref="C73:E73"/>
    <mergeCell ref="A252:A253"/>
    <mergeCell ref="B252:B253"/>
    <mergeCell ref="C252:D252"/>
    <mergeCell ref="E252:F252"/>
    <mergeCell ref="G252:H252"/>
    <mergeCell ref="A166:A167"/>
    <mergeCell ref="B166:B167"/>
    <mergeCell ref="C166:D166"/>
    <mergeCell ref="E166:F166"/>
    <mergeCell ref="G166:H166"/>
    <mergeCell ref="A82:A83"/>
    <mergeCell ref="B82:B83"/>
    <mergeCell ref="C82:D82"/>
    <mergeCell ref="E82:F82"/>
    <mergeCell ref="G82:H82"/>
    <mergeCell ref="A7:A8"/>
    <mergeCell ref="B7:B8"/>
    <mergeCell ref="C7:D7"/>
    <mergeCell ref="E7:F7"/>
    <mergeCell ref="G7:H7"/>
  </mergeCells>
  <printOptions horizontalCentered="1"/>
  <pageMargins left="0.25" right="0.25" top="0.75" bottom="0.25" header="0.3" footer="0.3"/>
  <pageSetup paperSize="9" orientation="landscape"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3399"/>
  </sheetPr>
  <dimension ref="A1:E77"/>
  <sheetViews>
    <sheetView zoomScale="90" zoomScaleNormal="90" workbookViewId="0">
      <selection activeCell="D1" sqref="D1:E3"/>
    </sheetView>
  </sheetViews>
  <sheetFormatPr defaultRowHeight="15"/>
  <cols>
    <col min="1" max="1" width="58.7109375" style="1524" customWidth="1"/>
    <col min="2" max="2" width="9.85546875" style="1524" customWidth="1"/>
    <col min="3" max="3" width="26.85546875" style="1524" customWidth="1"/>
    <col min="4" max="4" width="22" style="1524" customWidth="1"/>
    <col min="5" max="5" width="23.5703125" style="1524" customWidth="1"/>
    <col min="6" max="16384" width="9.140625" style="1524"/>
  </cols>
  <sheetData>
    <row r="1" spans="1:5" ht="15.75">
      <c r="A1" s="1539" t="str">
        <f>'Thong tin DN'!B4</f>
        <v>CÔNG TY TNHH TMDV VÀ XD ĐỨC HÀ</v>
      </c>
      <c r="C1" s="1540"/>
      <c r="D1" s="2060" t="s">
        <v>1543</v>
      </c>
      <c r="E1" s="2060"/>
    </row>
    <row r="2" spans="1:5" ht="15.75">
      <c r="A2" s="1539" t="str">
        <f>'Thong tin DN'!B7</f>
        <v>Số 1D, TT Bà Triệu, P.Nguyễn Trãi, Q.Hà Đông, TP.Hà Nội</v>
      </c>
      <c r="C2" s="1541"/>
      <c r="D2" s="2072" t="s">
        <v>1544</v>
      </c>
      <c r="E2" s="2073"/>
    </row>
    <row r="3" spans="1:5">
      <c r="C3" s="1541"/>
      <c r="D3" s="2072" t="s">
        <v>1641</v>
      </c>
      <c r="E3" s="2073"/>
    </row>
    <row r="7" spans="1:5" ht="22.5">
      <c r="A7" s="2058" t="s">
        <v>283</v>
      </c>
      <c r="B7" s="2058"/>
      <c r="C7" s="2058"/>
      <c r="D7" s="2058"/>
      <c r="E7" s="2058"/>
    </row>
    <row r="8" spans="1:5">
      <c r="A8" s="2059" t="s">
        <v>2169</v>
      </c>
      <c r="B8" s="2059"/>
      <c r="C8" s="2059"/>
      <c r="D8" s="2059"/>
      <c r="E8" s="2059"/>
    </row>
    <row r="9" spans="1:5">
      <c r="A9" s="2061" t="s">
        <v>284</v>
      </c>
      <c r="B9" s="2063" t="s">
        <v>285</v>
      </c>
      <c r="C9" s="2061" t="s">
        <v>286</v>
      </c>
      <c r="D9" s="2061" t="s">
        <v>287</v>
      </c>
      <c r="E9" s="2061" t="s">
        <v>288</v>
      </c>
    </row>
    <row r="10" spans="1:5" ht="18" customHeight="1">
      <c r="A10" s="2062"/>
      <c r="B10" s="2064"/>
      <c r="C10" s="2062"/>
      <c r="D10" s="2062"/>
      <c r="E10" s="2062"/>
    </row>
    <row r="11" spans="1:5">
      <c r="A11" s="1577" t="s">
        <v>83</v>
      </c>
      <c r="B11" s="1578" t="s">
        <v>1</v>
      </c>
      <c r="C11" s="1579" t="s">
        <v>84</v>
      </c>
      <c r="D11" s="1579">
        <v>1</v>
      </c>
      <c r="E11" s="1579">
        <v>2</v>
      </c>
    </row>
    <row r="12" spans="1:5">
      <c r="A12" s="2065" t="s">
        <v>289</v>
      </c>
      <c r="B12" s="2067"/>
      <c r="C12" s="1543"/>
      <c r="D12" s="1543"/>
      <c r="E12" s="1543"/>
    </row>
    <row r="13" spans="1:5">
      <c r="A13" s="2066"/>
      <c r="B13" s="2068"/>
      <c r="C13" s="1544"/>
      <c r="D13" s="1545"/>
      <c r="E13" s="1545"/>
    </row>
    <row r="14" spans="1:5">
      <c r="A14" s="1546" t="s">
        <v>290</v>
      </c>
      <c r="B14" s="1547" t="s">
        <v>291</v>
      </c>
      <c r="C14" s="1544"/>
      <c r="D14" s="1548">
        <f>CĐPS!G254+CĐPS!G255</f>
        <v>7610748348.0713663</v>
      </c>
      <c r="E14" s="1544"/>
    </row>
    <row r="15" spans="1:5">
      <c r="A15" s="1544" t="s">
        <v>292</v>
      </c>
      <c r="B15" s="1547" t="s">
        <v>293</v>
      </c>
      <c r="C15" s="1544"/>
      <c r="D15" s="1544"/>
      <c r="E15" s="1544"/>
    </row>
    <row r="16" spans="1:5">
      <c r="A16" s="1545" t="s">
        <v>294</v>
      </c>
      <c r="B16" s="1549" t="s">
        <v>295</v>
      </c>
      <c r="C16" s="1545"/>
      <c r="D16" s="1545"/>
      <c r="E16" s="1545"/>
    </row>
    <row r="17" spans="1:5">
      <c r="A17" s="1545" t="s">
        <v>296</v>
      </c>
      <c r="B17" s="1549" t="s">
        <v>297</v>
      </c>
      <c r="C17" s="1545"/>
      <c r="D17" s="1545"/>
      <c r="E17" s="1545"/>
    </row>
    <row r="18" spans="1:5">
      <c r="A18" s="1545" t="s">
        <v>298</v>
      </c>
      <c r="B18" s="1549" t="s">
        <v>299</v>
      </c>
      <c r="C18" s="1545"/>
      <c r="D18" s="1545"/>
      <c r="E18" s="1545"/>
    </row>
    <row r="19" spans="1:5">
      <c r="A19" s="1545" t="s">
        <v>300</v>
      </c>
      <c r="B19" s="1549" t="s">
        <v>301</v>
      </c>
      <c r="C19" s="1545"/>
      <c r="D19" s="1545"/>
      <c r="E19" s="1545"/>
    </row>
    <row r="20" spans="1:5">
      <c r="A20" s="1544" t="s">
        <v>302</v>
      </c>
      <c r="B20" s="1547" t="s">
        <v>303</v>
      </c>
      <c r="C20" s="1544"/>
      <c r="D20" s="1544"/>
      <c r="E20" s="1544"/>
    </row>
    <row r="21" spans="1:5">
      <c r="A21" s="1545" t="s">
        <v>304</v>
      </c>
      <c r="B21" s="1549" t="s">
        <v>305</v>
      </c>
      <c r="C21" s="1545"/>
      <c r="D21" s="1545"/>
      <c r="E21" s="1545"/>
    </row>
    <row r="22" spans="1:5">
      <c r="A22" s="1545" t="s">
        <v>306</v>
      </c>
      <c r="B22" s="1549" t="s">
        <v>307</v>
      </c>
      <c r="C22" s="1545"/>
      <c r="D22" s="1545"/>
      <c r="E22" s="1545"/>
    </row>
    <row r="23" spans="1:5">
      <c r="A23" s="1545" t="s">
        <v>308</v>
      </c>
      <c r="B23" s="1549" t="s">
        <v>309</v>
      </c>
      <c r="C23" s="1545"/>
      <c r="D23" s="1545"/>
      <c r="E23" s="1545"/>
    </row>
    <row r="24" spans="1:5">
      <c r="A24" s="1545" t="s">
        <v>310</v>
      </c>
      <c r="B24" s="1549" t="s">
        <v>311</v>
      </c>
      <c r="C24" s="1545"/>
      <c r="D24" s="1545"/>
      <c r="E24" s="1545"/>
    </row>
    <row r="25" spans="1:5">
      <c r="A25" s="1545" t="s">
        <v>312</v>
      </c>
      <c r="B25" s="1549" t="s">
        <v>313</v>
      </c>
      <c r="C25" s="1545"/>
      <c r="D25" s="1545"/>
      <c r="E25" s="1545"/>
    </row>
    <row r="26" spans="1:5">
      <c r="A26" s="1545" t="s">
        <v>314</v>
      </c>
      <c r="B26" s="1549" t="s">
        <v>315</v>
      </c>
      <c r="C26" s="1545"/>
      <c r="D26" s="1545"/>
      <c r="E26" s="1545"/>
    </row>
    <row r="27" spans="1:5">
      <c r="A27" s="1544" t="s">
        <v>316</v>
      </c>
      <c r="B27" s="1547" t="s">
        <v>317</v>
      </c>
      <c r="C27" s="1544"/>
      <c r="D27" s="1548">
        <f>D28</f>
        <v>255832000</v>
      </c>
      <c r="E27" s="1544"/>
    </row>
    <row r="28" spans="1:5">
      <c r="A28" s="1545" t="s">
        <v>318</v>
      </c>
      <c r="B28" s="1549" t="s">
        <v>319</v>
      </c>
      <c r="C28" s="1545"/>
      <c r="D28" s="1534">
        <f>CĐPS!G268+CĐPS!G275</f>
        <v>255832000</v>
      </c>
      <c r="E28" s="1545"/>
    </row>
    <row r="29" spans="1:5">
      <c r="A29" s="1545" t="s">
        <v>320</v>
      </c>
      <c r="B29" s="1549" t="s">
        <v>321</v>
      </c>
      <c r="C29" s="1545"/>
      <c r="D29" s="1545"/>
      <c r="E29" s="1545"/>
    </row>
    <row r="30" spans="1:5">
      <c r="A30" s="1544" t="s">
        <v>322</v>
      </c>
      <c r="B30" s="1547" t="s">
        <v>323</v>
      </c>
      <c r="C30" s="1544"/>
      <c r="D30" s="1548">
        <f>D31+D32</f>
        <v>1275376277.06197</v>
      </c>
      <c r="E30" s="1544"/>
    </row>
    <row r="31" spans="1:5">
      <c r="A31" s="1545" t="s">
        <v>324</v>
      </c>
      <c r="B31" s="1549" t="s">
        <v>325</v>
      </c>
      <c r="C31" s="1545"/>
      <c r="D31" s="1534">
        <f>CĐPS!G276</f>
        <v>1682360455</v>
      </c>
      <c r="E31" s="1545"/>
    </row>
    <row r="32" spans="1:5">
      <c r="A32" s="1545" t="s">
        <v>326</v>
      </c>
      <c r="B32" s="1549" t="s">
        <v>327</v>
      </c>
      <c r="C32" s="1545"/>
      <c r="D32" s="1534">
        <f>-CĐPS!H277</f>
        <v>-406984177.93802994</v>
      </c>
      <c r="E32" s="1545"/>
    </row>
    <row r="33" spans="1:5">
      <c r="A33" s="1544" t="s">
        <v>328</v>
      </c>
      <c r="B33" s="1547" t="s">
        <v>329</v>
      </c>
      <c r="C33" s="1544"/>
      <c r="D33" s="1544"/>
      <c r="E33" s="1544"/>
    </row>
    <row r="34" spans="1:5">
      <c r="A34" s="1545" t="s">
        <v>324</v>
      </c>
      <c r="B34" s="1549" t="s">
        <v>330</v>
      </c>
      <c r="C34" s="1545"/>
      <c r="D34" s="1545"/>
      <c r="E34" s="1545"/>
    </row>
    <row r="35" spans="1:5">
      <c r="A35" s="1545" t="s">
        <v>1701</v>
      </c>
      <c r="B35" s="1549" t="s">
        <v>331</v>
      </c>
      <c r="C35" s="1545"/>
      <c r="D35" s="1545"/>
      <c r="E35" s="1545"/>
    </row>
    <row r="36" spans="1:5">
      <c r="A36" s="1544" t="s">
        <v>332</v>
      </c>
      <c r="B36" s="1547" t="s">
        <v>333</v>
      </c>
      <c r="C36" s="1545"/>
      <c r="D36" s="1545"/>
      <c r="E36" s="1545"/>
    </row>
    <row r="37" spans="1:5">
      <c r="A37" s="1544" t="s">
        <v>334</v>
      </c>
      <c r="B37" s="1549" t="s">
        <v>335</v>
      </c>
      <c r="C37" s="1545"/>
      <c r="D37" s="1548">
        <f>D39</f>
        <v>175270301.58904108</v>
      </c>
      <c r="E37" s="1545"/>
    </row>
    <row r="38" spans="1:5">
      <c r="A38" s="1545" t="s">
        <v>336</v>
      </c>
      <c r="B38" s="1549" t="s">
        <v>337</v>
      </c>
      <c r="C38" s="1545"/>
      <c r="D38" s="1545"/>
      <c r="E38" s="1545"/>
    </row>
    <row r="39" spans="1:5">
      <c r="A39" s="1545" t="s">
        <v>338</v>
      </c>
      <c r="B39" s="1549" t="s">
        <v>339</v>
      </c>
      <c r="C39" s="1545"/>
      <c r="D39" s="1534">
        <f>CĐPS!G279</f>
        <v>175270301.58904108</v>
      </c>
      <c r="E39" s="1545"/>
    </row>
    <row r="40" spans="1:5" ht="28.5">
      <c r="A40" s="1580" t="s">
        <v>340</v>
      </c>
      <c r="B40" s="1581" t="s">
        <v>341</v>
      </c>
      <c r="C40" s="1582"/>
      <c r="D40" s="1583">
        <f>D14+D27+D30+D37</f>
        <v>9317226926.7223778</v>
      </c>
      <c r="E40" s="1582"/>
    </row>
    <row r="41" spans="1:5">
      <c r="A41" s="1579" t="s">
        <v>342</v>
      </c>
      <c r="B41" s="1584"/>
      <c r="C41" s="1582"/>
      <c r="D41" s="1582"/>
      <c r="E41" s="1582"/>
    </row>
    <row r="42" spans="1:5">
      <c r="A42" s="1550" t="s">
        <v>343</v>
      </c>
      <c r="B42" s="1551" t="s">
        <v>344</v>
      </c>
      <c r="C42" s="1552"/>
      <c r="D42" s="1553">
        <f>D45+D47</f>
        <v>46506147.126970738</v>
      </c>
      <c r="E42" s="1552"/>
    </row>
    <row r="43" spans="1:5">
      <c r="A43" s="1545" t="s">
        <v>345</v>
      </c>
      <c r="B43" s="1549" t="s">
        <v>346</v>
      </c>
      <c r="C43" s="1545"/>
      <c r="D43" s="1545"/>
      <c r="E43" s="1545"/>
    </row>
    <row r="44" spans="1:5">
      <c r="A44" s="1545" t="s">
        <v>347</v>
      </c>
      <c r="B44" s="1549" t="s">
        <v>348</v>
      </c>
      <c r="C44" s="1545"/>
      <c r="D44" s="1545"/>
      <c r="E44" s="1545"/>
    </row>
    <row r="45" spans="1:5">
      <c r="A45" s="1545" t="s">
        <v>349</v>
      </c>
      <c r="B45" s="1549" t="s">
        <v>350</v>
      </c>
      <c r="C45" s="1545"/>
      <c r="D45" s="1534">
        <f>CĐPS!H290-CĐPS!G290</f>
        <v>44271147.126970738</v>
      </c>
      <c r="E45" s="1545"/>
    </row>
    <row r="46" spans="1:5">
      <c r="A46" s="1545" t="s">
        <v>351</v>
      </c>
      <c r="B46" s="1549" t="s">
        <v>352</v>
      </c>
      <c r="C46" s="1545"/>
      <c r="D46" s="1545"/>
      <c r="E46" s="1545"/>
    </row>
    <row r="47" spans="1:5">
      <c r="A47" s="1545" t="s">
        <v>353</v>
      </c>
      <c r="B47" s="1549" t="s">
        <v>354</v>
      </c>
      <c r="C47" s="1545"/>
      <c r="D47" s="1534">
        <f>CĐPS!H297</f>
        <v>2235000</v>
      </c>
      <c r="E47" s="1545"/>
    </row>
    <row r="48" spans="1:5">
      <c r="A48" s="1545" t="s">
        <v>355</v>
      </c>
      <c r="B48" s="1549" t="s">
        <v>356</v>
      </c>
      <c r="C48" s="1545"/>
      <c r="D48" s="1545"/>
      <c r="E48" s="1545"/>
    </row>
    <row r="49" spans="1:5">
      <c r="A49" s="1545" t="s">
        <v>357</v>
      </c>
      <c r="B49" s="1549" t="s">
        <v>358</v>
      </c>
      <c r="C49" s="1545"/>
      <c r="D49" s="1545"/>
      <c r="E49" s="1545"/>
    </row>
    <row r="50" spans="1:5">
      <c r="A50" s="1545" t="s">
        <v>359</v>
      </c>
      <c r="B50" s="1549" t="s">
        <v>360</v>
      </c>
      <c r="C50" s="1545"/>
      <c r="D50" s="1545"/>
      <c r="E50" s="1545"/>
    </row>
    <row r="51" spans="1:5">
      <c r="A51" s="1545" t="s">
        <v>361</v>
      </c>
      <c r="B51" s="1549" t="s">
        <v>362</v>
      </c>
      <c r="C51" s="1545"/>
      <c r="D51" s="1545"/>
      <c r="E51" s="1545"/>
    </row>
    <row r="52" spans="1:5">
      <c r="A52" s="1545" t="s">
        <v>363</v>
      </c>
      <c r="B52" s="1549" t="s">
        <v>364</v>
      </c>
      <c r="C52" s="1545"/>
      <c r="D52" s="1545"/>
      <c r="E52" s="1545"/>
    </row>
    <row r="53" spans="1:5">
      <c r="A53" s="1554" t="s">
        <v>365</v>
      </c>
      <c r="B53" s="1547" t="s">
        <v>366</v>
      </c>
      <c r="C53" s="1545"/>
      <c r="D53" s="1548">
        <f>D54+D60</f>
        <v>9270720779.5954113</v>
      </c>
      <c r="E53" s="1545"/>
    </row>
    <row r="54" spans="1:5">
      <c r="A54" s="1545" t="s">
        <v>367</v>
      </c>
      <c r="B54" s="1549" t="s">
        <v>368</v>
      </c>
      <c r="C54" s="1545"/>
      <c r="D54" s="1534">
        <f>CĐPS!H299</f>
        <v>9000000000</v>
      </c>
      <c r="E54" s="1545"/>
    </row>
    <row r="55" spans="1:5">
      <c r="A55" s="1545" t="s">
        <v>369</v>
      </c>
      <c r="B55" s="1549" t="s">
        <v>370</v>
      </c>
      <c r="C55" s="1545"/>
      <c r="D55" s="1545"/>
      <c r="E55" s="1545"/>
    </row>
    <row r="56" spans="1:5">
      <c r="A56" s="1545" t="s">
        <v>371</v>
      </c>
      <c r="B56" s="1549" t="s">
        <v>372</v>
      </c>
      <c r="C56" s="1545"/>
      <c r="D56" s="1545"/>
      <c r="E56" s="1545"/>
    </row>
    <row r="57" spans="1:5">
      <c r="A57" s="1545" t="s">
        <v>373</v>
      </c>
      <c r="B57" s="1549" t="s">
        <v>374</v>
      </c>
      <c r="C57" s="1545"/>
      <c r="D57" s="1545"/>
      <c r="E57" s="1545"/>
    </row>
    <row r="58" spans="1:5">
      <c r="A58" s="1545" t="s">
        <v>375</v>
      </c>
      <c r="B58" s="1549" t="s">
        <v>376</v>
      </c>
      <c r="C58" s="1545"/>
      <c r="D58" s="1545"/>
      <c r="E58" s="1545"/>
    </row>
    <row r="59" spans="1:5">
      <c r="A59" s="1545" t="s">
        <v>377</v>
      </c>
      <c r="B59" s="1549" t="s">
        <v>378</v>
      </c>
      <c r="C59" s="1545"/>
      <c r="D59" s="1545"/>
      <c r="E59" s="1545"/>
    </row>
    <row r="60" spans="1:5">
      <c r="A60" s="1545" t="s">
        <v>379</v>
      </c>
      <c r="B60" s="1549" t="s">
        <v>380</v>
      </c>
      <c r="C60" s="1545"/>
      <c r="D60" s="1534">
        <f>CĐPS!H302</f>
        <v>270720779.595411</v>
      </c>
      <c r="E60" s="1545"/>
    </row>
    <row r="61" spans="1:5" s="1555" customFormat="1" ht="27.75" customHeight="1">
      <c r="A61" s="1580" t="s">
        <v>381</v>
      </c>
      <c r="B61" s="1581" t="s">
        <v>382</v>
      </c>
      <c r="C61" s="1585"/>
      <c r="D61" s="1586">
        <f>+D42+D53</f>
        <v>9317226926.7223816</v>
      </c>
      <c r="E61" s="1585"/>
    </row>
    <row r="62" spans="1:5">
      <c r="A62" s="1556"/>
      <c r="B62" s="1557"/>
      <c r="C62" s="1558"/>
      <c r="D62" s="1559"/>
      <c r="E62" s="1558"/>
    </row>
    <row r="63" spans="1:5">
      <c r="A63" s="1273"/>
      <c r="B63" s="1560"/>
      <c r="C63" s="1561"/>
      <c r="D63" s="1561"/>
      <c r="E63" s="1561"/>
    </row>
    <row r="64" spans="1:5">
      <c r="A64" s="1273"/>
      <c r="B64" s="1560"/>
      <c r="C64" s="1561"/>
      <c r="D64" s="1561"/>
      <c r="E64" s="1561"/>
    </row>
    <row r="65" spans="1:5">
      <c r="A65" s="1273"/>
      <c r="B65" s="1560"/>
      <c r="C65" s="1561"/>
      <c r="D65" s="1561"/>
      <c r="E65" s="1561"/>
    </row>
    <row r="66" spans="1:5">
      <c r="A66" s="1273"/>
      <c r="B66" s="1562" t="s">
        <v>383</v>
      </c>
      <c r="C66" s="1273"/>
      <c r="D66" s="1561"/>
      <c r="E66" s="1561"/>
    </row>
    <row r="67" spans="1:5">
      <c r="A67" s="1542" t="s">
        <v>384</v>
      </c>
      <c r="B67" s="2069" t="s">
        <v>287</v>
      </c>
      <c r="C67" s="2069"/>
      <c r="D67" s="2070" t="s">
        <v>288</v>
      </c>
      <c r="E67" s="2070"/>
    </row>
    <row r="68" spans="1:5">
      <c r="A68" s="1563" t="s">
        <v>385</v>
      </c>
      <c r="B68" s="1564"/>
      <c r="C68" s="1563"/>
      <c r="D68" s="1565"/>
      <c r="E68" s="1563"/>
    </row>
    <row r="69" spans="1:5">
      <c r="A69" s="1545" t="s">
        <v>386</v>
      </c>
      <c r="B69" s="1549"/>
      <c r="C69" s="1545"/>
      <c r="D69" s="1566"/>
      <c r="E69" s="1545"/>
    </row>
    <row r="70" spans="1:5">
      <c r="A70" s="1533" t="s">
        <v>387</v>
      </c>
      <c r="B70" s="1549"/>
      <c r="C70" s="1567"/>
      <c r="D70" s="1545"/>
      <c r="E70" s="1567"/>
    </row>
    <row r="71" spans="1:5">
      <c r="A71" s="1533" t="s">
        <v>388</v>
      </c>
      <c r="B71" s="1549"/>
      <c r="C71" s="1568"/>
      <c r="D71" s="1545"/>
      <c r="E71" s="1568"/>
    </row>
    <row r="72" spans="1:5">
      <c r="A72" s="1569" t="s">
        <v>389</v>
      </c>
      <c r="B72" s="1570"/>
      <c r="C72" s="1569"/>
      <c r="D72" s="1569"/>
      <c r="E72" s="1569"/>
    </row>
    <row r="73" spans="1:5">
      <c r="A73" s="1571"/>
      <c r="B73" s="1572"/>
      <c r="C73" s="1571"/>
      <c r="D73" s="1571"/>
      <c r="E73" s="1571"/>
    </row>
    <row r="74" spans="1:5">
      <c r="A74" s="1571"/>
      <c r="B74" s="1572"/>
      <c r="C74" s="1571"/>
      <c r="D74" s="2071" t="s">
        <v>2170</v>
      </c>
      <c r="E74" s="2071"/>
    </row>
    <row r="75" spans="1:5" s="1525" customFormat="1" ht="16.5">
      <c r="A75" s="1573" t="s">
        <v>13</v>
      </c>
      <c r="B75" s="2057" t="s">
        <v>390</v>
      </c>
      <c r="C75" s="2057"/>
      <c r="D75" s="2057" t="s">
        <v>391</v>
      </c>
      <c r="E75" s="2057"/>
    </row>
    <row r="76" spans="1:5" ht="16.5">
      <c r="A76" s="1574" t="s">
        <v>247</v>
      </c>
      <c r="B76" s="1813" t="s">
        <v>247</v>
      </c>
      <c r="C76" s="1813"/>
      <c r="D76" s="1813" t="s">
        <v>392</v>
      </c>
      <c r="E76" s="1813"/>
    </row>
    <row r="77" spans="1:5" ht="16.5">
      <c r="A77" s="1575"/>
      <c r="B77" s="1576"/>
      <c r="C77" s="1001"/>
      <c r="D77" s="1001"/>
      <c r="E77" s="1001"/>
    </row>
  </sheetData>
  <mergeCells count="19">
    <mergeCell ref="D2:E2"/>
    <mergeCell ref="D3:E3"/>
    <mergeCell ref="B75:C75"/>
    <mergeCell ref="D75:E75"/>
    <mergeCell ref="A7:E7"/>
    <mergeCell ref="A8:E8"/>
    <mergeCell ref="D1:E1"/>
    <mergeCell ref="B76:C76"/>
    <mergeCell ref="D76:E76"/>
    <mergeCell ref="A9:A10"/>
    <mergeCell ref="B9:B10"/>
    <mergeCell ref="C9:C10"/>
    <mergeCell ref="D9:D10"/>
    <mergeCell ref="E9:E10"/>
    <mergeCell ref="A12:A13"/>
    <mergeCell ref="B12:B13"/>
    <mergeCell ref="B67:C67"/>
    <mergeCell ref="D67:E67"/>
    <mergeCell ref="D74:E74"/>
  </mergeCells>
  <printOptions horizontalCentered="1"/>
  <pageMargins left="0.25" right="0.25" top="0.75" bottom="0.25" header="0.3" footer="0.3"/>
  <pageSetup paperSize="9" orientation="landscape"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33CC"/>
  </sheetPr>
  <dimension ref="A1:E31"/>
  <sheetViews>
    <sheetView topLeftCell="A13" zoomScale="90" zoomScaleNormal="90" workbookViewId="0">
      <selection activeCell="G18" sqref="G18"/>
    </sheetView>
  </sheetViews>
  <sheetFormatPr defaultRowHeight="15"/>
  <cols>
    <col min="1" max="1" width="78.28515625" style="193" customWidth="1"/>
    <col min="2" max="2" width="10.85546875" style="193" customWidth="1"/>
    <col min="3" max="3" width="17" style="193" customWidth="1"/>
    <col min="4" max="4" width="17.140625" style="193" customWidth="1"/>
    <col min="5" max="5" width="17.7109375" style="193" customWidth="1"/>
    <col min="6" max="16384" width="9.140625" style="193"/>
  </cols>
  <sheetData>
    <row r="1" spans="1:5" ht="15.75">
      <c r="A1" s="598" t="str">
        <f>'Thong tin DN'!B4</f>
        <v>CÔNG TY TNHH TMDV VÀ XD ĐỨC HÀ</v>
      </c>
      <c r="D1" s="698" t="s">
        <v>1546</v>
      </c>
    </row>
    <row r="2" spans="1:5" ht="15.75">
      <c r="A2" s="598" t="str">
        <f>'Thong tin DN'!B7</f>
        <v>Số 1D, TT Bà Triệu, P.Nguyễn Trãi, Q.Hà Đông, TP.Hà Nội</v>
      </c>
      <c r="D2" s="699" t="s">
        <v>1547</v>
      </c>
    </row>
    <row r="3" spans="1:5">
      <c r="D3" s="699" t="s">
        <v>1545</v>
      </c>
    </row>
    <row r="7" spans="1:5" ht="22.5">
      <c r="A7" s="2076" t="s">
        <v>964</v>
      </c>
      <c r="B7" s="2076"/>
      <c r="C7" s="2076"/>
      <c r="D7" s="2076"/>
      <c r="E7" s="2076"/>
    </row>
    <row r="8" spans="1:5">
      <c r="A8" s="2077" t="s">
        <v>1642</v>
      </c>
      <c r="B8" s="2077"/>
      <c r="C8" s="2077"/>
      <c r="D8" s="2077"/>
      <c r="E8" s="2077"/>
    </row>
    <row r="9" spans="1:5" ht="31.5" customHeight="1">
      <c r="A9" s="541" t="s">
        <v>393</v>
      </c>
      <c r="B9" s="557" t="s">
        <v>285</v>
      </c>
      <c r="C9" s="541" t="s">
        <v>286</v>
      </c>
      <c r="D9" s="558" t="s">
        <v>394</v>
      </c>
      <c r="E9" s="558" t="s">
        <v>395</v>
      </c>
    </row>
    <row r="10" spans="1:5" ht="15.75">
      <c r="A10" s="559" t="s">
        <v>83</v>
      </c>
      <c r="B10" s="560" t="s">
        <v>1</v>
      </c>
      <c r="C10" s="561" t="s">
        <v>84</v>
      </c>
      <c r="D10" s="562">
        <v>1</v>
      </c>
      <c r="E10" s="562">
        <v>2</v>
      </c>
    </row>
    <row r="11" spans="1:5" ht="20.25" customHeight="1">
      <c r="A11" s="741" t="s">
        <v>396</v>
      </c>
      <c r="B11" s="760" t="s">
        <v>397</v>
      </c>
      <c r="C11" s="169"/>
      <c r="D11" s="1338">
        <f>CĐPS!E304</f>
        <v>1423325000</v>
      </c>
      <c r="E11" s="180"/>
    </row>
    <row r="12" spans="1:5" ht="15.75">
      <c r="A12" s="179" t="s">
        <v>398</v>
      </c>
      <c r="B12" s="760" t="s">
        <v>399</v>
      </c>
      <c r="C12" s="169"/>
      <c r="D12" s="1338"/>
      <c r="E12" s="180"/>
    </row>
    <row r="13" spans="1:5" ht="15.75">
      <c r="A13" s="179" t="s">
        <v>400</v>
      </c>
      <c r="B13" s="761" t="s">
        <v>401</v>
      </c>
      <c r="C13" s="169"/>
      <c r="D13" s="1339">
        <f>D11-D12</f>
        <v>1423325000</v>
      </c>
      <c r="E13" s="180"/>
    </row>
    <row r="14" spans="1:5" ht="15.75">
      <c r="A14" s="179" t="s">
        <v>402</v>
      </c>
      <c r="B14" s="760" t="s">
        <v>154</v>
      </c>
      <c r="C14" s="169"/>
      <c r="D14" s="1338">
        <f>CĐPS!E307</f>
        <v>889191082.19178081</v>
      </c>
      <c r="E14" s="180"/>
    </row>
    <row r="15" spans="1:5" ht="15.75">
      <c r="A15" s="179" t="s">
        <v>403</v>
      </c>
      <c r="B15" s="761" t="s">
        <v>404</v>
      </c>
      <c r="C15" s="169"/>
      <c r="D15" s="1340">
        <f>D13-D14</f>
        <v>534133917.80821919</v>
      </c>
      <c r="E15" s="180"/>
    </row>
    <row r="16" spans="1:5" ht="15.75">
      <c r="A16" s="179" t="s">
        <v>405</v>
      </c>
      <c r="B16" s="760" t="s">
        <v>406</v>
      </c>
      <c r="C16" s="169"/>
      <c r="D16" s="1338">
        <f>CĐPS!E305</f>
        <v>827251</v>
      </c>
      <c r="E16" s="180"/>
    </row>
    <row r="17" spans="1:5" ht="15.75">
      <c r="A17" s="179" t="s">
        <v>407</v>
      </c>
      <c r="B17" s="760" t="s">
        <v>408</v>
      </c>
      <c r="C17" s="169"/>
      <c r="D17" s="1338"/>
      <c r="E17" s="180"/>
    </row>
    <row r="18" spans="1:5" ht="15.75">
      <c r="A18" s="179" t="s">
        <v>409</v>
      </c>
      <c r="B18" s="760" t="s">
        <v>410</v>
      </c>
      <c r="C18" s="169"/>
      <c r="D18" s="1338"/>
      <c r="E18" s="180"/>
    </row>
    <row r="19" spans="1:5" ht="15.75">
      <c r="A19" s="179" t="s">
        <v>411</v>
      </c>
      <c r="B19" s="760" t="s">
        <v>412</v>
      </c>
      <c r="C19" s="169"/>
      <c r="D19" s="1338">
        <f>CĐPS!E309</f>
        <v>314197063.50213265</v>
      </c>
      <c r="E19" s="180"/>
    </row>
    <row r="20" spans="1:5" ht="15.75">
      <c r="A20" s="179" t="s">
        <v>413</v>
      </c>
      <c r="B20" s="761" t="s">
        <v>414</v>
      </c>
      <c r="C20" s="169"/>
      <c r="D20" s="1340">
        <f>D15+D16-D17-D19</f>
        <v>220764105.30608654</v>
      </c>
      <c r="E20" s="180"/>
    </row>
    <row r="21" spans="1:5" ht="15.75">
      <c r="A21" s="179" t="s">
        <v>415</v>
      </c>
      <c r="B21" s="760" t="s">
        <v>416</v>
      </c>
      <c r="C21" s="169"/>
      <c r="D21" s="1338">
        <f>CĐPS!E310</f>
        <v>66000000</v>
      </c>
      <c r="E21" s="180"/>
    </row>
    <row r="22" spans="1:5" ht="15.75">
      <c r="A22" s="179" t="s">
        <v>417</v>
      </c>
      <c r="B22" s="760" t="s">
        <v>418</v>
      </c>
      <c r="C22" s="169"/>
      <c r="D22" s="1338">
        <f>CĐPS!E311</f>
        <v>51982624.671232879</v>
      </c>
      <c r="E22" s="180"/>
    </row>
    <row r="23" spans="1:5" ht="15.75">
      <c r="A23" s="179" t="s">
        <v>419</v>
      </c>
      <c r="B23" s="760" t="s">
        <v>420</v>
      </c>
      <c r="C23" s="169"/>
      <c r="D23" s="1340">
        <f>D21-D22</f>
        <v>14017375.328767121</v>
      </c>
      <c r="E23" s="180"/>
    </row>
    <row r="24" spans="1:5" ht="15.75">
      <c r="A24" s="179" t="s">
        <v>421</v>
      </c>
      <c r="B24" s="761" t="s">
        <v>422</v>
      </c>
      <c r="C24" s="169"/>
      <c r="D24" s="1340">
        <f>D20+D23</f>
        <v>234781480.63485366</v>
      </c>
      <c r="E24" s="180"/>
    </row>
    <row r="25" spans="1:5" ht="15.75">
      <c r="A25" s="1589" t="s">
        <v>423</v>
      </c>
      <c r="B25" s="1590" t="s">
        <v>424</v>
      </c>
      <c r="C25" s="1591"/>
      <c r="D25" s="1587">
        <f>D24*20%</f>
        <v>46956296.126970738</v>
      </c>
      <c r="E25" s="1592"/>
    </row>
    <row r="26" spans="1:5" ht="15.75">
      <c r="A26" s="1593" t="s">
        <v>425</v>
      </c>
      <c r="B26" s="1594" t="s">
        <v>426</v>
      </c>
      <c r="C26" s="1393"/>
      <c r="D26" s="1588">
        <f>D24-D25</f>
        <v>187825184.50788292</v>
      </c>
      <c r="E26" s="1595"/>
    </row>
    <row r="27" spans="1:5" ht="15.75">
      <c r="A27" s="170"/>
      <c r="B27" s="178"/>
      <c r="C27" s="170"/>
      <c r="D27" s="181"/>
      <c r="E27" s="182"/>
    </row>
    <row r="28" spans="1:5" ht="15.75">
      <c r="A28" s="170"/>
      <c r="B28" s="178"/>
      <c r="C28" s="170"/>
      <c r="D28" s="181"/>
      <c r="E28" s="182"/>
    </row>
    <row r="29" spans="1:5" ht="15.75">
      <c r="A29" s="183"/>
      <c r="B29" s="178"/>
      <c r="C29" s="183"/>
      <c r="D29" s="2078" t="s">
        <v>2170</v>
      </c>
      <c r="E29" s="2078"/>
    </row>
    <row r="30" spans="1:5" s="589" customFormat="1" ht="15.75">
      <c r="A30" s="595" t="s">
        <v>13</v>
      </c>
      <c r="B30" s="1842" t="s">
        <v>390</v>
      </c>
      <c r="C30" s="1842"/>
      <c r="D30" s="2074" t="s">
        <v>427</v>
      </c>
      <c r="E30" s="2074"/>
    </row>
    <row r="31" spans="1:5" s="590" customFormat="1" ht="15.75">
      <c r="A31" s="596" t="s">
        <v>247</v>
      </c>
      <c r="B31" s="1843" t="s">
        <v>247</v>
      </c>
      <c r="C31" s="1843"/>
      <c r="D31" s="2075" t="s">
        <v>428</v>
      </c>
      <c r="E31" s="2075"/>
    </row>
  </sheetData>
  <mergeCells count="7">
    <mergeCell ref="B30:C30"/>
    <mergeCell ref="D30:E30"/>
    <mergeCell ref="B31:C31"/>
    <mergeCell ref="D31:E31"/>
    <mergeCell ref="A7:E7"/>
    <mergeCell ref="A8:E8"/>
    <mergeCell ref="D29:E29"/>
  </mergeCells>
  <printOptions horizontalCentered="1"/>
  <pageMargins left="0.25" right="0.25" top="0.75" bottom="0.25" header="0.3" footer="0.3"/>
  <pageSetup paperSize="9" orientation="landscape"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9966"/>
  </sheetPr>
  <dimension ref="A1:K50"/>
  <sheetViews>
    <sheetView topLeftCell="A34" zoomScale="90" zoomScaleNormal="90" workbookViewId="0">
      <selection activeCell="G44" sqref="G44"/>
    </sheetView>
  </sheetViews>
  <sheetFormatPr defaultRowHeight="15"/>
  <cols>
    <col min="1" max="1" width="86" style="193" customWidth="1"/>
    <col min="2" max="2" width="8.85546875" style="193" customWidth="1"/>
    <col min="3" max="3" width="14.5703125" style="193" customWidth="1"/>
    <col min="4" max="4" width="16" style="193" customWidth="1"/>
    <col min="5" max="5" width="16.28515625" style="193" customWidth="1"/>
    <col min="6" max="6" width="9.140625" style="193"/>
    <col min="7" max="10" width="13.42578125" style="797" customWidth="1"/>
    <col min="11" max="16384" width="9.140625" style="193"/>
  </cols>
  <sheetData>
    <row r="1" spans="1:11" ht="15.75">
      <c r="A1" s="598" t="str">
        <f>'Thong tin DN'!B4</f>
        <v>CÔNG TY TNHH TMDV VÀ XD ĐỨC HÀ</v>
      </c>
      <c r="B1" s="183"/>
      <c r="D1" s="183" t="s">
        <v>1550</v>
      </c>
    </row>
    <row r="2" spans="1:11" ht="15.75">
      <c r="A2" s="598" t="str">
        <f>'Thong tin DN'!B7</f>
        <v>Số 1D, TT Bà Triệu, P.Nguyễn Trãi, Q.Hà Đông, TP.Hà Nội</v>
      </c>
      <c r="B2" s="536"/>
      <c r="D2" s="600" t="s">
        <v>1551</v>
      </c>
    </row>
    <row r="3" spans="1:11" ht="15.75">
      <c r="B3" s="536"/>
      <c r="D3" s="600" t="s">
        <v>1552</v>
      </c>
    </row>
    <row r="7" spans="1:11" ht="32.25" customHeight="1">
      <c r="A7" s="2079" t="s">
        <v>477</v>
      </c>
      <c r="B7" s="2079"/>
      <c r="C7" s="2079"/>
      <c r="D7" s="2079"/>
      <c r="E7" s="2079"/>
    </row>
    <row r="8" spans="1:11">
      <c r="A8" s="1809" t="s">
        <v>429</v>
      </c>
      <c r="B8" s="1809"/>
      <c r="C8" s="1809"/>
      <c r="D8" s="1809"/>
      <c r="E8" s="1809"/>
    </row>
    <row r="9" spans="1:11">
      <c r="A9" s="1809" t="s">
        <v>2169</v>
      </c>
      <c r="B9" s="1809"/>
      <c r="C9" s="1809"/>
      <c r="D9" s="1809"/>
      <c r="E9" s="1809"/>
    </row>
    <row r="11" spans="1:11" ht="27.75" customHeight="1">
      <c r="A11" s="541" t="s">
        <v>393</v>
      </c>
      <c r="B11" s="557" t="s">
        <v>285</v>
      </c>
      <c r="C11" s="541" t="s">
        <v>286</v>
      </c>
      <c r="D11" s="541" t="s">
        <v>287</v>
      </c>
      <c r="E11" s="541" t="s">
        <v>288</v>
      </c>
    </row>
    <row r="12" spans="1:11" ht="15.75">
      <c r="A12" s="1598" t="s">
        <v>83</v>
      </c>
      <c r="B12" s="557" t="s">
        <v>1</v>
      </c>
      <c r="C12" s="561" t="s">
        <v>84</v>
      </c>
      <c r="D12" s="561">
        <v>1</v>
      </c>
      <c r="E12" s="561">
        <v>2</v>
      </c>
    </row>
    <row r="13" spans="1:11" ht="21" customHeight="1">
      <c r="A13" s="1596" t="s">
        <v>430</v>
      </c>
      <c r="B13" s="174"/>
      <c r="C13" s="1597"/>
      <c r="D13" s="1597"/>
      <c r="E13" s="1597"/>
      <c r="G13" s="1341">
        <v>111</v>
      </c>
      <c r="H13" s="1341"/>
      <c r="I13" s="1341"/>
      <c r="J13" s="1341">
        <v>112</v>
      </c>
    </row>
    <row r="14" spans="1:11" ht="21" customHeight="1">
      <c r="A14" s="176" t="s">
        <v>431</v>
      </c>
      <c r="B14" s="173" t="s">
        <v>397</v>
      </c>
      <c r="C14" s="169"/>
      <c r="D14" s="1345">
        <f>G15</f>
        <v>2031356826.4241295</v>
      </c>
      <c r="E14" s="169"/>
      <c r="F14" s="193">
        <v>515</v>
      </c>
      <c r="G14" s="797">
        <v>827251</v>
      </c>
      <c r="H14" s="1342"/>
      <c r="J14" s="1349">
        <v>521921935.8974359</v>
      </c>
      <c r="K14" s="193">
        <v>334</v>
      </c>
    </row>
    <row r="15" spans="1:11" ht="21" customHeight="1">
      <c r="A15" s="176" t="s">
        <v>432</v>
      </c>
      <c r="B15" s="173" t="s">
        <v>399</v>
      </c>
      <c r="C15" s="169"/>
      <c r="D15" s="81">
        <f>-(J24+J23+J16+J21+J20)</f>
        <v>-982862749</v>
      </c>
      <c r="E15" s="169"/>
      <c r="F15" s="193">
        <v>131</v>
      </c>
      <c r="G15" s="1349">
        <v>2031356826.4241295</v>
      </c>
      <c r="H15" s="1343"/>
      <c r="J15" s="1349">
        <v>149745000</v>
      </c>
      <c r="K15" s="193">
        <v>338</v>
      </c>
    </row>
    <row r="16" spans="1:11" ht="21" customHeight="1">
      <c r="A16" s="176" t="s">
        <v>433</v>
      </c>
      <c r="B16" s="173" t="s">
        <v>434</v>
      </c>
      <c r="C16" s="169"/>
      <c r="D16" s="1345">
        <f>-J14</f>
        <v>-521921935.8974359</v>
      </c>
      <c r="E16" s="169"/>
      <c r="H16" s="1343"/>
      <c r="J16" s="1349">
        <v>946000</v>
      </c>
      <c r="K16" s="193">
        <v>642</v>
      </c>
    </row>
    <row r="17" spans="1:11" ht="21" customHeight="1">
      <c r="A17" s="176" t="s">
        <v>435</v>
      </c>
      <c r="B17" s="173" t="s">
        <v>436</v>
      </c>
      <c r="C17" s="169"/>
      <c r="D17" s="169"/>
      <c r="E17" s="169"/>
      <c r="H17" s="1343"/>
      <c r="J17" s="1349">
        <v>12044542</v>
      </c>
      <c r="K17" s="193">
        <v>3331</v>
      </c>
    </row>
    <row r="18" spans="1:11" ht="21" customHeight="1">
      <c r="A18" s="176" t="s">
        <v>437</v>
      </c>
      <c r="B18" s="173" t="s">
        <v>438</v>
      </c>
      <c r="C18" s="169"/>
      <c r="D18" s="1345">
        <f>-J18</f>
        <v>-62165252.021882012</v>
      </c>
      <c r="E18" s="169"/>
      <c r="H18" s="1343"/>
      <c r="J18" s="1349">
        <v>62165252.021882012</v>
      </c>
      <c r="K18" s="193">
        <v>3334</v>
      </c>
    </row>
    <row r="19" spans="1:11" ht="21" customHeight="1">
      <c r="A19" s="176" t="s">
        <v>439</v>
      </c>
      <c r="B19" s="173" t="s">
        <v>440</v>
      </c>
      <c r="C19" s="169"/>
      <c r="D19" s="81"/>
      <c r="E19" s="169"/>
      <c r="H19" s="1343"/>
      <c r="J19" s="1349">
        <v>1105500</v>
      </c>
      <c r="K19" s="193">
        <v>3335</v>
      </c>
    </row>
    <row r="20" spans="1:11" ht="21" customHeight="1">
      <c r="A20" s="1599" t="s">
        <v>441</v>
      </c>
      <c r="B20" s="1600" t="s">
        <v>442</v>
      </c>
      <c r="C20" s="1591"/>
      <c r="D20" s="97">
        <f>-(J17+J19+J15)</f>
        <v>-162895042</v>
      </c>
      <c r="E20" s="1591"/>
      <c r="H20" s="1343"/>
      <c r="J20" s="1349">
        <v>6105000</v>
      </c>
      <c r="K20" s="193">
        <v>152.13300000000001</v>
      </c>
    </row>
    <row r="21" spans="1:11" ht="21" customHeight="1">
      <c r="A21" s="1602" t="s">
        <v>443</v>
      </c>
      <c r="B21" s="1603" t="s">
        <v>404</v>
      </c>
      <c r="C21" s="1604"/>
      <c r="D21" s="1605">
        <f>D14+D15+D16+D18+D20</f>
        <v>301511847.50481158</v>
      </c>
      <c r="E21" s="1604"/>
      <c r="H21" s="1343"/>
      <c r="J21" s="1349">
        <v>759000</v>
      </c>
      <c r="K21" s="193">
        <v>156.13300000000001</v>
      </c>
    </row>
    <row r="22" spans="1:11" ht="21" customHeight="1">
      <c r="A22" s="1601" t="s">
        <v>444</v>
      </c>
      <c r="B22" s="174"/>
      <c r="C22" s="1597"/>
      <c r="D22" s="1597"/>
      <c r="E22" s="1597"/>
      <c r="H22" s="1343"/>
      <c r="J22" s="1349">
        <v>6600000</v>
      </c>
      <c r="K22" s="193">
        <v>242.13300000000001</v>
      </c>
    </row>
    <row r="23" spans="1:11" ht="15.75">
      <c r="A23" s="185" t="s">
        <v>445</v>
      </c>
      <c r="B23" s="173" t="s">
        <v>406</v>
      </c>
      <c r="C23" s="169"/>
      <c r="D23" s="1345">
        <f>-J22</f>
        <v>-6600000</v>
      </c>
      <c r="E23" s="169"/>
      <c r="H23" s="1343"/>
      <c r="J23" s="1349">
        <v>960968820</v>
      </c>
      <c r="K23" s="193">
        <v>331</v>
      </c>
    </row>
    <row r="24" spans="1:11" ht="21" customHeight="1">
      <c r="A24" s="176" t="s">
        <v>446</v>
      </c>
      <c r="B24" s="173" t="s">
        <v>408</v>
      </c>
      <c r="C24" s="169"/>
      <c r="D24" s="169"/>
      <c r="E24" s="169"/>
      <c r="H24" s="1343"/>
      <c r="J24" s="1349">
        <v>14083929</v>
      </c>
      <c r="K24" s="193">
        <v>642.13300000000004</v>
      </c>
    </row>
    <row r="25" spans="1:11" ht="21" customHeight="1">
      <c r="A25" s="176" t="s">
        <v>447</v>
      </c>
      <c r="B25" s="173" t="s">
        <v>410</v>
      </c>
      <c r="C25" s="169"/>
      <c r="D25" s="169"/>
      <c r="E25" s="169"/>
      <c r="G25" s="797">
        <f>SUM(G14:G24)</f>
        <v>2032184077.4241295</v>
      </c>
      <c r="H25" s="1343"/>
      <c r="J25" s="797">
        <f>SUM(J14:J24)</f>
        <v>1736444978.919318</v>
      </c>
    </row>
    <row r="26" spans="1:11" ht="21" customHeight="1">
      <c r="A26" s="176" t="s">
        <v>448</v>
      </c>
      <c r="B26" s="173" t="s">
        <v>412</v>
      </c>
      <c r="C26" s="169"/>
      <c r="D26" s="169"/>
      <c r="E26" s="169"/>
      <c r="G26" s="797">
        <v>2032184077.4241295</v>
      </c>
      <c r="H26" s="1343">
        <v>1736444978.919318</v>
      </c>
    </row>
    <row r="27" spans="1:11" ht="21" customHeight="1">
      <c r="A27" s="176" t="s">
        <v>449</v>
      </c>
      <c r="B27" s="173" t="s">
        <v>450</v>
      </c>
      <c r="C27" s="169"/>
      <c r="D27" s="169"/>
      <c r="E27" s="169"/>
      <c r="G27" s="797">
        <f>G25-G26</f>
        <v>0</v>
      </c>
      <c r="H27" s="1343">
        <f>H26-J25</f>
        <v>0</v>
      </c>
    </row>
    <row r="28" spans="1:11" ht="21" customHeight="1">
      <c r="A28" s="176" t="s">
        <v>451</v>
      </c>
      <c r="B28" s="173" t="s">
        <v>452</v>
      </c>
      <c r="C28" s="169"/>
      <c r="D28" s="169"/>
      <c r="E28" s="169"/>
      <c r="H28" s="1343"/>
    </row>
    <row r="29" spans="1:11" ht="21" customHeight="1">
      <c r="A29" s="1599" t="s">
        <v>453</v>
      </c>
      <c r="B29" s="1600" t="s">
        <v>454</v>
      </c>
      <c r="C29" s="1591"/>
      <c r="D29" s="1606">
        <f>G14</f>
        <v>827251</v>
      </c>
      <c r="E29" s="1591"/>
      <c r="H29" s="1343"/>
    </row>
    <row r="30" spans="1:11" ht="21" customHeight="1">
      <c r="A30" s="1602" t="s">
        <v>455</v>
      </c>
      <c r="B30" s="1603" t="s">
        <v>414</v>
      </c>
      <c r="C30" s="1604"/>
      <c r="D30" s="1605">
        <f>D23+D29</f>
        <v>-5772749</v>
      </c>
      <c r="E30" s="1604"/>
      <c r="H30" s="1343"/>
    </row>
    <row r="31" spans="1:11" ht="21" customHeight="1">
      <c r="A31" s="1596" t="s">
        <v>456</v>
      </c>
      <c r="B31" s="174"/>
      <c r="C31" s="1597"/>
      <c r="D31" s="1597"/>
      <c r="E31" s="1597"/>
      <c r="H31" s="1343"/>
    </row>
    <row r="32" spans="1:11" ht="21" customHeight="1">
      <c r="A32" s="185" t="s">
        <v>457</v>
      </c>
      <c r="B32" s="173" t="s">
        <v>416</v>
      </c>
      <c r="C32" s="169"/>
      <c r="D32" s="169"/>
      <c r="E32" s="169"/>
      <c r="H32" s="1343"/>
    </row>
    <row r="33" spans="1:10" ht="21" customHeight="1">
      <c r="A33" s="176" t="s">
        <v>458</v>
      </c>
      <c r="B33" s="173" t="s">
        <v>418</v>
      </c>
      <c r="C33" s="169"/>
      <c r="D33" s="169"/>
      <c r="E33" s="169"/>
    </row>
    <row r="34" spans="1:10" ht="21" customHeight="1">
      <c r="A34" s="176" t="s">
        <v>459</v>
      </c>
      <c r="B34" s="173" t="s">
        <v>460</v>
      </c>
      <c r="C34" s="169"/>
      <c r="D34" s="169"/>
      <c r="E34" s="169"/>
    </row>
    <row r="35" spans="1:10" ht="21" customHeight="1">
      <c r="A35" s="176" t="s">
        <v>461</v>
      </c>
      <c r="B35" s="173" t="s">
        <v>462</v>
      </c>
      <c r="C35" s="169"/>
      <c r="D35" s="169"/>
      <c r="E35" s="169"/>
    </row>
    <row r="36" spans="1:10" ht="21" customHeight="1">
      <c r="A36" s="176" t="s">
        <v>463</v>
      </c>
      <c r="B36" s="173" t="s">
        <v>464</v>
      </c>
      <c r="C36" s="169"/>
      <c r="D36" s="169"/>
      <c r="E36" s="169"/>
    </row>
    <row r="37" spans="1:10" ht="21" customHeight="1">
      <c r="A37" s="1599" t="s">
        <v>465</v>
      </c>
      <c r="B37" s="1600" t="s">
        <v>466</v>
      </c>
      <c r="C37" s="1591"/>
      <c r="D37" s="1591"/>
      <c r="E37" s="1591"/>
    </row>
    <row r="38" spans="1:10" ht="21" customHeight="1">
      <c r="A38" s="1602" t="s">
        <v>467</v>
      </c>
      <c r="B38" s="1603" t="s">
        <v>420</v>
      </c>
      <c r="C38" s="1604"/>
      <c r="D38" s="1604"/>
      <c r="E38" s="1604"/>
    </row>
    <row r="39" spans="1:10" ht="21" customHeight="1">
      <c r="A39" s="1596" t="s">
        <v>468</v>
      </c>
      <c r="B39" s="174" t="s">
        <v>422</v>
      </c>
      <c r="C39" s="175"/>
      <c r="D39" s="1607">
        <f>D21+D30</f>
        <v>295739098.50481158</v>
      </c>
      <c r="E39" s="175"/>
    </row>
    <row r="40" spans="1:10" ht="21" customHeight="1">
      <c r="A40" s="184" t="s">
        <v>469</v>
      </c>
      <c r="B40" s="172" t="s">
        <v>426</v>
      </c>
      <c r="C40" s="171"/>
      <c r="D40" s="1346">
        <f>CĐPS!C254+CĐPS!C255</f>
        <v>7315009249.566555</v>
      </c>
      <c r="E40" s="171"/>
    </row>
    <row r="41" spans="1:10" ht="21" customHeight="1">
      <c r="A41" s="186" t="s">
        <v>470</v>
      </c>
      <c r="B41" s="187" t="s">
        <v>471</v>
      </c>
      <c r="C41" s="177"/>
      <c r="D41" s="177"/>
      <c r="E41" s="177"/>
    </row>
    <row r="42" spans="1:10" ht="21" customHeight="1">
      <c r="A42" s="563" t="s">
        <v>472</v>
      </c>
      <c r="B42" s="564" t="s">
        <v>473</v>
      </c>
      <c r="C42" s="565"/>
      <c r="D42" s="1347">
        <f>D39+D40</f>
        <v>7610748348.0713663</v>
      </c>
      <c r="E42" s="565"/>
    </row>
    <row r="43" spans="1:10" ht="15.75">
      <c r="A43" s="170"/>
      <c r="B43" s="178"/>
      <c r="C43" s="170"/>
      <c r="D43" s="1348"/>
      <c r="E43" s="170"/>
    </row>
    <row r="44" spans="1:10" ht="15.75">
      <c r="A44" s="170"/>
      <c r="B44" s="178"/>
      <c r="C44" s="170"/>
      <c r="D44" s="188"/>
      <c r="E44" s="170"/>
    </row>
    <row r="45" spans="1:10" ht="15.75">
      <c r="A45" s="183"/>
      <c r="B45" s="178"/>
      <c r="C45" s="183"/>
      <c r="D45" s="170" t="s">
        <v>2170</v>
      </c>
      <c r="E45" s="183"/>
    </row>
    <row r="46" spans="1:10" ht="15.75">
      <c r="A46" s="595" t="s">
        <v>13</v>
      </c>
      <c r="B46" s="599" t="s">
        <v>475</v>
      </c>
      <c r="D46" s="2080" t="s">
        <v>391</v>
      </c>
      <c r="E46" s="2081"/>
    </row>
    <row r="47" spans="1:10" s="590" customFormat="1" ht="15.75">
      <c r="A47" s="596" t="s">
        <v>247</v>
      </c>
      <c r="B47" s="596" t="s">
        <v>1643</v>
      </c>
      <c r="D47" s="1843" t="s">
        <v>392</v>
      </c>
      <c r="E47" s="2082"/>
      <c r="G47" s="1344"/>
      <c r="H47" s="1344"/>
      <c r="I47" s="1344"/>
      <c r="J47" s="1344"/>
    </row>
    <row r="48" spans="1:10" ht="15.75">
      <c r="A48" s="170"/>
      <c r="B48" s="178"/>
      <c r="C48" s="170"/>
      <c r="D48" s="170"/>
      <c r="E48" s="170"/>
    </row>
    <row r="49" spans="1:5" ht="15.75">
      <c r="A49" s="170"/>
      <c r="B49" s="178"/>
      <c r="C49" s="170"/>
      <c r="D49" s="170"/>
      <c r="E49" s="170"/>
    </row>
    <row r="50" spans="1:5" ht="15.75">
      <c r="A50" s="189" t="s">
        <v>476</v>
      </c>
      <c r="B50" s="178"/>
      <c r="C50" s="170"/>
      <c r="D50" s="170"/>
      <c r="E50" s="170"/>
    </row>
  </sheetData>
  <mergeCells count="5">
    <mergeCell ref="A7:E7"/>
    <mergeCell ref="A8:E8"/>
    <mergeCell ref="A9:E9"/>
    <mergeCell ref="D46:E46"/>
    <mergeCell ref="D47:E47"/>
  </mergeCells>
  <printOptions horizontalCentered="1"/>
  <pageMargins left="0.25" right="0.25" top="0.75" bottom="0.25" header="0.3" footer="0.3"/>
  <pageSetup paperSize="9" orientation="landscape"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33CC"/>
  </sheetPr>
  <dimension ref="A1:H217"/>
  <sheetViews>
    <sheetView zoomScale="80" zoomScaleNormal="80" workbookViewId="0"/>
  </sheetViews>
  <sheetFormatPr defaultRowHeight="15"/>
  <cols>
    <col min="1" max="1" width="66.5703125" style="619" customWidth="1"/>
    <col min="2" max="2" width="42.140625" style="619" customWidth="1"/>
    <col min="3" max="3" width="15.42578125" style="619" customWidth="1"/>
    <col min="4" max="4" width="16.5703125" style="619" customWidth="1"/>
    <col min="5" max="5" width="21.5703125" style="619" customWidth="1"/>
    <col min="6" max="16384" width="9.140625" style="619"/>
  </cols>
  <sheetData>
    <row r="1" spans="1:8" ht="15.75">
      <c r="A1" s="598" t="str">
        <f>+'Thong tin DN'!B4</f>
        <v>CÔNG TY TNHH TMDV VÀ XD ĐỨC HÀ</v>
      </c>
      <c r="F1" s="620" t="s">
        <v>1548</v>
      </c>
    </row>
    <row r="2" spans="1:8" ht="15.75">
      <c r="A2" s="598" t="str">
        <f>+'Thong tin DN'!B7</f>
        <v>Số 1D, TT Bà Triệu, P.Nguyễn Trãi, Q.Hà Đông, TP.Hà Nội</v>
      </c>
      <c r="F2" s="621" t="s">
        <v>1547</v>
      </c>
    </row>
    <row r="3" spans="1:8" ht="15.75">
      <c r="F3" s="621" t="s">
        <v>1549</v>
      </c>
    </row>
    <row r="7" spans="1:8" ht="31.5" customHeight="1">
      <c r="A7" s="2089" t="s">
        <v>478</v>
      </c>
      <c r="B7" s="2089"/>
      <c r="C7" s="2089"/>
      <c r="D7" s="2089"/>
      <c r="E7" s="2089"/>
      <c r="F7" s="2086"/>
      <c r="G7" s="2086"/>
      <c r="H7" s="2086"/>
    </row>
    <row r="8" spans="1:8" ht="15.75">
      <c r="A8" s="2090" t="s">
        <v>1644</v>
      </c>
      <c r="B8" s="2090"/>
      <c r="C8" s="2090"/>
      <c r="D8" s="2090"/>
      <c r="E8" s="2090"/>
      <c r="F8" s="2086"/>
      <c r="G8" s="2086"/>
      <c r="H8" s="2086"/>
    </row>
    <row r="10" spans="1:8" ht="18" customHeight="1">
      <c r="A10" s="622" t="s">
        <v>479</v>
      </c>
      <c r="B10" s="623"/>
      <c r="C10" s="623"/>
      <c r="D10" s="623"/>
      <c r="E10" s="623"/>
      <c r="F10" s="623"/>
      <c r="G10" s="623"/>
      <c r="H10" s="623"/>
    </row>
    <row r="11" spans="1:8" ht="18" customHeight="1">
      <c r="A11" s="624" t="s">
        <v>480</v>
      </c>
      <c r="B11" s="623"/>
      <c r="C11" s="623"/>
      <c r="D11" s="623"/>
      <c r="E11" s="623"/>
      <c r="F11" s="623"/>
      <c r="G11" s="623"/>
      <c r="H11" s="623"/>
    </row>
    <row r="12" spans="1:8" ht="18" customHeight="1">
      <c r="A12" s="624" t="s">
        <v>481</v>
      </c>
      <c r="B12" s="623"/>
      <c r="C12" s="623"/>
      <c r="D12" s="623"/>
      <c r="E12" s="623"/>
      <c r="F12" s="623"/>
      <c r="G12" s="623"/>
      <c r="H12" s="623"/>
    </row>
    <row r="13" spans="1:8" ht="18" customHeight="1">
      <c r="A13" s="624" t="s">
        <v>482</v>
      </c>
      <c r="B13" s="623"/>
      <c r="C13" s="623"/>
      <c r="D13" s="623"/>
      <c r="E13" s="623"/>
      <c r="F13" s="623"/>
      <c r="G13" s="623"/>
      <c r="H13" s="623"/>
    </row>
    <row r="14" spans="1:8" ht="18" customHeight="1">
      <c r="A14" s="624" t="s">
        <v>483</v>
      </c>
      <c r="B14" s="623"/>
      <c r="C14" s="623"/>
      <c r="D14" s="623"/>
      <c r="E14" s="623"/>
      <c r="F14" s="623"/>
      <c r="G14" s="623"/>
      <c r="H14" s="623"/>
    </row>
    <row r="15" spans="1:8" ht="18" customHeight="1">
      <c r="A15" s="2099" t="s">
        <v>484</v>
      </c>
      <c r="B15" s="2099"/>
      <c r="C15" s="2099"/>
      <c r="D15" s="2099"/>
      <c r="E15" s="2099"/>
      <c r="F15" s="623"/>
      <c r="G15" s="623"/>
      <c r="H15" s="623"/>
    </row>
    <row r="16" spans="1:8" ht="30" customHeight="1">
      <c r="A16" s="2099" t="s">
        <v>485</v>
      </c>
      <c r="B16" s="2099"/>
      <c r="C16" s="2099"/>
      <c r="D16" s="2099"/>
      <c r="E16" s="2099"/>
      <c r="F16" s="623"/>
      <c r="G16" s="623"/>
      <c r="H16" s="623"/>
    </row>
    <row r="17" spans="1:8" ht="18" customHeight="1">
      <c r="A17" s="622" t="s">
        <v>486</v>
      </c>
      <c r="B17" s="623"/>
      <c r="C17" s="623"/>
      <c r="D17" s="623"/>
      <c r="E17" s="623"/>
      <c r="F17" s="623"/>
      <c r="G17" s="623"/>
      <c r="H17" s="623"/>
    </row>
    <row r="18" spans="1:8" ht="18" customHeight="1">
      <c r="A18" s="625" t="s">
        <v>487</v>
      </c>
      <c r="B18" s="623"/>
      <c r="C18" s="623"/>
      <c r="D18" s="623"/>
      <c r="E18" s="623"/>
      <c r="F18" s="623"/>
      <c r="G18" s="623"/>
      <c r="H18" s="623"/>
    </row>
    <row r="19" spans="1:8" ht="18" customHeight="1">
      <c r="A19" s="624" t="s">
        <v>488</v>
      </c>
      <c r="B19" s="623"/>
      <c r="C19" s="623"/>
      <c r="D19" s="623"/>
      <c r="E19" s="623"/>
      <c r="F19" s="623"/>
      <c r="G19" s="623"/>
      <c r="H19" s="623"/>
    </row>
    <row r="20" spans="1:8" ht="18" customHeight="1">
      <c r="A20" s="622" t="s">
        <v>489</v>
      </c>
      <c r="B20" s="623"/>
      <c r="C20" s="623"/>
      <c r="D20" s="623"/>
      <c r="E20" s="623"/>
      <c r="F20" s="623"/>
      <c r="G20" s="623"/>
      <c r="H20" s="623"/>
    </row>
    <row r="21" spans="1:8" ht="18" customHeight="1">
      <c r="A21" s="624" t="s">
        <v>490</v>
      </c>
      <c r="B21" s="623"/>
      <c r="C21" s="623"/>
      <c r="D21" s="623"/>
      <c r="E21" s="623"/>
      <c r="F21" s="623"/>
      <c r="G21" s="623"/>
      <c r="H21" s="623"/>
    </row>
    <row r="22" spans="1:8" ht="18" customHeight="1">
      <c r="A22" s="2100" t="s">
        <v>491</v>
      </c>
      <c r="B22" s="2100"/>
      <c r="C22" s="2100"/>
      <c r="D22" s="2100"/>
      <c r="E22" s="2100"/>
      <c r="F22" s="623"/>
      <c r="G22" s="623"/>
      <c r="H22" s="623"/>
    </row>
    <row r="23" spans="1:8" ht="18" customHeight="1">
      <c r="A23" s="624" t="s">
        <v>492</v>
      </c>
      <c r="B23" s="623"/>
      <c r="C23" s="623"/>
      <c r="D23" s="623"/>
      <c r="E23" s="623"/>
      <c r="F23" s="623"/>
      <c r="G23" s="623"/>
      <c r="H23" s="623"/>
    </row>
    <row r="24" spans="1:8" ht="18" customHeight="1">
      <c r="A24" s="624" t="s">
        <v>493</v>
      </c>
      <c r="B24" s="623"/>
      <c r="C24" s="623"/>
      <c r="D24" s="623"/>
      <c r="E24" s="623"/>
      <c r="F24" s="623"/>
      <c r="G24" s="623"/>
      <c r="H24" s="623"/>
    </row>
    <row r="25" spans="1:8" ht="18" customHeight="1">
      <c r="A25" s="624" t="s">
        <v>494</v>
      </c>
      <c r="B25" s="623"/>
      <c r="C25" s="623"/>
      <c r="D25" s="623"/>
      <c r="E25" s="623"/>
      <c r="F25" s="623"/>
      <c r="G25" s="623"/>
      <c r="H25" s="623"/>
    </row>
    <row r="26" spans="1:8" ht="18" customHeight="1">
      <c r="A26" s="624" t="s">
        <v>495</v>
      </c>
      <c r="B26" s="623"/>
      <c r="C26" s="623"/>
      <c r="D26" s="623"/>
      <c r="E26" s="623"/>
      <c r="F26" s="623"/>
      <c r="G26" s="623"/>
      <c r="H26" s="623"/>
    </row>
    <row r="27" spans="1:8" ht="18" customHeight="1">
      <c r="A27" s="624" t="s">
        <v>496</v>
      </c>
      <c r="B27" s="623"/>
      <c r="C27" s="623"/>
      <c r="D27" s="623"/>
      <c r="E27" s="623"/>
      <c r="F27" s="623"/>
      <c r="G27" s="623"/>
      <c r="H27" s="623"/>
    </row>
    <row r="28" spans="1:8" ht="18" customHeight="1">
      <c r="A28" s="624" t="s">
        <v>497</v>
      </c>
      <c r="B28" s="623"/>
      <c r="C28" s="623"/>
      <c r="D28" s="623"/>
      <c r="E28" s="623"/>
      <c r="F28" s="623"/>
      <c r="G28" s="623"/>
      <c r="H28" s="623"/>
    </row>
    <row r="29" spans="1:8" ht="18" customHeight="1">
      <c r="A29" s="624" t="s">
        <v>498</v>
      </c>
      <c r="B29" s="623"/>
      <c r="C29" s="623"/>
      <c r="D29" s="623"/>
      <c r="E29" s="623"/>
      <c r="F29" s="623"/>
      <c r="G29" s="623"/>
      <c r="H29" s="623"/>
    </row>
    <row r="30" spans="1:8" ht="18" customHeight="1">
      <c r="A30" s="624" t="s">
        <v>499</v>
      </c>
      <c r="B30" s="623"/>
      <c r="C30" s="623"/>
      <c r="D30" s="623"/>
      <c r="E30" s="623"/>
      <c r="F30" s="623"/>
      <c r="G30" s="623"/>
      <c r="H30" s="623"/>
    </row>
    <row r="31" spans="1:8" ht="18" customHeight="1">
      <c r="A31" s="624" t="s">
        <v>500</v>
      </c>
      <c r="B31" s="623"/>
      <c r="C31" s="623"/>
      <c r="D31" s="623"/>
      <c r="E31" s="623"/>
      <c r="F31" s="623"/>
      <c r="G31" s="623"/>
      <c r="H31" s="623"/>
    </row>
    <row r="32" spans="1:8" ht="18" customHeight="1">
      <c r="A32" s="624" t="s">
        <v>501</v>
      </c>
      <c r="B32" s="623"/>
      <c r="C32" s="623"/>
      <c r="D32" s="623"/>
      <c r="E32" s="623"/>
      <c r="F32" s="623"/>
      <c r="G32" s="623"/>
      <c r="H32" s="623"/>
    </row>
    <row r="33" spans="1:8" ht="18" customHeight="1">
      <c r="A33" s="624" t="s">
        <v>502</v>
      </c>
      <c r="B33" s="623"/>
      <c r="C33" s="623"/>
      <c r="D33" s="623"/>
      <c r="E33" s="623"/>
      <c r="F33" s="623"/>
      <c r="G33" s="623"/>
      <c r="H33" s="623"/>
    </row>
    <row r="34" spans="1:8" ht="18" customHeight="1">
      <c r="A34" s="624" t="s">
        <v>503</v>
      </c>
      <c r="B34" s="623"/>
      <c r="C34" s="623"/>
      <c r="D34" s="623"/>
      <c r="E34" s="623"/>
      <c r="F34" s="623"/>
      <c r="G34" s="623"/>
      <c r="H34" s="623"/>
    </row>
    <row r="35" spans="1:8" ht="18" customHeight="1">
      <c r="A35" s="2100" t="s">
        <v>504</v>
      </c>
      <c r="B35" s="2100"/>
      <c r="C35" s="2100"/>
      <c r="D35" s="2100"/>
      <c r="E35" s="2100"/>
      <c r="F35" s="623"/>
      <c r="G35" s="623"/>
      <c r="H35" s="623"/>
    </row>
    <row r="36" spans="1:8" ht="18" customHeight="1">
      <c r="A36" s="626"/>
      <c r="B36" s="623"/>
      <c r="C36" s="627" t="s">
        <v>505</v>
      </c>
      <c r="D36" s="623"/>
      <c r="E36" s="623"/>
      <c r="F36" s="623"/>
      <c r="G36" s="623"/>
      <c r="H36" s="623"/>
    </row>
    <row r="37" spans="1:8" ht="18" customHeight="1">
      <c r="A37" s="628" t="s">
        <v>506</v>
      </c>
      <c r="B37" s="629" t="s">
        <v>507</v>
      </c>
      <c r="C37" s="629" t="s">
        <v>508</v>
      </c>
      <c r="D37" s="623"/>
      <c r="E37" s="623"/>
      <c r="F37" s="623"/>
      <c r="G37" s="623"/>
      <c r="H37" s="623"/>
    </row>
    <row r="38" spans="1:8" ht="18" customHeight="1">
      <c r="A38" s="630" t="s">
        <v>509</v>
      </c>
      <c r="B38" s="630"/>
      <c r="C38" s="630"/>
      <c r="D38" s="623"/>
      <c r="E38" s="623"/>
      <c r="F38" s="623"/>
      <c r="G38" s="623"/>
      <c r="H38" s="623"/>
    </row>
    <row r="39" spans="1:8" ht="18" customHeight="1">
      <c r="A39" s="630" t="s">
        <v>510</v>
      </c>
      <c r="B39" s="630"/>
      <c r="C39" s="630"/>
      <c r="D39" s="623"/>
      <c r="E39" s="623"/>
      <c r="F39" s="623"/>
      <c r="G39" s="623"/>
      <c r="H39" s="623"/>
    </row>
    <row r="40" spans="1:8" ht="18" customHeight="1">
      <c r="A40" s="630" t="s">
        <v>511</v>
      </c>
      <c r="B40" s="630"/>
      <c r="C40" s="630"/>
      <c r="D40" s="623"/>
      <c r="E40" s="623"/>
      <c r="F40" s="623"/>
      <c r="G40" s="623"/>
      <c r="H40" s="623"/>
    </row>
    <row r="41" spans="1:8" ht="18" customHeight="1">
      <c r="A41" s="630" t="s">
        <v>1650</v>
      </c>
      <c r="B41" s="630" t="s">
        <v>512</v>
      </c>
      <c r="C41" s="630" t="s">
        <v>512</v>
      </c>
      <c r="D41" s="623"/>
      <c r="E41" s="623"/>
      <c r="F41" s="623"/>
      <c r="G41" s="623"/>
      <c r="H41" s="623"/>
    </row>
    <row r="42" spans="1:8" ht="18" customHeight="1">
      <c r="A42" s="631" t="s">
        <v>513</v>
      </c>
      <c r="B42" s="629" t="s">
        <v>507</v>
      </c>
      <c r="C42" s="630" t="s">
        <v>1651</v>
      </c>
      <c r="D42" s="623"/>
      <c r="E42" s="623"/>
      <c r="F42" s="623"/>
      <c r="G42" s="623"/>
      <c r="H42" s="623"/>
    </row>
    <row r="43" spans="1:8" ht="18" customHeight="1">
      <c r="A43" s="632" t="s">
        <v>514</v>
      </c>
      <c r="B43" s="630"/>
      <c r="C43" s="630"/>
      <c r="D43" s="623"/>
      <c r="E43" s="623"/>
      <c r="F43" s="623"/>
      <c r="G43" s="623"/>
      <c r="H43" s="623"/>
    </row>
    <row r="44" spans="1:8" ht="18" customHeight="1">
      <c r="A44" s="632" t="s">
        <v>515</v>
      </c>
      <c r="B44" s="630"/>
      <c r="C44" s="630"/>
      <c r="D44" s="623"/>
      <c r="E44" s="623"/>
      <c r="F44" s="623"/>
      <c r="G44" s="623"/>
      <c r="H44" s="623"/>
    </row>
    <row r="45" spans="1:8" ht="18" customHeight="1">
      <c r="A45" s="632" t="s">
        <v>516</v>
      </c>
      <c r="B45" s="630"/>
      <c r="C45" s="630"/>
      <c r="D45" s="623"/>
      <c r="E45" s="623"/>
      <c r="F45" s="623"/>
      <c r="G45" s="623"/>
      <c r="H45" s="623"/>
    </row>
    <row r="46" spans="1:8" ht="18" customHeight="1">
      <c r="A46" s="632" t="s">
        <v>517</v>
      </c>
      <c r="B46" s="630"/>
      <c r="C46" s="630"/>
      <c r="D46" s="623"/>
      <c r="E46" s="623"/>
      <c r="F46" s="623"/>
      <c r="G46" s="623"/>
      <c r="H46" s="623"/>
    </row>
    <row r="47" spans="1:8" ht="18" customHeight="1">
      <c r="A47" s="632" t="s">
        <v>518</v>
      </c>
      <c r="B47" s="630"/>
      <c r="C47" s="630"/>
      <c r="D47" s="623"/>
      <c r="E47" s="623"/>
      <c r="F47" s="623"/>
      <c r="G47" s="623"/>
      <c r="H47" s="623"/>
    </row>
    <row r="48" spans="1:8" ht="18" customHeight="1">
      <c r="A48" s="632" t="s">
        <v>519</v>
      </c>
      <c r="B48" s="630"/>
      <c r="C48" s="630"/>
      <c r="D48" s="623"/>
      <c r="E48" s="623"/>
      <c r="F48" s="623"/>
      <c r="G48" s="623"/>
      <c r="H48" s="623"/>
    </row>
    <row r="49" spans="1:8" ht="18" customHeight="1">
      <c r="A49" s="632" t="s">
        <v>520</v>
      </c>
      <c r="B49" s="630"/>
      <c r="C49" s="630"/>
      <c r="D49" s="623"/>
      <c r="E49" s="623"/>
      <c r="F49" s="623"/>
      <c r="G49" s="623"/>
      <c r="H49" s="623"/>
    </row>
    <row r="50" spans="1:8" ht="18" customHeight="1">
      <c r="A50" s="632" t="s">
        <v>521</v>
      </c>
      <c r="B50" s="630"/>
      <c r="C50" s="630"/>
      <c r="D50" s="623"/>
      <c r="E50" s="623"/>
      <c r="F50" s="623"/>
      <c r="G50" s="623"/>
      <c r="H50" s="623"/>
    </row>
    <row r="51" spans="1:8" ht="18" customHeight="1">
      <c r="A51" s="632" t="s">
        <v>522</v>
      </c>
      <c r="B51" s="630"/>
      <c r="C51" s="630"/>
      <c r="D51" s="623"/>
      <c r="E51" s="623"/>
      <c r="F51" s="623"/>
      <c r="G51" s="623"/>
      <c r="H51" s="623"/>
    </row>
    <row r="52" spans="1:8" ht="18" customHeight="1">
      <c r="A52" s="632" t="s">
        <v>523</v>
      </c>
      <c r="B52" s="630"/>
      <c r="C52" s="630"/>
      <c r="D52" s="623"/>
      <c r="E52" s="623"/>
      <c r="F52" s="623"/>
      <c r="G52" s="623"/>
      <c r="H52" s="623"/>
    </row>
    <row r="53" spans="1:8" ht="18" customHeight="1">
      <c r="A53" s="631" t="s">
        <v>524</v>
      </c>
      <c r="B53" s="633" t="s">
        <v>507</v>
      </c>
      <c r="C53" s="633" t="s">
        <v>508</v>
      </c>
      <c r="D53" s="623"/>
      <c r="E53" s="623"/>
      <c r="F53" s="623"/>
      <c r="G53" s="623"/>
      <c r="H53" s="623"/>
    </row>
    <row r="54" spans="1:8" ht="18" customHeight="1">
      <c r="A54" s="632" t="s">
        <v>525</v>
      </c>
      <c r="B54" s="630"/>
      <c r="C54" s="630"/>
      <c r="D54" s="623"/>
      <c r="E54" s="623"/>
      <c r="F54" s="623"/>
      <c r="G54" s="623"/>
      <c r="H54" s="623"/>
    </row>
    <row r="55" spans="1:8" ht="18" customHeight="1">
      <c r="A55" s="632" t="s">
        <v>526</v>
      </c>
      <c r="B55" s="630"/>
      <c r="C55" s="630"/>
      <c r="D55" s="623"/>
      <c r="E55" s="623"/>
      <c r="F55" s="623"/>
      <c r="G55" s="623"/>
      <c r="H55" s="623"/>
    </row>
    <row r="56" spans="1:8" ht="18" customHeight="1">
      <c r="A56" s="632" t="s">
        <v>527</v>
      </c>
      <c r="B56" s="630"/>
      <c r="C56" s="630"/>
      <c r="D56" s="623"/>
      <c r="E56" s="623"/>
      <c r="F56" s="623"/>
      <c r="G56" s="623"/>
      <c r="H56" s="623"/>
    </row>
    <row r="57" spans="1:8" ht="18" customHeight="1">
      <c r="A57" s="632" t="s">
        <v>528</v>
      </c>
      <c r="B57" s="630"/>
      <c r="C57" s="630"/>
      <c r="D57" s="623"/>
      <c r="E57" s="623"/>
      <c r="F57" s="623"/>
      <c r="G57" s="623"/>
      <c r="H57" s="623"/>
    </row>
    <row r="58" spans="1:8" ht="18" customHeight="1">
      <c r="A58" s="634" t="s">
        <v>529</v>
      </c>
      <c r="B58" s="630"/>
      <c r="C58" s="630"/>
      <c r="D58" s="623"/>
      <c r="E58" s="623"/>
      <c r="F58" s="623"/>
      <c r="G58" s="623"/>
      <c r="H58" s="623"/>
    </row>
    <row r="59" spans="1:8" ht="18" customHeight="1">
      <c r="A59" s="634" t="s">
        <v>530</v>
      </c>
      <c r="B59" s="630"/>
      <c r="C59" s="630"/>
      <c r="D59" s="623"/>
      <c r="E59" s="623"/>
      <c r="F59" s="623"/>
      <c r="G59" s="623"/>
      <c r="H59" s="623"/>
    </row>
    <row r="60" spans="1:8" ht="18" customHeight="1">
      <c r="A60" s="634" t="s">
        <v>531</v>
      </c>
      <c r="B60" s="630"/>
      <c r="C60" s="630"/>
      <c r="D60" s="623"/>
      <c r="E60" s="623"/>
      <c r="F60" s="623"/>
      <c r="G60" s="623"/>
      <c r="H60" s="623"/>
    </row>
    <row r="61" spans="1:8" ht="18" customHeight="1">
      <c r="A61" s="634" t="s">
        <v>532</v>
      </c>
      <c r="B61" s="630"/>
      <c r="C61" s="630"/>
      <c r="D61" s="623"/>
      <c r="E61" s="623"/>
      <c r="F61" s="623"/>
      <c r="G61" s="623"/>
      <c r="H61" s="623"/>
    </row>
    <row r="62" spans="1:8" ht="18" customHeight="1">
      <c r="A62" s="634" t="s">
        <v>533</v>
      </c>
      <c r="B62" s="630"/>
      <c r="C62" s="630"/>
      <c r="D62" s="623"/>
      <c r="E62" s="623"/>
      <c r="F62" s="623"/>
      <c r="G62" s="623"/>
      <c r="H62" s="623"/>
    </row>
    <row r="63" spans="1:8" ht="18" customHeight="1">
      <c r="A63" s="634" t="s">
        <v>534</v>
      </c>
      <c r="B63" s="630"/>
      <c r="C63" s="630"/>
      <c r="D63" s="623"/>
      <c r="E63" s="623"/>
      <c r="F63" s="623"/>
      <c r="G63" s="623"/>
      <c r="H63" s="623"/>
    </row>
    <row r="64" spans="1:8" ht="18" customHeight="1">
      <c r="A64" s="635" t="s">
        <v>535</v>
      </c>
      <c r="B64" s="630"/>
      <c r="C64" s="630"/>
      <c r="D64" s="623"/>
      <c r="E64" s="623"/>
      <c r="F64" s="623"/>
      <c r="G64" s="623"/>
      <c r="H64" s="623"/>
    </row>
    <row r="65" spans="1:8" ht="18" customHeight="1">
      <c r="A65" s="635" t="s">
        <v>536</v>
      </c>
      <c r="B65" s="630"/>
      <c r="C65" s="630"/>
      <c r="D65" s="623"/>
      <c r="E65" s="623"/>
      <c r="F65" s="623"/>
      <c r="G65" s="623"/>
      <c r="H65" s="623"/>
    </row>
    <row r="66" spans="1:8" ht="34.5" customHeight="1">
      <c r="A66" s="635" t="s">
        <v>537</v>
      </c>
      <c r="B66" s="630"/>
      <c r="C66" s="630"/>
      <c r="D66" s="623"/>
      <c r="E66" s="623"/>
      <c r="F66" s="623"/>
      <c r="G66" s="623"/>
      <c r="H66" s="623"/>
    </row>
    <row r="67" spans="1:8" ht="18" customHeight="1">
      <c r="A67" s="636" t="s">
        <v>538</v>
      </c>
      <c r="B67" s="633" t="s">
        <v>507</v>
      </c>
      <c r="C67" s="633" t="s">
        <v>508</v>
      </c>
      <c r="D67" s="623"/>
      <c r="E67" s="623"/>
      <c r="F67" s="623"/>
      <c r="G67" s="623"/>
      <c r="H67" s="623"/>
    </row>
    <row r="68" spans="1:8" ht="18" customHeight="1">
      <c r="A68" s="635" t="s">
        <v>539</v>
      </c>
      <c r="B68" s="630"/>
      <c r="C68" s="630"/>
      <c r="D68" s="623"/>
      <c r="E68" s="623"/>
      <c r="F68" s="623"/>
      <c r="G68" s="623"/>
      <c r="H68" s="623"/>
    </row>
    <row r="69" spans="1:8" ht="18" customHeight="1">
      <c r="A69" s="635" t="s">
        <v>540</v>
      </c>
      <c r="B69" s="630"/>
      <c r="C69" s="630"/>
      <c r="D69" s="623"/>
      <c r="E69" s="623"/>
      <c r="F69" s="623"/>
      <c r="G69" s="623"/>
      <c r="H69" s="623"/>
    </row>
    <row r="70" spans="1:8" ht="18" customHeight="1">
      <c r="A70" s="635" t="s">
        <v>541</v>
      </c>
      <c r="B70" s="630"/>
      <c r="C70" s="630"/>
      <c r="D70" s="623"/>
      <c r="E70" s="623"/>
      <c r="F70" s="623"/>
      <c r="G70" s="623"/>
      <c r="H70" s="623"/>
    </row>
    <row r="71" spans="1:8" ht="18" customHeight="1">
      <c r="A71" s="635" t="s">
        <v>542</v>
      </c>
      <c r="B71" s="630"/>
      <c r="C71" s="630"/>
      <c r="D71" s="623"/>
      <c r="E71" s="623"/>
      <c r="F71" s="623"/>
      <c r="G71" s="623"/>
      <c r="H71" s="623"/>
    </row>
    <row r="72" spans="1:8" ht="18" customHeight="1">
      <c r="A72" s="635" t="s">
        <v>543</v>
      </c>
      <c r="B72" s="630"/>
      <c r="C72" s="630"/>
      <c r="D72" s="623"/>
      <c r="E72" s="623"/>
      <c r="F72" s="623"/>
      <c r="G72" s="623"/>
      <c r="H72" s="623"/>
    </row>
    <row r="73" spans="1:8" ht="18" customHeight="1">
      <c r="A73" s="635" t="s">
        <v>544</v>
      </c>
      <c r="B73" s="630"/>
      <c r="C73" s="630"/>
      <c r="D73" s="623"/>
      <c r="E73" s="623"/>
      <c r="F73" s="623"/>
      <c r="G73" s="623"/>
      <c r="H73" s="623"/>
    </row>
    <row r="74" spans="1:8" ht="18" customHeight="1">
      <c r="A74" s="635" t="s">
        <v>545</v>
      </c>
      <c r="B74" s="630"/>
      <c r="C74" s="630"/>
      <c r="D74" s="623"/>
      <c r="E74" s="623"/>
      <c r="F74" s="623"/>
      <c r="G74" s="623"/>
      <c r="H74" s="623"/>
    </row>
    <row r="75" spans="1:8" ht="18" customHeight="1">
      <c r="A75" s="637" t="s">
        <v>546</v>
      </c>
      <c r="B75" s="630"/>
      <c r="C75" s="630"/>
      <c r="D75" s="623"/>
      <c r="E75" s="623"/>
      <c r="F75" s="623"/>
      <c r="G75" s="623"/>
      <c r="H75" s="623"/>
    </row>
    <row r="76" spans="1:8" ht="18" customHeight="1">
      <c r="A76" s="631" t="s">
        <v>547</v>
      </c>
      <c r="B76" s="630"/>
      <c r="C76" s="630"/>
      <c r="D76" s="623"/>
      <c r="E76" s="623"/>
      <c r="F76" s="623"/>
      <c r="G76" s="623"/>
      <c r="H76" s="623"/>
    </row>
    <row r="77" spans="1:8" ht="32.25" customHeight="1">
      <c r="A77" s="635" t="s">
        <v>548</v>
      </c>
      <c r="B77" s="630"/>
      <c r="C77" s="630"/>
      <c r="D77" s="623"/>
      <c r="E77" s="623"/>
      <c r="F77" s="623"/>
      <c r="G77" s="623"/>
      <c r="H77" s="623"/>
    </row>
    <row r="78" spans="1:8" ht="18" customHeight="1">
      <c r="A78" s="635" t="s">
        <v>549</v>
      </c>
      <c r="B78" s="630"/>
      <c r="C78" s="630"/>
      <c r="D78" s="623"/>
      <c r="E78" s="623"/>
      <c r="F78" s="623"/>
      <c r="G78" s="623"/>
      <c r="H78" s="623"/>
    </row>
    <row r="79" spans="1:8" ht="36.75" customHeight="1">
      <c r="A79" s="624" t="s">
        <v>550</v>
      </c>
      <c r="B79" s="623"/>
      <c r="C79" s="623"/>
      <c r="D79" s="623"/>
      <c r="E79" s="623"/>
      <c r="F79" s="623"/>
      <c r="G79" s="623"/>
      <c r="H79" s="623"/>
    </row>
    <row r="80" spans="1:8" ht="36.75" customHeight="1">
      <c r="A80" s="624" t="s">
        <v>551</v>
      </c>
      <c r="B80" s="623"/>
      <c r="C80" s="623"/>
      <c r="D80" s="623"/>
      <c r="E80" s="623"/>
      <c r="F80" s="623"/>
      <c r="G80" s="623"/>
      <c r="H80" s="623"/>
    </row>
    <row r="81" spans="1:8" ht="36.75" customHeight="1">
      <c r="A81" s="624" t="s">
        <v>552</v>
      </c>
      <c r="B81" s="623"/>
      <c r="C81" s="623"/>
      <c r="D81" s="623"/>
      <c r="E81" s="623"/>
      <c r="F81" s="623"/>
      <c r="G81" s="623"/>
      <c r="H81" s="623"/>
    </row>
    <row r="82" spans="1:8" ht="18" customHeight="1">
      <c r="A82" s="638" t="s">
        <v>553</v>
      </c>
      <c r="B82" s="638" t="s">
        <v>554</v>
      </c>
      <c r="C82" s="638" t="s">
        <v>555</v>
      </c>
      <c r="D82" s="638" t="s">
        <v>556</v>
      </c>
      <c r="E82" s="638" t="s">
        <v>557</v>
      </c>
      <c r="F82" s="623"/>
      <c r="G82" s="623"/>
      <c r="H82" s="623"/>
    </row>
    <row r="83" spans="1:8" ht="18" customHeight="1">
      <c r="A83" s="637" t="s">
        <v>558</v>
      </c>
      <c r="B83" s="635"/>
      <c r="C83" s="635"/>
      <c r="D83" s="635"/>
      <c r="E83" s="630"/>
      <c r="F83" s="623"/>
      <c r="G83" s="623"/>
      <c r="H83" s="623"/>
    </row>
    <row r="84" spans="1:8" ht="18" customHeight="1">
      <c r="A84" s="635" t="s">
        <v>559</v>
      </c>
      <c r="B84" s="637"/>
      <c r="C84" s="637"/>
      <c r="D84" s="637"/>
      <c r="E84" s="637"/>
      <c r="F84" s="623"/>
      <c r="G84" s="623"/>
      <c r="H84" s="623"/>
    </row>
    <row r="85" spans="1:8" ht="18" customHeight="1">
      <c r="A85" s="635" t="s">
        <v>560</v>
      </c>
      <c r="B85" s="637"/>
      <c r="C85" s="637"/>
      <c r="D85" s="637"/>
      <c r="E85" s="637"/>
      <c r="F85" s="623"/>
      <c r="G85" s="623"/>
      <c r="H85" s="623"/>
    </row>
    <row r="86" spans="1:8" ht="18" customHeight="1">
      <c r="A86" s="635" t="s">
        <v>561</v>
      </c>
      <c r="B86" s="634"/>
      <c r="C86" s="634"/>
      <c r="D86" s="634"/>
      <c r="E86" s="634"/>
      <c r="F86" s="623"/>
      <c r="G86" s="623"/>
      <c r="H86" s="623"/>
    </row>
    <row r="87" spans="1:8" ht="18" customHeight="1">
      <c r="A87" s="637" t="s">
        <v>562</v>
      </c>
      <c r="B87" s="634"/>
      <c r="C87" s="634"/>
      <c r="D87" s="634"/>
      <c r="E87" s="634"/>
      <c r="F87" s="623"/>
      <c r="G87" s="623"/>
      <c r="H87" s="623"/>
    </row>
    <row r="88" spans="1:8" ht="18" customHeight="1">
      <c r="A88" s="630" t="s">
        <v>559</v>
      </c>
      <c r="B88" s="634"/>
      <c r="C88" s="634"/>
      <c r="D88" s="634"/>
      <c r="E88" s="634"/>
      <c r="F88" s="623"/>
      <c r="G88" s="623"/>
      <c r="H88" s="623"/>
    </row>
    <row r="89" spans="1:8" ht="18" customHeight="1">
      <c r="A89" s="630" t="s">
        <v>560</v>
      </c>
      <c r="B89" s="634"/>
      <c r="C89" s="634"/>
      <c r="D89" s="634"/>
      <c r="E89" s="634"/>
      <c r="F89" s="623"/>
      <c r="G89" s="623"/>
      <c r="H89" s="623"/>
    </row>
    <row r="90" spans="1:8" ht="18" customHeight="1">
      <c r="A90" s="630" t="s">
        <v>561</v>
      </c>
      <c r="B90" s="634"/>
      <c r="C90" s="634"/>
      <c r="D90" s="634"/>
      <c r="E90" s="634"/>
      <c r="F90" s="623"/>
      <c r="G90" s="623"/>
      <c r="H90" s="623"/>
    </row>
    <row r="91" spans="1:8" ht="18" customHeight="1">
      <c r="A91" s="637" t="s">
        <v>563</v>
      </c>
      <c r="B91" s="634"/>
      <c r="C91" s="634"/>
      <c r="D91" s="634"/>
      <c r="E91" s="634"/>
      <c r="F91" s="623"/>
      <c r="G91" s="623"/>
      <c r="H91" s="623"/>
    </row>
    <row r="92" spans="1:8" ht="18" customHeight="1">
      <c r="A92" s="635" t="s">
        <v>559</v>
      </c>
      <c r="B92" s="634"/>
      <c r="C92" s="634"/>
      <c r="D92" s="634"/>
      <c r="E92" s="634"/>
      <c r="F92" s="623"/>
      <c r="G92" s="623"/>
      <c r="H92" s="623"/>
    </row>
    <row r="93" spans="1:8" ht="18" customHeight="1">
      <c r="A93" s="635" t="s">
        <v>560</v>
      </c>
      <c r="B93" s="634"/>
      <c r="C93" s="634"/>
      <c r="D93" s="634"/>
      <c r="E93" s="634"/>
      <c r="F93" s="623"/>
      <c r="G93" s="623"/>
      <c r="H93" s="623"/>
    </row>
    <row r="94" spans="1:8" ht="18" customHeight="1">
      <c r="A94" s="635" t="s">
        <v>561</v>
      </c>
      <c r="B94" s="634"/>
      <c r="C94" s="634"/>
      <c r="D94" s="634"/>
      <c r="E94" s="634"/>
      <c r="F94" s="623"/>
      <c r="G94" s="623"/>
      <c r="H94" s="623"/>
    </row>
    <row r="95" spans="1:8" ht="33" customHeight="1">
      <c r="A95" s="626" t="s">
        <v>564</v>
      </c>
      <c r="B95" s="623"/>
      <c r="C95" s="623"/>
      <c r="D95" s="623"/>
      <c r="E95" s="623"/>
      <c r="F95" s="623"/>
      <c r="G95" s="623"/>
      <c r="H95" s="623"/>
    </row>
    <row r="96" spans="1:8" ht="33" customHeight="1">
      <c r="A96" s="626" t="s">
        <v>565</v>
      </c>
      <c r="B96" s="623"/>
      <c r="C96" s="623"/>
      <c r="D96" s="623"/>
      <c r="E96" s="623"/>
      <c r="F96" s="623"/>
      <c r="G96" s="623"/>
      <c r="H96" s="623"/>
    </row>
    <row r="97" spans="1:8" ht="21" customHeight="1">
      <c r="A97" s="626" t="s">
        <v>566</v>
      </c>
      <c r="B97" s="623"/>
      <c r="C97" s="623"/>
      <c r="D97" s="623"/>
      <c r="E97" s="623"/>
      <c r="F97" s="623"/>
      <c r="G97" s="623"/>
      <c r="H97" s="623"/>
    </row>
    <row r="98" spans="1:8" ht="21" customHeight="1">
      <c r="A98" s="626" t="s">
        <v>567</v>
      </c>
      <c r="B98" s="623"/>
      <c r="C98" s="623"/>
      <c r="D98" s="623"/>
      <c r="E98" s="623"/>
      <c r="F98" s="623"/>
      <c r="G98" s="623"/>
      <c r="H98" s="623"/>
    </row>
    <row r="99" spans="1:8" ht="21" customHeight="1">
      <c r="A99" s="626" t="s">
        <v>568</v>
      </c>
      <c r="B99" s="623"/>
      <c r="C99" s="623"/>
      <c r="D99" s="623"/>
      <c r="E99" s="623"/>
      <c r="F99" s="623"/>
      <c r="G99" s="623"/>
      <c r="H99" s="623"/>
    </row>
    <row r="100" spans="1:8" ht="33" customHeight="1">
      <c r="A100" s="639" t="s">
        <v>569</v>
      </c>
      <c r="B100" s="623"/>
      <c r="C100" s="623"/>
      <c r="D100" s="623"/>
      <c r="E100" s="623"/>
      <c r="F100" s="623"/>
      <c r="G100" s="623"/>
      <c r="H100" s="623"/>
    </row>
    <row r="101" spans="1:8" ht="18" customHeight="1">
      <c r="A101" s="638" t="s">
        <v>553</v>
      </c>
      <c r="B101" s="638" t="s">
        <v>570</v>
      </c>
      <c r="C101" s="638" t="s">
        <v>571</v>
      </c>
      <c r="D101" s="638" t="s">
        <v>572</v>
      </c>
      <c r="E101" s="638" t="s">
        <v>573</v>
      </c>
      <c r="F101" s="623"/>
      <c r="G101" s="623"/>
      <c r="H101" s="623"/>
    </row>
    <row r="102" spans="1:8" ht="18" customHeight="1">
      <c r="A102" s="637" t="s">
        <v>574</v>
      </c>
      <c r="B102" s="637"/>
      <c r="C102" s="637"/>
      <c r="D102" s="637"/>
      <c r="E102" s="637"/>
      <c r="F102" s="623"/>
      <c r="G102" s="623"/>
      <c r="H102" s="623"/>
    </row>
    <row r="103" spans="1:8" ht="18" customHeight="1">
      <c r="A103" s="635" t="s">
        <v>575</v>
      </c>
      <c r="B103" s="637"/>
      <c r="C103" s="637"/>
      <c r="D103" s="637"/>
      <c r="E103" s="637"/>
      <c r="F103" s="623"/>
      <c r="G103" s="623"/>
      <c r="H103" s="623"/>
    </row>
    <row r="104" spans="1:8" ht="18" customHeight="1">
      <c r="A104" s="635" t="s">
        <v>576</v>
      </c>
      <c r="B104" s="637"/>
      <c r="C104" s="637"/>
      <c r="D104" s="637"/>
      <c r="E104" s="637"/>
      <c r="F104" s="623"/>
      <c r="G104" s="623"/>
      <c r="H104" s="623"/>
    </row>
    <row r="105" spans="1:8" ht="18" customHeight="1">
      <c r="A105" s="635" t="s">
        <v>577</v>
      </c>
      <c r="B105" s="637"/>
      <c r="C105" s="637"/>
      <c r="D105" s="637"/>
      <c r="E105" s="637"/>
      <c r="F105" s="623"/>
      <c r="G105" s="623"/>
      <c r="H105" s="623"/>
    </row>
    <row r="106" spans="1:8" ht="18" customHeight="1">
      <c r="A106" s="637" t="s">
        <v>578</v>
      </c>
      <c r="B106" s="637"/>
      <c r="C106" s="637"/>
      <c r="D106" s="637"/>
      <c r="E106" s="637"/>
      <c r="F106" s="623"/>
      <c r="G106" s="623"/>
      <c r="H106" s="623"/>
    </row>
    <row r="107" spans="1:8" ht="18" customHeight="1">
      <c r="A107" s="635" t="s">
        <v>575</v>
      </c>
      <c r="B107" s="637"/>
      <c r="C107" s="637"/>
      <c r="D107" s="637"/>
      <c r="E107" s="637"/>
      <c r="F107" s="623"/>
      <c r="G107" s="623"/>
      <c r="H107" s="623"/>
    </row>
    <row r="108" spans="1:8" ht="18" customHeight="1">
      <c r="A108" s="635" t="s">
        <v>579</v>
      </c>
      <c r="B108" s="637"/>
      <c r="C108" s="637"/>
      <c r="D108" s="637"/>
      <c r="E108" s="637"/>
      <c r="F108" s="623"/>
      <c r="G108" s="623"/>
      <c r="H108" s="623"/>
    </row>
    <row r="109" spans="1:8" ht="18" customHeight="1">
      <c r="A109" s="635" t="s">
        <v>580</v>
      </c>
      <c r="B109" s="637"/>
      <c r="C109" s="637"/>
      <c r="D109" s="637"/>
      <c r="E109" s="637"/>
      <c r="F109" s="623"/>
      <c r="G109" s="623"/>
      <c r="H109" s="623"/>
    </row>
    <row r="110" spans="1:8" ht="18" customHeight="1">
      <c r="A110" s="635" t="s">
        <v>577</v>
      </c>
      <c r="B110" s="630"/>
      <c r="C110" s="630"/>
      <c r="D110" s="630"/>
      <c r="E110" s="630"/>
      <c r="F110" s="623"/>
      <c r="G110" s="623"/>
      <c r="H110" s="623"/>
    </row>
    <row r="111" spans="1:8" ht="18" customHeight="1">
      <c r="A111" s="592" t="s">
        <v>581</v>
      </c>
      <c r="B111" s="623"/>
      <c r="C111" s="623"/>
      <c r="D111" s="623"/>
      <c r="E111" s="623"/>
      <c r="F111" s="623"/>
      <c r="G111" s="623"/>
      <c r="H111" s="623"/>
    </row>
    <row r="112" spans="1:8" ht="18" customHeight="1">
      <c r="A112" s="592" t="s">
        <v>582</v>
      </c>
      <c r="B112" s="623"/>
      <c r="C112" s="623"/>
      <c r="D112" s="623"/>
      <c r="E112" s="623"/>
      <c r="F112" s="623"/>
      <c r="G112" s="623"/>
      <c r="H112" s="623"/>
    </row>
    <row r="113" spans="1:8" ht="18" customHeight="1">
      <c r="A113" s="626" t="s">
        <v>568</v>
      </c>
      <c r="B113" s="623"/>
      <c r="C113" s="623"/>
      <c r="D113" s="623"/>
      <c r="E113" s="623"/>
      <c r="F113" s="623"/>
      <c r="G113" s="623"/>
      <c r="H113" s="623"/>
    </row>
    <row r="114" spans="1:8" ht="18" customHeight="1">
      <c r="A114" s="637" t="s">
        <v>583</v>
      </c>
      <c r="B114" s="629" t="s">
        <v>507</v>
      </c>
      <c r="C114" s="629" t="s">
        <v>508</v>
      </c>
      <c r="D114" s="623"/>
      <c r="E114" s="623"/>
      <c r="F114" s="623"/>
      <c r="G114" s="623"/>
      <c r="H114" s="623"/>
    </row>
    <row r="115" spans="1:8" ht="18" customHeight="1">
      <c r="A115" s="635" t="s">
        <v>584</v>
      </c>
      <c r="B115" s="630"/>
      <c r="C115" s="630"/>
      <c r="D115" s="623"/>
      <c r="E115" s="623"/>
      <c r="F115" s="623"/>
      <c r="G115" s="623"/>
      <c r="H115" s="623"/>
    </row>
    <row r="116" spans="1:8" ht="18" customHeight="1">
      <c r="A116" s="635" t="s">
        <v>585</v>
      </c>
      <c r="B116" s="630"/>
      <c r="C116" s="630"/>
      <c r="D116" s="623"/>
      <c r="E116" s="623"/>
      <c r="F116" s="623"/>
      <c r="G116" s="623"/>
      <c r="H116" s="623"/>
    </row>
    <row r="117" spans="1:8" ht="18" customHeight="1">
      <c r="A117" s="635" t="s">
        <v>586</v>
      </c>
      <c r="B117" s="630"/>
      <c r="C117" s="630"/>
      <c r="D117" s="623"/>
      <c r="E117" s="623"/>
      <c r="F117" s="623"/>
      <c r="G117" s="623"/>
      <c r="H117" s="623"/>
    </row>
    <row r="118" spans="1:8" ht="18" customHeight="1">
      <c r="A118" s="635" t="s">
        <v>1652</v>
      </c>
      <c r="B118" s="630" t="s">
        <v>587</v>
      </c>
      <c r="C118" s="630" t="s">
        <v>587</v>
      </c>
      <c r="D118" s="623"/>
      <c r="E118" s="623"/>
      <c r="F118" s="623"/>
      <c r="G118" s="623"/>
      <c r="H118" s="623"/>
    </row>
    <row r="119" spans="1:8" ht="18" customHeight="1">
      <c r="A119" s="628" t="s">
        <v>588</v>
      </c>
      <c r="B119" s="629" t="s">
        <v>507</v>
      </c>
      <c r="C119" s="629" t="s">
        <v>508</v>
      </c>
      <c r="D119" s="623"/>
      <c r="E119" s="623"/>
      <c r="F119" s="623"/>
      <c r="G119" s="623"/>
      <c r="H119" s="623"/>
    </row>
    <row r="120" spans="1:8" ht="18" customHeight="1">
      <c r="A120" s="640" t="s">
        <v>589</v>
      </c>
      <c r="B120" s="630"/>
      <c r="C120" s="630"/>
      <c r="D120" s="623"/>
      <c r="E120" s="623"/>
      <c r="F120" s="623"/>
      <c r="G120" s="623"/>
      <c r="H120" s="623"/>
    </row>
    <row r="121" spans="1:8" ht="18" customHeight="1">
      <c r="A121" s="635" t="s">
        <v>590</v>
      </c>
      <c r="B121" s="630"/>
      <c r="C121" s="630"/>
      <c r="D121" s="623"/>
      <c r="E121" s="623"/>
      <c r="F121" s="623"/>
      <c r="G121" s="623"/>
      <c r="H121" s="623"/>
    </row>
    <row r="122" spans="1:8" ht="18" customHeight="1">
      <c r="A122" s="637" t="s">
        <v>1653</v>
      </c>
      <c r="B122" s="638" t="s">
        <v>507</v>
      </c>
      <c r="C122" s="638" t="s">
        <v>508</v>
      </c>
      <c r="D122" s="623"/>
      <c r="E122" s="623"/>
      <c r="F122" s="623"/>
      <c r="G122" s="623"/>
      <c r="H122" s="623"/>
    </row>
    <row r="123" spans="1:8" ht="18" customHeight="1">
      <c r="A123" s="635" t="s">
        <v>591</v>
      </c>
      <c r="B123" s="630"/>
      <c r="C123" s="630"/>
      <c r="D123" s="623"/>
      <c r="E123" s="623"/>
      <c r="F123" s="623"/>
      <c r="G123" s="623"/>
      <c r="H123" s="623"/>
    </row>
    <row r="124" spans="1:8" ht="18" customHeight="1">
      <c r="A124" s="635" t="s">
        <v>592</v>
      </c>
      <c r="B124" s="630"/>
      <c r="C124" s="630"/>
      <c r="D124" s="623"/>
      <c r="E124" s="623"/>
      <c r="F124" s="623"/>
      <c r="G124" s="623"/>
      <c r="H124" s="623"/>
    </row>
    <row r="125" spans="1:8" ht="18" customHeight="1">
      <c r="A125" s="635" t="s">
        <v>593</v>
      </c>
      <c r="B125" s="630"/>
      <c r="C125" s="630"/>
      <c r="D125" s="623"/>
      <c r="E125" s="623"/>
      <c r="F125" s="623"/>
      <c r="G125" s="623"/>
      <c r="H125" s="623"/>
    </row>
    <row r="126" spans="1:8" ht="18" customHeight="1">
      <c r="A126" s="635" t="s">
        <v>594</v>
      </c>
      <c r="B126" s="630"/>
      <c r="C126" s="630"/>
      <c r="D126" s="623"/>
      <c r="E126" s="623"/>
      <c r="F126" s="623"/>
      <c r="G126" s="623"/>
      <c r="H126" s="623"/>
    </row>
    <row r="127" spans="1:8" ht="18" customHeight="1">
      <c r="A127" s="635" t="s">
        <v>595</v>
      </c>
      <c r="B127" s="630"/>
      <c r="C127" s="630"/>
      <c r="D127" s="623"/>
      <c r="E127" s="623"/>
      <c r="F127" s="623"/>
      <c r="G127" s="623"/>
      <c r="H127" s="623"/>
    </row>
    <row r="128" spans="1:8" ht="18" customHeight="1">
      <c r="A128" s="635" t="s">
        <v>596</v>
      </c>
      <c r="B128" s="630"/>
      <c r="C128" s="630"/>
      <c r="D128" s="623"/>
      <c r="E128" s="623"/>
      <c r="F128" s="623"/>
      <c r="G128" s="623"/>
      <c r="H128" s="623"/>
    </row>
    <row r="129" spans="1:8" ht="18" customHeight="1">
      <c r="A129" s="635" t="s">
        <v>597</v>
      </c>
      <c r="B129" s="630"/>
      <c r="C129" s="630"/>
      <c r="D129" s="623"/>
      <c r="E129" s="623"/>
      <c r="F129" s="623"/>
      <c r="G129" s="623"/>
      <c r="H129" s="623"/>
    </row>
    <row r="130" spans="1:8" ht="18" customHeight="1">
      <c r="A130" s="635" t="s">
        <v>598</v>
      </c>
      <c r="B130" s="630"/>
      <c r="C130" s="630"/>
      <c r="D130" s="623"/>
      <c r="E130" s="623"/>
      <c r="F130" s="623"/>
      <c r="G130" s="623"/>
      <c r="H130" s="623"/>
    </row>
    <row r="131" spans="1:8" ht="18" customHeight="1">
      <c r="A131" s="635" t="s">
        <v>599</v>
      </c>
      <c r="B131" s="630"/>
      <c r="C131" s="630"/>
      <c r="D131" s="623"/>
      <c r="E131" s="623"/>
      <c r="F131" s="623"/>
      <c r="G131" s="623"/>
      <c r="H131" s="623"/>
    </row>
    <row r="132" spans="1:8" ht="18" customHeight="1">
      <c r="A132" s="635" t="s">
        <v>600</v>
      </c>
      <c r="B132" s="630"/>
      <c r="C132" s="630"/>
      <c r="D132" s="623"/>
      <c r="E132" s="623"/>
      <c r="F132" s="623"/>
      <c r="G132" s="623"/>
      <c r="H132" s="623"/>
    </row>
    <row r="133" spans="1:8" ht="18" customHeight="1">
      <c r="A133" s="2101" t="s">
        <v>601</v>
      </c>
      <c r="B133" s="2083" t="s">
        <v>508</v>
      </c>
      <c r="C133" s="641" t="s">
        <v>602</v>
      </c>
      <c r="D133" s="641" t="s">
        <v>603</v>
      </c>
      <c r="E133" s="2083" t="s">
        <v>507</v>
      </c>
      <c r="F133" s="623"/>
      <c r="G133" s="623"/>
      <c r="H133" s="623"/>
    </row>
    <row r="134" spans="1:8" ht="18" customHeight="1">
      <c r="A134" s="2102"/>
      <c r="B134" s="2084"/>
      <c r="C134" s="642" t="s">
        <v>604</v>
      </c>
      <c r="D134" s="642" t="s">
        <v>605</v>
      </c>
      <c r="E134" s="2084"/>
      <c r="F134" s="623"/>
      <c r="G134" s="623"/>
      <c r="H134" s="623"/>
    </row>
    <row r="135" spans="1:8" ht="18" customHeight="1">
      <c r="A135" s="635" t="s">
        <v>606</v>
      </c>
      <c r="B135" s="630"/>
      <c r="C135" s="630"/>
      <c r="D135" s="630"/>
      <c r="E135" s="630"/>
      <c r="F135" s="623"/>
      <c r="G135" s="623"/>
      <c r="H135" s="623"/>
    </row>
    <row r="136" spans="1:8" ht="18" customHeight="1">
      <c r="A136" s="637" t="s">
        <v>546</v>
      </c>
      <c r="B136" s="630"/>
      <c r="C136" s="630"/>
      <c r="D136" s="630"/>
      <c r="E136" s="630"/>
      <c r="F136" s="623"/>
      <c r="G136" s="623"/>
      <c r="H136" s="623"/>
    </row>
    <row r="137" spans="1:8" ht="18" customHeight="1">
      <c r="A137" s="637" t="s">
        <v>607</v>
      </c>
      <c r="B137" s="638" t="s">
        <v>608</v>
      </c>
      <c r="C137" s="2094" t="s">
        <v>609</v>
      </c>
      <c r="D137" s="2095"/>
      <c r="E137" s="638" t="s">
        <v>508</v>
      </c>
      <c r="F137" s="623"/>
      <c r="G137" s="623"/>
      <c r="H137" s="623"/>
    </row>
    <row r="138" spans="1:8" ht="18" customHeight="1">
      <c r="A138" s="630"/>
      <c r="B138" s="630"/>
      <c r="C138" s="638" t="s">
        <v>610</v>
      </c>
      <c r="D138" s="638" t="s">
        <v>611</v>
      </c>
      <c r="E138" s="630"/>
      <c r="F138" s="623"/>
      <c r="G138" s="623"/>
      <c r="H138" s="623"/>
    </row>
    <row r="139" spans="1:8" ht="18" customHeight="1">
      <c r="A139" s="635" t="s">
        <v>612</v>
      </c>
      <c r="B139" s="630"/>
      <c r="C139" s="630"/>
      <c r="D139" s="630"/>
      <c r="E139" s="630"/>
      <c r="F139" s="623"/>
      <c r="G139" s="623"/>
      <c r="H139" s="623"/>
    </row>
    <row r="140" spans="1:8" ht="18" customHeight="1">
      <c r="A140" s="635" t="s">
        <v>613</v>
      </c>
      <c r="B140" s="630"/>
      <c r="C140" s="630"/>
      <c r="D140" s="630"/>
      <c r="E140" s="630"/>
      <c r="F140" s="623"/>
      <c r="G140" s="623"/>
      <c r="H140" s="623"/>
    </row>
    <row r="141" spans="1:8" ht="18" customHeight="1">
      <c r="A141" s="635" t="s">
        <v>614</v>
      </c>
      <c r="B141" s="630"/>
      <c r="C141" s="630"/>
      <c r="D141" s="630"/>
      <c r="E141" s="630"/>
      <c r="F141" s="623"/>
      <c r="G141" s="623"/>
      <c r="H141" s="623"/>
    </row>
    <row r="142" spans="1:8" ht="18" customHeight="1">
      <c r="A142" s="635" t="s">
        <v>615</v>
      </c>
      <c r="B142" s="630"/>
      <c r="C142" s="630"/>
      <c r="D142" s="630"/>
      <c r="E142" s="630"/>
      <c r="F142" s="623"/>
      <c r="G142" s="623"/>
      <c r="H142" s="623"/>
    </row>
    <row r="143" spans="1:8" ht="18" customHeight="1">
      <c r="A143" s="635" t="s">
        <v>616</v>
      </c>
      <c r="B143" s="630"/>
      <c r="C143" s="630"/>
      <c r="D143" s="630"/>
      <c r="E143" s="630"/>
      <c r="F143" s="623"/>
      <c r="G143" s="623"/>
      <c r="H143" s="623"/>
    </row>
    <row r="144" spans="1:8" ht="18" customHeight="1">
      <c r="A144" s="635" t="s">
        <v>617</v>
      </c>
      <c r="B144" s="630"/>
      <c r="C144" s="630"/>
      <c r="D144" s="630"/>
      <c r="E144" s="630"/>
      <c r="F144" s="623"/>
      <c r="G144" s="623"/>
      <c r="H144" s="623"/>
    </row>
    <row r="145" spans="1:8" ht="18" customHeight="1">
      <c r="A145" s="637" t="s">
        <v>546</v>
      </c>
      <c r="B145" s="630"/>
      <c r="C145" s="630"/>
      <c r="D145" s="630"/>
      <c r="E145" s="630"/>
      <c r="F145" s="623"/>
      <c r="G145" s="623"/>
      <c r="H145" s="623"/>
    </row>
    <row r="146" spans="1:8" ht="18" customHeight="1">
      <c r="A146" s="628" t="s">
        <v>618</v>
      </c>
      <c r="B146" s="633" t="s">
        <v>507</v>
      </c>
      <c r="C146" s="630" t="s">
        <v>508</v>
      </c>
      <c r="D146" s="623"/>
      <c r="E146" s="623"/>
      <c r="F146" s="623"/>
      <c r="G146" s="623"/>
      <c r="H146" s="623"/>
    </row>
    <row r="147" spans="1:8" ht="18" customHeight="1">
      <c r="A147" s="630" t="s">
        <v>619</v>
      </c>
      <c r="B147" s="630"/>
      <c r="C147" s="630"/>
      <c r="D147" s="623"/>
      <c r="E147" s="623"/>
      <c r="F147" s="623"/>
      <c r="G147" s="623"/>
      <c r="H147" s="623"/>
    </row>
    <row r="148" spans="1:8" ht="18" customHeight="1">
      <c r="A148" s="630" t="s">
        <v>620</v>
      </c>
      <c r="B148" s="630"/>
      <c r="C148" s="630"/>
      <c r="D148" s="623"/>
      <c r="E148" s="623"/>
      <c r="F148" s="623"/>
      <c r="G148" s="623"/>
      <c r="H148" s="623"/>
    </row>
    <row r="149" spans="1:8" ht="18" customHeight="1">
      <c r="A149" s="630" t="s">
        <v>621</v>
      </c>
      <c r="B149" s="630"/>
      <c r="C149" s="630"/>
      <c r="D149" s="623"/>
      <c r="E149" s="623"/>
      <c r="F149" s="623"/>
      <c r="G149" s="623"/>
      <c r="H149" s="623"/>
    </row>
    <row r="150" spans="1:8" ht="18" customHeight="1">
      <c r="A150" s="628" t="s">
        <v>546</v>
      </c>
      <c r="B150" s="630"/>
      <c r="C150" s="630"/>
      <c r="D150" s="623"/>
      <c r="E150" s="623"/>
      <c r="F150" s="623"/>
      <c r="G150" s="623"/>
      <c r="H150" s="623"/>
    </row>
    <row r="151" spans="1:8" ht="18" customHeight="1">
      <c r="A151" s="639" t="s">
        <v>622</v>
      </c>
      <c r="B151" s="623"/>
      <c r="C151" s="623"/>
      <c r="D151" s="623"/>
      <c r="E151" s="623"/>
      <c r="F151" s="623"/>
      <c r="G151" s="623"/>
      <c r="H151" s="623"/>
    </row>
    <row r="152" spans="1:8" ht="18" customHeight="1">
      <c r="A152" s="624" t="s">
        <v>623</v>
      </c>
      <c r="B152" s="623"/>
      <c r="C152" s="623"/>
      <c r="D152" s="623"/>
      <c r="E152" s="623"/>
      <c r="F152" s="623"/>
      <c r="G152" s="623"/>
      <c r="H152" s="623"/>
    </row>
    <row r="153" spans="1:8" ht="18" customHeight="1">
      <c r="A153" s="2096" t="s">
        <v>624</v>
      </c>
      <c r="B153" s="2094" t="s">
        <v>625</v>
      </c>
      <c r="C153" s="2098"/>
      <c r="D153" s="2098"/>
      <c r="E153" s="2098"/>
      <c r="F153" s="2098"/>
      <c r="G153" s="2098"/>
      <c r="H153" s="2095"/>
    </row>
    <row r="154" spans="1:8" ht="18" customHeight="1">
      <c r="A154" s="2097"/>
      <c r="B154" s="643" t="s">
        <v>626</v>
      </c>
      <c r="C154" s="643" t="s">
        <v>627</v>
      </c>
      <c r="D154" s="643" t="s">
        <v>628</v>
      </c>
      <c r="E154" s="643" t="s">
        <v>629</v>
      </c>
      <c r="F154" s="643" t="s">
        <v>630</v>
      </c>
      <c r="G154" s="643" t="s">
        <v>631</v>
      </c>
      <c r="H154" s="643" t="s">
        <v>124</v>
      </c>
    </row>
    <row r="155" spans="1:8" ht="18" customHeight="1">
      <c r="A155" s="644" t="s">
        <v>83</v>
      </c>
      <c r="B155" s="644">
        <v>1</v>
      </c>
      <c r="C155" s="644">
        <v>2</v>
      </c>
      <c r="D155" s="644">
        <v>3</v>
      </c>
      <c r="E155" s="644">
        <v>4</v>
      </c>
      <c r="F155" s="644">
        <v>5</v>
      </c>
      <c r="G155" s="644">
        <v>6</v>
      </c>
      <c r="H155" s="644">
        <v>7</v>
      </c>
    </row>
    <row r="156" spans="1:8" ht="18" customHeight="1">
      <c r="A156" s="635" t="s">
        <v>554</v>
      </c>
      <c r="B156" s="630"/>
      <c r="C156" s="630"/>
      <c r="D156" s="630"/>
      <c r="E156" s="630"/>
      <c r="F156" s="630"/>
      <c r="G156" s="630"/>
      <c r="H156" s="630"/>
    </row>
    <row r="157" spans="1:8" ht="18" customHeight="1">
      <c r="A157" s="635" t="s">
        <v>632</v>
      </c>
      <c r="B157" s="630"/>
      <c r="C157" s="630"/>
      <c r="D157" s="630"/>
      <c r="E157" s="630"/>
      <c r="F157" s="630"/>
      <c r="G157" s="630"/>
      <c r="H157" s="630"/>
    </row>
    <row r="158" spans="1:8" ht="18" customHeight="1">
      <c r="A158" s="635" t="s">
        <v>633</v>
      </c>
      <c r="B158" s="630"/>
      <c r="C158" s="630"/>
      <c r="D158" s="630"/>
      <c r="E158" s="630"/>
      <c r="F158" s="630"/>
      <c r="G158" s="630"/>
      <c r="H158" s="630"/>
    </row>
    <row r="159" spans="1:8" ht="18" customHeight="1">
      <c r="A159" s="635" t="s">
        <v>557</v>
      </c>
      <c r="B159" s="630"/>
      <c r="C159" s="630"/>
      <c r="D159" s="630"/>
      <c r="E159" s="630"/>
      <c r="F159" s="630"/>
      <c r="G159" s="630"/>
      <c r="H159" s="630"/>
    </row>
    <row r="160" spans="1:8" ht="18" customHeight="1">
      <c r="A160" s="645"/>
      <c r="B160" s="623"/>
      <c r="C160" s="623"/>
      <c r="D160" s="623"/>
      <c r="E160" s="623"/>
      <c r="F160" s="623"/>
      <c r="G160" s="623"/>
      <c r="H160" s="623"/>
    </row>
    <row r="161" spans="1:8" ht="18" customHeight="1">
      <c r="A161" s="625" t="s">
        <v>634</v>
      </c>
      <c r="B161" s="623"/>
      <c r="C161" s="623"/>
      <c r="D161" s="623"/>
      <c r="E161" s="623"/>
      <c r="F161" s="623"/>
      <c r="G161" s="623"/>
      <c r="H161" s="623"/>
    </row>
    <row r="162" spans="1:8" ht="18" customHeight="1">
      <c r="A162" s="646" t="s">
        <v>635</v>
      </c>
      <c r="B162" s="647"/>
      <c r="C162" s="647"/>
      <c r="D162" s="623"/>
      <c r="E162" s="623"/>
      <c r="F162" s="623"/>
      <c r="G162" s="623"/>
      <c r="H162" s="623"/>
    </row>
    <row r="163" spans="1:8" ht="31.5" customHeight="1">
      <c r="A163" s="2092" t="s">
        <v>636</v>
      </c>
      <c r="B163" s="2092"/>
      <c r="C163" s="2092"/>
      <c r="D163" s="623"/>
      <c r="E163" s="623"/>
      <c r="F163" s="623"/>
      <c r="G163" s="623"/>
      <c r="H163" s="623"/>
    </row>
    <row r="164" spans="1:8" ht="18" customHeight="1">
      <c r="A164" s="625" t="s">
        <v>637</v>
      </c>
      <c r="B164" s="623"/>
      <c r="C164" s="623"/>
      <c r="D164" s="623"/>
      <c r="E164" s="623"/>
      <c r="F164" s="623"/>
      <c r="G164" s="623"/>
      <c r="H164" s="623"/>
    </row>
    <row r="165" spans="1:8" ht="17.25" customHeight="1">
      <c r="A165" s="624" t="s">
        <v>638</v>
      </c>
      <c r="B165" s="623"/>
      <c r="C165" s="623"/>
      <c r="D165" s="623"/>
      <c r="E165" s="623"/>
      <c r="F165" s="623"/>
      <c r="G165" s="623"/>
      <c r="H165" s="623"/>
    </row>
    <row r="166" spans="1:8" ht="18" customHeight="1">
      <c r="A166" s="624" t="s">
        <v>639</v>
      </c>
      <c r="B166" s="623"/>
      <c r="C166" s="623"/>
      <c r="D166" s="623"/>
      <c r="E166" s="623"/>
      <c r="F166" s="623"/>
      <c r="G166" s="623"/>
      <c r="H166" s="623"/>
    </row>
    <row r="167" spans="1:8" ht="18" customHeight="1">
      <c r="A167" s="625" t="s">
        <v>640</v>
      </c>
      <c r="B167" s="623"/>
      <c r="C167" s="623"/>
      <c r="D167" s="623"/>
      <c r="E167" s="623"/>
      <c r="F167" s="623"/>
      <c r="G167" s="623"/>
      <c r="H167" s="623"/>
    </row>
    <row r="168" spans="1:8" ht="18" customHeight="1">
      <c r="A168" s="624" t="s">
        <v>641</v>
      </c>
      <c r="B168" s="623"/>
      <c r="C168" s="623"/>
      <c r="D168" s="623"/>
      <c r="E168" s="623"/>
      <c r="F168" s="623"/>
      <c r="G168" s="623"/>
      <c r="H168" s="623"/>
    </row>
    <row r="169" spans="1:8" ht="18" customHeight="1">
      <c r="A169" s="625" t="s">
        <v>642</v>
      </c>
      <c r="B169" s="623"/>
      <c r="C169" s="623"/>
      <c r="D169" s="623"/>
      <c r="E169" s="623"/>
      <c r="F169" s="623"/>
      <c r="G169" s="623"/>
      <c r="H169" s="623"/>
    </row>
    <row r="170" spans="1:8" ht="18" customHeight="1">
      <c r="A170" s="625" t="s">
        <v>643</v>
      </c>
      <c r="B170" s="623"/>
      <c r="C170" s="623"/>
      <c r="D170" s="623"/>
      <c r="E170" s="623"/>
      <c r="F170" s="623"/>
      <c r="G170" s="623"/>
      <c r="H170" s="623"/>
    </row>
    <row r="171" spans="1:8" ht="30" customHeight="1">
      <c r="A171" s="2093" t="s">
        <v>1654</v>
      </c>
      <c r="B171" s="2093"/>
      <c r="C171" s="2093"/>
      <c r="D171" s="2093"/>
      <c r="E171" s="2093"/>
      <c r="F171" s="623"/>
      <c r="G171" s="623"/>
      <c r="H171" s="623"/>
    </row>
    <row r="172" spans="1:8" ht="32.25" customHeight="1">
      <c r="A172" s="2093" t="s">
        <v>644</v>
      </c>
      <c r="B172" s="2093"/>
      <c r="C172" s="2093"/>
      <c r="D172" s="2093"/>
      <c r="E172" s="2093"/>
      <c r="F172" s="648"/>
      <c r="G172" s="648"/>
      <c r="H172" s="648"/>
    </row>
    <row r="173" spans="1:8" ht="18" customHeight="1">
      <c r="A173" s="625" t="s">
        <v>645</v>
      </c>
      <c r="B173" s="623"/>
      <c r="C173" s="623"/>
      <c r="D173" s="623"/>
      <c r="E173" s="623"/>
      <c r="F173" s="623"/>
      <c r="G173" s="623"/>
      <c r="H173" s="623"/>
    </row>
    <row r="174" spans="1:8" ht="18" customHeight="1">
      <c r="A174" s="649" t="s">
        <v>1655</v>
      </c>
      <c r="B174" s="623"/>
      <c r="C174" s="623"/>
      <c r="D174" s="623"/>
      <c r="E174" s="623"/>
      <c r="F174" s="623"/>
      <c r="G174" s="623"/>
      <c r="H174" s="623"/>
    </row>
    <row r="175" spans="1:8" ht="18" customHeight="1">
      <c r="A175" s="637" t="s">
        <v>646</v>
      </c>
      <c r="B175" s="638" t="s">
        <v>647</v>
      </c>
      <c r="C175" s="638" t="s">
        <v>648</v>
      </c>
      <c r="D175" s="623"/>
      <c r="E175" s="623"/>
      <c r="F175" s="623"/>
      <c r="G175" s="623"/>
      <c r="H175" s="623"/>
    </row>
    <row r="176" spans="1:8" ht="18" customHeight="1">
      <c r="A176" s="635" t="s">
        <v>649</v>
      </c>
      <c r="B176" s="630"/>
      <c r="C176" s="630"/>
      <c r="D176" s="623"/>
      <c r="E176" s="623"/>
      <c r="F176" s="623"/>
      <c r="G176" s="623"/>
      <c r="H176" s="623"/>
    </row>
    <row r="177" spans="1:8" ht="18" customHeight="1">
      <c r="A177" s="635" t="s">
        <v>650</v>
      </c>
      <c r="B177" s="630"/>
      <c r="C177" s="630"/>
      <c r="D177" s="623"/>
      <c r="E177" s="623"/>
      <c r="F177" s="623"/>
      <c r="G177" s="623"/>
      <c r="H177" s="623"/>
    </row>
    <row r="178" spans="1:8" ht="18" customHeight="1">
      <c r="A178" s="635" t="s">
        <v>651</v>
      </c>
      <c r="B178" s="630"/>
      <c r="C178" s="630"/>
      <c r="D178" s="623"/>
      <c r="E178" s="623"/>
      <c r="F178" s="623"/>
      <c r="G178" s="623"/>
      <c r="H178" s="623"/>
    </row>
    <row r="179" spans="1:8" ht="18" customHeight="1">
      <c r="A179" s="635" t="s">
        <v>652</v>
      </c>
      <c r="B179" s="630"/>
      <c r="C179" s="630"/>
      <c r="D179" s="623"/>
      <c r="E179" s="623"/>
      <c r="F179" s="623"/>
      <c r="G179" s="623"/>
      <c r="H179" s="623"/>
    </row>
    <row r="180" spans="1:8" ht="18" customHeight="1">
      <c r="A180" s="635" t="s">
        <v>653</v>
      </c>
      <c r="B180" s="630"/>
      <c r="C180" s="630"/>
      <c r="D180" s="623"/>
      <c r="E180" s="623"/>
      <c r="F180" s="623"/>
      <c r="G180" s="623"/>
      <c r="H180" s="623"/>
    </row>
    <row r="181" spans="1:8" ht="18" customHeight="1">
      <c r="A181" s="637" t="s">
        <v>546</v>
      </c>
      <c r="B181" s="630" t="s">
        <v>587</v>
      </c>
      <c r="C181" s="630" t="s">
        <v>587</v>
      </c>
      <c r="D181" s="623"/>
      <c r="E181" s="623"/>
      <c r="F181" s="623"/>
      <c r="G181" s="623"/>
      <c r="H181" s="623"/>
    </row>
    <row r="182" spans="1:8" ht="18" customHeight="1">
      <c r="A182" s="635" t="s">
        <v>654</v>
      </c>
      <c r="B182" s="630"/>
      <c r="C182" s="630"/>
      <c r="D182" s="623"/>
      <c r="E182" s="623"/>
      <c r="F182" s="623"/>
      <c r="G182" s="623"/>
      <c r="H182" s="623"/>
    </row>
    <row r="183" spans="1:8" ht="18" customHeight="1">
      <c r="A183" s="635" t="s">
        <v>655</v>
      </c>
      <c r="B183" s="630"/>
      <c r="C183" s="630"/>
      <c r="D183" s="623"/>
      <c r="E183" s="623"/>
      <c r="F183" s="623"/>
      <c r="G183" s="623"/>
      <c r="H183" s="623"/>
    </row>
    <row r="184" spans="1:8" ht="18" customHeight="1">
      <c r="A184" s="637" t="s">
        <v>398</v>
      </c>
      <c r="B184" s="638" t="s">
        <v>647</v>
      </c>
      <c r="C184" s="638" t="s">
        <v>648</v>
      </c>
      <c r="D184" s="623"/>
      <c r="E184" s="623"/>
      <c r="F184" s="623"/>
      <c r="G184" s="623"/>
      <c r="H184" s="623"/>
    </row>
    <row r="185" spans="1:8" ht="18" customHeight="1">
      <c r="A185" s="635" t="s">
        <v>656</v>
      </c>
      <c r="B185" s="630"/>
      <c r="C185" s="630"/>
      <c r="D185" s="623"/>
      <c r="E185" s="623"/>
      <c r="F185" s="623"/>
      <c r="G185" s="623"/>
      <c r="H185" s="623"/>
    </row>
    <row r="186" spans="1:8" ht="18" customHeight="1">
      <c r="A186" s="635" t="s">
        <v>657</v>
      </c>
      <c r="B186" s="630"/>
      <c r="C186" s="630"/>
      <c r="D186" s="623"/>
      <c r="E186" s="623"/>
      <c r="F186" s="623"/>
      <c r="G186" s="623"/>
      <c r="H186" s="623"/>
    </row>
    <row r="187" spans="1:8" ht="18" customHeight="1">
      <c r="A187" s="635" t="s">
        <v>658</v>
      </c>
      <c r="B187" s="630"/>
      <c r="C187" s="630"/>
      <c r="D187" s="623"/>
      <c r="E187" s="623"/>
      <c r="F187" s="623"/>
      <c r="G187" s="623"/>
      <c r="H187" s="623"/>
    </row>
    <row r="188" spans="1:8" ht="18" customHeight="1">
      <c r="A188" s="637" t="s">
        <v>546</v>
      </c>
      <c r="B188" s="630"/>
      <c r="C188" s="630"/>
      <c r="D188" s="623"/>
      <c r="E188" s="623"/>
      <c r="F188" s="623"/>
      <c r="G188" s="623"/>
      <c r="H188" s="623"/>
    </row>
    <row r="189" spans="1:8" ht="18" customHeight="1">
      <c r="A189" s="637" t="s">
        <v>659</v>
      </c>
      <c r="B189" s="638" t="s">
        <v>647</v>
      </c>
      <c r="C189" s="638" t="s">
        <v>648</v>
      </c>
      <c r="D189" s="623"/>
      <c r="E189" s="623"/>
      <c r="F189" s="623"/>
      <c r="G189" s="623"/>
      <c r="H189" s="623"/>
    </row>
    <row r="190" spans="1:8" ht="18" customHeight="1">
      <c r="A190" s="635" t="s">
        <v>660</v>
      </c>
      <c r="B190" s="630"/>
      <c r="C190" s="630"/>
      <c r="D190" s="623"/>
      <c r="E190" s="623"/>
      <c r="F190" s="623"/>
      <c r="G190" s="623"/>
      <c r="H190" s="623"/>
    </row>
    <row r="191" spans="1:8" ht="18" customHeight="1">
      <c r="A191" s="635" t="s">
        <v>661</v>
      </c>
      <c r="B191" s="630"/>
      <c r="C191" s="630"/>
      <c r="D191" s="623"/>
      <c r="E191" s="623"/>
      <c r="F191" s="623"/>
      <c r="G191" s="623"/>
      <c r="H191" s="623"/>
    </row>
    <row r="192" spans="1:8" ht="18" customHeight="1">
      <c r="A192" s="635" t="s">
        <v>662</v>
      </c>
      <c r="B192" s="630"/>
      <c r="C192" s="630"/>
      <c r="D192" s="623"/>
      <c r="E192" s="623"/>
      <c r="F192" s="623"/>
      <c r="G192" s="623"/>
      <c r="H192" s="623"/>
    </row>
    <row r="193" spans="1:8" ht="18" customHeight="1">
      <c r="A193" s="635" t="s">
        <v>663</v>
      </c>
      <c r="B193" s="630"/>
      <c r="C193" s="630"/>
      <c r="D193" s="623"/>
      <c r="E193" s="623"/>
      <c r="F193" s="623"/>
      <c r="G193" s="623"/>
      <c r="H193" s="623"/>
    </row>
    <row r="194" spans="1:8" ht="18" customHeight="1">
      <c r="A194" s="635" t="s">
        <v>664</v>
      </c>
      <c r="B194" s="630"/>
      <c r="C194" s="630"/>
      <c r="D194" s="623"/>
      <c r="E194" s="623"/>
      <c r="F194" s="623"/>
      <c r="G194" s="623"/>
      <c r="H194" s="623"/>
    </row>
    <row r="195" spans="1:8" ht="18" customHeight="1">
      <c r="A195" s="635" t="s">
        <v>665</v>
      </c>
      <c r="B195" s="630"/>
      <c r="C195" s="630"/>
      <c r="D195" s="623"/>
      <c r="E195" s="623"/>
      <c r="F195" s="623"/>
      <c r="G195" s="623"/>
      <c r="H195" s="623"/>
    </row>
    <row r="196" spans="1:8" ht="18" customHeight="1">
      <c r="A196" s="637" t="s">
        <v>546</v>
      </c>
      <c r="B196" s="630"/>
      <c r="C196" s="630"/>
      <c r="D196" s="623"/>
      <c r="E196" s="623"/>
      <c r="F196" s="623"/>
      <c r="G196" s="623"/>
      <c r="H196" s="623"/>
    </row>
    <row r="197" spans="1:8" ht="18" customHeight="1">
      <c r="A197" s="637" t="s">
        <v>666</v>
      </c>
      <c r="B197" s="638" t="s">
        <v>647</v>
      </c>
      <c r="C197" s="638" t="s">
        <v>648</v>
      </c>
      <c r="D197" s="623"/>
      <c r="E197" s="623"/>
      <c r="F197" s="623"/>
      <c r="G197" s="623"/>
      <c r="H197" s="623"/>
    </row>
    <row r="198" spans="1:8" ht="18" customHeight="1">
      <c r="A198" s="635" t="s">
        <v>667</v>
      </c>
      <c r="B198" s="630"/>
      <c r="C198" s="630"/>
      <c r="D198" s="623"/>
      <c r="E198" s="623"/>
      <c r="F198" s="623"/>
      <c r="G198" s="623"/>
      <c r="H198" s="623"/>
    </row>
    <row r="199" spans="1:8" ht="18" customHeight="1">
      <c r="A199" s="635" t="s">
        <v>668</v>
      </c>
      <c r="B199" s="630"/>
      <c r="C199" s="630"/>
      <c r="D199" s="623"/>
      <c r="E199" s="623"/>
      <c r="F199" s="623"/>
      <c r="G199" s="623"/>
      <c r="H199" s="623"/>
    </row>
    <row r="200" spans="1:8" ht="18" customHeight="1">
      <c r="A200" s="635" t="s">
        <v>669</v>
      </c>
      <c r="B200" s="630"/>
      <c r="C200" s="630"/>
      <c r="D200" s="623"/>
      <c r="E200" s="623"/>
      <c r="F200" s="623"/>
      <c r="G200" s="623"/>
      <c r="H200" s="623"/>
    </row>
    <row r="201" spans="1:8" ht="18" customHeight="1">
      <c r="A201" s="635" t="s">
        <v>670</v>
      </c>
      <c r="B201" s="630"/>
      <c r="C201" s="630"/>
      <c r="D201" s="623"/>
      <c r="E201" s="623"/>
      <c r="F201" s="623"/>
      <c r="G201" s="623"/>
      <c r="H201" s="623"/>
    </row>
    <row r="202" spans="1:8" ht="18" customHeight="1">
      <c r="A202" s="635" t="s">
        <v>671</v>
      </c>
      <c r="B202" s="630"/>
      <c r="C202" s="630"/>
      <c r="D202" s="623"/>
      <c r="E202" s="623"/>
      <c r="F202" s="623"/>
      <c r="G202" s="623"/>
      <c r="H202" s="623"/>
    </row>
    <row r="203" spans="1:8" ht="18" customHeight="1">
      <c r="A203" s="635" t="s">
        <v>672</v>
      </c>
      <c r="B203" s="630"/>
      <c r="C203" s="630"/>
      <c r="D203" s="623"/>
      <c r="E203" s="623"/>
      <c r="F203" s="623"/>
      <c r="G203" s="623"/>
      <c r="H203" s="623"/>
    </row>
    <row r="204" spans="1:8" ht="18" customHeight="1">
      <c r="A204" s="635" t="s">
        <v>673</v>
      </c>
      <c r="B204" s="630"/>
      <c r="C204" s="630"/>
      <c r="D204" s="623"/>
      <c r="E204" s="623"/>
      <c r="F204" s="623"/>
      <c r="G204" s="623"/>
      <c r="H204" s="623"/>
    </row>
    <row r="205" spans="1:8" ht="18" customHeight="1">
      <c r="A205" s="637" t="s">
        <v>546</v>
      </c>
      <c r="B205" s="630"/>
      <c r="C205" s="630"/>
      <c r="D205" s="623"/>
      <c r="E205" s="623"/>
      <c r="F205" s="623"/>
      <c r="G205" s="623"/>
      <c r="H205" s="623"/>
    </row>
    <row r="206" spans="1:8" ht="35.25" customHeight="1">
      <c r="A206" s="622" t="s">
        <v>674</v>
      </c>
      <c r="B206" s="623"/>
      <c r="C206" s="623"/>
      <c r="D206" s="623"/>
      <c r="E206" s="623"/>
      <c r="F206" s="623"/>
      <c r="G206" s="623"/>
      <c r="H206" s="623"/>
    </row>
    <row r="207" spans="1:8" ht="32.25" customHeight="1">
      <c r="A207" s="2091" t="s">
        <v>675</v>
      </c>
      <c r="B207" s="2091"/>
      <c r="C207" s="2091"/>
      <c r="D207" s="2091"/>
      <c r="E207" s="2091"/>
      <c r="F207" s="623"/>
      <c r="G207" s="623"/>
      <c r="H207" s="623"/>
    </row>
    <row r="208" spans="1:8" ht="18" customHeight="1">
      <c r="A208" s="622" t="s">
        <v>676</v>
      </c>
      <c r="B208" s="623"/>
      <c r="C208" s="623"/>
      <c r="D208" s="623"/>
      <c r="E208" s="623"/>
      <c r="F208" s="623"/>
      <c r="G208" s="623"/>
      <c r="H208" s="623"/>
    </row>
    <row r="209" spans="1:8" ht="36" customHeight="1">
      <c r="A209" s="624" t="s">
        <v>677</v>
      </c>
      <c r="B209" s="623"/>
      <c r="C209" s="623"/>
      <c r="D209" s="623"/>
      <c r="E209" s="623"/>
      <c r="F209" s="623"/>
      <c r="G209" s="623"/>
      <c r="H209" s="623"/>
    </row>
    <row r="210" spans="1:8" ht="18" customHeight="1">
      <c r="A210" s="624" t="s">
        <v>678</v>
      </c>
      <c r="B210" s="623"/>
      <c r="C210" s="623"/>
      <c r="D210" s="623"/>
      <c r="E210" s="623"/>
      <c r="F210" s="623"/>
      <c r="G210" s="623"/>
      <c r="H210" s="623"/>
    </row>
    <row r="211" spans="1:8" ht="36" customHeight="1">
      <c r="A211" s="624" t="s">
        <v>679</v>
      </c>
      <c r="B211" s="623"/>
      <c r="C211" s="623"/>
      <c r="D211" s="623"/>
      <c r="E211" s="623"/>
      <c r="F211" s="623"/>
      <c r="G211" s="623"/>
      <c r="H211" s="623"/>
    </row>
    <row r="212" spans="1:8" ht="18" customHeight="1">
      <c r="A212" s="624" t="s">
        <v>680</v>
      </c>
      <c r="B212" s="623"/>
      <c r="C212" s="623"/>
      <c r="D212" s="623"/>
      <c r="E212" s="623"/>
      <c r="F212" s="623"/>
      <c r="G212" s="623"/>
      <c r="H212" s="623"/>
    </row>
    <row r="213" spans="1:8" ht="18" customHeight="1">
      <c r="A213" s="624" t="s">
        <v>681</v>
      </c>
      <c r="B213" s="623"/>
      <c r="C213" s="623"/>
      <c r="D213" s="623"/>
      <c r="E213" s="623"/>
      <c r="F213" s="623"/>
      <c r="G213" s="623"/>
      <c r="H213" s="623"/>
    </row>
    <row r="214" spans="1:8" ht="31.5" customHeight="1">
      <c r="A214" s="650"/>
      <c r="B214" s="623"/>
      <c r="C214" s="2085" t="s">
        <v>682</v>
      </c>
      <c r="D214" s="2085"/>
      <c r="E214" s="2085"/>
      <c r="F214" s="2086"/>
      <c r="G214" s="2086"/>
      <c r="H214" s="623"/>
    </row>
    <row r="215" spans="1:8" ht="33" customHeight="1">
      <c r="A215" s="651" t="s">
        <v>683</v>
      </c>
      <c r="B215" s="651" t="s">
        <v>685</v>
      </c>
      <c r="C215" s="2087" t="s">
        <v>684</v>
      </c>
      <c r="D215" s="2087"/>
      <c r="E215" s="2087"/>
      <c r="F215" s="2086"/>
      <c r="G215" s="2086"/>
      <c r="H215" s="623"/>
    </row>
    <row r="216" spans="1:8" ht="15.75" customHeight="1">
      <c r="A216" s="652" t="s">
        <v>247</v>
      </c>
      <c r="B216" s="652" t="s">
        <v>247</v>
      </c>
      <c r="C216" s="2088" t="s">
        <v>392</v>
      </c>
      <c r="D216" s="2088"/>
      <c r="E216" s="2088"/>
      <c r="F216" s="2086"/>
      <c r="G216" s="2086"/>
      <c r="H216" s="623"/>
    </row>
    <row r="217" spans="1:8" ht="18" customHeight="1">
      <c r="A217" s="653"/>
      <c r="B217" s="654"/>
      <c r="C217" s="655"/>
      <c r="D217" s="655"/>
      <c r="E217" s="653"/>
      <c r="F217" s="653"/>
      <c r="G217" s="653"/>
      <c r="H217" s="653"/>
    </row>
  </sheetData>
  <mergeCells count="19">
    <mergeCell ref="A35:E35"/>
    <mergeCell ref="A133:A134"/>
    <mergeCell ref="B133:B134"/>
    <mergeCell ref="E133:E134"/>
    <mergeCell ref="C214:G214"/>
    <mergeCell ref="C215:G215"/>
    <mergeCell ref="C216:G216"/>
    <mergeCell ref="A7:H7"/>
    <mergeCell ref="A8:H8"/>
    <mergeCell ref="A207:E207"/>
    <mergeCell ref="A163:C163"/>
    <mergeCell ref="A171:E171"/>
    <mergeCell ref="A172:E172"/>
    <mergeCell ref="C137:D137"/>
    <mergeCell ref="A153:A154"/>
    <mergeCell ref="B153:H153"/>
    <mergeCell ref="A15:E15"/>
    <mergeCell ref="A16:E16"/>
    <mergeCell ref="A22:E22"/>
  </mergeCells>
  <printOptions horizontalCentered="1"/>
  <pageMargins left="0.25" right="0.25" top="0.75" bottom="0.25" header="0.3" footer="0.3"/>
  <pageSetup paperSize="9" scale="75" orientation="landscape"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66FFFF"/>
  </sheetPr>
  <dimension ref="A1:K21"/>
  <sheetViews>
    <sheetView zoomScale="90" zoomScaleNormal="90" workbookViewId="0"/>
  </sheetViews>
  <sheetFormatPr defaultRowHeight="15"/>
  <sheetData>
    <row r="1" spans="1:11" ht="15.75">
      <c r="A1" s="225" t="str">
        <f>'Thong tin DN'!B4</f>
        <v>CÔNG TY TNHH TMDV VÀ XD ĐỨC HÀ</v>
      </c>
      <c r="B1" s="226"/>
      <c r="C1" s="226"/>
      <c r="D1" s="227"/>
      <c r="E1" s="190"/>
      <c r="F1" s="190"/>
      <c r="G1" s="190"/>
      <c r="H1" s="190"/>
      <c r="I1" s="228" t="s">
        <v>103</v>
      </c>
      <c r="J1" s="229"/>
    </row>
    <row r="2" spans="1:11" ht="15.75">
      <c r="A2" s="2104" t="str">
        <f>'Thong tin DN'!B7</f>
        <v>Số 1D, TT Bà Triệu, P.Nguyễn Trãi, Q.Hà Đông, TP.Hà Nội</v>
      </c>
      <c r="B2" s="2104"/>
      <c r="C2" s="2104"/>
      <c r="D2" s="2104"/>
      <c r="E2" s="2104"/>
      <c r="F2" s="2104"/>
      <c r="G2" s="2104"/>
      <c r="H2" s="2104"/>
      <c r="I2" s="228" t="s">
        <v>1684</v>
      </c>
      <c r="J2" s="229"/>
    </row>
    <row r="3" spans="1:11" ht="15.75">
      <c r="A3" s="226"/>
      <c r="B3" s="226"/>
      <c r="C3" s="226"/>
      <c r="D3" s="190"/>
      <c r="E3" s="190"/>
      <c r="F3" s="190"/>
      <c r="G3" s="190"/>
      <c r="H3" s="190"/>
      <c r="I3" s="228" t="s">
        <v>1685</v>
      </c>
      <c r="J3" s="702">
        <v>111</v>
      </c>
    </row>
    <row r="4" spans="1:11" ht="30">
      <c r="A4" s="2108" t="s">
        <v>694</v>
      </c>
      <c r="B4" s="2108"/>
      <c r="C4" s="2108"/>
      <c r="D4" s="2108"/>
      <c r="E4" s="2108"/>
      <c r="F4" s="2108"/>
      <c r="G4" s="2108"/>
      <c r="H4" s="2108"/>
      <c r="I4" s="2108"/>
      <c r="J4" s="2086"/>
      <c r="K4" s="2086"/>
    </row>
    <row r="5" spans="1:11" ht="15.75">
      <c r="A5" s="2105" t="s">
        <v>727</v>
      </c>
      <c r="B5" s="2105"/>
      <c r="C5" s="2105"/>
      <c r="D5" s="2105"/>
      <c r="E5" s="2105"/>
      <c r="F5" s="2105"/>
      <c r="G5" s="2105"/>
      <c r="H5" s="2105"/>
      <c r="I5" s="2105"/>
      <c r="J5" s="2105"/>
    </row>
    <row r="6" spans="1:11" ht="15.75">
      <c r="A6" s="2106" t="s">
        <v>728</v>
      </c>
      <c r="B6" s="2106"/>
      <c r="C6" s="2106"/>
      <c r="D6" s="2106"/>
      <c r="E6" s="229"/>
      <c r="F6" s="229"/>
      <c r="G6" s="229"/>
      <c r="H6" s="229"/>
      <c r="I6" s="229"/>
      <c r="J6" s="229"/>
    </row>
    <row r="7" spans="1:11" ht="15.75">
      <c r="A7" s="2107" t="s">
        <v>730</v>
      </c>
      <c r="B7" s="2107"/>
      <c r="C7" s="2107"/>
      <c r="D7" s="2107"/>
      <c r="E7" s="2107"/>
      <c r="F7" s="2107"/>
      <c r="G7" s="2107"/>
      <c r="H7" s="2107"/>
      <c r="I7" s="2107"/>
      <c r="J7" s="2107"/>
    </row>
    <row r="8" spans="1:11" ht="15.75">
      <c r="A8" s="231" t="s">
        <v>695</v>
      </c>
      <c r="B8" s="190"/>
      <c r="C8" s="2103"/>
      <c r="D8" s="2103"/>
      <c r="E8" s="2103"/>
      <c r="F8" s="2103"/>
      <c r="G8" s="2103"/>
      <c r="H8" s="2103"/>
      <c r="I8" s="190"/>
      <c r="J8" s="190"/>
    </row>
    <row r="9" spans="1:11" ht="15.75">
      <c r="A9" s="231" t="s">
        <v>105</v>
      </c>
      <c r="B9" s="190"/>
      <c r="C9" s="2109"/>
      <c r="D9" s="2109"/>
      <c r="E9" s="232" t="s">
        <v>696</v>
      </c>
      <c r="F9" s="232"/>
      <c r="G9" s="232"/>
      <c r="H9" s="232"/>
      <c r="I9" s="190"/>
      <c r="J9" s="190"/>
    </row>
    <row r="10" spans="1:11">
      <c r="A10" s="231" t="s">
        <v>697</v>
      </c>
      <c r="B10" s="2110"/>
      <c r="C10" s="2110"/>
      <c r="D10" s="2110"/>
      <c r="E10" s="2110"/>
      <c r="F10" s="2110"/>
      <c r="G10" s="2110"/>
      <c r="H10" s="2110"/>
      <c r="I10" s="2110"/>
      <c r="J10" s="2110"/>
    </row>
    <row r="11" spans="1:11">
      <c r="A11" s="231" t="s">
        <v>698</v>
      </c>
      <c r="B11" s="233"/>
      <c r="C11" s="190"/>
      <c r="D11" s="190"/>
      <c r="E11" s="231" t="s">
        <v>699</v>
      </c>
      <c r="F11" s="190"/>
      <c r="G11" s="190"/>
      <c r="H11" s="190"/>
      <c r="I11" s="190"/>
      <c r="J11" s="190"/>
    </row>
    <row r="12" spans="1:11">
      <c r="A12" s="231" t="s">
        <v>1682</v>
      </c>
      <c r="B12" s="190"/>
      <c r="C12" s="190"/>
      <c r="D12" s="2111"/>
      <c r="E12" s="2111"/>
      <c r="F12" s="2111"/>
      <c r="G12" s="2111"/>
      <c r="H12" s="2111"/>
      <c r="I12" s="2111"/>
      <c r="J12" s="2111"/>
    </row>
    <row r="13" spans="1:11">
      <c r="A13" s="231" t="s">
        <v>700</v>
      </c>
      <c r="B13" s="190"/>
      <c r="C13" s="190"/>
      <c r="D13" s="190"/>
      <c r="E13" s="190"/>
      <c r="F13" s="190"/>
      <c r="G13" s="190"/>
      <c r="H13" s="190"/>
      <c r="I13" s="190"/>
      <c r="J13" s="190"/>
    </row>
    <row r="14" spans="1:11">
      <c r="A14" s="190"/>
      <c r="B14" s="190"/>
      <c r="C14" s="190"/>
      <c r="D14" s="190"/>
      <c r="E14" s="190"/>
      <c r="F14" s="2112" t="str">
        <f>+A5</f>
        <v>Ngày...... Tháng..... Năm  .....</v>
      </c>
      <c r="G14" s="2112"/>
      <c r="H14" s="2112"/>
      <c r="I14" s="2112"/>
      <c r="J14" s="2112"/>
    </row>
    <row r="15" spans="1:11">
      <c r="A15" s="2113" t="s">
        <v>701</v>
      </c>
      <c r="B15" s="2113"/>
      <c r="C15" s="2113" t="s">
        <v>702</v>
      </c>
      <c r="D15" s="2113"/>
      <c r="E15" s="2113" t="s">
        <v>703</v>
      </c>
      <c r="F15" s="2113"/>
      <c r="G15" s="2113" t="s">
        <v>704</v>
      </c>
      <c r="H15" s="2113"/>
      <c r="I15" s="2113" t="s">
        <v>14</v>
      </c>
      <c r="J15" s="2113"/>
    </row>
    <row r="16" spans="1:11">
      <c r="A16" s="2114" t="s">
        <v>705</v>
      </c>
      <c r="B16" s="2114"/>
      <c r="C16" s="2114" t="s">
        <v>706</v>
      </c>
      <c r="D16" s="2114"/>
      <c r="E16" s="2114" t="s">
        <v>706</v>
      </c>
      <c r="F16" s="2114"/>
      <c r="G16" s="2114" t="s">
        <v>706</v>
      </c>
      <c r="H16" s="2114"/>
      <c r="I16" s="2114" t="s">
        <v>706</v>
      </c>
      <c r="J16" s="2114"/>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219"/>
      <c r="B19" s="219"/>
      <c r="C19" s="219"/>
      <c r="D19" s="219"/>
      <c r="E19" s="219"/>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sheetData>
  <mergeCells count="20">
    <mergeCell ref="A16:B16"/>
    <mergeCell ref="C16:D16"/>
    <mergeCell ref="E16:F16"/>
    <mergeCell ref="G16:H16"/>
    <mergeCell ref="I16:J16"/>
    <mergeCell ref="C9:D9"/>
    <mergeCell ref="B10:J10"/>
    <mergeCell ref="D12:J12"/>
    <mergeCell ref="F14:J14"/>
    <mergeCell ref="A15:B15"/>
    <mergeCell ref="C15:D15"/>
    <mergeCell ref="E15:F15"/>
    <mergeCell ref="G15:H15"/>
    <mergeCell ref="I15:J15"/>
    <mergeCell ref="C8:H8"/>
    <mergeCell ref="A2:H2"/>
    <mergeCell ref="A5:J5"/>
    <mergeCell ref="A6:D6"/>
    <mergeCell ref="A7:J7"/>
    <mergeCell ref="A4:K4"/>
  </mergeCells>
  <pageMargins left="0.75" right="0.25" top="0.5" bottom="0.74803149606299202" header="0.31496062992126" footer="0.31496062992126"/>
  <pageSetup paperSize="9" scale="95"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3366FF"/>
  </sheetPr>
  <dimension ref="A1:K24"/>
  <sheetViews>
    <sheetView zoomScale="90" zoomScaleNormal="90" workbookViewId="0">
      <selection sqref="A1:E1"/>
    </sheetView>
  </sheetViews>
  <sheetFormatPr defaultRowHeight="15"/>
  <cols>
    <col min="5" max="5" width="4.85546875" customWidth="1"/>
    <col min="6" max="6" width="12.42578125" customWidth="1"/>
    <col min="7" max="8" width="7.42578125" customWidth="1"/>
  </cols>
  <sheetData>
    <row r="1" spans="1:11" ht="15.75" customHeight="1">
      <c r="A1" s="2115" t="str">
        <f>'Thong tin DN'!B4</f>
        <v>CÔNG TY TNHH TMDV VÀ XD ĐỨC HÀ</v>
      </c>
      <c r="B1" s="2115"/>
      <c r="C1" s="2115"/>
      <c r="D1" s="2115"/>
      <c r="E1" s="2115"/>
      <c r="F1" s="605"/>
      <c r="G1" s="605"/>
      <c r="H1" s="605"/>
      <c r="I1" s="234" t="s">
        <v>103</v>
      </c>
      <c r="J1" s="235"/>
      <c r="K1" s="236"/>
    </row>
    <row r="2" spans="1:11" ht="18" customHeight="1">
      <c r="A2" s="588" t="str">
        <f>'Thong tin DN'!B7</f>
        <v>Số 1D, TT Bà Triệu, P.Nguyễn Trãi, Q.Hà Đông, TP.Hà Nội</v>
      </c>
      <c r="B2" s="656"/>
      <c r="C2" s="656"/>
      <c r="D2" s="656"/>
      <c r="E2" s="656"/>
      <c r="F2" s="605"/>
      <c r="G2" s="605"/>
      <c r="H2" s="605"/>
      <c r="I2" s="236" t="s">
        <v>1686</v>
      </c>
      <c r="J2" s="703">
        <v>111</v>
      </c>
      <c r="K2" s="236"/>
    </row>
    <row r="3" spans="1:11" ht="27.75" customHeight="1">
      <c r="B3" s="190"/>
      <c r="C3" s="190"/>
      <c r="D3" s="190"/>
      <c r="E3" s="190"/>
      <c r="F3" s="605"/>
      <c r="G3" s="605"/>
      <c r="H3" s="605"/>
      <c r="I3" s="236" t="s">
        <v>708</v>
      </c>
      <c r="J3" s="235"/>
      <c r="K3" s="236"/>
    </row>
    <row r="4" spans="1:11" ht="27.75" customHeight="1">
      <c r="A4" s="2117" t="s">
        <v>707</v>
      </c>
      <c r="B4" s="2118"/>
      <c r="C4" s="2118"/>
      <c r="D4" s="2118"/>
      <c r="E4" s="2118"/>
      <c r="F4" s="2118"/>
      <c r="G4" s="2118"/>
      <c r="H4" s="2118"/>
      <c r="I4" s="2118"/>
      <c r="J4" s="2118"/>
      <c r="K4" s="236"/>
    </row>
    <row r="5" spans="1:11" ht="15.75">
      <c r="A5" s="2105" t="s">
        <v>729</v>
      </c>
      <c r="B5" s="2105"/>
      <c r="C5" s="2105"/>
      <c r="D5" s="2105"/>
      <c r="E5" s="2105"/>
      <c r="F5" s="2105"/>
      <c r="G5" s="2105"/>
      <c r="H5" s="2105"/>
      <c r="I5" s="2105"/>
      <c r="J5" s="2105"/>
      <c r="K5" s="232"/>
    </row>
    <row r="6" spans="1:11" ht="15.75">
      <c r="A6" s="239" t="s">
        <v>709</v>
      </c>
      <c r="B6" s="239"/>
      <c r="C6" s="239"/>
      <c r="D6" s="239"/>
      <c r="E6" s="239"/>
      <c r="F6" s="239"/>
      <c r="G6" s="239"/>
      <c r="H6" s="239"/>
      <c r="I6" s="239"/>
      <c r="J6" s="239"/>
      <c r="K6" s="238"/>
    </row>
    <row r="7" spans="1:11" ht="15.75">
      <c r="A7" s="2107" t="s">
        <v>730</v>
      </c>
      <c r="B7" s="2107"/>
      <c r="C7" s="2107"/>
      <c r="D7" s="2107"/>
      <c r="E7" s="2107"/>
      <c r="F7" s="2107"/>
      <c r="G7" s="2107"/>
      <c r="H7" s="2107"/>
      <c r="I7" s="2107"/>
      <c r="J7" s="2107"/>
      <c r="K7" s="239"/>
    </row>
    <row r="8" spans="1:11" ht="15.75">
      <c r="A8" s="2107" t="s">
        <v>710</v>
      </c>
      <c r="B8" s="2107"/>
      <c r="C8" s="2107"/>
      <c r="D8" s="2116"/>
      <c r="E8" s="2116"/>
      <c r="F8" s="2116"/>
      <c r="G8" s="2116"/>
      <c r="H8" s="2116"/>
      <c r="I8" s="2116"/>
      <c r="J8" s="2116"/>
      <c r="K8" s="2116"/>
    </row>
    <row r="9" spans="1:11" ht="15.75">
      <c r="A9" s="2107" t="s">
        <v>105</v>
      </c>
      <c r="B9" s="2107"/>
      <c r="C9" s="2107"/>
      <c r="D9" s="2119"/>
      <c r="E9" s="2119"/>
      <c r="F9" s="2119"/>
      <c r="G9" s="240"/>
      <c r="H9" s="240"/>
      <c r="I9" s="240"/>
      <c r="J9" s="240"/>
      <c r="K9" s="240"/>
    </row>
    <row r="10" spans="1:11" ht="15.75">
      <c r="A10" s="239" t="s">
        <v>697</v>
      </c>
      <c r="B10" s="239"/>
      <c r="C10" s="2120"/>
      <c r="D10" s="2120"/>
      <c r="E10" s="2120"/>
      <c r="F10" s="2120"/>
      <c r="G10" s="2120"/>
      <c r="H10" s="2120"/>
      <c r="I10" s="2120"/>
      <c r="J10" s="2120"/>
      <c r="K10" s="241"/>
    </row>
    <row r="11" spans="1:11" ht="15.75">
      <c r="A11" s="2121" t="s">
        <v>711</v>
      </c>
      <c r="B11" s="2121"/>
      <c r="C11" s="242"/>
      <c r="D11" s="2122" t="s">
        <v>699</v>
      </c>
      <c r="E11" s="2122"/>
      <c r="F11" s="2122"/>
      <c r="G11" s="2122"/>
      <c r="H11" s="2122"/>
      <c r="I11" s="2122"/>
      <c r="J11" s="239"/>
      <c r="K11" s="239"/>
    </row>
    <row r="12" spans="1:11" ht="15.75">
      <c r="A12" s="2111" t="s">
        <v>1682</v>
      </c>
      <c r="B12" s="2111"/>
      <c r="C12" s="2111"/>
      <c r="D12" s="2123"/>
      <c r="E12" s="2123"/>
      <c r="F12" s="2123"/>
      <c r="G12" s="2123"/>
      <c r="H12" s="2123"/>
      <c r="I12" s="2123"/>
      <c r="J12" s="2123"/>
      <c r="K12" s="243"/>
    </row>
    <row r="13" spans="1:11">
      <c r="A13" s="2111"/>
      <c r="B13" s="2111"/>
      <c r="C13" s="2111"/>
      <c r="D13" s="2123"/>
      <c r="E13" s="2123"/>
      <c r="F13" s="2123"/>
      <c r="G13" s="2123"/>
      <c r="H13" s="2123"/>
      <c r="I13" s="2123"/>
      <c r="J13" s="2123"/>
      <c r="K13" s="244"/>
    </row>
    <row r="14" spans="1:11" ht="15.75">
      <c r="A14" s="2107" t="s">
        <v>712</v>
      </c>
      <c r="B14" s="2107"/>
      <c r="C14" s="2107"/>
      <c r="D14" s="245"/>
      <c r="E14" s="238"/>
      <c r="F14" s="238"/>
      <c r="G14" s="238"/>
      <c r="H14" s="238"/>
      <c r="I14" s="238"/>
      <c r="J14" s="238"/>
      <c r="K14" s="238"/>
    </row>
    <row r="15" spans="1:11" ht="15.75">
      <c r="A15" s="237"/>
      <c r="B15" s="246"/>
      <c r="C15" s="246"/>
      <c r="D15" s="239"/>
      <c r="E15" s="238"/>
      <c r="F15" s="238"/>
      <c r="G15" s="238"/>
      <c r="H15" s="238"/>
      <c r="I15" s="238"/>
      <c r="J15" s="238"/>
      <c r="K15" s="238"/>
    </row>
    <row r="16" spans="1:11">
      <c r="A16" s="231"/>
      <c r="B16" s="231"/>
      <c r="C16" s="231"/>
      <c r="D16" s="231"/>
      <c r="E16" s="2124" t="str">
        <f>+A5</f>
        <v xml:space="preserve">Ngày...... Tháng ...... Năm   </v>
      </c>
      <c r="F16" s="2124"/>
      <c r="G16" s="2124"/>
      <c r="H16" s="2124"/>
      <c r="I16" s="2124"/>
      <c r="J16" s="2086"/>
      <c r="K16" s="247"/>
    </row>
    <row r="17" spans="1:11">
      <c r="A17" s="2113" t="s">
        <v>701</v>
      </c>
      <c r="B17" s="2113"/>
      <c r="C17" s="2113" t="s">
        <v>702</v>
      </c>
      <c r="D17" s="2113"/>
      <c r="E17" s="2113" t="s">
        <v>735</v>
      </c>
      <c r="F17" s="2113"/>
      <c r="G17" s="2113" t="s">
        <v>704</v>
      </c>
      <c r="H17" s="2113"/>
      <c r="I17" s="2113" t="s">
        <v>14</v>
      </c>
      <c r="J17" s="2113"/>
      <c r="K17" s="247"/>
    </row>
    <row r="18" spans="1:11">
      <c r="A18" s="2114" t="s">
        <v>705</v>
      </c>
      <c r="B18" s="2114"/>
      <c r="C18" s="2114" t="s">
        <v>706</v>
      </c>
      <c r="D18" s="2114"/>
      <c r="E18" s="2114" t="s">
        <v>706</v>
      </c>
      <c r="F18" s="2114"/>
      <c r="G18" s="2114" t="s">
        <v>706</v>
      </c>
      <c r="H18" s="2114"/>
      <c r="I18" s="2114" t="s">
        <v>706</v>
      </c>
      <c r="J18" s="2114"/>
      <c r="K18" s="247"/>
    </row>
    <row r="19" spans="1:11">
      <c r="A19" s="190"/>
      <c r="B19" s="190"/>
      <c r="C19" s="190"/>
      <c r="D19" s="190"/>
      <c r="E19" s="190"/>
      <c r="F19" s="190"/>
      <c r="G19" s="190"/>
      <c r="H19" s="190"/>
      <c r="I19" s="190"/>
      <c r="J19" s="190"/>
      <c r="K19" s="190"/>
    </row>
    <row r="20" spans="1:11">
      <c r="B20" s="190"/>
      <c r="C20" s="190"/>
      <c r="D20" s="190"/>
      <c r="E20" s="190"/>
      <c r="F20" s="190"/>
      <c r="G20" s="190"/>
      <c r="H20" s="190"/>
      <c r="I20" s="190"/>
      <c r="J20" s="190"/>
      <c r="K20" s="190"/>
    </row>
    <row r="21" spans="1:11">
      <c r="A21" s="2111"/>
      <c r="B21" s="2111"/>
      <c r="C21" s="248"/>
      <c r="D21" s="248"/>
      <c r="E21" s="2111"/>
      <c r="F21" s="2111"/>
      <c r="G21" s="2111"/>
      <c r="H21" s="2111"/>
      <c r="I21" s="2111"/>
      <c r="J21" s="2111"/>
      <c r="K21" s="231"/>
    </row>
    <row r="22" spans="1:11">
      <c r="A22" s="2111"/>
      <c r="B22" s="2111"/>
      <c r="C22" s="248"/>
      <c r="D22" s="248"/>
      <c r="E22" s="2111"/>
      <c r="F22" s="2111"/>
      <c r="G22" s="249"/>
      <c r="H22" s="249"/>
      <c r="I22" s="249"/>
      <c r="J22" s="249"/>
      <c r="K22" s="231"/>
    </row>
    <row r="23" spans="1:11">
      <c r="A23" s="249"/>
      <c r="B23" s="249"/>
      <c r="C23" s="248"/>
      <c r="D23" s="248"/>
      <c r="E23" s="249"/>
      <c r="F23" s="249"/>
      <c r="G23" s="249"/>
      <c r="H23" s="249"/>
      <c r="I23" s="249"/>
      <c r="J23" s="249"/>
      <c r="K23" s="231"/>
    </row>
    <row r="24" spans="1:11">
      <c r="A24" s="190"/>
      <c r="B24" s="190"/>
      <c r="C24" s="190"/>
      <c r="D24" s="190"/>
      <c r="E24" s="190"/>
      <c r="F24" s="190"/>
      <c r="G24" s="190"/>
      <c r="H24" s="190"/>
      <c r="I24" s="190"/>
      <c r="J24" s="190"/>
      <c r="K24" s="190"/>
    </row>
  </sheetData>
  <mergeCells count="31">
    <mergeCell ref="A22:B22"/>
    <mergeCell ref="E22:F22"/>
    <mergeCell ref="A5:J5"/>
    <mergeCell ref="A18:B18"/>
    <mergeCell ref="C18:D18"/>
    <mergeCell ref="E18:F18"/>
    <mergeCell ref="G18:H18"/>
    <mergeCell ref="I18:J18"/>
    <mergeCell ref="A21:B21"/>
    <mergeCell ref="E21:F21"/>
    <mergeCell ref="G21:H21"/>
    <mergeCell ref="I21:J21"/>
    <mergeCell ref="A14:C14"/>
    <mergeCell ref="A17:B17"/>
    <mergeCell ref="C17:D17"/>
    <mergeCell ref="E17:F17"/>
    <mergeCell ref="G17:H17"/>
    <mergeCell ref="I17:J17"/>
    <mergeCell ref="A9:C9"/>
    <mergeCell ref="D9:F9"/>
    <mergeCell ref="C10:J10"/>
    <mergeCell ref="A11:B11"/>
    <mergeCell ref="D11:I11"/>
    <mergeCell ref="A12:C13"/>
    <mergeCell ref="D12:J13"/>
    <mergeCell ref="E16:J16"/>
    <mergeCell ref="A1:E1"/>
    <mergeCell ref="A7:J7"/>
    <mergeCell ref="A8:C8"/>
    <mergeCell ref="D8:K8"/>
    <mergeCell ref="A4:J4"/>
  </mergeCells>
  <pageMargins left="0.75" right="0.25" top="0.5" bottom="0.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P101"/>
  <sheetViews>
    <sheetView topLeftCell="A82" zoomScale="90" zoomScaleNormal="90" workbookViewId="0">
      <selection activeCell="Q95" sqref="Q95"/>
    </sheetView>
  </sheetViews>
  <sheetFormatPr defaultRowHeight="15"/>
  <cols>
    <col min="1" max="1" width="5.5703125" style="1524" customWidth="1"/>
    <col min="2" max="2" width="23.140625" style="1524" customWidth="1"/>
    <col min="3" max="3" width="6.28515625" style="1524" customWidth="1"/>
    <col min="4" max="4" width="7.42578125" style="1524" customWidth="1"/>
    <col min="5" max="5" width="9.7109375" style="1524" bestFit="1" customWidth="1"/>
    <col min="6" max="6" width="13" style="1524" customWidth="1"/>
    <col min="7" max="7" width="7" style="1524" customWidth="1"/>
    <col min="8" max="8" width="11.7109375" style="1524" customWidth="1"/>
    <col min="9" max="9" width="8.140625" style="1524" customWidth="1"/>
    <col min="10" max="10" width="11.28515625" style="1524" customWidth="1"/>
    <col min="11" max="11" width="8.140625" style="1524" customWidth="1"/>
    <col min="12" max="12" width="11.28515625" style="1524" bestFit="1" customWidth="1"/>
    <col min="13" max="13" width="12" style="1524" bestFit="1" customWidth="1"/>
    <col min="14" max="14" width="11.5703125" style="1524" customWidth="1"/>
    <col min="15" max="15" width="13.42578125" style="1524" customWidth="1"/>
    <col min="16" max="16" width="13.85546875" style="1524" bestFit="1" customWidth="1"/>
    <col min="17" max="16384" width="9.140625" style="1524"/>
  </cols>
  <sheetData>
    <row r="1" spans="1:15">
      <c r="A1" s="1625" t="s">
        <v>1634</v>
      </c>
    </row>
    <row r="2" spans="1:15">
      <c r="A2" s="1625" t="s">
        <v>129</v>
      </c>
    </row>
    <row r="3" spans="1:15">
      <c r="A3" s="1625" t="s">
        <v>2163</v>
      </c>
    </row>
    <row r="4" spans="1:15" s="1626" customFormat="1" ht="22.5">
      <c r="A4" s="1815" t="s">
        <v>130</v>
      </c>
      <c r="B4" s="1815"/>
      <c r="C4" s="1815"/>
      <c r="D4" s="1815"/>
      <c r="E4" s="1815"/>
      <c r="F4" s="1815"/>
      <c r="G4" s="1815"/>
      <c r="H4" s="1815"/>
      <c r="I4" s="1815"/>
      <c r="J4" s="1815"/>
      <c r="K4" s="1815"/>
      <c r="L4" s="1815"/>
      <c r="M4" s="1815"/>
      <c r="N4" s="1815"/>
      <c r="O4" s="1815"/>
    </row>
    <row r="5" spans="1:15" s="1626" customFormat="1" ht="18.75">
      <c r="A5" s="1816" t="s">
        <v>1972</v>
      </c>
      <c r="B5" s="1816"/>
      <c r="C5" s="1816"/>
      <c r="D5" s="1816"/>
      <c r="E5" s="1816"/>
      <c r="F5" s="1816"/>
      <c r="G5" s="1816"/>
      <c r="H5" s="1816"/>
      <c r="I5" s="1816"/>
      <c r="J5" s="1816"/>
      <c r="K5" s="1816"/>
      <c r="L5" s="1816"/>
      <c r="M5" s="1816"/>
      <c r="N5" s="1816"/>
      <c r="O5" s="1816"/>
    </row>
    <row r="6" spans="1:15" s="1627" customFormat="1" ht="81.75" customHeight="1">
      <c r="A6" s="1653" t="s">
        <v>118</v>
      </c>
      <c r="B6" s="1653" t="s">
        <v>131</v>
      </c>
      <c r="C6" s="1653" t="s">
        <v>132</v>
      </c>
      <c r="D6" s="1653" t="s">
        <v>133</v>
      </c>
      <c r="E6" s="1654" t="s">
        <v>134</v>
      </c>
      <c r="F6" s="1655" t="s">
        <v>135</v>
      </c>
      <c r="G6" s="1655" t="s">
        <v>136</v>
      </c>
      <c r="H6" s="1655" t="s">
        <v>137</v>
      </c>
      <c r="I6" s="1655" t="s">
        <v>138</v>
      </c>
      <c r="J6" s="1656" t="s">
        <v>139</v>
      </c>
      <c r="K6" s="1655" t="s">
        <v>140</v>
      </c>
      <c r="L6" s="1655" t="s">
        <v>141</v>
      </c>
      <c r="M6" s="1655" t="s">
        <v>142</v>
      </c>
      <c r="N6" s="1655" t="s">
        <v>143</v>
      </c>
      <c r="O6" s="1655" t="s">
        <v>144</v>
      </c>
    </row>
    <row r="7" spans="1:15" s="1628" customFormat="1" ht="25.5">
      <c r="A7" s="831">
        <v>1</v>
      </c>
      <c r="B7" s="1657" t="s">
        <v>145</v>
      </c>
      <c r="C7" s="1657" t="s">
        <v>146</v>
      </c>
      <c r="D7" s="1657" t="s">
        <v>147</v>
      </c>
      <c r="E7" s="1658" t="s">
        <v>148</v>
      </c>
      <c r="F7" s="1659" t="s">
        <v>149</v>
      </c>
      <c r="G7" s="1659" t="s">
        <v>150</v>
      </c>
      <c r="H7" s="1660" t="s">
        <v>151</v>
      </c>
      <c r="I7" s="1660" t="s">
        <v>152</v>
      </c>
      <c r="J7" s="1661" t="s">
        <v>153</v>
      </c>
      <c r="K7" s="1660" t="s">
        <v>154</v>
      </c>
      <c r="L7" s="1655" t="s">
        <v>155</v>
      </c>
      <c r="M7" s="1660" t="s">
        <v>156</v>
      </c>
      <c r="N7" s="1660" t="s">
        <v>157</v>
      </c>
      <c r="O7" s="1660" t="s">
        <v>158</v>
      </c>
    </row>
    <row r="8" spans="1:15" s="1631" customFormat="1" ht="17.25" customHeight="1">
      <c r="A8" s="842"/>
      <c r="B8" s="1629" t="s">
        <v>1977</v>
      </c>
      <c r="C8" s="842"/>
      <c r="D8" s="844"/>
      <c r="E8" s="845"/>
      <c r="F8" s="848"/>
      <c r="G8" s="847"/>
      <c r="H8" s="847"/>
      <c r="I8" s="848"/>
      <c r="J8" s="1630"/>
      <c r="K8" s="847"/>
      <c r="L8" s="848"/>
      <c r="M8" s="848"/>
      <c r="N8" s="848"/>
      <c r="O8" s="849"/>
    </row>
    <row r="9" spans="1:15" s="1632" customFormat="1" ht="17.25" customHeight="1">
      <c r="A9" s="850">
        <v>1</v>
      </c>
      <c r="B9" s="843" t="s">
        <v>1978</v>
      </c>
      <c r="C9" s="842" t="s">
        <v>1979</v>
      </c>
      <c r="D9" s="844" t="s">
        <v>1980</v>
      </c>
      <c r="E9" s="845">
        <v>43709</v>
      </c>
      <c r="F9" s="846">
        <v>32000000</v>
      </c>
      <c r="G9" s="847">
        <v>5</v>
      </c>
      <c r="H9" s="847">
        <f t="shared" ref="H9:H14" si="0">F9/G9</f>
        <v>6400000</v>
      </c>
      <c r="I9" s="848">
        <f t="shared" ref="I9:I14" si="1">G9*365</f>
        <v>1825</v>
      </c>
      <c r="J9" s="848">
        <f t="shared" ref="J9:J14" si="2">F9/I9</f>
        <v>17534.246575342466</v>
      </c>
      <c r="K9" s="847">
        <v>31</v>
      </c>
      <c r="L9" s="846">
        <f t="shared" ref="L9:L14" si="3">J9*K9</f>
        <v>543561.64383561641</v>
      </c>
      <c r="M9" s="848">
        <v>7044822</v>
      </c>
      <c r="N9" s="848">
        <f t="shared" ref="N9:N14" si="4">L9+M9</f>
        <v>7588383.6438356163</v>
      </c>
      <c r="O9" s="849">
        <f t="shared" ref="O9:O14" si="5">F9-N9</f>
        <v>24411616.356164385</v>
      </c>
    </row>
    <row r="10" spans="1:15" s="1632" customFormat="1" ht="17.25" customHeight="1">
      <c r="A10" s="842">
        <v>2</v>
      </c>
      <c r="B10" s="843" t="s">
        <v>1981</v>
      </c>
      <c r="C10" s="842" t="s">
        <v>1979</v>
      </c>
      <c r="D10" s="844" t="s">
        <v>1982</v>
      </c>
      <c r="E10" s="845">
        <v>43709</v>
      </c>
      <c r="F10" s="846">
        <v>32500000</v>
      </c>
      <c r="G10" s="847">
        <v>5</v>
      </c>
      <c r="H10" s="847">
        <f t="shared" si="0"/>
        <v>6500000</v>
      </c>
      <c r="I10" s="848">
        <f t="shared" si="1"/>
        <v>1825</v>
      </c>
      <c r="J10" s="848">
        <f t="shared" si="2"/>
        <v>17808.219178082192</v>
      </c>
      <c r="K10" s="847">
        <v>31</v>
      </c>
      <c r="L10" s="846">
        <f t="shared" si="3"/>
        <v>552054.79452054796</v>
      </c>
      <c r="M10" s="848">
        <v>3890663</v>
      </c>
      <c r="N10" s="848">
        <f t="shared" si="4"/>
        <v>4442717.7945205476</v>
      </c>
      <c r="O10" s="849">
        <f t="shared" si="5"/>
        <v>28057282.205479451</v>
      </c>
    </row>
    <row r="11" spans="1:15" s="1632" customFormat="1" ht="17.25" customHeight="1">
      <c r="A11" s="850">
        <v>3</v>
      </c>
      <c r="B11" s="843" t="s">
        <v>1983</v>
      </c>
      <c r="C11" s="842" t="s">
        <v>1979</v>
      </c>
      <c r="D11" s="844" t="s">
        <v>1984</v>
      </c>
      <c r="E11" s="845">
        <v>43709</v>
      </c>
      <c r="F11" s="846">
        <v>34500000</v>
      </c>
      <c r="G11" s="847">
        <v>5</v>
      </c>
      <c r="H11" s="847">
        <f t="shared" si="0"/>
        <v>6900000</v>
      </c>
      <c r="I11" s="848">
        <f t="shared" si="1"/>
        <v>1825</v>
      </c>
      <c r="J11" s="848">
        <f t="shared" si="2"/>
        <v>18904.109589041094</v>
      </c>
      <c r="K11" s="847">
        <v>31</v>
      </c>
      <c r="L11" s="846">
        <f t="shared" si="3"/>
        <v>586027.39726027392</v>
      </c>
      <c r="M11" s="848">
        <v>3639825</v>
      </c>
      <c r="N11" s="848">
        <f t="shared" si="4"/>
        <v>4225852.3972602738</v>
      </c>
      <c r="O11" s="849">
        <f t="shared" si="5"/>
        <v>30274147.602739725</v>
      </c>
    </row>
    <row r="12" spans="1:15" s="1632" customFormat="1" ht="17.25" customHeight="1">
      <c r="A12" s="842">
        <v>4</v>
      </c>
      <c r="B12" s="843" t="s">
        <v>1985</v>
      </c>
      <c r="C12" s="842" t="s">
        <v>1979</v>
      </c>
      <c r="D12" s="844" t="s">
        <v>1986</v>
      </c>
      <c r="E12" s="845">
        <v>43709</v>
      </c>
      <c r="F12" s="846">
        <v>230000000</v>
      </c>
      <c r="G12" s="847">
        <v>5</v>
      </c>
      <c r="H12" s="847">
        <f t="shared" si="0"/>
        <v>46000000</v>
      </c>
      <c r="I12" s="848">
        <f t="shared" si="1"/>
        <v>1825</v>
      </c>
      <c r="J12" s="848">
        <f t="shared" si="2"/>
        <v>126027.39726027397</v>
      </c>
      <c r="K12" s="847">
        <v>31</v>
      </c>
      <c r="L12" s="846">
        <f t="shared" si="3"/>
        <v>3906849.3150684931</v>
      </c>
      <c r="M12" s="848">
        <v>61375342</v>
      </c>
      <c r="N12" s="848">
        <f t="shared" si="4"/>
        <v>65282191.315068491</v>
      </c>
      <c r="O12" s="849">
        <f t="shared" si="5"/>
        <v>164717808.68493152</v>
      </c>
    </row>
    <row r="13" spans="1:15" s="1632" customFormat="1" ht="17.25" customHeight="1">
      <c r="A13" s="850">
        <v>5</v>
      </c>
      <c r="B13" s="843" t="s">
        <v>1987</v>
      </c>
      <c r="C13" s="842" t="s">
        <v>1979</v>
      </c>
      <c r="D13" s="844" t="s">
        <v>1988</v>
      </c>
      <c r="E13" s="851">
        <v>43710</v>
      </c>
      <c r="F13" s="846">
        <v>435860455</v>
      </c>
      <c r="G13" s="847">
        <v>7</v>
      </c>
      <c r="H13" s="847">
        <f t="shared" si="0"/>
        <v>62265779.285714284</v>
      </c>
      <c r="I13" s="848">
        <f t="shared" si="1"/>
        <v>2555</v>
      </c>
      <c r="J13" s="848">
        <f t="shared" si="2"/>
        <v>170591.17612524462</v>
      </c>
      <c r="K13" s="847">
        <v>31</v>
      </c>
      <c r="L13" s="846">
        <f t="shared" si="3"/>
        <v>5288326.4598825835</v>
      </c>
      <c r="M13" s="848">
        <v>82095188</v>
      </c>
      <c r="N13" s="848">
        <f t="shared" si="4"/>
        <v>87383514.459882587</v>
      </c>
      <c r="O13" s="849">
        <f t="shared" si="5"/>
        <v>348476940.54011738</v>
      </c>
    </row>
    <row r="14" spans="1:15" s="1632" customFormat="1" ht="17.25" customHeight="1">
      <c r="A14" s="842">
        <v>7</v>
      </c>
      <c r="B14" s="843" t="s">
        <v>1978</v>
      </c>
      <c r="C14" s="842" t="s">
        <v>1979</v>
      </c>
      <c r="D14" s="844" t="s">
        <v>1989</v>
      </c>
      <c r="E14" s="851">
        <v>43710</v>
      </c>
      <c r="F14" s="846">
        <v>32000000</v>
      </c>
      <c r="G14" s="847">
        <v>4</v>
      </c>
      <c r="H14" s="847">
        <f t="shared" si="0"/>
        <v>8000000</v>
      </c>
      <c r="I14" s="848">
        <f t="shared" si="1"/>
        <v>1460</v>
      </c>
      <c r="J14" s="848">
        <f t="shared" si="2"/>
        <v>21917.808219178081</v>
      </c>
      <c r="K14" s="847">
        <v>31</v>
      </c>
      <c r="L14" s="846">
        <f t="shared" si="3"/>
        <v>679452.05479452049</v>
      </c>
      <c r="M14" s="848">
        <v>5250000</v>
      </c>
      <c r="N14" s="848">
        <f t="shared" si="4"/>
        <v>5929452.0547945201</v>
      </c>
      <c r="O14" s="849">
        <f t="shared" si="5"/>
        <v>26070547.94520548</v>
      </c>
    </row>
    <row r="15" spans="1:15" s="1632" customFormat="1" ht="17.25" customHeight="1">
      <c r="A15" s="842"/>
      <c r="B15" s="1633"/>
      <c r="C15" s="842"/>
      <c r="D15" s="844"/>
      <c r="E15" s="851"/>
      <c r="F15" s="846"/>
      <c r="G15" s="847"/>
      <c r="H15" s="847"/>
      <c r="I15" s="848"/>
      <c r="J15" s="1630"/>
      <c r="K15" s="847"/>
      <c r="L15" s="846"/>
      <c r="M15" s="848"/>
      <c r="N15" s="848"/>
      <c r="O15" s="849"/>
    </row>
    <row r="16" spans="1:15" s="1632" customFormat="1" ht="17.25" customHeight="1">
      <c r="A16" s="837"/>
      <c r="B16" s="835" t="s">
        <v>124</v>
      </c>
      <c r="C16" s="837"/>
      <c r="D16" s="838"/>
      <c r="E16" s="1663"/>
      <c r="F16" s="841">
        <f t="shared" ref="F16:O16" si="6">SUM(F9:F15)</f>
        <v>796860455</v>
      </c>
      <c r="G16" s="841">
        <f t="shared" si="6"/>
        <v>31</v>
      </c>
      <c r="H16" s="841">
        <f t="shared" si="6"/>
        <v>136065779.28571427</v>
      </c>
      <c r="I16" s="841">
        <f t="shared" si="6"/>
        <v>11315</v>
      </c>
      <c r="J16" s="841">
        <f t="shared" si="6"/>
        <v>372782.9569471624</v>
      </c>
      <c r="K16" s="841">
        <f t="shared" si="6"/>
        <v>186</v>
      </c>
      <c r="L16" s="841">
        <f t="shared" si="6"/>
        <v>11556271.665362034</v>
      </c>
      <c r="M16" s="841">
        <f t="shared" si="6"/>
        <v>163295840</v>
      </c>
      <c r="N16" s="841">
        <f t="shared" si="6"/>
        <v>174852111.66536203</v>
      </c>
      <c r="O16" s="841">
        <f t="shared" si="6"/>
        <v>622008343.33463788</v>
      </c>
    </row>
    <row r="17" spans="1:15" s="1631" customFormat="1" ht="17.25" customHeight="1">
      <c r="A17" s="842"/>
      <c r="B17" s="1633" t="s">
        <v>1990</v>
      </c>
      <c r="C17" s="842"/>
      <c r="D17" s="844"/>
      <c r="E17" s="851"/>
      <c r="F17" s="846"/>
      <c r="G17" s="847"/>
      <c r="H17" s="847"/>
      <c r="I17" s="848"/>
      <c r="J17" s="1630"/>
      <c r="K17" s="847"/>
      <c r="L17" s="846"/>
      <c r="M17" s="848"/>
      <c r="N17" s="848"/>
      <c r="O17" s="849"/>
    </row>
    <row r="18" spans="1:15" s="1631" customFormat="1" ht="17.25" customHeight="1">
      <c r="A18" s="842">
        <v>1</v>
      </c>
      <c r="B18" s="843" t="s">
        <v>1991</v>
      </c>
      <c r="C18" s="842" t="s">
        <v>1722</v>
      </c>
      <c r="D18" s="844" t="s">
        <v>1992</v>
      </c>
      <c r="E18" s="851">
        <v>44413</v>
      </c>
      <c r="F18" s="846">
        <v>100000000</v>
      </c>
      <c r="G18" s="847">
        <v>5</v>
      </c>
      <c r="H18" s="847">
        <v>20000000</v>
      </c>
      <c r="I18" s="848">
        <v>1825</v>
      </c>
      <c r="J18" s="1630">
        <v>54794.520547945205</v>
      </c>
      <c r="K18" s="847">
        <v>31</v>
      </c>
      <c r="L18" s="846">
        <f>J18*K18</f>
        <v>1698630.1369863013</v>
      </c>
      <c r="M18" s="848">
        <v>8333333.333333334</v>
      </c>
      <c r="N18" s="848">
        <f>L18+M18</f>
        <v>10031963.470319636</v>
      </c>
      <c r="O18" s="849">
        <f>F18-N18</f>
        <v>89968036.529680371</v>
      </c>
    </row>
    <row r="19" spans="1:15" s="1631" customFormat="1" ht="17.25" customHeight="1">
      <c r="A19" s="842">
        <v>2</v>
      </c>
      <c r="B19" s="843" t="s">
        <v>1993</v>
      </c>
      <c r="C19" s="842" t="s">
        <v>1994</v>
      </c>
      <c r="D19" s="844" t="s">
        <v>1995</v>
      </c>
      <c r="E19" s="851">
        <v>44208</v>
      </c>
      <c r="F19" s="846">
        <v>50000000</v>
      </c>
      <c r="G19" s="847">
        <v>5</v>
      </c>
      <c r="H19" s="847">
        <v>10000000</v>
      </c>
      <c r="I19" s="848">
        <v>1825</v>
      </c>
      <c r="J19" s="1630">
        <v>27397.260273972603</v>
      </c>
      <c r="K19" s="847">
        <v>31</v>
      </c>
      <c r="L19" s="846">
        <f>J19*K19</f>
        <v>849315.06849315064</v>
      </c>
      <c r="M19" s="848">
        <v>9999996</v>
      </c>
      <c r="N19" s="848">
        <f>L19+M19</f>
        <v>10849311.06849315</v>
      </c>
      <c r="O19" s="849">
        <f>F19-N19</f>
        <v>39150688.93150685</v>
      </c>
    </row>
    <row r="20" spans="1:15" s="1631" customFormat="1" ht="17.25" customHeight="1">
      <c r="A20" s="842">
        <v>3</v>
      </c>
      <c r="B20" s="843" t="s">
        <v>1996</v>
      </c>
      <c r="C20" s="842" t="s">
        <v>1994</v>
      </c>
      <c r="D20" s="844" t="s">
        <v>1997</v>
      </c>
      <c r="E20" s="851">
        <v>44208</v>
      </c>
      <c r="F20" s="846">
        <v>800000000</v>
      </c>
      <c r="G20" s="847">
        <v>5</v>
      </c>
      <c r="H20" s="847">
        <v>160000000</v>
      </c>
      <c r="I20" s="848">
        <v>1825</v>
      </c>
      <c r="J20" s="1630">
        <v>438356.16438356164</v>
      </c>
      <c r="K20" s="847">
        <v>31</v>
      </c>
      <c r="L20" s="846">
        <f>J20*K20</f>
        <v>13589041.09589041</v>
      </c>
      <c r="M20" s="848">
        <v>160000000</v>
      </c>
      <c r="N20" s="848">
        <f>L20+M20</f>
        <v>173589041.0958904</v>
      </c>
      <c r="O20" s="849">
        <f>F20-N20</f>
        <v>626410958.9041096</v>
      </c>
    </row>
    <row r="21" spans="1:15" s="1638" customFormat="1" ht="17.25" customHeight="1">
      <c r="A21" s="842"/>
      <c r="B21" s="843"/>
      <c r="C21" s="842"/>
      <c r="D21" s="844"/>
      <c r="E21" s="851"/>
      <c r="F21" s="846"/>
      <c r="G21" s="847"/>
      <c r="H21" s="847"/>
      <c r="I21" s="848"/>
      <c r="J21" s="1630"/>
      <c r="K21" s="847"/>
      <c r="L21" s="846"/>
      <c r="M21" s="848"/>
      <c r="N21" s="848"/>
      <c r="O21" s="849"/>
    </row>
    <row r="22" spans="1:15" ht="17.25" customHeight="1">
      <c r="A22" s="837"/>
      <c r="B22" s="836" t="s">
        <v>1962</v>
      </c>
      <c r="C22" s="837"/>
      <c r="D22" s="838"/>
      <c r="E22" s="1663"/>
      <c r="F22" s="841">
        <f t="shared" ref="F22:O22" si="7">SUM(F18:F20)</f>
        <v>950000000</v>
      </c>
      <c r="G22" s="841">
        <f t="shared" si="7"/>
        <v>15</v>
      </c>
      <c r="H22" s="841">
        <f t="shared" si="7"/>
        <v>190000000</v>
      </c>
      <c r="I22" s="841">
        <f t="shared" si="7"/>
        <v>5475</v>
      </c>
      <c r="J22" s="841">
        <f t="shared" si="7"/>
        <v>520547.94520547945</v>
      </c>
      <c r="K22" s="841">
        <f t="shared" si="7"/>
        <v>93</v>
      </c>
      <c r="L22" s="841">
        <f t="shared" si="7"/>
        <v>16136986.301369863</v>
      </c>
      <c r="M22" s="841">
        <f t="shared" si="7"/>
        <v>178333329.33333334</v>
      </c>
      <c r="N22" s="841">
        <f t="shared" si="7"/>
        <v>194470315.63470319</v>
      </c>
      <c r="O22" s="841">
        <f t="shared" si="7"/>
        <v>755529684.36529684</v>
      </c>
    </row>
    <row r="23" spans="1:15" ht="17.25" customHeight="1">
      <c r="A23" s="842"/>
      <c r="B23" s="843"/>
      <c r="C23" s="842"/>
      <c r="D23" s="844"/>
      <c r="E23" s="851"/>
      <c r="F23" s="846"/>
      <c r="G23" s="847"/>
      <c r="H23" s="847"/>
      <c r="I23" s="848"/>
      <c r="J23" s="1630"/>
      <c r="K23" s="847"/>
      <c r="L23" s="846"/>
      <c r="M23" s="848"/>
      <c r="N23" s="848"/>
      <c r="O23" s="849"/>
    </row>
    <row r="24" spans="1:15" ht="17.25" customHeight="1">
      <c r="A24" s="1635"/>
      <c r="B24" s="1639" t="s">
        <v>159</v>
      </c>
      <c r="C24" s="1634"/>
      <c r="D24" s="1636"/>
      <c r="E24" s="1637"/>
      <c r="F24" s="1337">
        <f t="shared" ref="F24:O24" si="8">+F20</f>
        <v>800000000</v>
      </c>
      <c r="G24" s="1337">
        <f t="shared" si="8"/>
        <v>5</v>
      </c>
      <c r="H24" s="1337">
        <f t="shared" si="8"/>
        <v>160000000</v>
      </c>
      <c r="I24" s="1337">
        <f t="shared" si="8"/>
        <v>1825</v>
      </c>
      <c r="J24" s="1337">
        <f t="shared" si="8"/>
        <v>438356.16438356164</v>
      </c>
      <c r="K24" s="1337">
        <f t="shared" si="8"/>
        <v>31</v>
      </c>
      <c r="L24" s="1337">
        <f t="shared" si="8"/>
        <v>13589041.09589041</v>
      </c>
      <c r="M24" s="1337">
        <f t="shared" si="8"/>
        <v>160000000</v>
      </c>
      <c r="N24" s="1337">
        <f t="shared" si="8"/>
        <v>173589041.0958904</v>
      </c>
      <c r="O24" s="1337">
        <f t="shared" si="8"/>
        <v>626410958.9041096</v>
      </c>
    </row>
    <row r="25" spans="1:15" ht="17.25" customHeight="1">
      <c r="A25" s="1634"/>
      <c r="B25" s="1639" t="s">
        <v>160</v>
      </c>
      <c r="C25" s="1634"/>
      <c r="D25" s="1636"/>
      <c r="E25" s="1637"/>
      <c r="F25" s="1337">
        <f t="shared" ref="F25:O25" si="9">+SUM(F9:F11,F14,F18:F19)</f>
        <v>281000000</v>
      </c>
      <c r="G25" s="1337">
        <f t="shared" si="9"/>
        <v>29</v>
      </c>
      <c r="H25" s="1337">
        <f t="shared" si="9"/>
        <v>57800000</v>
      </c>
      <c r="I25" s="1337">
        <f t="shared" si="9"/>
        <v>10585</v>
      </c>
      <c r="J25" s="1337">
        <f t="shared" si="9"/>
        <v>158356.16438356164</v>
      </c>
      <c r="K25" s="1337">
        <f t="shared" si="9"/>
        <v>186</v>
      </c>
      <c r="L25" s="1337">
        <f t="shared" si="9"/>
        <v>4909041.0958904102</v>
      </c>
      <c r="M25" s="1337">
        <f t="shared" si="9"/>
        <v>38158639.333333336</v>
      </c>
      <c r="N25" s="1337">
        <f t="shared" si="9"/>
        <v>43067680.429223746</v>
      </c>
      <c r="O25" s="1337">
        <f t="shared" si="9"/>
        <v>237932319.57077625</v>
      </c>
    </row>
    <row r="26" spans="1:15" ht="17.25" customHeight="1">
      <c r="A26" s="1635"/>
      <c r="B26" s="1640" t="s">
        <v>161</v>
      </c>
      <c r="C26" s="1634"/>
      <c r="D26" s="1636"/>
      <c r="E26" s="1637"/>
      <c r="F26" s="1337">
        <f t="shared" ref="F26:O26" si="10">+SUM(F12:F13)</f>
        <v>665860455</v>
      </c>
      <c r="G26" s="1337">
        <f t="shared" si="10"/>
        <v>12</v>
      </c>
      <c r="H26" s="1337">
        <f t="shared" si="10"/>
        <v>108265779.28571428</v>
      </c>
      <c r="I26" s="1337">
        <f t="shared" si="10"/>
        <v>4380</v>
      </c>
      <c r="J26" s="1337">
        <f t="shared" si="10"/>
        <v>296618.57338551857</v>
      </c>
      <c r="K26" s="1337">
        <f t="shared" si="10"/>
        <v>62</v>
      </c>
      <c r="L26" s="1337">
        <f t="shared" si="10"/>
        <v>9195175.7749510761</v>
      </c>
      <c r="M26" s="1337">
        <f t="shared" si="10"/>
        <v>143470530</v>
      </c>
      <c r="N26" s="1337">
        <f t="shared" si="10"/>
        <v>152665705.77495107</v>
      </c>
      <c r="O26" s="1337">
        <f t="shared" si="10"/>
        <v>513194749.2250489</v>
      </c>
    </row>
    <row r="27" spans="1:15" ht="17.25" customHeight="1">
      <c r="A27" s="1641"/>
      <c r="B27" s="1642"/>
      <c r="C27" s="1641"/>
      <c r="D27" s="1643"/>
      <c r="E27" s="1644"/>
      <c r="F27" s="1645"/>
      <c r="G27" s="1646"/>
      <c r="H27" s="1646"/>
      <c r="I27" s="1647"/>
      <c r="J27" s="1648"/>
      <c r="K27" s="1646"/>
      <c r="L27" s="1645"/>
      <c r="M27" s="1647"/>
      <c r="N27" s="1647"/>
      <c r="O27" s="1649"/>
    </row>
    <row r="28" spans="1:15" ht="17.25" customHeight="1">
      <c r="A28" s="831"/>
      <c r="B28" s="831" t="s">
        <v>124</v>
      </c>
      <c r="C28" s="831"/>
      <c r="D28" s="1662"/>
      <c r="E28" s="833"/>
      <c r="F28" s="834">
        <f>SUM(F24:F27)</f>
        <v>1746860455</v>
      </c>
      <c r="G28" s="834">
        <f t="shared" ref="G28:O28" si="11">SUM(G24:G27)</f>
        <v>46</v>
      </c>
      <c r="H28" s="834">
        <f t="shared" si="11"/>
        <v>326065779.28571427</v>
      </c>
      <c r="I28" s="834">
        <f t="shared" si="11"/>
        <v>16790</v>
      </c>
      <c r="J28" s="834">
        <f t="shared" si="11"/>
        <v>893330.90215264191</v>
      </c>
      <c r="K28" s="834">
        <f t="shared" si="11"/>
        <v>279</v>
      </c>
      <c r="L28" s="834">
        <f t="shared" si="11"/>
        <v>27693257.966731898</v>
      </c>
      <c r="M28" s="834">
        <f t="shared" si="11"/>
        <v>341629169.33333337</v>
      </c>
      <c r="N28" s="834">
        <f t="shared" si="11"/>
        <v>369322427.30006522</v>
      </c>
      <c r="O28" s="834">
        <f t="shared" si="11"/>
        <v>1377538027.6999347</v>
      </c>
    </row>
    <row r="29" spans="1:15">
      <c r="F29" s="1612"/>
      <c r="G29" s="1612"/>
      <c r="H29" s="1612"/>
      <c r="I29" s="1612"/>
      <c r="J29" s="1612"/>
      <c r="K29" s="1612"/>
      <c r="L29" s="1615"/>
      <c r="O29" s="1612"/>
    </row>
    <row r="30" spans="1:15" ht="15.75">
      <c r="F30" s="1650"/>
      <c r="L30" s="1814" t="s">
        <v>2164</v>
      </c>
      <c r="M30" s="1814"/>
      <c r="N30" s="1814"/>
      <c r="O30" s="1814"/>
    </row>
    <row r="31" spans="1:15" ht="15.75">
      <c r="B31" s="1810" t="s">
        <v>13</v>
      </c>
      <c r="C31" s="1810"/>
      <c r="F31" s="1624"/>
      <c r="G31" s="1810" t="s">
        <v>475</v>
      </c>
      <c r="H31" s="1810"/>
      <c r="L31" s="1811" t="s">
        <v>391</v>
      </c>
      <c r="M31" s="1811"/>
      <c r="N31" s="1811"/>
      <c r="O31" s="1811"/>
    </row>
    <row r="32" spans="1:15" ht="15.75">
      <c r="B32" s="1812" t="s">
        <v>247</v>
      </c>
      <c r="C32" s="1812"/>
      <c r="F32" s="1651"/>
      <c r="G32" s="1812" t="s">
        <v>247</v>
      </c>
      <c r="H32" s="1812"/>
      <c r="L32" s="1813" t="s">
        <v>392</v>
      </c>
      <c r="M32" s="1813"/>
      <c r="N32" s="1813"/>
      <c r="O32" s="1813"/>
    </row>
    <row r="34" spans="1:15">
      <c r="A34" s="1625" t="str">
        <f>+'Thong tin DN'!$B$4</f>
        <v>CÔNG TY TNHH TMDV VÀ XD ĐỨC HÀ</v>
      </c>
    </row>
    <row r="35" spans="1:15">
      <c r="A35" s="1625" t="str">
        <f>+'Thong tin DN'!$B$7</f>
        <v>Số 1D, TT Bà Triệu, P.Nguyễn Trãi, Q.Hà Đông, TP.Hà Nội</v>
      </c>
    </row>
    <row r="36" spans="1:15">
      <c r="A36" s="1652" t="s">
        <v>2163</v>
      </c>
    </row>
    <row r="37" spans="1:15" ht="22.5">
      <c r="A37" s="1815" t="s">
        <v>130</v>
      </c>
      <c r="B37" s="1815"/>
      <c r="C37" s="1815"/>
      <c r="D37" s="1815"/>
      <c r="E37" s="1815"/>
      <c r="F37" s="1815"/>
      <c r="G37" s="1815"/>
      <c r="H37" s="1815"/>
      <c r="I37" s="1815"/>
      <c r="J37" s="1815"/>
      <c r="K37" s="1815"/>
      <c r="L37" s="1815"/>
      <c r="M37" s="1815"/>
      <c r="N37" s="1815"/>
      <c r="O37" s="1815"/>
    </row>
    <row r="38" spans="1:15">
      <c r="A38" s="1816" t="s">
        <v>1975</v>
      </c>
      <c r="B38" s="1816"/>
      <c r="C38" s="1816"/>
      <c r="D38" s="1816"/>
      <c r="E38" s="1816"/>
      <c r="F38" s="1816"/>
      <c r="G38" s="1816"/>
      <c r="H38" s="1816"/>
      <c r="I38" s="1816"/>
      <c r="J38" s="1816"/>
      <c r="K38" s="1816"/>
      <c r="L38" s="1816"/>
      <c r="M38" s="1816"/>
      <c r="N38" s="1816"/>
      <c r="O38" s="1816"/>
    </row>
    <row r="39" spans="1:15" ht="86.25" customHeight="1">
      <c r="A39" s="1653" t="s">
        <v>118</v>
      </c>
      <c r="B39" s="1653" t="s">
        <v>131</v>
      </c>
      <c r="C39" s="1653" t="s">
        <v>132</v>
      </c>
      <c r="D39" s="1653" t="s">
        <v>133</v>
      </c>
      <c r="E39" s="1654" t="s">
        <v>134</v>
      </c>
      <c r="F39" s="1655" t="s">
        <v>135</v>
      </c>
      <c r="G39" s="1655" t="s">
        <v>136</v>
      </c>
      <c r="H39" s="1655" t="s">
        <v>137</v>
      </c>
      <c r="I39" s="1655" t="s">
        <v>138</v>
      </c>
      <c r="J39" s="1656" t="s">
        <v>139</v>
      </c>
      <c r="K39" s="1655" t="s">
        <v>140</v>
      </c>
      <c r="L39" s="1655" t="s">
        <v>141</v>
      </c>
      <c r="M39" s="1655" t="s">
        <v>142</v>
      </c>
      <c r="N39" s="1655" t="s">
        <v>143</v>
      </c>
      <c r="O39" s="1655" t="s">
        <v>144</v>
      </c>
    </row>
    <row r="40" spans="1:15" ht="25.5">
      <c r="A40" s="831">
        <v>1</v>
      </c>
      <c r="B40" s="1657" t="s">
        <v>145</v>
      </c>
      <c r="C40" s="1657" t="s">
        <v>146</v>
      </c>
      <c r="D40" s="1657" t="s">
        <v>147</v>
      </c>
      <c r="E40" s="1658" t="s">
        <v>148</v>
      </c>
      <c r="F40" s="1659" t="s">
        <v>149</v>
      </c>
      <c r="G40" s="1659" t="s">
        <v>150</v>
      </c>
      <c r="H40" s="1660" t="s">
        <v>151</v>
      </c>
      <c r="I40" s="1660" t="s">
        <v>152</v>
      </c>
      <c r="J40" s="1661" t="s">
        <v>153</v>
      </c>
      <c r="K40" s="1660" t="s">
        <v>154</v>
      </c>
      <c r="L40" s="1655" t="s">
        <v>155</v>
      </c>
      <c r="M40" s="1660" t="s">
        <v>156</v>
      </c>
      <c r="N40" s="1660" t="s">
        <v>157</v>
      </c>
      <c r="O40" s="1660" t="s">
        <v>158</v>
      </c>
    </row>
    <row r="41" spans="1:15">
      <c r="A41" s="842"/>
      <c r="B41" s="1629" t="s">
        <v>1977</v>
      </c>
      <c r="C41" s="842"/>
      <c r="D41" s="844"/>
      <c r="E41" s="845"/>
      <c r="F41" s="848"/>
      <c r="G41" s="847"/>
      <c r="H41" s="847"/>
      <c r="I41" s="848"/>
      <c r="J41" s="1630"/>
      <c r="K41" s="847"/>
      <c r="L41" s="848"/>
      <c r="M41" s="848"/>
      <c r="N41" s="848"/>
      <c r="O41" s="849"/>
    </row>
    <row r="42" spans="1:15">
      <c r="A42" s="850">
        <v>1</v>
      </c>
      <c r="B42" s="843" t="s">
        <v>1978</v>
      </c>
      <c r="C42" s="842" t="s">
        <v>1979</v>
      </c>
      <c r="D42" s="844" t="s">
        <v>1980</v>
      </c>
      <c r="E42" s="845">
        <v>43709</v>
      </c>
      <c r="F42" s="846">
        <v>32000000</v>
      </c>
      <c r="G42" s="847">
        <v>5</v>
      </c>
      <c r="H42" s="847">
        <f t="shared" ref="H42:H47" si="12">F42/G42</f>
        <v>6400000</v>
      </c>
      <c r="I42" s="848">
        <f t="shared" ref="I42:I47" si="13">G42*365</f>
        <v>1825</v>
      </c>
      <c r="J42" s="848">
        <f t="shared" ref="J42:J47" si="14">F42/I42</f>
        <v>17534.246575342466</v>
      </c>
      <c r="K42" s="847">
        <v>28</v>
      </c>
      <c r="L42" s="846">
        <f t="shared" ref="L42:L47" si="15">J42*K42</f>
        <v>490958.90410958906</v>
      </c>
      <c r="M42" s="848">
        <f t="shared" ref="M42:M47" si="16">+VLOOKUP($D42,$D$8:$O$30,11,0)</f>
        <v>7588383.6438356163</v>
      </c>
      <c r="N42" s="848">
        <f t="shared" ref="N42:N47" si="17">L42+M42</f>
        <v>8079342.5479452051</v>
      </c>
      <c r="O42" s="849">
        <f t="shared" ref="O42:O47" si="18">F42-N42</f>
        <v>23920657.452054795</v>
      </c>
    </row>
    <row r="43" spans="1:15">
      <c r="A43" s="842">
        <v>2</v>
      </c>
      <c r="B43" s="843" t="s">
        <v>1981</v>
      </c>
      <c r="C43" s="842" t="s">
        <v>1979</v>
      </c>
      <c r="D43" s="844" t="s">
        <v>1982</v>
      </c>
      <c r="E43" s="845">
        <v>43709</v>
      </c>
      <c r="F43" s="846">
        <v>32500000</v>
      </c>
      <c r="G43" s="847">
        <v>5</v>
      </c>
      <c r="H43" s="847">
        <f t="shared" si="12"/>
        <v>6500000</v>
      </c>
      <c r="I43" s="848">
        <f t="shared" si="13"/>
        <v>1825</v>
      </c>
      <c r="J43" s="848">
        <f t="shared" si="14"/>
        <v>17808.219178082192</v>
      </c>
      <c r="K43" s="847">
        <v>28</v>
      </c>
      <c r="L43" s="846">
        <f t="shared" si="15"/>
        <v>498630.1369863014</v>
      </c>
      <c r="M43" s="848">
        <f t="shared" si="16"/>
        <v>4442717.7945205476</v>
      </c>
      <c r="N43" s="848">
        <f t="shared" si="17"/>
        <v>4941347.9315068489</v>
      </c>
      <c r="O43" s="849">
        <f t="shared" si="18"/>
        <v>27558652.06849315</v>
      </c>
    </row>
    <row r="44" spans="1:15">
      <c r="A44" s="850">
        <v>3</v>
      </c>
      <c r="B44" s="843" t="s">
        <v>1983</v>
      </c>
      <c r="C44" s="842" t="s">
        <v>1979</v>
      </c>
      <c r="D44" s="844" t="s">
        <v>1984</v>
      </c>
      <c r="E44" s="845">
        <v>43709</v>
      </c>
      <c r="F44" s="846">
        <v>34500000</v>
      </c>
      <c r="G44" s="847">
        <v>5</v>
      </c>
      <c r="H44" s="847">
        <f t="shared" si="12"/>
        <v>6900000</v>
      </c>
      <c r="I44" s="848">
        <f t="shared" si="13"/>
        <v>1825</v>
      </c>
      <c r="J44" s="848">
        <f t="shared" si="14"/>
        <v>18904.109589041094</v>
      </c>
      <c r="K44" s="847">
        <v>28</v>
      </c>
      <c r="L44" s="846">
        <f t="shared" si="15"/>
        <v>529315.06849315064</v>
      </c>
      <c r="M44" s="848">
        <f t="shared" si="16"/>
        <v>4225852.3972602738</v>
      </c>
      <c r="N44" s="848">
        <f t="shared" si="17"/>
        <v>4755167.4657534249</v>
      </c>
      <c r="O44" s="849">
        <f t="shared" si="18"/>
        <v>29744832.534246575</v>
      </c>
    </row>
    <row r="45" spans="1:15">
      <c r="A45" s="842">
        <v>4</v>
      </c>
      <c r="B45" s="843" t="s">
        <v>1985</v>
      </c>
      <c r="C45" s="842" t="s">
        <v>1979</v>
      </c>
      <c r="D45" s="844" t="s">
        <v>1986</v>
      </c>
      <c r="E45" s="845">
        <v>43709</v>
      </c>
      <c r="F45" s="846">
        <v>230000000</v>
      </c>
      <c r="G45" s="847">
        <v>5</v>
      </c>
      <c r="H45" s="847">
        <f t="shared" si="12"/>
        <v>46000000</v>
      </c>
      <c r="I45" s="848">
        <f t="shared" si="13"/>
        <v>1825</v>
      </c>
      <c r="J45" s="848">
        <f t="shared" si="14"/>
        <v>126027.39726027397</v>
      </c>
      <c r="K45" s="847">
        <v>28</v>
      </c>
      <c r="L45" s="846">
        <f t="shared" si="15"/>
        <v>3528767.1232876712</v>
      </c>
      <c r="M45" s="848">
        <f t="shared" si="16"/>
        <v>65282191.315068491</v>
      </c>
      <c r="N45" s="848">
        <f t="shared" si="17"/>
        <v>68810958.438356161</v>
      </c>
      <c r="O45" s="849">
        <f t="shared" si="18"/>
        <v>161189041.56164384</v>
      </c>
    </row>
    <row r="46" spans="1:15">
      <c r="A46" s="850">
        <v>5</v>
      </c>
      <c r="B46" s="843" t="s">
        <v>1987</v>
      </c>
      <c r="C46" s="842" t="s">
        <v>1979</v>
      </c>
      <c r="D46" s="844" t="s">
        <v>1988</v>
      </c>
      <c r="E46" s="851">
        <v>43710</v>
      </c>
      <c r="F46" s="846">
        <v>435860455</v>
      </c>
      <c r="G46" s="847">
        <v>7</v>
      </c>
      <c r="H46" s="847">
        <f t="shared" si="12"/>
        <v>62265779.285714284</v>
      </c>
      <c r="I46" s="848">
        <f t="shared" si="13"/>
        <v>2555</v>
      </c>
      <c r="J46" s="848">
        <f t="shared" si="14"/>
        <v>170591.17612524462</v>
      </c>
      <c r="K46" s="847">
        <v>28</v>
      </c>
      <c r="L46" s="846">
        <f t="shared" si="15"/>
        <v>4776552.9315068489</v>
      </c>
      <c r="M46" s="848">
        <f t="shared" si="16"/>
        <v>87383514.459882587</v>
      </c>
      <c r="N46" s="848">
        <f t="shared" si="17"/>
        <v>92160067.39138943</v>
      </c>
      <c r="O46" s="849">
        <f t="shared" si="18"/>
        <v>343700387.60861057</v>
      </c>
    </row>
    <row r="47" spans="1:15">
      <c r="A47" s="842">
        <v>7</v>
      </c>
      <c r="B47" s="843" t="s">
        <v>1978</v>
      </c>
      <c r="C47" s="842" t="s">
        <v>1979</v>
      </c>
      <c r="D47" s="844" t="s">
        <v>1989</v>
      </c>
      <c r="E47" s="851">
        <v>43710</v>
      </c>
      <c r="F47" s="846">
        <v>32000000</v>
      </c>
      <c r="G47" s="847">
        <v>4</v>
      </c>
      <c r="H47" s="847">
        <f t="shared" si="12"/>
        <v>8000000</v>
      </c>
      <c r="I47" s="848">
        <f t="shared" si="13"/>
        <v>1460</v>
      </c>
      <c r="J47" s="848">
        <f t="shared" si="14"/>
        <v>21917.808219178081</v>
      </c>
      <c r="K47" s="847">
        <v>28</v>
      </c>
      <c r="L47" s="846">
        <f t="shared" si="15"/>
        <v>613698.63013698626</v>
      </c>
      <c r="M47" s="848">
        <f t="shared" si="16"/>
        <v>5929452.0547945201</v>
      </c>
      <c r="N47" s="848">
        <f t="shared" si="17"/>
        <v>6543150.6849315064</v>
      </c>
      <c r="O47" s="849">
        <f t="shared" si="18"/>
        <v>25456849.315068495</v>
      </c>
    </row>
    <row r="48" spans="1:15">
      <c r="A48" s="842"/>
      <c r="B48" s="843"/>
      <c r="C48" s="842"/>
      <c r="D48" s="844"/>
      <c r="E48" s="851"/>
      <c r="F48" s="846"/>
      <c r="G48" s="847"/>
      <c r="H48" s="847"/>
      <c r="I48" s="848"/>
      <c r="J48" s="1630"/>
      <c r="K48" s="847"/>
      <c r="L48" s="846"/>
      <c r="M48" s="848"/>
      <c r="N48" s="848"/>
      <c r="O48" s="849"/>
    </row>
    <row r="49" spans="1:15">
      <c r="A49" s="837"/>
      <c r="B49" s="835" t="s">
        <v>124</v>
      </c>
      <c r="C49" s="837"/>
      <c r="D49" s="838"/>
      <c r="E49" s="1663"/>
      <c r="F49" s="841">
        <f t="shared" ref="F49:O49" si="19">SUM(F42:F48)</f>
        <v>796860455</v>
      </c>
      <c r="G49" s="841">
        <f t="shared" si="19"/>
        <v>31</v>
      </c>
      <c r="H49" s="841">
        <f t="shared" si="19"/>
        <v>136065779.28571427</v>
      </c>
      <c r="I49" s="841">
        <f t="shared" si="19"/>
        <v>11315</v>
      </c>
      <c r="J49" s="841">
        <f t="shared" si="19"/>
        <v>372782.9569471624</v>
      </c>
      <c r="K49" s="841">
        <f t="shared" si="19"/>
        <v>168</v>
      </c>
      <c r="L49" s="841">
        <f t="shared" si="19"/>
        <v>10437922.794520546</v>
      </c>
      <c r="M49" s="841">
        <f t="shared" si="19"/>
        <v>174852111.66536203</v>
      </c>
      <c r="N49" s="841">
        <f t="shared" si="19"/>
        <v>185290034.45988259</v>
      </c>
      <c r="O49" s="841">
        <f t="shared" si="19"/>
        <v>611570420.54011738</v>
      </c>
    </row>
    <row r="50" spans="1:15">
      <c r="A50" s="842"/>
      <c r="B50" s="1633" t="s">
        <v>1990</v>
      </c>
      <c r="C50" s="842"/>
      <c r="D50" s="844"/>
      <c r="E50" s="851"/>
      <c r="F50" s="846"/>
      <c r="G50" s="847"/>
      <c r="H50" s="847"/>
      <c r="I50" s="848"/>
      <c r="J50" s="1630"/>
      <c r="K50" s="847"/>
      <c r="L50" s="846"/>
      <c r="M50" s="848"/>
      <c r="N50" s="848"/>
      <c r="O50" s="849"/>
    </row>
    <row r="51" spans="1:15">
      <c r="A51" s="842">
        <v>1</v>
      </c>
      <c r="B51" s="843" t="s">
        <v>1991</v>
      </c>
      <c r="C51" s="842" t="s">
        <v>1722</v>
      </c>
      <c r="D51" s="844" t="s">
        <v>1992</v>
      </c>
      <c r="E51" s="851">
        <v>44413</v>
      </c>
      <c r="F51" s="846">
        <v>100000000</v>
      </c>
      <c r="G51" s="847">
        <v>5</v>
      </c>
      <c r="H51" s="847">
        <v>20000000</v>
      </c>
      <c r="I51" s="848">
        <v>1825</v>
      </c>
      <c r="J51" s="1630">
        <v>54794.520547945205</v>
      </c>
      <c r="K51" s="847">
        <v>28</v>
      </c>
      <c r="L51" s="846">
        <f>J51*K51</f>
        <v>1534246.5753424657</v>
      </c>
      <c r="M51" s="848">
        <f>+VLOOKUP($D51,$D$8:$O$30,11,0)</f>
        <v>10031963.470319636</v>
      </c>
      <c r="N51" s="848">
        <f>L51+M51</f>
        <v>11566210.045662101</v>
      </c>
      <c r="O51" s="849">
        <f>F51-N51</f>
        <v>88433789.954337895</v>
      </c>
    </row>
    <row r="52" spans="1:15">
      <c r="A52" s="842">
        <v>2</v>
      </c>
      <c r="B52" s="843" t="s">
        <v>1993</v>
      </c>
      <c r="C52" s="842" t="s">
        <v>1994</v>
      </c>
      <c r="D52" s="844" t="s">
        <v>1995</v>
      </c>
      <c r="E52" s="851">
        <v>44208</v>
      </c>
      <c r="F52" s="846">
        <v>50000000</v>
      </c>
      <c r="G52" s="847">
        <v>5</v>
      </c>
      <c r="H52" s="847">
        <v>10000000</v>
      </c>
      <c r="I52" s="848">
        <v>1825</v>
      </c>
      <c r="J52" s="1630">
        <v>27397.260273972603</v>
      </c>
      <c r="K52" s="847">
        <v>28</v>
      </c>
      <c r="L52" s="846">
        <f>J52*K52</f>
        <v>767123.28767123283</v>
      </c>
      <c r="M52" s="848">
        <f>+VLOOKUP($D52,$D$8:$O$30,11,0)</f>
        <v>10849311.06849315</v>
      </c>
      <c r="N52" s="848">
        <f>L52+M52</f>
        <v>11616434.356164383</v>
      </c>
      <c r="O52" s="849">
        <f>F52-N52</f>
        <v>38383565.643835619</v>
      </c>
    </row>
    <row r="53" spans="1:15">
      <c r="A53" s="842">
        <v>3</v>
      </c>
      <c r="B53" s="843" t="s">
        <v>1996</v>
      </c>
      <c r="C53" s="842" t="s">
        <v>1994</v>
      </c>
      <c r="D53" s="844" t="s">
        <v>1997</v>
      </c>
      <c r="E53" s="851">
        <v>44208</v>
      </c>
      <c r="F53" s="846">
        <v>800000000</v>
      </c>
      <c r="G53" s="847">
        <v>5</v>
      </c>
      <c r="H53" s="847">
        <v>160000000</v>
      </c>
      <c r="I53" s="848">
        <v>1825</v>
      </c>
      <c r="J53" s="1630">
        <v>438356.16438356164</v>
      </c>
      <c r="K53" s="847">
        <v>28</v>
      </c>
      <c r="L53" s="846">
        <f>J53*K53</f>
        <v>12273972.602739725</v>
      </c>
      <c r="M53" s="848">
        <f>+VLOOKUP($D53,$D$8:$O$30,11,0)</f>
        <v>173589041.0958904</v>
      </c>
      <c r="N53" s="848">
        <f>L53+M53</f>
        <v>185863013.69863012</v>
      </c>
      <c r="O53" s="849">
        <f>F53-N53</f>
        <v>614136986.30136991</v>
      </c>
    </row>
    <row r="54" spans="1:15">
      <c r="A54" s="842"/>
      <c r="B54" s="843"/>
      <c r="C54" s="842"/>
      <c r="D54" s="844"/>
      <c r="E54" s="851"/>
      <c r="F54" s="846"/>
      <c r="G54" s="847"/>
      <c r="H54" s="847"/>
      <c r="I54" s="848"/>
      <c r="J54" s="1630"/>
      <c r="K54" s="847"/>
      <c r="L54" s="846"/>
      <c r="M54" s="848"/>
      <c r="N54" s="848"/>
      <c r="O54" s="849"/>
    </row>
    <row r="55" spans="1:15">
      <c r="A55" s="837"/>
      <c r="B55" s="836" t="s">
        <v>1962</v>
      </c>
      <c r="C55" s="837"/>
      <c r="D55" s="838"/>
      <c r="E55" s="1663"/>
      <c r="F55" s="841">
        <f t="shared" ref="F55:O55" si="20">SUM(F51:F53)</f>
        <v>950000000</v>
      </c>
      <c r="G55" s="841">
        <f t="shared" si="20"/>
        <v>15</v>
      </c>
      <c r="H55" s="841">
        <f t="shared" si="20"/>
        <v>190000000</v>
      </c>
      <c r="I55" s="841">
        <f t="shared" si="20"/>
        <v>5475</v>
      </c>
      <c r="J55" s="841">
        <f t="shared" si="20"/>
        <v>520547.94520547945</v>
      </c>
      <c r="K55" s="841">
        <f t="shared" si="20"/>
        <v>84</v>
      </c>
      <c r="L55" s="841">
        <f t="shared" si="20"/>
        <v>14575342.465753425</v>
      </c>
      <c r="M55" s="841">
        <f t="shared" si="20"/>
        <v>194470315.63470319</v>
      </c>
      <c r="N55" s="841">
        <f t="shared" si="20"/>
        <v>209045658.1004566</v>
      </c>
      <c r="O55" s="841">
        <f t="shared" si="20"/>
        <v>740954341.8995434</v>
      </c>
    </row>
    <row r="56" spans="1:15">
      <c r="A56" s="842"/>
      <c r="B56" s="843"/>
      <c r="C56" s="842"/>
      <c r="D56" s="844"/>
      <c r="E56" s="851"/>
      <c r="F56" s="846"/>
      <c r="G56" s="847"/>
      <c r="H56" s="847"/>
      <c r="I56" s="848"/>
      <c r="J56" s="1630"/>
      <c r="K56" s="847"/>
      <c r="L56" s="846"/>
      <c r="M56" s="848"/>
      <c r="N56" s="848"/>
      <c r="O56" s="849"/>
    </row>
    <row r="57" spans="1:15">
      <c r="A57" s="1635"/>
      <c r="B57" s="1639" t="s">
        <v>159</v>
      </c>
      <c r="C57" s="1634"/>
      <c r="D57" s="1636"/>
      <c r="E57" s="1637"/>
      <c r="F57" s="1337">
        <f>F53</f>
        <v>800000000</v>
      </c>
      <c r="G57" s="1337">
        <f t="shared" ref="G57:O57" si="21">G53</f>
        <v>5</v>
      </c>
      <c r="H57" s="1337">
        <f t="shared" si="21"/>
        <v>160000000</v>
      </c>
      <c r="I57" s="1337">
        <f t="shared" si="21"/>
        <v>1825</v>
      </c>
      <c r="J57" s="1337">
        <f t="shared" si="21"/>
        <v>438356.16438356164</v>
      </c>
      <c r="K57" s="1337">
        <f t="shared" si="21"/>
        <v>28</v>
      </c>
      <c r="L57" s="1337">
        <f t="shared" si="21"/>
        <v>12273972.602739725</v>
      </c>
      <c r="M57" s="1337">
        <f t="shared" si="21"/>
        <v>173589041.0958904</v>
      </c>
      <c r="N57" s="1337">
        <f t="shared" si="21"/>
        <v>185863013.69863012</v>
      </c>
      <c r="O57" s="1337">
        <f t="shared" si="21"/>
        <v>614136986.30136991</v>
      </c>
    </row>
    <row r="58" spans="1:15">
      <c r="A58" s="1634"/>
      <c r="B58" s="1639" t="s">
        <v>160</v>
      </c>
      <c r="C58" s="1634"/>
      <c r="D58" s="1636"/>
      <c r="E58" s="1637"/>
      <c r="F58" s="1337">
        <f t="shared" ref="F58:O58" si="22">+SUM(F42:F44,F51:F52,F47)</f>
        <v>281000000</v>
      </c>
      <c r="G58" s="1337">
        <f t="shared" si="22"/>
        <v>29</v>
      </c>
      <c r="H58" s="1337">
        <f t="shared" si="22"/>
        <v>57800000</v>
      </c>
      <c r="I58" s="1337">
        <f t="shared" si="22"/>
        <v>10585</v>
      </c>
      <c r="J58" s="1337">
        <f t="shared" si="22"/>
        <v>158356.16438356164</v>
      </c>
      <c r="K58" s="1337">
        <f t="shared" si="22"/>
        <v>168</v>
      </c>
      <c r="L58" s="1337">
        <f t="shared" si="22"/>
        <v>4433972.6027397262</v>
      </c>
      <c r="M58" s="1337">
        <f t="shared" si="22"/>
        <v>43067680.429223746</v>
      </c>
      <c r="N58" s="1337">
        <f t="shared" si="22"/>
        <v>47501653.031963475</v>
      </c>
      <c r="O58" s="1337">
        <f t="shared" si="22"/>
        <v>233498346.96803653</v>
      </c>
    </row>
    <row r="59" spans="1:15">
      <c r="A59" s="1635"/>
      <c r="B59" s="1640" t="s">
        <v>161</v>
      </c>
      <c r="C59" s="1634"/>
      <c r="D59" s="1636"/>
      <c r="E59" s="1637"/>
      <c r="F59" s="1337">
        <f>F45+F46</f>
        <v>665860455</v>
      </c>
      <c r="G59" s="1337">
        <f t="shared" ref="G59:O59" si="23">G45+G46</f>
        <v>12</v>
      </c>
      <c r="H59" s="1337">
        <f t="shared" si="23"/>
        <v>108265779.28571428</v>
      </c>
      <c r="I59" s="1337">
        <f t="shared" si="23"/>
        <v>4380</v>
      </c>
      <c r="J59" s="1337">
        <f t="shared" si="23"/>
        <v>296618.57338551857</v>
      </c>
      <c r="K59" s="1337">
        <f t="shared" si="23"/>
        <v>56</v>
      </c>
      <c r="L59" s="1337">
        <f t="shared" si="23"/>
        <v>8305320.0547945201</v>
      </c>
      <c r="M59" s="1337">
        <f t="shared" si="23"/>
        <v>152665705.77495107</v>
      </c>
      <c r="N59" s="1337">
        <f t="shared" si="23"/>
        <v>160971025.82974559</v>
      </c>
      <c r="O59" s="1337">
        <f t="shared" si="23"/>
        <v>504889429.17025441</v>
      </c>
    </row>
    <row r="60" spans="1:15">
      <c r="A60" s="1641"/>
      <c r="B60" s="1642"/>
      <c r="C60" s="1641"/>
      <c r="D60" s="1643"/>
      <c r="E60" s="1644"/>
      <c r="F60" s="1645"/>
      <c r="G60" s="1646"/>
      <c r="H60" s="1646"/>
      <c r="I60" s="1647"/>
      <c r="J60" s="1648"/>
      <c r="K60" s="1646"/>
      <c r="L60" s="1645"/>
      <c r="M60" s="1647"/>
      <c r="N60" s="1647"/>
      <c r="O60" s="1649"/>
    </row>
    <row r="61" spans="1:15">
      <c r="A61" s="831"/>
      <c r="B61" s="831" t="s">
        <v>124</v>
      </c>
      <c r="C61" s="831"/>
      <c r="D61" s="1662"/>
      <c r="E61" s="833"/>
      <c r="F61" s="834">
        <f>SUM(F57:F60)</f>
        <v>1746860455</v>
      </c>
      <c r="G61" s="834">
        <f t="shared" ref="G61:N61" si="24">SUM(G57:G60)</f>
        <v>46</v>
      </c>
      <c r="H61" s="834">
        <f t="shared" si="24"/>
        <v>326065779.28571427</v>
      </c>
      <c r="I61" s="834">
        <f t="shared" si="24"/>
        <v>16790</v>
      </c>
      <c r="J61" s="834">
        <f t="shared" si="24"/>
        <v>893330.90215264191</v>
      </c>
      <c r="K61" s="834">
        <f t="shared" si="24"/>
        <v>252</v>
      </c>
      <c r="L61" s="834">
        <f t="shared" si="24"/>
        <v>25013265.260273971</v>
      </c>
      <c r="M61" s="834">
        <f t="shared" si="24"/>
        <v>369322427.30006522</v>
      </c>
      <c r="N61" s="834">
        <f t="shared" si="24"/>
        <v>394335692.56033921</v>
      </c>
      <c r="O61" s="834">
        <f>SUM(O57:O60)</f>
        <v>1352524762.4396608</v>
      </c>
    </row>
    <row r="62" spans="1:15">
      <c r="O62" s="1612"/>
    </row>
    <row r="63" spans="1:15" ht="15.75">
      <c r="F63" s="1650"/>
      <c r="L63" s="1814" t="s">
        <v>2162</v>
      </c>
      <c r="M63" s="1814"/>
      <c r="N63" s="1814"/>
      <c r="O63" s="1814"/>
    </row>
    <row r="64" spans="1:15" ht="15.75">
      <c r="B64" s="1810" t="s">
        <v>13</v>
      </c>
      <c r="C64" s="1810"/>
      <c r="F64" s="1624"/>
      <c r="G64" s="1810" t="s">
        <v>475</v>
      </c>
      <c r="H64" s="1810"/>
      <c r="L64" s="1811" t="s">
        <v>391</v>
      </c>
      <c r="M64" s="1811"/>
      <c r="N64" s="1811"/>
      <c r="O64" s="1811"/>
    </row>
    <row r="65" spans="1:15" ht="15.75">
      <c r="B65" s="1812" t="s">
        <v>247</v>
      </c>
      <c r="C65" s="1812"/>
      <c r="F65" s="1651"/>
      <c r="G65" s="1812" t="s">
        <v>247</v>
      </c>
      <c r="H65" s="1812"/>
      <c r="L65" s="1813" t="s">
        <v>392</v>
      </c>
      <c r="M65" s="1813"/>
      <c r="N65" s="1813"/>
      <c r="O65" s="1813"/>
    </row>
    <row r="70" spans="1:15">
      <c r="A70" s="1625" t="s">
        <v>1634</v>
      </c>
    </row>
    <row r="71" spans="1:15">
      <c r="A71" s="1625" t="s">
        <v>129</v>
      </c>
    </row>
    <row r="72" spans="1:15">
      <c r="A72" s="1652" t="s">
        <v>2163</v>
      </c>
    </row>
    <row r="73" spans="1:15" ht="22.5">
      <c r="A73" s="1815" t="s">
        <v>130</v>
      </c>
      <c r="B73" s="1815"/>
      <c r="C73" s="1815"/>
      <c r="D73" s="1815"/>
      <c r="E73" s="1815"/>
      <c r="F73" s="1815"/>
      <c r="G73" s="1815"/>
      <c r="H73" s="1815"/>
      <c r="I73" s="1815"/>
      <c r="J73" s="1815"/>
      <c r="K73" s="1815"/>
      <c r="L73" s="1815"/>
      <c r="M73" s="1815"/>
      <c r="N73" s="1815"/>
      <c r="O73" s="1815"/>
    </row>
    <row r="74" spans="1:15">
      <c r="A74" s="1816" t="s">
        <v>1976</v>
      </c>
      <c r="B74" s="1816"/>
      <c r="C74" s="1816"/>
      <c r="D74" s="1816"/>
      <c r="E74" s="1816"/>
      <c r="F74" s="1816"/>
      <c r="G74" s="1816"/>
      <c r="H74" s="1816"/>
      <c r="I74" s="1816"/>
      <c r="J74" s="1816"/>
      <c r="K74" s="1816"/>
      <c r="L74" s="1816"/>
      <c r="M74" s="1816"/>
      <c r="N74" s="1816"/>
      <c r="O74" s="1816"/>
    </row>
    <row r="75" spans="1:15" ht="86.25" customHeight="1">
      <c r="A75" s="1653" t="s">
        <v>118</v>
      </c>
      <c r="B75" s="1653" t="s">
        <v>131</v>
      </c>
      <c r="C75" s="1653" t="s">
        <v>132</v>
      </c>
      <c r="D75" s="1653" t="s">
        <v>133</v>
      </c>
      <c r="E75" s="1654" t="s">
        <v>134</v>
      </c>
      <c r="F75" s="1655" t="s">
        <v>135</v>
      </c>
      <c r="G75" s="1655" t="s">
        <v>136</v>
      </c>
      <c r="H75" s="1655" t="s">
        <v>137</v>
      </c>
      <c r="I75" s="1655" t="s">
        <v>138</v>
      </c>
      <c r="J75" s="1656" t="s">
        <v>139</v>
      </c>
      <c r="K75" s="1655" t="s">
        <v>140</v>
      </c>
      <c r="L75" s="1655" t="s">
        <v>141</v>
      </c>
      <c r="M75" s="1655" t="s">
        <v>142</v>
      </c>
      <c r="N75" s="1655" t="s">
        <v>143</v>
      </c>
      <c r="O75" s="1655" t="s">
        <v>144</v>
      </c>
    </row>
    <row r="76" spans="1:15" ht="25.5">
      <c r="A76" s="831">
        <v>1</v>
      </c>
      <c r="B76" s="1657" t="s">
        <v>145</v>
      </c>
      <c r="C76" s="1657" t="s">
        <v>146</v>
      </c>
      <c r="D76" s="1657" t="s">
        <v>147</v>
      </c>
      <c r="E76" s="1658" t="s">
        <v>148</v>
      </c>
      <c r="F76" s="1659" t="s">
        <v>149</v>
      </c>
      <c r="G76" s="1659" t="s">
        <v>150</v>
      </c>
      <c r="H76" s="1660" t="s">
        <v>151</v>
      </c>
      <c r="I76" s="1660" t="s">
        <v>152</v>
      </c>
      <c r="J76" s="1661" t="s">
        <v>153</v>
      </c>
      <c r="K76" s="1660" t="s">
        <v>154</v>
      </c>
      <c r="L76" s="1655" t="s">
        <v>155</v>
      </c>
      <c r="M76" s="1660" t="s">
        <v>156</v>
      </c>
      <c r="N76" s="1660" t="s">
        <v>157</v>
      </c>
      <c r="O76" s="1660" t="s">
        <v>158</v>
      </c>
    </row>
    <row r="77" spans="1:15">
      <c r="A77" s="842"/>
      <c r="B77" s="1633" t="s">
        <v>1998</v>
      </c>
      <c r="C77" s="842"/>
      <c r="D77" s="844"/>
      <c r="E77" s="845"/>
      <c r="F77" s="848"/>
      <c r="G77" s="847"/>
      <c r="H77" s="847"/>
      <c r="I77" s="848"/>
      <c r="J77" s="1630"/>
      <c r="K77" s="847"/>
      <c r="L77" s="848"/>
      <c r="M77" s="848"/>
      <c r="N77" s="848"/>
      <c r="O77" s="849"/>
    </row>
    <row r="78" spans="1:15">
      <c r="A78" s="850">
        <v>1</v>
      </c>
      <c r="B78" s="843" t="s">
        <v>1978</v>
      </c>
      <c r="C78" s="842" t="s">
        <v>1979</v>
      </c>
      <c r="D78" s="844" t="s">
        <v>1980</v>
      </c>
      <c r="E78" s="845">
        <v>43709</v>
      </c>
      <c r="F78" s="846">
        <v>32000000</v>
      </c>
      <c r="G78" s="847">
        <v>5</v>
      </c>
      <c r="H78" s="847">
        <f t="shared" ref="H78:H83" si="25">F78/G78</f>
        <v>6400000</v>
      </c>
      <c r="I78" s="848">
        <f t="shared" ref="I78:I83" si="26">G78*365</f>
        <v>1825</v>
      </c>
      <c r="J78" s="848">
        <f t="shared" ref="J78:J83" si="27">F78/I78</f>
        <v>17534.246575342466</v>
      </c>
      <c r="K78" s="847">
        <v>31</v>
      </c>
      <c r="L78" s="846">
        <f t="shared" ref="L78:L83" si="28">J78*K78</f>
        <v>543561.64383561641</v>
      </c>
      <c r="M78" s="848">
        <f>+VLOOKUP($D78,$D$42:$O$53,11,0)</f>
        <v>8079342.5479452051</v>
      </c>
      <c r="N78" s="848">
        <f t="shared" ref="N78:N83" si="29">L78+M78</f>
        <v>8622904.1917808224</v>
      </c>
      <c r="O78" s="849">
        <f t="shared" ref="O78:O83" si="30">F78-N78</f>
        <v>23377095.80821918</v>
      </c>
    </row>
    <row r="79" spans="1:15">
      <c r="A79" s="842">
        <v>2</v>
      </c>
      <c r="B79" s="843" t="s">
        <v>1981</v>
      </c>
      <c r="C79" s="842" t="s">
        <v>1979</v>
      </c>
      <c r="D79" s="844" t="s">
        <v>1982</v>
      </c>
      <c r="E79" s="845">
        <v>43709</v>
      </c>
      <c r="F79" s="846">
        <v>32500000</v>
      </c>
      <c r="G79" s="847">
        <v>5</v>
      </c>
      <c r="H79" s="847">
        <f t="shared" si="25"/>
        <v>6500000</v>
      </c>
      <c r="I79" s="848">
        <f t="shared" si="26"/>
        <v>1825</v>
      </c>
      <c r="J79" s="848">
        <f t="shared" si="27"/>
        <v>17808.219178082192</v>
      </c>
      <c r="K79" s="847">
        <v>26</v>
      </c>
      <c r="L79" s="846">
        <f t="shared" si="28"/>
        <v>463013.69863013702</v>
      </c>
      <c r="M79" s="848">
        <f t="shared" ref="M79:M83" si="31">+VLOOKUP($D79,$D$42:$O$53,11,0)</f>
        <v>4941347.9315068489</v>
      </c>
      <c r="N79" s="848">
        <f t="shared" si="29"/>
        <v>5404361.6301369863</v>
      </c>
      <c r="O79" s="849">
        <f t="shared" si="30"/>
        <v>27095638.369863015</v>
      </c>
    </row>
    <row r="80" spans="1:15">
      <c r="A80" s="850">
        <v>3</v>
      </c>
      <c r="B80" s="843" t="s">
        <v>1983</v>
      </c>
      <c r="C80" s="842" t="s">
        <v>1979</v>
      </c>
      <c r="D80" s="844" t="s">
        <v>1984</v>
      </c>
      <c r="E80" s="845">
        <v>43709</v>
      </c>
      <c r="F80" s="846">
        <v>34500000</v>
      </c>
      <c r="G80" s="847">
        <v>5</v>
      </c>
      <c r="H80" s="847">
        <f t="shared" si="25"/>
        <v>6900000</v>
      </c>
      <c r="I80" s="848">
        <f t="shared" si="26"/>
        <v>1825</v>
      </c>
      <c r="J80" s="848">
        <f t="shared" si="27"/>
        <v>18904.109589041094</v>
      </c>
      <c r="K80" s="847">
        <v>31</v>
      </c>
      <c r="L80" s="846">
        <f t="shared" si="28"/>
        <v>586027.39726027392</v>
      </c>
      <c r="M80" s="848">
        <f t="shared" si="31"/>
        <v>4755167.4657534249</v>
      </c>
      <c r="N80" s="848">
        <f t="shared" si="29"/>
        <v>5341194.8630136987</v>
      </c>
      <c r="O80" s="849">
        <f t="shared" si="30"/>
        <v>29158805.1369863</v>
      </c>
    </row>
    <row r="81" spans="1:15">
      <c r="A81" s="842">
        <v>4</v>
      </c>
      <c r="B81" s="843" t="s">
        <v>1985</v>
      </c>
      <c r="C81" s="842" t="s">
        <v>1979</v>
      </c>
      <c r="D81" s="844" t="s">
        <v>1986</v>
      </c>
      <c r="E81" s="845">
        <v>43709</v>
      </c>
      <c r="F81" s="846">
        <v>230000000</v>
      </c>
      <c r="G81" s="847">
        <v>5</v>
      </c>
      <c r="H81" s="847">
        <f t="shared" si="25"/>
        <v>46000000</v>
      </c>
      <c r="I81" s="848">
        <f t="shared" si="26"/>
        <v>1825</v>
      </c>
      <c r="J81" s="848">
        <f t="shared" si="27"/>
        <v>126027.39726027397</v>
      </c>
      <c r="K81" s="847">
        <v>31</v>
      </c>
      <c r="L81" s="846">
        <f t="shared" si="28"/>
        <v>3906849.3150684931</v>
      </c>
      <c r="M81" s="848">
        <f t="shared" si="31"/>
        <v>68810958.438356161</v>
      </c>
      <c r="N81" s="848">
        <f t="shared" si="29"/>
        <v>72717807.753424659</v>
      </c>
      <c r="O81" s="849">
        <f t="shared" si="30"/>
        <v>157282192.24657536</v>
      </c>
    </row>
    <row r="82" spans="1:15">
      <c r="A82" s="850">
        <v>5</v>
      </c>
      <c r="B82" s="843" t="s">
        <v>1987</v>
      </c>
      <c r="C82" s="842" t="s">
        <v>1979</v>
      </c>
      <c r="D82" s="844" t="s">
        <v>1988</v>
      </c>
      <c r="E82" s="851">
        <v>43710</v>
      </c>
      <c r="F82" s="846">
        <v>435860455</v>
      </c>
      <c r="G82" s="847">
        <v>7</v>
      </c>
      <c r="H82" s="847">
        <f t="shared" si="25"/>
        <v>62265779.285714284</v>
      </c>
      <c r="I82" s="848">
        <f t="shared" si="26"/>
        <v>2555</v>
      </c>
      <c r="J82" s="848">
        <f t="shared" si="27"/>
        <v>170591.17612524462</v>
      </c>
      <c r="K82" s="847">
        <v>31</v>
      </c>
      <c r="L82" s="846">
        <f t="shared" si="28"/>
        <v>5288326.4598825835</v>
      </c>
      <c r="M82" s="848">
        <f t="shared" si="31"/>
        <v>92160067.39138943</v>
      </c>
      <c r="N82" s="848">
        <f t="shared" si="29"/>
        <v>97448393.851272017</v>
      </c>
      <c r="O82" s="849">
        <f t="shared" si="30"/>
        <v>338412061.14872801</v>
      </c>
    </row>
    <row r="83" spans="1:15">
      <c r="A83" s="842">
        <v>7</v>
      </c>
      <c r="B83" s="843" t="s">
        <v>1978</v>
      </c>
      <c r="C83" s="842" t="s">
        <v>1979</v>
      </c>
      <c r="D83" s="844" t="s">
        <v>1989</v>
      </c>
      <c r="E83" s="851">
        <v>43710</v>
      </c>
      <c r="F83" s="846">
        <v>32000000</v>
      </c>
      <c r="G83" s="847">
        <v>4</v>
      </c>
      <c r="H83" s="847">
        <f t="shared" si="25"/>
        <v>8000000</v>
      </c>
      <c r="I83" s="848">
        <f t="shared" si="26"/>
        <v>1460</v>
      </c>
      <c r="J83" s="848">
        <f t="shared" si="27"/>
        <v>21917.808219178081</v>
      </c>
      <c r="K83" s="847">
        <v>26</v>
      </c>
      <c r="L83" s="846">
        <f t="shared" si="28"/>
        <v>569863.01369863015</v>
      </c>
      <c r="M83" s="848">
        <f t="shared" si="31"/>
        <v>6543150.6849315064</v>
      </c>
      <c r="N83" s="848">
        <f t="shared" si="29"/>
        <v>7113013.6986301364</v>
      </c>
      <c r="O83" s="849">
        <f t="shared" si="30"/>
        <v>24886986.301369864</v>
      </c>
    </row>
    <row r="84" spans="1:15">
      <c r="A84" s="842"/>
      <c r="B84" s="843"/>
      <c r="C84" s="842"/>
      <c r="D84" s="844"/>
      <c r="E84" s="851"/>
      <c r="F84" s="846"/>
      <c r="G84" s="847"/>
      <c r="H84" s="847"/>
      <c r="I84" s="848"/>
      <c r="J84" s="1630"/>
      <c r="K84" s="847"/>
      <c r="L84" s="846"/>
      <c r="M84" s="848"/>
      <c r="N84" s="848"/>
      <c r="O84" s="849"/>
    </row>
    <row r="85" spans="1:15">
      <c r="A85" s="837"/>
      <c r="B85" s="835" t="s">
        <v>124</v>
      </c>
      <c r="C85" s="837"/>
      <c r="D85" s="838"/>
      <c r="E85" s="1663"/>
      <c r="F85" s="841">
        <f t="shared" ref="F85:O85" si="32">SUM(F78:F84)</f>
        <v>796860455</v>
      </c>
      <c r="G85" s="841">
        <f t="shared" si="32"/>
        <v>31</v>
      </c>
      <c r="H85" s="841">
        <f t="shared" si="32"/>
        <v>136065779.28571427</v>
      </c>
      <c r="I85" s="841">
        <f t="shared" si="32"/>
        <v>11315</v>
      </c>
      <c r="J85" s="841">
        <f t="shared" si="32"/>
        <v>372782.9569471624</v>
      </c>
      <c r="K85" s="841">
        <f t="shared" si="32"/>
        <v>176</v>
      </c>
      <c r="L85" s="841">
        <f t="shared" si="32"/>
        <v>11357641.528375734</v>
      </c>
      <c r="M85" s="841">
        <f t="shared" si="32"/>
        <v>185290034.45988259</v>
      </c>
      <c r="N85" s="841">
        <f t="shared" si="32"/>
        <v>196647675.9882583</v>
      </c>
      <c r="O85" s="841">
        <f t="shared" si="32"/>
        <v>600212779.01174176</v>
      </c>
    </row>
    <row r="86" spans="1:15">
      <c r="A86" s="842"/>
      <c r="B86" s="1629" t="s">
        <v>1999</v>
      </c>
      <c r="C86" s="842"/>
      <c r="D86" s="844"/>
      <c r="E86" s="851"/>
      <c r="F86" s="846"/>
      <c r="G86" s="847"/>
      <c r="H86" s="847"/>
      <c r="I86" s="848"/>
      <c r="J86" s="1630"/>
      <c r="K86" s="847"/>
      <c r="L86" s="846"/>
      <c r="M86" s="848"/>
      <c r="N86" s="848"/>
      <c r="O86" s="849"/>
    </row>
    <row r="87" spans="1:15">
      <c r="A87" s="842">
        <v>1</v>
      </c>
      <c r="B87" s="843" t="s">
        <v>1991</v>
      </c>
      <c r="C87" s="842" t="s">
        <v>1722</v>
      </c>
      <c r="D87" s="844" t="s">
        <v>1992</v>
      </c>
      <c r="E87" s="851">
        <v>44413</v>
      </c>
      <c r="F87" s="846">
        <v>100000000</v>
      </c>
      <c r="G87" s="847">
        <v>5</v>
      </c>
      <c r="H87" s="847">
        <v>20000000</v>
      </c>
      <c r="I87" s="848">
        <v>1825</v>
      </c>
      <c r="J87" s="1630">
        <v>54794.520547945205</v>
      </c>
      <c r="K87" s="847">
        <v>31</v>
      </c>
      <c r="L87" s="846">
        <f>J87*K87</f>
        <v>1698630.1369863013</v>
      </c>
      <c r="M87" s="848">
        <f>+VLOOKUP($D87,$D$45:$O$67,11,0)</f>
        <v>11566210.045662101</v>
      </c>
      <c r="N87" s="848">
        <f>L87+M87</f>
        <v>13264840.182648402</v>
      </c>
      <c r="O87" s="849">
        <f>F87-N87</f>
        <v>86735159.817351595</v>
      </c>
    </row>
    <row r="88" spans="1:15">
      <c r="A88" s="842">
        <v>2</v>
      </c>
      <c r="B88" s="843" t="s">
        <v>1993</v>
      </c>
      <c r="C88" s="842" t="s">
        <v>1994</v>
      </c>
      <c r="D88" s="844" t="s">
        <v>1995</v>
      </c>
      <c r="E88" s="851">
        <v>44208</v>
      </c>
      <c r="F88" s="846">
        <v>50000000</v>
      </c>
      <c r="G88" s="847">
        <v>5</v>
      </c>
      <c r="H88" s="847">
        <v>10000000</v>
      </c>
      <c r="I88" s="848">
        <v>1825</v>
      </c>
      <c r="J88" s="1630">
        <v>27397.260273972603</v>
      </c>
      <c r="K88" s="847">
        <v>26</v>
      </c>
      <c r="L88" s="846">
        <f>J88*K88</f>
        <v>712328.76712328766</v>
      </c>
      <c r="M88" s="848">
        <f>+VLOOKUP($D88,$D$45:$O$67,11,0)</f>
        <v>11616434.356164383</v>
      </c>
      <c r="N88" s="848">
        <f>L88+M88</f>
        <v>12328763.12328767</v>
      </c>
      <c r="O88" s="849">
        <f>F88-N88</f>
        <v>37671236.87671233</v>
      </c>
    </row>
    <row r="89" spans="1:15">
      <c r="A89" s="842">
        <v>3</v>
      </c>
      <c r="B89" s="843" t="s">
        <v>1996</v>
      </c>
      <c r="C89" s="842" t="s">
        <v>1994</v>
      </c>
      <c r="D89" s="844" t="s">
        <v>1997</v>
      </c>
      <c r="E89" s="851">
        <v>44208</v>
      </c>
      <c r="F89" s="846">
        <v>800000000</v>
      </c>
      <c r="G89" s="847">
        <v>5</v>
      </c>
      <c r="H89" s="847">
        <v>160000000</v>
      </c>
      <c r="I89" s="848">
        <v>1825</v>
      </c>
      <c r="J89" s="1630">
        <v>438356.16438356164</v>
      </c>
      <c r="K89" s="847">
        <v>26</v>
      </c>
      <c r="L89" s="846">
        <f>J89*K89</f>
        <v>11397260.273972603</v>
      </c>
      <c r="M89" s="848">
        <f>+VLOOKUP($D89,$D$45:$O$67,11,0)</f>
        <v>185863013.69863012</v>
      </c>
      <c r="N89" s="848">
        <f>L89+M89</f>
        <v>197260273.97260273</v>
      </c>
      <c r="O89" s="849">
        <f>F89-N89</f>
        <v>602739726.02739727</v>
      </c>
    </row>
    <row r="90" spans="1:15">
      <c r="A90" s="842"/>
      <c r="B90" s="843"/>
      <c r="C90" s="842"/>
      <c r="D90" s="844"/>
      <c r="E90" s="851"/>
      <c r="F90" s="846"/>
      <c r="G90" s="847"/>
      <c r="H90" s="847"/>
      <c r="I90" s="848"/>
      <c r="J90" s="1630"/>
      <c r="K90" s="847"/>
      <c r="L90" s="846"/>
      <c r="M90" s="848"/>
      <c r="N90" s="848"/>
      <c r="O90" s="849"/>
    </row>
    <row r="91" spans="1:15">
      <c r="A91" s="837"/>
      <c r="B91" s="836" t="s">
        <v>1962</v>
      </c>
      <c r="C91" s="837"/>
      <c r="D91" s="838"/>
      <c r="E91" s="1663"/>
      <c r="F91" s="841">
        <f t="shared" ref="F91:O91" si="33">SUM(F87:F89)</f>
        <v>950000000</v>
      </c>
      <c r="G91" s="841">
        <f t="shared" si="33"/>
        <v>15</v>
      </c>
      <c r="H91" s="841">
        <f t="shared" si="33"/>
        <v>190000000</v>
      </c>
      <c r="I91" s="841">
        <f t="shared" si="33"/>
        <v>5475</v>
      </c>
      <c r="J91" s="841">
        <f t="shared" si="33"/>
        <v>520547.94520547945</v>
      </c>
      <c r="K91" s="841">
        <f t="shared" si="33"/>
        <v>83</v>
      </c>
      <c r="L91" s="841">
        <f t="shared" si="33"/>
        <v>13808219.17808219</v>
      </c>
      <c r="M91" s="841">
        <f t="shared" si="33"/>
        <v>209045658.1004566</v>
      </c>
      <c r="N91" s="841">
        <f t="shared" si="33"/>
        <v>222853877.27853879</v>
      </c>
      <c r="O91" s="841">
        <f t="shared" si="33"/>
        <v>727146122.72146118</v>
      </c>
    </row>
    <row r="92" spans="1:15">
      <c r="A92" s="842"/>
      <c r="B92" s="843"/>
      <c r="C92" s="842"/>
      <c r="D92" s="844"/>
      <c r="E92" s="851"/>
      <c r="F92" s="846"/>
      <c r="G92" s="847"/>
      <c r="H92" s="847"/>
      <c r="I92" s="848"/>
      <c r="J92" s="1630"/>
      <c r="K92" s="847"/>
      <c r="L92" s="846"/>
      <c r="M92" s="848"/>
      <c r="N92" s="848"/>
      <c r="O92" s="849"/>
    </row>
    <row r="93" spans="1:15">
      <c r="A93" s="1635"/>
      <c r="B93" s="1639" t="s">
        <v>159</v>
      </c>
      <c r="C93" s="1634"/>
      <c r="D93" s="1636"/>
      <c r="E93" s="1637"/>
      <c r="F93" s="1337">
        <f>F89</f>
        <v>800000000</v>
      </c>
      <c r="G93" s="1337">
        <f t="shared" ref="G93:O93" si="34">G89</f>
        <v>5</v>
      </c>
      <c r="H93" s="1337">
        <f t="shared" si="34"/>
        <v>160000000</v>
      </c>
      <c r="I93" s="1337">
        <f t="shared" si="34"/>
        <v>1825</v>
      </c>
      <c r="J93" s="1337">
        <f t="shared" si="34"/>
        <v>438356.16438356164</v>
      </c>
      <c r="K93" s="1337">
        <f t="shared" si="34"/>
        <v>26</v>
      </c>
      <c r="L93" s="1337">
        <f t="shared" si="34"/>
        <v>11397260.273972603</v>
      </c>
      <c r="M93" s="1337">
        <f t="shared" si="34"/>
        <v>185863013.69863012</v>
      </c>
      <c r="N93" s="1337">
        <f t="shared" si="34"/>
        <v>197260273.97260273</v>
      </c>
      <c r="O93" s="1337">
        <f t="shared" si="34"/>
        <v>602739726.02739727</v>
      </c>
    </row>
    <row r="94" spans="1:15">
      <c r="A94" s="1634"/>
      <c r="B94" s="1639" t="s">
        <v>160</v>
      </c>
      <c r="C94" s="1634"/>
      <c r="D94" s="1636"/>
      <c r="E94" s="1637"/>
      <c r="F94" s="1337">
        <f>+SUM(F78:F80,F87:F88,F83)</f>
        <v>281000000</v>
      </c>
      <c r="G94" s="1337">
        <f t="shared" ref="G94:O94" si="35">+SUM(G78:G80,G87:G88,G83)</f>
        <v>29</v>
      </c>
      <c r="H94" s="1337">
        <f t="shared" si="35"/>
        <v>57800000</v>
      </c>
      <c r="I94" s="1337">
        <f t="shared" si="35"/>
        <v>10585</v>
      </c>
      <c r="J94" s="1337">
        <f t="shared" si="35"/>
        <v>158356.16438356164</v>
      </c>
      <c r="K94" s="1337">
        <f t="shared" si="35"/>
        <v>171</v>
      </c>
      <c r="L94" s="1337">
        <f t="shared" si="35"/>
        <v>4573424.6575342463</v>
      </c>
      <c r="M94" s="1337">
        <f t="shared" si="35"/>
        <v>47501653.031963475</v>
      </c>
      <c r="N94" s="1337">
        <f t="shared" si="35"/>
        <v>52075077.689497724</v>
      </c>
      <c r="O94" s="1337">
        <f t="shared" si="35"/>
        <v>228924922.31050229</v>
      </c>
    </row>
    <row r="95" spans="1:15">
      <c r="A95" s="1635"/>
      <c r="B95" s="1640" t="s">
        <v>161</v>
      </c>
      <c r="C95" s="1634"/>
      <c r="D95" s="1636"/>
      <c r="E95" s="1637"/>
      <c r="F95" s="1337">
        <f>F81+F82</f>
        <v>665860455</v>
      </c>
      <c r="G95" s="1337">
        <f t="shared" ref="G95:O95" si="36">G81+G82</f>
        <v>12</v>
      </c>
      <c r="H95" s="1337">
        <f t="shared" si="36"/>
        <v>108265779.28571428</v>
      </c>
      <c r="I95" s="1337">
        <f t="shared" si="36"/>
        <v>4380</v>
      </c>
      <c r="J95" s="1337">
        <f t="shared" si="36"/>
        <v>296618.57338551857</v>
      </c>
      <c r="K95" s="1337">
        <f t="shared" si="36"/>
        <v>62</v>
      </c>
      <c r="L95" s="1337">
        <f t="shared" si="36"/>
        <v>9195175.7749510761</v>
      </c>
      <c r="M95" s="1337">
        <f t="shared" si="36"/>
        <v>160971025.82974559</v>
      </c>
      <c r="N95" s="1337">
        <f t="shared" si="36"/>
        <v>170166201.60469669</v>
      </c>
      <c r="O95" s="1337">
        <f t="shared" si="36"/>
        <v>495694253.39530337</v>
      </c>
    </row>
    <row r="96" spans="1:15">
      <c r="A96" s="1641"/>
      <c r="B96" s="1642"/>
      <c r="C96" s="1641"/>
      <c r="D96" s="1643"/>
      <c r="E96" s="1644"/>
      <c r="F96" s="1645"/>
      <c r="G96" s="1646"/>
      <c r="H96" s="1646"/>
      <c r="I96" s="1647"/>
      <c r="J96" s="1648"/>
      <c r="K96" s="1646"/>
      <c r="L96" s="1645"/>
      <c r="M96" s="1647"/>
      <c r="N96" s="1647"/>
      <c r="O96" s="1649"/>
    </row>
    <row r="97" spans="1:16">
      <c r="A97" s="831"/>
      <c r="B97" s="831" t="s">
        <v>124</v>
      </c>
      <c r="C97" s="831"/>
      <c r="D97" s="1662"/>
      <c r="E97" s="833"/>
      <c r="F97" s="834">
        <f>SUM(F93:F96)</f>
        <v>1746860455</v>
      </c>
      <c r="G97" s="834">
        <f t="shared" ref="G97:O97" si="37">SUM(G93:G96)</f>
        <v>46</v>
      </c>
      <c r="H97" s="834">
        <f t="shared" si="37"/>
        <v>326065779.28571427</v>
      </c>
      <c r="I97" s="834">
        <f t="shared" si="37"/>
        <v>16790</v>
      </c>
      <c r="J97" s="834">
        <f t="shared" si="37"/>
        <v>893330.90215264191</v>
      </c>
      <c r="K97" s="834">
        <f t="shared" si="37"/>
        <v>259</v>
      </c>
      <c r="L97" s="834">
        <f t="shared" si="37"/>
        <v>25165860.706457928</v>
      </c>
      <c r="M97" s="834">
        <f>SUM(M93:M96)</f>
        <v>394335692.56033921</v>
      </c>
      <c r="N97" s="834">
        <f t="shared" si="37"/>
        <v>419501553.26679713</v>
      </c>
      <c r="O97" s="834">
        <f t="shared" si="37"/>
        <v>1327358901.7332029</v>
      </c>
      <c r="P97" s="1615"/>
    </row>
    <row r="98" spans="1:16">
      <c r="O98" s="1612"/>
    </row>
    <row r="99" spans="1:16" ht="15.75">
      <c r="F99" s="1650"/>
      <c r="L99" s="1814" t="s">
        <v>2165</v>
      </c>
      <c r="M99" s="1814"/>
      <c r="N99" s="1814"/>
      <c r="O99" s="1814"/>
    </row>
    <row r="100" spans="1:16" ht="15.75">
      <c r="B100" s="1810" t="s">
        <v>13</v>
      </c>
      <c r="C100" s="1810"/>
      <c r="F100" s="1624"/>
      <c r="G100" s="1810" t="s">
        <v>475</v>
      </c>
      <c r="H100" s="1810"/>
      <c r="L100" s="1811" t="s">
        <v>391</v>
      </c>
      <c r="M100" s="1811"/>
      <c r="N100" s="1811"/>
      <c r="O100" s="1811"/>
    </row>
    <row r="101" spans="1:16" ht="15.75">
      <c r="B101" s="1812" t="s">
        <v>247</v>
      </c>
      <c r="C101" s="1812"/>
      <c r="F101" s="1651"/>
      <c r="G101" s="1812" t="s">
        <v>247</v>
      </c>
      <c r="H101" s="1812"/>
      <c r="L101" s="1813" t="s">
        <v>392</v>
      </c>
      <c r="M101" s="1813"/>
      <c r="N101" s="1813"/>
      <c r="O101" s="1813"/>
    </row>
  </sheetData>
  <mergeCells count="27">
    <mergeCell ref="A4:O4"/>
    <mergeCell ref="A37:O37"/>
    <mergeCell ref="A38:O38"/>
    <mergeCell ref="A73:O73"/>
    <mergeCell ref="A74:O74"/>
    <mergeCell ref="A5:O5"/>
    <mergeCell ref="L63:O63"/>
    <mergeCell ref="B64:C64"/>
    <mergeCell ref="G64:H64"/>
    <mergeCell ref="L64:O64"/>
    <mergeCell ref="B65:C65"/>
    <mergeCell ref="G65:H65"/>
    <mergeCell ref="L65:O65"/>
    <mergeCell ref="L30:O30"/>
    <mergeCell ref="B31:C31"/>
    <mergeCell ref="G31:H31"/>
    <mergeCell ref="L31:O31"/>
    <mergeCell ref="B32:C32"/>
    <mergeCell ref="G32:H32"/>
    <mergeCell ref="L32:O32"/>
    <mergeCell ref="L99:O99"/>
    <mergeCell ref="B100:C100"/>
    <mergeCell ref="G100:H100"/>
    <mergeCell ref="L100:O100"/>
    <mergeCell ref="B101:C101"/>
    <mergeCell ref="G101:H101"/>
    <mergeCell ref="L101:O101"/>
  </mergeCells>
  <printOptions horizontalCentered="1"/>
  <pageMargins left="0.25" right="0" top="0.5" bottom="0.25" header="0" footer="0"/>
  <pageSetup paperSize="9" scale="9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5"/>
  <sheetViews>
    <sheetView zoomScale="90" zoomScaleNormal="90" workbookViewId="0">
      <selection activeCell="J2" sqref="J2"/>
    </sheetView>
  </sheetViews>
  <sheetFormatPr defaultRowHeight="15"/>
  <cols>
    <col min="1" max="1" width="6.7109375" customWidth="1"/>
    <col min="2" max="2" width="28.140625" customWidth="1"/>
    <col min="3" max="3" width="4.42578125" bestFit="1" customWidth="1"/>
    <col min="4" max="4" width="9.140625" customWidth="1"/>
    <col min="5" max="5" width="8.28515625" customWidth="1"/>
    <col min="6" max="6" width="7.85546875" customWidth="1"/>
    <col min="7" max="7" width="8.140625" customWidth="1"/>
    <col min="8" max="8" width="19" customWidth="1"/>
  </cols>
  <sheetData>
    <row r="1" spans="1:8" ht="15" customHeight="1">
      <c r="A1" s="2130" t="str">
        <f>'Thong tin DN'!B4</f>
        <v>CÔNG TY TNHH TMDV VÀ XD ĐỨC HÀ</v>
      </c>
      <c r="B1" s="2130"/>
      <c r="C1" s="2131"/>
      <c r="D1" s="2131"/>
      <c r="E1" s="607"/>
      <c r="F1" s="607"/>
      <c r="G1" s="2126" t="s">
        <v>1657</v>
      </c>
      <c r="H1" s="2127"/>
    </row>
    <row r="2" spans="1:8" ht="13.5" customHeight="1">
      <c r="A2" s="2132" t="str">
        <f>'Thong tin DN'!B7</f>
        <v>Số 1D, TT Bà Triệu, P.Nguyễn Trãi, Q.Hà Đông, TP.Hà Nội</v>
      </c>
      <c r="B2" s="2132"/>
      <c r="C2" s="2133"/>
      <c r="D2" s="2133"/>
      <c r="E2" s="2086"/>
      <c r="F2" s="607"/>
      <c r="G2" s="2127"/>
      <c r="H2" s="2127"/>
    </row>
    <row r="3" spans="1:8" ht="25.5" customHeight="1">
      <c r="A3" s="250"/>
      <c r="B3" s="250"/>
      <c r="C3" s="607"/>
      <c r="D3" s="607"/>
      <c r="E3" s="607"/>
      <c r="F3" s="607"/>
      <c r="G3" s="2127"/>
      <c r="H3" s="2127"/>
    </row>
    <row r="4" spans="1:8" ht="8.25" customHeight="1">
      <c r="A4" s="250"/>
      <c r="B4" s="250"/>
      <c r="C4" s="607"/>
      <c r="D4" s="607"/>
      <c r="E4" s="607"/>
      <c r="F4" s="607"/>
      <c r="G4" s="2127"/>
      <c r="H4" s="2127"/>
    </row>
    <row r="5" spans="1:8" ht="25.5" customHeight="1">
      <c r="A5" s="2128" t="s">
        <v>1656</v>
      </c>
      <c r="B5" s="2129"/>
      <c r="C5" s="2129"/>
      <c r="D5" s="2129"/>
      <c r="E5" s="2129"/>
      <c r="F5" s="2129"/>
      <c r="G5" s="2129"/>
      <c r="H5" s="2129"/>
    </row>
    <row r="6" spans="1:8" ht="15.75">
      <c r="A6" s="2134" t="s">
        <v>1658</v>
      </c>
      <c r="B6" s="2135"/>
      <c r="C6" s="2135"/>
      <c r="D6" s="2135"/>
      <c r="E6" s="2135"/>
      <c r="F6" s="2135"/>
      <c r="G6" s="2135"/>
      <c r="H6" s="2135"/>
    </row>
    <row r="7" spans="1:8" ht="15.75">
      <c r="A7" s="251"/>
      <c r="B7" s="251"/>
      <c r="C7" s="251"/>
      <c r="D7" s="252"/>
      <c r="E7" s="253"/>
      <c r="F7" s="253"/>
      <c r="G7" s="254"/>
      <c r="H7" s="255"/>
    </row>
    <row r="8" spans="1:8" ht="15.75">
      <c r="A8" s="256"/>
      <c r="B8" s="256"/>
      <c r="C8" s="256"/>
      <c r="D8" s="256"/>
      <c r="E8" s="257"/>
      <c r="F8" s="258" t="s">
        <v>1688</v>
      </c>
      <c r="G8" s="259"/>
      <c r="H8" s="260" t="s">
        <v>734</v>
      </c>
    </row>
    <row r="9" spans="1:8" ht="15.75">
      <c r="A9" s="256"/>
      <c r="B9" s="256"/>
      <c r="C9" s="256"/>
      <c r="D9" s="256"/>
      <c r="E9" s="257"/>
      <c r="F9" s="258" t="s">
        <v>1683</v>
      </c>
      <c r="G9" s="259"/>
      <c r="H9" s="261"/>
    </row>
    <row r="10" spans="1:8" ht="15.75">
      <c r="A10" s="2125" t="s">
        <v>1692</v>
      </c>
      <c r="B10" s="2125"/>
      <c r="C10" s="2125"/>
      <c r="D10" s="2125"/>
      <c r="E10" s="257" t="s">
        <v>714</v>
      </c>
      <c r="F10" s="258"/>
      <c r="G10" s="262"/>
      <c r="H10" s="261"/>
    </row>
    <row r="11" spans="1:8" ht="15.75">
      <c r="A11" s="2125" t="s">
        <v>1696</v>
      </c>
      <c r="B11" s="2125"/>
      <c r="C11" s="2125"/>
      <c r="D11" s="2125"/>
      <c r="E11" s="257" t="s">
        <v>1691</v>
      </c>
      <c r="F11" s="258"/>
      <c r="G11" s="262"/>
      <c r="H11" s="261"/>
    </row>
    <row r="12" spans="1:8" ht="15.75">
      <c r="A12" s="2137" t="s">
        <v>118</v>
      </c>
      <c r="B12" s="2139" t="s">
        <v>715</v>
      </c>
      <c r="C12" s="2137" t="s">
        <v>716</v>
      </c>
      <c r="D12" s="2137" t="s">
        <v>175</v>
      </c>
      <c r="E12" s="2141" t="s">
        <v>72</v>
      </c>
      <c r="F12" s="2142"/>
      <c r="G12" s="2143" t="s">
        <v>251</v>
      </c>
      <c r="H12" s="2145" t="s">
        <v>239</v>
      </c>
    </row>
    <row r="13" spans="1:8" ht="31.5">
      <c r="A13" s="2138"/>
      <c r="B13" s="2140"/>
      <c r="C13" s="2138"/>
      <c r="D13" s="2138"/>
      <c r="E13" s="263" t="s">
        <v>717</v>
      </c>
      <c r="F13" s="264" t="s">
        <v>718</v>
      </c>
      <c r="G13" s="2144"/>
      <c r="H13" s="2146"/>
    </row>
    <row r="14" spans="1:8" ht="15.75">
      <c r="A14" s="265" t="s">
        <v>83</v>
      </c>
      <c r="B14" s="266" t="s">
        <v>1</v>
      </c>
      <c r="C14" s="267" t="s">
        <v>84</v>
      </c>
      <c r="D14" s="268" t="s">
        <v>85</v>
      </c>
      <c r="E14" s="269">
        <v>1</v>
      </c>
      <c r="F14" s="270">
        <v>2</v>
      </c>
      <c r="G14" s="271">
        <v>3</v>
      </c>
      <c r="H14" s="272" t="s">
        <v>147</v>
      </c>
    </row>
    <row r="15" spans="1:8" ht="15.75">
      <c r="A15" s="704"/>
      <c r="B15" s="705"/>
      <c r="C15" s="705"/>
      <c r="D15" s="535"/>
      <c r="E15" s="706"/>
      <c r="F15" s="706"/>
      <c r="G15" s="706"/>
      <c r="H15" s="707"/>
    </row>
    <row r="16" spans="1:8" ht="15.75">
      <c r="A16" s="757"/>
      <c r="B16" s="758"/>
      <c r="C16" s="758"/>
      <c r="D16" s="539"/>
      <c r="E16" s="103"/>
      <c r="F16" s="103"/>
      <c r="G16" s="103"/>
      <c r="H16" s="759"/>
    </row>
    <row r="17" spans="1:8" ht="15.75">
      <c r="A17" s="757"/>
      <c r="B17" s="758"/>
      <c r="C17" s="758"/>
      <c r="D17" s="539"/>
      <c r="E17" s="103"/>
      <c r="F17" s="103"/>
      <c r="G17" s="103"/>
      <c r="H17" s="759"/>
    </row>
    <row r="18" spans="1:8" ht="15.75">
      <c r="A18" s="708"/>
      <c r="B18" s="709"/>
      <c r="C18" s="709"/>
      <c r="D18" s="534"/>
      <c r="E18" s="105"/>
      <c r="F18" s="105"/>
      <c r="G18" s="105"/>
      <c r="H18" s="710"/>
    </row>
    <row r="19" spans="1:8" ht="15.75">
      <c r="A19" s="708"/>
      <c r="B19" s="709"/>
      <c r="C19" s="709"/>
      <c r="D19" s="534"/>
      <c r="E19" s="105"/>
      <c r="F19" s="105"/>
      <c r="G19" s="105"/>
      <c r="H19" s="710"/>
    </row>
    <row r="20" spans="1:8" ht="15.75">
      <c r="A20" s="711"/>
      <c r="B20" s="712"/>
      <c r="C20" s="712"/>
      <c r="D20" s="713"/>
      <c r="E20" s="714"/>
      <c r="F20" s="714"/>
      <c r="G20" s="714"/>
      <c r="H20" s="715"/>
    </row>
    <row r="21" spans="1:8" ht="15.75">
      <c r="A21" s="275"/>
      <c r="B21" s="276" t="s">
        <v>719</v>
      </c>
      <c r="C21" s="276"/>
      <c r="D21" s="275"/>
      <c r="E21" s="277"/>
      <c r="F21" s="278"/>
      <c r="G21" s="279"/>
      <c r="H21" s="280"/>
    </row>
    <row r="22" spans="1:8" ht="15.75">
      <c r="A22" s="256" t="s">
        <v>720</v>
      </c>
      <c r="B22" s="256"/>
      <c r="C22" s="256"/>
      <c r="D22" s="256"/>
      <c r="E22" s="257"/>
      <c r="F22" s="258"/>
      <c r="G22" s="259"/>
      <c r="H22" s="261"/>
    </row>
    <row r="23" spans="1:8">
      <c r="A23" s="2136" t="s">
        <v>1659</v>
      </c>
      <c r="B23" s="2136"/>
      <c r="C23" s="2136"/>
      <c r="D23" s="2136"/>
      <c r="E23" s="2136"/>
      <c r="F23" s="2136"/>
      <c r="G23" s="2136"/>
      <c r="H23" s="2136"/>
    </row>
    <row r="24" spans="1:8" ht="15.75">
      <c r="A24" s="281"/>
      <c r="B24" s="281"/>
      <c r="C24" s="281"/>
      <c r="D24" s="281"/>
      <c r="E24" s="282"/>
      <c r="F24" s="282"/>
      <c r="G24" s="283"/>
      <c r="H24" s="284"/>
    </row>
    <row r="25" spans="1:8" ht="15.75">
      <c r="A25" s="281"/>
      <c r="B25" s="281"/>
      <c r="C25" s="281"/>
      <c r="D25" s="281"/>
      <c r="E25" s="282"/>
      <c r="F25" s="282"/>
      <c r="G25" s="283"/>
      <c r="H25" s="284"/>
    </row>
  </sheetData>
  <mergeCells count="15">
    <mergeCell ref="A11:D11"/>
    <mergeCell ref="A23:H23"/>
    <mergeCell ref="A12:A13"/>
    <mergeCell ref="B12:B13"/>
    <mergeCell ref="C12:C13"/>
    <mergeCell ref="D12:D13"/>
    <mergeCell ref="E12:F12"/>
    <mergeCell ref="G12:G13"/>
    <mergeCell ref="H12:H13"/>
    <mergeCell ref="A10:D10"/>
    <mergeCell ref="G1:H4"/>
    <mergeCell ref="A5:H5"/>
    <mergeCell ref="A1:D1"/>
    <mergeCell ref="A2:E2"/>
    <mergeCell ref="A6:H6"/>
  </mergeCells>
  <pageMargins left="0.75" right="0.25" top="0.5" bottom="0.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FF00"/>
  </sheetPr>
  <dimension ref="A1:J21"/>
  <sheetViews>
    <sheetView workbookViewId="0">
      <selection activeCell="G8" sqref="G8"/>
    </sheetView>
  </sheetViews>
  <sheetFormatPr defaultRowHeight="15"/>
  <cols>
    <col min="1" max="3" width="9.140625" style="219"/>
    <col min="4" max="4" width="17" style="219" customWidth="1"/>
    <col min="5" max="6" width="9.140625" style="219"/>
    <col min="7" max="7" width="11.5703125" style="219" customWidth="1"/>
    <col min="8" max="8" width="16.5703125" style="219" customWidth="1"/>
    <col min="9" max="16384" width="9.140625" style="219"/>
  </cols>
  <sheetData>
    <row r="1" spans="1:10" ht="15" customHeight="1">
      <c r="A1" s="2151" t="str">
        <f>+'IN PNK 152'!A1</f>
        <v>CÔNG TY TNHH TMDV VÀ XD ĐỨC HÀ</v>
      </c>
      <c r="B1" s="2151"/>
      <c r="C1" s="2152" t="s">
        <v>721</v>
      </c>
      <c r="D1" s="2152"/>
      <c r="E1" s="2152"/>
      <c r="F1" s="2152"/>
      <c r="G1" s="2163" t="s">
        <v>731</v>
      </c>
      <c r="H1" s="2164"/>
    </row>
    <row r="2" spans="1:10" ht="39.75" customHeight="1">
      <c r="A2" s="2155" t="str">
        <f>+'IN PNK 152'!A2</f>
        <v>Số 1D, TT Bà Triệu, P.Nguyễn Trãi, Q.Hà Đông, TP.Hà Nội</v>
      </c>
      <c r="B2" s="2155"/>
      <c r="C2" s="2152"/>
      <c r="D2" s="2152"/>
      <c r="E2" s="2152"/>
      <c r="F2" s="2152"/>
      <c r="G2" s="2164"/>
      <c r="H2" s="2164"/>
    </row>
    <row r="3" spans="1:10">
      <c r="A3" s="2156"/>
      <c r="B3" s="2156"/>
      <c r="C3" s="2152"/>
      <c r="D3" s="2152"/>
      <c r="E3" s="2152"/>
      <c r="F3" s="2152"/>
      <c r="G3" s="2164"/>
      <c r="H3" s="2164"/>
    </row>
    <row r="4" spans="1:10" ht="29.25" customHeight="1">
      <c r="A4" s="2157"/>
      <c r="B4" s="2157"/>
      <c r="C4" s="2158" t="s">
        <v>732</v>
      </c>
      <c r="D4" s="2158"/>
      <c r="E4" s="2158"/>
      <c r="F4" s="2158"/>
      <c r="G4" s="2164"/>
      <c r="H4" s="2164"/>
    </row>
    <row r="5" spans="1:10">
      <c r="A5" s="256"/>
      <c r="B5" s="256"/>
      <c r="C5" s="256"/>
      <c r="D5" s="256"/>
      <c r="E5" s="285"/>
      <c r="F5" s="285" t="s">
        <v>722</v>
      </c>
      <c r="G5" s="259"/>
      <c r="H5" s="286" t="s">
        <v>723</v>
      </c>
    </row>
    <row r="6" spans="1:10">
      <c r="A6" s="256"/>
      <c r="B6" s="256"/>
      <c r="C6" s="256"/>
      <c r="D6" s="256"/>
      <c r="E6" s="285"/>
      <c r="F6" s="285" t="s">
        <v>1620</v>
      </c>
      <c r="G6" s="259"/>
      <c r="H6" s="259"/>
    </row>
    <row r="7" spans="1:10">
      <c r="A7" s="2125" t="s">
        <v>713</v>
      </c>
      <c r="B7" s="2125"/>
      <c r="C7" s="2125"/>
      <c r="D7" s="2125"/>
      <c r="E7" s="285" t="s">
        <v>714</v>
      </c>
      <c r="F7" s="285"/>
      <c r="G7" s="262"/>
      <c r="H7" s="259"/>
    </row>
    <row r="8" spans="1:10">
      <c r="A8" s="287" t="s">
        <v>724</v>
      </c>
      <c r="B8" s="287"/>
      <c r="C8" s="287"/>
      <c r="D8" s="287"/>
      <c r="E8" s="288"/>
      <c r="F8" s="288"/>
      <c r="G8" s="287"/>
      <c r="H8" s="287"/>
    </row>
    <row r="9" spans="1:10">
      <c r="A9" s="2147" t="s">
        <v>118</v>
      </c>
      <c r="B9" s="2149" t="s">
        <v>715</v>
      </c>
      <c r="C9" s="2147" t="s">
        <v>716</v>
      </c>
      <c r="D9" s="2147" t="s">
        <v>175</v>
      </c>
      <c r="E9" s="2153" t="s">
        <v>72</v>
      </c>
      <c r="F9" s="2154"/>
      <c r="G9" s="2161" t="s">
        <v>251</v>
      </c>
      <c r="H9" s="2161" t="s">
        <v>239</v>
      </c>
      <c r="I9" s="2159" t="s">
        <v>1619</v>
      </c>
      <c r="J9" s="2159" t="s">
        <v>1618</v>
      </c>
    </row>
    <row r="10" spans="1:10" ht="75.75" customHeight="1">
      <c r="A10" s="2148"/>
      <c r="B10" s="2150"/>
      <c r="C10" s="2148"/>
      <c r="D10" s="2148"/>
      <c r="E10" s="289" t="s">
        <v>717</v>
      </c>
      <c r="F10" s="289" t="s">
        <v>725</v>
      </c>
      <c r="G10" s="2162"/>
      <c r="H10" s="2162"/>
      <c r="I10" s="2160"/>
      <c r="J10" s="2160"/>
    </row>
    <row r="11" spans="1:10">
      <c r="A11" s="265" t="s">
        <v>83</v>
      </c>
      <c r="B11" s="266" t="s">
        <v>1</v>
      </c>
      <c r="C11" s="267" t="s">
        <v>84</v>
      </c>
      <c r="D11" s="265" t="s">
        <v>85</v>
      </c>
      <c r="E11" s="290">
        <v>1</v>
      </c>
      <c r="F11" s="290">
        <v>2</v>
      </c>
      <c r="G11" s="271">
        <v>3</v>
      </c>
      <c r="H11" s="271" t="s">
        <v>147</v>
      </c>
      <c r="I11" s="569"/>
      <c r="J11" s="569"/>
    </row>
    <row r="12" spans="1:10" ht="15.75">
      <c r="A12" s="273"/>
      <c r="B12" s="274"/>
      <c r="C12" s="274"/>
      <c r="D12" s="291"/>
      <c r="E12" s="292"/>
      <c r="F12" s="292"/>
      <c r="G12" s="568"/>
      <c r="H12" s="293"/>
      <c r="I12" s="569"/>
      <c r="J12" s="569"/>
    </row>
    <row r="13" spans="1:10" ht="15.75">
      <c r="A13" s="273"/>
      <c r="B13" s="274"/>
      <c r="C13" s="274"/>
      <c r="D13" s="291"/>
      <c r="E13" s="292"/>
      <c r="F13" s="292"/>
      <c r="G13" s="568"/>
      <c r="H13" s="293"/>
      <c r="I13" s="569"/>
      <c r="J13" s="569"/>
    </row>
    <row r="14" spans="1:10" ht="15.75">
      <c r="A14" s="273"/>
      <c r="B14" s="274"/>
      <c r="C14" s="274"/>
      <c r="D14" s="291"/>
      <c r="E14" s="294"/>
      <c r="F14" s="294"/>
      <c r="G14" s="568"/>
      <c r="H14" s="293"/>
      <c r="I14" s="569"/>
      <c r="J14" s="569"/>
    </row>
    <row r="15" spans="1:10" ht="15.75">
      <c r="A15" s="273"/>
      <c r="B15" s="274"/>
      <c r="C15" s="274"/>
      <c r="D15" s="291"/>
      <c r="E15" s="294"/>
      <c r="F15" s="294"/>
      <c r="G15" s="568"/>
      <c r="H15" s="293"/>
      <c r="I15" s="569"/>
      <c r="J15" s="569"/>
    </row>
    <row r="16" spans="1:10" ht="15.75">
      <c r="A16" s="273"/>
      <c r="B16" s="274"/>
      <c r="C16" s="274"/>
      <c r="D16" s="291"/>
      <c r="E16" s="294"/>
      <c r="F16" s="294"/>
      <c r="G16" s="568"/>
      <c r="H16" s="293"/>
      <c r="I16" s="569"/>
      <c r="J16" s="569"/>
    </row>
    <row r="17" spans="1:10" ht="15.75">
      <c r="A17" s="273"/>
      <c r="B17" s="274"/>
      <c r="C17" s="274"/>
      <c r="D17" s="291"/>
      <c r="E17" s="294"/>
      <c r="F17" s="294"/>
      <c r="G17" s="568"/>
      <c r="H17" s="293"/>
      <c r="I17" s="569"/>
      <c r="J17" s="569"/>
    </row>
    <row r="18" spans="1:10">
      <c r="A18" s="295"/>
      <c r="B18" s="296" t="s">
        <v>719</v>
      </c>
      <c r="C18" s="296"/>
      <c r="D18" s="295"/>
      <c r="E18" s="297"/>
      <c r="F18" s="297"/>
      <c r="G18" s="298"/>
      <c r="H18" s="298">
        <f>SUM(H12:H17)</f>
        <v>0</v>
      </c>
      <c r="I18" s="569"/>
      <c r="J18" s="569"/>
    </row>
    <row r="19" spans="1:10">
      <c r="A19" s="256" t="s">
        <v>720</v>
      </c>
      <c r="B19" s="256"/>
      <c r="C19" s="256"/>
      <c r="D19" s="256"/>
      <c r="E19" s="285"/>
      <c r="F19" s="285"/>
      <c r="G19" s="259"/>
      <c r="H19" s="259"/>
    </row>
    <row r="20" spans="1:10">
      <c r="A20" s="299" t="s">
        <v>726</v>
      </c>
      <c r="B20" s="299"/>
      <c r="C20" s="299"/>
      <c r="D20" s="299"/>
      <c r="E20" s="300"/>
      <c r="F20" s="300"/>
      <c r="G20" s="299"/>
      <c r="H20" s="299"/>
    </row>
    <row r="21" spans="1:10">
      <c r="A21" s="566"/>
      <c r="B21" s="566"/>
      <c r="C21" s="566"/>
      <c r="D21" s="566"/>
      <c r="E21" s="301"/>
      <c r="F21" s="301"/>
      <c r="G21" s="283"/>
      <c r="H21" s="283"/>
    </row>
  </sheetData>
  <mergeCells count="17">
    <mergeCell ref="I9:I10"/>
    <mergeCell ref="J9:J10"/>
    <mergeCell ref="G9:G10"/>
    <mergeCell ref="H9:H10"/>
    <mergeCell ref="G1:H4"/>
    <mergeCell ref="A9:A10"/>
    <mergeCell ref="B9:B10"/>
    <mergeCell ref="A1:B1"/>
    <mergeCell ref="C1:F3"/>
    <mergeCell ref="C9:C10"/>
    <mergeCell ref="D9:D10"/>
    <mergeCell ref="E9:F9"/>
    <mergeCell ref="A2:B2"/>
    <mergeCell ref="A3:B3"/>
    <mergeCell ref="A4:B4"/>
    <mergeCell ref="C4:F4"/>
    <mergeCell ref="A7:D7"/>
  </mergeCells>
  <pageMargins left="0.41" right="0.43"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FF00"/>
  </sheetPr>
  <dimension ref="A1:O24"/>
  <sheetViews>
    <sheetView zoomScale="90" zoomScaleNormal="90" workbookViewId="0">
      <selection sqref="A1:E1"/>
    </sheetView>
  </sheetViews>
  <sheetFormatPr defaultRowHeight="15"/>
  <cols>
    <col min="1" max="1" width="5.7109375" style="219" customWidth="1"/>
    <col min="2" max="2" width="9.140625" style="219"/>
    <col min="3" max="3" width="5.28515625" style="219" customWidth="1"/>
    <col min="4" max="4" width="13.5703125" style="219" customWidth="1"/>
    <col min="5" max="5" width="7.85546875" style="219" customWidth="1"/>
    <col min="6" max="6" width="8.140625" style="219" customWidth="1"/>
    <col min="7" max="7" width="10.7109375" style="219" customWidth="1"/>
    <col min="8" max="8" width="14.7109375" style="219" customWidth="1"/>
    <col min="9" max="9" width="7.28515625" style="219" customWidth="1"/>
    <col min="10" max="10" width="9.140625" style="219" customWidth="1"/>
    <col min="11" max="16384" width="9.140625" style="219"/>
  </cols>
  <sheetData>
    <row r="1" spans="1:15" ht="15" customHeight="1">
      <c r="A1" s="2169" t="str">
        <f>'Thong tin DN'!B4</f>
        <v>CÔNG TY TNHH TMDV VÀ XD ĐỨC HÀ</v>
      </c>
      <c r="B1" s="2169"/>
      <c r="C1" s="2131"/>
      <c r="D1" s="2131"/>
      <c r="E1" s="2131"/>
      <c r="F1" s="610"/>
      <c r="G1" s="608"/>
      <c r="H1" s="2163" t="s">
        <v>1660</v>
      </c>
      <c r="I1" s="2163"/>
    </row>
    <row r="2" spans="1:15" ht="15.75">
      <c r="A2" s="659" t="str">
        <f>'Thong tin DN'!B7</f>
        <v>Số 1D, TT Bà Triệu, P.Nguyễn Trãi, Q.Hà Đông, TP.Hà Nội</v>
      </c>
      <c r="B2" s="659"/>
      <c r="C2" s="253"/>
      <c r="D2" s="253"/>
      <c r="E2" s="253"/>
      <c r="F2" s="610"/>
      <c r="G2" s="608"/>
      <c r="H2" s="2163"/>
      <c r="I2" s="2163"/>
    </row>
    <row r="3" spans="1:15" ht="15" customHeight="1">
      <c r="A3" s="2156"/>
      <c r="B3" s="2156"/>
      <c r="C3" s="610"/>
      <c r="D3" s="610"/>
      <c r="E3" s="610"/>
      <c r="F3" s="610"/>
      <c r="G3" s="608"/>
      <c r="H3" s="2163"/>
      <c r="I3" s="2163"/>
    </row>
    <row r="4" spans="1:15" ht="30.75" customHeight="1">
      <c r="A4" s="2157"/>
      <c r="B4" s="2157"/>
      <c r="C4" s="2158"/>
      <c r="D4" s="2158"/>
      <c r="E4" s="2158"/>
      <c r="F4" s="2158"/>
      <c r="G4" s="608"/>
      <c r="H4" s="2163"/>
      <c r="I4" s="2163"/>
    </row>
    <row r="5" spans="1:15" ht="29.25" customHeight="1">
      <c r="A5" s="2165" t="s">
        <v>721</v>
      </c>
      <c r="B5" s="2166"/>
      <c r="C5" s="2166"/>
      <c r="D5" s="2166"/>
      <c r="E5" s="2166"/>
      <c r="F5" s="2166"/>
      <c r="G5" s="2166"/>
      <c r="H5" s="2166"/>
      <c r="I5" s="2166"/>
      <c r="J5" s="2166"/>
      <c r="N5" s="2163"/>
      <c r="O5" s="2163"/>
    </row>
    <row r="6" spans="1:15">
      <c r="A6" s="2167" t="s">
        <v>1695</v>
      </c>
      <c r="B6" s="2168"/>
      <c r="C6" s="2168"/>
      <c r="D6" s="2168"/>
      <c r="E6" s="2168"/>
      <c r="F6" s="2168"/>
      <c r="G6" s="2168"/>
      <c r="H6" s="2168"/>
      <c r="I6" s="2168"/>
      <c r="J6" s="2168"/>
      <c r="N6" s="2163"/>
      <c r="O6" s="2163"/>
    </row>
    <row r="7" spans="1:15" ht="15.75">
      <c r="A7" s="609"/>
      <c r="B7" s="657"/>
      <c r="C7" s="657"/>
      <c r="D7" s="657"/>
      <c r="E7" s="657"/>
      <c r="F7" s="657"/>
      <c r="G7" s="657"/>
      <c r="H7" s="657"/>
      <c r="I7" s="657"/>
      <c r="J7" s="657"/>
      <c r="N7" s="2163"/>
      <c r="O7" s="2163"/>
    </row>
    <row r="8" spans="1:15">
      <c r="A8" s="256"/>
      <c r="B8" s="256"/>
      <c r="C8" s="256"/>
      <c r="D8" s="256"/>
      <c r="E8" s="285"/>
      <c r="F8" s="285" t="s">
        <v>722</v>
      </c>
      <c r="G8" s="259"/>
      <c r="H8" s="286" t="s">
        <v>723</v>
      </c>
      <c r="N8" s="2163"/>
      <c r="O8" s="2163"/>
    </row>
    <row r="9" spans="1:15">
      <c r="A9" s="256"/>
      <c r="B9" s="256"/>
      <c r="C9" s="256"/>
      <c r="D9" s="256"/>
      <c r="E9" s="285"/>
      <c r="F9" s="285" t="s">
        <v>1687</v>
      </c>
      <c r="G9" s="259"/>
      <c r="H9" s="259"/>
      <c r="N9" s="2163"/>
      <c r="O9" s="2163"/>
    </row>
    <row r="10" spans="1:15">
      <c r="A10" s="2125" t="s">
        <v>1692</v>
      </c>
      <c r="B10" s="2125"/>
      <c r="C10" s="2125"/>
      <c r="D10" s="2125"/>
      <c r="E10" s="285" t="s">
        <v>714</v>
      </c>
      <c r="F10" s="285"/>
      <c r="G10" s="262"/>
      <c r="H10" s="259"/>
    </row>
    <row r="11" spans="1:15">
      <c r="A11" s="2125" t="s">
        <v>1694</v>
      </c>
      <c r="B11" s="2125"/>
      <c r="C11" s="2125"/>
      <c r="D11" s="2125"/>
      <c r="E11" s="285" t="s">
        <v>1691</v>
      </c>
      <c r="F11" s="285"/>
      <c r="G11" s="262"/>
      <c r="H11" s="259"/>
    </row>
    <row r="12" spans="1:15">
      <c r="A12" s="2147" t="s">
        <v>118</v>
      </c>
      <c r="B12" s="2149" t="s">
        <v>1661</v>
      </c>
      <c r="C12" s="2147" t="s">
        <v>716</v>
      </c>
      <c r="D12" s="2147" t="s">
        <v>175</v>
      </c>
      <c r="E12" s="2153" t="s">
        <v>72</v>
      </c>
      <c r="F12" s="2154"/>
      <c r="G12" s="2161" t="s">
        <v>251</v>
      </c>
      <c r="H12" s="2161" t="s">
        <v>239</v>
      </c>
      <c r="I12" s="2161" t="s">
        <v>1619</v>
      </c>
      <c r="J12" s="2161" t="s">
        <v>1618</v>
      </c>
    </row>
    <row r="13" spans="1:15" ht="93.75" customHeight="1">
      <c r="A13" s="2148"/>
      <c r="B13" s="2150"/>
      <c r="C13" s="2148"/>
      <c r="D13" s="2148"/>
      <c r="E13" s="289" t="s">
        <v>717</v>
      </c>
      <c r="F13" s="289" t="s">
        <v>725</v>
      </c>
      <c r="G13" s="2162"/>
      <c r="H13" s="2162"/>
      <c r="I13" s="2162"/>
      <c r="J13" s="2162"/>
    </row>
    <row r="14" spans="1:15">
      <c r="A14" s="265" t="s">
        <v>83</v>
      </c>
      <c r="B14" s="266" t="s">
        <v>1</v>
      </c>
      <c r="C14" s="267" t="s">
        <v>84</v>
      </c>
      <c r="D14" s="265" t="s">
        <v>85</v>
      </c>
      <c r="E14" s="290">
        <v>1</v>
      </c>
      <c r="F14" s="290">
        <v>2</v>
      </c>
      <c r="G14" s="271">
        <v>3</v>
      </c>
      <c r="H14" s="271" t="s">
        <v>147</v>
      </c>
      <c r="I14" s="569"/>
      <c r="J14" s="569"/>
    </row>
    <row r="15" spans="1:15" ht="15.75">
      <c r="A15" s="704"/>
      <c r="B15" s="705"/>
      <c r="C15" s="705"/>
      <c r="D15" s="743"/>
      <c r="E15" s="744"/>
      <c r="F15" s="744"/>
      <c r="G15" s="745"/>
      <c r="H15" s="746"/>
      <c r="I15" s="738"/>
      <c r="J15" s="738"/>
    </row>
    <row r="16" spans="1:15" ht="15.75">
      <c r="A16" s="708"/>
      <c r="B16" s="709"/>
      <c r="C16" s="709"/>
      <c r="D16" s="171"/>
      <c r="E16" s="747"/>
      <c r="F16" s="747"/>
      <c r="G16" s="748"/>
      <c r="H16" s="749"/>
      <c r="I16" s="739"/>
      <c r="J16" s="739"/>
    </row>
    <row r="17" spans="1:10" ht="15.75">
      <c r="A17" s="708"/>
      <c r="B17" s="709"/>
      <c r="C17" s="709"/>
      <c r="D17" s="171"/>
      <c r="E17" s="750"/>
      <c r="F17" s="750"/>
      <c r="G17" s="748"/>
      <c r="H17" s="749"/>
      <c r="I17" s="739"/>
      <c r="J17" s="739"/>
    </row>
    <row r="18" spans="1:10" ht="15.75">
      <c r="A18" s="708"/>
      <c r="B18" s="709"/>
      <c r="C18" s="709"/>
      <c r="D18" s="171"/>
      <c r="E18" s="750"/>
      <c r="F18" s="750"/>
      <c r="G18" s="748"/>
      <c r="H18" s="749"/>
      <c r="I18" s="739"/>
      <c r="J18" s="739"/>
    </row>
    <row r="19" spans="1:10" ht="15.75">
      <c r="A19" s="708"/>
      <c r="B19" s="709"/>
      <c r="C19" s="709"/>
      <c r="D19" s="171"/>
      <c r="E19" s="750"/>
      <c r="F19" s="750"/>
      <c r="G19" s="748"/>
      <c r="H19" s="749"/>
      <c r="I19" s="739"/>
      <c r="J19" s="739"/>
    </row>
    <row r="20" spans="1:10" ht="15.75">
      <c r="A20" s="711"/>
      <c r="B20" s="712"/>
      <c r="C20" s="712"/>
      <c r="D20" s="751"/>
      <c r="E20" s="752"/>
      <c r="F20" s="752"/>
      <c r="G20" s="753"/>
      <c r="H20" s="754"/>
      <c r="I20" s="740"/>
      <c r="J20" s="740"/>
    </row>
    <row r="21" spans="1:10">
      <c r="A21" s="295"/>
      <c r="B21" s="296" t="s">
        <v>719</v>
      </c>
      <c r="C21" s="296"/>
      <c r="D21" s="295"/>
      <c r="E21" s="297"/>
      <c r="F21" s="297"/>
      <c r="G21" s="298"/>
      <c r="H21" s="298">
        <f>SUM(H15:H20)</f>
        <v>0</v>
      </c>
      <c r="I21" s="569"/>
      <c r="J21" s="569"/>
    </row>
    <row r="22" spans="1:10">
      <c r="A22" s="256" t="s">
        <v>720</v>
      </c>
      <c r="B22" s="256"/>
      <c r="C22" s="256"/>
      <c r="D22" s="256"/>
      <c r="E22" s="285"/>
      <c r="F22" s="285"/>
      <c r="G22" s="259"/>
      <c r="H22" s="259"/>
    </row>
    <row r="23" spans="1:10">
      <c r="A23" s="299" t="s">
        <v>1706</v>
      </c>
      <c r="B23" s="299"/>
      <c r="C23" s="299"/>
      <c r="D23" s="299"/>
      <c r="E23" s="300"/>
      <c r="F23" s="300"/>
      <c r="G23" s="299"/>
      <c r="H23" s="299"/>
    </row>
    <row r="24" spans="1:10">
      <c r="A24" s="566"/>
      <c r="B24" s="566"/>
      <c r="C24" s="566"/>
      <c r="D24" s="566"/>
      <c r="E24" s="301"/>
      <c r="F24" s="301"/>
      <c r="G24" s="283"/>
      <c r="H24" s="283"/>
    </row>
  </sheetData>
  <mergeCells count="19">
    <mergeCell ref="N5:O9"/>
    <mergeCell ref="H1:I4"/>
    <mergeCell ref="A5:J5"/>
    <mergeCell ref="A6:J6"/>
    <mergeCell ref="A1:E1"/>
    <mergeCell ref="A3:B3"/>
    <mergeCell ref="A4:B4"/>
    <mergeCell ref="C4:F4"/>
    <mergeCell ref="G12:G13"/>
    <mergeCell ref="H12:H13"/>
    <mergeCell ref="I12:I13"/>
    <mergeCell ref="J12:J13"/>
    <mergeCell ref="A10:D10"/>
    <mergeCell ref="A12:A13"/>
    <mergeCell ref="B12:B13"/>
    <mergeCell ref="C12:C13"/>
    <mergeCell ref="D12:D13"/>
    <mergeCell ref="E12:F12"/>
    <mergeCell ref="A11:D11"/>
  </mergeCells>
  <pageMargins left="0.75" right="0.25" top="0.25" bottom="0.2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4"/>
  <sheetViews>
    <sheetView zoomScale="90" zoomScaleNormal="90" workbookViewId="0"/>
  </sheetViews>
  <sheetFormatPr defaultRowHeight="15"/>
  <cols>
    <col min="2" max="2" width="25.140625" customWidth="1"/>
    <col min="3" max="3" width="5.28515625" customWidth="1"/>
    <col min="8" max="8" width="12.7109375" customWidth="1"/>
  </cols>
  <sheetData>
    <row r="1" spans="1:8" ht="15" customHeight="1">
      <c r="A1" s="664" t="str">
        <f>'Thong tin DN'!B4</f>
        <v>CÔNG TY TNHH TMDV VÀ XD ĐỨC HÀ</v>
      </c>
      <c r="B1" s="665"/>
      <c r="C1" s="662"/>
      <c r="D1" s="663"/>
      <c r="E1" s="661"/>
      <c r="F1" s="302"/>
      <c r="G1" s="2163" t="s">
        <v>1677</v>
      </c>
      <c r="H1" s="2164"/>
    </row>
    <row r="2" spans="1:8" ht="15.75">
      <c r="A2" s="2170" t="str">
        <f>'Thong tin DN'!B7</f>
        <v>Số 1D, TT Bà Triệu, P.Nguyễn Trãi, Q.Hà Đông, TP.Hà Nội</v>
      </c>
      <c r="B2" s="2170"/>
      <c r="C2" s="2170"/>
      <c r="D2" s="2170"/>
      <c r="E2" s="2170"/>
      <c r="F2" s="302"/>
      <c r="G2" s="2164"/>
      <c r="H2" s="2164"/>
    </row>
    <row r="3" spans="1:8" ht="25.5" customHeight="1">
      <c r="A3" s="250"/>
      <c r="B3" s="250"/>
      <c r="C3" s="250"/>
      <c r="D3" s="302"/>
      <c r="E3" s="302"/>
      <c r="F3" s="302"/>
      <c r="G3" s="2164"/>
      <c r="H3" s="2164"/>
    </row>
    <row r="4" spans="1:8" ht="22.5" customHeight="1">
      <c r="A4" s="250"/>
      <c r="B4" s="250"/>
      <c r="C4" s="250"/>
      <c r="D4" s="302"/>
      <c r="E4" s="302"/>
      <c r="F4" s="302"/>
      <c r="G4" s="2164"/>
      <c r="H4" s="2164"/>
    </row>
    <row r="5" spans="1:8" ht="25.5">
      <c r="A5" s="2171" t="s">
        <v>1656</v>
      </c>
      <c r="B5" s="2171"/>
      <c r="C5" s="2171"/>
      <c r="D5" s="2171"/>
      <c r="E5" s="2171"/>
      <c r="F5" s="2171"/>
      <c r="G5" s="2171"/>
      <c r="H5" s="2171"/>
    </row>
    <row r="6" spans="1:8" ht="15.75">
      <c r="A6" s="2172" t="s">
        <v>733</v>
      </c>
      <c r="B6" s="2172"/>
      <c r="C6" s="2172"/>
      <c r="D6" s="2172"/>
      <c r="E6" s="2172"/>
      <c r="F6" s="2172"/>
      <c r="G6" s="2172"/>
      <c r="H6" s="2172"/>
    </row>
    <row r="7" spans="1:8" ht="15.75">
      <c r="A7" s="666"/>
      <c r="B7" s="666"/>
      <c r="C7" s="666"/>
      <c r="D7" s="666"/>
      <c r="E7" s="666"/>
      <c r="F7" s="666"/>
      <c r="G7" s="666"/>
      <c r="H7" s="666"/>
    </row>
    <row r="8" spans="1:8" ht="15.75">
      <c r="A8" s="256"/>
      <c r="B8" s="256"/>
      <c r="C8" s="256"/>
      <c r="D8" s="256"/>
      <c r="E8" s="257"/>
      <c r="F8" s="258" t="s">
        <v>1717</v>
      </c>
      <c r="G8" s="259"/>
      <c r="H8" s="260" t="s">
        <v>734</v>
      </c>
    </row>
    <row r="9" spans="1:8" ht="15.75">
      <c r="A9" s="256"/>
      <c r="B9" s="256"/>
      <c r="C9" s="256"/>
      <c r="D9" s="256"/>
      <c r="E9" s="257"/>
      <c r="F9" s="258" t="s">
        <v>1683</v>
      </c>
      <c r="G9" s="259"/>
      <c r="H9" s="261"/>
    </row>
    <row r="10" spans="1:8" ht="15.75">
      <c r="A10" s="2125" t="s">
        <v>713</v>
      </c>
      <c r="B10" s="2125"/>
      <c r="C10" s="2125"/>
      <c r="D10" s="2125"/>
      <c r="E10" s="257" t="s">
        <v>714</v>
      </c>
      <c r="F10" s="258"/>
      <c r="G10" s="262"/>
      <c r="H10" s="261"/>
    </row>
    <row r="11" spans="1:8" ht="15.75">
      <c r="A11" s="2125" t="s">
        <v>1705</v>
      </c>
      <c r="B11" s="2125"/>
      <c r="C11" s="2125"/>
      <c r="D11" s="2125"/>
      <c r="E11" s="257" t="s">
        <v>1691</v>
      </c>
      <c r="F11" s="258"/>
      <c r="G11" s="262"/>
      <c r="H11" s="261"/>
    </row>
    <row r="12" spans="1:8" ht="15.75">
      <c r="A12" s="2137" t="s">
        <v>118</v>
      </c>
      <c r="B12" s="2139" t="s">
        <v>1661</v>
      </c>
      <c r="C12" s="2137" t="s">
        <v>716</v>
      </c>
      <c r="D12" s="2137" t="s">
        <v>175</v>
      </c>
      <c r="E12" s="2141" t="s">
        <v>72</v>
      </c>
      <c r="F12" s="2142"/>
      <c r="G12" s="2143" t="s">
        <v>251</v>
      </c>
      <c r="H12" s="2145" t="s">
        <v>239</v>
      </c>
    </row>
    <row r="13" spans="1:8" ht="31.5">
      <c r="A13" s="2138"/>
      <c r="B13" s="2140"/>
      <c r="C13" s="2138"/>
      <c r="D13" s="2138"/>
      <c r="E13" s="263" t="s">
        <v>717</v>
      </c>
      <c r="F13" s="264" t="s">
        <v>718</v>
      </c>
      <c r="G13" s="2144"/>
      <c r="H13" s="2146"/>
    </row>
    <row r="14" spans="1:8" ht="15.75">
      <c r="A14" s="265" t="s">
        <v>83</v>
      </c>
      <c r="B14" s="266" t="s">
        <v>1</v>
      </c>
      <c r="C14" s="267" t="s">
        <v>84</v>
      </c>
      <c r="D14" s="268" t="s">
        <v>85</v>
      </c>
      <c r="E14" s="269">
        <v>1</v>
      </c>
      <c r="F14" s="270">
        <v>2</v>
      </c>
      <c r="G14" s="271">
        <v>3</v>
      </c>
      <c r="H14" s="272" t="s">
        <v>147</v>
      </c>
    </row>
    <row r="15" spans="1:8" ht="15.75">
      <c r="A15" s="704"/>
      <c r="B15" s="705"/>
      <c r="C15" s="705"/>
      <c r="D15" s="535"/>
      <c r="E15" s="706"/>
      <c r="F15" s="706"/>
      <c r="G15" s="706"/>
      <c r="H15" s="707"/>
    </row>
    <row r="16" spans="1:8" ht="15.75">
      <c r="A16" s="708"/>
      <c r="B16" s="709"/>
      <c r="C16" s="709"/>
      <c r="D16" s="534"/>
      <c r="E16" s="105"/>
      <c r="F16" s="105"/>
      <c r="G16" s="105"/>
      <c r="H16" s="710"/>
    </row>
    <row r="17" spans="1:8" ht="15.75">
      <c r="A17" s="708"/>
      <c r="B17" s="709"/>
      <c r="C17" s="709"/>
      <c r="D17" s="534"/>
      <c r="E17" s="105"/>
      <c r="F17" s="105"/>
      <c r="G17" s="105"/>
      <c r="H17" s="710"/>
    </row>
    <row r="18" spans="1:8" ht="15.75">
      <c r="A18" s="708"/>
      <c r="B18" s="709"/>
      <c r="C18" s="709"/>
      <c r="D18" s="534"/>
      <c r="E18" s="105"/>
      <c r="F18" s="105"/>
      <c r="G18" s="105"/>
      <c r="H18" s="710"/>
    </row>
    <row r="19" spans="1:8" ht="15.75">
      <c r="A19" s="711"/>
      <c r="B19" s="712"/>
      <c r="C19" s="712"/>
      <c r="D19" s="713"/>
      <c r="E19" s="714"/>
      <c r="F19" s="714"/>
      <c r="G19" s="714"/>
      <c r="H19" s="715"/>
    </row>
    <row r="20" spans="1:8" ht="15.75">
      <c r="A20" s="275"/>
      <c r="B20" s="276" t="s">
        <v>719</v>
      </c>
      <c r="C20" s="276"/>
      <c r="D20" s="275"/>
      <c r="E20" s="277"/>
      <c r="F20" s="278"/>
      <c r="G20" s="279"/>
      <c r="H20" s="280"/>
    </row>
    <row r="21" spans="1:8" ht="15.75">
      <c r="A21" s="256" t="s">
        <v>720</v>
      </c>
      <c r="B21" s="256"/>
      <c r="C21" s="256"/>
      <c r="D21" s="256"/>
      <c r="E21" s="257"/>
      <c r="F21" s="258"/>
      <c r="G21" s="259"/>
      <c r="H21" s="261"/>
    </row>
    <row r="22" spans="1:8">
      <c r="A22" s="2136" t="s">
        <v>1662</v>
      </c>
      <c r="B22" s="2136"/>
      <c r="C22" s="2136"/>
      <c r="D22" s="2136"/>
      <c r="E22" s="2136"/>
      <c r="F22" s="2136"/>
      <c r="G22" s="2136"/>
      <c r="H22" s="2136"/>
    </row>
    <row r="23" spans="1:8" ht="15.75">
      <c r="A23" s="566"/>
      <c r="B23" s="566"/>
      <c r="C23" s="566"/>
      <c r="D23" s="566"/>
      <c r="E23" s="282"/>
      <c r="F23" s="282"/>
      <c r="G23" s="283"/>
      <c r="H23" s="284"/>
    </row>
    <row r="24" spans="1:8" ht="15.75">
      <c r="A24" s="566"/>
      <c r="B24" s="566"/>
      <c r="C24" s="566"/>
      <c r="D24" s="566"/>
      <c r="E24" s="282"/>
      <c r="F24" s="282"/>
      <c r="G24" s="283"/>
      <c r="H24" s="284"/>
    </row>
  </sheetData>
  <mergeCells count="14">
    <mergeCell ref="G1:H4"/>
    <mergeCell ref="A10:D10"/>
    <mergeCell ref="A2:E2"/>
    <mergeCell ref="A5:H5"/>
    <mergeCell ref="A6:H6"/>
    <mergeCell ref="A11:D11"/>
    <mergeCell ref="H12:H13"/>
    <mergeCell ref="A22:H22"/>
    <mergeCell ref="A12:A13"/>
    <mergeCell ref="B12:B13"/>
    <mergeCell ref="C12:C13"/>
    <mergeCell ref="D12:D13"/>
    <mergeCell ref="E12:F12"/>
    <mergeCell ref="G12:G13"/>
  </mergeCells>
  <pageMargins left="0.75" right="0.25" top="0.25" bottom="0.2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FF00"/>
  </sheetPr>
  <dimension ref="A1:J23"/>
  <sheetViews>
    <sheetView zoomScale="90" zoomScaleNormal="90" workbookViewId="0"/>
  </sheetViews>
  <sheetFormatPr defaultRowHeight="15"/>
  <cols>
    <col min="1" max="1" width="5.42578125" style="219" customWidth="1"/>
    <col min="2" max="2" width="10.85546875" style="219" customWidth="1"/>
    <col min="3" max="3" width="5" style="219" customWidth="1"/>
    <col min="4" max="4" width="12.7109375" style="219" customWidth="1"/>
    <col min="5" max="5" width="9.140625" style="219"/>
    <col min="6" max="6" width="8.140625" style="219" customWidth="1"/>
    <col min="7" max="7" width="10.140625" style="219" customWidth="1"/>
    <col min="8" max="8" width="13.42578125" style="219" customWidth="1"/>
    <col min="9" max="9" width="7.140625" style="219" customWidth="1"/>
    <col min="10" max="16384" width="9.140625" style="219"/>
  </cols>
  <sheetData>
    <row r="1" spans="1:10" ht="15" customHeight="1">
      <c r="A1" s="667" t="str">
        <f>'Thong tin DN'!B4</f>
        <v>CÔNG TY TNHH TMDV VÀ XD ĐỨC HÀ</v>
      </c>
      <c r="B1" s="299"/>
      <c r="C1" s="610"/>
      <c r="D1" s="610"/>
      <c r="E1" s="610"/>
      <c r="F1" s="610"/>
      <c r="H1" s="2163" t="s">
        <v>1660</v>
      </c>
      <c r="I1" s="2164"/>
    </row>
    <row r="2" spans="1:10" ht="15.75">
      <c r="A2" s="659" t="str">
        <f>'Thong tin DN'!B7</f>
        <v>Số 1D, TT Bà Triệu, P.Nguyễn Trãi, Q.Hà Đông, TP.Hà Nội</v>
      </c>
      <c r="B2" s="658"/>
      <c r="C2" s="610"/>
      <c r="D2" s="610"/>
      <c r="E2" s="610"/>
      <c r="F2" s="610"/>
      <c r="H2" s="2164"/>
      <c r="I2" s="2164"/>
    </row>
    <row r="3" spans="1:10" ht="15" customHeight="1">
      <c r="A3" s="2156"/>
      <c r="B3" s="2156"/>
      <c r="C3" s="610"/>
      <c r="D3" s="610"/>
      <c r="E3" s="610"/>
      <c r="F3" s="610"/>
      <c r="H3" s="2164"/>
      <c r="I3" s="2164"/>
    </row>
    <row r="4" spans="1:10" ht="29.25" customHeight="1">
      <c r="A4" s="2157"/>
      <c r="B4" s="2157"/>
      <c r="C4" s="610"/>
      <c r="D4" s="610"/>
      <c r="E4" s="610"/>
      <c r="F4" s="610"/>
      <c r="H4" s="2164"/>
      <c r="I4" s="2164"/>
    </row>
    <row r="5" spans="1:10" ht="25.5">
      <c r="A5" s="2173" t="s">
        <v>721</v>
      </c>
      <c r="B5" s="2173"/>
      <c r="C5" s="2173"/>
      <c r="D5" s="2173"/>
      <c r="E5" s="2173"/>
      <c r="F5" s="2173"/>
      <c r="G5" s="2173"/>
      <c r="H5" s="2173"/>
      <c r="I5" s="2173"/>
      <c r="J5" s="2173"/>
    </row>
    <row r="6" spans="1:10" ht="15.75">
      <c r="A6" s="2174" t="s">
        <v>732</v>
      </c>
      <c r="B6" s="2174"/>
      <c r="C6" s="2174"/>
      <c r="D6" s="2174"/>
      <c r="E6" s="2174"/>
      <c r="F6" s="2174"/>
      <c r="G6" s="2174"/>
      <c r="H6" s="2174"/>
      <c r="I6" s="2174"/>
      <c r="J6" s="2174"/>
    </row>
    <row r="7" spans="1:10">
      <c r="A7" s="256"/>
      <c r="B7" s="256"/>
      <c r="C7" s="256"/>
      <c r="D7" s="256"/>
      <c r="E7" s="285"/>
      <c r="F7" s="285" t="s">
        <v>722</v>
      </c>
      <c r="G7" s="259"/>
      <c r="H7" s="286" t="s">
        <v>723</v>
      </c>
    </row>
    <row r="8" spans="1:10">
      <c r="A8" s="256"/>
      <c r="B8" s="256"/>
      <c r="C8" s="256"/>
      <c r="D8" s="256"/>
      <c r="E8" s="285"/>
      <c r="F8" s="285" t="s">
        <v>1718</v>
      </c>
      <c r="G8" s="259"/>
      <c r="H8" s="259"/>
    </row>
    <row r="9" spans="1:10">
      <c r="A9" s="2125" t="s">
        <v>1692</v>
      </c>
      <c r="B9" s="2125"/>
      <c r="C9" s="2125"/>
      <c r="D9" s="2125"/>
      <c r="E9" s="285" t="s">
        <v>714</v>
      </c>
      <c r="F9" s="285"/>
      <c r="G9" s="262"/>
      <c r="H9" s="259"/>
    </row>
    <row r="10" spans="1:10">
      <c r="A10" s="2125" t="s">
        <v>1693</v>
      </c>
      <c r="B10" s="2125"/>
      <c r="C10" s="2125"/>
      <c r="D10" s="2125"/>
      <c r="E10" s="285" t="s">
        <v>1691</v>
      </c>
      <c r="F10" s="285"/>
      <c r="G10" s="262"/>
      <c r="H10" s="259"/>
    </row>
    <row r="11" spans="1:10">
      <c r="A11" s="2147" t="s">
        <v>118</v>
      </c>
      <c r="B11" s="2149" t="s">
        <v>1661</v>
      </c>
      <c r="C11" s="2147" t="s">
        <v>716</v>
      </c>
      <c r="D11" s="2147" t="s">
        <v>175</v>
      </c>
      <c r="E11" s="2153" t="s">
        <v>72</v>
      </c>
      <c r="F11" s="2154"/>
      <c r="G11" s="2161" t="s">
        <v>251</v>
      </c>
      <c r="H11" s="2161" t="s">
        <v>239</v>
      </c>
      <c r="I11" s="2161" t="s">
        <v>1619</v>
      </c>
      <c r="J11" s="2161" t="s">
        <v>1618</v>
      </c>
    </row>
    <row r="12" spans="1:10" ht="98.25" customHeight="1">
      <c r="A12" s="2148"/>
      <c r="B12" s="2150"/>
      <c r="C12" s="2148"/>
      <c r="D12" s="2148"/>
      <c r="E12" s="289" t="s">
        <v>717</v>
      </c>
      <c r="F12" s="289" t="s">
        <v>725</v>
      </c>
      <c r="G12" s="2162"/>
      <c r="H12" s="2162"/>
      <c r="I12" s="2162"/>
      <c r="J12" s="2162"/>
    </row>
    <row r="13" spans="1:10" s="756" customFormat="1">
      <c r="A13" s="265" t="s">
        <v>83</v>
      </c>
      <c r="B13" s="266" t="s">
        <v>1</v>
      </c>
      <c r="C13" s="267" t="s">
        <v>84</v>
      </c>
      <c r="D13" s="265" t="s">
        <v>85</v>
      </c>
      <c r="E13" s="290">
        <v>1</v>
      </c>
      <c r="F13" s="271">
        <v>2</v>
      </c>
      <c r="G13" s="271">
        <v>3</v>
      </c>
      <c r="H13" s="271" t="s">
        <v>147</v>
      </c>
      <c r="I13" s="755"/>
      <c r="J13" s="755"/>
    </row>
    <row r="14" spans="1:10" ht="15.75">
      <c r="A14" s="704"/>
      <c r="B14" s="705"/>
      <c r="C14" s="705"/>
      <c r="D14" s="743"/>
      <c r="E14" s="744"/>
      <c r="F14" s="744"/>
      <c r="G14" s="745"/>
      <c r="H14" s="746"/>
      <c r="I14" s="738"/>
      <c r="J14" s="738"/>
    </row>
    <row r="15" spans="1:10" ht="15.75">
      <c r="A15" s="708"/>
      <c r="B15" s="709"/>
      <c r="C15" s="709"/>
      <c r="D15" s="171"/>
      <c r="E15" s="747"/>
      <c r="F15" s="747"/>
      <c r="G15" s="748"/>
      <c r="H15" s="749"/>
      <c r="I15" s="739"/>
      <c r="J15" s="739"/>
    </row>
    <row r="16" spans="1:10" ht="15.75">
      <c r="A16" s="708"/>
      <c r="B16" s="709"/>
      <c r="C16" s="709"/>
      <c r="D16" s="171"/>
      <c r="E16" s="750"/>
      <c r="F16" s="750"/>
      <c r="G16" s="748"/>
      <c r="H16" s="749"/>
      <c r="I16" s="739"/>
      <c r="J16" s="739"/>
    </row>
    <row r="17" spans="1:10" ht="15.75">
      <c r="A17" s="708"/>
      <c r="B17" s="709"/>
      <c r="C17" s="709"/>
      <c r="D17" s="171"/>
      <c r="E17" s="750"/>
      <c r="F17" s="750"/>
      <c r="G17" s="748"/>
      <c r="H17" s="749"/>
      <c r="I17" s="739"/>
      <c r="J17" s="739"/>
    </row>
    <row r="18" spans="1:10" ht="15.75">
      <c r="A18" s="708"/>
      <c r="B18" s="709"/>
      <c r="C18" s="709"/>
      <c r="D18" s="171"/>
      <c r="E18" s="750"/>
      <c r="F18" s="750"/>
      <c r="G18" s="748"/>
      <c r="H18" s="749"/>
      <c r="I18" s="739"/>
      <c r="J18" s="739"/>
    </row>
    <row r="19" spans="1:10" ht="15.75">
      <c r="A19" s="711"/>
      <c r="B19" s="712"/>
      <c r="C19" s="712"/>
      <c r="D19" s="751"/>
      <c r="E19" s="752"/>
      <c r="F19" s="752"/>
      <c r="G19" s="753"/>
      <c r="H19" s="754"/>
      <c r="I19" s="740"/>
      <c r="J19" s="740"/>
    </row>
    <row r="20" spans="1:10">
      <c r="A20" s="295"/>
      <c r="B20" s="296" t="s">
        <v>719</v>
      </c>
      <c r="C20" s="296"/>
      <c r="D20" s="295"/>
      <c r="E20" s="297"/>
      <c r="F20" s="297"/>
      <c r="G20" s="298"/>
      <c r="H20" s="298"/>
      <c r="I20" s="569"/>
      <c r="J20" s="569"/>
    </row>
    <row r="21" spans="1:10">
      <c r="A21" s="256" t="s">
        <v>720</v>
      </c>
      <c r="B21" s="256"/>
      <c r="C21" s="256"/>
      <c r="D21" s="256"/>
      <c r="E21" s="285"/>
      <c r="F21" s="285"/>
      <c r="G21" s="259"/>
      <c r="H21" s="259"/>
    </row>
    <row r="22" spans="1:10">
      <c r="A22" s="299" t="s">
        <v>1708</v>
      </c>
      <c r="B22" s="299"/>
      <c r="C22" s="299"/>
      <c r="D22" s="299"/>
      <c r="E22" s="300"/>
      <c r="F22" s="300"/>
      <c r="G22" s="299"/>
      <c r="H22" s="299"/>
    </row>
    <row r="23" spans="1:10">
      <c r="A23" s="566"/>
      <c r="B23" s="566"/>
      <c r="C23" s="566"/>
      <c r="D23" s="566"/>
      <c r="E23" s="301"/>
      <c r="F23" s="301"/>
      <c r="G23" s="283"/>
      <c r="H23" s="283"/>
    </row>
  </sheetData>
  <mergeCells count="16">
    <mergeCell ref="A5:J5"/>
    <mergeCell ref="A6:J6"/>
    <mergeCell ref="H1:I4"/>
    <mergeCell ref="A3:B3"/>
    <mergeCell ref="A4:B4"/>
    <mergeCell ref="G11:G12"/>
    <mergeCell ref="H11:H12"/>
    <mergeCell ref="I11:I12"/>
    <mergeCell ref="J11:J12"/>
    <mergeCell ref="A9:D9"/>
    <mergeCell ref="A11:A12"/>
    <mergeCell ref="B11:B12"/>
    <mergeCell ref="C11:C12"/>
    <mergeCell ref="D11:D12"/>
    <mergeCell ref="E11:F11"/>
    <mergeCell ref="A10:D10"/>
  </mergeCells>
  <pageMargins left="0.75" right="0.25" top="0.25" bottom="0.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5"/>
  <sheetViews>
    <sheetView zoomScale="90" zoomScaleNormal="90" workbookViewId="0"/>
  </sheetViews>
  <sheetFormatPr defaultRowHeight="15"/>
  <cols>
    <col min="2" max="2" width="27.5703125" customWidth="1"/>
    <col min="3" max="3" width="6" customWidth="1"/>
    <col min="8" max="8" width="12.7109375" customWidth="1"/>
  </cols>
  <sheetData>
    <row r="1" spans="1:8" ht="15.75" customHeight="1">
      <c r="A1" s="697" t="str">
        <f>'Thong tin DN'!B4</f>
        <v>CÔNG TY TNHH TMDV VÀ XD ĐỨC HÀ</v>
      </c>
      <c r="B1" s="697"/>
      <c r="C1" s="697"/>
      <c r="D1" s="697"/>
      <c r="E1" s="302"/>
      <c r="F1" s="302"/>
      <c r="G1" s="2163" t="s">
        <v>1677</v>
      </c>
      <c r="H1" s="2164"/>
    </row>
    <row r="2" spans="1:8" ht="15.75">
      <c r="A2" s="697" t="str">
        <f>'Thong tin DN'!B7</f>
        <v>Số 1D, TT Bà Triệu, P.Nguyễn Trãi, Q.Hà Đông, TP.Hà Nội</v>
      </c>
      <c r="B2" s="697"/>
      <c r="C2" s="660"/>
      <c r="D2" s="661"/>
      <c r="E2" s="302"/>
      <c r="F2" s="302"/>
      <c r="G2" s="2164"/>
      <c r="H2" s="2164"/>
    </row>
    <row r="3" spans="1:8" ht="25.5" customHeight="1">
      <c r="A3" s="250"/>
      <c r="B3" s="250"/>
      <c r="C3" s="250"/>
      <c r="D3" s="302"/>
      <c r="E3" s="302"/>
      <c r="F3" s="302"/>
      <c r="G3" s="2164"/>
      <c r="H3" s="2164"/>
    </row>
    <row r="4" spans="1:8" ht="20.25" customHeight="1">
      <c r="A4" s="250"/>
      <c r="B4" s="250"/>
      <c r="C4" s="250"/>
      <c r="D4" s="302"/>
      <c r="E4" s="302"/>
      <c r="F4" s="302"/>
      <c r="G4" s="2164"/>
      <c r="H4" s="2164"/>
    </row>
    <row r="5" spans="1:8" ht="36" customHeight="1">
      <c r="A5" s="2171" t="s">
        <v>1656</v>
      </c>
      <c r="B5" s="2171"/>
      <c r="C5" s="2171"/>
      <c r="D5" s="2171"/>
      <c r="E5" s="2171"/>
      <c r="F5" s="2171"/>
      <c r="G5" s="2171"/>
      <c r="H5" s="2171"/>
    </row>
    <row r="6" spans="1:8" ht="15.75">
      <c r="A6" s="2175" t="s">
        <v>733</v>
      </c>
      <c r="B6" s="2175"/>
      <c r="C6" s="2175"/>
      <c r="D6" s="2175"/>
      <c r="E6" s="2175"/>
      <c r="F6" s="2175"/>
      <c r="G6" s="2175"/>
      <c r="H6" s="2175"/>
    </row>
    <row r="7" spans="1:8" ht="15.75">
      <c r="A7" s="251"/>
      <c r="B7" s="251"/>
      <c r="C7" s="251"/>
      <c r="D7" s="567"/>
      <c r="E7" s="253"/>
      <c r="F7" s="253"/>
      <c r="G7" s="254"/>
      <c r="H7" s="255"/>
    </row>
    <row r="8" spans="1:8" ht="15.75">
      <c r="A8" s="256"/>
      <c r="B8" s="256"/>
      <c r="C8" s="256"/>
      <c r="D8" s="256"/>
      <c r="E8" s="257"/>
      <c r="F8" s="258" t="s">
        <v>1689</v>
      </c>
      <c r="G8" s="259"/>
      <c r="H8" s="260" t="s">
        <v>734</v>
      </c>
    </row>
    <row r="9" spans="1:8" ht="15.75">
      <c r="A9" s="256"/>
      <c r="B9" s="256"/>
      <c r="C9" s="256"/>
      <c r="D9" s="256"/>
      <c r="E9" s="257"/>
      <c r="F9" s="258" t="s">
        <v>1683</v>
      </c>
      <c r="G9" s="259"/>
      <c r="H9" s="261"/>
    </row>
    <row r="10" spans="1:8" ht="15.75">
      <c r="A10" s="2125" t="s">
        <v>1692</v>
      </c>
      <c r="B10" s="2125"/>
      <c r="C10" s="2125"/>
      <c r="D10" s="2125"/>
      <c r="E10" s="257" t="s">
        <v>714</v>
      </c>
      <c r="F10" s="258"/>
      <c r="G10" s="262"/>
      <c r="H10" s="261"/>
    </row>
    <row r="11" spans="1:8">
      <c r="A11" s="2125" t="s">
        <v>1690</v>
      </c>
      <c r="B11" s="2125"/>
      <c r="C11" s="2125"/>
      <c r="D11" s="2125"/>
      <c r="E11" s="2125" t="s">
        <v>1691</v>
      </c>
      <c r="F11" s="2125"/>
      <c r="G11" s="2125"/>
      <c r="H11" s="2125"/>
    </row>
    <row r="12" spans="1:8" ht="15.75">
      <c r="A12" s="2137" t="s">
        <v>118</v>
      </c>
      <c r="B12" s="2139" t="s">
        <v>1678</v>
      </c>
      <c r="C12" s="2137" t="s">
        <v>132</v>
      </c>
      <c r="D12" s="2137" t="s">
        <v>175</v>
      </c>
      <c r="E12" s="2141" t="s">
        <v>72</v>
      </c>
      <c r="F12" s="2142"/>
      <c r="G12" s="2143" t="s">
        <v>251</v>
      </c>
      <c r="H12" s="2145" t="s">
        <v>239</v>
      </c>
    </row>
    <row r="13" spans="1:8" ht="31.5">
      <c r="A13" s="2138"/>
      <c r="B13" s="2140"/>
      <c r="C13" s="2138"/>
      <c r="D13" s="2138"/>
      <c r="E13" s="263" t="s">
        <v>717</v>
      </c>
      <c r="F13" s="264" t="s">
        <v>718</v>
      </c>
      <c r="G13" s="2144"/>
      <c r="H13" s="2146"/>
    </row>
    <row r="14" spans="1:8" ht="15.75">
      <c r="A14" s="265" t="s">
        <v>83</v>
      </c>
      <c r="B14" s="266" t="s">
        <v>1</v>
      </c>
      <c r="C14" s="267" t="s">
        <v>84</v>
      </c>
      <c r="D14" s="268" t="s">
        <v>85</v>
      </c>
      <c r="E14" s="269">
        <v>1</v>
      </c>
      <c r="F14" s="270">
        <v>2</v>
      </c>
      <c r="G14" s="271">
        <v>3</v>
      </c>
      <c r="H14" s="272" t="s">
        <v>147</v>
      </c>
    </row>
    <row r="15" spans="1:8" ht="15.75">
      <c r="A15" s="704"/>
      <c r="B15" s="705"/>
      <c r="C15" s="705"/>
      <c r="D15" s="535"/>
      <c r="E15" s="706"/>
      <c r="F15" s="706"/>
      <c r="G15" s="706"/>
      <c r="H15" s="707"/>
    </row>
    <row r="16" spans="1:8" ht="15.75">
      <c r="A16" s="708"/>
      <c r="B16" s="709"/>
      <c r="C16" s="709"/>
      <c r="D16" s="534"/>
      <c r="E16" s="105"/>
      <c r="F16" s="105"/>
      <c r="G16" s="105"/>
      <c r="H16" s="710"/>
    </row>
    <row r="17" spans="1:8" ht="15.75">
      <c r="A17" s="708"/>
      <c r="B17" s="709"/>
      <c r="C17" s="709"/>
      <c r="D17" s="534"/>
      <c r="E17" s="105"/>
      <c r="F17" s="105"/>
      <c r="G17" s="105"/>
      <c r="H17" s="710"/>
    </row>
    <row r="18" spans="1:8" ht="15.75">
      <c r="A18" s="708"/>
      <c r="B18" s="709"/>
      <c r="C18" s="709"/>
      <c r="D18" s="534"/>
      <c r="E18" s="105"/>
      <c r="F18" s="105"/>
      <c r="G18" s="105"/>
      <c r="H18" s="710"/>
    </row>
    <row r="19" spans="1:8" ht="15.75">
      <c r="A19" s="708"/>
      <c r="B19" s="709"/>
      <c r="C19" s="709"/>
      <c r="D19" s="534"/>
      <c r="E19" s="105"/>
      <c r="F19" s="105"/>
      <c r="G19" s="105"/>
      <c r="H19" s="710"/>
    </row>
    <row r="20" spans="1:8" ht="15.75">
      <c r="A20" s="711"/>
      <c r="B20" s="712"/>
      <c r="C20" s="712"/>
      <c r="D20" s="713"/>
      <c r="E20" s="714"/>
      <c r="F20" s="714"/>
      <c r="G20" s="714"/>
      <c r="H20" s="715"/>
    </row>
    <row r="21" spans="1:8" ht="15.75">
      <c r="A21" s="275"/>
      <c r="B21" s="276" t="s">
        <v>719</v>
      </c>
      <c r="C21" s="276"/>
      <c r="D21" s="275"/>
      <c r="E21" s="277"/>
      <c r="F21" s="278"/>
      <c r="G21" s="279"/>
      <c r="H21" s="280"/>
    </row>
    <row r="22" spans="1:8" ht="15.75">
      <c r="A22" s="256" t="s">
        <v>720</v>
      </c>
      <c r="B22" s="256"/>
      <c r="C22" s="256"/>
      <c r="D22" s="256"/>
      <c r="E22" s="257"/>
      <c r="F22" s="258"/>
      <c r="G22" s="259"/>
      <c r="H22" s="261"/>
    </row>
    <row r="23" spans="1:8">
      <c r="A23" s="2136" t="s">
        <v>1676</v>
      </c>
      <c r="B23" s="2136"/>
      <c r="C23" s="2136"/>
      <c r="D23" s="2136"/>
      <c r="E23" s="2136"/>
      <c r="F23" s="2136"/>
      <c r="G23" s="2136"/>
      <c r="H23" s="2136"/>
    </row>
    <row r="24" spans="1:8" ht="15.75">
      <c r="A24" s="566"/>
      <c r="B24" s="566"/>
      <c r="C24" s="566"/>
      <c r="D24" s="566"/>
      <c r="E24" s="282"/>
      <c r="F24" s="282"/>
      <c r="G24" s="283"/>
      <c r="H24" s="284"/>
    </row>
    <row r="25" spans="1:8" ht="15.75">
      <c r="A25" s="566"/>
      <c r="B25" s="566"/>
      <c r="C25" s="566"/>
      <c r="D25" s="566"/>
      <c r="E25" s="282"/>
      <c r="F25" s="282"/>
      <c r="G25" s="283"/>
      <c r="H25" s="284"/>
    </row>
  </sheetData>
  <mergeCells count="14">
    <mergeCell ref="A11:D11"/>
    <mergeCell ref="E11:H11"/>
    <mergeCell ref="G1:H4"/>
    <mergeCell ref="A10:D10"/>
    <mergeCell ref="A5:H5"/>
    <mergeCell ref="A6:H6"/>
    <mergeCell ref="H12:H13"/>
    <mergeCell ref="A23:H23"/>
    <mergeCell ref="A12:A13"/>
    <mergeCell ref="B12:B13"/>
    <mergeCell ref="C12:C13"/>
    <mergeCell ref="D12:D13"/>
    <mergeCell ref="E12:F12"/>
    <mergeCell ref="G12:G13"/>
  </mergeCells>
  <pageMargins left="0.75" right="0.25" top="0.75" bottom="0.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FF00"/>
  </sheetPr>
  <dimension ref="A1:H23"/>
  <sheetViews>
    <sheetView zoomScale="90" zoomScaleNormal="90" workbookViewId="0"/>
  </sheetViews>
  <sheetFormatPr defaultRowHeight="15"/>
  <cols>
    <col min="1" max="1" width="9.140625" style="219"/>
    <col min="2" max="2" width="11.85546875" style="219" customWidth="1"/>
    <col min="3" max="3" width="9.140625" style="219"/>
    <col min="4" max="4" width="17" style="219" customWidth="1"/>
    <col min="5" max="6" width="9.140625" style="219"/>
    <col min="7" max="7" width="11.5703125" style="219" customWidth="1"/>
    <col min="8" max="8" width="16.5703125" style="219" customWidth="1"/>
    <col min="9" max="16384" width="9.140625" style="219"/>
  </cols>
  <sheetData>
    <row r="1" spans="1:8" ht="15" customHeight="1">
      <c r="A1" s="667" t="str">
        <f>'Thong tin DN'!B4</f>
        <v>CÔNG TY TNHH TMDV VÀ XD ĐỨC HÀ</v>
      </c>
      <c r="B1" s="299"/>
      <c r="C1" s="610"/>
      <c r="D1" s="610"/>
      <c r="E1" s="610"/>
      <c r="F1" s="610"/>
      <c r="G1" s="2176" t="s">
        <v>1663</v>
      </c>
      <c r="H1" s="2177"/>
    </row>
    <row r="2" spans="1:8" ht="15.75">
      <c r="A2" s="659" t="str">
        <f>'Thong tin DN'!B7</f>
        <v>Số 1D, TT Bà Triệu, P.Nguyễn Trãi, Q.Hà Đông, TP.Hà Nội</v>
      </c>
      <c r="B2" s="658"/>
      <c r="C2" s="610"/>
      <c r="D2" s="610"/>
      <c r="E2" s="610"/>
      <c r="F2" s="610"/>
      <c r="G2" s="2177"/>
      <c r="H2" s="2177"/>
    </row>
    <row r="3" spans="1:8" ht="15" customHeight="1">
      <c r="A3" s="2156"/>
      <c r="B3" s="2156"/>
      <c r="C3" s="610"/>
      <c r="D3" s="610"/>
      <c r="E3" s="610"/>
      <c r="F3" s="610"/>
      <c r="G3" s="2177"/>
      <c r="H3" s="2177"/>
    </row>
    <row r="4" spans="1:8" ht="15.75">
      <c r="A4" s="2157"/>
      <c r="B4" s="2157"/>
      <c r="C4" s="2158"/>
      <c r="D4" s="2158"/>
      <c r="E4" s="2158"/>
      <c r="F4" s="2158"/>
      <c r="G4" s="2177"/>
      <c r="H4" s="2177"/>
    </row>
    <row r="5" spans="1:8" ht="29.25" customHeight="1">
      <c r="A5" s="2173" t="s">
        <v>721</v>
      </c>
      <c r="B5" s="2173"/>
      <c r="C5" s="2173"/>
      <c r="D5" s="2173"/>
      <c r="E5" s="2173"/>
      <c r="F5" s="2173"/>
      <c r="G5" s="2173"/>
      <c r="H5" s="2173"/>
    </row>
    <row r="6" spans="1:8" ht="15.75">
      <c r="A6" s="2174" t="s">
        <v>732</v>
      </c>
      <c r="B6" s="2174"/>
      <c r="C6" s="2174"/>
      <c r="D6" s="2174"/>
      <c r="E6" s="2174"/>
      <c r="F6" s="2174"/>
      <c r="G6" s="2174"/>
      <c r="H6" s="2174"/>
    </row>
    <row r="7" spans="1:8">
      <c r="A7" s="256"/>
      <c r="B7" s="256"/>
      <c r="C7" s="256"/>
      <c r="D7" s="256"/>
      <c r="E7" s="285"/>
      <c r="F7" s="285" t="s">
        <v>722</v>
      </c>
      <c r="G7" s="259"/>
      <c r="H7" s="286" t="s">
        <v>723</v>
      </c>
    </row>
    <row r="8" spans="1:8">
      <c r="A8" s="256"/>
      <c r="B8" s="256"/>
      <c r="C8" s="256"/>
      <c r="D8" s="256"/>
      <c r="E8" s="285"/>
      <c r="F8" s="285" t="s">
        <v>1698</v>
      </c>
      <c r="G8" s="259"/>
      <c r="H8" s="259"/>
    </row>
    <row r="9" spans="1:8">
      <c r="A9" s="2125" t="s">
        <v>713</v>
      </c>
      <c r="B9" s="2125"/>
      <c r="C9" s="2125"/>
      <c r="D9" s="2125"/>
      <c r="E9" s="285" t="s">
        <v>714</v>
      </c>
      <c r="F9" s="285"/>
      <c r="G9" s="262"/>
      <c r="H9" s="259"/>
    </row>
    <row r="10" spans="1:8">
      <c r="A10" s="2125" t="s">
        <v>1697</v>
      </c>
      <c r="B10" s="2125"/>
      <c r="C10" s="2125"/>
      <c r="D10" s="2125"/>
      <c r="E10" s="285" t="s">
        <v>1691</v>
      </c>
      <c r="F10" s="285"/>
      <c r="G10" s="262"/>
      <c r="H10" s="259"/>
    </row>
    <row r="11" spans="1:8">
      <c r="A11" s="2147" t="s">
        <v>118</v>
      </c>
      <c r="B11" s="2149" t="s">
        <v>1661</v>
      </c>
      <c r="C11" s="2147" t="s">
        <v>716</v>
      </c>
      <c r="D11" s="2147" t="s">
        <v>175</v>
      </c>
      <c r="E11" s="2153" t="s">
        <v>72</v>
      </c>
      <c r="F11" s="2154"/>
      <c r="G11" s="2161" t="s">
        <v>251</v>
      </c>
      <c r="H11" s="2161" t="s">
        <v>239</v>
      </c>
    </row>
    <row r="12" spans="1:8" ht="87" customHeight="1">
      <c r="A12" s="2148"/>
      <c r="B12" s="2150"/>
      <c r="C12" s="2148"/>
      <c r="D12" s="2148"/>
      <c r="E12" s="289" t="s">
        <v>717</v>
      </c>
      <c r="F12" s="289" t="s">
        <v>725</v>
      </c>
      <c r="G12" s="2162"/>
      <c r="H12" s="2162"/>
    </row>
    <row r="13" spans="1:8">
      <c r="A13" s="265" t="s">
        <v>83</v>
      </c>
      <c r="B13" s="266" t="s">
        <v>1</v>
      </c>
      <c r="C13" s="267" t="s">
        <v>84</v>
      </c>
      <c r="D13" s="265" t="s">
        <v>85</v>
      </c>
      <c r="E13" s="290">
        <v>1</v>
      </c>
      <c r="F13" s="290">
        <v>2</v>
      </c>
      <c r="G13" s="271">
        <v>3</v>
      </c>
      <c r="H13" s="271" t="s">
        <v>147</v>
      </c>
    </row>
    <row r="14" spans="1:8" ht="15.75">
      <c r="A14" s="704"/>
      <c r="B14" s="705"/>
      <c r="C14" s="705"/>
      <c r="D14" s="743"/>
      <c r="E14" s="744"/>
      <c r="F14" s="744"/>
      <c r="G14" s="745"/>
      <c r="H14" s="746"/>
    </row>
    <row r="15" spans="1:8" ht="15.75">
      <c r="A15" s="708"/>
      <c r="B15" s="709"/>
      <c r="C15" s="709"/>
      <c r="D15" s="171"/>
      <c r="E15" s="747"/>
      <c r="F15" s="747"/>
      <c r="G15" s="748"/>
      <c r="H15" s="749"/>
    </row>
    <row r="16" spans="1:8" ht="15.75">
      <c r="A16" s="708"/>
      <c r="B16" s="709"/>
      <c r="C16" s="709"/>
      <c r="D16" s="171"/>
      <c r="E16" s="750"/>
      <c r="F16" s="750"/>
      <c r="G16" s="748"/>
      <c r="H16" s="749"/>
    </row>
    <row r="17" spans="1:8" ht="15.75">
      <c r="A17" s="708"/>
      <c r="B17" s="709"/>
      <c r="C17" s="709"/>
      <c r="D17" s="171"/>
      <c r="E17" s="750"/>
      <c r="F17" s="750"/>
      <c r="G17" s="748"/>
      <c r="H17" s="749"/>
    </row>
    <row r="18" spans="1:8" ht="15.75">
      <c r="A18" s="708"/>
      <c r="B18" s="709"/>
      <c r="C18" s="709"/>
      <c r="D18" s="171"/>
      <c r="E18" s="750"/>
      <c r="F18" s="750"/>
      <c r="G18" s="748"/>
      <c r="H18" s="749"/>
    </row>
    <row r="19" spans="1:8" ht="15.75">
      <c r="A19" s="711"/>
      <c r="B19" s="712"/>
      <c r="C19" s="712"/>
      <c r="D19" s="751"/>
      <c r="E19" s="752"/>
      <c r="F19" s="752"/>
      <c r="G19" s="753"/>
      <c r="H19" s="754"/>
    </row>
    <row r="20" spans="1:8">
      <c r="A20" s="295"/>
      <c r="B20" s="296" t="s">
        <v>719</v>
      </c>
      <c r="C20" s="296"/>
      <c r="D20" s="295"/>
      <c r="E20" s="297"/>
      <c r="F20" s="297"/>
      <c r="G20" s="298"/>
      <c r="H20" s="298">
        <f>SUM(H14:H19)</f>
        <v>0</v>
      </c>
    </row>
    <row r="21" spans="1:8">
      <c r="A21" s="256" t="s">
        <v>720</v>
      </c>
      <c r="B21" s="256"/>
      <c r="C21" s="256"/>
      <c r="D21" s="256"/>
      <c r="E21" s="285"/>
      <c r="F21" s="285"/>
      <c r="G21" s="259"/>
      <c r="H21" s="259"/>
    </row>
    <row r="22" spans="1:8">
      <c r="A22" s="299" t="s">
        <v>1664</v>
      </c>
      <c r="B22" s="299"/>
      <c r="C22" s="299"/>
      <c r="D22" s="299"/>
      <c r="E22" s="300"/>
      <c r="F22" s="300"/>
      <c r="G22" s="299"/>
      <c r="H22" s="299"/>
    </row>
    <row r="23" spans="1:8">
      <c r="A23" s="566"/>
      <c r="B23" s="566"/>
      <c r="C23" s="566"/>
      <c r="D23" s="566"/>
      <c r="E23" s="301"/>
      <c r="F23" s="301"/>
      <c r="G23" s="283"/>
      <c r="H23" s="283"/>
    </row>
  </sheetData>
  <mergeCells count="15">
    <mergeCell ref="A5:H5"/>
    <mergeCell ref="A6:H6"/>
    <mergeCell ref="G1:H4"/>
    <mergeCell ref="A3:B3"/>
    <mergeCell ref="A4:B4"/>
    <mergeCell ref="C4:F4"/>
    <mergeCell ref="G11:G12"/>
    <mergeCell ref="H11:H12"/>
    <mergeCell ref="A9:D9"/>
    <mergeCell ref="A11:A12"/>
    <mergeCell ref="B11:B12"/>
    <mergeCell ref="C11:C12"/>
    <mergeCell ref="D11:D12"/>
    <mergeCell ref="E11:F11"/>
    <mergeCell ref="A10:D10"/>
  </mergeCells>
  <pageMargins left="0.5" right="0.25" top="0.5" bottom="0.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C3399"/>
  </sheetPr>
  <dimension ref="A1:H132"/>
  <sheetViews>
    <sheetView zoomScale="90" zoomScaleNormal="90" workbookViewId="0"/>
  </sheetViews>
  <sheetFormatPr defaultRowHeight="15.75"/>
  <cols>
    <col min="1" max="1" width="55.85546875" style="323" customWidth="1"/>
    <col min="2" max="2" width="9.140625" style="331"/>
    <col min="3" max="3" width="20" style="323" customWidth="1"/>
    <col min="4" max="4" width="23" style="324" customWidth="1"/>
    <col min="5" max="5" width="28.28515625" style="325" customWidth="1"/>
    <col min="6" max="16384" width="9.140625" style="308"/>
  </cols>
  <sheetData>
    <row r="1" spans="1:8">
      <c r="A1" s="225" t="str">
        <f>'Thong tin DN'!B4</f>
        <v>CÔNG TY TNHH TMDV VÀ XD ĐỨC HÀ</v>
      </c>
      <c r="B1" s="226"/>
      <c r="C1" s="226"/>
      <c r="D1" s="668" t="s">
        <v>1707</v>
      </c>
      <c r="E1" s="190"/>
      <c r="F1" s="190"/>
      <c r="G1" s="190"/>
      <c r="H1" s="190"/>
    </row>
    <row r="2" spans="1:8" ht="15.75" customHeight="1">
      <c r="A2" s="537" t="str">
        <f>'Thong tin DN'!B7</f>
        <v>Số 1D, TT Bà Triệu, P.Nguyễn Trãi, Q.Hà Đông, TP.Hà Nội</v>
      </c>
      <c r="B2" s="537"/>
      <c r="C2" s="537"/>
      <c r="D2" s="669" t="s">
        <v>1553</v>
      </c>
      <c r="E2" s="537"/>
      <c r="F2" s="537"/>
      <c r="G2" s="537"/>
      <c r="H2" s="537"/>
    </row>
    <row r="3" spans="1:8" ht="15.75" customHeight="1">
      <c r="A3" s="537"/>
      <c r="B3" s="537"/>
      <c r="C3" s="537"/>
      <c r="D3" s="669" t="s">
        <v>1554</v>
      </c>
      <c r="E3" s="537"/>
      <c r="F3" s="537"/>
      <c r="G3" s="537"/>
      <c r="H3" s="537"/>
    </row>
    <row r="4" spans="1:8" ht="15.75" customHeight="1">
      <c r="A4" s="537"/>
      <c r="B4" s="537"/>
      <c r="C4" s="537"/>
      <c r="D4" s="669"/>
      <c r="E4" s="537"/>
      <c r="F4" s="537"/>
      <c r="G4" s="537"/>
      <c r="H4" s="537"/>
    </row>
    <row r="5" spans="1:8" ht="25.5">
      <c r="A5" s="2178" t="s">
        <v>782</v>
      </c>
      <c r="B5" s="2178"/>
      <c r="C5" s="2178"/>
      <c r="D5" s="2178"/>
      <c r="E5" s="2178"/>
    </row>
    <row r="6" spans="1:8">
      <c r="A6" s="2179" t="s">
        <v>1665</v>
      </c>
      <c r="B6" s="2179"/>
      <c r="C6" s="2179"/>
      <c r="D6" s="2179"/>
      <c r="E6" s="2179"/>
    </row>
    <row r="8" spans="1:8" s="674" customFormat="1">
      <c r="A8" s="672" t="s">
        <v>384</v>
      </c>
      <c r="B8" s="672" t="s">
        <v>285</v>
      </c>
      <c r="C8" s="672" t="s">
        <v>286</v>
      </c>
      <c r="D8" s="673" t="s">
        <v>287</v>
      </c>
      <c r="E8" s="673" t="s">
        <v>288</v>
      </c>
    </row>
    <row r="9" spans="1:8">
      <c r="A9" s="716" t="s">
        <v>783</v>
      </c>
      <c r="B9" s="717" t="s">
        <v>784</v>
      </c>
      <c r="C9" s="716" t="s">
        <v>785</v>
      </c>
      <c r="D9" s="718"/>
      <c r="E9" s="719"/>
    </row>
    <row r="10" spans="1:8">
      <c r="A10" s="720" t="s">
        <v>290</v>
      </c>
      <c r="B10" s="721" t="s">
        <v>291</v>
      </c>
      <c r="C10" s="720" t="s">
        <v>785</v>
      </c>
      <c r="D10" s="722"/>
      <c r="E10" s="723"/>
    </row>
    <row r="11" spans="1:8">
      <c r="A11" s="724" t="s">
        <v>786</v>
      </c>
      <c r="B11" s="725" t="s">
        <v>787</v>
      </c>
      <c r="C11" s="724"/>
      <c r="D11" s="726"/>
      <c r="E11" s="727"/>
    </row>
    <row r="12" spans="1:8">
      <c r="A12" s="724" t="s">
        <v>788</v>
      </c>
      <c r="B12" s="725" t="s">
        <v>789</v>
      </c>
      <c r="C12" s="724"/>
      <c r="D12" s="726"/>
      <c r="E12" s="727"/>
    </row>
    <row r="13" spans="1:8">
      <c r="A13" s="720" t="s">
        <v>292</v>
      </c>
      <c r="B13" s="721" t="s">
        <v>293</v>
      </c>
      <c r="C13" s="720"/>
      <c r="D13" s="722"/>
      <c r="E13" s="723"/>
    </row>
    <row r="14" spans="1:8">
      <c r="A14" s="724" t="s">
        <v>790</v>
      </c>
      <c r="B14" s="725" t="s">
        <v>295</v>
      </c>
      <c r="C14" s="724"/>
      <c r="D14" s="726"/>
      <c r="E14" s="727"/>
    </row>
    <row r="15" spans="1:8">
      <c r="A15" s="724" t="s">
        <v>791</v>
      </c>
      <c r="B15" s="725" t="s">
        <v>297</v>
      </c>
      <c r="C15" s="724"/>
      <c r="D15" s="726"/>
      <c r="E15" s="727"/>
    </row>
    <row r="16" spans="1:8">
      <c r="A16" s="724" t="s">
        <v>792</v>
      </c>
      <c r="B16" s="725" t="s">
        <v>299</v>
      </c>
      <c r="C16" s="724"/>
      <c r="D16" s="726"/>
      <c r="E16" s="727"/>
    </row>
    <row r="17" spans="1:5">
      <c r="A17" s="720" t="s">
        <v>793</v>
      </c>
      <c r="B17" s="721" t="s">
        <v>303</v>
      </c>
      <c r="C17" s="720"/>
      <c r="D17" s="722"/>
      <c r="E17" s="723"/>
    </row>
    <row r="18" spans="1:5">
      <c r="A18" s="724" t="s">
        <v>794</v>
      </c>
      <c r="B18" s="725" t="s">
        <v>305</v>
      </c>
      <c r="C18" s="724"/>
      <c r="D18" s="726"/>
      <c r="E18" s="727"/>
    </row>
    <row r="19" spans="1:5">
      <c r="A19" s="724" t="s">
        <v>795</v>
      </c>
      <c r="B19" s="725" t="s">
        <v>307</v>
      </c>
      <c r="C19" s="724"/>
      <c r="D19" s="726"/>
      <c r="E19" s="727"/>
    </row>
    <row r="20" spans="1:5">
      <c r="A20" s="724" t="s">
        <v>796</v>
      </c>
      <c r="B20" s="725" t="s">
        <v>309</v>
      </c>
      <c r="C20" s="724"/>
      <c r="D20" s="726"/>
      <c r="E20" s="727"/>
    </row>
    <row r="21" spans="1:5">
      <c r="A21" s="724" t="s">
        <v>797</v>
      </c>
      <c r="B21" s="725" t="s">
        <v>311</v>
      </c>
      <c r="C21" s="724"/>
      <c r="D21" s="726"/>
      <c r="E21" s="727"/>
    </row>
    <row r="22" spans="1:5">
      <c r="A22" s="724" t="s">
        <v>798</v>
      </c>
      <c r="B22" s="725" t="s">
        <v>313</v>
      </c>
      <c r="C22" s="724"/>
      <c r="D22" s="726"/>
      <c r="E22" s="727"/>
    </row>
    <row r="23" spans="1:5">
      <c r="A23" s="724" t="s">
        <v>799</v>
      </c>
      <c r="B23" s="725" t="s">
        <v>315</v>
      </c>
      <c r="C23" s="724"/>
      <c r="D23" s="726"/>
      <c r="E23" s="727"/>
    </row>
    <row r="24" spans="1:5">
      <c r="A24" s="724" t="s">
        <v>800</v>
      </c>
      <c r="B24" s="725" t="s">
        <v>801</v>
      </c>
      <c r="C24" s="724"/>
      <c r="D24" s="726"/>
      <c r="E24" s="727"/>
    </row>
    <row r="25" spans="1:5">
      <c r="A25" s="724" t="s">
        <v>802</v>
      </c>
      <c r="B25" s="725" t="s">
        <v>803</v>
      </c>
      <c r="C25" s="724"/>
      <c r="D25" s="726"/>
      <c r="E25" s="727"/>
    </row>
    <row r="26" spans="1:5">
      <c r="A26" s="720" t="s">
        <v>316</v>
      </c>
      <c r="B26" s="721" t="s">
        <v>317</v>
      </c>
      <c r="C26" s="720"/>
      <c r="D26" s="722"/>
      <c r="E26" s="723"/>
    </row>
    <row r="27" spans="1:5">
      <c r="A27" s="724" t="s">
        <v>318</v>
      </c>
      <c r="B27" s="725" t="s">
        <v>319</v>
      </c>
      <c r="C27" s="724"/>
      <c r="D27" s="726"/>
      <c r="E27" s="727"/>
    </row>
    <row r="28" spans="1:5">
      <c r="A28" s="724" t="s">
        <v>320</v>
      </c>
      <c r="B28" s="725" t="s">
        <v>804</v>
      </c>
      <c r="C28" s="724"/>
      <c r="D28" s="726"/>
      <c r="E28" s="727"/>
    </row>
    <row r="29" spans="1:5">
      <c r="A29" s="720" t="s">
        <v>805</v>
      </c>
      <c r="B29" s="721" t="s">
        <v>323</v>
      </c>
      <c r="C29" s="720"/>
      <c r="D29" s="722"/>
      <c r="E29" s="723"/>
    </row>
    <row r="30" spans="1:5">
      <c r="A30" s="724" t="s">
        <v>806</v>
      </c>
      <c r="B30" s="725" t="s">
        <v>325</v>
      </c>
      <c r="C30" s="724"/>
      <c r="D30" s="726"/>
      <c r="E30" s="727"/>
    </row>
    <row r="31" spans="1:5">
      <c r="A31" s="724" t="s">
        <v>807</v>
      </c>
      <c r="B31" s="725" t="s">
        <v>327</v>
      </c>
      <c r="C31" s="724"/>
      <c r="D31" s="726"/>
      <c r="E31" s="727"/>
    </row>
    <row r="32" spans="1:5">
      <c r="A32" s="724" t="s">
        <v>808</v>
      </c>
      <c r="B32" s="725" t="s">
        <v>809</v>
      </c>
      <c r="C32" s="724"/>
      <c r="D32" s="726"/>
      <c r="E32" s="727"/>
    </row>
    <row r="33" spans="1:5">
      <c r="A33" s="724" t="s">
        <v>810</v>
      </c>
      <c r="B33" s="725" t="s">
        <v>811</v>
      </c>
      <c r="C33" s="724"/>
      <c r="D33" s="726"/>
      <c r="E33" s="727"/>
    </row>
    <row r="34" spans="1:5">
      <c r="A34" s="724" t="s">
        <v>812</v>
      </c>
      <c r="B34" s="725" t="s">
        <v>813</v>
      </c>
      <c r="C34" s="724"/>
      <c r="D34" s="726"/>
      <c r="E34" s="727"/>
    </row>
    <row r="35" spans="1:5">
      <c r="A35" s="720" t="s">
        <v>814</v>
      </c>
      <c r="B35" s="721" t="s">
        <v>341</v>
      </c>
      <c r="C35" s="720"/>
      <c r="D35" s="722"/>
      <c r="E35" s="723"/>
    </row>
    <row r="36" spans="1:5">
      <c r="A36" s="720" t="s">
        <v>815</v>
      </c>
      <c r="B36" s="721" t="s">
        <v>816</v>
      </c>
      <c r="C36" s="720"/>
      <c r="D36" s="722"/>
      <c r="E36" s="723"/>
    </row>
    <row r="37" spans="1:5">
      <c r="A37" s="724" t="s">
        <v>817</v>
      </c>
      <c r="B37" s="725" t="s">
        <v>818</v>
      </c>
      <c r="C37" s="724"/>
      <c r="D37" s="726"/>
      <c r="E37" s="727"/>
    </row>
    <row r="38" spans="1:5">
      <c r="A38" s="724" t="s">
        <v>819</v>
      </c>
      <c r="B38" s="725" t="s">
        <v>820</v>
      </c>
      <c r="C38" s="724"/>
      <c r="D38" s="726"/>
      <c r="E38" s="727"/>
    </row>
    <row r="39" spans="1:5">
      <c r="A39" s="724" t="s">
        <v>821</v>
      </c>
      <c r="B39" s="725" t="s">
        <v>822</v>
      </c>
      <c r="C39" s="724"/>
      <c r="D39" s="726"/>
      <c r="E39" s="727"/>
    </row>
    <row r="40" spans="1:5">
      <c r="A40" s="724" t="s">
        <v>823</v>
      </c>
      <c r="B40" s="725" t="s">
        <v>824</v>
      </c>
      <c r="C40" s="724"/>
      <c r="D40" s="726"/>
      <c r="E40" s="727"/>
    </row>
    <row r="41" spans="1:5">
      <c r="A41" s="724" t="s">
        <v>825</v>
      </c>
      <c r="B41" s="725" t="s">
        <v>826</v>
      </c>
      <c r="C41" s="724"/>
      <c r="D41" s="726"/>
      <c r="E41" s="727"/>
    </row>
    <row r="42" spans="1:5">
      <c r="A42" s="724" t="s">
        <v>827</v>
      </c>
      <c r="B42" s="725" t="s">
        <v>828</v>
      </c>
      <c r="C42" s="724"/>
      <c r="D42" s="726"/>
      <c r="E42" s="727"/>
    </row>
    <row r="43" spans="1:5">
      <c r="A43" s="724" t="s">
        <v>829</v>
      </c>
      <c r="B43" s="725" t="s">
        <v>830</v>
      </c>
      <c r="C43" s="724"/>
      <c r="D43" s="726"/>
      <c r="E43" s="727"/>
    </row>
    <row r="44" spans="1:5">
      <c r="A44" s="720" t="s">
        <v>831</v>
      </c>
      <c r="B44" s="721" t="s">
        <v>832</v>
      </c>
      <c r="C44" s="720"/>
      <c r="D44" s="722"/>
      <c r="E44" s="723"/>
    </row>
    <row r="45" spans="1:5">
      <c r="A45" s="724" t="s">
        <v>833</v>
      </c>
      <c r="B45" s="725" t="s">
        <v>834</v>
      </c>
      <c r="C45" s="724"/>
      <c r="D45" s="728"/>
      <c r="E45" s="729"/>
    </row>
    <row r="46" spans="1:5">
      <c r="A46" s="724" t="s">
        <v>835</v>
      </c>
      <c r="B46" s="725" t="s">
        <v>836</v>
      </c>
      <c r="C46" s="724"/>
      <c r="D46" s="726"/>
      <c r="E46" s="727"/>
    </row>
    <row r="47" spans="1:5">
      <c r="A47" s="724" t="s">
        <v>837</v>
      </c>
      <c r="B47" s="725" t="s">
        <v>838</v>
      </c>
      <c r="C47" s="724"/>
      <c r="D47" s="726"/>
      <c r="E47" s="727"/>
    </row>
    <row r="48" spans="1:5">
      <c r="A48" s="724" t="s">
        <v>839</v>
      </c>
      <c r="B48" s="725" t="s">
        <v>840</v>
      </c>
      <c r="C48" s="724"/>
      <c r="D48" s="728"/>
      <c r="E48" s="729"/>
    </row>
    <row r="49" spans="1:5">
      <c r="A49" s="724" t="s">
        <v>835</v>
      </c>
      <c r="B49" s="725" t="s">
        <v>841</v>
      </c>
      <c r="C49" s="724"/>
      <c r="D49" s="726"/>
      <c r="E49" s="727"/>
    </row>
    <row r="50" spans="1:5">
      <c r="A50" s="724" t="s">
        <v>837</v>
      </c>
      <c r="B50" s="725" t="s">
        <v>842</v>
      </c>
      <c r="C50" s="724"/>
      <c r="D50" s="726"/>
      <c r="E50" s="727"/>
    </row>
    <row r="51" spans="1:5">
      <c r="A51" s="724" t="s">
        <v>843</v>
      </c>
      <c r="B51" s="725" t="s">
        <v>844</v>
      </c>
      <c r="C51" s="724"/>
      <c r="D51" s="728"/>
      <c r="E51" s="729"/>
    </row>
    <row r="52" spans="1:5">
      <c r="A52" s="724" t="s">
        <v>835</v>
      </c>
      <c r="B52" s="725" t="s">
        <v>845</v>
      </c>
      <c r="C52" s="724"/>
      <c r="D52" s="726"/>
      <c r="E52" s="727"/>
    </row>
    <row r="53" spans="1:5">
      <c r="A53" s="724" t="s">
        <v>837</v>
      </c>
      <c r="B53" s="725" t="s">
        <v>846</v>
      </c>
      <c r="C53" s="724"/>
      <c r="D53" s="726"/>
      <c r="E53" s="727"/>
    </row>
    <row r="54" spans="1:5">
      <c r="A54" s="720" t="s">
        <v>847</v>
      </c>
      <c r="B54" s="721" t="s">
        <v>848</v>
      </c>
      <c r="C54" s="720"/>
      <c r="D54" s="722"/>
      <c r="E54" s="723"/>
    </row>
    <row r="55" spans="1:5">
      <c r="A55" s="724" t="s">
        <v>835</v>
      </c>
      <c r="B55" s="725" t="s">
        <v>849</v>
      </c>
      <c r="C55" s="724"/>
      <c r="D55" s="726"/>
      <c r="E55" s="727"/>
    </row>
    <row r="56" spans="1:5">
      <c r="A56" s="724" t="s">
        <v>837</v>
      </c>
      <c r="B56" s="725" t="s">
        <v>850</v>
      </c>
      <c r="C56" s="724"/>
      <c r="D56" s="726"/>
      <c r="E56" s="727"/>
    </row>
    <row r="57" spans="1:5">
      <c r="A57" s="720" t="s">
        <v>851</v>
      </c>
      <c r="B57" s="721" t="s">
        <v>852</v>
      </c>
      <c r="C57" s="720"/>
      <c r="D57" s="722"/>
      <c r="E57" s="723"/>
    </row>
    <row r="58" spans="1:5">
      <c r="A58" s="724" t="s">
        <v>853</v>
      </c>
      <c r="B58" s="725" t="s">
        <v>854</v>
      </c>
      <c r="C58" s="724"/>
      <c r="D58" s="726"/>
      <c r="E58" s="727"/>
    </row>
    <row r="59" spans="1:5">
      <c r="A59" s="724" t="s">
        <v>855</v>
      </c>
      <c r="B59" s="725" t="s">
        <v>856</v>
      </c>
      <c r="C59" s="724"/>
      <c r="D59" s="726"/>
      <c r="E59" s="727"/>
    </row>
    <row r="60" spans="1:5">
      <c r="A60" s="720" t="s">
        <v>857</v>
      </c>
      <c r="B60" s="721" t="s">
        <v>858</v>
      </c>
      <c r="C60" s="720"/>
      <c r="D60" s="722"/>
      <c r="E60" s="723"/>
    </row>
    <row r="61" spans="1:5">
      <c r="A61" s="724" t="s">
        <v>859</v>
      </c>
      <c r="B61" s="725" t="s">
        <v>860</v>
      </c>
      <c r="C61" s="724"/>
      <c r="D61" s="726"/>
      <c r="E61" s="727"/>
    </row>
    <row r="62" spans="1:5">
      <c r="A62" s="724" t="s">
        <v>861</v>
      </c>
      <c r="B62" s="725" t="s">
        <v>862</v>
      </c>
      <c r="C62" s="724"/>
      <c r="D62" s="726"/>
      <c r="E62" s="727"/>
    </row>
    <row r="63" spans="1:5">
      <c r="A63" s="724" t="s">
        <v>298</v>
      </c>
      <c r="B63" s="725" t="s">
        <v>863</v>
      </c>
      <c r="C63" s="724"/>
      <c r="D63" s="726"/>
      <c r="E63" s="727"/>
    </row>
    <row r="64" spans="1:5">
      <c r="A64" s="724" t="s">
        <v>864</v>
      </c>
      <c r="B64" s="725" t="s">
        <v>865</v>
      </c>
      <c r="C64" s="724"/>
      <c r="D64" s="726"/>
      <c r="E64" s="727"/>
    </row>
    <row r="65" spans="1:5">
      <c r="A65" s="724" t="s">
        <v>866</v>
      </c>
      <c r="B65" s="725" t="s">
        <v>867</v>
      </c>
      <c r="C65" s="724"/>
      <c r="D65" s="726"/>
      <c r="E65" s="727"/>
    </row>
    <row r="66" spans="1:5">
      <c r="A66" s="720" t="s">
        <v>868</v>
      </c>
      <c r="B66" s="721" t="s">
        <v>869</v>
      </c>
      <c r="C66" s="720"/>
      <c r="D66" s="722"/>
      <c r="E66" s="723"/>
    </row>
    <row r="67" spans="1:5">
      <c r="A67" s="724" t="s">
        <v>870</v>
      </c>
      <c r="B67" s="725" t="s">
        <v>871</v>
      </c>
      <c r="C67" s="724"/>
      <c r="D67" s="726"/>
      <c r="E67" s="727"/>
    </row>
    <row r="68" spans="1:5">
      <c r="A68" s="724" t="s">
        <v>872</v>
      </c>
      <c r="B68" s="725" t="s">
        <v>873</v>
      </c>
      <c r="C68" s="724"/>
      <c r="D68" s="726"/>
      <c r="E68" s="727"/>
    </row>
    <row r="69" spans="1:5">
      <c r="A69" s="724" t="s">
        <v>874</v>
      </c>
      <c r="B69" s="725" t="s">
        <v>875</v>
      </c>
      <c r="C69" s="724"/>
      <c r="D69" s="726"/>
      <c r="E69" s="727"/>
    </row>
    <row r="70" spans="1:5">
      <c r="A70" s="724" t="s">
        <v>876</v>
      </c>
      <c r="B70" s="725" t="s">
        <v>877</v>
      </c>
      <c r="C70" s="724"/>
      <c r="D70" s="726"/>
      <c r="E70" s="727"/>
    </row>
    <row r="71" spans="1:5">
      <c r="A71" s="720" t="s">
        <v>878</v>
      </c>
      <c r="B71" s="721" t="s">
        <v>879</v>
      </c>
      <c r="C71" s="720"/>
      <c r="D71" s="722"/>
      <c r="E71" s="723"/>
    </row>
    <row r="72" spans="1:5">
      <c r="A72" s="720" t="s">
        <v>342</v>
      </c>
      <c r="B72" s="721" t="s">
        <v>785</v>
      </c>
      <c r="C72" s="720"/>
      <c r="D72" s="722"/>
      <c r="E72" s="723"/>
    </row>
    <row r="73" spans="1:5">
      <c r="A73" s="720" t="s">
        <v>880</v>
      </c>
      <c r="B73" s="721" t="s">
        <v>344</v>
      </c>
      <c r="C73" s="720"/>
      <c r="D73" s="722"/>
      <c r="E73" s="723"/>
    </row>
    <row r="74" spans="1:5">
      <c r="A74" s="720" t="s">
        <v>881</v>
      </c>
      <c r="B74" s="721" t="s">
        <v>882</v>
      </c>
      <c r="C74" s="720"/>
      <c r="D74" s="722"/>
      <c r="E74" s="723"/>
    </row>
    <row r="75" spans="1:5">
      <c r="A75" s="724" t="s">
        <v>883</v>
      </c>
      <c r="B75" s="725" t="s">
        <v>346</v>
      </c>
      <c r="C75" s="724"/>
      <c r="D75" s="726"/>
      <c r="E75" s="727"/>
    </row>
    <row r="76" spans="1:5">
      <c r="A76" s="724" t="s">
        <v>884</v>
      </c>
      <c r="B76" s="725" t="s">
        <v>348</v>
      </c>
      <c r="C76" s="724"/>
      <c r="D76" s="726"/>
      <c r="E76" s="727"/>
    </row>
    <row r="77" spans="1:5">
      <c r="A77" s="724" t="s">
        <v>885</v>
      </c>
      <c r="B77" s="725" t="s">
        <v>350</v>
      </c>
      <c r="C77" s="724"/>
      <c r="D77" s="726"/>
      <c r="E77" s="727"/>
    </row>
    <row r="78" spans="1:5">
      <c r="A78" s="724" t="s">
        <v>886</v>
      </c>
      <c r="B78" s="725" t="s">
        <v>352</v>
      </c>
      <c r="C78" s="724"/>
      <c r="D78" s="726"/>
      <c r="E78" s="727"/>
    </row>
    <row r="79" spans="1:5">
      <c r="A79" s="724" t="s">
        <v>887</v>
      </c>
      <c r="B79" s="725" t="s">
        <v>354</v>
      </c>
      <c r="C79" s="724"/>
      <c r="D79" s="726"/>
      <c r="E79" s="727"/>
    </row>
    <row r="80" spans="1:5">
      <c r="A80" s="724" t="s">
        <v>888</v>
      </c>
      <c r="B80" s="725" t="s">
        <v>356</v>
      </c>
      <c r="C80" s="724"/>
      <c r="D80" s="726"/>
      <c r="E80" s="727"/>
    </row>
    <row r="81" spans="1:5">
      <c r="A81" s="724" t="s">
        <v>889</v>
      </c>
      <c r="B81" s="725" t="s">
        <v>358</v>
      </c>
      <c r="C81" s="724"/>
      <c r="D81" s="726"/>
      <c r="E81" s="727"/>
    </row>
    <row r="82" spans="1:5">
      <c r="A82" s="724" t="s">
        <v>890</v>
      </c>
      <c r="B82" s="725" t="s">
        <v>360</v>
      </c>
      <c r="C82" s="724"/>
      <c r="D82" s="726"/>
      <c r="E82" s="727"/>
    </row>
    <row r="83" spans="1:5">
      <c r="A83" s="724" t="s">
        <v>891</v>
      </c>
      <c r="B83" s="725" t="s">
        <v>362</v>
      </c>
      <c r="C83" s="724"/>
      <c r="D83" s="726"/>
      <c r="E83" s="727"/>
    </row>
    <row r="84" spans="1:5">
      <c r="A84" s="724" t="s">
        <v>892</v>
      </c>
      <c r="B84" s="725" t="s">
        <v>364</v>
      </c>
      <c r="C84" s="724"/>
      <c r="D84" s="726"/>
      <c r="E84" s="727"/>
    </row>
    <row r="85" spans="1:5">
      <c r="A85" s="724" t="s">
        <v>893</v>
      </c>
      <c r="B85" s="725" t="s">
        <v>894</v>
      </c>
      <c r="C85" s="724"/>
      <c r="D85" s="726"/>
      <c r="E85" s="727"/>
    </row>
    <row r="86" spans="1:5">
      <c r="A86" s="724" t="s">
        <v>895</v>
      </c>
      <c r="B86" s="725" t="s">
        <v>896</v>
      </c>
      <c r="C86" s="724"/>
      <c r="D86" s="726"/>
      <c r="E86" s="727"/>
    </row>
    <row r="87" spans="1:5">
      <c r="A87" s="724" t="s">
        <v>897</v>
      </c>
      <c r="B87" s="725" t="s">
        <v>898</v>
      </c>
      <c r="C87" s="724"/>
      <c r="D87" s="726"/>
      <c r="E87" s="727"/>
    </row>
    <row r="88" spans="1:5">
      <c r="A88" s="724" t="s">
        <v>899</v>
      </c>
      <c r="B88" s="725" t="s">
        <v>900</v>
      </c>
      <c r="C88" s="724"/>
      <c r="D88" s="726"/>
      <c r="E88" s="727"/>
    </row>
    <row r="89" spans="1:5">
      <c r="A89" s="720" t="s">
        <v>901</v>
      </c>
      <c r="B89" s="721" t="s">
        <v>902</v>
      </c>
      <c r="C89" s="720"/>
      <c r="D89" s="722"/>
      <c r="E89" s="723"/>
    </row>
    <row r="90" spans="1:5">
      <c r="A90" s="724" t="s">
        <v>903</v>
      </c>
      <c r="B90" s="725" t="s">
        <v>904</v>
      </c>
      <c r="C90" s="724"/>
      <c r="D90" s="726"/>
      <c r="E90" s="727"/>
    </row>
    <row r="91" spans="1:5">
      <c r="A91" s="724" t="s">
        <v>905</v>
      </c>
      <c r="B91" s="725" t="s">
        <v>906</v>
      </c>
      <c r="C91" s="724"/>
      <c r="D91" s="726"/>
      <c r="E91" s="727"/>
    </row>
    <row r="92" spans="1:5">
      <c r="A92" s="724" t="s">
        <v>907</v>
      </c>
      <c r="B92" s="725" t="s">
        <v>908</v>
      </c>
      <c r="C92" s="724"/>
      <c r="D92" s="726"/>
      <c r="E92" s="727"/>
    </row>
    <row r="93" spans="1:5">
      <c r="A93" s="724" t="s">
        <v>909</v>
      </c>
      <c r="B93" s="725" t="s">
        <v>910</v>
      </c>
      <c r="C93" s="724"/>
      <c r="D93" s="726"/>
      <c r="E93" s="727"/>
    </row>
    <row r="94" spans="1:5">
      <c r="A94" s="724" t="s">
        <v>911</v>
      </c>
      <c r="B94" s="725" t="s">
        <v>912</v>
      </c>
      <c r="C94" s="724"/>
      <c r="D94" s="726"/>
      <c r="E94" s="727"/>
    </row>
    <row r="95" spans="1:5">
      <c r="A95" s="724" t="s">
        <v>913</v>
      </c>
      <c r="B95" s="725" t="s">
        <v>914</v>
      </c>
      <c r="C95" s="724"/>
      <c r="D95" s="726"/>
      <c r="E95" s="727"/>
    </row>
    <row r="96" spans="1:5">
      <c r="A96" s="724" t="s">
        <v>915</v>
      </c>
      <c r="B96" s="725" t="s">
        <v>916</v>
      </c>
      <c r="C96" s="724"/>
      <c r="D96" s="726"/>
      <c r="E96" s="727"/>
    </row>
    <row r="97" spans="1:5">
      <c r="A97" s="724" t="s">
        <v>917</v>
      </c>
      <c r="B97" s="725" t="s">
        <v>918</v>
      </c>
      <c r="C97" s="724"/>
      <c r="D97" s="726"/>
      <c r="E97" s="727"/>
    </row>
    <row r="98" spans="1:5">
      <c r="A98" s="724" t="s">
        <v>919</v>
      </c>
      <c r="B98" s="725" t="s">
        <v>920</v>
      </c>
      <c r="C98" s="724"/>
      <c r="D98" s="726"/>
      <c r="E98" s="727"/>
    </row>
    <row r="99" spans="1:5">
      <c r="A99" s="724" t="s">
        <v>921</v>
      </c>
      <c r="B99" s="725" t="s">
        <v>922</v>
      </c>
      <c r="C99" s="724"/>
      <c r="D99" s="726"/>
      <c r="E99" s="727"/>
    </row>
    <row r="100" spans="1:5">
      <c r="A100" s="724" t="s">
        <v>923</v>
      </c>
      <c r="B100" s="725" t="s">
        <v>924</v>
      </c>
      <c r="C100" s="724"/>
      <c r="D100" s="726"/>
      <c r="E100" s="727"/>
    </row>
    <row r="101" spans="1:5">
      <c r="A101" s="724" t="s">
        <v>925</v>
      </c>
      <c r="B101" s="725" t="s">
        <v>926</v>
      </c>
      <c r="C101" s="724"/>
      <c r="D101" s="726"/>
      <c r="E101" s="727"/>
    </row>
    <row r="102" spans="1:5">
      <c r="A102" s="724" t="s">
        <v>927</v>
      </c>
      <c r="B102" s="725" t="s">
        <v>928</v>
      </c>
      <c r="C102" s="724"/>
      <c r="D102" s="726"/>
      <c r="E102" s="727"/>
    </row>
    <row r="103" spans="1:5">
      <c r="A103" s="720" t="s">
        <v>929</v>
      </c>
      <c r="B103" s="721" t="s">
        <v>366</v>
      </c>
      <c r="C103" s="720"/>
      <c r="D103" s="722"/>
      <c r="E103" s="723"/>
    </row>
    <row r="104" spans="1:5">
      <c r="A104" s="720" t="s">
        <v>930</v>
      </c>
      <c r="B104" s="721" t="s">
        <v>931</v>
      </c>
      <c r="C104" s="720"/>
      <c r="D104" s="722"/>
      <c r="E104" s="723"/>
    </row>
    <row r="105" spans="1:5">
      <c r="A105" s="724" t="s">
        <v>932</v>
      </c>
      <c r="B105" s="725" t="s">
        <v>368</v>
      </c>
      <c r="C105" s="724"/>
      <c r="D105" s="726"/>
      <c r="E105" s="727"/>
    </row>
    <row r="106" spans="1:5">
      <c r="A106" s="724" t="s">
        <v>933</v>
      </c>
      <c r="B106" s="725" t="s">
        <v>934</v>
      </c>
      <c r="C106" s="724"/>
      <c r="D106" s="726"/>
      <c r="E106" s="727"/>
    </row>
    <row r="107" spans="1:5">
      <c r="A107" s="724" t="s">
        <v>935</v>
      </c>
      <c r="B107" s="725" t="s">
        <v>936</v>
      </c>
      <c r="C107" s="724"/>
      <c r="D107" s="726"/>
      <c r="E107" s="727"/>
    </row>
    <row r="108" spans="1:5">
      <c r="A108" s="724" t="s">
        <v>369</v>
      </c>
      <c r="B108" s="725" t="s">
        <v>370</v>
      </c>
      <c r="C108" s="724"/>
      <c r="D108" s="726"/>
      <c r="E108" s="727"/>
    </row>
    <row r="109" spans="1:5">
      <c r="A109" s="724" t="s">
        <v>937</v>
      </c>
      <c r="B109" s="725" t="s">
        <v>372</v>
      </c>
      <c r="C109" s="724"/>
      <c r="D109" s="726"/>
      <c r="E109" s="727"/>
    </row>
    <row r="110" spans="1:5">
      <c r="A110" s="724" t="s">
        <v>938</v>
      </c>
      <c r="B110" s="725" t="s">
        <v>374</v>
      </c>
      <c r="C110" s="724"/>
      <c r="D110" s="726"/>
      <c r="E110" s="727"/>
    </row>
    <row r="111" spans="1:5">
      <c r="A111" s="724" t="s">
        <v>939</v>
      </c>
      <c r="B111" s="725" t="s">
        <v>376</v>
      </c>
      <c r="C111" s="724"/>
      <c r="D111" s="726"/>
      <c r="E111" s="727"/>
    </row>
    <row r="112" spans="1:5">
      <c r="A112" s="724" t="s">
        <v>940</v>
      </c>
      <c r="B112" s="725" t="s">
        <v>378</v>
      </c>
      <c r="C112" s="724"/>
      <c r="D112" s="726"/>
      <c r="E112" s="727"/>
    </row>
    <row r="113" spans="1:5">
      <c r="A113" s="724" t="s">
        <v>941</v>
      </c>
      <c r="B113" s="725" t="s">
        <v>380</v>
      </c>
      <c r="C113" s="724"/>
      <c r="D113" s="726"/>
      <c r="E113" s="727"/>
    </row>
    <row r="114" spans="1:5">
      <c r="A114" s="724" t="s">
        <v>942</v>
      </c>
      <c r="B114" s="725" t="s">
        <v>943</v>
      </c>
      <c r="C114" s="724"/>
      <c r="D114" s="726"/>
      <c r="E114" s="727"/>
    </row>
    <row r="115" spans="1:5">
      <c r="A115" s="724" t="s">
        <v>944</v>
      </c>
      <c r="B115" s="725" t="s">
        <v>945</v>
      </c>
      <c r="C115" s="724"/>
      <c r="D115" s="726"/>
      <c r="E115" s="727"/>
    </row>
    <row r="116" spans="1:5">
      <c r="A116" s="724" t="s">
        <v>946</v>
      </c>
      <c r="B116" s="725" t="s">
        <v>947</v>
      </c>
      <c r="C116" s="724"/>
      <c r="D116" s="726"/>
      <c r="E116" s="727"/>
    </row>
    <row r="117" spans="1:5">
      <c r="A117" s="724" t="s">
        <v>948</v>
      </c>
      <c r="B117" s="725" t="s">
        <v>949</v>
      </c>
      <c r="C117" s="724"/>
      <c r="D117" s="726"/>
      <c r="E117" s="730"/>
    </row>
    <row r="118" spans="1:5">
      <c r="A118" s="724" t="s">
        <v>950</v>
      </c>
      <c r="B118" s="725" t="s">
        <v>951</v>
      </c>
      <c r="C118" s="724"/>
      <c r="D118" s="726"/>
      <c r="E118" s="727"/>
    </row>
    <row r="119" spans="1:5">
      <c r="A119" s="724" t="s">
        <v>952</v>
      </c>
      <c r="B119" s="725" t="s">
        <v>953</v>
      </c>
      <c r="C119" s="724"/>
      <c r="D119" s="726"/>
      <c r="E119" s="730"/>
    </row>
    <row r="120" spans="1:5">
      <c r="A120" s="724" t="s">
        <v>954</v>
      </c>
      <c r="B120" s="725" t="s">
        <v>955</v>
      </c>
      <c r="C120" s="724"/>
      <c r="D120" s="726"/>
      <c r="E120" s="727"/>
    </row>
    <row r="121" spans="1:5">
      <c r="A121" s="720" t="s">
        <v>956</v>
      </c>
      <c r="B121" s="721" t="s">
        <v>957</v>
      </c>
      <c r="C121" s="720"/>
      <c r="D121" s="722"/>
      <c r="E121" s="723"/>
    </row>
    <row r="122" spans="1:5">
      <c r="A122" s="724" t="s">
        <v>958</v>
      </c>
      <c r="B122" s="725" t="s">
        <v>959</v>
      </c>
      <c r="C122" s="724"/>
      <c r="D122" s="726"/>
      <c r="E122" s="727"/>
    </row>
    <row r="123" spans="1:5">
      <c r="A123" s="724" t="s">
        <v>960</v>
      </c>
      <c r="B123" s="725" t="s">
        <v>961</v>
      </c>
      <c r="C123" s="724"/>
      <c r="D123" s="726"/>
      <c r="E123" s="727"/>
    </row>
    <row r="124" spans="1:5">
      <c r="A124" s="731" t="s">
        <v>962</v>
      </c>
      <c r="B124" s="732" t="s">
        <v>963</v>
      </c>
      <c r="C124" s="731"/>
      <c r="D124" s="733"/>
      <c r="E124" s="734"/>
    </row>
    <row r="125" spans="1:5" s="193" customFormat="1">
      <c r="A125" s="170"/>
      <c r="B125" s="178"/>
      <c r="C125" s="170"/>
      <c r="D125" s="188" t="s">
        <v>474</v>
      </c>
      <c r="E125" s="170"/>
    </row>
    <row r="126" spans="1:5" s="193" customFormat="1">
      <c r="A126" s="183"/>
      <c r="B126" s="178"/>
      <c r="C126" s="183"/>
      <c r="D126" s="170"/>
      <c r="E126" s="183"/>
    </row>
    <row r="127" spans="1:5" s="589" customFormat="1">
      <c r="A127" s="604" t="s">
        <v>13</v>
      </c>
      <c r="B127" s="670"/>
      <c r="C127" s="604" t="s">
        <v>475</v>
      </c>
      <c r="D127" s="598"/>
      <c r="E127" s="604" t="s">
        <v>391</v>
      </c>
    </row>
    <row r="128" spans="1:5" s="590" customFormat="1">
      <c r="A128" s="602" t="s">
        <v>247</v>
      </c>
      <c r="B128" s="671"/>
      <c r="C128" s="602" t="s">
        <v>247</v>
      </c>
      <c r="D128" s="602"/>
      <c r="E128" s="602" t="s">
        <v>392</v>
      </c>
    </row>
    <row r="129" spans="1:5" s="193" customFormat="1">
      <c r="A129" s="170"/>
      <c r="B129" s="178"/>
      <c r="C129" s="170"/>
      <c r="D129" s="170"/>
      <c r="E129" s="170"/>
    </row>
    <row r="130" spans="1:5" s="193" customFormat="1">
      <c r="A130" s="170"/>
      <c r="B130" s="178"/>
      <c r="C130" s="170"/>
      <c r="D130" s="170"/>
      <c r="E130" s="170"/>
    </row>
    <row r="131" spans="1:5" s="193" customFormat="1">
      <c r="A131" s="189" t="s">
        <v>476</v>
      </c>
      <c r="B131" s="178"/>
      <c r="C131" s="170"/>
      <c r="D131" s="170"/>
      <c r="E131" s="170"/>
    </row>
    <row r="132" spans="1:5" s="193" customFormat="1" ht="15"/>
  </sheetData>
  <mergeCells count="2">
    <mergeCell ref="A5:E5"/>
    <mergeCell ref="A6:E6"/>
  </mergeCells>
  <printOptions horizontalCentered="1"/>
  <pageMargins left="0.5" right="0.5" top="0.75" bottom="0.5" header="0.31496062992126" footer="0.31496062992126"/>
  <pageSetup paperSize="9" orientation="landscape"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66FF"/>
  </sheetPr>
  <dimension ref="A1:XFC35"/>
  <sheetViews>
    <sheetView zoomScale="90" zoomScaleNormal="90" workbookViewId="0"/>
  </sheetViews>
  <sheetFormatPr defaultRowHeight="15"/>
  <cols>
    <col min="1" max="1" width="70.7109375" customWidth="1"/>
    <col min="3" max="3" width="14.5703125" customWidth="1"/>
    <col min="4" max="4" width="20.85546875" style="330" customWidth="1"/>
    <col min="5" max="5" width="26.42578125" style="330" customWidth="1"/>
  </cols>
  <sheetData>
    <row r="1" spans="1:16383" ht="15.75">
      <c r="A1" s="225" t="str">
        <f>+'IN PHIẾU THU'!A1</f>
        <v>CÔNG TY TNHH TMDV VÀ XD ĐỨC HÀ</v>
      </c>
      <c r="B1" s="226"/>
      <c r="C1" s="226"/>
      <c r="D1" s="675" t="s">
        <v>1679</v>
      </c>
      <c r="E1" s="190"/>
      <c r="F1" s="190"/>
      <c r="G1" s="190"/>
      <c r="H1" s="190"/>
      <c r="I1" s="226"/>
      <c r="J1" s="226"/>
      <c r="K1" s="227"/>
      <c r="L1" s="190"/>
      <c r="M1" s="190"/>
      <c r="N1" s="190"/>
      <c r="O1" s="190"/>
      <c r="P1" s="225"/>
      <c r="Q1" s="226"/>
      <c r="R1" s="226"/>
      <c r="S1" s="227"/>
      <c r="T1" s="190"/>
      <c r="U1" s="190"/>
      <c r="V1" s="190"/>
      <c r="W1" s="190"/>
      <c r="X1" s="225"/>
      <c r="Y1" s="226"/>
      <c r="Z1" s="226"/>
      <c r="AA1" s="227"/>
      <c r="AB1" s="190"/>
      <c r="AC1" s="190"/>
      <c r="AD1" s="190"/>
      <c r="AE1" s="190"/>
      <c r="AF1" s="225"/>
      <c r="AG1" s="226"/>
      <c r="AH1" s="226"/>
      <c r="AI1" s="227"/>
      <c r="AJ1" s="190"/>
      <c r="AK1" s="190"/>
      <c r="AL1" s="190"/>
      <c r="AM1" s="190"/>
      <c r="AN1" s="225">
        <f>+'IN PHIẾU THU'!AO1</f>
        <v>0</v>
      </c>
      <c r="AO1" s="226"/>
      <c r="AP1" s="226"/>
      <c r="AQ1" s="227"/>
      <c r="AR1" s="190"/>
      <c r="AS1" s="190"/>
      <c r="AT1" s="190"/>
      <c r="AU1" s="190"/>
      <c r="AV1" s="225">
        <f>+'IN PHIẾU THU'!AW1</f>
        <v>0</v>
      </c>
      <c r="AW1" s="226"/>
      <c r="AX1" s="226"/>
      <c r="AY1" s="227"/>
      <c r="AZ1" s="190"/>
      <c r="BA1" s="190"/>
      <c r="BB1" s="190"/>
      <c r="BC1" s="190"/>
      <c r="BD1" s="225">
        <f>+'IN PHIẾU THU'!BE1</f>
        <v>0</v>
      </c>
      <c r="BE1" s="226"/>
      <c r="BF1" s="226"/>
      <c r="BG1" s="227"/>
      <c r="BH1" s="190"/>
      <c r="BI1" s="190"/>
      <c r="BJ1" s="190"/>
      <c r="BK1" s="190"/>
      <c r="BL1" s="225">
        <f>+'IN PHIẾU THU'!BM1</f>
        <v>0</v>
      </c>
      <c r="BM1" s="226"/>
      <c r="BN1" s="226"/>
      <c r="BO1" s="227"/>
      <c r="BP1" s="190"/>
      <c r="BQ1" s="190"/>
      <c r="BR1" s="190"/>
      <c r="BS1" s="190"/>
      <c r="BT1" s="225">
        <f>+'IN PHIẾU THU'!BU1</f>
        <v>0</v>
      </c>
      <c r="BU1" s="226"/>
      <c r="BV1" s="226"/>
      <c r="BW1" s="227"/>
      <c r="BX1" s="190"/>
      <c r="BY1" s="190"/>
      <c r="BZ1" s="190"/>
      <c r="CA1" s="190"/>
      <c r="CB1" s="225">
        <f>+'IN PHIẾU THU'!CC1</f>
        <v>0</v>
      </c>
      <c r="CC1" s="226"/>
      <c r="CD1" s="226"/>
      <c r="CE1" s="227"/>
      <c r="CF1" s="190"/>
      <c r="CG1" s="190"/>
      <c r="CH1" s="190"/>
      <c r="CI1" s="190"/>
      <c r="CJ1" s="225">
        <f>+'IN PHIẾU THU'!CK1</f>
        <v>0</v>
      </c>
      <c r="CK1" s="226"/>
      <c r="CL1" s="226"/>
      <c r="CM1" s="227"/>
      <c r="CN1" s="190"/>
      <c r="CO1" s="190"/>
      <c r="CP1" s="190"/>
      <c r="CQ1" s="190"/>
      <c r="CR1" s="225">
        <f>+'IN PHIẾU THU'!CS1</f>
        <v>0</v>
      </c>
      <c r="CS1" s="226"/>
      <c r="CT1" s="226"/>
      <c r="CU1" s="227"/>
      <c r="CV1" s="190"/>
      <c r="CW1" s="190"/>
      <c r="CX1" s="190"/>
      <c r="CY1" s="190"/>
      <c r="CZ1" s="225">
        <f>+'IN PHIẾU THU'!DA1</f>
        <v>0</v>
      </c>
      <c r="DA1" s="226"/>
      <c r="DB1" s="226"/>
      <c r="DC1" s="227"/>
      <c r="DD1" s="190"/>
      <c r="DE1" s="190"/>
      <c r="DF1" s="190"/>
      <c r="DG1" s="190"/>
      <c r="DH1" s="225">
        <f>+'IN PHIẾU THU'!DI1</f>
        <v>0</v>
      </c>
      <c r="DI1" s="226"/>
      <c r="DJ1" s="226"/>
      <c r="DK1" s="227"/>
      <c r="DL1" s="190"/>
      <c r="DM1" s="190"/>
      <c r="DN1" s="190"/>
      <c r="DO1" s="190"/>
      <c r="DP1" s="225">
        <f>+'IN PHIẾU THU'!DQ1</f>
        <v>0</v>
      </c>
      <c r="DQ1" s="226"/>
      <c r="DR1" s="226"/>
      <c r="DS1" s="227"/>
      <c r="DT1" s="190"/>
      <c r="DU1" s="190"/>
      <c r="DV1" s="190"/>
      <c r="DW1" s="190"/>
      <c r="DX1" s="225">
        <f>+'IN PHIẾU THU'!DY1</f>
        <v>0</v>
      </c>
      <c r="DY1" s="226"/>
      <c r="DZ1" s="226"/>
      <c r="EA1" s="227"/>
      <c r="EB1" s="190"/>
      <c r="EC1" s="190"/>
      <c r="ED1" s="190"/>
      <c r="EE1" s="190"/>
      <c r="EF1" s="225">
        <f>+'IN PHIẾU THU'!EG1</f>
        <v>0</v>
      </c>
      <c r="EG1" s="226"/>
      <c r="EH1" s="226"/>
      <c r="EI1" s="227"/>
      <c r="EJ1" s="190"/>
      <c r="EK1" s="190"/>
      <c r="EL1" s="190"/>
      <c r="EM1" s="190"/>
      <c r="EN1" s="225">
        <f>+'IN PHIẾU THU'!EO1</f>
        <v>0</v>
      </c>
      <c r="EO1" s="226"/>
      <c r="EP1" s="226"/>
      <c r="EQ1" s="227"/>
      <c r="ER1" s="190"/>
      <c r="ES1" s="190"/>
      <c r="ET1" s="190"/>
      <c r="EU1" s="190"/>
      <c r="EV1" s="225">
        <f>+'IN PHIẾU THU'!EW1</f>
        <v>0</v>
      </c>
      <c r="EW1" s="226"/>
      <c r="EX1" s="226"/>
      <c r="EY1" s="227"/>
      <c r="EZ1" s="190"/>
      <c r="FA1" s="190"/>
      <c r="FB1" s="190"/>
      <c r="FC1" s="190"/>
      <c r="FD1" s="225">
        <f>+'IN PHIẾU THU'!FE1</f>
        <v>0</v>
      </c>
      <c r="FE1" s="226"/>
      <c r="FF1" s="226"/>
      <c r="FG1" s="227"/>
      <c r="FH1" s="190"/>
      <c r="FI1" s="190"/>
      <c r="FJ1" s="190"/>
      <c r="FK1" s="190"/>
      <c r="FL1" s="225">
        <f>+'IN PHIẾU THU'!FM1</f>
        <v>0</v>
      </c>
      <c r="FM1" s="226"/>
      <c r="FN1" s="226"/>
      <c r="FO1" s="227"/>
      <c r="FP1" s="190"/>
      <c r="FQ1" s="190"/>
      <c r="FR1" s="190"/>
      <c r="FS1" s="190"/>
      <c r="FT1" s="225">
        <f>+'IN PHIẾU THU'!FU1</f>
        <v>0</v>
      </c>
      <c r="FU1" s="226"/>
      <c r="FV1" s="226"/>
      <c r="FW1" s="227"/>
      <c r="FX1" s="190"/>
      <c r="FY1" s="190"/>
      <c r="FZ1" s="190"/>
      <c r="GA1" s="190"/>
      <c r="GB1" s="225">
        <f>+'IN PHIẾU THU'!GC1</f>
        <v>0</v>
      </c>
      <c r="GC1" s="226"/>
      <c r="GD1" s="226"/>
      <c r="GE1" s="227"/>
      <c r="GF1" s="190"/>
      <c r="GG1" s="190"/>
      <c r="GH1" s="190"/>
      <c r="GI1" s="190"/>
      <c r="GJ1" s="225">
        <f>+'IN PHIẾU THU'!GK1</f>
        <v>0</v>
      </c>
      <c r="GK1" s="226"/>
      <c r="GL1" s="226"/>
      <c r="GM1" s="227"/>
      <c r="GN1" s="190"/>
      <c r="GO1" s="190"/>
      <c r="GP1" s="190"/>
      <c r="GQ1" s="190"/>
      <c r="GR1" s="225">
        <f>+'IN PHIẾU THU'!GS1</f>
        <v>0</v>
      </c>
      <c r="GS1" s="226"/>
      <c r="GT1" s="226"/>
      <c r="GU1" s="227"/>
      <c r="GV1" s="190"/>
      <c r="GW1" s="190"/>
      <c r="GX1" s="190"/>
      <c r="GY1" s="190"/>
      <c r="GZ1" s="225">
        <f>+'IN PHIẾU THU'!HA1</f>
        <v>0</v>
      </c>
      <c r="HA1" s="226"/>
      <c r="HB1" s="226"/>
      <c r="HC1" s="227"/>
      <c r="HD1" s="190"/>
      <c r="HE1" s="190"/>
      <c r="HF1" s="190"/>
      <c r="HG1" s="190"/>
      <c r="HH1" s="225">
        <f>+'IN PHIẾU THU'!HI1</f>
        <v>0</v>
      </c>
      <c r="HI1" s="226"/>
      <c r="HJ1" s="226"/>
      <c r="HK1" s="227"/>
      <c r="HL1" s="190"/>
      <c r="HM1" s="190"/>
      <c r="HN1" s="190"/>
      <c r="HO1" s="190"/>
      <c r="HP1" s="225">
        <f>+'IN PHIẾU THU'!HQ1</f>
        <v>0</v>
      </c>
      <c r="HQ1" s="226"/>
      <c r="HR1" s="226"/>
      <c r="HS1" s="227"/>
      <c r="HT1" s="190"/>
      <c r="HU1" s="190"/>
      <c r="HV1" s="190"/>
      <c r="HW1" s="190"/>
      <c r="HX1" s="225">
        <f>+'IN PHIẾU THU'!HY1</f>
        <v>0</v>
      </c>
      <c r="HY1" s="226"/>
      <c r="HZ1" s="226"/>
      <c r="IA1" s="227"/>
      <c r="IB1" s="190"/>
      <c r="IC1" s="190"/>
      <c r="ID1" s="190"/>
      <c r="IE1" s="190"/>
      <c r="IF1" s="225">
        <f>+'IN PHIẾU THU'!IG1</f>
        <v>0</v>
      </c>
      <c r="IG1" s="226"/>
      <c r="IH1" s="226"/>
      <c r="II1" s="227"/>
      <c r="IJ1" s="190"/>
      <c r="IK1" s="190"/>
      <c r="IL1" s="190"/>
      <c r="IM1" s="190"/>
      <c r="IN1" s="225">
        <f>+'IN PHIẾU THU'!IO1</f>
        <v>0</v>
      </c>
      <c r="IO1" s="226"/>
      <c r="IP1" s="226"/>
      <c r="IQ1" s="227"/>
      <c r="IR1" s="190"/>
      <c r="IS1" s="190"/>
      <c r="IT1" s="190"/>
      <c r="IU1" s="190"/>
      <c r="IV1" s="225">
        <f>+'IN PHIẾU THU'!IW1</f>
        <v>0</v>
      </c>
      <c r="IW1" s="226"/>
      <c r="IX1" s="226"/>
      <c r="IY1" s="227"/>
      <c r="IZ1" s="190"/>
      <c r="JA1" s="190"/>
      <c r="JB1" s="190"/>
      <c r="JC1" s="190"/>
      <c r="JD1" s="225">
        <f>+'IN PHIẾU THU'!JE1</f>
        <v>0</v>
      </c>
      <c r="JE1" s="226"/>
      <c r="JF1" s="226"/>
      <c r="JG1" s="227"/>
      <c r="JH1" s="190"/>
      <c r="JI1" s="190"/>
      <c r="JJ1" s="190"/>
      <c r="JK1" s="190"/>
      <c r="JL1" s="225">
        <f>+'IN PHIẾU THU'!JM1</f>
        <v>0</v>
      </c>
      <c r="JM1" s="226"/>
      <c r="JN1" s="226"/>
      <c r="JO1" s="227"/>
      <c r="JP1" s="190"/>
      <c r="JQ1" s="190"/>
      <c r="JR1" s="190"/>
      <c r="JS1" s="190"/>
      <c r="JT1" s="225">
        <f>+'IN PHIẾU THU'!JU1</f>
        <v>0</v>
      </c>
      <c r="JU1" s="226"/>
      <c r="JV1" s="226"/>
      <c r="JW1" s="227"/>
      <c r="JX1" s="190"/>
      <c r="JY1" s="190"/>
      <c r="JZ1" s="190"/>
      <c r="KA1" s="190"/>
      <c r="KB1" s="225">
        <f>+'IN PHIẾU THU'!KC1</f>
        <v>0</v>
      </c>
      <c r="KC1" s="226"/>
      <c r="KD1" s="226"/>
      <c r="KE1" s="227"/>
      <c r="KF1" s="190"/>
      <c r="KG1" s="190"/>
      <c r="KH1" s="190"/>
      <c r="KI1" s="190"/>
      <c r="KJ1" s="225">
        <f>+'IN PHIẾU THU'!KK1</f>
        <v>0</v>
      </c>
      <c r="KK1" s="226"/>
      <c r="KL1" s="226"/>
      <c r="KM1" s="227"/>
      <c r="KN1" s="190"/>
      <c r="KO1" s="190"/>
      <c r="KP1" s="190"/>
      <c r="KQ1" s="190"/>
      <c r="KR1" s="225">
        <f>+'IN PHIẾU THU'!KS1</f>
        <v>0</v>
      </c>
      <c r="KS1" s="226"/>
      <c r="KT1" s="226"/>
      <c r="KU1" s="227"/>
      <c r="KV1" s="190"/>
      <c r="KW1" s="190"/>
      <c r="KX1" s="190"/>
      <c r="KY1" s="190"/>
      <c r="KZ1" s="225">
        <f>+'IN PHIẾU THU'!LA1</f>
        <v>0</v>
      </c>
      <c r="LA1" s="226"/>
      <c r="LB1" s="226"/>
      <c r="LC1" s="227"/>
      <c r="LD1" s="190"/>
      <c r="LE1" s="190"/>
      <c r="LF1" s="190"/>
      <c r="LG1" s="190"/>
      <c r="LH1" s="225">
        <f>+'IN PHIẾU THU'!LI1</f>
        <v>0</v>
      </c>
      <c r="LI1" s="226"/>
      <c r="LJ1" s="226"/>
      <c r="LK1" s="227"/>
      <c r="LL1" s="190"/>
      <c r="LM1" s="190"/>
      <c r="LN1" s="190"/>
      <c r="LO1" s="190"/>
      <c r="LP1" s="225">
        <f>+'IN PHIẾU THU'!LQ1</f>
        <v>0</v>
      </c>
      <c r="LQ1" s="226"/>
      <c r="LR1" s="226"/>
      <c r="LS1" s="227"/>
      <c r="LT1" s="190"/>
      <c r="LU1" s="190"/>
      <c r="LV1" s="190"/>
      <c r="LW1" s="190"/>
      <c r="LX1" s="225">
        <f>+'IN PHIẾU THU'!LY1</f>
        <v>0</v>
      </c>
      <c r="LY1" s="226"/>
      <c r="LZ1" s="226"/>
      <c r="MA1" s="227"/>
      <c r="MB1" s="190"/>
      <c r="MC1" s="190"/>
      <c r="MD1" s="190"/>
      <c r="ME1" s="190"/>
      <c r="MF1" s="225">
        <f>+'IN PHIẾU THU'!MG1</f>
        <v>0</v>
      </c>
      <c r="MG1" s="226"/>
      <c r="MH1" s="226"/>
      <c r="MI1" s="227"/>
      <c r="MJ1" s="190"/>
      <c r="MK1" s="190"/>
      <c r="ML1" s="190"/>
      <c r="MM1" s="190"/>
      <c r="MN1" s="225">
        <f>+'IN PHIẾU THU'!MO1</f>
        <v>0</v>
      </c>
      <c r="MO1" s="226"/>
      <c r="MP1" s="226"/>
      <c r="MQ1" s="227"/>
      <c r="MR1" s="190"/>
      <c r="MS1" s="190"/>
      <c r="MT1" s="190"/>
      <c r="MU1" s="190"/>
      <c r="MV1" s="225">
        <f>+'IN PHIẾU THU'!MW1</f>
        <v>0</v>
      </c>
      <c r="MW1" s="226"/>
      <c r="MX1" s="226"/>
      <c r="MY1" s="227"/>
      <c r="MZ1" s="190"/>
      <c r="NA1" s="190"/>
      <c r="NB1" s="190"/>
      <c r="NC1" s="190"/>
      <c r="ND1" s="225">
        <f>+'IN PHIẾU THU'!NE1</f>
        <v>0</v>
      </c>
      <c r="NE1" s="226"/>
      <c r="NF1" s="226"/>
      <c r="NG1" s="227"/>
      <c r="NH1" s="190"/>
      <c r="NI1" s="190"/>
      <c r="NJ1" s="190"/>
      <c r="NK1" s="190"/>
      <c r="NL1" s="225">
        <f>+'IN PHIẾU THU'!NM1</f>
        <v>0</v>
      </c>
      <c r="NM1" s="226"/>
      <c r="NN1" s="226"/>
      <c r="NO1" s="227"/>
      <c r="NP1" s="190"/>
      <c r="NQ1" s="190"/>
      <c r="NR1" s="190"/>
      <c r="NS1" s="190"/>
      <c r="NT1" s="225">
        <f>+'IN PHIẾU THU'!NU1</f>
        <v>0</v>
      </c>
      <c r="NU1" s="226"/>
      <c r="NV1" s="226"/>
      <c r="NW1" s="227"/>
      <c r="NX1" s="190"/>
      <c r="NY1" s="190"/>
      <c r="NZ1" s="190"/>
      <c r="OA1" s="190"/>
      <c r="OB1" s="225">
        <f>+'IN PHIẾU THU'!OC1</f>
        <v>0</v>
      </c>
      <c r="OC1" s="226"/>
      <c r="OD1" s="226"/>
      <c r="OE1" s="227"/>
      <c r="OF1" s="190"/>
      <c r="OG1" s="190"/>
      <c r="OH1" s="190"/>
      <c r="OI1" s="190"/>
      <c r="OJ1" s="225">
        <f>+'IN PHIẾU THU'!OK1</f>
        <v>0</v>
      </c>
      <c r="OK1" s="226"/>
      <c r="OL1" s="226"/>
      <c r="OM1" s="227"/>
      <c r="ON1" s="190"/>
      <c r="OO1" s="190"/>
      <c r="OP1" s="190"/>
      <c r="OQ1" s="190"/>
      <c r="OR1" s="225">
        <f>+'IN PHIẾU THU'!OS1</f>
        <v>0</v>
      </c>
      <c r="OS1" s="226"/>
      <c r="OT1" s="226"/>
      <c r="OU1" s="227"/>
      <c r="OV1" s="190"/>
      <c r="OW1" s="190"/>
      <c r="OX1" s="190"/>
      <c r="OY1" s="190"/>
      <c r="OZ1" s="225">
        <f>+'IN PHIẾU THU'!PA1</f>
        <v>0</v>
      </c>
      <c r="PA1" s="226"/>
      <c r="PB1" s="226"/>
      <c r="PC1" s="227"/>
      <c r="PD1" s="190"/>
      <c r="PE1" s="190"/>
      <c r="PF1" s="190"/>
      <c r="PG1" s="190"/>
      <c r="PH1" s="225">
        <f>+'IN PHIẾU THU'!PI1</f>
        <v>0</v>
      </c>
      <c r="PI1" s="226"/>
      <c r="PJ1" s="226"/>
      <c r="PK1" s="227"/>
      <c r="PL1" s="190"/>
      <c r="PM1" s="190"/>
      <c r="PN1" s="190"/>
      <c r="PO1" s="190"/>
      <c r="PP1" s="225">
        <f>+'IN PHIẾU THU'!PQ1</f>
        <v>0</v>
      </c>
      <c r="PQ1" s="226"/>
      <c r="PR1" s="226"/>
      <c r="PS1" s="227"/>
      <c r="PT1" s="190"/>
      <c r="PU1" s="190"/>
      <c r="PV1" s="190"/>
      <c r="PW1" s="190"/>
      <c r="PX1" s="225">
        <f>+'IN PHIẾU THU'!PY1</f>
        <v>0</v>
      </c>
      <c r="PY1" s="226"/>
      <c r="PZ1" s="226"/>
      <c r="QA1" s="227"/>
      <c r="QB1" s="190"/>
      <c r="QC1" s="190"/>
      <c r="QD1" s="190"/>
      <c r="QE1" s="190"/>
      <c r="QF1" s="225">
        <f>+'IN PHIẾU THU'!QG1</f>
        <v>0</v>
      </c>
      <c r="QG1" s="226"/>
      <c r="QH1" s="226"/>
      <c r="QI1" s="227"/>
      <c r="QJ1" s="190"/>
      <c r="QK1" s="190"/>
      <c r="QL1" s="190"/>
      <c r="QM1" s="190"/>
      <c r="QN1" s="225">
        <f>+'IN PHIẾU THU'!QO1</f>
        <v>0</v>
      </c>
      <c r="QO1" s="226"/>
      <c r="QP1" s="226"/>
      <c r="QQ1" s="227"/>
      <c r="QR1" s="190"/>
      <c r="QS1" s="190"/>
      <c r="QT1" s="190"/>
      <c r="QU1" s="190"/>
      <c r="QV1" s="225">
        <f>+'IN PHIẾU THU'!QW1</f>
        <v>0</v>
      </c>
      <c r="QW1" s="226"/>
      <c r="QX1" s="226"/>
      <c r="QY1" s="227"/>
      <c r="QZ1" s="190"/>
      <c r="RA1" s="190"/>
      <c r="RB1" s="190"/>
      <c r="RC1" s="190"/>
      <c r="RD1" s="225">
        <f>+'IN PHIẾU THU'!RE1</f>
        <v>0</v>
      </c>
      <c r="RE1" s="226"/>
      <c r="RF1" s="226"/>
      <c r="RG1" s="227"/>
      <c r="RH1" s="190"/>
      <c r="RI1" s="190"/>
      <c r="RJ1" s="190"/>
      <c r="RK1" s="190"/>
      <c r="RL1" s="225">
        <f>+'IN PHIẾU THU'!RM1</f>
        <v>0</v>
      </c>
      <c r="RM1" s="226"/>
      <c r="RN1" s="226"/>
      <c r="RO1" s="227"/>
      <c r="RP1" s="190"/>
      <c r="RQ1" s="190"/>
      <c r="RR1" s="190"/>
      <c r="RS1" s="190"/>
      <c r="RT1" s="225">
        <f>+'IN PHIẾU THU'!RU1</f>
        <v>0</v>
      </c>
      <c r="RU1" s="226"/>
      <c r="RV1" s="226"/>
      <c r="RW1" s="227"/>
      <c r="RX1" s="190"/>
      <c r="RY1" s="190"/>
      <c r="RZ1" s="190"/>
      <c r="SA1" s="190"/>
      <c r="SB1" s="225">
        <f>+'IN PHIẾU THU'!SC1</f>
        <v>0</v>
      </c>
      <c r="SC1" s="226"/>
      <c r="SD1" s="226"/>
      <c r="SE1" s="227"/>
      <c r="SF1" s="190"/>
      <c r="SG1" s="190"/>
      <c r="SH1" s="190"/>
      <c r="SI1" s="190"/>
      <c r="SJ1" s="225">
        <f>+'IN PHIẾU THU'!SK1</f>
        <v>0</v>
      </c>
      <c r="SK1" s="226"/>
      <c r="SL1" s="226"/>
      <c r="SM1" s="227"/>
      <c r="SN1" s="190"/>
      <c r="SO1" s="190"/>
      <c r="SP1" s="190"/>
      <c r="SQ1" s="190"/>
      <c r="SR1" s="225">
        <f>+'IN PHIẾU THU'!SS1</f>
        <v>0</v>
      </c>
      <c r="SS1" s="226"/>
      <c r="ST1" s="226"/>
      <c r="SU1" s="227"/>
      <c r="SV1" s="190"/>
      <c r="SW1" s="190"/>
      <c r="SX1" s="190"/>
      <c r="SY1" s="190"/>
      <c r="SZ1" s="225">
        <f>+'IN PHIẾU THU'!TA1</f>
        <v>0</v>
      </c>
      <c r="TA1" s="226"/>
      <c r="TB1" s="226"/>
      <c r="TC1" s="227"/>
      <c r="TD1" s="190"/>
      <c r="TE1" s="190"/>
      <c r="TF1" s="190"/>
      <c r="TG1" s="190"/>
      <c r="TH1" s="225">
        <f>+'IN PHIẾU THU'!TI1</f>
        <v>0</v>
      </c>
      <c r="TI1" s="226"/>
      <c r="TJ1" s="226"/>
      <c r="TK1" s="227"/>
      <c r="TL1" s="190"/>
      <c r="TM1" s="190"/>
      <c r="TN1" s="190"/>
      <c r="TO1" s="190"/>
      <c r="TP1" s="225">
        <f>+'IN PHIẾU THU'!TQ1</f>
        <v>0</v>
      </c>
      <c r="TQ1" s="226"/>
      <c r="TR1" s="226"/>
      <c r="TS1" s="227"/>
      <c r="TT1" s="190"/>
      <c r="TU1" s="190"/>
      <c r="TV1" s="190"/>
      <c r="TW1" s="190"/>
      <c r="TX1" s="225">
        <f>+'IN PHIẾU THU'!TY1</f>
        <v>0</v>
      </c>
      <c r="TY1" s="226"/>
      <c r="TZ1" s="226"/>
      <c r="UA1" s="227"/>
      <c r="UB1" s="190"/>
      <c r="UC1" s="190"/>
      <c r="UD1" s="190"/>
      <c r="UE1" s="190"/>
      <c r="UF1" s="225">
        <f>+'IN PHIẾU THU'!UG1</f>
        <v>0</v>
      </c>
      <c r="UG1" s="226"/>
      <c r="UH1" s="226"/>
      <c r="UI1" s="227"/>
      <c r="UJ1" s="190"/>
      <c r="UK1" s="190"/>
      <c r="UL1" s="190"/>
      <c r="UM1" s="190"/>
      <c r="UN1" s="225">
        <f>+'IN PHIẾU THU'!UO1</f>
        <v>0</v>
      </c>
      <c r="UO1" s="226"/>
      <c r="UP1" s="226"/>
      <c r="UQ1" s="227"/>
      <c r="UR1" s="190"/>
      <c r="US1" s="190"/>
      <c r="UT1" s="190"/>
      <c r="UU1" s="190"/>
      <c r="UV1" s="225">
        <f>+'IN PHIẾU THU'!UW1</f>
        <v>0</v>
      </c>
      <c r="UW1" s="226"/>
      <c r="UX1" s="226"/>
      <c r="UY1" s="227"/>
      <c r="UZ1" s="190"/>
      <c r="VA1" s="190"/>
      <c r="VB1" s="190"/>
      <c r="VC1" s="190"/>
      <c r="VD1" s="225">
        <f>+'IN PHIẾU THU'!VE1</f>
        <v>0</v>
      </c>
      <c r="VE1" s="226"/>
      <c r="VF1" s="226"/>
      <c r="VG1" s="227"/>
      <c r="VH1" s="190"/>
      <c r="VI1" s="190"/>
      <c r="VJ1" s="190"/>
      <c r="VK1" s="190"/>
      <c r="VL1" s="225">
        <f>+'IN PHIẾU THU'!VM1</f>
        <v>0</v>
      </c>
      <c r="VM1" s="226"/>
      <c r="VN1" s="226"/>
      <c r="VO1" s="227"/>
      <c r="VP1" s="190"/>
      <c r="VQ1" s="190"/>
      <c r="VR1" s="190"/>
      <c r="VS1" s="190"/>
      <c r="VT1" s="225">
        <f>+'IN PHIẾU THU'!VU1</f>
        <v>0</v>
      </c>
      <c r="VU1" s="226"/>
      <c r="VV1" s="226"/>
      <c r="VW1" s="227"/>
      <c r="VX1" s="190"/>
      <c r="VY1" s="190"/>
      <c r="VZ1" s="190"/>
      <c r="WA1" s="190"/>
      <c r="WB1" s="225">
        <f>+'IN PHIẾU THU'!WC1</f>
        <v>0</v>
      </c>
      <c r="WC1" s="226"/>
      <c r="WD1" s="226"/>
      <c r="WE1" s="227"/>
      <c r="WF1" s="190"/>
      <c r="WG1" s="190"/>
      <c r="WH1" s="190"/>
      <c r="WI1" s="190"/>
      <c r="WJ1" s="225">
        <f>+'IN PHIẾU THU'!WK1</f>
        <v>0</v>
      </c>
      <c r="WK1" s="226"/>
      <c r="WL1" s="226"/>
      <c r="WM1" s="227"/>
      <c r="WN1" s="190"/>
      <c r="WO1" s="190"/>
      <c r="WP1" s="190"/>
      <c r="WQ1" s="190"/>
      <c r="WR1" s="225">
        <f>+'IN PHIẾU THU'!WS1</f>
        <v>0</v>
      </c>
      <c r="WS1" s="226"/>
      <c r="WT1" s="226"/>
      <c r="WU1" s="227"/>
      <c r="WV1" s="190"/>
      <c r="WW1" s="190"/>
      <c r="WX1" s="190"/>
      <c r="WY1" s="190"/>
      <c r="WZ1" s="225">
        <f>+'IN PHIẾU THU'!XA1</f>
        <v>0</v>
      </c>
      <c r="XA1" s="226"/>
      <c r="XB1" s="226"/>
      <c r="XC1" s="227"/>
      <c r="XD1" s="190"/>
      <c r="XE1" s="190"/>
      <c r="XF1" s="190"/>
      <c r="XG1" s="190"/>
      <c r="XH1" s="225">
        <f>+'IN PHIẾU THU'!XI1</f>
        <v>0</v>
      </c>
      <c r="XI1" s="226"/>
      <c r="XJ1" s="226"/>
      <c r="XK1" s="227"/>
      <c r="XL1" s="190"/>
      <c r="XM1" s="190"/>
      <c r="XN1" s="190"/>
      <c r="XO1" s="190"/>
      <c r="XP1" s="225">
        <f>+'IN PHIẾU THU'!XQ1</f>
        <v>0</v>
      </c>
      <c r="XQ1" s="226"/>
      <c r="XR1" s="226"/>
      <c r="XS1" s="227"/>
      <c r="XT1" s="190"/>
      <c r="XU1" s="190"/>
      <c r="XV1" s="190"/>
      <c r="XW1" s="190"/>
      <c r="XX1" s="225">
        <f>+'IN PHIẾU THU'!XY1</f>
        <v>0</v>
      </c>
      <c r="XY1" s="226"/>
      <c r="XZ1" s="226"/>
      <c r="YA1" s="227"/>
      <c r="YB1" s="190"/>
      <c r="YC1" s="190"/>
      <c r="YD1" s="190"/>
      <c r="YE1" s="190"/>
      <c r="YF1" s="225">
        <f>+'IN PHIẾU THU'!YG1</f>
        <v>0</v>
      </c>
      <c r="YG1" s="226"/>
      <c r="YH1" s="226"/>
      <c r="YI1" s="227"/>
      <c r="YJ1" s="190"/>
      <c r="YK1" s="190"/>
      <c r="YL1" s="190"/>
      <c r="YM1" s="190"/>
      <c r="YN1" s="225">
        <f>+'IN PHIẾU THU'!YO1</f>
        <v>0</v>
      </c>
      <c r="YO1" s="226"/>
      <c r="YP1" s="226"/>
      <c r="YQ1" s="227"/>
      <c r="YR1" s="190"/>
      <c r="YS1" s="190"/>
      <c r="YT1" s="190"/>
      <c r="YU1" s="190"/>
      <c r="YV1" s="225">
        <f>+'IN PHIẾU THU'!YW1</f>
        <v>0</v>
      </c>
      <c r="YW1" s="226"/>
      <c r="YX1" s="226"/>
      <c r="YY1" s="227"/>
      <c r="YZ1" s="190"/>
      <c r="ZA1" s="190"/>
      <c r="ZB1" s="190"/>
      <c r="ZC1" s="190"/>
      <c r="ZD1" s="225">
        <f>+'IN PHIẾU THU'!ZE1</f>
        <v>0</v>
      </c>
      <c r="ZE1" s="226"/>
      <c r="ZF1" s="226"/>
      <c r="ZG1" s="227"/>
      <c r="ZH1" s="190"/>
      <c r="ZI1" s="190"/>
      <c r="ZJ1" s="190"/>
      <c r="ZK1" s="190"/>
      <c r="ZL1" s="225">
        <f>+'IN PHIẾU THU'!ZM1</f>
        <v>0</v>
      </c>
      <c r="ZM1" s="226"/>
      <c r="ZN1" s="226"/>
      <c r="ZO1" s="227"/>
      <c r="ZP1" s="190"/>
      <c r="ZQ1" s="190"/>
      <c r="ZR1" s="190"/>
      <c r="ZS1" s="190"/>
      <c r="ZT1" s="225">
        <f>+'IN PHIẾU THU'!ZU1</f>
        <v>0</v>
      </c>
      <c r="ZU1" s="226"/>
      <c r="ZV1" s="226"/>
      <c r="ZW1" s="227"/>
      <c r="ZX1" s="190"/>
      <c r="ZY1" s="190"/>
      <c r="ZZ1" s="190"/>
      <c r="AAA1" s="190"/>
      <c r="AAB1" s="225">
        <f>+'IN PHIẾU THU'!AAC1</f>
        <v>0</v>
      </c>
      <c r="AAC1" s="226"/>
      <c r="AAD1" s="226"/>
      <c r="AAE1" s="227"/>
      <c r="AAF1" s="190"/>
      <c r="AAG1" s="190"/>
      <c r="AAH1" s="190"/>
      <c r="AAI1" s="190"/>
      <c r="AAJ1" s="225">
        <f>+'IN PHIẾU THU'!AAK1</f>
        <v>0</v>
      </c>
      <c r="AAK1" s="226"/>
      <c r="AAL1" s="226"/>
      <c r="AAM1" s="227"/>
      <c r="AAN1" s="190"/>
      <c r="AAO1" s="190"/>
      <c r="AAP1" s="190"/>
      <c r="AAQ1" s="190"/>
      <c r="AAR1" s="225">
        <f>+'IN PHIẾU THU'!AAS1</f>
        <v>0</v>
      </c>
      <c r="AAS1" s="226"/>
      <c r="AAT1" s="226"/>
      <c r="AAU1" s="227"/>
      <c r="AAV1" s="190"/>
      <c r="AAW1" s="190"/>
      <c r="AAX1" s="190"/>
      <c r="AAY1" s="190"/>
      <c r="AAZ1" s="225">
        <f>+'IN PHIẾU THU'!ABA1</f>
        <v>0</v>
      </c>
      <c r="ABA1" s="226"/>
      <c r="ABB1" s="226"/>
      <c r="ABC1" s="227"/>
      <c r="ABD1" s="190"/>
      <c r="ABE1" s="190"/>
      <c r="ABF1" s="190"/>
      <c r="ABG1" s="190"/>
      <c r="ABH1" s="225">
        <f>+'IN PHIẾU THU'!ABI1</f>
        <v>0</v>
      </c>
      <c r="ABI1" s="226"/>
      <c r="ABJ1" s="226"/>
      <c r="ABK1" s="227"/>
      <c r="ABL1" s="190"/>
      <c r="ABM1" s="190"/>
      <c r="ABN1" s="190"/>
      <c r="ABO1" s="190"/>
      <c r="ABP1" s="225">
        <f>+'IN PHIẾU THU'!ABQ1</f>
        <v>0</v>
      </c>
      <c r="ABQ1" s="226"/>
      <c r="ABR1" s="226"/>
      <c r="ABS1" s="227"/>
      <c r="ABT1" s="190"/>
      <c r="ABU1" s="190"/>
      <c r="ABV1" s="190"/>
      <c r="ABW1" s="190"/>
      <c r="ABX1" s="225">
        <f>+'IN PHIẾU THU'!ABY1</f>
        <v>0</v>
      </c>
      <c r="ABY1" s="226"/>
      <c r="ABZ1" s="226"/>
      <c r="ACA1" s="227"/>
      <c r="ACB1" s="190"/>
      <c r="ACC1" s="190"/>
      <c r="ACD1" s="190"/>
      <c r="ACE1" s="190"/>
      <c r="ACF1" s="225">
        <f>+'IN PHIẾU THU'!ACG1</f>
        <v>0</v>
      </c>
      <c r="ACG1" s="226"/>
      <c r="ACH1" s="226"/>
      <c r="ACI1" s="227"/>
      <c r="ACJ1" s="190"/>
      <c r="ACK1" s="190"/>
      <c r="ACL1" s="190"/>
      <c r="ACM1" s="190"/>
      <c r="ACN1" s="225">
        <f>+'IN PHIẾU THU'!ACO1</f>
        <v>0</v>
      </c>
      <c r="ACO1" s="226"/>
      <c r="ACP1" s="226"/>
      <c r="ACQ1" s="227"/>
      <c r="ACR1" s="190"/>
      <c r="ACS1" s="190"/>
      <c r="ACT1" s="190"/>
      <c r="ACU1" s="190"/>
      <c r="ACV1" s="225">
        <f>+'IN PHIẾU THU'!ACW1</f>
        <v>0</v>
      </c>
      <c r="ACW1" s="226"/>
      <c r="ACX1" s="226"/>
      <c r="ACY1" s="227"/>
      <c r="ACZ1" s="190"/>
      <c r="ADA1" s="190"/>
      <c r="ADB1" s="190"/>
      <c r="ADC1" s="190"/>
      <c r="ADD1" s="225">
        <f>+'IN PHIẾU THU'!ADE1</f>
        <v>0</v>
      </c>
      <c r="ADE1" s="226"/>
      <c r="ADF1" s="226"/>
      <c r="ADG1" s="227"/>
      <c r="ADH1" s="190"/>
      <c r="ADI1" s="190"/>
      <c r="ADJ1" s="190"/>
      <c r="ADK1" s="190"/>
      <c r="ADL1" s="225">
        <f>+'IN PHIẾU THU'!ADM1</f>
        <v>0</v>
      </c>
      <c r="ADM1" s="226"/>
      <c r="ADN1" s="226"/>
      <c r="ADO1" s="227"/>
      <c r="ADP1" s="190"/>
      <c r="ADQ1" s="190"/>
      <c r="ADR1" s="190"/>
      <c r="ADS1" s="190"/>
      <c r="ADT1" s="225">
        <f>+'IN PHIẾU THU'!ADU1</f>
        <v>0</v>
      </c>
      <c r="ADU1" s="226"/>
      <c r="ADV1" s="226"/>
      <c r="ADW1" s="227"/>
      <c r="ADX1" s="190"/>
      <c r="ADY1" s="190"/>
      <c r="ADZ1" s="190"/>
      <c r="AEA1" s="190"/>
      <c r="AEB1" s="225">
        <f>+'IN PHIẾU THU'!AEC1</f>
        <v>0</v>
      </c>
      <c r="AEC1" s="226"/>
      <c r="AED1" s="226"/>
      <c r="AEE1" s="227"/>
      <c r="AEF1" s="190"/>
      <c r="AEG1" s="190"/>
      <c r="AEH1" s="190"/>
      <c r="AEI1" s="190"/>
      <c r="AEJ1" s="225">
        <f>+'IN PHIẾU THU'!AEK1</f>
        <v>0</v>
      </c>
      <c r="AEK1" s="226"/>
      <c r="AEL1" s="226"/>
      <c r="AEM1" s="227"/>
      <c r="AEN1" s="190"/>
      <c r="AEO1" s="190"/>
      <c r="AEP1" s="190"/>
      <c r="AEQ1" s="190"/>
      <c r="AER1" s="225">
        <f>+'IN PHIẾU THU'!AES1</f>
        <v>0</v>
      </c>
      <c r="AES1" s="226"/>
      <c r="AET1" s="226"/>
      <c r="AEU1" s="227"/>
      <c r="AEV1" s="190"/>
      <c r="AEW1" s="190"/>
      <c r="AEX1" s="190"/>
      <c r="AEY1" s="190"/>
      <c r="AEZ1" s="225">
        <f>+'IN PHIẾU THU'!AFA1</f>
        <v>0</v>
      </c>
      <c r="AFA1" s="226"/>
      <c r="AFB1" s="226"/>
      <c r="AFC1" s="227"/>
      <c r="AFD1" s="190"/>
      <c r="AFE1" s="190"/>
      <c r="AFF1" s="190"/>
      <c r="AFG1" s="190"/>
      <c r="AFH1" s="225">
        <f>+'IN PHIẾU THU'!AFI1</f>
        <v>0</v>
      </c>
      <c r="AFI1" s="226"/>
      <c r="AFJ1" s="226"/>
      <c r="AFK1" s="227"/>
      <c r="AFL1" s="190"/>
      <c r="AFM1" s="190"/>
      <c r="AFN1" s="190"/>
      <c r="AFO1" s="190"/>
      <c r="AFP1" s="225">
        <f>+'IN PHIẾU THU'!AFQ1</f>
        <v>0</v>
      </c>
      <c r="AFQ1" s="226"/>
      <c r="AFR1" s="226"/>
      <c r="AFS1" s="227"/>
      <c r="AFT1" s="190"/>
      <c r="AFU1" s="190"/>
      <c r="AFV1" s="190"/>
      <c r="AFW1" s="190"/>
      <c r="AFX1" s="225">
        <f>+'IN PHIẾU THU'!AFY1</f>
        <v>0</v>
      </c>
      <c r="AFY1" s="226"/>
      <c r="AFZ1" s="226"/>
      <c r="AGA1" s="227"/>
      <c r="AGB1" s="190"/>
      <c r="AGC1" s="190"/>
      <c r="AGD1" s="190"/>
      <c r="AGE1" s="190"/>
      <c r="AGF1" s="225">
        <f>+'IN PHIẾU THU'!AGG1</f>
        <v>0</v>
      </c>
      <c r="AGG1" s="226"/>
      <c r="AGH1" s="226"/>
      <c r="AGI1" s="227"/>
      <c r="AGJ1" s="190"/>
      <c r="AGK1" s="190"/>
      <c r="AGL1" s="190"/>
      <c r="AGM1" s="190"/>
      <c r="AGN1" s="225">
        <f>+'IN PHIẾU THU'!AGO1</f>
        <v>0</v>
      </c>
      <c r="AGO1" s="226"/>
      <c r="AGP1" s="226"/>
      <c r="AGQ1" s="227"/>
      <c r="AGR1" s="190"/>
      <c r="AGS1" s="190"/>
      <c r="AGT1" s="190"/>
      <c r="AGU1" s="190"/>
      <c r="AGV1" s="225">
        <f>+'IN PHIẾU THU'!AGW1</f>
        <v>0</v>
      </c>
      <c r="AGW1" s="226"/>
      <c r="AGX1" s="226"/>
      <c r="AGY1" s="227"/>
      <c r="AGZ1" s="190"/>
      <c r="AHA1" s="190"/>
      <c r="AHB1" s="190"/>
      <c r="AHC1" s="190"/>
      <c r="AHD1" s="225">
        <f>+'IN PHIẾU THU'!AHE1</f>
        <v>0</v>
      </c>
      <c r="AHE1" s="226"/>
      <c r="AHF1" s="226"/>
      <c r="AHG1" s="227"/>
      <c r="AHH1" s="190"/>
      <c r="AHI1" s="190"/>
      <c r="AHJ1" s="190"/>
      <c r="AHK1" s="190"/>
      <c r="AHL1" s="225">
        <f>+'IN PHIẾU THU'!AHM1</f>
        <v>0</v>
      </c>
      <c r="AHM1" s="226"/>
      <c r="AHN1" s="226"/>
      <c r="AHO1" s="227"/>
      <c r="AHP1" s="190"/>
      <c r="AHQ1" s="190"/>
      <c r="AHR1" s="190"/>
      <c r="AHS1" s="190"/>
      <c r="AHT1" s="225">
        <f>+'IN PHIẾU THU'!AHU1</f>
        <v>0</v>
      </c>
      <c r="AHU1" s="226"/>
      <c r="AHV1" s="226"/>
      <c r="AHW1" s="227"/>
      <c r="AHX1" s="190"/>
      <c r="AHY1" s="190"/>
      <c r="AHZ1" s="190"/>
      <c r="AIA1" s="190"/>
      <c r="AIB1" s="225">
        <f>+'IN PHIẾU THU'!AIC1</f>
        <v>0</v>
      </c>
      <c r="AIC1" s="226"/>
      <c r="AID1" s="226"/>
      <c r="AIE1" s="227"/>
      <c r="AIF1" s="190"/>
      <c r="AIG1" s="190"/>
      <c r="AIH1" s="190"/>
      <c r="AII1" s="190"/>
      <c r="AIJ1" s="225">
        <f>+'IN PHIẾU THU'!AIK1</f>
        <v>0</v>
      </c>
      <c r="AIK1" s="226"/>
      <c r="AIL1" s="226"/>
      <c r="AIM1" s="227"/>
      <c r="AIN1" s="190"/>
      <c r="AIO1" s="190"/>
      <c r="AIP1" s="190"/>
      <c r="AIQ1" s="190"/>
      <c r="AIR1" s="225">
        <f>+'IN PHIẾU THU'!AIS1</f>
        <v>0</v>
      </c>
      <c r="AIS1" s="226"/>
      <c r="AIT1" s="226"/>
      <c r="AIU1" s="227"/>
      <c r="AIV1" s="190"/>
      <c r="AIW1" s="190"/>
      <c r="AIX1" s="190"/>
      <c r="AIY1" s="190"/>
      <c r="AIZ1" s="225">
        <f>+'IN PHIẾU THU'!AJA1</f>
        <v>0</v>
      </c>
      <c r="AJA1" s="226"/>
      <c r="AJB1" s="226"/>
      <c r="AJC1" s="227"/>
      <c r="AJD1" s="190"/>
      <c r="AJE1" s="190"/>
      <c r="AJF1" s="190"/>
      <c r="AJG1" s="190"/>
      <c r="AJH1" s="225">
        <f>+'IN PHIẾU THU'!AJI1</f>
        <v>0</v>
      </c>
      <c r="AJI1" s="226"/>
      <c r="AJJ1" s="226"/>
      <c r="AJK1" s="227"/>
      <c r="AJL1" s="190"/>
      <c r="AJM1" s="190"/>
      <c r="AJN1" s="190"/>
      <c r="AJO1" s="190"/>
      <c r="AJP1" s="225">
        <f>+'IN PHIẾU THU'!AJQ1</f>
        <v>0</v>
      </c>
      <c r="AJQ1" s="226"/>
      <c r="AJR1" s="226"/>
      <c r="AJS1" s="227"/>
      <c r="AJT1" s="190"/>
      <c r="AJU1" s="190"/>
      <c r="AJV1" s="190"/>
      <c r="AJW1" s="190"/>
      <c r="AJX1" s="225">
        <f>+'IN PHIẾU THU'!AJY1</f>
        <v>0</v>
      </c>
      <c r="AJY1" s="226"/>
      <c r="AJZ1" s="226"/>
      <c r="AKA1" s="227"/>
      <c r="AKB1" s="190"/>
      <c r="AKC1" s="190"/>
      <c r="AKD1" s="190"/>
      <c r="AKE1" s="190"/>
      <c r="AKF1" s="225">
        <f>+'IN PHIẾU THU'!AKG1</f>
        <v>0</v>
      </c>
      <c r="AKG1" s="226"/>
      <c r="AKH1" s="226"/>
      <c r="AKI1" s="227"/>
      <c r="AKJ1" s="190"/>
      <c r="AKK1" s="190"/>
      <c r="AKL1" s="190"/>
      <c r="AKM1" s="190"/>
      <c r="AKN1" s="225">
        <f>+'IN PHIẾU THU'!AKO1</f>
        <v>0</v>
      </c>
      <c r="AKO1" s="226"/>
      <c r="AKP1" s="226"/>
      <c r="AKQ1" s="227"/>
      <c r="AKR1" s="190"/>
      <c r="AKS1" s="190"/>
      <c r="AKT1" s="190"/>
      <c r="AKU1" s="190"/>
      <c r="AKV1" s="225">
        <f>+'IN PHIẾU THU'!AKW1</f>
        <v>0</v>
      </c>
      <c r="AKW1" s="226"/>
      <c r="AKX1" s="226"/>
      <c r="AKY1" s="227"/>
      <c r="AKZ1" s="190"/>
      <c r="ALA1" s="190"/>
      <c r="ALB1" s="190"/>
      <c r="ALC1" s="190"/>
      <c r="ALD1" s="225">
        <f>+'IN PHIẾU THU'!ALE1</f>
        <v>0</v>
      </c>
      <c r="ALE1" s="226"/>
      <c r="ALF1" s="226"/>
      <c r="ALG1" s="227"/>
      <c r="ALH1" s="190"/>
      <c r="ALI1" s="190"/>
      <c r="ALJ1" s="190"/>
      <c r="ALK1" s="190"/>
      <c r="ALL1" s="225">
        <f>+'IN PHIẾU THU'!ALM1</f>
        <v>0</v>
      </c>
      <c r="ALM1" s="226"/>
      <c r="ALN1" s="226"/>
      <c r="ALO1" s="227"/>
      <c r="ALP1" s="190"/>
      <c r="ALQ1" s="190"/>
      <c r="ALR1" s="190"/>
      <c r="ALS1" s="190"/>
      <c r="ALT1" s="225">
        <f>+'IN PHIẾU THU'!ALU1</f>
        <v>0</v>
      </c>
      <c r="ALU1" s="226"/>
      <c r="ALV1" s="226"/>
      <c r="ALW1" s="227"/>
      <c r="ALX1" s="190"/>
      <c r="ALY1" s="190"/>
      <c r="ALZ1" s="190"/>
      <c r="AMA1" s="190"/>
      <c r="AMB1" s="225">
        <f>+'IN PHIẾU THU'!AMC1</f>
        <v>0</v>
      </c>
      <c r="AMC1" s="226"/>
      <c r="AMD1" s="226"/>
      <c r="AME1" s="227"/>
      <c r="AMF1" s="190"/>
      <c r="AMG1" s="190"/>
      <c r="AMH1" s="190"/>
      <c r="AMI1" s="190"/>
      <c r="AMJ1" s="225">
        <f>+'IN PHIẾU THU'!AMK1</f>
        <v>0</v>
      </c>
      <c r="AMK1" s="226"/>
      <c r="AML1" s="226"/>
      <c r="AMM1" s="227"/>
      <c r="AMN1" s="190"/>
      <c r="AMO1" s="190"/>
      <c r="AMP1" s="190"/>
      <c r="AMQ1" s="190"/>
      <c r="AMR1" s="225">
        <f>+'IN PHIẾU THU'!AMS1</f>
        <v>0</v>
      </c>
      <c r="AMS1" s="226"/>
      <c r="AMT1" s="226"/>
      <c r="AMU1" s="227"/>
      <c r="AMV1" s="190"/>
      <c r="AMW1" s="190"/>
      <c r="AMX1" s="190"/>
      <c r="AMY1" s="190"/>
      <c r="AMZ1" s="225">
        <f>+'IN PHIẾU THU'!ANA1</f>
        <v>0</v>
      </c>
      <c r="ANA1" s="226"/>
      <c r="ANB1" s="226"/>
      <c r="ANC1" s="227"/>
      <c r="AND1" s="190"/>
      <c r="ANE1" s="190"/>
      <c r="ANF1" s="190"/>
      <c r="ANG1" s="190"/>
      <c r="ANH1" s="225">
        <f>+'IN PHIẾU THU'!ANI1</f>
        <v>0</v>
      </c>
      <c r="ANI1" s="226"/>
      <c r="ANJ1" s="226"/>
      <c r="ANK1" s="227"/>
      <c r="ANL1" s="190"/>
      <c r="ANM1" s="190"/>
      <c r="ANN1" s="190"/>
      <c r="ANO1" s="190"/>
      <c r="ANP1" s="225">
        <f>+'IN PHIẾU THU'!ANQ1</f>
        <v>0</v>
      </c>
      <c r="ANQ1" s="226"/>
      <c r="ANR1" s="226"/>
      <c r="ANS1" s="227"/>
      <c r="ANT1" s="190"/>
      <c r="ANU1" s="190"/>
      <c r="ANV1" s="190"/>
      <c r="ANW1" s="190"/>
      <c r="ANX1" s="225">
        <f>+'IN PHIẾU THU'!ANY1</f>
        <v>0</v>
      </c>
      <c r="ANY1" s="226"/>
      <c r="ANZ1" s="226"/>
      <c r="AOA1" s="227"/>
      <c r="AOB1" s="190"/>
      <c r="AOC1" s="190"/>
      <c r="AOD1" s="190"/>
      <c r="AOE1" s="190"/>
      <c r="AOF1" s="225">
        <f>+'IN PHIẾU THU'!AOG1</f>
        <v>0</v>
      </c>
      <c r="AOG1" s="226"/>
      <c r="AOH1" s="226"/>
      <c r="AOI1" s="227"/>
      <c r="AOJ1" s="190"/>
      <c r="AOK1" s="190"/>
      <c r="AOL1" s="190"/>
      <c r="AOM1" s="190"/>
      <c r="AON1" s="225">
        <f>+'IN PHIẾU THU'!AOO1</f>
        <v>0</v>
      </c>
      <c r="AOO1" s="226"/>
      <c r="AOP1" s="226"/>
      <c r="AOQ1" s="227"/>
      <c r="AOR1" s="190"/>
      <c r="AOS1" s="190"/>
      <c r="AOT1" s="190"/>
      <c r="AOU1" s="190"/>
      <c r="AOV1" s="225">
        <f>+'IN PHIẾU THU'!AOW1</f>
        <v>0</v>
      </c>
      <c r="AOW1" s="226"/>
      <c r="AOX1" s="226"/>
      <c r="AOY1" s="227"/>
      <c r="AOZ1" s="190"/>
      <c r="APA1" s="190"/>
      <c r="APB1" s="190"/>
      <c r="APC1" s="190"/>
      <c r="APD1" s="225">
        <f>+'IN PHIẾU THU'!APE1</f>
        <v>0</v>
      </c>
      <c r="APE1" s="226"/>
      <c r="APF1" s="226"/>
      <c r="APG1" s="227"/>
      <c r="APH1" s="190"/>
      <c r="API1" s="190"/>
      <c r="APJ1" s="190"/>
      <c r="APK1" s="190"/>
      <c r="APL1" s="225">
        <f>+'IN PHIẾU THU'!APM1</f>
        <v>0</v>
      </c>
      <c r="APM1" s="226"/>
      <c r="APN1" s="226"/>
      <c r="APO1" s="227"/>
      <c r="APP1" s="190"/>
      <c r="APQ1" s="190"/>
      <c r="APR1" s="190"/>
      <c r="APS1" s="190"/>
      <c r="APT1" s="225">
        <f>+'IN PHIẾU THU'!APU1</f>
        <v>0</v>
      </c>
      <c r="APU1" s="226"/>
      <c r="APV1" s="226"/>
      <c r="APW1" s="227"/>
      <c r="APX1" s="190"/>
      <c r="APY1" s="190"/>
      <c r="APZ1" s="190"/>
      <c r="AQA1" s="190"/>
      <c r="AQB1" s="225">
        <f>+'IN PHIẾU THU'!AQC1</f>
        <v>0</v>
      </c>
      <c r="AQC1" s="226"/>
      <c r="AQD1" s="226"/>
      <c r="AQE1" s="227"/>
      <c r="AQF1" s="190"/>
      <c r="AQG1" s="190"/>
      <c r="AQH1" s="190"/>
      <c r="AQI1" s="190"/>
      <c r="AQJ1" s="225">
        <f>+'IN PHIẾU THU'!AQK1</f>
        <v>0</v>
      </c>
      <c r="AQK1" s="226"/>
      <c r="AQL1" s="226"/>
      <c r="AQM1" s="227"/>
      <c r="AQN1" s="190"/>
      <c r="AQO1" s="190"/>
      <c r="AQP1" s="190"/>
      <c r="AQQ1" s="190"/>
      <c r="AQR1" s="225">
        <f>+'IN PHIẾU THU'!AQS1</f>
        <v>0</v>
      </c>
      <c r="AQS1" s="226"/>
      <c r="AQT1" s="226"/>
      <c r="AQU1" s="227"/>
      <c r="AQV1" s="190"/>
      <c r="AQW1" s="190"/>
      <c r="AQX1" s="190"/>
      <c r="AQY1" s="190"/>
      <c r="AQZ1" s="225">
        <f>+'IN PHIẾU THU'!ARA1</f>
        <v>0</v>
      </c>
      <c r="ARA1" s="226"/>
      <c r="ARB1" s="226"/>
      <c r="ARC1" s="227"/>
      <c r="ARD1" s="190"/>
      <c r="ARE1" s="190"/>
      <c r="ARF1" s="190"/>
      <c r="ARG1" s="190"/>
      <c r="ARH1" s="225">
        <f>+'IN PHIẾU THU'!ARI1</f>
        <v>0</v>
      </c>
      <c r="ARI1" s="226"/>
      <c r="ARJ1" s="226"/>
      <c r="ARK1" s="227"/>
      <c r="ARL1" s="190"/>
      <c r="ARM1" s="190"/>
      <c r="ARN1" s="190"/>
      <c r="ARO1" s="190"/>
      <c r="ARP1" s="225">
        <f>+'IN PHIẾU THU'!ARQ1</f>
        <v>0</v>
      </c>
      <c r="ARQ1" s="226"/>
      <c r="ARR1" s="226"/>
      <c r="ARS1" s="227"/>
      <c r="ART1" s="190"/>
      <c r="ARU1" s="190"/>
      <c r="ARV1" s="190"/>
      <c r="ARW1" s="190"/>
      <c r="ARX1" s="225">
        <f>+'IN PHIẾU THU'!ARY1</f>
        <v>0</v>
      </c>
      <c r="ARY1" s="226"/>
      <c r="ARZ1" s="226"/>
      <c r="ASA1" s="227"/>
      <c r="ASB1" s="190"/>
      <c r="ASC1" s="190"/>
      <c r="ASD1" s="190"/>
      <c r="ASE1" s="190"/>
      <c r="ASF1" s="225">
        <f>+'IN PHIẾU THU'!ASG1</f>
        <v>0</v>
      </c>
      <c r="ASG1" s="226"/>
      <c r="ASH1" s="226"/>
      <c r="ASI1" s="227"/>
      <c r="ASJ1" s="190"/>
      <c r="ASK1" s="190"/>
      <c r="ASL1" s="190"/>
      <c r="ASM1" s="190"/>
      <c r="ASN1" s="225">
        <f>+'IN PHIẾU THU'!ASO1</f>
        <v>0</v>
      </c>
      <c r="ASO1" s="226"/>
      <c r="ASP1" s="226"/>
      <c r="ASQ1" s="227"/>
      <c r="ASR1" s="190"/>
      <c r="ASS1" s="190"/>
      <c r="AST1" s="190"/>
      <c r="ASU1" s="190"/>
      <c r="ASV1" s="225">
        <f>+'IN PHIẾU THU'!ASW1</f>
        <v>0</v>
      </c>
      <c r="ASW1" s="226"/>
      <c r="ASX1" s="226"/>
      <c r="ASY1" s="227"/>
      <c r="ASZ1" s="190"/>
      <c r="ATA1" s="190"/>
      <c r="ATB1" s="190"/>
      <c r="ATC1" s="190"/>
      <c r="ATD1" s="225">
        <f>+'IN PHIẾU THU'!ATE1</f>
        <v>0</v>
      </c>
      <c r="ATE1" s="226"/>
      <c r="ATF1" s="226"/>
      <c r="ATG1" s="227"/>
      <c r="ATH1" s="190"/>
      <c r="ATI1" s="190"/>
      <c r="ATJ1" s="190"/>
      <c r="ATK1" s="190"/>
      <c r="ATL1" s="225">
        <f>+'IN PHIẾU THU'!ATM1</f>
        <v>0</v>
      </c>
      <c r="ATM1" s="226"/>
      <c r="ATN1" s="226"/>
      <c r="ATO1" s="227"/>
      <c r="ATP1" s="190"/>
      <c r="ATQ1" s="190"/>
      <c r="ATR1" s="190"/>
      <c r="ATS1" s="190"/>
      <c r="ATT1" s="225">
        <f>+'IN PHIẾU THU'!ATU1</f>
        <v>0</v>
      </c>
      <c r="ATU1" s="226"/>
      <c r="ATV1" s="226"/>
      <c r="ATW1" s="227"/>
      <c r="ATX1" s="190"/>
      <c r="ATY1" s="190"/>
      <c r="ATZ1" s="190"/>
      <c r="AUA1" s="190"/>
      <c r="AUB1" s="225">
        <f>+'IN PHIẾU THU'!AUC1</f>
        <v>0</v>
      </c>
      <c r="AUC1" s="226"/>
      <c r="AUD1" s="226"/>
      <c r="AUE1" s="227"/>
      <c r="AUF1" s="190"/>
      <c r="AUG1" s="190"/>
      <c r="AUH1" s="190"/>
      <c r="AUI1" s="190"/>
      <c r="AUJ1" s="225">
        <f>+'IN PHIẾU THU'!AUK1</f>
        <v>0</v>
      </c>
      <c r="AUK1" s="226"/>
      <c r="AUL1" s="226"/>
      <c r="AUM1" s="227"/>
      <c r="AUN1" s="190"/>
      <c r="AUO1" s="190"/>
      <c r="AUP1" s="190"/>
      <c r="AUQ1" s="190"/>
      <c r="AUR1" s="225">
        <f>+'IN PHIẾU THU'!AUS1</f>
        <v>0</v>
      </c>
      <c r="AUS1" s="226"/>
      <c r="AUT1" s="226"/>
      <c r="AUU1" s="227"/>
      <c r="AUV1" s="190"/>
      <c r="AUW1" s="190"/>
      <c r="AUX1" s="190"/>
      <c r="AUY1" s="190"/>
      <c r="AUZ1" s="225">
        <f>+'IN PHIẾU THU'!AVA1</f>
        <v>0</v>
      </c>
      <c r="AVA1" s="226"/>
      <c r="AVB1" s="226"/>
      <c r="AVC1" s="227"/>
      <c r="AVD1" s="190"/>
      <c r="AVE1" s="190"/>
      <c r="AVF1" s="190"/>
      <c r="AVG1" s="190"/>
      <c r="AVH1" s="225">
        <f>+'IN PHIẾU THU'!AVI1</f>
        <v>0</v>
      </c>
      <c r="AVI1" s="226"/>
      <c r="AVJ1" s="226"/>
      <c r="AVK1" s="227"/>
      <c r="AVL1" s="190"/>
      <c r="AVM1" s="190"/>
      <c r="AVN1" s="190"/>
      <c r="AVO1" s="190"/>
      <c r="AVP1" s="225">
        <f>+'IN PHIẾU THU'!AVQ1</f>
        <v>0</v>
      </c>
      <c r="AVQ1" s="226"/>
      <c r="AVR1" s="226"/>
      <c r="AVS1" s="227"/>
      <c r="AVT1" s="190"/>
      <c r="AVU1" s="190"/>
      <c r="AVV1" s="190"/>
      <c r="AVW1" s="190"/>
      <c r="AVX1" s="225">
        <f>+'IN PHIẾU THU'!AVY1</f>
        <v>0</v>
      </c>
      <c r="AVY1" s="226"/>
      <c r="AVZ1" s="226"/>
      <c r="AWA1" s="227"/>
      <c r="AWB1" s="190"/>
      <c r="AWC1" s="190"/>
      <c r="AWD1" s="190"/>
      <c r="AWE1" s="190"/>
      <c r="AWF1" s="225">
        <f>+'IN PHIẾU THU'!AWG1</f>
        <v>0</v>
      </c>
      <c r="AWG1" s="226"/>
      <c r="AWH1" s="226"/>
      <c r="AWI1" s="227"/>
      <c r="AWJ1" s="190"/>
      <c r="AWK1" s="190"/>
      <c r="AWL1" s="190"/>
      <c r="AWM1" s="190"/>
      <c r="AWN1" s="225">
        <f>+'IN PHIẾU THU'!AWO1</f>
        <v>0</v>
      </c>
      <c r="AWO1" s="226"/>
      <c r="AWP1" s="226"/>
      <c r="AWQ1" s="227"/>
      <c r="AWR1" s="190"/>
      <c r="AWS1" s="190"/>
      <c r="AWT1" s="190"/>
      <c r="AWU1" s="190"/>
      <c r="AWV1" s="225">
        <f>+'IN PHIẾU THU'!AWW1</f>
        <v>0</v>
      </c>
      <c r="AWW1" s="226"/>
      <c r="AWX1" s="226"/>
      <c r="AWY1" s="227"/>
      <c r="AWZ1" s="190"/>
      <c r="AXA1" s="190"/>
      <c r="AXB1" s="190"/>
      <c r="AXC1" s="190"/>
      <c r="AXD1" s="225">
        <f>+'IN PHIẾU THU'!AXE1</f>
        <v>0</v>
      </c>
      <c r="AXE1" s="226"/>
      <c r="AXF1" s="226"/>
      <c r="AXG1" s="227"/>
      <c r="AXH1" s="190"/>
      <c r="AXI1" s="190"/>
      <c r="AXJ1" s="190"/>
      <c r="AXK1" s="190"/>
      <c r="AXL1" s="225">
        <f>+'IN PHIẾU THU'!AXM1</f>
        <v>0</v>
      </c>
      <c r="AXM1" s="226"/>
      <c r="AXN1" s="226"/>
      <c r="AXO1" s="227"/>
      <c r="AXP1" s="190"/>
      <c r="AXQ1" s="190"/>
      <c r="AXR1" s="190"/>
      <c r="AXS1" s="190"/>
      <c r="AXT1" s="225">
        <f>+'IN PHIẾU THU'!AXU1</f>
        <v>0</v>
      </c>
      <c r="AXU1" s="226"/>
      <c r="AXV1" s="226"/>
      <c r="AXW1" s="227"/>
      <c r="AXX1" s="190"/>
      <c r="AXY1" s="190"/>
      <c r="AXZ1" s="190"/>
      <c r="AYA1" s="190"/>
      <c r="AYB1" s="225">
        <f>+'IN PHIẾU THU'!AYC1</f>
        <v>0</v>
      </c>
      <c r="AYC1" s="226"/>
      <c r="AYD1" s="226"/>
      <c r="AYE1" s="227"/>
      <c r="AYF1" s="190"/>
      <c r="AYG1" s="190"/>
      <c r="AYH1" s="190"/>
      <c r="AYI1" s="190"/>
      <c r="AYJ1" s="225">
        <f>+'IN PHIẾU THU'!AYK1</f>
        <v>0</v>
      </c>
      <c r="AYK1" s="226"/>
      <c r="AYL1" s="226"/>
      <c r="AYM1" s="227"/>
      <c r="AYN1" s="190"/>
      <c r="AYO1" s="190"/>
      <c r="AYP1" s="190"/>
      <c r="AYQ1" s="190"/>
      <c r="AYR1" s="225">
        <f>+'IN PHIẾU THU'!AYS1</f>
        <v>0</v>
      </c>
      <c r="AYS1" s="226"/>
      <c r="AYT1" s="226"/>
      <c r="AYU1" s="227"/>
      <c r="AYV1" s="190"/>
      <c r="AYW1" s="190"/>
      <c r="AYX1" s="190"/>
      <c r="AYY1" s="190"/>
      <c r="AYZ1" s="225">
        <f>+'IN PHIẾU THU'!AZA1</f>
        <v>0</v>
      </c>
      <c r="AZA1" s="226"/>
      <c r="AZB1" s="226"/>
      <c r="AZC1" s="227"/>
      <c r="AZD1" s="190"/>
      <c r="AZE1" s="190"/>
      <c r="AZF1" s="190"/>
      <c r="AZG1" s="190"/>
      <c r="AZH1" s="225">
        <f>+'IN PHIẾU THU'!AZI1</f>
        <v>0</v>
      </c>
      <c r="AZI1" s="226"/>
      <c r="AZJ1" s="226"/>
      <c r="AZK1" s="227"/>
      <c r="AZL1" s="190"/>
      <c r="AZM1" s="190"/>
      <c r="AZN1" s="190"/>
      <c r="AZO1" s="190"/>
      <c r="AZP1" s="225">
        <f>+'IN PHIẾU THU'!AZQ1</f>
        <v>0</v>
      </c>
      <c r="AZQ1" s="226"/>
      <c r="AZR1" s="226"/>
      <c r="AZS1" s="227"/>
      <c r="AZT1" s="190"/>
      <c r="AZU1" s="190"/>
      <c r="AZV1" s="190"/>
      <c r="AZW1" s="190"/>
      <c r="AZX1" s="225">
        <f>+'IN PHIẾU THU'!AZY1</f>
        <v>0</v>
      </c>
      <c r="AZY1" s="226"/>
      <c r="AZZ1" s="226"/>
      <c r="BAA1" s="227"/>
      <c r="BAB1" s="190"/>
      <c r="BAC1" s="190"/>
      <c r="BAD1" s="190"/>
      <c r="BAE1" s="190"/>
      <c r="BAF1" s="225">
        <f>+'IN PHIẾU THU'!BAG1</f>
        <v>0</v>
      </c>
      <c r="BAG1" s="226"/>
      <c r="BAH1" s="226"/>
      <c r="BAI1" s="227"/>
      <c r="BAJ1" s="190"/>
      <c r="BAK1" s="190"/>
      <c r="BAL1" s="190"/>
      <c r="BAM1" s="190"/>
      <c r="BAN1" s="225">
        <f>+'IN PHIẾU THU'!BAO1</f>
        <v>0</v>
      </c>
      <c r="BAO1" s="226"/>
      <c r="BAP1" s="226"/>
      <c r="BAQ1" s="227"/>
      <c r="BAR1" s="190"/>
      <c r="BAS1" s="190"/>
      <c r="BAT1" s="190"/>
      <c r="BAU1" s="190"/>
      <c r="BAV1" s="225">
        <f>+'IN PHIẾU THU'!BAW1</f>
        <v>0</v>
      </c>
      <c r="BAW1" s="226"/>
      <c r="BAX1" s="226"/>
      <c r="BAY1" s="227"/>
      <c r="BAZ1" s="190"/>
      <c r="BBA1" s="190"/>
      <c r="BBB1" s="190"/>
      <c r="BBC1" s="190"/>
      <c r="BBD1" s="225">
        <f>+'IN PHIẾU THU'!BBE1</f>
        <v>0</v>
      </c>
      <c r="BBE1" s="226"/>
      <c r="BBF1" s="226"/>
      <c r="BBG1" s="227"/>
      <c r="BBH1" s="190"/>
      <c r="BBI1" s="190"/>
      <c r="BBJ1" s="190"/>
      <c r="BBK1" s="190"/>
      <c r="BBL1" s="225">
        <f>+'IN PHIẾU THU'!BBM1</f>
        <v>0</v>
      </c>
      <c r="BBM1" s="226"/>
      <c r="BBN1" s="226"/>
      <c r="BBO1" s="227"/>
      <c r="BBP1" s="190"/>
      <c r="BBQ1" s="190"/>
      <c r="BBR1" s="190"/>
      <c r="BBS1" s="190"/>
      <c r="BBT1" s="225">
        <f>+'IN PHIẾU THU'!BBU1</f>
        <v>0</v>
      </c>
      <c r="BBU1" s="226"/>
      <c r="BBV1" s="226"/>
      <c r="BBW1" s="227"/>
      <c r="BBX1" s="190"/>
      <c r="BBY1" s="190"/>
      <c r="BBZ1" s="190"/>
      <c r="BCA1" s="190"/>
      <c r="BCB1" s="225">
        <f>+'IN PHIẾU THU'!BCC1</f>
        <v>0</v>
      </c>
      <c r="BCC1" s="226"/>
      <c r="BCD1" s="226"/>
      <c r="BCE1" s="227"/>
      <c r="BCF1" s="190"/>
      <c r="BCG1" s="190"/>
      <c r="BCH1" s="190"/>
      <c r="BCI1" s="190"/>
      <c r="BCJ1" s="225">
        <f>+'IN PHIẾU THU'!BCK1</f>
        <v>0</v>
      </c>
      <c r="BCK1" s="226"/>
      <c r="BCL1" s="226"/>
      <c r="BCM1" s="227"/>
      <c r="BCN1" s="190"/>
      <c r="BCO1" s="190"/>
      <c r="BCP1" s="190"/>
      <c r="BCQ1" s="190"/>
      <c r="BCR1" s="225">
        <f>+'IN PHIẾU THU'!BCS1</f>
        <v>0</v>
      </c>
      <c r="BCS1" s="226"/>
      <c r="BCT1" s="226"/>
      <c r="BCU1" s="227"/>
      <c r="BCV1" s="190"/>
      <c r="BCW1" s="190"/>
      <c r="BCX1" s="190"/>
      <c r="BCY1" s="190"/>
      <c r="BCZ1" s="225">
        <f>+'IN PHIẾU THU'!BDA1</f>
        <v>0</v>
      </c>
      <c r="BDA1" s="226"/>
      <c r="BDB1" s="226"/>
      <c r="BDC1" s="227"/>
      <c r="BDD1" s="190"/>
      <c r="BDE1" s="190"/>
      <c r="BDF1" s="190"/>
      <c r="BDG1" s="190"/>
      <c r="BDH1" s="225">
        <f>+'IN PHIẾU THU'!BDI1</f>
        <v>0</v>
      </c>
      <c r="BDI1" s="226"/>
      <c r="BDJ1" s="226"/>
      <c r="BDK1" s="227"/>
      <c r="BDL1" s="190"/>
      <c r="BDM1" s="190"/>
      <c r="BDN1" s="190"/>
      <c r="BDO1" s="190"/>
      <c r="BDP1" s="225">
        <f>+'IN PHIẾU THU'!BDQ1</f>
        <v>0</v>
      </c>
      <c r="BDQ1" s="226"/>
      <c r="BDR1" s="226"/>
      <c r="BDS1" s="227"/>
      <c r="BDT1" s="190"/>
      <c r="BDU1" s="190"/>
      <c r="BDV1" s="190"/>
      <c r="BDW1" s="190"/>
      <c r="BDX1" s="225">
        <f>+'IN PHIẾU THU'!BDY1</f>
        <v>0</v>
      </c>
      <c r="BDY1" s="226"/>
      <c r="BDZ1" s="226"/>
      <c r="BEA1" s="227"/>
      <c r="BEB1" s="190"/>
      <c r="BEC1" s="190"/>
      <c r="BED1" s="190"/>
      <c r="BEE1" s="190"/>
      <c r="BEF1" s="225">
        <f>+'IN PHIẾU THU'!BEG1</f>
        <v>0</v>
      </c>
      <c r="BEG1" s="226"/>
      <c r="BEH1" s="226"/>
      <c r="BEI1" s="227"/>
      <c r="BEJ1" s="190"/>
      <c r="BEK1" s="190"/>
      <c r="BEL1" s="190"/>
      <c r="BEM1" s="190"/>
      <c r="BEN1" s="225">
        <f>+'IN PHIẾU THU'!BEO1</f>
        <v>0</v>
      </c>
      <c r="BEO1" s="226"/>
      <c r="BEP1" s="226"/>
      <c r="BEQ1" s="227"/>
      <c r="BER1" s="190"/>
      <c r="BES1" s="190"/>
      <c r="BET1" s="190"/>
      <c r="BEU1" s="190"/>
      <c r="BEV1" s="225">
        <f>+'IN PHIẾU THU'!BEW1</f>
        <v>0</v>
      </c>
      <c r="BEW1" s="226"/>
      <c r="BEX1" s="226"/>
      <c r="BEY1" s="227"/>
      <c r="BEZ1" s="190"/>
      <c r="BFA1" s="190"/>
      <c r="BFB1" s="190"/>
      <c r="BFC1" s="190"/>
      <c r="BFD1" s="225">
        <f>+'IN PHIẾU THU'!BFE1</f>
        <v>0</v>
      </c>
      <c r="BFE1" s="226"/>
      <c r="BFF1" s="226"/>
      <c r="BFG1" s="227"/>
      <c r="BFH1" s="190"/>
      <c r="BFI1" s="190"/>
      <c r="BFJ1" s="190"/>
      <c r="BFK1" s="190"/>
      <c r="BFL1" s="225">
        <f>+'IN PHIẾU THU'!BFM1</f>
        <v>0</v>
      </c>
      <c r="BFM1" s="226"/>
      <c r="BFN1" s="226"/>
      <c r="BFO1" s="227"/>
      <c r="BFP1" s="190"/>
      <c r="BFQ1" s="190"/>
      <c r="BFR1" s="190"/>
      <c r="BFS1" s="190"/>
      <c r="BFT1" s="225">
        <f>+'IN PHIẾU THU'!BFU1</f>
        <v>0</v>
      </c>
      <c r="BFU1" s="226"/>
      <c r="BFV1" s="226"/>
      <c r="BFW1" s="227"/>
      <c r="BFX1" s="190"/>
      <c r="BFY1" s="190"/>
      <c r="BFZ1" s="190"/>
      <c r="BGA1" s="190"/>
      <c r="BGB1" s="225">
        <f>+'IN PHIẾU THU'!BGC1</f>
        <v>0</v>
      </c>
      <c r="BGC1" s="226"/>
      <c r="BGD1" s="226"/>
      <c r="BGE1" s="227"/>
      <c r="BGF1" s="190"/>
      <c r="BGG1" s="190"/>
      <c r="BGH1" s="190"/>
      <c r="BGI1" s="190"/>
      <c r="BGJ1" s="225">
        <f>+'IN PHIẾU THU'!BGK1</f>
        <v>0</v>
      </c>
      <c r="BGK1" s="226"/>
      <c r="BGL1" s="226"/>
      <c r="BGM1" s="227"/>
      <c r="BGN1" s="190"/>
      <c r="BGO1" s="190"/>
      <c r="BGP1" s="190"/>
      <c r="BGQ1" s="190"/>
      <c r="BGR1" s="225">
        <f>+'IN PHIẾU THU'!BGS1</f>
        <v>0</v>
      </c>
      <c r="BGS1" s="226"/>
      <c r="BGT1" s="226"/>
      <c r="BGU1" s="227"/>
      <c r="BGV1" s="190"/>
      <c r="BGW1" s="190"/>
      <c r="BGX1" s="190"/>
      <c r="BGY1" s="190"/>
      <c r="BGZ1" s="225">
        <f>+'IN PHIẾU THU'!BHA1</f>
        <v>0</v>
      </c>
      <c r="BHA1" s="226"/>
      <c r="BHB1" s="226"/>
      <c r="BHC1" s="227"/>
      <c r="BHD1" s="190"/>
      <c r="BHE1" s="190"/>
      <c r="BHF1" s="190"/>
      <c r="BHG1" s="190"/>
      <c r="BHH1" s="225">
        <f>+'IN PHIẾU THU'!BHI1</f>
        <v>0</v>
      </c>
      <c r="BHI1" s="226"/>
      <c r="BHJ1" s="226"/>
      <c r="BHK1" s="227"/>
      <c r="BHL1" s="190"/>
      <c r="BHM1" s="190"/>
      <c r="BHN1" s="190"/>
      <c r="BHO1" s="190"/>
      <c r="BHP1" s="225">
        <f>+'IN PHIẾU THU'!BHQ1</f>
        <v>0</v>
      </c>
      <c r="BHQ1" s="226"/>
      <c r="BHR1" s="226"/>
      <c r="BHS1" s="227"/>
      <c r="BHT1" s="190"/>
      <c r="BHU1" s="190"/>
      <c r="BHV1" s="190"/>
      <c r="BHW1" s="190"/>
      <c r="BHX1" s="225">
        <f>+'IN PHIẾU THU'!BHY1</f>
        <v>0</v>
      </c>
      <c r="BHY1" s="226"/>
      <c r="BHZ1" s="226"/>
      <c r="BIA1" s="227"/>
      <c r="BIB1" s="190"/>
      <c r="BIC1" s="190"/>
      <c r="BID1" s="190"/>
      <c r="BIE1" s="190"/>
      <c r="BIF1" s="225">
        <f>+'IN PHIẾU THU'!BIG1</f>
        <v>0</v>
      </c>
      <c r="BIG1" s="226"/>
      <c r="BIH1" s="226"/>
      <c r="BII1" s="227"/>
      <c r="BIJ1" s="190"/>
      <c r="BIK1" s="190"/>
      <c r="BIL1" s="190"/>
      <c r="BIM1" s="190"/>
      <c r="BIN1" s="225">
        <f>+'IN PHIẾU THU'!BIO1</f>
        <v>0</v>
      </c>
      <c r="BIO1" s="226"/>
      <c r="BIP1" s="226"/>
      <c r="BIQ1" s="227"/>
      <c r="BIR1" s="190"/>
      <c r="BIS1" s="190"/>
      <c r="BIT1" s="190"/>
      <c r="BIU1" s="190"/>
      <c r="BIV1" s="225">
        <f>+'IN PHIẾU THU'!BIW1</f>
        <v>0</v>
      </c>
      <c r="BIW1" s="226"/>
      <c r="BIX1" s="226"/>
      <c r="BIY1" s="227"/>
      <c r="BIZ1" s="190"/>
      <c r="BJA1" s="190"/>
      <c r="BJB1" s="190"/>
      <c r="BJC1" s="190"/>
      <c r="BJD1" s="225">
        <f>+'IN PHIẾU THU'!BJE1</f>
        <v>0</v>
      </c>
      <c r="BJE1" s="226"/>
      <c r="BJF1" s="226"/>
      <c r="BJG1" s="227"/>
      <c r="BJH1" s="190"/>
      <c r="BJI1" s="190"/>
      <c r="BJJ1" s="190"/>
      <c r="BJK1" s="190"/>
      <c r="BJL1" s="225">
        <f>+'IN PHIẾU THU'!BJM1</f>
        <v>0</v>
      </c>
      <c r="BJM1" s="226"/>
      <c r="BJN1" s="226"/>
      <c r="BJO1" s="227"/>
      <c r="BJP1" s="190"/>
      <c r="BJQ1" s="190"/>
      <c r="BJR1" s="190"/>
      <c r="BJS1" s="190"/>
      <c r="BJT1" s="225">
        <f>+'IN PHIẾU THU'!BJU1</f>
        <v>0</v>
      </c>
      <c r="BJU1" s="226"/>
      <c r="BJV1" s="226"/>
      <c r="BJW1" s="227"/>
      <c r="BJX1" s="190"/>
      <c r="BJY1" s="190"/>
      <c r="BJZ1" s="190"/>
      <c r="BKA1" s="190"/>
      <c r="BKB1" s="225">
        <f>+'IN PHIẾU THU'!BKC1</f>
        <v>0</v>
      </c>
      <c r="BKC1" s="226"/>
      <c r="BKD1" s="226"/>
      <c r="BKE1" s="227"/>
      <c r="BKF1" s="190"/>
      <c r="BKG1" s="190"/>
      <c r="BKH1" s="190"/>
      <c r="BKI1" s="190"/>
      <c r="BKJ1" s="225">
        <f>+'IN PHIẾU THU'!BKK1</f>
        <v>0</v>
      </c>
      <c r="BKK1" s="226"/>
      <c r="BKL1" s="226"/>
      <c r="BKM1" s="227"/>
      <c r="BKN1" s="190"/>
      <c r="BKO1" s="190"/>
      <c r="BKP1" s="190"/>
      <c r="BKQ1" s="190"/>
      <c r="BKR1" s="225">
        <f>+'IN PHIẾU THU'!BKS1</f>
        <v>0</v>
      </c>
      <c r="BKS1" s="226"/>
      <c r="BKT1" s="226"/>
      <c r="BKU1" s="227"/>
      <c r="BKV1" s="190"/>
      <c r="BKW1" s="190"/>
      <c r="BKX1" s="190"/>
      <c r="BKY1" s="190"/>
      <c r="BKZ1" s="225">
        <f>+'IN PHIẾU THU'!BLA1</f>
        <v>0</v>
      </c>
      <c r="BLA1" s="226"/>
      <c r="BLB1" s="226"/>
      <c r="BLC1" s="227"/>
      <c r="BLD1" s="190"/>
      <c r="BLE1" s="190"/>
      <c r="BLF1" s="190"/>
      <c r="BLG1" s="190"/>
      <c r="BLH1" s="225">
        <f>+'IN PHIẾU THU'!BLI1</f>
        <v>0</v>
      </c>
      <c r="BLI1" s="226"/>
      <c r="BLJ1" s="226"/>
      <c r="BLK1" s="227"/>
      <c r="BLL1" s="190"/>
      <c r="BLM1" s="190"/>
      <c r="BLN1" s="190"/>
      <c r="BLO1" s="190"/>
      <c r="BLP1" s="225">
        <f>+'IN PHIẾU THU'!BLQ1</f>
        <v>0</v>
      </c>
      <c r="BLQ1" s="226"/>
      <c r="BLR1" s="226"/>
      <c r="BLS1" s="227"/>
      <c r="BLT1" s="190"/>
      <c r="BLU1" s="190"/>
      <c r="BLV1" s="190"/>
      <c r="BLW1" s="190"/>
      <c r="BLX1" s="225">
        <f>+'IN PHIẾU THU'!BLY1</f>
        <v>0</v>
      </c>
      <c r="BLY1" s="226"/>
      <c r="BLZ1" s="226"/>
      <c r="BMA1" s="227"/>
      <c r="BMB1" s="190"/>
      <c r="BMC1" s="190"/>
      <c r="BMD1" s="190"/>
      <c r="BME1" s="190"/>
      <c r="BMF1" s="225">
        <f>+'IN PHIẾU THU'!BMG1</f>
        <v>0</v>
      </c>
      <c r="BMG1" s="226"/>
      <c r="BMH1" s="226"/>
      <c r="BMI1" s="227"/>
      <c r="BMJ1" s="190"/>
      <c r="BMK1" s="190"/>
      <c r="BML1" s="190"/>
      <c r="BMM1" s="190"/>
      <c r="BMN1" s="225">
        <f>+'IN PHIẾU THU'!BMO1</f>
        <v>0</v>
      </c>
      <c r="BMO1" s="226"/>
      <c r="BMP1" s="226"/>
      <c r="BMQ1" s="227"/>
      <c r="BMR1" s="190"/>
      <c r="BMS1" s="190"/>
      <c r="BMT1" s="190"/>
      <c r="BMU1" s="190"/>
      <c r="BMV1" s="225">
        <f>+'IN PHIẾU THU'!BMW1</f>
        <v>0</v>
      </c>
      <c r="BMW1" s="226"/>
      <c r="BMX1" s="226"/>
      <c r="BMY1" s="227"/>
      <c r="BMZ1" s="190"/>
      <c r="BNA1" s="190"/>
      <c r="BNB1" s="190"/>
      <c r="BNC1" s="190"/>
      <c r="BND1" s="225">
        <f>+'IN PHIẾU THU'!BNE1</f>
        <v>0</v>
      </c>
      <c r="BNE1" s="226"/>
      <c r="BNF1" s="226"/>
      <c r="BNG1" s="227"/>
      <c r="BNH1" s="190"/>
      <c r="BNI1" s="190"/>
      <c r="BNJ1" s="190"/>
      <c r="BNK1" s="190"/>
      <c r="BNL1" s="225">
        <f>+'IN PHIẾU THU'!BNM1</f>
        <v>0</v>
      </c>
      <c r="BNM1" s="226"/>
      <c r="BNN1" s="226"/>
      <c r="BNO1" s="227"/>
      <c r="BNP1" s="190"/>
      <c r="BNQ1" s="190"/>
      <c r="BNR1" s="190"/>
      <c r="BNS1" s="190"/>
      <c r="BNT1" s="225">
        <f>+'IN PHIẾU THU'!BNU1</f>
        <v>0</v>
      </c>
      <c r="BNU1" s="226"/>
      <c r="BNV1" s="226"/>
      <c r="BNW1" s="227"/>
      <c r="BNX1" s="190"/>
      <c r="BNY1" s="190"/>
      <c r="BNZ1" s="190"/>
      <c r="BOA1" s="190"/>
      <c r="BOB1" s="225">
        <f>+'IN PHIẾU THU'!BOC1</f>
        <v>0</v>
      </c>
      <c r="BOC1" s="226"/>
      <c r="BOD1" s="226"/>
      <c r="BOE1" s="227"/>
      <c r="BOF1" s="190"/>
      <c r="BOG1" s="190"/>
      <c r="BOH1" s="190"/>
      <c r="BOI1" s="190"/>
      <c r="BOJ1" s="225">
        <f>+'IN PHIẾU THU'!BOK1</f>
        <v>0</v>
      </c>
      <c r="BOK1" s="226"/>
      <c r="BOL1" s="226"/>
      <c r="BOM1" s="227"/>
      <c r="BON1" s="190"/>
      <c r="BOO1" s="190"/>
      <c r="BOP1" s="190"/>
      <c r="BOQ1" s="190"/>
      <c r="BOR1" s="225">
        <f>+'IN PHIẾU THU'!BOS1</f>
        <v>0</v>
      </c>
      <c r="BOS1" s="226"/>
      <c r="BOT1" s="226"/>
      <c r="BOU1" s="227"/>
      <c r="BOV1" s="190"/>
      <c r="BOW1" s="190"/>
      <c r="BOX1" s="190"/>
      <c r="BOY1" s="190"/>
      <c r="BOZ1" s="225">
        <f>+'IN PHIẾU THU'!BPA1</f>
        <v>0</v>
      </c>
      <c r="BPA1" s="226"/>
      <c r="BPB1" s="226"/>
      <c r="BPC1" s="227"/>
      <c r="BPD1" s="190"/>
      <c r="BPE1" s="190"/>
      <c r="BPF1" s="190"/>
      <c r="BPG1" s="190"/>
      <c r="BPH1" s="225">
        <f>+'IN PHIẾU THU'!BPI1</f>
        <v>0</v>
      </c>
      <c r="BPI1" s="226"/>
      <c r="BPJ1" s="226"/>
      <c r="BPK1" s="227"/>
      <c r="BPL1" s="190"/>
      <c r="BPM1" s="190"/>
      <c r="BPN1" s="190"/>
      <c r="BPO1" s="190"/>
      <c r="BPP1" s="225">
        <f>+'IN PHIẾU THU'!BPQ1</f>
        <v>0</v>
      </c>
      <c r="BPQ1" s="226"/>
      <c r="BPR1" s="226"/>
      <c r="BPS1" s="227"/>
      <c r="BPT1" s="190"/>
      <c r="BPU1" s="190"/>
      <c r="BPV1" s="190"/>
      <c r="BPW1" s="190"/>
      <c r="BPX1" s="225">
        <f>+'IN PHIẾU THU'!BPY1</f>
        <v>0</v>
      </c>
      <c r="BPY1" s="226"/>
      <c r="BPZ1" s="226"/>
      <c r="BQA1" s="227"/>
      <c r="BQB1" s="190"/>
      <c r="BQC1" s="190"/>
      <c r="BQD1" s="190"/>
      <c r="BQE1" s="190"/>
      <c r="BQF1" s="225">
        <f>+'IN PHIẾU THU'!BQG1</f>
        <v>0</v>
      </c>
      <c r="BQG1" s="226"/>
      <c r="BQH1" s="226"/>
      <c r="BQI1" s="227"/>
      <c r="BQJ1" s="190"/>
      <c r="BQK1" s="190"/>
      <c r="BQL1" s="190"/>
      <c r="BQM1" s="190"/>
      <c r="BQN1" s="225">
        <f>+'IN PHIẾU THU'!BQO1</f>
        <v>0</v>
      </c>
      <c r="BQO1" s="226"/>
      <c r="BQP1" s="226"/>
      <c r="BQQ1" s="227"/>
      <c r="BQR1" s="190"/>
      <c r="BQS1" s="190"/>
      <c r="BQT1" s="190"/>
      <c r="BQU1" s="190"/>
      <c r="BQV1" s="225">
        <f>+'IN PHIẾU THU'!BQW1</f>
        <v>0</v>
      </c>
      <c r="BQW1" s="226"/>
      <c r="BQX1" s="226"/>
      <c r="BQY1" s="227"/>
      <c r="BQZ1" s="190"/>
      <c r="BRA1" s="190"/>
      <c r="BRB1" s="190"/>
      <c r="BRC1" s="190"/>
      <c r="BRD1" s="225">
        <f>+'IN PHIẾU THU'!BRE1</f>
        <v>0</v>
      </c>
      <c r="BRE1" s="226"/>
      <c r="BRF1" s="226"/>
      <c r="BRG1" s="227"/>
      <c r="BRH1" s="190"/>
      <c r="BRI1" s="190"/>
      <c r="BRJ1" s="190"/>
      <c r="BRK1" s="190"/>
      <c r="BRL1" s="225">
        <f>+'IN PHIẾU THU'!BRM1</f>
        <v>0</v>
      </c>
      <c r="BRM1" s="226"/>
      <c r="BRN1" s="226"/>
      <c r="BRO1" s="227"/>
      <c r="BRP1" s="190"/>
      <c r="BRQ1" s="190"/>
      <c r="BRR1" s="190"/>
      <c r="BRS1" s="190"/>
      <c r="BRT1" s="225">
        <f>+'IN PHIẾU THU'!BRU1</f>
        <v>0</v>
      </c>
      <c r="BRU1" s="226"/>
      <c r="BRV1" s="226"/>
      <c r="BRW1" s="227"/>
      <c r="BRX1" s="190"/>
      <c r="BRY1" s="190"/>
      <c r="BRZ1" s="190"/>
      <c r="BSA1" s="190"/>
      <c r="BSB1" s="225">
        <f>+'IN PHIẾU THU'!BSC1</f>
        <v>0</v>
      </c>
      <c r="BSC1" s="226"/>
      <c r="BSD1" s="226"/>
      <c r="BSE1" s="227"/>
      <c r="BSF1" s="190"/>
      <c r="BSG1" s="190"/>
      <c r="BSH1" s="190"/>
      <c r="BSI1" s="190"/>
      <c r="BSJ1" s="225">
        <f>+'IN PHIẾU THU'!BSK1</f>
        <v>0</v>
      </c>
      <c r="BSK1" s="226"/>
      <c r="BSL1" s="226"/>
      <c r="BSM1" s="227"/>
      <c r="BSN1" s="190"/>
      <c r="BSO1" s="190"/>
      <c r="BSP1" s="190"/>
      <c r="BSQ1" s="190"/>
      <c r="BSR1" s="225">
        <f>+'IN PHIẾU THU'!BSS1</f>
        <v>0</v>
      </c>
      <c r="BSS1" s="226"/>
      <c r="BST1" s="226"/>
      <c r="BSU1" s="227"/>
      <c r="BSV1" s="190"/>
      <c r="BSW1" s="190"/>
      <c r="BSX1" s="190"/>
      <c r="BSY1" s="190"/>
      <c r="BSZ1" s="225">
        <f>+'IN PHIẾU THU'!BTA1</f>
        <v>0</v>
      </c>
      <c r="BTA1" s="226"/>
      <c r="BTB1" s="226"/>
      <c r="BTC1" s="227"/>
      <c r="BTD1" s="190"/>
      <c r="BTE1" s="190"/>
      <c r="BTF1" s="190"/>
      <c r="BTG1" s="190"/>
      <c r="BTH1" s="225">
        <f>+'IN PHIẾU THU'!BTI1</f>
        <v>0</v>
      </c>
      <c r="BTI1" s="226"/>
      <c r="BTJ1" s="226"/>
      <c r="BTK1" s="227"/>
      <c r="BTL1" s="190"/>
      <c r="BTM1" s="190"/>
      <c r="BTN1" s="190"/>
      <c r="BTO1" s="190"/>
      <c r="BTP1" s="225">
        <f>+'IN PHIẾU THU'!BTQ1</f>
        <v>0</v>
      </c>
      <c r="BTQ1" s="226"/>
      <c r="BTR1" s="226"/>
      <c r="BTS1" s="227"/>
      <c r="BTT1" s="190"/>
      <c r="BTU1" s="190"/>
      <c r="BTV1" s="190"/>
      <c r="BTW1" s="190"/>
      <c r="BTX1" s="225">
        <f>+'IN PHIẾU THU'!BTY1</f>
        <v>0</v>
      </c>
      <c r="BTY1" s="226"/>
      <c r="BTZ1" s="226"/>
      <c r="BUA1" s="227"/>
      <c r="BUB1" s="190"/>
      <c r="BUC1" s="190"/>
      <c r="BUD1" s="190"/>
      <c r="BUE1" s="190"/>
      <c r="BUF1" s="225">
        <f>+'IN PHIẾU THU'!BUG1</f>
        <v>0</v>
      </c>
      <c r="BUG1" s="226"/>
      <c r="BUH1" s="226"/>
      <c r="BUI1" s="227"/>
      <c r="BUJ1" s="190"/>
      <c r="BUK1" s="190"/>
      <c r="BUL1" s="190"/>
      <c r="BUM1" s="190"/>
      <c r="BUN1" s="225">
        <f>+'IN PHIẾU THU'!BUO1</f>
        <v>0</v>
      </c>
      <c r="BUO1" s="226"/>
      <c r="BUP1" s="226"/>
      <c r="BUQ1" s="227"/>
      <c r="BUR1" s="190"/>
      <c r="BUS1" s="190"/>
      <c r="BUT1" s="190"/>
      <c r="BUU1" s="190"/>
      <c r="BUV1" s="225">
        <f>+'IN PHIẾU THU'!BUW1</f>
        <v>0</v>
      </c>
      <c r="BUW1" s="226"/>
      <c r="BUX1" s="226"/>
      <c r="BUY1" s="227"/>
      <c r="BUZ1" s="190"/>
      <c r="BVA1" s="190"/>
      <c r="BVB1" s="190"/>
      <c r="BVC1" s="190"/>
      <c r="BVD1" s="225">
        <f>+'IN PHIẾU THU'!BVE1</f>
        <v>0</v>
      </c>
      <c r="BVE1" s="226"/>
      <c r="BVF1" s="226"/>
      <c r="BVG1" s="227"/>
      <c r="BVH1" s="190"/>
      <c r="BVI1" s="190"/>
      <c r="BVJ1" s="190"/>
      <c r="BVK1" s="190"/>
      <c r="BVL1" s="225">
        <f>+'IN PHIẾU THU'!BVM1</f>
        <v>0</v>
      </c>
      <c r="BVM1" s="226"/>
      <c r="BVN1" s="226"/>
      <c r="BVO1" s="227"/>
      <c r="BVP1" s="190"/>
      <c r="BVQ1" s="190"/>
      <c r="BVR1" s="190"/>
      <c r="BVS1" s="190"/>
      <c r="BVT1" s="225">
        <f>+'IN PHIẾU THU'!BVU1</f>
        <v>0</v>
      </c>
      <c r="BVU1" s="226"/>
      <c r="BVV1" s="226"/>
      <c r="BVW1" s="227"/>
      <c r="BVX1" s="190"/>
      <c r="BVY1" s="190"/>
      <c r="BVZ1" s="190"/>
      <c r="BWA1" s="190"/>
      <c r="BWB1" s="225">
        <f>+'IN PHIẾU THU'!BWC1</f>
        <v>0</v>
      </c>
      <c r="BWC1" s="226"/>
      <c r="BWD1" s="226"/>
      <c r="BWE1" s="227"/>
      <c r="BWF1" s="190"/>
      <c r="BWG1" s="190"/>
      <c r="BWH1" s="190"/>
      <c r="BWI1" s="190"/>
      <c r="BWJ1" s="225">
        <f>+'IN PHIẾU THU'!BWK1</f>
        <v>0</v>
      </c>
      <c r="BWK1" s="226"/>
      <c r="BWL1" s="226"/>
      <c r="BWM1" s="227"/>
      <c r="BWN1" s="190"/>
      <c r="BWO1" s="190"/>
      <c r="BWP1" s="190"/>
      <c r="BWQ1" s="190"/>
      <c r="BWR1" s="225">
        <f>+'IN PHIẾU THU'!BWS1</f>
        <v>0</v>
      </c>
      <c r="BWS1" s="226"/>
      <c r="BWT1" s="226"/>
      <c r="BWU1" s="227"/>
      <c r="BWV1" s="190"/>
      <c r="BWW1" s="190"/>
      <c r="BWX1" s="190"/>
      <c r="BWY1" s="190"/>
      <c r="BWZ1" s="225">
        <f>+'IN PHIẾU THU'!BXA1</f>
        <v>0</v>
      </c>
      <c r="BXA1" s="226"/>
      <c r="BXB1" s="226"/>
      <c r="BXC1" s="227"/>
      <c r="BXD1" s="190"/>
      <c r="BXE1" s="190"/>
      <c r="BXF1" s="190"/>
      <c r="BXG1" s="190"/>
      <c r="BXH1" s="225">
        <f>+'IN PHIẾU THU'!BXI1</f>
        <v>0</v>
      </c>
      <c r="BXI1" s="226"/>
      <c r="BXJ1" s="226"/>
      <c r="BXK1" s="227"/>
      <c r="BXL1" s="190"/>
      <c r="BXM1" s="190"/>
      <c r="BXN1" s="190"/>
      <c r="BXO1" s="190"/>
      <c r="BXP1" s="225">
        <f>+'IN PHIẾU THU'!BXQ1</f>
        <v>0</v>
      </c>
      <c r="BXQ1" s="226"/>
      <c r="BXR1" s="226"/>
      <c r="BXS1" s="227"/>
      <c r="BXT1" s="190"/>
      <c r="BXU1" s="190"/>
      <c r="BXV1" s="190"/>
      <c r="BXW1" s="190"/>
      <c r="BXX1" s="225">
        <f>+'IN PHIẾU THU'!BXY1</f>
        <v>0</v>
      </c>
      <c r="BXY1" s="226"/>
      <c r="BXZ1" s="226"/>
      <c r="BYA1" s="227"/>
      <c r="BYB1" s="190"/>
      <c r="BYC1" s="190"/>
      <c r="BYD1" s="190"/>
      <c r="BYE1" s="190"/>
      <c r="BYF1" s="225">
        <f>+'IN PHIẾU THU'!BYG1</f>
        <v>0</v>
      </c>
      <c r="BYG1" s="226"/>
      <c r="BYH1" s="226"/>
      <c r="BYI1" s="227"/>
      <c r="BYJ1" s="190"/>
      <c r="BYK1" s="190"/>
      <c r="BYL1" s="190"/>
      <c r="BYM1" s="190"/>
      <c r="BYN1" s="225">
        <f>+'IN PHIẾU THU'!BYO1</f>
        <v>0</v>
      </c>
      <c r="BYO1" s="226"/>
      <c r="BYP1" s="226"/>
      <c r="BYQ1" s="227"/>
      <c r="BYR1" s="190"/>
      <c r="BYS1" s="190"/>
      <c r="BYT1" s="190"/>
      <c r="BYU1" s="190"/>
      <c r="BYV1" s="225">
        <f>+'IN PHIẾU THU'!BYW1</f>
        <v>0</v>
      </c>
      <c r="BYW1" s="226"/>
      <c r="BYX1" s="226"/>
      <c r="BYY1" s="227"/>
      <c r="BYZ1" s="190"/>
      <c r="BZA1" s="190"/>
      <c r="BZB1" s="190"/>
      <c r="BZC1" s="190"/>
      <c r="BZD1" s="225">
        <f>+'IN PHIẾU THU'!BZE1</f>
        <v>0</v>
      </c>
      <c r="BZE1" s="226"/>
      <c r="BZF1" s="226"/>
      <c r="BZG1" s="227"/>
      <c r="BZH1" s="190"/>
      <c r="BZI1" s="190"/>
      <c r="BZJ1" s="190"/>
      <c r="BZK1" s="190"/>
      <c r="BZL1" s="225">
        <f>+'IN PHIẾU THU'!BZM1</f>
        <v>0</v>
      </c>
      <c r="BZM1" s="226"/>
      <c r="BZN1" s="226"/>
      <c r="BZO1" s="227"/>
      <c r="BZP1" s="190"/>
      <c r="BZQ1" s="190"/>
      <c r="BZR1" s="190"/>
      <c r="BZS1" s="190"/>
      <c r="BZT1" s="225">
        <f>+'IN PHIẾU THU'!BZU1</f>
        <v>0</v>
      </c>
      <c r="BZU1" s="226"/>
      <c r="BZV1" s="226"/>
      <c r="BZW1" s="227"/>
      <c r="BZX1" s="190"/>
      <c r="BZY1" s="190"/>
      <c r="BZZ1" s="190"/>
      <c r="CAA1" s="190"/>
      <c r="CAB1" s="225">
        <f>+'IN PHIẾU THU'!CAC1</f>
        <v>0</v>
      </c>
      <c r="CAC1" s="226"/>
      <c r="CAD1" s="226"/>
      <c r="CAE1" s="227"/>
      <c r="CAF1" s="190"/>
      <c r="CAG1" s="190"/>
      <c r="CAH1" s="190"/>
      <c r="CAI1" s="190"/>
      <c r="CAJ1" s="225">
        <f>+'IN PHIẾU THU'!CAK1</f>
        <v>0</v>
      </c>
      <c r="CAK1" s="226"/>
      <c r="CAL1" s="226"/>
      <c r="CAM1" s="227"/>
      <c r="CAN1" s="190"/>
      <c r="CAO1" s="190"/>
      <c r="CAP1" s="190"/>
      <c r="CAQ1" s="190"/>
      <c r="CAR1" s="225">
        <f>+'IN PHIẾU THU'!CAS1</f>
        <v>0</v>
      </c>
      <c r="CAS1" s="226"/>
      <c r="CAT1" s="226"/>
      <c r="CAU1" s="227"/>
      <c r="CAV1" s="190"/>
      <c r="CAW1" s="190"/>
      <c r="CAX1" s="190"/>
      <c r="CAY1" s="190"/>
      <c r="CAZ1" s="225">
        <f>+'IN PHIẾU THU'!CBA1</f>
        <v>0</v>
      </c>
      <c r="CBA1" s="226"/>
      <c r="CBB1" s="226"/>
      <c r="CBC1" s="227"/>
      <c r="CBD1" s="190"/>
      <c r="CBE1" s="190"/>
      <c r="CBF1" s="190"/>
      <c r="CBG1" s="190"/>
      <c r="CBH1" s="225">
        <f>+'IN PHIẾU THU'!CBI1</f>
        <v>0</v>
      </c>
      <c r="CBI1" s="226"/>
      <c r="CBJ1" s="226"/>
      <c r="CBK1" s="227"/>
      <c r="CBL1" s="190"/>
      <c r="CBM1" s="190"/>
      <c r="CBN1" s="190"/>
      <c r="CBO1" s="190"/>
      <c r="CBP1" s="225">
        <f>+'IN PHIẾU THU'!CBQ1</f>
        <v>0</v>
      </c>
      <c r="CBQ1" s="226"/>
      <c r="CBR1" s="226"/>
      <c r="CBS1" s="227"/>
      <c r="CBT1" s="190"/>
      <c r="CBU1" s="190"/>
      <c r="CBV1" s="190"/>
      <c r="CBW1" s="190"/>
      <c r="CBX1" s="225">
        <f>+'IN PHIẾU THU'!CBY1</f>
        <v>0</v>
      </c>
      <c r="CBY1" s="226"/>
      <c r="CBZ1" s="226"/>
      <c r="CCA1" s="227"/>
      <c r="CCB1" s="190"/>
      <c r="CCC1" s="190"/>
      <c r="CCD1" s="190"/>
      <c r="CCE1" s="190"/>
      <c r="CCF1" s="225">
        <f>+'IN PHIẾU THU'!CCG1</f>
        <v>0</v>
      </c>
      <c r="CCG1" s="226"/>
      <c r="CCH1" s="226"/>
      <c r="CCI1" s="227"/>
      <c r="CCJ1" s="190"/>
      <c r="CCK1" s="190"/>
      <c r="CCL1" s="190"/>
      <c r="CCM1" s="190"/>
      <c r="CCN1" s="225">
        <f>+'IN PHIẾU THU'!CCO1</f>
        <v>0</v>
      </c>
      <c r="CCO1" s="226"/>
      <c r="CCP1" s="226"/>
      <c r="CCQ1" s="227"/>
      <c r="CCR1" s="190"/>
      <c r="CCS1" s="190"/>
      <c r="CCT1" s="190"/>
      <c r="CCU1" s="190"/>
      <c r="CCV1" s="225">
        <f>+'IN PHIẾU THU'!CCW1</f>
        <v>0</v>
      </c>
      <c r="CCW1" s="226"/>
      <c r="CCX1" s="226"/>
      <c r="CCY1" s="227"/>
      <c r="CCZ1" s="190"/>
      <c r="CDA1" s="190"/>
      <c r="CDB1" s="190"/>
      <c r="CDC1" s="190"/>
      <c r="CDD1" s="225">
        <f>+'IN PHIẾU THU'!CDE1</f>
        <v>0</v>
      </c>
      <c r="CDE1" s="226"/>
      <c r="CDF1" s="226"/>
      <c r="CDG1" s="227"/>
      <c r="CDH1" s="190"/>
      <c r="CDI1" s="190"/>
      <c r="CDJ1" s="190"/>
      <c r="CDK1" s="190"/>
      <c r="CDL1" s="225">
        <f>+'IN PHIẾU THU'!CDM1</f>
        <v>0</v>
      </c>
      <c r="CDM1" s="226"/>
      <c r="CDN1" s="226"/>
      <c r="CDO1" s="227"/>
      <c r="CDP1" s="190"/>
      <c r="CDQ1" s="190"/>
      <c r="CDR1" s="190"/>
      <c r="CDS1" s="190"/>
      <c r="CDT1" s="225">
        <f>+'IN PHIẾU THU'!CDU1</f>
        <v>0</v>
      </c>
      <c r="CDU1" s="226"/>
      <c r="CDV1" s="226"/>
      <c r="CDW1" s="227"/>
      <c r="CDX1" s="190"/>
      <c r="CDY1" s="190"/>
      <c r="CDZ1" s="190"/>
      <c r="CEA1" s="190"/>
      <c r="CEB1" s="225">
        <f>+'IN PHIẾU THU'!CEC1</f>
        <v>0</v>
      </c>
      <c r="CEC1" s="226"/>
      <c r="CED1" s="226"/>
      <c r="CEE1" s="227"/>
      <c r="CEF1" s="190"/>
      <c r="CEG1" s="190"/>
      <c r="CEH1" s="190"/>
      <c r="CEI1" s="190"/>
      <c r="CEJ1" s="225">
        <f>+'IN PHIẾU THU'!CEK1</f>
        <v>0</v>
      </c>
      <c r="CEK1" s="226"/>
      <c r="CEL1" s="226"/>
      <c r="CEM1" s="227"/>
      <c r="CEN1" s="190"/>
      <c r="CEO1" s="190"/>
      <c r="CEP1" s="190"/>
      <c r="CEQ1" s="190"/>
      <c r="CER1" s="225">
        <f>+'IN PHIẾU THU'!CES1</f>
        <v>0</v>
      </c>
      <c r="CES1" s="226"/>
      <c r="CET1" s="226"/>
      <c r="CEU1" s="227"/>
      <c r="CEV1" s="190"/>
      <c r="CEW1" s="190"/>
      <c r="CEX1" s="190"/>
      <c r="CEY1" s="190"/>
      <c r="CEZ1" s="225">
        <f>+'IN PHIẾU THU'!CFA1</f>
        <v>0</v>
      </c>
      <c r="CFA1" s="226"/>
      <c r="CFB1" s="226"/>
      <c r="CFC1" s="227"/>
      <c r="CFD1" s="190"/>
      <c r="CFE1" s="190"/>
      <c r="CFF1" s="190"/>
      <c r="CFG1" s="190"/>
      <c r="CFH1" s="225">
        <f>+'IN PHIẾU THU'!CFI1</f>
        <v>0</v>
      </c>
      <c r="CFI1" s="226"/>
      <c r="CFJ1" s="226"/>
      <c r="CFK1" s="227"/>
      <c r="CFL1" s="190"/>
      <c r="CFM1" s="190"/>
      <c r="CFN1" s="190"/>
      <c r="CFO1" s="190"/>
      <c r="CFP1" s="225">
        <f>+'IN PHIẾU THU'!CFQ1</f>
        <v>0</v>
      </c>
      <c r="CFQ1" s="226"/>
      <c r="CFR1" s="226"/>
      <c r="CFS1" s="227"/>
      <c r="CFT1" s="190"/>
      <c r="CFU1" s="190"/>
      <c r="CFV1" s="190"/>
      <c r="CFW1" s="190"/>
      <c r="CFX1" s="225">
        <f>+'IN PHIẾU THU'!CFY1</f>
        <v>0</v>
      </c>
      <c r="CFY1" s="226"/>
      <c r="CFZ1" s="226"/>
      <c r="CGA1" s="227"/>
      <c r="CGB1" s="190"/>
      <c r="CGC1" s="190"/>
      <c r="CGD1" s="190"/>
      <c r="CGE1" s="190"/>
      <c r="CGF1" s="225">
        <f>+'IN PHIẾU THU'!CGG1</f>
        <v>0</v>
      </c>
      <c r="CGG1" s="226"/>
      <c r="CGH1" s="226"/>
      <c r="CGI1" s="227"/>
      <c r="CGJ1" s="190"/>
      <c r="CGK1" s="190"/>
      <c r="CGL1" s="190"/>
      <c r="CGM1" s="190"/>
      <c r="CGN1" s="225">
        <f>+'IN PHIẾU THU'!CGO1</f>
        <v>0</v>
      </c>
      <c r="CGO1" s="226"/>
      <c r="CGP1" s="226"/>
      <c r="CGQ1" s="227"/>
      <c r="CGR1" s="190"/>
      <c r="CGS1" s="190"/>
      <c r="CGT1" s="190"/>
      <c r="CGU1" s="190"/>
      <c r="CGV1" s="225">
        <f>+'IN PHIẾU THU'!CGW1</f>
        <v>0</v>
      </c>
      <c r="CGW1" s="226"/>
      <c r="CGX1" s="226"/>
      <c r="CGY1" s="227"/>
      <c r="CGZ1" s="190"/>
      <c r="CHA1" s="190"/>
      <c r="CHB1" s="190"/>
      <c r="CHC1" s="190"/>
      <c r="CHD1" s="225">
        <f>+'IN PHIẾU THU'!CHE1</f>
        <v>0</v>
      </c>
      <c r="CHE1" s="226"/>
      <c r="CHF1" s="226"/>
      <c r="CHG1" s="227"/>
      <c r="CHH1" s="190"/>
      <c r="CHI1" s="190"/>
      <c r="CHJ1" s="190"/>
      <c r="CHK1" s="190"/>
      <c r="CHL1" s="225">
        <f>+'IN PHIẾU THU'!CHM1</f>
        <v>0</v>
      </c>
      <c r="CHM1" s="226"/>
      <c r="CHN1" s="226"/>
      <c r="CHO1" s="227"/>
      <c r="CHP1" s="190"/>
      <c r="CHQ1" s="190"/>
      <c r="CHR1" s="190"/>
      <c r="CHS1" s="190"/>
      <c r="CHT1" s="225">
        <f>+'IN PHIẾU THU'!CHU1</f>
        <v>0</v>
      </c>
      <c r="CHU1" s="226"/>
      <c r="CHV1" s="226"/>
      <c r="CHW1" s="227"/>
      <c r="CHX1" s="190"/>
      <c r="CHY1" s="190"/>
      <c r="CHZ1" s="190"/>
      <c r="CIA1" s="190"/>
      <c r="CIB1" s="225">
        <f>+'IN PHIẾU THU'!CIC1</f>
        <v>0</v>
      </c>
      <c r="CIC1" s="226"/>
      <c r="CID1" s="226"/>
      <c r="CIE1" s="227"/>
      <c r="CIF1" s="190"/>
      <c r="CIG1" s="190"/>
      <c r="CIH1" s="190"/>
      <c r="CII1" s="190"/>
      <c r="CIJ1" s="225">
        <f>+'IN PHIẾU THU'!CIK1</f>
        <v>0</v>
      </c>
      <c r="CIK1" s="226"/>
      <c r="CIL1" s="226"/>
      <c r="CIM1" s="227"/>
      <c r="CIN1" s="190"/>
      <c r="CIO1" s="190"/>
      <c r="CIP1" s="190"/>
      <c r="CIQ1" s="190"/>
      <c r="CIR1" s="225">
        <f>+'IN PHIẾU THU'!CIS1</f>
        <v>0</v>
      </c>
      <c r="CIS1" s="226"/>
      <c r="CIT1" s="226"/>
      <c r="CIU1" s="227"/>
      <c r="CIV1" s="190"/>
      <c r="CIW1" s="190"/>
      <c r="CIX1" s="190"/>
      <c r="CIY1" s="190"/>
      <c r="CIZ1" s="225">
        <f>+'IN PHIẾU THU'!CJA1</f>
        <v>0</v>
      </c>
      <c r="CJA1" s="226"/>
      <c r="CJB1" s="226"/>
      <c r="CJC1" s="227"/>
      <c r="CJD1" s="190"/>
      <c r="CJE1" s="190"/>
      <c r="CJF1" s="190"/>
      <c r="CJG1" s="190"/>
      <c r="CJH1" s="225">
        <f>+'IN PHIẾU THU'!CJI1</f>
        <v>0</v>
      </c>
      <c r="CJI1" s="226"/>
      <c r="CJJ1" s="226"/>
      <c r="CJK1" s="227"/>
      <c r="CJL1" s="190"/>
      <c r="CJM1" s="190"/>
      <c r="CJN1" s="190"/>
      <c r="CJO1" s="190"/>
      <c r="CJP1" s="225">
        <f>+'IN PHIẾU THU'!CJQ1</f>
        <v>0</v>
      </c>
      <c r="CJQ1" s="226"/>
      <c r="CJR1" s="226"/>
      <c r="CJS1" s="227"/>
      <c r="CJT1" s="190"/>
      <c r="CJU1" s="190"/>
      <c r="CJV1" s="190"/>
      <c r="CJW1" s="190"/>
      <c r="CJX1" s="225">
        <f>+'IN PHIẾU THU'!CJY1</f>
        <v>0</v>
      </c>
      <c r="CJY1" s="226"/>
      <c r="CJZ1" s="226"/>
      <c r="CKA1" s="227"/>
      <c r="CKB1" s="190"/>
      <c r="CKC1" s="190"/>
      <c r="CKD1" s="190"/>
      <c r="CKE1" s="190"/>
      <c r="CKF1" s="225">
        <f>+'IN PHIẾU THU'!CKG1</f>
        <v>0</v>
      </c>
      <c r="CKG1" s="226"/>
      <c r="CKH1" s="226"/>
      <c r="CKI1" s="227"/>
      <c r="CKJ1" s="190"/>
      <c r="CKK1" s="190"/>
      <c r="CKL1" s="190"/>
      <c r="CKM1" s="190"/>
      <c r="CKN1" s="225">
        <f>+'IN PHIẾU THU'!CKO1</f>
        <v>0</v>
      </c>
      <c r="CKO1" s="226"/>
      <c r="CKP1" s="226"/>
      <c r="CKQ1" s="227"/>
      <c r="CKR1" s="190"/>
      <c r="CKS1" s="190"/>
      <c r="CKT1" s="190"/>
      <c r="CKU1" s="190"/>
      <c r="CKV1" s="225">
        <f>+'IN PHIẾU THU'!CKW1</f>
        <v>0</v>
      </c>
      <c r="CKW1" s="226"/>
      <c r="CKX1" s="226"/>
      <c r="CKY1" s="227"/>
      <c r="CKZ1" s="190"/>
      <c r="CLA1" s="190"/>
      <c r="CLB1" s="190"/>
      <c r="CLC1" s="190"/>
      <c r="CLD1" s="225">
        <f>+'IN PHIẾU THU'!CLE1</f>
        <v>0</v>
      </c>
      <c r="CLE1" s="226"/>
      <c r="CLF1" s="226"/>
      <c r="CLG1" s="227"/>
      <c r="CLH1" s="190"/>
      <c r="CLI1" s="190"/>
      <c r="CLJ1" s="190"/>
      <c r="CLK1" s="190"/>
      <c r="CLL1" s="225">
        <f>+'IN PHIẾU THU'!CLM1</f>
        <v>0</v>
      </c>
      <c r="CLM1" s="226"/>
      <c r="CLN1" s="226"/>
      <c r="CLO1" s="227"/>
      <c r="CLP1" s="190"/>
      <c r="CLQ1" s="190"/>
      <c r="CLR1" s="190"/>
      <c r="CLS1" s="190"/>
      <c r="CLT1" s="225">
        <f>+'IN PHIẾU THU'!CLU1</f>
        <v>0</v>
      </c>
      <c r="CLU1" s="226"/>
      <c r="CLV1" s="226"/>
      <c r="CLW1" s="227"/>
      <c r="CLX1" s="190"/>
      <c r="CLY1" s="190"/>
      <c r="CLZ1" s="190"/>
      <c r="CMA1" s="190"/>
      <c r="CMB1" s="225">
        <f>+'IN PHIẾU THU'!CMC1</f>
        <v>0</v>
      </c>
      <c r="CMC1" s="226"/>
      <c r="CMD1" s="226"/>
      <c r="CME1" s="227"/>
      <c r="CMF1" s="190"/>
      <c r="CMG1" s="190"/>
      <c r="CMH1" s="190"/>
      <c r="CMI1" s="190"/>
      <c r="CMJ1" s="225">
        <f>+'IN PHIẾU THU'!CMK1</f>
        <v>0</v>
      </c>
      <c r="CMK1" s="226"/>
      <c r="CML1" s="226"/>
      <c r="CMM1" s="227"/>
      <c r="CMN1" s="190"/>
      <c r="CMO1" s="190"/>
      <c r="CMP1" s="190"/>
      <c r="CMQ1" s="190"/>
      <c r="CMR1" s="225">
        <f>+'IN PHIẾU THU'!CMS1</f>
        <v>0</v>
      </c>
      <c r="CMS1" s="226"/>
      <c r="CMT1" s="226"/>
      <c r="CMU1" s="227"/>
      <c r="CMV1" s="190"/>
      <c r="CMW1" s="190"/>
      <c r="CMX1" s="190"/>
      <c r="CMY1" s="190"/>
      <c r="CMZ1" s="225">
        <f>+'IN PHIẾU THU'!CNA1</f>
        <v>0</v>
      </c>
      <c r="CNA1" s="226"/>
      <c r="CNB1" s="226"/>
      <c r="CNC1" s="227"/>
      <c r="CND1" s="190"/>
      <c r="CNE1" s="190"/>
      <c r="CNF1" s="190"/>
      <c r="CNG1" s="190"/>
      <c r="CNH1" s="225">
        <f>+'IN PHIẾU THU'!CNI1</f>
        <v>0</v>
      </c>
      <c r="CNI1" s="226"/>
      <c r="CNJ1" s="226"/>
      <c r="CNK1" s="227"/>
      <c r="CNL1" s="190"/>
      <c r="CNM1" s="190"/>
      <c r="CNN1" s="190"/>
      <c r="CNO1" s="190"/>
      <c r="CNP1" s="225">
        <f>+'IN PHIẾU THU'!CNQ1</f>
        <v>0</v>
      </c>
      <c r="CNQ1" s="226"/>
      <c r="CNR1" s="226"/>
      <c r="CNS1" s="227"/>
      <c r="CNT1" s="190"/>
      <c r="CNU1" s="190"/>
      <c r="CNV1" s="190"/>
      <c r="CNW1" s="190"/>
      <c r="CNX1" s="225">
        <f>+'IN PHIẾU THU'!CNY1</f>
        <v>0</v>
      </c>
      <c r="CNY1" s="226"/>
      <c r="CNZ1" s="226"/>
      <c r="COA1" s="227"/>
      <c r="COB1" s="190"/>
      <c r="COC1" s="190"/>
      <c r="COD1" s="190"/>
      <c r="COE1" s="190"/>
      <c r="COF1" s="225">
        <f>+'IN PHIẾU THU'!COG1</f>
        <v>0</v>
      </c>
      <c r="COG1" s="226"/>
      <c r="COH1" s="226"/>
      <c r="COI1" s="227"/>
      <c r="COJ1" s="190"/>
      <c r="COK1" s="190"/>
      <c r="COL1" s="190"/>
      <c r="COM1" s="190"/>
      <c r="CON1" s="225">
        <f>+'IN PHIẾU THU'!COO1</f>
        <v>0</v>
      </c>
      <c r="COO1" s="226"/>
      <c r="COP1" s="226"/>
      <c r="COQ1" s="227"/>
      <c r="COR1" s="190"/>
      <c r="COS1" s="190"/>
      <c r="COT1" s="190"/>
      <c r="COU1" s="190"/>
      <c r="COV1" s="225">
        <f>+'IN PHIẾU THU'!COW1</f>
        <v>0</v>
      </c>
      <c r="COW1" s="226"/>
      <c r="COX1" s="226"/>
      <c r="COY1" s="227"/>
      <c r="COZ1" s="190"/>
      <c r="CPA1" s="190"/>
      <c r="CPB1" s="190"/>
      <c r="CPC1" s="190"/>
      <c r="CPD1" s="225">
        <f>+'IN PHIẾU THU'!CPE1</f>
        <v>0</v>
      </c>
      <c r="CPE1" s="226"/>
      <c r="CPF1" s="226"/>
      <c r="CPG1" s="227"/>
      <c r="CPH1" s="190"/>
      <c r="CPI1" s="190"/>
      <c r="CPJ1" s="190"/>
      <c r="CPK1" s="190"/>
      <c r="CPL1" s="225">
        <f>+'IN PHIẾU THU'!CPM1</f>
        <v>0</v>
      </c>
      <c r="CPM1" s="226"/>
      <c r="CPN1" s="226"/>
      <c r="CPO1" s="227"/>
      <c r="CPP1" s="190"/>
      <c r="CPQ1" s="190"/>
      <c r="CPR1" s="190"/>
      <c r="CPS1" s="190"/>
      <c r="CPT1" s="225">
        <f>+'IN PHIẾU THU'!CPU1</f>
        <v>0</v>
      </c>
      <c r="CPU1" s="226"/>
      <c r="CPV1" s="226"/>
      <c r="CPW1" s="227"/>
      <c r="CPX1" s="190"/>
      <c r="CPY1" s="190"/>
      <c r="CPZ1" s="190"/>
      <c r="CQA1" s="190"/>
      <c r="CQB1" s="225">
        <f>+'IN PHIẾU THU'!CQC1</f>
        <v>0</v>
      </c>
      <c r="CQC1" s="226"/>
      <c r="CQD1" s="226"/>
      <c r="CQE1" s="227"/>
      <c r="CQF1" s="190"/>
      <c r="CQG1" s="190"/>
      <c r="CQH1" s="190"/>
      <c r="CQI1" s="190"/>
      <c r="CQJ1" s="225">
        <f>+'IN PHIẾU THU'!CQK1</f>
        <v>0</v>
      </c>
      <c r="CQK1" s="226"/>
      <c r="CQL1" s="226"/>
      <c r="CQM1" s="227"/>
      <c r="CQN1" s="190"/>
      <c r="CQO1" s="190"/>
      <c r="CQP1" s="190"/>
      <c r="CQQ1" s="190"/>
      <c r="CQR1" s="225">
        <f>+'IN PHIẾU THU'!CQS1</f>
        <v>0</v>
      </c>
      <c r="CQS1" s="226"/>
      <c r="CQT1" s="226"/>
      <c r="CQU1" s="227"/>
      <c r="CQV1" s="190"/>
      <c r="CQW1" s="190"/>
      <c r="CQX1" s="190"/>
      <c r="CQY1" s="190"/>
      <c r="CQZ1" s="225">
        <f>+'IN PHIẾU THU'!CRA1</f>
        <v>0</v>
      </c>
      <c r="CRA1" s="226"/>
      <c r="CRB1" s="226"/>
      <c r="CRC1" s="227"/>
      <c r="CRD1" s="190"/>
      <c r="CRE1" s="190"/>
      <c r="CRF1" s="190"/>
      <c r="CRG1" s="190"/>
      <c r="CRH1" s="225">
        <f>+'IN PHIẾU THU'!CRI1</f>
        <v>0</v>
      </c>
      <c r="CRI1" s="226"/>
      <c r="CRJ1" s="226"/>
      <c r="CRK1" s="227"/>
      <c r="CRL1" s="190"/>
      <c r="CRM1" s="190"/>
      <c r="CRN1" s="190"/>
      <c r="CRO1" s="190"/>
      <c r="CRP1" s="225">
        <f>+'IN PHIẾU THU'!CRQ1</f>
        <v>0</v>
      </c>
      <c r="CRQ1" s="226"/>
      <c r="CRR1" s="226"/>
      <c r="CRS1" s="227"/>
      <c r="CRT1" s="190"/>
      <c r="CRU1" s="190"/>
      <c r="CRV1" s="190"/>
      <c r="CRW1" s="190"/>
      <c r="CRX1" s="225">
        <f>+'IN PHIẾU THU'!CRY1</f>
        <v>0</v>
      </c>
      <c r="CRY1" s="226"/>
      <c r="CRZ1" s="226"/>
      <c r="CSA1" s="227"/>
      <c r="CSB1" s="190"/>
      <c r="CSC1" s="190"/>
      <c r="CSD1" s="190"/>
      <c r="CSE1" s="190"/>
      <c r="CSF1" s="225">
        <f>+'IN PHIẾU THU'!CSG1</f>
        <v>0</v>
      </c>
      <c r="CSG1" s="226"/>
      <c r="CSH1" s="226"/>
      <c r="CSI1" s="227"/>
      <c r="CSJ1" s="190"/>
      <c r="CSK1" s="190"/>
      <c r="CSL1" s="190"/>
      <c r="CSM1" s="190"/>
      <c r="CSN1" s="225">
        <f>+'IN PHIẾU THU'!CSO1</f>
        <v>0</v>
      </c>
      <c r="CSO1" s="226"/>
      <c r="CSP1" s="226"/>
      <c r="CSQ1" s="227"/>
      <c r="CSR1" s="190"/>
      <c r="CSS1" s="190"/>
      <c r="CST1" s="190"/>
      <c r="CSU1" s="190"/>
      <c r="CSV1" s="225">
        <f>+'IN PHIẾU THU'!CSW1</f>
        <v>0</v>
      </c>
      <c r="CSW1" s="226"/>
      <c r="CSX1" s="226"/>
      <c r="CSY1" s="227"/>
      <c r="CSZ1" s="190"/>
      <c r="CTA1" s="190"/>
      <c r="CTB1" s="190"/>
      <c r="CTC1" s="190"/>
      <c r="CTD1" s="225">
        <f>+'IN PHIẾU THU'!CTE1</f>
        <v>0</v>
      </c>
      <c r="CTE1" s="226"/>
      <c r="CTF1" s="226"/>
      <c r="CTG1" s="227"/>
      <c r="CTH1" s="190"/>
      <c r="CTI1" s="190"/>
      <c r="CTJ1" s="190"/>
      <c r="CTK1" s="190"/>
      <c r="CTL1" s="225">
        <f>+'IN PHIẾU THU'!CTM1</f>
        <v>0</v>
      </c>
      <c r="CTM1" s="226"/>
      <c r="CTN1" s="226"/>
      <c r="CTO1" s="227"/>
      <c r="CTP1" s="190"/>
      <c r="CTQ1" s="190"/>
      <c r="CTR1" s="190"/>
      <c r="CTS1" s="190"/>
      <c r="CTT1" s="225">
        <f>+'IN PHIẾU THU'!CTU1</f>
        <v>0</v>
      </c>
      <c r="CTU1" s="226"/>
      <c r="CTV1" s="226"/>
      <c r="CTW1" s="227"/>
      <c r="CTX1" s="190"/>
      <c r="CTY1" s="190"/>
      <c r="CTZ1" s="190"/>
      <c r="CUA1" s="190"/>
      <c r="CUB1" s="225">
        <f>+'IN PHIẾU THU'!CUC1</f>
        <v>0</v>
      </c>
      <c r="CUC1" s="226"/>
      <c r="CUD1" s="226"/>
      <c r="CUE1" s="227"/>
      <c r="CUF1" s="190"/>
      <c r="CUG1" s="190"/>
      <c r="CUH1" s="190"/>
      <c r="CUI1" s="190"/>
      <c r="CUJ1" s="225">
        <f>+'IN PHIẾU THU'!CUK1</f>
        <v>0</v>
      </c>
      <c r="CUK1" s="226"/>
      <c r="CUL1" s="226"/>
      <c r="CUM1" s="227"/>
      <c r="CUN1" s="190"/>
      <c r="CUO1" s="190"/>
      <c r="CUP1" s="190"/>
      <c r="CUQ1" s="190"/>
      <c r="CUR1" s="225">
        <f>+'IN PHIẾU THU'!CUS1</f>
        <v>0</v>
      </c>
      <c r="CUS1" s="226"/>
      <c r="CUT1" s="226"/>
      <c r="CUU1" s="227"/>
      <c r="CUV1" s="190"/>
      <c r="CUW1" s="190"/>
      <c r="CUX1" s="190"/>
      <c r="CUY1" s="190"/>
      <c r="CUZ1" s="225">
        <f>+'IN PHIẾU THU'!CVA1</f>
        <v>0</v>
      </c>
      <c r="CVA1" s="226"/>
      <c r="CVB1" s="226"/>
      <c r="CVC1" s="227"/>
      <c r="CVD1" s="190"/>
      <c r="CVE1" s="190"/>
      <c r="CVF1" s="190"/>
      <c r="CVG1" s="190"/>
      <c r="CVH1" s="225">
        <f>+'IN PHIẾU THU'!CVI1</f>
        <v>0</v>
      </c>
      <c r="CVI1" s="226"/>
      <c r="CVJ1" s="226"/>
      <c r="CVK1" s="227"/>
      <c r="CVL1" s="190"/>
      <c r="CVM1" s="190"/>
      <c r="CVN1" s="190"/>
      <c r="CVO1" s="190"/>
      <c r="CVP1" s="225">
        <f>+'IN PHIẾU THU'!CVQ1</f>
        <v>0</v>
      </c>
      <c r="CVQ1" s="226"/>
      <c r="CVR1" s="226"/>
      <c r="CVS1" s="227"/>
      <c r="CVT1" s="190"/>
      <c r="CVU1" s="190"/>
      <c r="CVV1" s="190"/>
      <c r="CVW1" s="190"/>
      <c r="CVX1" s="225">
        <f>+'IN PHIẾU THU'!CVY1</f>
        <v>0</v>
      </c>
      <c r="CVY1" s="226"/>
      <c r="CVZ1" s="226"/>
      <c r="CWA1" s="227"/>
      <c r="CWB1" s="190"/>
      <c r="CWC1" s="190"/>
      <c r="CWD1" s="190"/>
      <c r="CWE1" s="190"/>
      <c r="CWF1" s="225">
        <f>+'IN PHIẾU THU'!CWG1</f>
        <v>0</v>
      </c>
      <c r="CWG1" s="226"/>
      <c r="CWH1" s="226"/>
      <c r="CWI1" s="227"/>
      <c r="CWJ1" s="190"/>
      <c r="CWK1" s="190"/>
      <c r="CWL1" s="190"/>
      <c r="CWM1" s="190"/>
      <c r="CWN1" s="225">
        <f>+'IN PHIẾU THU'!CWO1</f>
        <v>0</v>
      </c>
      <c r="CWO1" s="226"/>
      <c r="CWP1" s="226"/>
      <c r="CWQ1" s="227"/>
      <c r="CWR1" s="190"/>
      <c r="CWS1" s="190"/>
      <c r="CWT1" s="190"/>
      <c r="CWU1" s="190"/>
      <c r="CWV1" s="225">
        <f>+'IN PHIẾU THU'!CWW1</f>
        <v>0</v>
      </c>
      <c r="CWW1" s="226"/>
      <c r="CWX1" s="226"/>
      <c r="CWY1" s="227"/>
      <c r="CWZ1" s="190"/>
      <c r="CXA1" s="190"/>
      <c r="CXB1" s="190"/>
      <c r="CXC1" s="190"/>
      <c r="CXD1" s="225">
        <f>+'IN PHIẾU THU'!CXE1</f>
        <v>0</v>
      </c>
      <c r="CXE1" s="226"/>
      <c r="CXF1" s="226"/>
      <c r="CXG1" s="227"/>
      <c r="CXH1" s="190"/>
      <c r="CXI1" s="190"/>
      <c r="CXJ1" s="190"/>
      <c r="CXK1" s="190"/>
      <c r="CXL1" s="225">
        <f>+'IN PHIẾU THU'!CXM1</f>
        <v>0</v>
      </c>
      <c r="CXM1" s="226"/>
      <c r="CXN1" s="226"/>
      <c r="CXO1" s="227"/>
      <c r="CXP1" s="190"/>
      <c r="CXQ1" s="190"/>
      <c r="CXR1" s="190"/>
      <c r="CXS1" s="190"/>
      <c r="CXT1" s="225">
        <f>+'IN PHIẾU THU'!CXU1</f>
        <v>0</v>
      </c>
      <c r="CXU1" s="226"/>
      <c r="CXV1" s="226"/>
      <c r="CXW1" s="227"/>
      <c r="CXX1" s="190"/>
      <c r="CXY1" s="190"/>
      <c r="CXZ1" s="190"/>
      <c r="CYA1" s="190"/>
      <c r="CYB1" s="225">
        <f>+'IN PHIẾU THU'!CYC1</f>
        <v>0</v>
      </c>
      <c r="CYC1" s="226"/>
      <c r="CYD1" s="226"/>
      <c r="CYE1" s="227"/>
      <c r="CYF1" s="190"/>
      <c r="CYG1" s="190"/>
      <c r="CYH1" s="190"/>
      <c r="CYI1" s="190"/>
      <c r="CYJ1" s="225">
        <f>+'IN PHIẾU THU'!CYK1</f>
        <v>0</v>
      </c>
      <c r="CYK1" s="226"/>
      <c r="CYL1" s="226"/>
      <c r="CYM1" s="227"/>
      <c r="CYN1" s="190"/>
      <c r="CYO1" s="190"/>
      <c r="CYP1" s="190"/>
      <c r="CYQ1" s="190"/>
      <c r="CYR1" s="225">
        <f>+'IN PHIẾU THU'!CYS1</f>
        <v>0</v>
      </c>
      <c r="CYS1" s="226"/>
      <c r="CYT1" s="226"/>
      <c r="CYU1" s="227"/>
      <c r="CYV1" s="190"/>
      <c r="CYW1" s="190"/>
      <c r="CYX1" s="190"/>
      <c r="CYY1" s="190"/>
      <c r="CYZ1" s="225">
        <f>+'IN PHIẾU THU'!CZA1</f>
        <v>0</v>
      </c>
      <c r="CZA1" s="226"/>
      <c r="CZB1" s="226"/>
      <c r="CZC1" s="227"/>
      <c r="CZD1" s="190"/>
      <c r="CZE1" s="190"/>
      <c r="CZF1" s="190"/>
      <c r="CZG1" s="190"/>
      <c r="CZH1" s="225">
        <f>+'IN PHIẾU THU'!CZI1</f>
        <v>0</v>
      </c>
      <c r="CZI1" s="226"/>
      <c r="CZJ1" s="226"/>
      <c r="CZK1" s="227"/>
      <c r="CZL1" s="190"/>
      <c r="CZM1" s="190"/>
      <c r="CZN1" s="190"/>
      <c r="CZO1" s="190"/>
      <c r="CZP1" s="225">
        <f>+'IN PHIẾU THU'!CZQ1</f>
        <v>0</v>
      </c>
      <c r="CZQ1" s="226"/>
      <c r="CZR1" s="226"/>
      <c r="CZS1" s="227"/>
      <c r="CZT1" s="190"/>
      <c r="CZU1" s="190"/>
      <c r="CZV1" s="190"/>
      <c r="CZW1" s="190"/>
      <c r="CZX1" s="225">
        <f>+'IN PHIẾU THU'!CZY1</f>
        <v>0</v>
      </c>
      <c r="CZY1" s="226"/>
      <c r="CZZ1" s="226"/>
      <c r="DAA1" s="227"/>
      <c r="DAB1" s="190"/>
      <c r="DAC1" s="190"/>
      <c r="DAD1" s="190"/>
      <c r="DAE1" s="190"/>
      <c r="DAF1" s="225">
        <f>+'IN PHIẾU THU'!DAG1</f>
        <v>0</v>
      </c>
      <c r="DAG1" s="226"/>
      <c r="DAH1" s="226"/>
      <c r="DAI1" s="227"/>
      <c r="DAJ1" s="190"/>
      <c r="DAK1" s="190"/>
      <c r="DAL1" s="190"/>
      <c r="DAM1" s="190"/>
      <c r="DAN1" s="225">
        <f>+'IN PHIẾU THU'!DAO1</f>
        <v>0</v>
      </c>
      <c r="DAO1" s="226"/>
      <c r="DAP1" s="226"/>
      <c r="DAQ1" s="227"/>
      <c r="DAR1" s="190"/>
      <c r="DAS1" s="190"/>
      <c r="DAT1" s="190"/>
      <c r="DAU1" s="190"/>
      <c r="DAV1" s="225">
        <f>+'IN PHIẾU THU'!DAW1</f>
        <v>0</v>
      </c>
      <c r="DAW1" s="226"/>
      <c r="DAX1" s="226"/>
      <c r="DAY1" s="227"/>
      <c r="DAZ1" s="190"/>
      <c r="DBA1" s="190"/>
      <c r="DBB1" s="190"/>
      <c r="DBC1" s="190"/>
      <c r="DBD1" s="225">
        <f>+'IN PHIẾU THU'!DBE1</f>
        <v>0</v>
      </c>
      <c r="DBE1" s="226"/>
      <c r="DBF1" s="226"/>
      <c r="DBG1" s="227"/>
      <c r="DBH1" s="190"/>
      <c r="DBI1" s="190"/>
      <c r="DBJ1" s="190"/>
      <c r="DBK1" s="190"/>
      <c r="DBL1" s="225">
        <f>+'IN PHIẾU THU'!DBM1</f>
        <v>0</v>
      </c>
      <c r="DBM1" s="226"/>
      <c r="DBN1" s="226"/>
      <c r="DBO1" s="227"/>
      <c r="DBP1" s="190"/>
      <c r="DBQ1" s="190"/>
      <c r="DBR1" s="190"/>
      <c r="DBS1" s="190"/>
      <c r="DBT1" s="225">
        <f>+'IN PHIẾU THU'!DBU1</f>
        <v>0</v>
      </c>
      <c r="DBU1" s="226"/>
      <c r="DBV1" s="226"/>
      <c r="DBW1" s="227"/>
      <c r="DBX1" s="190"/>
      <c r="DBY1" s="190"/>
      <c r="DBZ1" s="190"/>
      <c r="DCA1" s="190"/>
      <c r="DCB1" s="225">
        <f>+'IN PHIẾU THU'!DCC1</f>
        <v>0</v>
      </c>
      <c r="DCC1" s="226"/>
      <c r="DCD1" s="226"/>
      <c r="DCE1" s="227"/>
      <c r="DCF1" s="190"/>
      <c r="DCG1" s="190"/>
      <c r="DCH1" s="190"/>
      <c r="DCI1" s="190"/>
      <c r="DCJ1" s="225">
        <f>+'IN PHIẾU THU'!DCK1</f>
        <v>0</v>
      </c>
      <c r="DCK1" s="226"/>
      <c r="DCL1" s="226"/>
      <c r="DCM1" s="227"/>
      <c r="DCN1" s="190"/>
      <c r="DCO1" s="190"/>
      <c r="DCP1" s="190"/>
      <c r="DCQ1" s="190"/>
      <c r="DCR1" s="225">
        <f>+'IN PHIẾU THU'!DCS1</f>
        <v>0</v>
      </c>
      <c r="DCS1" s="226"/>
      <c r="DCT1" s="226"/>
      <c r="DCU1" s="227"/>
      <c r="DCV1" s="190"/>
      <c r="DCW1" s="190"/>
      <c r="DCX1" s="190"/>
      <c r="DCY1" s="190"/>
      <c r="DCZ1" s="225">
        <f>+'IN PHIẾU THU'!DDA1</f>
        <v>0</v>
      </c>
      <c r="DDA1" s="226"/>
      <c r="DDB1" s="226"/>
      <c r="DDC1" s="227"/>
      <c r="DDD1" s="190"/>
      <c r="DDE1" s="190"/>
      <c r="DDF1" s="190"/>
      <c r="DDG1" s="190"/>
      <c r="DDH1" s="225">
        <f>+'IN PHIẾU THU'!DDI1</f>
        <v>0</v>
      </c>
      <c r="DDI1" s="226"/>
      <c r="DDJ1" s="226"/>
      <c r="DDK1" s="227"/>
      <c r="DDL1" s="190"/>
      <c r="DDM1" s="190"/>
      <c r="DDN1" s="190"/>
      <c r="DDO1" s="190"/>
      <c r="DDP1" s="225">
        <f>+'IN PHIẾU THU'!DDQ1</f>
        <v>0</v>
      </c>
      <c r="DDQ1" s="226"/>
      <c r="DDR1" s="226"/>
      <c r="DDS1" s="227"/>
      <c r="DDT1" s="190"/>
      <c r="DDU1" s="190"/>
      <c r="DDV1" s="190"/>
      <c r="DDW1" s="190"/>
      <c r="DDX1" s="225">
        <f>+'IN PHIẾU THU'!DDY1</f>
        <v>0</v>
      </c>
      <c r="DDY1" s="226"/>
      <c r="DDZ1" s="226"/>
      <c r="DEA1" s="227"/>
      <c r="DEB1" s="190"/>
      <c r="DEC1" s="190"/>
      <c r="DED1" s="190"/>
      <c r="DEE1" s="190"/>
      <c r="DEF1" s="225">
        <f>+'IN PHIẾU THU'!DEG1</f>
        <v>0</v>
      </c>
      <c r="DEG1" s="226"/>
      <c r="DEH1" s="226"/>
      <c r="DEI1" s="227"/>
      <c r="DEJ1" s="190"/>
      <c r="DEK1" s="190"/>
      <c r="DEL1" s="190"/>
      <c r="DEM1" s="190"/>
      <c r="DEN1" s="225">
        <f>+'IN PHIẾU THU'!DEO1</f>
        <v>0</v>
      </c>
      <c r="DEO1" s="226"/>
      <c r="DEP1" s="226"/>
      <c r="DEQ1" s="227"/>
      <c r="DER1" s="190"/>
      <c r="DES1" s="190"/>
      <c r="DET1" s="190"/>
      <c r="DEU1" s="190"/>
      <c r="DEV1" s="225">
        <f>+'IN PHIẾU THU'!DEW1</f>
        <v>0</v>
      </c>
      <c r="DEW1" s="226"/>
      <c r="DEX1" s="226"/>
      <c r="DEY1" s="227"/>
      <c r="DEZ1" s="190"/>
      <c r="DFA1" s="190"/>
      <c r="DFB1" s="190"/>
      <c r="DFC1" s="190"/>
      <c r="DFD1" s="225">
        <f>+'IN PHIẾU THU'!DFE1</f>
        <v>0</v>
      </c>
      <c r="DFE1" s="226"/>
      <c r="DFF1" s="226"/>
      <c r="DFG1" s="227"/>
      <c r="DFH1" s="190"/>
      <c r="DFI1" s="190"/>
      <c r="DFJ1" s="190"/>
      <c r="DFK1" s="190"/>
      <c r="DFL1" s="225">
        <f>+'IN PHIẾU THU'!DFM1</f>
        <v>0</v>
      </c>
      <c r="DFM1" s="226"/>
      <c r="DFN1" s="226"/>
      <c r="DFO1" s="227"/>
      <c r="DFP1" s="190"/>
      <c r="DFQ1" s="190"/>
      <c r="DFR1" s="190"/>
      <c r="DFS1" s="190"/>
      <c r="DFT1" s="225">
        <f>+'IN PHIẾU THU'!DFU1</f>
        <v>0</v>
      </c>
      <c r="DFU1" s="226"/>
      <c r="DFV1" s="226"/>
      <c r="DFW1" s="227"/>
      <c r="DFX1" s="190"/>
      <c r="DFY1" s="190"/>
      <c r="DFZ1" s="190"/>
      <c r="DGA1" s="190"/>
      <c r="DGB1" s="225">
        <f>+'IN PHIẾU THU'!DGC1</f>
        <v>0</v>
      </c>
      <c r="DGC1" s="226"/>
      <c r="DGD1" s="226"/>
      <c r="DGE1" s="227"/>
      <c r="DGF1" s="190"/>
      <c r="DGG1" s="190"/>
      <c r="DGH1" s="190"/>
      <c r="DGI1" s="190"/>
      <c r="DGJ1" s="225">
        <f>+'IN PHIẾU THU'!DGK1</f>
        <v>0</v>
      </c>
      <c r="DGK1" s="226"/>
      <c r="DGL1" s="226"/>
      <c r="DGM1" s="227"/>
      <c r="DGN1" s="190"/>
      <c r="DGO1" s="190"/>
      <c r="DGP1" s="190"/>
      <c r="DGQ1" s="190"/>
      <c r="DGR1" s="225">
        <f>+'IN PHIẾU THU'!DGS1</f>
        <v>0</v>
      </c>
      <c r="DGS1" s="226"/>
      <c r="DGT1" s="226"/>
      <c r="DGU1" s="227"/>
      <c r="DGV1" s="190"/>
      <c r="DGW1" s="190"/>
      <c r="DGX1" s="190"/>
      <c r="DGY1" s="190"/>
      <c r="DGZ1" s="225">
        <f>+'IN PHIẾU THU'!DHA1</f>
        <v>0</v>
      </c>
      <c r="DHA1" s="226"/>
      <c r="DHB1" s="226"/>
      <c r="DHC1" s="227"/>
      <c r="DHD1" s="190"/>
      <c r="DHE1" s="190"/>
      <c r="DHF1" s="190"/>
      <c r="DHG1" s="190"/>
      <c r="DHH1" s="225">
        <f>+'IN PHIẾU THU'!DHI1</f>
        <v>0</v>
      </c>
      <c r="DHI1" s="226"/>
      <c r="DHJ1" s="226"/>
      <c r="DHK1" s="227"/>
      <c r="DHL1" s="190"/>
      <c r="DHM1" s="190"/>
      <c r="DHN1" s="190"/>
      <c r="DHO1" s="190"/>
      <c r="DHP1" s="225">
        <f>+'IN PHIẾU THU'!DHQ1</f>
        <v>0</v>
      </c>
      <c r="DHQ1" s="226"/>
      <c r="DHR1" s="226"/>
      <c r="DHS1" s="227"/>
      <c r="DHT1" s="190"/>
      <c r="DHU1" s="190"/>
      <c r="DHV1" s="190"/>
      <c r="DHW1" s="190"/>
      <c r="DHX1" s="225">
        <f>+'IN PHIẾU THU'!DHY1</f>
        <v>0</v>
      </c>
      <c r="DHY1" s="226"/>
      <c r="DHZ1" s="226"/>
      <c r="DIA1" s="227"/>
      <c r="DIB1" s="190"/>
      <c r="DIC1" s="190"/>
      <c r="DID1" s="190"/>
      <c r="DIE1" s="190"/>
      <c r="DIF1" s="225">
        <f>+'IN PHIẾU THU'!DIG1</f>
        <v>0</v>
      </c>
      <c r="DIG1" s="226"/>
      <c r="DIH1" s="226"/>
      <c r="DII1" s="227"/>
      <c r="DIJ1" s="190"/>
      <c r="DIK1" s="190"/>
      <c r="DIL1" s="190"/>
      <c r="DIM1" s="190"/>
      <c r="DIN1" s="225">
        <f>+'IN PHIẾU THU'!DIO1</f>
        <v>0</v>
      </c>
      <c r="DIO1" s="226"/>
      <c r="DIP1" s="226"/>
      <c r="DIQ1" s="227"/>
      <c r="DIR1" s="190"/>
      <c r="DIS1" s="190"/>
      <c r="DIT1" s="190"/>
      <c r="DIU1" s="190"/>
      <c r="DIV1" s="225">
        <f>+'IN PHIẾU THU'!DIW1</f>
        <v>0</v>
      </c>
      <c r="DIW1" s="226"/>
      <c r="DIX1" s="226"/>
      <c r="DIY1" s="227"/>
      <c r="DIZ1" s="190"/>
      <c r="DJA1" s="190"/>
      <c r="DJB1" s="190"/>
      <c r="DJC1" s="190"/>
      <c r="DJD1" s="225">
        <f>+'IN PHIẾU THU'!DJE1</f>
        <v>0</v>
      </c>
      <c r="DJE1" s="226"/>
      <c r="DJF1" s="226"/>
      <c r="DJG1" s="227"/>
      <c r="DJH1" s="190"/>
      <c r="DJI1" s="190"/>
      <c r="DJJ1" s="190"/>
      <c r="DJK1" s="190"/>
      <c r="DJL1" s="225">
        <f>+'IN PHIẾU THU'!DJM1</f>
        <v>0</v>
      </c>
      <c r="DJM1" s="226"/>
      <c r="DJN1" s="226"/>
      <c r="DJO1" s="227"/>
      <c r="DJP1" s="190"/>
      <c r="DJQ1" s="190"/>
      <c r="DJR1" s="190"/>
      <c r="DJS1" s="190"/>
      <c r="DJT1" s="225">
        <f>+'IN PHIẾU THU'!DJU1</f>
        <v>0</v>
      </c>
      <c r="DJU1" s="226"/>
      <c r="DJV1" s="226"/>
      <c r="DJW1" s="227"/>
      <c r="DJX1" s="190"/>
      <c r="DJY1" s="190"/>
      <c r="DJZ1" s="190"/>
      <c r="DKA1" s="190"/>
      <c r="DKB1" s="225">
        <f>+'IN PHIẾU THU'!DKC1</f>
        <v>0</v>
      </c>
      <c r="DKC1" s="226"/>
      <c r="DKD1" s="226"/>
      <c r="DKE1" s="227"/>
      <c r="DKF1" s="190"/>
      <c r="DKG1" s="190"/>
      <c r="DKH1" s="190"/>
      <c r="DKI1" s="190"/>
      <c r="DKJ1" s="225">
        <f>+'IN PHIẾU THU'!DKK1</f>
        <v>0</v>
      </c>
      <c r="DKK1" s="226"/>
      <c r="DKL1" s="226"/>
      <c r="DKM1" s="227"/>
      <c r="DKN1" s="190"/>
      <c r="DKO1" s="190"/>
      <c r="DKP1" s="190"/>
      <c r="DKQ1" s="190"/>
      <c r="DKR1" s="225">
        <f>+'IN PHIẾU THU'!DKS1</f>
        <v>0</v>
      </c>
      <c r="DKS1" s="226"/>
      <c r="DKT1" s="226"/>
      <c r="DKU1" s="227"/>
      <c r="DKV1" s="190"/>
      <c r="DKW1" s="190"/>
      <c r="DKX1" s="190"/>
      <c r="DKY1" s="190"/>
      <c r="DKZ1" s="225">
        <f>+'IN PHIẾU THU'!DLA1</f>
        <v>0</v>
      </c>
      <c r="DLA1" s="226"/>
      <c r="DLB1" s="226"/>
      <c r="DLC1" s="227"/>
      <c r="DLD1" s="190"/>
      <c r="DLE1" s="190"/>
      <c r="DLF1" s="190"/>
      <c r="DLG1" s="190"/>
      <c r="DLH1" s="225">
        <f>+'IN PHIẾU THU'!DLI1</f>
        <v>0</v>
      </c>
      <c r="DLI1" s="226"/>
      <c r="DLJ1" s="226"/>
      <c r="DLK1" s="227"/>
      <c r="DLL1" s="190"/>
      <c r="DLM1" s="190"/>
      <c r="DLN1" s="190"/>
      <c r="DLO1" s="190"/>
      <c r="DLP1" s="225">
        <f>+'IN PHIẾU THU'!DLQ1</f>
        <v>0</v>
      </c>
      <c r="DLQ1" s="226"/>
      <c r="DLR1" s="226"/>
      <c r="DLS1" s="227"/>
      <c r="DLT1" s="190"/>
      <c r="DLU1" s="190"/>
      <c r="DLV1" s="190"/>
      <c r="DLW1" s="190"/>
      <c r="DLX1" s="225">
        <f>+'IN PHIẾU THU'!DLY1</f>
        <v>0</v>
      </c>
      <c r="DLY1" s="226"/>
      <c r="DLZ1" s="226"/>
      <c r="DMA1" s="227"/>
      <c r="DMB1" s="190"/>
      <c r="DMC1" s="190"/>
      <c r="DMD1" s="190"/>
      <c r="DME1" s="190"/>
      <c r="DMF1" s="225">
        <f>+'IN PHIẾU THU'!DMG1</f>
        <v>0</v>
      </c>
      <c r="DMG1" s="226"/>
      <c r="DMH1" s="226"/>
      <c r="DMI1" s="227"/>
      <c r="DMJ1" s="190"/>
      <c r="DMK1" s="190"/>
      <c r="DML1" s="190"/>
      <c r="DMM1" s="190"/>
      <c r="DMN1" s="225">
        <f>+'IN PHIẾU THU'!DMO1</f>
        <v>0</v>
      </c>
      <c r="DMO1" s="226"/>
      <c r="DMP1" s="226"/>
      <c r="DMQ1" s="227"/>
      <c r="DMR1" s="190"/>
      <c r="DMS1" s="190"/>
      <c r="DMT1" s="190"/>
      <c r="DMU1" s="190"/>
      <c r="DMV1" s="225">
        <f>+'IN PHIẾU THU'!DMW1</f>
        <v>0</v>
      </c>
      <c r="DMW1" s="226"/>
      <c r="DMX1" s="226"/>
      <c r="DMY1" s="227"/>
      <c r="DMZ1" s="190"/>
      <c r="DNA1" s="190"/>
      <c r="DNB1" s="190"/>
      <c r="DNC1" s="190"/>
      <c r="DND1" s="225">
        <f>+'IN PHIẾU THU'!DNE1</f>
        <v>0</v>
      </c>
      <c r="DNE1" s="226"/>
      <c r="DNF1" s="226"/>
      <c r="DNG1" s="227"/>
      <c r="DNH1" s="190"/>
      <c r="DNI1" s="190"/>
      <c r="DNJ1" s="190"/>
      <c r="DNK1" s="190"/>
      <c r="DNL1" s="225">
        <f>+'IN PHIẾU THU'!DNM1</f>
        <v>0</v>
      </c>
      <c r="DNM1" s="226"/>
      <c r="DNN1" s="226"/>
      <c r="DNO1" s="227"/>
      <c r="DNP1" s="190"/>
      <c r="DNQ1" s="190"/>
      <c r="DNR1" s="190"/>
      <c r="DNS1" s="190"/>
      <c r="DNT1" s="225">
        <f>+'IN PHIẾU THU'!DNU1</f>
        <v>0</v>
      </c>
      <c r="DNU1" s="226"/>
      <c r="DNV1" s="226"/>
      <c r="DNW1" s="227"/>
      <c r="DNX1" s="190"/>
      <c r="DNY1" s="190"/>
      <c r="DNZ1" s="190"/>
      <c r="DOA1" s="190"/>
      <c r="DOB1" s="225">
        <f>+'IN PHIẾU THU'!DOC1</f>
        <v>0</v>
      </c>
      <c r="DOC1" s="226"/>
      <c r="DOD1" s="226"/>
      <c r="DOE1" s="227"/>
      <c r="DOF1" s="190"/>
      <c r="DOG1" s="190"/>
      <c r="DOH1" s="190"/>
      <c r="DOI1" s="190"/>
      <c r="DOJ1" s="225">
        <f>+'IN PHIẾU THU'!DOK1</f>
        <v>0</v>
      </c>
      <c r="DOK1" s="226"/>
      <c r="DOL1" s="226"/>
      <c r="DOM1" s="227"/>
      <c r="DON1" s="190"/>
      <c r="DOO1" s="190"/>
      <c r="DOP1" s="190"/>
      <c r="DOQ1" s="190"/>
      <c r="DOR1" s="225">
        <f>+'IN PHIẾU THU'!DOS1</f>
        <v>0</v>
      </c>
      <c r="DOS1" s="226"/>
      <c r="DOT1" s="226"/>
      <c r="DOU1" s="227"/>
      <c r="DOV1" s="190"/>
      <c r="DOW1" s="190"/>
      <c r="DOX1" s="190"/>
      <c r="DOY1" s="190"/>
      <c r="DOZ1" s="225">
        <f>+'IN PHIẾU THU'!DPA1</f>
        <v>0</v>
      </c>
      <c r="DPA1" s="226"/>
      <c r="DPB1" s="226"/>
      <c r="DPC1" s="227"/>
      <c r="DPD1" s="190"/>
      <c r="DPE1" s="190"/>
      <c r="DPF1" s="190"/>
      <c r="DPG1" s="190"/>
      <c r="DPH1" s="225">
        <f>+'IN PHIẾU THU'!DPI1</f>
        <v>0</v>
      </c>
      <c r="DPI1" s="226"/>
      <c r="DPJ1" s="226"/>
      <c r="DPK1" s="227"/>
      <c r="DPL1" s="190"/>
      <c r="DPM1" s="190"/>
      <c r="DPN1" s="190"/>
      <c r="DPO1" s="190"/>
      <c r="DPP1" s="225">
        <f>+'IN PHIẾU THU'!DPQ1</f>
        <v>0</v>
      </c>
      <c r="DPQ1" s="226"/>
      <c r="DPR1" s="226"/>
      <c r="DPS1" s="227"/>
      <c r="DPT1" s="190"/>
      <c r="DPU1" s="190"/>
      <c r="DPV1" s="190"/>
      <c r="DPW1" s="190"/>
      <c r="DPX1" s="225">
        <f>+'IN PHIẾU THU'!DPY1</f>
        <v>0</v>
      </c>
      <c r="DPY1" s="226"/>
      <c r="DPZ1" s="226"/>
      <c r="DQA1" s="227"/>
      <c r="DQB1" s="190"/>
      <c r="DQC1" s="190"/>
      <c r="DQD1" s="190"/>
      <c r="DQE1" s="190"/>
      <c r="DQF1" s="225">
        <f>+'IN PHIẾU THU'!DQG1</f>
        <v>0</v>
      </c>
      <c r="DQG1" s="226"/>
      <c r="DQH1" s="226"/>
      <c r="DQI1" s="227"/>
      <c r="DQJ1" s="190"/>
      <c r="DQK1" s="190"/>
      <c r="DQL1" s="190"/>
      <c r="DQM1" s="190"/>
      <c r="DQN1" s="225">
        <f>+'IN PHIẾU THU'!DQO1</f>
        <v>0</v>
      </c>
      <c r="DQO1" s="226"/>
      <c r="DQP1" s="226"/>
      <c r="DQQ1" s="227"/>
      <c r="DQR1" s="190"/>
      <c r="DQS1" s="190"/>
      <c r="DQT1" s="190"/>
      <c r="DQU1" s="190"/>
      <c r="DQV1" s="225">
        <f>+'IN PHIẾU THU'!DQW1</f>
        <v>0</v>
      </c>
      <c r="DQW1" s="226"/>
      <c r="DQX1" s="226"/>
      <c r="DQY1" s="227"/>
      <c r="DQZ1" s="190"/>
      <c r="DRA1" s="190"/>
      <c r="DRB1" s="190"/>
      <c r="DRC1" s="190"/>
      <c r="DRD1" s="225">
        <f>+'IN PHIẾU THU'!DRE1</f>
        <v>0</v>
      </c>
      <c r="DRE1" s="226"/>
      <c r="DRF1" s="226"/>
      <c r="DRG1" s="227"/>
      <c r="DRH1" s="190"/>
      <c r="DRI1" s="190"/>
      <c r="DRJ1" s="190"/>
      <c r="DRK1" s="190"/>
      <c r="DRL1" s="225">
        <f>+'IN PHIẾU THU'!DRM1</f>
        <v>0</v>
      </c>
      <c r="DRM1" s="226"/>
      <c r="DRN1" s="226"/>
      <c r="DRO1" s="227"/>
      <c r="DRP1" s="190"/>
      <c r="DRQ1" s="190"/>
      <c r="DRR1" s="190"/>
      <c r="DRS1" s="190"/>
      <c r="DRT1" s="225">
        <f>+'IN PHIẾU THU'!DRU1</f>
        <v>0</v>
      </c>
      <c r="DRU1" s="226"/>
      <c r="DRV1" s="226"/>
      <c r="DRW1" s="227"/>
      <c r="DRX1" s="190"/>
      <c r="DRY1" s="190"/>
      <c r="DRZ1" s="190"/>
      <c r="DSA1" s="190"/>
      <c r="DSB1" s="225">
        <f>+'IN PHIẾU THU'!DSC1</f>
        <v>0</v>
      </c>
      <c r="DSC1" s="226"/>
      <c r="DSD1" s="226"/>
      <c r="DSE1" s="227"/>
      <c r="DSF1" s="190"/>
      <c r="DSG1" s="190"/>
      <c r="DSH1" s="190"/>
      <c r="DSI1" s="190"/>
      <c r="DSJ1" s="225">
        <f>+'IN PHIẾU THU'!DSK1</f>
        <v>0</v>
      </c>
      <c r="DSK1" s="226"/>
      <c r="DSL1" s="226"/>
      <c r="DSM1" s="227"/>
      <c r="DSN1" s="190"/>
      <c r="DSO1" s="190"/>
      <c r="DSP1" s="190"/>
      <c r="DSQ1" s="190"/>
      <c r="DSR1" s="225">
        <f>+'IN PHIẾU THU'!DSS1</f>
        <v>0</v>
      </c>
      <c r="DSS1" s="226"/>
      <c r="DST1" s="226"/>
      <c r="DSU1" s="227"/>
      <c r="DSV1" s="190"/>
      <c r="DSW1" s="190"/>
      <c r="DSX1" s="190"/>
      <c r="DSY1" s="190"/>
      <c r="DSZ1" s="225">
        <f>+'IN PHIẾU THU'!DTA1</f>
        <v>0</v>
      </c>
      <c r="DTA1" s="226"/>
      <c r="DTB1" s="226"/>
      <c r="DTC1" s="227"/>
      <c r="DTD1" s="190"/>
      <c r="DTE1" s="190"/>
      <c r="DTF1" s="190"/>
      <c r="DTG1" s="190"/>
      <c r="DTH1" s="225">
        <f>+'IN PHIẾU THU'!DTI1</f>
        <v>0</v>
      </c>
      <c r="DTI1" s="226"/>
      <c r="DTJ1" s="226"/>
      <c r="DTK1" s="227"/>
      <c r="DTL1" s="190"/>
      <c r="DTM1" s="190"/>
      <c r="DTN1" s="190"/>
      <c r="DTO1" s="190"/>
      <c r="DTP1" s="225">
        <f>+'IN PHIẾU THU'!DTQ1</f>
        <v>0</v>
      </c>
      <c r="DTQ1" s="226"/>
      <c r="DTR1" s="226"/>
      <c r="DTS1" s="227"/>
      <c r="DTT1" s="190"/>
      <c r="DTU1" s="190"/>
      <c r="DTV1" s="190"/>
      <c r="DTW1" s="190"/>
      <c r="DTX1" s="225">
        <f>+'IN PHIẾU THU'!DTY1</f>
        <v>0</v>
      </c>
      <c r="DTY1" s="226"/>
      <c r="DTZ1" s="226"/>
      <c r="DUA1" s="227"/>
      <c r="DUB1" s="190"/>
      <c r="DUC1" s="190"/>
      <c r="DUD1" s="190"/>
      <c r="DUE1" s="190"/>
      <c r="DUF1" s="225">
        <f>+'IN PHIẾU THU'!DUG1</f>
        <v>0</v>
      </c>
      <c r="DUG1" s="226"/>
      <c r="DUH1" s="226"/>
      <c r="DUI1" s="227"/>
      <c r="DUJ1" s="190"/>
      <c r="DUK1" s="190"/>
      <c r="DUL1" s="190"/>
      <c r="DUM1" s="190"/>
      <c r="DUN1" s="225">
        <f>+'IN PHIẾU THU'!DUO1</f>
        <v>0</v>
      </c>
      <c r="DUO1" s="226"/>
      <c r="DUP1" s="226"/>
      <c r="DUQ1" s="227"/>
      <c r="DUR1" s="190"/>
      <c r="DUS1" s="190"/>
      <c r="DUT1" s="190"/>
      <c r="DUU1" s="190"/>
      <c r="DUV1" s="225">
        <f>+'IN PHIẾU THU'!DUW1</f>
        <v>0</v>
      </c>
      <c r="DUW1" s="226"/>
      <c r="DUX1" s="226"/>
      <c r="DUY1" s="227"/>
      <c r="DUZ1" s="190"/>
      <c r="DVA1" s="190"/>
      <c r="DVB1" s="190"/>
      <c r="DVC1" s="190"/>
      <c r="DVD1" s="225">
        <f>+'IN PHIẾU THU'!DVE1</f>
        <v>0</v>
      </c>
      <c r="DVE1" s="226"/>
      <c r="DVF1" s="226"/>
      <c r="DVG1" s="227"/>
      <c r="DVH1" s="190"/>
      <c r="DVI1" s="190"/>
      <c r="DVJ1" s="190"/>
      <c r="DVK1" s="190"/>
      <c r="DVL1" s="225">
        <f>+'IN PHIẾU THU'!DVM1</f>
        <v>0</v>
      </c>
      <c r="DVM1" s="226"/>
      <c r="DVN1" s="226"/>
      <c r="DVO1" s="227"/>
      <c r="DVP1" s="190"/>
      <c r="DVQ1" s="190"/>
      <c r="DVR1" s="190"/>
      <c r="DVS1" s="190"/>
      <c r="DVT1" s="225">
        <f>+'IN PHIẾU THU'!DVU1</f>
        <v>0</v>
      </c>
      <c r="DVU1" s="226"/>
      <c r="DVV1" s="226"/>
      <c r="DVW1" s="227"/>
      <c r="DVX1" s="190"/>
      <c r="DVY1" s="190"/>
      <c r="DVZ1" s="190"/>
      <c r="DWA1" s="190"/>
      <c r="DWB1" s="225">
        <f>+'IN PHIẾU THU'!DWC1</f>
        <v>0</v>
      </c>
      <c r="DWC1" s="226"/>
      <c r="DWD1" s="226"/>
      <c r="DWE1" s="227"/>
      <c r="DWF1" s="190"/>
      <c r="DWG1" s="190"/>
      <c r="DWH1" s="190"/>
      <c r="DWI1" s="190"/>
      <c r="DWJ1" s="225">
        <f>+'IN PHIẾU THU'!DWK1</f>
        <v>0</v>
      </c>
      <c r="DWK1" s="226"/>
      <c r="DWL1" s="226"/>
      <c r="DWM1" s="227"/>
      <c r="DWN1" s="190"/>
      <c r="DWO1" s="190"/>
      <c r="DWP1" s="190"/>
      <c r="DWQ1" s="190"/>
      <c r="DWR1" s="225">
        <f>+'IN PHIẾU THU'!DWS1</f>
        <v>0</v>
      </c>
      <c r="DWS1" s="226"/>
      <c r="DWT1" s="226"/>
      <c r="DWU1" s="227"/>
      <c r="DWV1" s="190"/>
      <c r="DWW1" s="190"/>
      <c r="DWX1" s="190"/>
      <c r="DWY1" s="190"/>
      <c r="DWZ1" s="225">
        <f>+'IN PHIẾU THU'!DXA1</f>
        <v>0</v>
      </c>
      <c r="DXA1" s="226"/>
      <c r="DXB1" s="226"/>
      <c r="DXC1" s="227"/>
      <c r="DXD1" s="190"/>
      <c r="DXE1" s="190"/>
      <c r="DXF1" s="190"/>
      <c r="DXG1" s="190"/>
      <c r="DXH1" s="225">
        <f>+'IN PHIẾU THU'!DXI1</f>
        <v>0</v>
      </c>
      <c r="DXI1" s="226"/>
      <c r="DXJ1" s="226"/>
      <c r="DXK1" s="227"/>
      <c r="DXL1" s="190"/>
      <c r="DXM1" s="190"/>
      <c r="DXN1" s="190"/>
      <c r="DXO1" s="190"/>
      <c r="DXP1" s="225">
        <f>+'IN PHIẾU THU'!DXQ1</f>
        <v>0</v>
      </c>
      <c r="DXQ1" s="226"/>
      <c r="DXR1" s="226"/>
      <c r="DXS1" s="227"/>
      <c r="DXT1" s="190"/>
      <c r="DXU1" s="190"/>
      <c r="DXV1" s="190"/>
      <c r="DXW1" s="190"/>
      <c r="DXX1" s="225">
        <f>+'IN PHIẾU THU'!DXY1</f>
        <v>0</v>
      </c>
      <c r="DXY1" s="226"/>
      <c r="DXZ1" s="226"/>
      <c r="DYA1" s="227"/>
      <c r="DYB1" s="190"/>
      <c r="DYC1" s="190"/>
      <c r="DYD1" s="190"/>
      <c r="DYE1" s="190"/>
      <c r="DYF1" s="225">
        <f>+'IN PHIẾU THU'!DYG1</f>
        <v>0</v>
      </c>
      <c r="DYG1" s="226"/>
      <c r="DYH1" s="226"/>
      <c r="DYI1" s="227"/>
      <c r="DYJ1" s="190"/>
      <c r="DYK1" s="190"/>
      <c r="DYL1" s="190"/>
      <c r="DYM1" s="190"/>
      <c r="DYN1" s="225">
        <f>+'IN PHIẾU THU'!DYO1</f>
        <v>0</v>
      </c>
      <c r="DYO1" s="226"/>
      <c r="DYP1" s="226"/>
      <c r="DYQ1" s="227"/>
      <c r="DYR1" s="190"/>
      <c r="DYS1" s="190"/>
      <c r="DYT1" s="190"/>
      <c r="DYU1" s="190"/>
      <c r="DYV1" s="225">
        <f>+'IN PHIẾU THU'!DYW1</f>
        <v>0</v>
      </c>
      <c r="DYW1" s="226"/>
      <c r="DYX1" s="226"/>
      <c r="DYY1" s="227"/>
      <c r="DYZ1" s="190"/>
      <c r="DZA1" s="190"/>
      <c r="DZB1" s="190"/>
      <c r="DZC1" s="190"/>
      <c r="DZD1" s="225">
        <f>+'IN PHIẾU THU'!DZE1</f>
        <v>0</v>
      </c>
      <c r="DZE1" s="226"/>
      <c r="DZF1" s="226"/>
      <c r="DZG1" s="227"/>
      <c r="DZH1" s="190"/>
      <c r="DZI1" s="190"/>
      <c r="DZJ1" s="190"/>
      <c r="DZK1" s="190"/>
      <c r="DZL1" s="225">
        <f>+'IN PHIẾU THU'!DZM1</f>
        <v>0</v>
      </c>
      <c r="DZM1" s="226"/>
      <c r="DZN1" s="226"/>
      <c r="DZO1" s="227"/>
      <c r="DZP1" s="190"/>
      <c r="DZQ1" s="190"/>
      <c r="DZR1" s="190"/>
      <c r="DZS1" s="190"/>
      <c r="DZT1" s="225">
        <f>+'IN PHIẾU THU'!DZU1</f>
        <v>0</v>
      </c>
      <c r="DZU1" s="226"/>
      <c r="DZV1" s="226"/>
      <c r="DZW1" s="227"/>
      <c r="DZX1" s="190"/>
      <c r="DZY1" s="190"/>
      <c r="DZZ1" s="190"/>
      <c r="EAA1" s="190"/>
      <c r="EAB1" s="225">
        <f>+'IN PHIẾU THU'!EAC1</f>
        <v>0</v>
      </c>
      <c r="EAC1" s="226"/>
      <c r="EAD1" s="226"/>
      <c r="EAE1" s="227"/>
      <c r="EAF1" s="190"/>
      <c r="EAG1" s="190"/>
      <c r="EAH1" s="190"/>
      <c r="EAI1" s="190"/>
      <c r="EAJ1" s="225">
        <f>+'IN PHIẾU THU'!EAK1</f>
        <v>0</v>
      </c>
      <c r="EAK1" s="226"/>
      <c r="EAL1" s="226"/>
      <c r="EAM1" s="227"/>
      <c r="EAN1" s="190"/>
      <c r="EAO1" s="190"/>
      <c r="EAP1" s="190"/>
      <c r="EAQ1" s="190"/>
      <c r="EAR1" s="225">
        <f>+'IN PHIẾU THU'!EAS1</f>
        <v>0</v>
      </c>
      <c r="EAS1" s="226"/>
      <c r="EAT1" s="226"/>
      <c r="EAU1" s="227"/>
      <c r="EAV1" s="190"/>
      <c r="EAW1" s="190"/>
      <c r="EAX1" s="190"/>
      <c r="EAY1" s="190"/>
      <c r="EAZ1" s="225">
        <f>+'IN PHIẾU THU'!EBA1</f>
        <v>0</v>
      </c>
      <c r="EBA1" s="226"/>
      <c r="EBB1" s="226"/>
      <c r="EBC1" s="227"/>
      <c r="EBD1" s="190"/>
      <c r="EBE1" s="190"/>
      <c r="EBF1" s="190"/>
      <c r="EBG1" s="190"/>
      <c r="EBH1" s="225">
        <f>+'IN PHIẾU THU'!EBI1</f>
        <v>0</v>
      </c>
      <c r="EBI1" s="226"/>
      <c r="EBJ1" s="226"/>
      <c r="EBK1" s="227"/>
      <c r="EBL1" s="190"/>
      <c r="EBM1" s="190"/>
      <c r="EBN1" s="190"/>
      <c r="EBO1" s="190"/>
      <c r="EBP1" s="225">
        <f>+'IN PHIẾU THU'!EBQ1</f>
        <v>0</v>
      </c>
      <c r="EBQ1" s="226"/>
      <c r="EBR1" s="226"/>
      <c r="EBS1" s="227"/>
      <c r="EBT1" s="190"/>
      <c r="EBU1" s="190"/>
      <c r="EBV1" s="190"/>
      <c r="EBW1" s="190"/>
      <c r="EBX1" s="225">
        <f>+'IN PHIẾU THU'!EBY1</f>
        <v>0</v>
      </c>
      <c r="EBY1" s="226"/>
      <c r="EBZ1" s="226"/>
      <c r="ECA1" s="227"/>
      <c r="ECB1" s="190"/>
      <c r="ECC1" s="190"/>
      <c r="ECD1" s="190"/>
      <c r="ECE1" s="190"/>
      <c r="ECF1" s="225">
        <f>+'IN PHIẾU THU'!ECG1</f>
        <v>0</v>
      </c>
      <c r="ECG1" s="226"/>
      <c r="ECH1" s="226"/>
      <c r="ECI1" s="227"/>
      <c r="ECJ1" s="190"/>
      <c r="ECK1" s="190"/>
      <c r="ECL1" s="190"/>
      <c r="ECM1" s="190"/>
      <c r="ECN1" s="225">
        <f>+'IN PHIẾU THU'!ECO1</f>
        <v>0</v>
      </c>
      <c r="ECO1" s="226"/>
      <c r="ECP1" s="226"/>
      <c r="ECQ1" s="227"/>
      <c r="ECR1" s="190"/>
      <c r="ECS1" s="190"/>
      <c r="ECT1" s="190"/>
      <c r="ECU1" s="190"/>
      <c r="ECV1" s="225">
        <f>+'IN PHIẾU THU'!ECW1</f>
        <v>0</v>
      </c>
      <c r="ECW1" s="226"/>
      <c r="ECX1" s="226"/>
      <c r="ECY1" s="227"/>
      <c r="ECZ1" s="190"/>
      <c r="EDA1" s="190"/>
      <c r="EDB1" s="190"/>
      <c r="EDC1" s="190"/>
      <c r="EDD1" s="225">
        <f>+'IN PHIẾU THU'!EDE1</f>
        <v>0</v>
      </c>
      <c r="EDE1" s="226"/>
      <c r="EDF1" s="226"/>
      <c r="EDG1" s="227"/>
      <c r="EDH1" s="190"/>
      <c r="EDI1" s="190"/>
      <c r="EDJ1" s="190"/>
      <c r="EDK1" s="190"/>
      <c r="EDL1" s="225">
        <f>+'IN PHIẾU THU'!EDM1</f>
        <v>0</v>
      </c>
      <c r="EDM1" s="226"/>
      <c r="EDN1" s="226"/>
      <c r="EDO1" s="227"/>
      <c r="EDP1" s="190"/>
      <c r="EDQ1" s="190"/>
      <c r="EDR1" s="190"/>
      <c r="EDS1" s="190"/>
      <c r="EDT1" s="225">
        <f>+'IN PHIẾU THU'!EDU1</f>
        <v>0</v>
      </c>
      <c r="EDU1" s="226"/>
      <c r="EDV1" s="226"/>
      <c r="EDW1" s="227"/>
      <c r="EDX1" s="190"/>
      <c r="EDY1" s="190"/>
      <c r="EDZ1" s="190"/>
      <c r="EEA1" s="190"/>
      <c r="EEB1" s="225">
        <f>+'IN PHIẾU THU'!EEC1</f>
        <v>0</v>
      </c>
      <c r="EEC1" s="226"/>
      <c r="EED1" s="226"/>
      <c r="EEE1" s="227"/>
      <c r="EEF1" s="190"/>
      <c r="EEG1" s="190"/>
      <c r="EEH1" s="190"/>
      <c r="EEI1" s="190"/>
      <c r="EEJ1" s="225">
        <f>+'IN PHIẾU THU'!EEK1</f>
        <v>0</v>
      </c>
      <c r="EEK1" s="226"/>
      <c r="EEL1" s="226"/>
      <c r="EEM1" s="227"/>
      <c r="EEN1" s="190"/>
      <c r="EEO1" s="190"/>
      <c r="EEP1" s="190"/>
      <c r="EEQ1" s="190"/>
      <c r="EER1" s="225">
        <f>+'IN PHIẾU THU'!EES1</f>
        <v>0</v>
      </c>
      <c r="EES1" s="226"/>
      <c r="EET1" s="226"/>
      <c r="EEU1" s="227"/>
      <c r="EEV1" s="190"/>
      <c r="EEW1" s="190"/>
      <c r="EEX1" s="190"/>
      <c r="EEY1" s="190"/>
      <c r="EEZ1" s="225">
        <f>+'IN PHIẾU THU'!EFA1</f>
        <v>0</v>
      </c>
      <c r="EFA1" s="226"/>
      <c r="EFB1" s="226"/>
      <c r="EFC1" s="227"/>
      <c r="EFD1" s="190"/>
      <c r="EFE1" s="190"/>
      <c r="EFF1" s="190"/>
      <c r="EFG1" s="190"/>
      <c r="EFH1" s="225">
        <f>+'IN PHIẾU THU'!EFI1</f>
        <v>0</v>
      </c>
      <c r="EFI1" s="226"/>
      <c r="EFJ1" s="226"/>
      <c r="EFK1" s="227"/>
      <c r="EFL1" s="190"/>
      <c r="EFM1" s="190"/>
      <c r="EFN1" s="190"/>
      <c r="EFO1" s="190"/>
      <c r="EFP1" s="225">
        <f>+'IN PHIẾU THU'!EFQ1</f>
        <v>0</v>
      </c>
      <c r="EFQ1" s="226"/>
      <c r="EFR1" s="226"/>
      <c r="EFS1" s="227"/>
      <c r="EFT1" s="190"/>
      <c r="EFU1" s="190"/>
      <c r="EFV1" s="190"/>
      <c r="EFW1" s="190"/>
      <c r="EFX1" s="225">
        <f>+'IN PHIẾU THU'!EFY1</f>
        <v>0</v>
      </c>
      <c r="EFY1" s="226"/>
      <c r="EFZ1" s="226"/>
      <c r="EGA1" s="227"/>
      <c r="EGB1" s="190"/>
      <c r="EGC1" s="190"/>
      <c r="EGD1" s="190"/>
      <c r="EGE1" s="190"/>
      <c r="EGF1" s="225">
        <f>+'IN PHIẾU THU'!EGG1</f>
        <v>0</v>
      </c>
      <c r="EGG1" s="226"/>
      <c r="EGH1" s="226"/>
      <c r="EGI1" s="227"/>
      <c r="EGJ1" s="190"/>
      <c r="EGK1" s="190"/>
      <c r="EGL1" s="190"/>
      <c r="EGM1" s="190"/>
      <c r="EGN1" s="225">
        <f>+'IN PHIẾU THU'!EGO1</f>
        <v>0</v>
      </c>
      <c r="EGO1" s="226"/>
      <c r="EGP1" s="226"/>
      <c r="EGQ1" s="227"/>
      <c r="EGR1" s="190"/>
      <c r="EGS1" s="190"/>
      <c r="EGT1" s="190"/>
      <c r="EGU1" s="190"/>
      <c r="EGV1" s="225">
        <f>+'IN PHIẾU THU'!EGW1</f>
        <v>0</v>
      </c>
      <c r="EGW1" s="226"/>
      <c r="EGX1" s="226"/>
      <c r="EGY1" s="227"/>
      <c r="EGZ1" s="190"/>
      <c r="EHA1" s="190"/>
      <c r="EHB1" s="190"/>
      <c r="EHC1" s="190"/>
      <c r="EHD1" s="225">
        <f>+'IN PHIẾU THU'!EHE1</f>
        <v>0</v>
      </c>
      <c r="EHE1" s="226"/>
      <c r="EHF1" s="226"/>
      <c r="EHG1" s="227"/>
      <c r="EHH1" s="190"/>
      <c r="EHI1" s="190"/>
      <c r="EHJ1" s="190"/>
      <c r="EHK1" s="190"/>
      <c r="EHL1" s="225">
        <f>+'IN PHIẾU THU'!EHM1</f>
        <v>0</v>
      </c>
      <c r="EHM1" s="226"/>
      <c r="EHN1" s="226"/>
      <c r="EHO1" s="227"/>
      <c r="EHP1" s="190"/>
      <c r="EHQ1" s="190"/>
      <c r="EHR1" s="190"/>
      <c r="EHS1" s="190"/>
      <c r="EHT1" s="225">
        <f>+'IN PHIẾU THU'!EHU1</f>
        <v>0</v>
      </c>
      <c r="EHU1" s="226"/>
      <c r="EHV1" s="226"/>
      <c r="EHW1" s="227"/>
      <c r="EHX1" s="190"/>
      <c r="EHY1" s="190"/>
      <c r="EHZ1" s="190"/>
      <c r="EIA1" s="190"/>
      <c r="EIB1" s="225">
        <f>+'IN PHIẾU THU'!EIC1</f>
        <v>0</v>
      </c>
      <c r="EIC1" s="226"/>
      <c r="EID1" s="226"/>
      <c r="EIE1" s="227"/>
      <c r="EIF1" s="190"/>
      <c r="EIG1" s="190"/>
      <c r="EIH1" s="190"/>
      <c r="EII1" s="190"/>
      <c r="EIJ1" s="225">
        <f>+'IN PHIẾU THU'!EIK1</f>
        <v>0</v>
      </c>
      <c r="EIK1" s="226"/>
      <c r="EIL1" s="226"/>
      <c r="EIM1" s="227"/>
      <c r="EIN1" s="190"/>
      <c r="EIO1" s="190"/>
      <c r="EIP1" s="190"/>
      <c r="EIQ1" s="190"/>
      <c r="EIR1" s="225">
        <f>+'IN PHIẾU THU'!EIS1</f>
        <v>0</v>
      </c>
      <c r="EIS1" s="226"/>
      <c r="EIT1" s="226"/>
      <c r="EIU1" s="227"/>
      <c r="EIV1" s="190"/>
      <c r="EIW1" s="190"/>
      <c r="EIX1" s="190"/>
      <c r="EIY1" s="190"/>
      <c r="EIZ1" s="225">
        <f>+'IN PHIẾU THU'!EJA1</f>
        <v>0</v>
      </c>
      <c r="EJA1" s="226"/>
      <c r="EJB1" s="226"/>
      <c r="EJC1" s="227"/>
      <c r="EJD1" s="190"/>
      <c r="EJE1" s="190"/>
      <c r="EJF1" s="190"/>
      <c r="EJG1" s="190"/>
      <c r="EJH1" s="225">
        <f>+'IN PHIẾU THU'!EJI1</f>
        <v>0</v>
      </c>
      <c r="EJI1" s="226"/>
      <c r="EJJ1" s="226"/>
      <c r="EJK1" s="227"/>
      <c r="EJL1" s="190"/>
      <c r="EJM1" s="190"/>
      <c r="EJN1" s="190"/>
      <c r="EJO1" s="190"/>
      <c r="EJP1" s="225">
        <f>+'IN PHIẾU THU'!EJQ1</f>
        <v>0</v>
      </c>
      <c r="EJQ1" s="226"/>
      <c r="EJR1" s="226"/>
      <c r="EJS1" s="227"/>
      <c r="EJT1" s="190"/>
      <c r="EJU1" s="190"/>
      <c r="EJV1" s="190"/>
      <c r="EJW1" s="190"/>
      <c r="EJX1" s="225">
        <f>+'IN PHIẾU THU'!EJY1</f>
        <v>0</v>
      </c>
      <c r="EJY1" s="226"/>
      <c r="EJZ1" s="226"/>
      <c r="EKA1" s="227"/>
      <c r="EKB1" s="190"/>
      <c r="EKC1" s="190"/>
      <c r="EKD1" s="190"/>
      <c r="EKE1" s="190"/>
      <c r="EKF1" s="225">
        <f>+'IN PHIẾU THU'!EKG1</f>
        <v>0</v>
      </c>
      <c r="EKG1" s="226"/>
      <c r="EKH1" s="226"/>
      <c r="EKI1" s="227"/>
      <c r="EKJ1" s="190"/>
      <c r="EKK1" s="190"/>
      <c r="EKL1" s="190"/>
      <c r="EKM1" s="190"/>
      <c r="EKN1" s="225">
        <f>+'IN PHIẾU THU'!EKO1</f>
        <v>0</v>
      </c>
      <c r="EKO1" s="226"/>
      <c r="EKP1" s="226"/>
      <c r="EKQ1" s="227"/>
      <c r="EKR1" s="190"/>
      <c r="EKS1" s="190"/>
      <c r="EKT1" s="190"/>
      <c r="EKU1" s="190"/>
      <c r="EKV1" s="225">
        <f>+'IN PHIẾU THU'!EKW1</f>
        <v>0</v>
      </c>
      <c r="EKW1" s="226"/>
      <c r="EKX1" s="226"/>
      <c r="EKY1" s="227"/>
      <c r="EKZ1" s="190"/>
      <c r="ELA1" s="190"/>
      <c r="ELB1" s="190"/>
      <c r="ELC1" s="190"/>
      <c r="ELD1" s="225">
        <f>+'IN PHIẾU THU'!ELE1</f>
        <v>0</v>
      </c>
      <c r="ELE1" s="226"/>
      <c r="ELF1" s="226"/>
      <c r="ELG1" s="227"/>
      <c r="ELH1" s="190"/>
      <c r="ELI1" s="190"/>
      <c r="ELJ1" s="190"/>
      <c r="ELK1" s="190"/>
      <c r="ELL1" s="225">
        <f>+'IN PHIẾU THU'!ELM1</f>
        <v>0</v>
      </c>
      <c r="ELM1" s="226"/>
      <c r="ELN1" s="226"/>
      <c r="ELO1" s="227"/>
      <c r="ELP1" s="190"/>
      <c r="ELQ1" s="190"/>
      <c r="ELR1" s="190"/>
      <c r="ELS1" s="190"/>
      <c r="ELT1" s="225">
        <f>+'IN PHIẾU THU'!ELU1</f>
        <v>0</v>
      </c>
      <c r="ELU1" s="226"/>
      <c r="ELV1" s="226"/>
      <c r="ELW1" s="227"/>
      <c r="ELX1" s="190"/>
      <c r="ELY1" s="190"/>
      <c r="ELZ1" s="190"/>
      <c r="EMA1" s="190"/>
      <c r="EMB1" s="225">
        <f>+'IN PHIẾU THU'!EMC1</f>
        <v>0</v>
      </c>
      <c r="EMC1" s="226"/>
      <c r="EMD1" s="226"/>
      <c r="EME1" s="227"/>
      <c r="EMF1" s="190"/>
      <c r="EMG1" s="190"/>
      <c r="EMH1" s="190"/>
      <c r="EMI1" s="190"/>
      <c r="EMJ1" s="225">
        <f>+'IN PHIẾU THU'!EMK1</f>
        <v>0</v>
      </c>
      <c r="EMK1" s="226"/>
      <c r="EML1" s="226"/>
      <c r="EMM1" s="227"/>
      <c r="EMN1" s="190"/>
      <c r="EMO1" s="190"/>
      <c r="EMP1" s="190"/>
      <c r="EMQ1" s="190"/>
      <c r="EMR1" s="225">
        <f>+'IN PHIẾU THU'!EMS1</f>
        <v>0</v>
      </c>
      <c r="EMS1" s="226"/>
      <c r="EMT1" s="226"/>
      <c r="EMU1" s="227"/>
      <c r="EMV1" s="190"/>
      <c r="EMW1" s="190"/>
      <c r="EMX1" s="190"/>
      <c r="EMY1" s="190"/>
      <c r="EMZ1" s="225">
        <f>+'IN PHIẾU THU'!ENA1</f>
        <v>0</v>
      </c>
      <c r="ENA1" s="226"/>
      <c r="ENB1" s="226"/>
      <c r="ENC1" s="227"/>
      <c r="END1" s="190"/>
      <c r="ENE1" s="190"/>
      <c r="ENF1" s="190"/>
      <c r="ENG1" s="190"/>
      <c r="ENH1" s="225">
        <f>+'IN PHIẾU THU'!ENI1</f>
        <v>0</v>
      </c>
      <c r="ENI1" s="226"/>
      <c r="ENJ1" s="226"/>
      <c r="ENK1" s="227"/>
      <c r="ENL1" s="190"/>
      <c r="ENM1" s="190"/>
      <c r="ENN1" s="190"/>
      <c r="ENO1" s="190"/>
      <c r="ENP1" s="225">
        <f>+'IN PHIẾU THU'!ENQ1</f>
        <v>0</v>
      </c>
      <c r="ENQ1" s="226"/>
      <c r="ENR1" s="226"/>
      <c r="ENS1" s="227"/>
      <c r="ENT1" s="190"/>
      <c r="ENU1" s="190"/>
      <c r="ENV1" s="190"/>
      <c r="ENW1" s="190"/>
      <c r="ENX1" s="225">
        <f>+'IN PHIẾU THU'!ENY1</f>
        <v>0</v>
      </c>
      <c r="ENY1" s="226"/>
      <c r="ENZ1" s="226"/>
      <c r="EOA1" s="227"/>
      <c r="EOB1" s="190"/>
      <c r="EOC1" s="190"/>
      <c r="EOD1" s="190"/>
      <c r="EOE1" s="190"/>
      <c r="EOF1" s="225">
        <f>+'IN PHIẾU THU'!EOG1</f>
        <v>0</v>
      </c>
      <c r="EOG1" s="226"/>
      <c r="EOH1" s="226"/>
      <c r="EOI1" s="227"/>
      <c r="EOJ1" s="190"/>
      <c r="EOK1" s="190"/>
      <c r="EOL1" s="190"/>
      <c r="EOM1" s="190"/>
      <c r="EON1" s="225">
        <f>+'IN PHIẾU THU'!EOO1</f>
        <v>0</v>
      </c>
      <c r="EOO1" s="226"/>
      <c r="EOP1" s="226"/>
      <c r="EOQ1" s="227"/>
      <c r="EOR1" s="190"/>
      <c r="EOS1" s="190"/>
      <c r="EOT1" s="190"/>
      <c r="EOU1" s="190"/>
      <c r="EOV1" s="225">
        <f>+'IN PHIẾU THU'!EOW1</f>
        <v>0</v>
      </c>
      <c r="EOW1" s="226"/>
      <c r="EOX1" s="226"/>
      <c r="EOY1" s="227"/>
      <c r="EOZ1" s="190"/>
      <c r="EPA1" s="190"/>
      <c r="EPB1" s="190"/>
      <c r="EPC1" s="190"/>
      <c r="EPD1" s="225">
        <f>+'IN PHIẾU THU'!EPE1</f>
        <v>0</v>
      </c>
      <c r="EPE1" s="226"/>
      <c r="EPF1" s="226"/>
      <c r="EPG1" s="227"/>
      <c r="EPH1" s="190"/>
      <c r="EPI1" s="190"/>
      <c r="EPJ1" s="190"/>
      <c r="EPK1" s="190"/>
      <c r="EPL1" s="225">
        <f>+'IN PHIẾU THU'!EPM1</f>
        <v>0</v>
      </c>
      <c r="EPM1" s="226"/>
      <c r="EPN1" s="226"/>
      <c r="EPO1" s="227"/>
      <c r="EPP1" s="190"/>
      <c r="EPQ1" s="190"/>
      <c r="EPR1" s="190"/>
      <c r="EPS1" s="190"/>
      <c r="EPT1" s="225">
        <f>+'IN PHIẾU THU'!EPU1</f>
        <v>0</v>
      </c>
      <c r="EPU1" s="226"/>
      <c r="EPV1" s="226"/>
      <c r="EPW1" s="227"/>
      <c r="EPX1" s="190"/>
      <c r="EPY1" s="190"/>
      <c r="EPZ1" s="190"/>
      <c r="EQA1" s="190"/>
      <c r="EQB1" s="225">
        <f>+'IN PHIẾU THU'!EQC1</f>
        <v>0</v>
      </c>
      <c r="EQC1" s="226"/>
      <c r="EQD1" s="226"/>
      <c r="EQE1" s="227"/>
      <c r="EQF1" s="190"/>
      <c r="EQG1" s="190"/>
      <c r="EQH1" s="190"/>
      <c r="EQI1" s="190"/>
      <c r="EQJ1" s="225">
        <f>+'IN PHIẾU THU'!EQK1</f>
        <v>0</v>
      </c>
      <c r="EQK1" s="226"/>
      <c r="EQL1" s="226"/>
      <c r="EQM1" s="227"/>
      <c r="EQN1" s="190"/>
      <c r="EQO1" s="190"/>
      <c r="EQP1" s="190"/>
      <c r="EQQ1" s="190"/>
      <c r="EQR1" s="225">
        <f>+'IN PHIẾU THU'!EQS1</f>
        <v>0</v>
      </c>
      <c r="EQS1" s="226"/>
      <c r="EQT1" s="226"/>
      <c r="EQU1" s="227"/>
      <c r="EQV1" s="190"/>
      <c r="EQW1" s="190"/>
      <c r="EQX1" s="190"/>
      <c r="EQY1" s="190"/>
      <c r="EQZ1" s="225">
        <f>+'IN PHIẾU THU'!ERA1</f>
        <v>0</v>
      </c>
      <c r="ERA1" s="226"/>
      <c r="ERB1" s="226"/>
      <c r="ERC1" s="227"/>
      <c r="ERD1" s="190"/>
      <c r="ERE1" s="190"/>
      <c r="ERF1" s="190"/>
      <c r="ERG1" s="190"/>
      <c r="ERH1" s="225">
        <f>+'IN PHIẾU THU'!ERI1</f>
        <v>0</v>
      </c>
      <c r="ERI1" s="226"/>
      <c r="ERJ1" s="226"/>
      <c r="ERK1" s="227"/>
      <c r="ERL1" s="190"/>
      <c r="ERM1" s="190"/>
      <c r="ERN1" s="190"/>
      <c r="ERO1" s="190"/>
      <c r="ERP1" s="225">
        <f>+'IN PHIẾU THU'!ERQ1</f>
        <v>0</v>
      </c>
      <c r="ERQ1" s="226"/>
      <c r="ERR1" s="226"/>
      <c r="ERS1" s="227"/>
      <c r="ERT1" s="190"/>
      <c r="ERU1" s="190"/>
      <c r="ERV1" s="190"/>
      <c r="ERW1" s="190"/>
      <c r="ERX1" s="225">
        <f>+'IN PHIẾU THU'!ERY1</f>
        <v>0</v>
      </c>
      <c r="ERY1" s="226"/>
      <c r="ERZ1" s="226"/>
      <c r="ESA1" s="227"/>
      <c r="ESB1" s="190"/>
      <c r="ESC1" s="190"/>
      <c r="ESD1" s="190"/>
      <c r="ESE1" s="190"/>
      <c r="ESF1" s="225">
        <f>+'IN PHIẾU THU'!ESG1</f>
        <v>0</v>
      </c>
      <c r="ESG1" s="226"/>
      <c r="ESH1" s="226"/>
      <c r="ESI1" s="227"/>
      <c r="ESJ1" s="190"/>
      <c r="ESK1" s="190"/>
      <c r="ESL1" s="190"/>
      <c r="ESM1" s="190"/>
      <c r="ESN1" s="225">
        <f>+'IN PHIẾU THU'!ESO1</f>
        <v>0</v>
      </c>
      <c r="ESO1" s="226"/>
      <c r="ESP1" s="226"/>
      <c r="ESQ1" s="227"/>
      <c r="ESR1" s="190"/>
      <c r="ESS1" s="190"/>
      <c r="EST1" s="190"/>
      <c r="ESU1" s="190"/>
      <c r="ESV1" s="225">
        <f>+'IN PHIẾU THU'!ESW1</f>
        <v>0</v>
      </c>
      <c r="ESW1" s="226"/>
      <c r="ESX1" s="226"/>
      <c r="ESY1" s="227"/>
      <c r="ESZ1" s="190"/>
      <c r="ETA1" s="190"/>
      <c r="ETB1" s="190"/>
      <c r="ETC1" s="190"/>
      <c r="ETD1" s="225">
        <f>+'IN PHIẾU THU'!ETE1</f>
        <v>0</v>
      </c>
      <c r="ETE1" s="226"/>
      <c r="ETF1" s="226"/>
      <c r="ETG1" s="227"/>
      <c r="ETH1" s="190"/>
      <c r="ETI1" s="190"/>
      <c r="ETJ1" s="190"/>
      <c r="ETK1" s="190"/>
      <c r="ETL1" s="225">
        <f>+'IN PHIẾU THU'!ETM1</f>
        <v>0</v>
      </c>
      <c r="ETM1" s="226"/>
      <c r="ETN1" s="226"/>
      <c r="ETO1" s="227"/>
      <c r="ETP1" s="190"/>
      <c r="ETQ1" s="190"/>
      <c r="ETR1" s="190"/>
      <c r="ETS1" s="190"/>
      <c r="ETT1" s="225">
        <f>+'IN PHIẾU THU'!ETU1</f>
        <v>0</v>
      </c>
      <c r="ETU1" s="226"/>
      <c r="ETV1" s="226"/>
      <c r="ETW1" s="227"/>
      <c r="ETX1" s="190"/>
      <c r="ETY1" s="190"/>
      <c r="ETZ1" s="190"/>
      <c r="EUA1" s="190"/>
      <c r="EUB1" s="225">
        <f>+'IN PHIẾU THU'!EUC1</f>
        <v>0</v>
      </c>
      <c r="EUC1" s="226"/>
      <c r="EUD1" s="226"/>
      <c r="EUE1" s="227"/>
      <c r="EUF1" s="190"/>
      <c r="EUG1" s="190"/>
      <c r="EUH1" s="190"/>
      <c r="EUI1" s="190"/>
      <c r="EUJ1" s="225">
        <f>+'IN PHIẾU THU'!EUK1</f>
        <v>0</v>
      </c>
      <c r="EUK1" s="226"/>
      <c r="EUL1" s="226"/>
      <c r="EUM1" s="227"/>
      <c r="EUN1" s="190"/>
      <c r="EUO1" s="190"/>
      <c r="EUP1" s="190"/>
      <c r="EUQ1" s="190"/>
      <c r="EUR1" s="225">
        <f>+'IN PHIẾU THU'!EUS1</f>
        <v>0</v>
      </c>
      <c r="EUS1" s="226"/>
      <c r="EUT1" s="226"/>
      <c r="EUU1" s="227"/>
      <c r="EUV1" s="190"/>
      <c r="EUW1" s="190"/>
      <c r="EUX1" s="190"/>
      <c r="EUY1" s="190"/>
      <c r="EUZ1" s="225">
        <f>+'IN PHIẾU THU'!EVA1</f>
        <v>0</v>
      </c>
      <c r="EVA1" s="226"/>
      <c r="EVB1" s="226"/>
      <c r="EVC1" s="227"/>
      <c r="EVD1" s="190"/>
      <c r="EVE1" s="190"/>
      <c r="EVF1" s="190"/>
      <c r="EVG1" s="190"/>
      <c r="EVH1" s="225">
        <f>+'IN PHIẾU THU'!EVI1</f>
        <v>0</v>
      </c>
      <c r="EVI1" s="226"/>
      <c r="EVJ1" s="226"/>
      <c r="EVK1" s="227"/>
      <c r="EVL1" s="190"/>
      <c r="EVM1" s="190"/>
      <c r="EVN1" s="190"/>
      <c r="EVO1" s="190"/>
      <c r="EVP1" s="225">
        <f>+'IN PHIẾU THU'!EVQ1</f>
        <v>0</v>
      </c>
      <c r="EVQ1" s="226"/>
      <c r="EVR1" s="226"/>
      <c r="EVS1" s="227"/>
      <c r="EVT1" s="190"/>
      <c r="EVU1" s="190"/>
      <c r="EVV1" s="190"/>
      <c r="EVW1" s="190"/>
      <c r="EVX1" s="225">
        <f>+'IN PHIẾU THU'!EVY1</f>
        <v>0</v>
      </c>
      <c r="EVY1" s="226"/>
      <c r="EVZ1" s="226"/>
      <c r="EWA1" s="227"/>
      <c r="EWB1" s="190"/>
      <c r="EWC1" s="190"/>
      <c r="EWD1" s="190"/>
      <c r="EWE1" s="190"/>
      <c r="EWF1" s="225">
        <f>+'IN PHIẾU THU'!EWG1</f>
        <v>0</v>
      </c>
      <c r="EWG1" s="226"/>
      <c r="EWH1" s="226"/>
      <c r="EWI1" s="227"/>
      <c r="EWJ1" s="190"/>
      <c r="EWK1" s="190"/>
      <c r="EWL1" s="190"/>
      <c r="EWM1" s="190"/>
      <c r="EWN1" s="225">
        <f>+'IN PHIẾU THU'!EWO1</f>
        <v>0</v>
      </c>
      <c r="EWO1" s="226"/>
      <c r="EWP1" s="226"/>
      <c r="EWQ1" s="227"/>
      <c r="EWR1" s="190"/>
      <c r="EWS1" s="190"/>
      <c r="EWT1" s="190"/>
      <c r="EWU1" s="190"/>
      <c r="EWV1" s="225">
        <f>+'IN PHIẾU THU'!EWW1</f>
        <v>0</v>
      </c>
      <c r="EWW1" s="226"/>
      <c r="EWX1" s="226"/>
      <c r="EWY1" s="227"/>
      <c r="EWZ1" s="190"/>
      <c r="EXA1" s="190"/>
      <c r="EXB1" s="190"/>
      <c r="EXC1" s="190"/>
      <c r="EXD1" s="225">
        <f>+'IN PHIẾU THU'!EXE1</f>
        <v>0</v>
      </c>
      <c r="EXE1" s="226"/>
      <c r="EXF1" s="226"/>
      <c r="EXG1" s="227"/>
      <c r="EXH1" s="190"/>
      <c r="EXI1" s="190"/>
      <c r="EXJ1" s="190"/>
      <c r="EXK1" s="190"/>
      <c r="EXL1" s="225">
        <f>+'IN PHIẾU THU'!EXM1</f>
        <v>0</v>
      </c>
      <c r="EXM1" s="226"/>
      <c r="EXN1" s="226"/>
      <c r="EXO1" s="227"/>
      <c r="EXP1" s="190"/>
      <c r="EXQ1" s="190"/>
      <c r="EXR1" s="190"/>
      <c r="EXS1" s="190"/>
      <c r="EXT1" s="225">
        <f>+'IN PHIẾU THU'!EXU1</f>
        <v>0</v>
      </c>
      <c r="EXU1" s="226"/>
      <c r="EXV1" s="226"/>
      <c r="EXW1" s="227"/>
      <c r="EXX1" s="190"/>
      <c r="EXY1" s="190"/>
      <c r="EXZ1" s="190"/>
      <c r="EYA1" s="190"/>
      <c r="EYB1" s="225">
        <f>+'IN PHIẾU THU'!EYC1</f>
        <v>0</v>
      </c>
      <c r="EYC1" s="226"/>
      <c r="EYD1" s="226"/>
      <c r="EYE1" s="227"/>
      <c r="EYF1" s="190"/>
      <c r="EYG1" s="190"/>
      <c r="EYH1" s="190"/>
      <c r="EYI1" s="190"/>
      <c r="EYJ1" s="225">
        <f>+'IN PHIẾU THU'!EYK1</f>
        <v>0</v>
      </c>
      <c r="EYK1" s="226"/>
      <c r="EYL1" s="226"/>
      <c r="EYM1" s="227"/>
      <c r="EYN1" s="190"/>
      <c r="EYO1" s="190"/>
      <c r="EYP1" s="190"/>
      <c r="EYQ1" s="190"/>
      <c r="EYR1" s="225">
        <f>+'IN PHIẾU THU'!EYS1</f>
        <v>0</v>
      </c>
      <c r="EYS1" s="226"/>
      <c r="EYT1" s="226"/>
      <c r="EYU1" s="227"/>
      <c r="EYV1" s="190"/>
      <c r="EYW1" s="190"/>
      <c r="EYX1" s="190"/>
      <c r="EYY1" s="190"/>
      <c r="EYZ1" s="225">
        <f>+'IN PHIẾU THU'!EZA1</f>
        <v>0</v>
      </c>
      <c r="EZA1" s="226"/>
      <c r="EZB1" s="226"/>
      <c r="EZC1" s="227"/>
      <c r="EZD1" s="190"/>
      <c r="EZE1" s="190"/>
      <c r="EZF1" s="190"/>
      <c r="EZG1" s="190"/>
      <c r="EZH1" s="225">
        <f>+'IN PHIẾU THU'!EZI1</f>
        <v>0</v>
      </c>
      <c r="EZI1" s="226"/>
      <c r="EZJ1" s="226"/>
      <c r="EZK1" s="227"/>
      <c r="EZL1" s="190"/>
      <c r="EZM1" s="190"/>
      <c r="EZN1" s="190"/>
      <c r="EZO1" s="190"/>
      <c r="EZP1" s="225">
        <f>+'IN PHIẾU THU'!EZQ1</f>
        <v>0</v>
      </c>
      <c r="EZQ1" s="226"/>
      <c r="EZR1" s="226"/>
      <c r="EZS1" s="227"/>
      <c r="EZT1" s="190"/>
      <c r="EZU1" s="190"/>
      <c r="EZV1" s="190"/>
      <c r="EZW1" s="190"/>
      <c r="EZX1" s="225">
        <f>+'IN PHIẾU THU'!EZY1</f>
        <v>0</v>
      </c>
      <c r="EZY1" s="226"/>
      <c r="EZZ1" s="226"/>
      <c r="FAA1" s="227"/>
      <c r="FAB1" s="190"/>
      <c r="FAC1" s="190"/>
      <c r="FAD1" s="190"/>
      <c r="FAE1" s="190"/>
      <c r="FAF1" s="225">
        <f>+'IN PHIẾU THU'!FAG1</f>
        <v>0</v>
      </c>
      <c r="FAG1" s="226"/>
      <c r="FAH1" s="226"/>
      <c r="FAI1" s="227"/>
      <c r="FAJ1" s="190"/>
      <c r="FAK1" s="190"/>
      <c r="FAL1" s="190"/>
      <c r="FAM1" s="190"/>
      <c r="FAN1" s="225">
        <f>+'IN PHIẾU THU'!FAO1</f>
        <v>0</v>
      </c>
      <c r="FAO1" s="226"/>
      <c r="FAP1" s="226"/>
      <c r="FAQ1" s="227"/>
      <c r="FAR1" s="190"/>
      <c r="FAS1" s="190"/>
      <c r="FAT1" s="190"/>
      <c r="FAU1" s="190"/>
      <c r="FAV1" s="225">
        <f>+'IN PHIẾU THU'!FAW1</f>
        <v>0</v>
      </c>
      <c r="FAW1" s="226"/>
      <c r="FAX1" s="226"/>
      <c r="FAY1" s="227"/>
      <c r="FAZ1" s="190"/>
      <c r="FBA1" s="190"/>
      <c r="FBB1" s="190"/>
      <c r="FBC1" s="190"/>
      <c r="FBD1" s="225">
        <f>+'IN PHIẾU THU'!FBE1</f>
        <v>0</v>
      </c>
      <c r="FBE1" s="226"/>
      <c r="FBF1" s="226"/>
      <c r="FBG1" s="227"/>
      <c r="FBH1" s="190"/>
      <c r="FBI1" s="190"/>
      <c r="FBJ1" s="190"/>
      <c r="FBK1" s="190"/>
      <c r="FBL1" s="225">
        <f>+'IN PHIẾU THU'!FBM1</f>
        <v>0</v>
      </c>
      <c r="FBM1" s="226"/>
      <c r="FBN1" s="226"/>
      <c r="FBO1" s="227"/>
      <c r="FBP1" s="190"/>
      <c r="FBQ1" s="190"/>
      <c r="FBR1" s="190"/>
      <c r="FBS1" s="190"/>
      <c r="FBT1" s="225">
        <f>+'IN PHIẾU THU'!FBU1</f>
        <v>0</v>
      </c>
      <c r="FBU1" s="226"/>
      <c r="FBV1" s="226"/>
      <c r="FBW1" s="227"/>
      <c r="FBX1" s="190"/>
      <c r="FBY1" s="190"/>
      <c r="FBZ1" s="190"/>
      <c r="FCA1" s="190"/>
      <c r="FCB1" s="225">
        <f>+'IN PHIẾU THU'!FCC1</f>
        <v>0</v>
      </c>
      <c r="FCC1" s="226"/>
      <c r="FCD1" s="226"/>
      <c r="FCE1" s="227"/>
      <c r="FCF1" s="190"/>
      <c r="FCG1" s="190"/>
      <c r="FCH1" s="190"/>
      <c r="FCI1" s="190"/>
      <c r="FCJ1" s="225">
        <f>+'IN PHIẾU THU'!FCK1</f>
        <v>0</v>
      </c>
      <c r="FCK1" s="226"/>
      <c r="FCL1" s="226"/>
      <c r="FCM1" s="227"/>
      <c r="FCN1" s="190"/>
      <c r="FCO1" s="190"/>
      <c r="FCP1" s="190"/>
      <c r="FCQ1" s="190"/>
      <c r="FCR1" s="225">
        <f>+'IN PHIẾU THU'!FCS1</f>
        <v>0</v>
      </c>
      <c r="FCS1" s="226"/>
      <c r="FCT1" s="226"/>
      <c r="FCU1" s="227"/>
      <c r="FCV1" s="190"/>
      <c r="FCW1" s="190"/>
      <c r="FCX1" s="190"/>
      <c r="FCY1" s="190"/>
      <c r="FCZ1" s="225">
        <f>+'IN PHIẾU THU'!FDA1</f>
        <v>0</v>
      </c>
      <c r="FDA1" s="226"/>
      <c r="FDB1" s="226"/>
      <c r="FDC1" s="227"/>
      <c r="FDD1" s="190"/>
      <c r="FDE1" s="190"/>
      <c r="FDF1" s="190"/>
      <c r="FDG1" s="190"/>
      <c r="FDH1" s="225">
        <f>+'IN PHIẾU THU'!FDI1</f>
        <v>0</v>
      </c>
      <c r="FDI1" s="226"/>
      <c r="FDJ1" s="226"/>
      <c r="FDK1" s="227"/>
      <c r="FDL1" s="190"/>
      <c r="FDM1" s="190"/>
      <c r="FDN1" s="190"/>
      <c r="FDO1" s="190"/>
      <c r="FDP1" s="225">
        <f>+'IN PHIẾU THU'!FDQ1</f>
        <v>0</v>
      </c>
      <c r="FDQ1" s="226"/>
      <c r="FDR1" s="226"/>
      <c r="FDS1" s="227"/>
      <c r="FDT1" s="190"/>
      <c r="FDU1" s="190"/>
      <c r="FDV1" s="190"/>
      <c r="FDW1" s="190"/>
      <c r="FDX1" s="225">
        <f>+'IN PHIẾU THU'!FDY1</f>
        <v>0</v>
      </c>
      <c r="FDY1" s="226"/>
      <c r="FDZ1" s="226"/>
      <c r="FEA1" s="227"/>
      <c r="FEB1" s="190"/>
      <c r="FEC1" s="190"/>
      <c r="FED1" s="190"/>
      <c r="FEE1" s="190"/>
      <c r="FEF1" s="225">
        <f>+'IN PHIẾU THU'!FEG1</f>
        <v>0</v>
      </c>
      <c r="FEG1" s="226"/>
      <c r="FEH1" s="226"/>
      <c r="FEI1" s="227"/>
      <c r="FEJ1" s="190"/>
      <c r="FEK1" s="190"/>
      <c r="FEL1" s="190"/>
      <c r="FEM1" s="190"/>
      <c r="FEN1" s="225">
        <f>+'IN PHIẾU THU'!FEO1</f>
        <v>0</v>
      </c>
      <c r="FEO1" s="226"/>
      <c r="FEP1" s="226"/>
      <c r="FEQ1" s="227"/>
      <c r="FER1" s="190"/>
      <c r="FES1" s="190"/>
      <c r="FET1" s="190"/>
      <c r="FEU1" s="190"/>
      <c r="FEV1" s="225">
        <f>+'IN PHIẾU THU'!FEW1</f>
        <v>0</v>
      </c>
      <c r="FEW1" s="226"/>
      <c r="FEX1" s="226"/>
      <c r="FEY1" s="227"/>
      <c r="FEZ1" s="190"/>
      <c r="FFA1" s="190"/>
      <c r="FFB1" s="190"/>
      <c r="FFC1" s="190"/>
      <c r="FFD1" s="225">
        <f>+'IN PHIẾU THU'!FFE1</f>
        <v>0</v>
      </c>
      <c r="FFE1" s="226"/>
      <c r="FFF1" s="226"/>
      <c r="FFG1" s="227"/>
      <c r="FFH1" s="190"/>
      <c r="FFI1" s="190"/>
      <c r="FFJ1" s="190"/>
      <c r="FFK1" s="190"/>
      <c r="FFL1" s="225">
        <f>+'IN PHIẾU THU'!FFM1</f>
        <v>0</v>
      </c>
      <c r="FFM1" s="226"/>
      <c r="FFN1" s="226"/>
      <c r="FFO1" s="227"/>
      <c r="FFP1" s="190"/>
      <c r="FFQ1" s="190"/>
      <c r="FFR1" s="190"/>
      <c r="FFS1" s="190"/>
      <c r="FFT1" s="225">
        <f>+'IN PHIẾU THU'!FFU1</f>
        <v>0</v>
      </c>
      <c r="FFU1" s="226"/>
      <c r="FFV1" s="226"/>
      <c r="FFW1" s="227"/>
      <c r="FFX1" s="190"/>
      <c r="FFY1" s="190"/>
      <c r="FFZ1" s="190"/>
      <c r="FGA1" s="190"/>
      <c r="FGB1" s="225">
        <f>+'IN PHIẾU THU'!FGC1</f>
        <v>0</v>
      </c>
      <c r="FGC1" s="226"/>
      <c r="FGD1" s="226"/>
      <c r="FGE1" s="227"/>
      <c r="FGF1" s="190"/>
      <c r="FGG1" s="190"/>
      <c r="FGH1" s="190"/>
      <c r="FGI1" s="190"/>
      <c r="FGJ1" s="225">
        <f>+'IN PHIẾU THU'!FGK1</f>
        <v>0</v>
      </c>
      <c r="FGK1" s="226"/>
      <c r="FGL1" s="226"/>
      <c r="FGM1" s="227"/>
      <c r="FGN1" s="190"/>
      <c r="FGO1" s="190"/>
      <c r="FGP1" s="190"/>
      <c r="FGQ1" s="190"/>
      <c r="FGR1" s="225">
        <f>+'IN PHIẾU THU'!FGS1</f>
        <v>0</v>
      </c>
      <c r="FGS1" s="226"/>
      <c r="FGT1" s="226"/>
      <c r="FGU1" s="227"/>
      <c r="FGV1" s="190"/>
      <c r="FGW1" s="190"/>
      <c r="FGX1" s="190"/>
      <c r="FGY1" s="190"/>
      <c r="FGZ1" s="225">
        <f>+'IN PHIẾU THU'!FHA1</f>
        <v>0</v>
      </c>
      <c r="FHA1" s="226"/>
      <c r="FHB1" s="226"/>
      <c r="FHC1" s="227"/>
      <c r="FHD1" s="190"/>
      <c r="FHE1" s="190"/>
      <c r="FHF1" s="190"/>
      <c r="FHG1" s="190"/>
      <c r="FHH1" s="225">
        <f>+'IN PHIẾU THU'!FHI1</f>
        <v>0</v>
      </c>
      <c r="FHI1" s="226"/>
      <c r="FHJ1" s="226"/>
      <c r="FHK1" s="227"/>
      <c r="FHL1" s="190"/>
      <c r="FHM1" s="190"/>
      <c r="FHN1" s="190"/>
      <c r="FHO1" s="190"/>
      <c r="FHP1" s="225">
        <f>+'IN PHIẾU THU'!FHQ1</f>
        <v>0</v>
      </c>
      <c r="FHQ1" s="226"/>
      <c r="FHR1" s="226"/>
      <c r="FHS1" s="227"/>
      <c r="FHT1" s="190"/>
      <c r="FHU1" s="190"/>
      <c r="FHV1" s="190"/>
      <c r="FHW1" s="190"/>
      <c r="FHX1" s="225">
        <f>+'IN PHIẾU THU'!FHY1</f>
        <v>0</v>
      </c>
      <c r="FHY1" s="226"/>
      <c r="FHZ1" s="226"/>
      <c r="FIA1" s="227"/>
      <c r="FIB1" s="190"/>
      <c r="FIC1" s="190"/>
      <c r="FID1" s="190"/>
      <c r="FIE1" s="190"/>
      <c r="FIF1" s="225">
        <f>+'IN PHIẾU THU'!FIG1</f>
        <v>0</v>
      </c>
      <c r="FIG1" s="226"/>
      <c r="FIH1" s="226"/>
      <c r="FII1" s="227"/>
      <c r="FIJ1" s="190"/>
      <c r="FIK1" s="190"/>
      <c r="FIL1" s="190"/>
      <c r="FIM1" s="190"/>
      <c r="FIN1" s="225">
        <f>+'IN PHIẾU THU'!FIO1</f>
        <v>0</v>
      </c>
      <c r="FIO1" s="226"/>
      <c r="FIP1" s="226"/>
      <c r="FIQ1" s="227"/>
      <c r="FIR1" s="190"/>
      <c r="FIS1" s="190"/>
      <c r="FIT1" s="190"/>
      <c r="FIU1" s="190"/>
      <c r="FIV1" s="225">
        <f>+'IN PHIẾU THU'!FIW1</f>
        <v>0</v>
      </c>
      <c r="FIW1" s="226"/>
      <c r="FIX1" s="226"/>
      <c r="FIY1" s="227"/>
      <c r="FIZ1" s="190"/>
      <c r="FJA1" s="190"/>
      <c r="FJB1" s="190"/>
      <c r="FJC1" s="190"/>
      <c r="FJD1" s="225">
        <f>+'IN PHIẾU THU'!FJE1</f>
        <v>0</v>
      </c>
      <c r="FJE1" s="226"/>
      <c r="FJF1" s="226"/>
      <c r="FJG1" s="227"/>
      <c r="FJH1" s="190"/>
      <c r="FJI1" s="190"/>
      <c r="FJJ1" s="190"/>
      <c r="FJK1" s="190"/>
      <c r="FJL1" s="225">
        <f>+'IN PHIẾU THU'!FJM1</f>
        <v>0</v>
      </c>
      <c r="FJM1" s="226"/>
      <c r="FJN1" s="226"/>
      <c r="FJO1" s="227"/>
      <c r="FJP1" s="190"/>
      <c r="FJQ1" s="190"/>
      <c r="FJR1" s="190"/>
      <c r="FJS1" s="190"/>
      <c r="FJT1" s="225">
        <f>+'IN PHIẾU THU'!FJU1</f>
        <v>0</v>
      </c>
      <c r="FJU1" s="226"/>
      <c r="FJV1" s="226"/>
      <c r="FJW1" s="227"/>
      <c r="FJX1" s="190"/>
      <c r="FJY1" s="190"/>
      <c r="FJZ1" s="190"/>
      <c r="FKA1" s="190"/>
      <c r="FKB1" s="225">
        <f>+'IN PHIẾU THU'!FKC1</f>
        <v>0</v>
      </c>
      <c r="FKC1" s="226"/>
      <c r="FKD1" s="226"/>
      <c r="FKE1" s="227"/>
      <c r="FKF1" s="190"/>
      <c r="FKG1" s="190"/>
      <c r="FKH1" s="190"/>
      <c r="FKI1" s="190"/>
      <c r="FKJ1" s="225">
        <f>+'IN PHIẾU THU'!FKK1</f>
        <v>0</v>
      </c>
      <c r="FKK1" s="226"/>
      <c r="FKL1" s="226"/>
      <c r="FKM1" s="227"/>
      <c r="FKN1" s="190"/>
      <c r="FKO1" s="190"/>
      <c r="FKP1" s="190"/>
      <c r="FKQ1" s="190"/>
      <c r="FKR1" s="225">
        <f>+'IN PHIẾU THU'!FKS1</f>
        <v>0</v>
      </c>
      <c r="FKS1" s="226"/>
      <c r="FKT1" s="226"/>
      <c r="FKU1" s="227"/>
      <c r="FKV1" s="190"/>
      <c r="FKW1" s="190"/>
      <c r="FKX1" s="190"/>
      <c r="FKY1" s="190"/>
      <c r="FKZ1" s="225">
        <f>+'IN PHIẾU THU'!FLA1</f>
        <v>0</v>
      </c>
      <c r="FLA1" s="226"/>
      <c r="FLB1" s="226"/>
      <c r="FLC1" s="227"/>
      <c r="FLD1" s="190"/>
      <c r="FLE1" s="190"/>
      <c r="FLF1" s="190"/>
      <c r="FLG1" s="190"/>
      <c r="FLH1" s="225">
        <f>+'IN PHIẾU THU'!FLI1</f>
        <v>0</v>
      </c>
      <c r="FLI1" s="226"/>
      <c r="FLJ1" s="226"/>
      <c r="FLK1" s="227"/>
      <c r="FLL1" s="190"/>
      <c r="FLM1" s="190"/>
      <c r="FLN1" s="190"/>
      <c r="FLO1" s="190"/>
      <c r="FLP1" s="225">
        <f>+'IN PHIẾU THU'!FLQ1</f>
        <v>0</v>
      </c>
      <c r="FLQ1" s="226"/>
      <c r="FLR1" s="226"/>
      <c r="FLS1" s="227"/>
      <c r="FLT1" s="190"/>
      <c r="FLU1" s="190"/>
      <c r="FLV1" s="190"/>
      <c r="FLW1" s="190"/>
      <c r="FLX1" s="225">
        <f>+'IN PHIẾU THU'!FLY1</f>
        <v>0</v>
      </c>
      <c r="FLY1" s="226"/>
      <c r="FLZ1" s="226"/>
      <c r="FMA1" s="227"/>
      <c r="FMB1" s="190"/>
      <c r="FMC1" s="190"/>
      <c r="FMD1" s="190"/>
      <c r="FME1" s="190"/>
      <c r="FMF1" s="225">
        <f>+'IN PHIẾU THU'!FMG1</f>
        <v>0</v>
      </c>
      <c r="FMG1" s="226"/>
      <c r="FMH1" s="226"/>
      <c r="FMI1" s="227"/>
      <c r="FMJ1" s="190"/>
      <c r="FMK1" s="190"/>
      <c r="FML1" s="190"/>
      <c r="FMM1" s="190"/>
      <c r="FMN1" s="225">
        <f>+'IN PHIẾU THU'!FMO1</f>
        <v>0</v>
      </c>
      <c r="FMO1" s="226"/>
      <c r="FMP1" s="226"/>
      <c r="FMQ1" s="227"/>
      <c r="FMR1" s="190"/>
      <c r="FMS1" s="190"/>
      <c r="FMT1" s="190"/>
      <c r="FMU1" s="190"/>
      <c r="FMV1" s="225">
        <f>+'IN PHIẾU THU'!FMW1</f>
        <v>0</v>
      </c>
      <c r="FMW1" s="226"/>
      <c r="FMX1" s="226"/>
      <c r="FMY1" s="227"/>
      <c r="FMZ1" s="190"/>
      <c r="FNA1" s="190"/>
      <c r="FNB1" s="190"/>
      <c r="FNC1" s="190"/>
      <c r="FND1" s="225">
        <f>+'IN PHIẾU THU'!FNE1</f>
        <v>0</v>
      </c>
      <c r="FNE1" s="226"/>
      <c r="FNF1" s="226"/>
      <c r="FNG1" s="227"/>
      <c r="FNH1" s="190"/>
      <c r="FNI1" s="190"/>
      <c r="FNJ1" s="190"/>
      <c r="FNK1" s="190"/>
      <c r="FNL1" s="225">
        <f>+'IN PHIẾU THU'!FNM1</f>
        <v>0</v>
      </c>
      <c r="FNM1" s="226"/>
      <c r="FNN1" s="226"/>
      <c r="FNO1" s="227"/>
      <c r="FNP1" s="190"/>
      <c r="FNQ1" s="190"/>
      <c r="FNR1" s="190"/>
      <c r="FNS1" s="190"/>
      <c r="FNT1" s="225">
        <f>+'IN PHIẾU THU'!FNU1</f>
        <v>0</v>
      </c>
      <c r="FNU1" s="226"/>
      <c r="FNV1" s="226"/>
      <c r="FNW1" s="227"/>
      <c r="FNX1" s="190"/>
      <c r="FNY1" s="190"/>
      <c r="FNZ1" s="190"/>
      <c r="FOA1" s="190"/>
      <c r="FOB1" s="225">
        <f>+'IN PHIẾU THU'!FOC1</f>
        <v>0</v>
      </c>
      <c r="FOC1" s="226"/>
      <c r="FOD1" s="226"/>
      <c r="FOE1" s="227"/>
      <c r="FOF1" s="190"/>
      <c r="FOG1" s="190"/>
      <c r="FOH1" s="190"/>
      <c r="FOI1" s="190"/>
      <c r="FOJ1" s="225">
        <f>+'IN PHIẾU THU'!FOK1</f>
        <v>0</v>
      </c>
      <c r="FOK1" s="226"/>
      <c r="FOL1" s="226"/>
      <c r="FOM1" s="227"/>
      <c r="FON1" s="190"/>
      <c r="FOO1" s="190"/>
      <c r="FOP1" s="190"/>
      <c r="FOQ1" s="190"/>
      <c r="FOR1" s="225">
        <f>+'IN PHIẾU THU'!FOS1</f>
        <v>0</v>
      </c>
      <c r="FOS1" s="226"/>
      <c r="FOT1" s="226"/>
      <c r="FOU1" s="227"/>
      <c r="FOV1" s="190"/>
      <c r="FOW1" s="190"/>
      <c r="FOX1" s="190"/>
      <c r="FOY1" s="190"/>
      <c r="FOZ1" s="225">
        <f>+'IN PHIẾU THU'!FPA1</f>
        <v>0</v>
      </c>
      <c r="FPA1" s="226"/>
      <c r="FPB1" s="226"/>
      <c r="FPC1" s="227"/>
      <c r="FPD1" s="190"/>
      <c r="FPE1" s="190"/>
      <c r="FPF1" s="190"/>
      <c r="FPG1" s="190"/>
      <c r="FPH1" s="225">
        <f>+'IN PHIẾU THU'!FPI1</f>
        <v>0</v>
      </c>
      <c r="FPI1" s="226"/>
      <c r="FPJ1" s="226"/>
      <c r="FPK1" s="227"/>
      <c r="FPL1" s="190"/>
      <c r="FPM1" s="190"/>
      <c r="FPN1" s="190"/>
      <c r="FPO1" s="190"/>
      <c r="FPP1" s="225">
        <f>+'IN PHIẾU THU'!FPQ1</f>
        <v>0</v>
      </c>
      <c r="FPQ1" s="226"/>
      <c r="FPR1" s="226"/>
      <c r="FPS1" s="227"/>
      <c r="FPT1" s="190"/>
      <c r="FPU1" s="190"/>
      <c r="FPV1" s="190"/>
      <c r="FPW1" s="190"/>
      <c r="FPX1" s="225">
        <f>+'IN PHIẾU THU'!FPY1</f>
        <v>0</v>
      </c>
      <c r="FPY1" s="226"/>
      <c r="FPZ1" s="226"/>
      <c r="FQA1" s="227"/>
      <c r="FQB1" s="190"/>
      <c r="FQC1" s="190"/>
      <c r="FQD1" s="190"/>
      <c r="FQE1" s="190"/>
      <c r="FQF1" s="225">
        <f>+'IN PHIẾU THU'!FQG1</f>
        <v>0</v>
      </c>
      <c r="FQG1" s="226"/>
      <c r="FQH1" s="226"/>
      <c r="FQI1" s="227"/>
      <c r="FQJ1" s="190"/>
      <c r="FQK1" s="190"/>
      <c r="FQL1" s="190"/>
      <c r="FQM1" s="190"/>
      <c r="FQN1" s="225">
        <f>+'IN PHIẾU THU'!FQO1</f>
        <v>0</v>
      </c>
      <c r="FQO1" s="226"/>
      <c r="FQP1" s="226"/>
      <c r="FQQ1" s="227"/>
      <c r="FQR1" s="190"/>
      <c r="FQS1" s="190"/>
      <c r="FQT1" s="190"/>
      <c r="FQU1" s="190"/>
      <c r="FQV1" s="225">
        <f>+'IN PHIẾU THU'!FQW1</f>
        <v>0</v>
      </c>
      <c r="FQW1" s="226"/>
      <c r="FQX1" s="226"/>
      <c r="FQY1" s="227"/>
      <c r="FQZ1" s="190"/>
      <c r="FRA1" s="190"/>
      <c r="FRB1" s="190"/>
      <c r="FRC1" s="190"/>
      <c r="FRD1" s="225">
        <f>+'IN PHIẾU THU'!FRE1</f>
        <v>0</v>
      </c>
      <c r="FRE1" s="226"/>
      <c r="FRF1" s="226"/>
      <c r="FRG1" s="227"/>
      <c r="FRH1" s="190"/>
      <c r="FRI1" s="190"/>
      <c r="FRJ1" s="190"/>
      <c r="FRK1" s="190"/>
      <c r="FRL1" s="225">
        <f>+'IN PHIẾU THU'!FRM1</f>
        <v>0</v>
      </c>
      <c r="FRM1" s="226"/>
      <c r="FRN1" s="226"/>
      <c r="FRO1" s="227"/>
      <c r="FRP1" s="190"/>
      <c r="FRQ1" s="190"/>
      <c r="FRR1" s="190"/>
      <c r="FRS1" s="190"/>
      <c r="FRT1" s="225">
        <f>+'IN PHIẾU THU'!FRU1</f>
        <v>0</v>
      </c>
      <c r="FRU1" s="226"/>
      <c r="FRV1" s="226"/>
      <c r="FRW1" s="227"/>
      <c r="FRX1" s="190"/>
      <c r="FRY1" s="190"/>
      <c r="FRZ1" s="190"/>
      <c r="FSA1" s="190"/>
      <c r="FSB1" s="225">
        <f>+'IN PHIẾU THU'!FSC1</f>
        <v>0</v>
      </c>
      <c r="FSC1" s="226"/>
      <c r="FSD1" s="226"/>
      <c r="FSE1" s="227"/>
      <c r="FSF1" s="190"/>
      <c r="FSG1" s="190"/>
      <c r="FSH1" s="190"/>
      <c r="FSI1" s="190"/>
      <c r="FSJ1" s="225">
        <f>+'IN PHIẾU THU'!FSK1</f>
        <v>0</v>
      </c>
      <c r="FSK1" s="226"/>
      <c r="FSL1" s="226"/>
      <c r="FSM1" s="227"/>
      <c r="FSN1" s="190"/>
      <c r="FSO1" s="190"/>
      <c r="FSP1" s="190"/>
      <c r="FSQ1" s="190"/>
      <c r="FSR1" s="225">
        <f>+'IN PHIẾU THU'!FSS1</f>
        <v>0</v>
      </c>
      <c r="FSS1" s="226"/>
      <c r="FST1" s="226"/>
      <c r="FSU1" s="227"/>
      <c r="FSV1" s="190"/>
      <c r="FSW1" s="190"/>
      <c r="FSX1" s="190"/>
      <c r="FSY1" s="190"/>
      <c r="FSZ1" s="225">
        <f>+'IN PHIẾU THU'!FTA1</f>
        <v>0</v>
      </c>
      <c r="FTA1" s="226"/>
      <c r="FTB1" s="226"/>
      <c r="FTC1" s="227"/>
      <c r="FTD1" s="190"/>
      <c r="FTE1" s="190"/>
      <c r="FTF1" s="190"/>
      <c r="FTG1" s="190"/>
      <c r="FTH1" s="225">
        <f>+'IN PHIẾU THU'!FTI1</f>
        <v>0</v>
      </c>
      <c r="FTI1" s="226"/>
      <c r="FTJ1" s="226"/>
      <c r="FTK1" s="227"/>
      <c r="FTL1" s="190"/>
      <c r="FTM1" s="190"/>
      <c r="FTN1" s="190"/>
      <c r="FTO1" s="190"/>
      <c r="FTP1" s="225">
        <f>+'IN PHIẾU THU'!FTQ1</f>
        <v>0</v>
      </c>
      <c r="FTQ1" s="226"/>
      <c r="FTR1" s="226"/>
      <c r="FTS1" s="227"/>
      <c r="FTT1" s="190"/>
      <c r="FTU1" s="190"/>
      <c r="FTV1" s="190"/>
      <c r="FTW1" s="190"/>
      <c r="FTX1" s="225">
        <f>+'IN PHIẾU THU'!FTY1</f>
        <v>0</v>
      </c>
      <c r="FTY1" s="226"/>
      <c r="FTZ1" s="226"/>
      <c r="FUA1" s="227"/>
      <c r="FUB1" s="190"/>
      <c r="FUC1" s="190"/>
      <c r="FUD1" s="190"/>
      <c r="FUE1" s="190"/>
      <c r="FUF1" s="225">
        <f>+'IN PHIẾU THU'!FUG1</f>
        <v>0</v>
      </c>
      <c r="FUG1" s="226"/>
      <c r="FUH1" s="226"/>
      <c r="FUI1" s="227"/>
      <c r="FUJ1" s="190"/>
      <c r="FUK1" s="190"/>
      <c r="FUL1" s="190"/>
      <c r="FUM1" s="190"/>
      <c r="FUN1" s="225">
        <f>+'IN PHIẾU THU'!FUO1</f>
        <v>0</v>
      </c>
      <c r="FUO1" s="226"/>
      <c r="FUP1" s="226"/>
      <c r="FUQ1" s="227"/>
      <c r="FUR1" s="190"/>
      <c r="FUS1" s="190"/>
      <c r="FUT1" s="190"/>
      <c r="FUU1" s="190"/>
      <c r="FUV1" s="225">
        <f>+'IN PHIẾU THU'!FUW1</f>
        <v>0</v>
      </c>
      <c r="FUW1" s="226"/>
      <c r="FUX1" s="226"/>
      <c r="FUY1" s="227"/>
      <c r="FUZ1" s="190"/>
      <c r="FVA1" s="190"/>
      <c r="FVB1" s="190"/>
      <c r="FVC1" s="190"/>
      <c r="FVD1" s="225">
        <f>+'IN PHIẾU THU'!FVE1</f>
        <v>0</v>
      </c>
      <c r="FVE1" s="226"/>
      <c r="FVF1" s="226"/>
      <c r="FVG1" s="227"/>
      <c r="FVH1" s="190"/>
      <c r="FVI1" s="190"/>
      <c r="FVJ1" s="190"/>
      <c r="FVK1" s="190"/>
      <c r="FVL1" s="225">
        <f>+'IN PHIẾU THU'!FVM1</f>
        <v>0</v>
      </c>
      <c r="FVM1" s="226"/>
      <c r="FVN1" s="226"/>
      <c r="FVO1" s="227"/>
      <c r="FVP1" s="190"/>
      <c r="FVQ1" s="190"/>
      <c r="FVR1" s="190"/>
      <c r="FVS1" s="190"/>
      <c r="FVT1" s="225">
        <f>+'IN PHIẾU THU'!FVU1</f>
        <v>0</v>
      </c>
      <c r="FVU1" s="226"/>
      <c r="FVV1" s="226"/>
      <c r="FVW1" s="227"/>
      <c r="FVX1" s="190"/>
      <c r="FVY1" s="190"/>
      <c r="FVZ1" s="190"/>
      <c r="FWA1" s="190"/>
      <c r="FWB1" s="225">
        <f>+'IN PHIẾU THU'!FWC1</f>
        <v>0</v>
      </c>
      <c r="FWC1" s="226"/>
      <c r="FWD1" s="226"/>
      <c r="FWE1" s="227"/>
      <c r="FWF1" s="190"/>
      <c r="FWG1" s="190"/>
      <c r="FWH1" s="190"/>
      <c r="FWI1" s="190"/>
      <c r="FWJ1" s="225">
        <f>+'IN PHIẾU THU'!FWK1</f>
        <v>0</v>
      </c>
      <c r="FWK1" s="226"/>
      <c r="FWL1" s="226"/>
      <c r="FWM1" s="227"/>
      <c r="FWN1" s="190"/>
      <c r="FWO1" s="190"/>
      <c r="FWP1" s="190"/>
      <c r="FWQ1" s="190"/>
      <c r="FWR1" s="225">
        <f>+'IN PHIẾU THU'!FWS1</f>
        <v>0</v>
      </c>
      <c r="FWS1" s="226"/>
      <c r="FWT1" s="226"/>
      <c r="FWU1" s="227"/>
      <c r="FWV1" s="190"/>
      <c r="FWW1" s="190"/>
      <c r="FWX1" s="190"/>
      <c r="FWY1" s="190"/>
      <c r="FWZ1" s="225">
        <f>+'IN PHIẾU THU'!FXA1</f>
        <v>0</v>
      </c>
      <c r="FXA1" s="226"/>
      <c r="FXB1" s="226"/>
      <c r="FXC1" s="227"/>
      <c r="FXD1" s="190"/>
      <c r="FXE1" s="190"/>
      <c r="FXF1" s="190"/>
      <c r="FXG1" s="190"/>
      <c r="FXH1" s="225">
        <f>+'IN PHIẾU THU'!FXI1</f>
        <v>0</v>
      </c>
      <c r="FXI1" s="226"/>
      <c r="FXJ1" s="226"/>
      <c r="FXK1" s="227"/>
      <c r="FXL1" s="190"/>
      <c r="FXM1" s="190"/>
      <c r="FXN1" s="190"/>
      <c r="FXO1" s="190"/>
      <c r="FXP1" s="225">
        <f>+'IN PHIẾU THU'!FXQ1</f>
        <v>0</v>
      </c>
      <c r="FXQ1" s="226"/>
      <c r="FXR1" s="226"/>
      <c r="FXS1" s="227"/>
      <c r="FXT1" s="190"/>
      <c r="FXU1" s="190"/>
      <c r="FXV1" s="190"/>
      <c r="FXW1" s="190"/>
      <c r="FXX1" s="225">
        <f>+'IN PHIẾU THU'!FXY1</f>
        <v>0</v>
      </c>
      <c r="FXY1" s="226"/>
      <c r="FXZ1" s="226"/>
      <c r="FYA1" s="227"/>
      <c r="FYB1" s="190"/>
      <c r="FYC1" s="190"/>
      <c r="FYD1" s="190"/>
      <c r="FYE1" s="190"/>
      <c r="FYF1" s="225">
        <f>+'IN PHIẾU THU'!FYG1</f>
        <v>0</v>
      </c>
      <c r="FYG1" s="226"/>
      <c r="FYH1" s="226"/>
      <c r="FYI1" s="227"/>
      <c r="FYJ1" s="190"/>
      <c r="FYK1" s="190"/>
      <c r="FYL1" s="190"/>
      <c r="FYM1" s="190"/>
      <c r="FYN1" s="225">
        <f>+'IN PHIẾU THU'!FYO1</f>
        <v>0</v>
      </c>
      <c r="FYO1" s="226"/>
      <c r="FYP1" s="226"/>
      <c r="FYQ1" s="227"/>
      <c r="FYR1" s="190"/>
      <c r="FYS1" s="190"/>
      <c r="FYT1" s="190"/>
      <c r="FYU1" s="190"/>
      <c r="FYV1" s="225">
        <f>+'IN PHIẾU THU'!FYW1</f>
        <v>0</v>
      </c>
      <c r="FYW1" s="226"/>
      <c r="FYX1" s="226"/>
      <c r="FYY1" s="227"/>
      <c r="FYZ1" s="190"/>
      <c r="FZA1" s="190"/>
      <c r="FZB1" s="190"/>
      <c r="FZC1" s="190"/>
      <c r="FZD1" s="225">
        <f>+'IN PHIẾU THU'!FZE1</f>
        <v>0</v>
      </c>
      <c r="FZE1" s="226"/>
      <c r="FZF1" s="226"/>
      <c r="FZG1" s="227"/>
      <c r="FZH1" s="190"/>
      <c r="FZI1" s="190"/>
      <c r="FZJ1" s="190"/>
      <c r="FZK1" s="190"/>
      <c r="FZL1" s="225">
        <f>+'IN PHIẾU THU'!FZM1</f>
        <v>0</v>
      </c>
      <c r="FZM1" s="226"/>
      <c r="FZN1" s="226"/>
      <c r="FZO1" s="227"/>
      <c r="FZP1" s="190"/>
      <c r="FZQ1" s="190"/>
      <c r="FZR1" s="190"/>
      <c r="FZS1" s="190"/>
      <c r="FZT1" s="225">
        <f>+'IN PHIẾU THU'!FZU1</f>
        <v>0</v>
      </c>
      <c r="FZU1" s="226"/>
      <c r="FZV1" s="226"/>
      <c r="FZW1" s="227"/>
      <c r="FZX1" s="190"/>
      <c r="FZY1" s="190"/>
      <c r="FZZ1" s="190"/>
      <c r="GAA1" s="190"/>
      <c r="GAB1" s="225">
        <f>+'IN PHIẾU THU'!GAC1</f>
        <v>0</v>
      </c>
      <c r="GAC1" s="226"/>
      <c r="GAD1" s="226"/>
      <c r="GAE1" s="227"/>
      <c r="GAF1" s="190"/>
      <c r="GAG1" s="190"/>
      <c r="GAH1" s="190"/>
      <c r="GAI1" s="190"/>
      <c r="GAJ1" s="225">
        <f>+'IN PHIẾU THU'!GAK1</f>
        <v>0</v>
      </c>
      <c r="GAK1" s="226"/>
      <c r="GAL1" s="226"/>
      <c r="GAM1" s="227"/>
      <c r="GAN1" s="190"/>
      <c r="GAO1" s="190"/>
      <c r="GAP1" s="190"/>
      <c r="GAQ1" s="190"/>
      <c r="GAR1" s="225">
        <f>+'IN PHIẾU THU'!GAS1</f>
        <v>0</v>
      </c>
      <c r="GAS1" s="226"/>
      <c r="GAT1" s="226"/>
      <c r="GAU1" s="227"/>
      <c r="GAV1" s="190"/>
      <c r="GAW1" s="190"/>
      <c r="GAX1" s="190"/>
      <c r="GAY1" s="190"/>
      <c r="GAZ1" s="225">
        <f>+'IN PHIẾU THU'!GBA1</f>
        <v>0</v>
      </c>
      <c r="GBA1" s="226"/>
      <c r="GBB1" s="226"/>
      <c r="GBC1" s="227"/>
      <c r="GBD1" s="190"/>
      <c r="GBE1" s="190"/>
      <c r="GBF1" s="190"/>
      <c r="GBG1" s="190"/>
      <c r="GBH1" s="225">
        <f>+'IN PHIẾU THU'!GBI1</f>
        <v>0</v>
      </c>
      <c r="GBI1" s="226"/>
      <c r="GBJ1" s="226"/>
      <c r="GBK1" s="227"/>
      <c r="GBL1" s="190"/>
      <c r="GBM1" s="190"/>
      <c r="GBN1" s="190"/>
      <c r="GBO1" s="190"/>
      <c r="GBP1" s="225">
        <f>+'IN PHIẾU THU'!GBQ1</f>
        <v>0</v>
      </c>
      <c r="GBQ1" s="226"/>
      <c r="GBR1" s="226"/>
      <c r="GBS1" s="227"/>
      <c r="GBT1" s="190"/>
      <c r="GBU1" s="190"/>
      <c r="GBV1" s="190"/>
      <c r="GBW1" s="190"/>
      <c r="GBX1" s="225">
        <f>+'IN PHIẾU THU'!GBY1</f>
        <v>0</v>
      </c>
      <c r="GBY1" s="226"/>
      <c r="GBZ1" s="226"/>
      <c r="GCA1" s="227"/>
      <c r="GCB1" s="190"/>
      <c r="GCC1" s="190"/>
      <c r="GCD1" s="190"/>
      <c r="GCE1" s="190"/>
      <c r="GCF1" s="225">
        <f>+'IN PHIẾU THU'!GCG1</f>
        <v>0</v>
      </c>
      <c r="GCG1" s="226"/>
      <c r="GCH1" s="226"/>
      <c r="GCI1" s="227"/>
      <c r="GCJ1" s="190"/>
      <c r="GCK1" s="190"/>
      <c r="GCL1" s="190"/>
      <c r="GCM1" s="190"/>
      <c r="GCN1" s="225">
        <f>+'IN PHIẾU THU'!GCO1</f>
        <v>0</v>
      </c>
      <c r="GCO1" s="226"/>
      <c r="GCP1" s="226"/>
      <c r="GCQ1" s="227"/>
      <c r="GCR1" s="190"/>
      <c r="GCS1" s="190"/>
      <c r="GCT1" s="190"/>
      <c r="GCU1" s="190"/>
      <c r="GCV1" s="225">
        <f>+'IN PHIẾU THU'!GCW1</f>
        <v>0</v>
      </c>
      <c r="GCW1" s="226"/>
      <c r="GCX1" s="226"/>
      <c r="GCY1" s="227"/>
      <c r="GCZ1" s="190"/>
      <c r="GDA1" s="190"/>
      <c r="GDB1" s="190"/>
      <c r="GDC1" s="190"/>
      <c r="GDD1" s="225">
        <f>+'IN PHIẾU THU'!GDE1</f>
        <v>0</v>
      </c>
      <c r="GDE1" s="226"/>
      <c r="GDF1" s="226"/>
      <c r="GDG1" s="227"/>
      <c r="GDH1" s="190"/>
      <c r="GDI1" s="190"/>
      <c r="GDJ1" s="190"/>
      <c r="GDK1" s="190"/>
      <c r="GDL1" s="225">
        <f>+'IN PHIẾU THU'!GDM1</f>
        <v>0</v>
      </c>
      <c r="GDM1" s="226"/>
      <c r="GDN1" s="226"/>
      <c r="GDO1" s="227"/>
      <c r="GDP1" s="190"/>
      <c r="GDQ1" s="190"/>
      <c r="GDR1" s="190"/>
      <c r="GDS1" s="190"/>
      <c r="GDT1" s="225">
        <f>+'IN PHIẾU THU'!GDU1</f>
        <v>0</v>
      </c>
      <c r="GDU1" s="226"/>
      <c r="GDV1" s="226"/>
      <c r="GDW1" s="227"/>
      <c r="GDX1" s="190"/>
      <c r="GDY1" s="190"/>
      <c r="GDZ1" s="190"/>
      <c r="GEA1" s="190"/>
      <c r="GEB1" s="225">
        <f>+'IN PHIẾU THU'!GEC1</f>
        <v>0</v>
      </c>
      <c r="GEC1" s="226"/>
      <c r="GED1" s="226"/>
      <c r="GEE1" s="227"/>
      <c r="GEF1" s="190"/>
      <c r="GEG1" s="190"/>
      <c r="GEH1" s="190"/>
      <c r="GEI1" s="190"/>
      <c r="GEJ1" s="225">
        <f>+'IN PHIẾU THU'!GEK1</f>
        <v>0</v>
      </c>
      <c r="GEK1" s="226"/>
      <c r="GEL1" s="226"/>
      <c r="GEM1" s="227"/>
      <c r="GEN1" s="190"/>
      <c r="GEO1" s="190"/>
      <c r="GEP1" s="190"/>
      <c r="GEQ1" s="190"/>
      <c r="GER1" s="225">
        <f>+'IN PHIẾU THU'!GES1</f>
        <v>0</v>
      </c>
      <c r="GES1" s="226"/>
      <c r="GET1" s="226"/>
      <c r="GEU1" s="227"/>
      <c r="GEV1" s="190"/>
      <c r="GEW1" s="190"/>
      <c r="GEX1" s="190"/>
      <c r="GEY1" s="190"/>
      <c r="GEZ1" s="225">
        <f>+'IN PHIẾU THU'!GFA1</f>
        <v>0</v>
      </c>
      <c r="GFA1" s="226"/>
      <c r="GFB1" s="226"/>
      <c r="GFC1" s="227"/>
      <c r="GFD1" s="190"/>
      <c r="GFE1" s="190"/>
      <c r="GFF1" s="190"/>
      <c r="GFG1" s="190"/>
      <c r="GFH1" s="225">
        <f>+'IN PHIẾU THU'!GFI1</f>
        <v>0</v>
      </c>
      <c r="GFI1" s="226"/>
      <c r="GFJ1" s="226"/>
      <c r="GFK1" s="227"/>
      <c r="GFL1" s="190"/>
      <c r="GFM1" s="190"/>
      <c r="GFN1" s="190"/>
      <c r="GFO1" s="190"/>
      <c r="GFP1" s="225">
        <f>+'IN PHIẾU THU'!GFQ1</f>
        <v>0</v>
      </c>
      <c r="GFQ1" s="226"/>
      <c r="GFR1" s="226"/>
      <c r="GFS1" s="227"/>
      <c r="GFT1" s="190"/>
      <c r="GFU1" s="190"/>
      <c r="GFV1" s="190"/>
      <c r="GFW1" s="190"/>
      <c r="GFX1" s="225">
        <f>+'IN PHIẾU THU'!GFY1</f>
        <v>0</v>
      </c>
      <c r="GFY1" s="226"/>
      <c r="GFZ1" s="226"/>
      <c r="GGA1" s="227"/>
      <c r="GGB1" s="190"/>
      <c r="GGC1" s="190"/>
      <c r="GGD1" s="190"/>
      <c r="GGE1" s="190"/>
      <c r="GGF1" s="225">
        <f>+'IN PHIẾU THU'!GGG1</f>
        <v>0</v>
      </c>
      <c r="GGG1" s="226"/>
      <c r="GGH1" s="226"/>
      <c r="GGI1" s="227"/>
      <c r="GGJ1" s="190"/>
      <c r="GGK1" s="190"/>
      <c r="GGL1" s="190"/>
      <c r="GGM1" s="190"/>
      <c r="GGN1" s="225">
        <f>+'IN PHIẾU THU'!GGO1</f>
        <v>0</v>
      </c>
      <c r="GGO1" s="226"/>
      <c r="GGP1" s="226"/>
      <c r="GGQ1" s="227"/>
      <c r="GGR1" s="190"/>
      <c r="GGS1" s="190"/>
      <c r="GGT1" s="190"/>
      <c r="GGU1" s="190"/>
      <c r="GGV1" s="225">
        <f>+'IN PHIẾU THU'!GGW1</f>
        <v>0</v>
      </c>
      <c r="GGW1" s="226"/>
      <c r="GGX1" s="226"/>
      <c r="GGY1" s="227"/>
      <c r="GGZ1" s="190"/>
      <c r="GHA1" s="190"/>
      <c r="GHB1" s="190"/>
      <c r="GHC1" s="190"/>
      <c r="GHD1" s="225">
        <f>+'IN PHIẾU THU'!GHE1</f>
        <v>0</v>
      </c>
      <c r="GHE1" s="226"/>
      <c r="GHF1" s="226"/>
      <c r="GHG1" s="227"/>
      <c r="GHH1" s="190"/>
      <c r="GHI1" s="190"/>
      <c r="GHJ1" s="190"/>
      <c r="GHK1" s="190"/>
      <c r="GHL1" s="225">
        <f>+'IN PHIẾU THU'!GHM1</f>
        <v>0</v>
      </c>
      <c r="GHM1" s="226"/>
      <c r="GHN1" s="226"/>
      <c r="GHO1" s="227"/>
      <c r="GHP1" s="190"/>
      <c r="GHQ1" s="190"/>
      <c r="GHR1" s="190"/>
      <c r="GHS1" s="190"/>
      <c r="GHT1" s="225">
        <f>+'IN PHIẾU THU'!GHU1</f>
        <v>0</v>
      </c>
      <c r="GHU1" s="226"/>
      <c r="GHV1" s="226"/>
      <c r="GHW1" s="227"/>
      <c r="GHX1" s="190"/>
      <c r="GHY1" s="190"/>
      <c r="GHZ1" s="190"/>
      <c r="GIA1" s="190"/>
      <c r="GIB1" s="225">
        <f>+'IN PHIẾU THU'!GIC1</f>
        <v>0</v>
      </c>
      <c r="GIC1" s="226"/>
      <c r="GID1" s="226"/>
      <c r="GIE1" s="227"/>
      <c r="GIF1" s="190"/>
      <c r="GIG1" s="190"/>
      <c r="GIH1" s="190"/>
      <c r="GII1" s="190"/>
      <c r="GIJ1" s="225">
        <f>+'IN PHIẾU THU'!GIK1</f>
        <v>0</v>
      </c>
      <c r="GIK1" s="226"/>
      <c r="GIL1" s="226"/>
      <c r="GIM1" s="227"/>
      <c r="GIN1" s="190"/>
      <c r="GIO1" s="190"/>
      <c r="GIP1" s="190"/>
      <c r="GIQ1" s="190"/>
      <c r="GIR1" s="225">
        <f>+'IN PHIẾU THU'!GIS1</f>
        <v>0</v>
      </c>
      <c r="GIS1" s="226"/>
      <c r="GIT1" s="226"/>
      <c r="GIU1" s="227"/>
      <c r="GIV1" s="190"/>
      <c r="GIW1" s="190"/>
      <c r="GIX1" s="190"/>
      <c r="GIY1" s="190"/>
      <c r="GIZ1" s="225">
        <f>+'IN PHIẾU THU'!GJA1</f>
        <v>0</v>
      </c>
      <c r="GJA1" s="226"/>
      <c r="GJB1" s="226"/>
      <c r="GJC1" s="227"/>
      <c r="GJD1" s="190"/>
      <c r="GJE1" s="190"/>
      <c r="GJF1" s="190"/>
      <c r="GJG1" s="190"/>
      <c r="GJH1" s="225">
        <f>+'IN PHIẾU THU'!GJI1</f>
        <v>0</v>
      </c>
      <c r="GJI1" s="226"/>
      <c r="GJJ1" s="226"/>
      <c r="GJK1" s="227"/>
      <c r="GJL1" s="190"/>
      <c r="GJM1" s="190"/>
      <c r="GJN1" s="190"/>
      <c r="GJO1" s="190"/>
      <c r="GJP1" s="225">
        <f>+'IN PHIẾU THU'!GJQ1</f>
        <v>0</v>
      </c>
      <c r="GJQ1" s="226"/>
      <c r="GJR1" s="226"/>
      <c r="GJS1" s="227"/>
      <c r="GJT1" s="190"/>
      <c r="GJU1" s="190"/>
      <c r="GJV1" s="190"/>
      <c r="GJW1" s="190"/>
      <c r="GJX1" s="225">
        <f>+'IN PHIẾU THU'!GJY1</f>
        <v>0</v>
      </c>
      <c r="GJY1" s="226"/>
      <c r="GJZ1" s="226"/>
      <c r="GKA1" s="227"/>
      <c r="GKB1" s="190"/>
      <c r="GKC1" s="190"/>
      <c r="GKD1" s="190"/>
      <c r="GKE1" s="190"/>
      <c r="GKF1" s="225">
        <f>+'IN PHIẾU THU'!GKG1</f>
        <v>0</v>
      </c>
      <c r="GKG1" s="226"/>
      <c r="GKH1" s="226"/>
      <c r="GKI1" s="227"/>
      <c r="GKJ1" s="190"/>
      <c r="GKK1" s="190"/>
      <c r="GKL1" s="190"/>
      <c r="GKM1" s="190"/>
      <c r="GKN1" s="225">
        <f>+'IN PHIẾU THU'!GKO1</f>
        <v>0</v>
      </c>
      <c r="GKO1" s="226"/>
      <c r="GKP1" s="226"/>
      <c r="GKQ1" s="227"/>
      <c r="GKR1" s="190"/>
      <c r="GKS1" s="190"/>
      <c r="GKT1" s="190"/>
      <c r="GKU1" s="190"/>
      <c r="GKV1" s="225">
        <f>+'IN PHIẾU THU'!GKW1</f>
        <v>0</v>
      </c>
      <c r="GKW1" s="226"/>
      <c r="GKX1" s="226"/>
      <c r="GKY1" s="227"/>
      <c r="GKZ1" s="190"/>
      <c r="GLA1" s="190"/>
      <c r="GLB1" s="190"/>
      <c r="GLC1" s="190"/>
      <c r="GLD1" s="225">
        <f>+'IN PHIẾU THU'!GLE1</f>
        <v>0</v>
      </c>
      <c r="GLE1" s="226"/>
      <c r="GLF1" s="226"/>
      <c r="GLG1" s="227"/>
      <c r="GLH1" s="190"/>
      <c r="GLI1" s="190"/>
      <c r="GLJ1" s="190"/>
      <c r="GLK1" s="190"/>
      <c r="GLL1" s="225">
        <f>+'IN PHIẾU THU'!GLM1</f>
        <v>0</v>
      </c>
      <c r="GLM1" s="226"/>
      <c r="GLN1" s="226"/>
      <c r="GLO1" s="227"/>
      <c r="GLP1" s="190"/>
      <c r="GLQ1" s="190"/>
      <c r="GLR1" s="190"/>
      <c r="GLS1" s="190"/>
      <c r="GLT1" s="225">
        <f>+'IN PHIẾU THU'!GLU1</f>
        <v>0</v>
      </c>
      <c r="GLU1" s="226"/>
      <c r="GLV1" s="226"/>
      <c r="GLW1" s="227"/>
      <c r="GLX1" s="190"/>
      <c r="GLY1" s="190"/>
      <c r="GLZ1" s="190"/>
      <c r="GMA1" s="190"/>
      <c r="GMB1" s="225">
        <f>+'IN PHIẾU THU'!GMC1</f>
        <v>0</v>
      </c>
      <c r="GMC1" s="226"/>
      <c r="GMD1" s="226"/>
      <c r="GME1" s="227"/>
      <c r="GMF1" s="190"/>
      <c r="GMG1" s="190"/>
      <c r="GMH1" s="190"/>
      <c r="GMI1" s="190"/>
      <c r="GMJ1" s="225">
        <f>+'IN PHIẾU THU'!GMK1</f>
        <v>0</v>
      </c>
      <c r="GMK1" s="226"/>
      <c r="GML1" s="226"/>
      <c r="GMM1" s="227"/>
      <c r="GMN1" s="190"/>
      <c r="GMO1" s="190"/>
      <c r="GMP1" s="190"/>
      <c r="GMQ1" s="190"/>
      <c r="GMR1" s="225">
        <f>+'IN PHIẾU THU'!GMS1</f>
        <v>0</v>
      </c>
      <c r="GMS1" s="226"/>
      <c r="GMT1" s="226"/>
      <c r="GMU1" s="227"/>
      <c r="GMV1" s="190"/>
      <c r="GMW1" s="190"/>
      <c r="GMX1" s="190"/>
      <c r="GMY1" s="190"/>
      <c r="GMZ1" s="225">
        <f>+'IN PHIẾU THU'!GNA1</f>
        <v>0</v>
      </c>
      <c r="GNA1" s="226"/>
      <c r="GNB1" s="226"/>
      <c r="GNC1" s="227"/>
      <c r="GND1" s="190"/>
      <c r="GNE1" s="190"/>
      <c r="GNF1" s="190"/>
      <c r="GNG1" s="190"/>
      <c r="GNH1" s="225">
        <f>+'IN PHIẾU THU'!GNI1</f>
        <v>0</v>
      </c>
      <c r="GNI1" s="226"/>
      <c r="GNJ1" s="226"/>
      <c r="GNK1" s="227"/>
      <c r="GNL1" s="190"/>
      <c r="GNM1" s="190"/>
      <c r="GNN1" s="190"/>
      <c r="GNO1" s="190"/>
      <c r="GNP1" s="225">
        <f>+'IN PHIẾU THU'!GNQ1</f>
        <v>0</v>
      </c>
      <c r="GNQ1" s="226"/>
      <c r="GNR1" s="226"/>
      <c r="GNS1" s="227"/>
      <c r="GNT1" s="190"/>
      <c r="GNU1" s="190"/>
      <c r="GNV1" s="190"/>
      <c r="GNW1" s="190"/>
      <c r="GNX1" s="225">
        <f>+'IN PHIẾU THU'!GNY1</f>
        <v>0</v>
      </c>
      <c r="GNY1" s="226"/>
      <c r="GNZ1" s="226"/>
      <c r="GOA1" s="227"/>
      <c r="GOB1" s="190"/>
      <c r="GOC1" s="190"/>
      <c r="GOD1" s="190"/>
      <c r="GOE1" s="190"/>
      <c r="GOF1" s="225">
        <f>+'IN PHIẾU THU'!GOG1</f>
        <v>0</v>
      </c>
      <c r="GOG1" s="226"/>
      <c r="GOH1" s="226"/>
      <c r="GOI1" s="227"/>
      <c r="GOJ1" s="190"/>
      <c r="GOK1" s="190"/>
      <c r="GOL1" s="190"/>
      <c r="GOM1" s="190"/>
      <c r="GON1" s="225">
        <f>+'IN PHIẾU THU'!GOO1</f>
        <v>0</v>
      </c>
      <c r="GOO1" s="226"/>
      <c r="GOP1" s="226"/>
      <c r="GOQ1" s="227"/>
      <c r="GOR1" s="190"/>
      <c r="GOS1" s="190"/>
      <c r="GOT1" s="190"/>
      <c r="GOU1" s="190"/>
      <c r="GOV1" s="225">
        <f>+'IN PHIẾU THU'!GOW1</f>
        <v>0</v>
      </c>
      <c r="GOW1" s="226"/>
      <c r="GOX1" s="226"/>
      <c r="GOY1" s="227"/>
      <c r="GOZ1" s="190"/>
      <c r="GPA1" s="190"/>
      <c r="GPB1" s="190"/>
      <c r="GPC1" s="190"/>
      <c r="GPD1" s="225">
        <f>+'IN PHIẾU THU'!GPE1</f>
        <v>0</v>
      </c>
      <c r="GPE1" s="226"/>
      <c r="GPF1" s="226"/>
      <c r="GPG1" s="227"/>
      <c r="GPH1" s="190"/>
      <c r="GPI1" s="190"/>
      <c r="GPJ1" s="190"/>
      <c r="GPK1" s="190"/>
      <c r="GPL1" s="225">
        <f>+'IN PHIẾU THU'!GPM1</f>
        <v>0</v>
      </c>
      <c r="GPM1" s="226"/>
      <c r="GPN1" s="226"/>
      <c r="GPO1" s="227"/>
      <c r="GPP1" s="190"/>
      <c r="GPQ1" s="190"/>
      <c r="GPR1" s="190"/>
      <c r="GPS1" s="190"/>
      <c r="GPT1" s="225">
        <f>+'IN PHIẾU THU'!GPU1</f>
        <v>0</v>
      </c>
      <c r="GPU1" s="226"/>
      <c r="GPV1" s="226"/>
      <c r="GPW1" s="227"/>
      <c r="GPX1" s="190"/>
      <c r="GPY1" s="190"/>
      <c r="GPZ1" s="190"/>
      <c r="GQA1" s="190"/>
      <c r="GQB1" s="225">
        <f>+'IN PHIẾU THU'!GQC1</f>
        <v>0</v>
      </c>
      <c r="GQC1" s="226"/>
      <c r="GQD1" s="226"/>
      <c r="GQE1" s="227"/>
      <c r="GQF1" s="190"/>
      <c r="GQG1" s="190"/>
      <c r="GQH1" s="190"/>
      <c r="GQI1" s="190"/>
      <c r="GQJ1" s="225">
        <f>+'IN PHIẾU THU'!GQK1</f>
        <v>0</v>
      </c>
      <c r="GQK1" s="226"/>
      <c r="GQL1" s="226"/>
      <c r="GQM1" s="227"/>
      <c r="GQN1" s="190"/>
      <c r="GQO1" s="190"/>
      <c r="GQP1" s="190"/>
      <c r="GQQ1" s="190"/>
      <c r="GQR1" s="225">
        <f>+'IN PHIẾU THU'!GQS1</f>
        <v>0</v>
      </c>
      <c r="GQS1" s="226"/>
      <c r="GQT1" s="226"/>
      <c r="GQU1" s="227"/>
      <c r="GQV1" s="190"/>
      <c r="GQW1" s="190"/>
      <c r="GQX1" s="190"/>
      <c r="GQY1" s="190"/>
      <c r="GQZ1" s="225">
        <f>+'IN PHIẾU THU'!GRA1</f>
        <v>0</v>
      </c>
      <c r="GRA1" s="226"/>
      <c r="GRB1" s="226"/>
      <c r="GRC1" s="227"/>
      <c r="GRD1" s="190"/>
      <c r="GRE1" s="190"/>
      <c r="GRF1" s="190"/>
      <c r="GRG1" s="190"/>
      <c r="GRH1" s="225">
        <f>+'IN PHIẾU THU'!GRI1</f>
        <v>0</v>
      </c>
      <c r="GRI1" s="226"/>
      <c r="GRJ1" s="226"/>
      <c r="GRK1" s="227"/>
      <c r="GRL1" s="190"/>
      <c r="GRM1" s="190"/>
      <c r="GRN1" s="190"/>
      <c r="GRO1" s="190"/>
      <c r="GRP1" s="225">
        <f>+'IN PHIẾU THU'!GRQ1</f>
        <v>0</v>
      </c>
      <c r="GRQ1" s="226"/>
      <c r="GRR1" s="226"/>
      <c r="GRS1" s="227"/>
      <c r="GRT1" s="190"/>
      <c r="GRU1" s="190"/>
      <c r="GRV1" s="190"/>
      <c r="GRW1" s="190"/>
      <c r="GRX1" s="225">
        <f>+'IN PHIẾU THU'!GRY1</f>
        <v>0</v>
      </c>
      <c r="GRY1" s="226"/>
      <c r="GRZ1" s="226"/>
      <c r="GSA1" s="227"/>
      <c r="GSB1" s="190"/>
      <c r="GSC1" s="190"/>
      <c r="GSD1" s="190"/>
      <c r="GSE1" s="190"/>
      <c r="GSF1" s="225">
        <f>+'IN PHIẾU THU'!GSG1</f>
        <v>0</v>
      </c>
      <c r="GSG1" s="226"/>
      <c r="GSH1" s="226"/>
      <c r="GSI1" s="227"/>
      <c r="GSJ1" s="190"/>
      <c r="GSK1" s="190"/>
      <c r="GSL1" s="190"/>
      <c r="GSM1" s="190"/>
      <c r="GSN1" s="225">
        <f>+'IN PHIẾU THU'!GSO1</f>
        <v>0</v>
      </c>
      <c r="GSO1" s="226"/>
      <c r="GSP1" s="226"/>
      <c r="GSQ1" s="227"/>
      <c r="GSR1" s="190"/>
      <c r="GSS1" s="190"/>
      <c r="GST1" s="190"/>
      <c r="GSU1" s="190"/>
      <c r="GSV1" s="225">
        <f>+'IN PHIẾU THU'!GSW1</f>
        <v>0</v>
      </c>
      <c r="GSW1" s="226"/>
      <c r="GSX1" s="226"/>
      <c r="GSY1" s="227"/>
      <c r="GSZ1" s="190"/>
      <c r="GTA1" s="190"/>
      <c r="GTB1" s="190"/>
      <c r="GTC1" s="190"/>
      <c r="GTD1" s="225">
        <f>+'IN PHIẾU THU'!GTE1</f>
        <v>0</v>
      </c>
      <c r="GTE1" s="226"/>
      <c r="GTF1" s="226"/>
      <c r="GTG1" s="227"/>
      <c r="GTH1" s="190"/>
      <c r="GTI1" s="190"/>
      <c r="GTJ1" s="190"/>
      <c r="GTK1" s="190"/>
      <c r="GTL1" s="225">
        <f>+'IN PHIẾU THU'!GTM1</f>
        <v>0</v>
      </c>
      <c r="GTM1" s="226"/>
      <c r="GTN1" s="226"/>
      <c r="GTO1" s="227"/>
      <c r="GTP1" s="190"/>
      <c r="GTQ1" s="190"/>
      <c r="GTR1" s="190"/>
      <c r="GTS1" s="190"/>
      <c r="GTT1" s="225">
        <f>+'IN PHIẾU THU'!GTU1</f>
        <v>0</v>
      </c>
      <c r="GTU1" s="226"/>
      <c r="GTV1" s="226"/>
      <c r="GTW1" s="227"/>
      <c r="GTX1" s="190"/>
      <c r="GTY1" s="190"/>
      <c r="GTZ1" s="190"/>
      <c r="GUA1" s="190"/>
      <c r="GUB1" s="225">
        <f>+'IN PHIẾU THU'!GUC1</f>
        <v>0</v>
      </c>
      <c r="GUC1" s="226"/>
      <c r="GUD1" s="226"/>
      <c r="GUE1" s="227"/>
      <c r="GUF1" s="190"/>
      <c r="GUG1" s="190"/>
      <c r="GUH1" s="190"/>
      <c r="GUI1" s="190"/>
      <c r="GUJ1" s="225">
        <f>+'IN PHIẾU THU'!GUK1</f>
        <v>0</v>
      </c>
      <c r="GUK1" s="226"/>
      <c r="GUL1" s="226"/>
      <c r="GUM1" s="227"/>
      <c r="GUN1" s="190"/>
      <c r="GUO1" s="190"/>
      <c r="GUP1" s="190"/>
      <c r="GUQ1" s="190"/>
      <c r="GUR1" s="225">
        <f>+'IN PHIẾU THU'!GUS1</f>
        <v>0</v>
      </c>
      <c r="GUS1" s="226"/>
      <c r="GUT1" s="226"/>
      <c r="GUU1" s="227"/>
      <c r="GUV1" s="190"/>
      <c r="GUW1" s="190"/>
      <c r="GUX1" s="190"/>
      <c r="GUY1" s="190"/>
      <c r="GUZ1" s="225">
        <f>+'IN PHIẾU THU'!GVA1</f>
        <v>0</v>
      </c>
      <c r="GVA1" s="226"/>
      <c r="GVB1" s="226"/>
      <c r="GVC1" s="227"/>
      <c r="GVD1" s="190"/>
      <c r="GVE1" s="190"/>
      <c r="GVF1" s="190"/>
      <c r="GVG1" s="190"/>
      <c r="GVH1" s="225">
        <f>+'IN PHIẾU THU'!GVI1</f>
        <v>0</v>
      </c>
      <c r="GVI1" s="226"/>
      <c r="GVJ1" s="226"/>
      <c r="GVK1" s="227"/>
      <c r="GVL1" s="190"/>
      <c r="GVM1" s="190"/>
      <c r="GVN1" s="190"/>
      <c r="GVO1" s="190"/>
      <c r="GVP1" s="225">
        <f>+'IN PHIẾU THU'!GVQ1</f>
        <v>0</v>
      </c>
      <c r="GVQ1" s="226"/>
      <c r="GVR1" s="226"/>
      <c r="GVS1" s="227"/>
      <c r="GVT1" s="190"/>
      <c r="GVU1" s="190"/>
      <c r="GVV1" s="190"/>
      <c r="GVW1" s="190"/>
      <c r="GVX1" s="225">
        <f>+'IN PHIẾU THU'!GVY1</f>
        <v>0</v>
      </c>
      <c r="GVY1" s="226"/>
      <c r="GVZ1" s="226"/>
      <c r="GWA1" s="227"/>
      <c r="GWB1" s="190"/>
      <c r="GWC1" s="190"/>
      <c r="GWD1" s="190"/>
      <c r="GWE1" s="190"/>
      <c r="GWF1" s="225">
        <f>+'IN PHIẾU THU'!GWG1</f>
        <v>0</v>
      </c>
      <c r="GWG1" s="226"/>
      <c r="GWH1" s="226"/>
      <c r="GWI1" s="227"/>
      <c r="GWJ1" s="190"/>
      <c r="GWK1" s="190"/>
      <c r="GWL1" s="190"/>
      <c r="GWM1" s="190"/>
      <c r="GWN1" s="225">
        <f>+'IN PHIẾU THU'!GWO1</f>
        <v>0</v>
      </c>
      <c r="GWO1" s="226"/>
      <c r="GWP1" s="226"/>
      <c r="GWQ1" s="227"/>
      <c r="GWR1" s="190"/>
      <c r="GWS1" s="190"/>
      <c r="GWT1" s="190"/>
      <c r="GWU1" s="190"/>
      <c r="GWV1" s="225">
        <f>+'IN PHIẾU THU'!GWW1</f>
        <v>0</v>
      </c>
      <c r="GWW1" s="226"/>
      <c r="GWX1" s="226"/>
      <c r="GWY1" s="227"/>
      <c r="GWZ1" s="190"/>
      <c r="GXA1" s="190"/>
      <c r="GXB1" s="190"/>
      <c r="GXC1" s="190"/>
      <c r="GXD1" s="225">
        <f>+'IN PHIẾU THU'!GXE1</f>
        <v>0</v>
      </c>
      <c r="GXE1" s="226"/>
      <c r="GXF1" s="226"/>
      <c r="GXG1" s="227"/>
      <c r="GXH1" s="190"/>
      <c r="GXI1" s="190"/>
      <c r="GXJ1" s="190"/>
      <c r="GXK1" s="190"/>
      <c r="GXL1" s="225">
        <f>+'IN PHIẾU THU'!GXM1</f>
        <v>0</v>
      </c>
      <c r="GXM1" s="226"/>
      <c r="GXN1" s="226"/>
      <c r="GXO1" s="227"/>
      <c r="GXP1" s="190"/>
      <c r="GXQ1" s="190"/>
      <c r="GXR1" s="190"/>
      <c r="GXS1" s="190"/>
      <c r="GXT1" s="225">
        <f>+'IN PHIẾU THU'!GXU1</f>
        <v>0</v>
      </c>
      <c r="GXU1" s="226"/>
      <c r="GXV1" s="226"/>
      <c r="GXW1" s="227"/>
      <c r="GXX1" s="190"/>
      <c r="GXY1" s="190"/>
      <c r="GXZ1" s="190"/>
      <c r="GYA1" s="190"/>
      <c r="GYB1" s="225">
        <f>+'IN PHIẾU THU'!GYC1</f>
        <v>0</v>
      </c>
      <c r="GYC1" s="226"/>
      <c r="GYD1" s="226"/>
      <c r="GYE1" s="227"/>
      <c r="GYF1" s="190"/>
      <c r="GYG1" s="190"/>
      <c r="GYH1" s="190"/>
      <c r="GYI1" s="190"/>
      <c r="GYJ1" s="225">
        <f>+'IN PHIẾU THU'!GYK1</f>
        <v>0</v>
      </c>
      <c r="GYK1" s="226"/>
      <c r="GYL1" s="226"/>
      <c r="GYM1" s="227"/>
      <c r="GYN1" s="190"/>
      <c r="GYO1" s="190"/>
      <c r="GYP1" s="190"/>
      <c r="GYQ1" s="190"/>
      <c r="GYR1" s="225">
        <f>+'IN PHIẾU THU'!GYS1</f>
        <v>0</v>
      </c>
      <c r="GYS1" s="226"/>
      <c r="GYT1" s="226"/>
      <c r="GYU1" s="227"/>
      <c r="GYV1" s="190"/>
      <c r="GYW1" s="190"/>
      <c r="GYX1" s="190"/>
      <c r="GYY1" s="190"/>
      <c r="GYZ1" s="225">
        <f>+'IN PHIẾU THU'!GZA1</f>
        <v>0</v>
      </c>
      <c r="GZA1" s="226"/>
      <c r="GZB1" s="226"/>
      <c r="GZC1" s="227"/>
      <c r="GZD1" s="190"/>
      <c r="GZE1" s="190"/>
      <c r="GZF1" s="190"/>
      <c r="GZG1" s="190"/>
      <c r="GZH1" s="225">
        <f>+'IN PHIẾU THU'!GZI1</f>
        <v>0</v>
      </c>
      <c r="GZI1" s="226"/>
      <c r="GZJ1" s="226"/>
      <c r="GZK1" s="227"/>
      <c r="GZL1" s="190"/>
      <c r="GZM1" s="190"/>
      <c r="GZN1" s="190"/>
      <c r="GZO1" s="190"/>
      <c r="GZP1" s="225">
        <f>+'IN PHIẾU THU'!GZQ1</f>
        <v>0</v>
      </c>
      <c r="GZQ1" s="226"/>
      <c r="GZR1" s="226"/>
      <c r="GZS1" s="227"/>
      <c r="GZT1" s="190"/>
      <c r="GZU1" s="190"/>
      <c r="GZV1" s="190"/>
      <c r="GZW1" s="190"/>
      <c r="GZX1" s="225">
        <f>+'IN PHIẾU THU'!GZY1</f>
        <v>0</v>
      </c>
      <c r="GZY1" s="226"/>
      <c r="GZZ1" s="226"/>
      <c r="HAA1" s="227"/>
      <c r="HAB1" s="190"/>
      <c r="HAC1" s="190"/>
      <c r="HAD1" s="190"/>
      <c r="HAE1" s="190"/>
      <c r="HAF1" s="225">
        <f>+'IN PHIẾU THU'!HAG1</f>
        <v>0</v>
      </c>
      <c r="HAG1" s="226"/>
      <c r="HAH1" s="226"/>
      <c r="HAI1" s="227"/>
      <c r="HAJ1" s="190"/>
      <c r="HAK1" s="190"/>
      <c r="HAL1" s="190"/>
      <c r="HAM1" s="190"/>
      <c r="HAN1" s="225">
        <f>+'IN PHIẾU THU'!HAO1</f>
        <v>0</v>
      </c>
      <c r="HAO1" s="226"/>
      <c r="HAP1" s="226"/>
      <c r="HAQ1" s="227"/>
      <c r="HAR1" s="190"/>
      <c r="HAS1" s="190"/>
      <c r="HAT1" s="190"/>
      <c r="HAU1" s="190"/>
      <c r="HAV1" s="225">
        <f>+'IN PHIẾU THU'!HAW1</f>
        <v>0</v>
      </c>
      <c r="HAW1" s="226"/>
      <c r="HAX1" s="226"/>
      <c r="HAY1" s="227"/>
      <c r="HAZ1" s="190"/>
      <c r="HBA1" s="190"/>
      <c r="HBB1" s="190"/>
      <c r="HBC1" s="190"/>
      <c r="HBD1" s="225">
        <f>+'IN PHIẾU THU'!HBE1</f>
        <v>0</v>
      </c>
      <c r="HBE1" s="226"/>
      <c r="HBF1" s="226"/>
      <c r="HBG1" s="227"/>
      <c r="HBH1" s="190"/>
      <c r="HBI1" s="190"/>
      <c r="HBJ1" s="190"/>
      <c r="HBK1" s="190"/>
      <c r="HBL1" s="225">
        <f>+'IN PHIẾU THU'!HBM1</f>
        <v>0</v>
      </c>
      <c r="HBM1" s="226"/>
      <c r="HBN1" s="226"/>
      <c r="HBO1" s="227"/>
      <c r="HBP1" s="190"/>
      <c r="HBQ1" s="190"/>
      <c r="HBR1" s="190"/>
      <c r="HBS1" s="190"/>
      <c r="HBT1" s="225">
        <f>+'IN PHIẾU THU'!HBU1</f>
        <v>0</v>
      </c>
      <c r="HBU1" s="226"/>
      <c r="HBV1" s="226"/>
      <c r="HBW1" s="227"/>
      <c r="HBX1" s="190"/>
      <c r="HBY1" s="190"/>
      <c r="HBZ1" s="190"/>
      <c r="HCA1" s="190"/>
      <c r="HCB1" s="225">
        <f>+'IN PHIẾU THU'!HCC1</f>
        <v>0</v>
      </c>
      <c r="HCC1" s="226"/>
      <c r="HCD1" s="226"/>
      <c r="HCE1" s="227"/>
      <c r="HCF1" s="190"/>
      <c r="HCG1" s="190"/>
      <c r="HCH1" s="190"/>
      <c r="HCI1" s="190"/>
      <c r="HCJ1" s="225">
        <f>+'IN PHIẾU THU'!HCK1</f>
        <v>0</v>
      </c>
      <c r="HCK1" s="226"/>
      <c r="HCL1" s="226"/>
      <c r="HCM1" s="227"/>
      <c r="HCN1" s="190"/>
      <c r="HCO1" s="190"/>
      <c r="HCP1" s="190"/>
      <c r="HCQ1" s="190"/>
      <c r="HCR1" s="225">
        <f>+'IN PHIẾU THU'!HCS1</f>
        <v>0</v>
      </c>
      <c r="HCS1" s="226"/>
      <c r="HCT1" s="226"/>
      <c r="HCU1" s="227"/>
      <c r="HCV1" s="190"/>
      <c r="HCW1" s="190"/>
      <c r="HCX1" s="190"/>
      <c r="HCY1" s="190"/>
      <c r="HCZ1" s="225">
        <f>+'IN PHIẾU THU'!HDA1</f>
        <v>0</v>
      </c>
      <c r="HDA1" s="226"/>
      <c r="HDB1" s="226"/>
      <c r="HDC1" s="227"/>
      <c r="HDD1" s="190"/>
      <c r="HDE1" s="190"/>
      <c r="HDF1" s="190"/>
      <c r="HDG1" s="190"/>
      <c r="HDH1" s="225">
        <f>+'IN PHIẾU THU'!HDI1</f>
        <v>0</v>
      </c>
      <c r="HDI1" s="226"/>
      <c r="HDJ1" s="226"/>
      <c r="HDK1" s="227"/>
      <c r="HDL1" s="190"/>
      <c r="HDM1" s="190"/>
      <c r="HDN1" s="190"/>
      <c r="HDO1" s="190"/>
      <c r="HDP1" s="225">
        <f>+'IN PHIẾU THU'!HDQ1</f>
        <v>0</v>
      </c>
      <c r="HDQ1" s="226"/>
      <c r="HDR1" s="226"/>
      <c r="HDS1" s="227"/>
      <c r="HDT1" s="190"/>
      <c r="HDU1" s="190"/>
      <c r="HDV1" s="190"/>
      <c r="HDW1" s="190"/>
      <c r="HDX1" s="225">
        <f>+'IN PHIẾU THU'!HDY1</f>
        <v>0</v>
      </c>
      <c r="HDY1" s="226"/>
      <c r="HDZ1" s="226"/>
      <c r="HEA1" s="227"/>
      <c r="HEB1" s="190"/>
      <c r="HEC1" s="190"/>
      <c r="HED1" s="190"/>
      <c r="HEE1" s="190"/>
      <c r="HEF1" s="225">
        <f>+'IN PHIẾU THU'!HEG1</f>
        <v>0</v>
      </c>
      <c r="HEG1" s="226"/>
      <c r="HEH1" s="226"/>
      <c r="HEI1" s="227"/>
      <c r="HEJ1" s="190"/>
      <c r="HEK1" s="190"/>
      <c r="HEL1" s="190"/>
      <c r="HEM1" s="190"/>
      <c r="HEN1" s="225">
        <f>+'IN PHIẾU THU'!HEO1</f>
        <v>0</v>
      </c>
      <c r="HEO1" s="226"/>
      <c r="HEP1" s="226"/>
      <c r="HEQ1" s="227"/>
      <c r="HER1" s="190"/>
      <c r="HES1" s="190"/>
      <c r="HET1" s="190"/>
      <c r="HEU1" s="190"/>
      <c r="HEV1" s="225">
        <f>+'IN PHIẾU THU'!HEW1</f>
        <v>0</v>
      </c>
      <c r="HEW1" s="226"/>
      <c r="HEX1" s="226"/>
      <c r="HEY1" s="227"/>
      <c r="HEZ1" s="190"/>
      <c r="HFA1" s="190"/>
      <c r="HFB1" s="190"/>
      <c r="HFC1" s="190"/>
      <c r="HFD1" s="225">
        <f>+'IN PHIẾU THU'!HFE1</f>
        <v>0</v>
      </c>
      <c r="HFE1" s="226"/>
      <c r="HFF1" s="226"/>
      <c r="HFG1" s="227"/>
      <c r="HFH1" s="190"/>
      <c r="HFI1" s="190"/>
      <c r="HFJ1" s="190"/>
      <c r="HFK1" s="190"/>
      <c r="HFL1" s="225">
        <f>+'IN PHIẾU THU'!HFM1</f>
        <v>0</v>
      </c>
      <c r="HFM1" s="226"/>
      <c r="HFN1" s="226"/>
      <c r="HFO1" s="227"/>
      <c r="HFP1" s="190"/>
      <c r="HFQ1" s="190"/>
      <c r="HFR1" s="190"/>
      <c r="HFS1" s="190"/>
      <c r="HFT1" s="225">
        <f>+'IN PHIẾU THU'!HFU1</f>
        <v>0</v>
      </c>
      <c r="HFU1" s="226"/>
      <c r="HFV1" s="226"/>
      <c r="HFW1" s="227"/>
      <c r="HFX1" s="190"/>
      <c r="HFY1" s="190"/>
      <c r="HFZ1" s="190"/>
      <c r="HGA1" s="190"/>
      <c r="HGB1" s="225">
        <f>+'IN PHIẾU THU'!HGC1</f>
        <v>0</v>
      </c>
      <c r="HGC1" s="226"/>
      <c r="HGD1" s="226"/>
      <c r="HGE1" s="227"/>
      <c r="HGF1" s="190"/>
      <c r="HGG1" s="190"/>
      <c r="HGH1" s="190"/>
      <c r="HGI1" s="190"/>
      <c r="HGJ1" s="225">
        <f>+'IN PHIẾU THU'!HGK1</f>
        <v>0</v>
      </c>
      <c r="HGK1" s="226"/>
      <c r="HGL1" s="226"/>
      <c r="HGM1" s="227"/>
      <c r="HGN1" s="190"/>
      <c r="HGO1" s="190"/>
      <c r="HGP1" s="190"/>
      <c r="HGQ1" s="190"/>
      <c r="HGR1" s="225">
        <f>+'IN PHIẾU THU'!HGS1</f>
        <v>0</v>
      </c>
      <c r="HGS1" s="226"/>
      <c r="HGT1" s="226"/>
      <c r="HGU1" s="227"/>
      <c r="HGV1" s="190"/>
      <c r="HGW1" s="190"/>
      <c r="HGX1" s="190"/>
      <c r="HGY1" s="190"/>
      <c r="HGZ1" s="225">
        <f>+'IN PHIẾU THU'!HHA1</f>
        <v>0</v>
      </c>
      <c r="HHA1" s="226"/>
      <c r="HHB1" s="226"/>
      <c r="HHC1" s="227"/>
      <c r="HHD1" s="190"/>
      <c r="HHE1" s="190"/>
      <c r="HHF1" s="190"/>
      <c r="HHG1" s="190"/>
      <c r="HHH1" s="225">
        <f>+'IN PHIẾU THU'!HHI1</f>
        <v>0</v>
      </c>
      <c r="HHI1" s="226"/>
      <c r="HHJ1" s="226"/>
      <c r="HHK1" s="227"/>
      <c r="HHL1" s="190"/>
      <c r="HHM1" s="190"/>
      <c r="HHN1" s="190"/>
      <c r="HHO1" s="190"/>
      <c r="HHP1" s="225">
        <f>+'IN PHIẾU THU'!HHQ1</f>
        <v>0</v>
      </c>
      <c r="HHQ1" s="226"/>
      <c r="HHR1" s="226"/>
      <c r="HHS1" s="227"/>
      <c r="HHT1" s="190"/>
      <c r="HHU1" s="190"/>
      <c r="HHV1" s="190"/>
      <c r="HHW1" s="190"/>
      <c r="HHX1" s="225">
        <f>+'IN PHIẾU THU'!HHY1</f>
        <v>0</v>
      </c>
      <c r="HHY1" s="226"/>
      <c r="HHZ1" s="226"/>
      <c r="HIA1" s="227"/>
      <c r="HIB1" s="190"/>
      <c r="HIC1" s="190"/>
      <c r="HID1" s="190"/>
      <c r="HIE1" s="190"/>
      <c r="HIF1" s="225">
        <f>+'IN PHIẾU THU'!HIG1</f>
        <v>0</v>
      </c>
      <c r="HIG1" s="226"/>
      <c r="HIH1" s="226"/>
      <c r="HII1" s="227"/>
      <c r="HIJ1" s="190"/>
      <c r="HIK1" s="190"/>
      <c r="HIL1" s="190"/>
      <c r="HIM1" s="190"/>
      <c r="HIN1" s="225">
        <f>+'IN PHIẾU THU'!HIO1</f>
        <v>0</v>
      </c>
      <c r="HIO1" s="226"/>
      <c r="HIP1" s="226"/>
      <c r="HIQ1" s="227"/>
      <c r="HIR1" s="190"/>
      <c r="HIS1" s="190"/>
      <c r="HIT1" s="190"/>
      <c r="HIU1" s="190"/>
      <c r="HIV1" s="225">
        <f>+'IN PHIẾU THU'!HIW1</f>
        <v>0</v>
      </c>
      <c r="HIW1" s="226"/>
      <c r="HIX1" s="226"/>
      <c r="HIY1" s="227"/>
      <c r="HIZ1" s="190"/>
      <c r="HJA1" s="190"/>
      <c r="HJB1" s="190"/>
      <c r="HJC1" s="190"/>
      <c r="HJD1" s="225">
        <f>+'IN PHIẾU THU'!HJE1</f>
        <v>0</v>
      </c>
      <c r="HJE1" s="226"/>
      <c r="HJF1" s="226"/>
      <c r="HJG1" s="227"/>
      <c r="HJH1" s="190"/>
      <c r="HJI1" s="190"/>
      <c r="HJJ1" s="190"/>
      <c r="HJK1" s="190"/>
      <c r="HJL1" s="225">
        <f>+'IN PHIẾU THU'!HJM1</f>
        <v>0</v>
      </c>
      <c r="HJM1" s="226"/>
      <c r="HJN1" s="226"/>
      <c r="HJO1" s="227"/>
      <c r="HJP1" s="190"/>
      <c r="HJQ1" s="190"/>
      <c r="HJR1" s="190"/>
      <c r="HJS1" s="190"/>
      <c r="HJT1" s="225">
        <f>+'IN PHIẾU THU'!HJU1</f>
        <v>0</v>
      </c>
      <c r="HJU1" s="226"/>
      <c r="HJV1" s="226"/>
      <c r="HJW1" s="227"/>
      <c r="HJX1" s="190"/>
      <c r="HJY1" s="190"/>
      <c r="HJZ1" s="190"/>
      <c r="HKA1" s="190"/>
      <c r="HKB1" s="225">
        <f>+'IN PHIẾU THU'!HKC1</f>
        <v>0</v>
      </c>
      <c r="HKC1" s="226"/>
      <c r="HKD1" s="226"/>
      <c r="HKE1" s="227"/>
      <c r="HKF1" s="190"/>
      <c r="HKG1" s="190"/>
      <c r="HKH1" s="190"/>
      <c r="HKI1" s="190"/>
      <c r="HKJ1" s="225">
        <f>+'IN PHIẾU THU'!HKK1</f>
        <v>0</v>
      </c>
      <c r="HKK1" s="226"/>
      <c r="HKL1" s="226"/>
      <c r="HKM1" s="227"/>
      <c r="HKN1" s="190"/>
      <c r="HKO1" s="190"/>
      <c r="HKP1" s="190"/>
      <c r="HKQ1" s="190"/>
      <c r="HKR1" s="225">
        <f>+'IN PHIẾU THU'!HKS1</f>
        <v>0</v>
      </c>
      <c r="HKS1" s="226"/>
      <c r="HKT1" s="226"/>
      <c r="HKU1" s="227"/>
      <c r="HKV1" s="190"/>
      <c r="HKW1" s="190"/>
      <c r="HKX1" s="190"/>
      <c r="HKY1" s="190"/>
      <c r="HKZ1" s="225">
        <f>+'IN PHIẾU THU'!HLA1</f>
        <v>0</v>
      </c>
      <c r="HLA1" s="226"/>
      <c r="HLB1" s="226"/>
      <c r="HLC1" s="227"/>
      <c r="HLD1" s="190"/>
      <c r="HLE1" s="190"/>
      <c r="HLF1" s="190"/>
      <c r="HLG1" s="190"/>
      <c r="HLH1" s="225">
        <f>+'IN PHIẾU THU'!HLI1</f>
        <v>0</v>
      </c>
      <c r="HLI1" s="226"/>
      <c r="HLJ1" s="226"/>
      <c r="HLK1" s="227"/>
      <c r="HLL1" s="190"/>
      <c r="HLM1" s="190"/>
      <c r="HLN1" s="190"/>
      <c r="HLO1" s="190"/>
      <c r="HLP1" s="225">
        <f>+'IN PHIẾU THU'!HLQ1</f>
        <v>0</v>
      </c>
      <c r="HLQ1" s="226"/>
      <c r="HLR1" s="226"/>
      <c r="HLS1" s="227"/>
      <c r="HLT1" s="190"/>
      <c r="HLU1" s="190"/>
      <c r="HLV1" s="190"/>
      <c r="HLW1" s="190"/>
      <c r="HLX1" s="225">
        <f>+'IN PHIẾU THU'!HLY1</f>
        <v>0</v>
      </c>
      <c r="HLY1" s="226"/>
      <c r="HLZ1" s="226"/>
      <c r="HMA1" s="227"/>
      <c r="HMB1" s="190"/>
      <c r="HMC1" s="190"/>
      <c r="HMD1" s="190"/>
      <c r="HME1" s="190"/>
      <c r="HMF1" s="225">
        <f>+'IN PHIẾU THU'!HMG1</f>
        <v>0</v>
      </c>
      <c r="HMG1" s="226"/>
      <c r="HMH1" s="226"/>
      <c r="HMI1" s="227"/>
      <c r="HMJ1" s="190"/>
      <c r="HMK1" s="190"/>
      <c r="HML1" s="190"/>
      <c r="HMM1" s="190"/>
      <c r="HMN1" s="225">
        <f>+'IN PHIẾU THU'!HMO1</f>
        <v>0</v>
      </c>
      <c r="HMO1" s="226"/>
      <c r="HMP1" s="226"/>
      <c r="HMQ1" s="227"/>
      <c r="HMR1" s="190"/>
      <c r="HMS1" s="190"/>
      <c r="HMT1" s="190"/>
      <c r="HMU1" s="190"/>
      <c r="HMV1" s="225">
        <f>+'IN PHIẾU THU'!HMW1</f>
        <v>0</v>
      </c>
      <c r="HMW1" s="226"/>
      <c r="HMX1" s="226"/>
      <c r="HMY1" s="227"/>
      <c r="HMZ1" s="190"/>
      <c r="HNA1" s="190"/>
      <c r="HNB1" s="190"/>
      <c r="HNC1" s="190"/>
      <c r="HND1" s="225">
        <f>+'IN PHIẾU THU'!HNE1</f>
        <v>0</v>
      </c>
      <c r="HNE1" s="226"/>
      <c r="HNF1" s="226"/>
      <c r="HNG1" s="227"/>
      <c r="HNH1" s="190"/>
      <c r="HNI1" s="190"/>
      <c r="HNJ1" s="190"/>
      <c r="HNK1" s="190"/>
      <c r="HNL1" s="225">
        <f>+'IN PHIẾU THU'!HNM1</f>
        <v>0</v>
      </c>
      <c r="HNM1" s="226"/>
      <c r="HNN1" s="226"/>
      <c r="HNO1" s="227"/>
      <c r="HNP1" s="190"/>
      <c r="HNQ1" s="190"/>
      <c r="HNR1" s="190"/>
      <c r="HNS1" s="190"/>
      <c r="HNT1" s="225">
        <f>+'IN PHIẾU THU'!HNU1</f>
        <v>0</v>
      </c>
      <c r="HNU1" s="226"/>
      <c r="HNV1" s="226"/>
      <c r="HNW1" s="227"/>
      <c r="HNX1" s="190"/>
      <c r="HNY1" s="190"/>
      <c r="HNZ1" s="190"/>
      <c r="HOA1" s="190"/>
      <c r="HOB1" s="225">
        <f>+'IN PHIẾU THU'!HOC1</f>
        <v>0</v>
      </c>
      <c r="HOC1" s="226"/>
      <c r="HOD1" s="226"/>
      <c r="HOE1" s="227"/>
      <c r="HOF1" s="190"/>
      <c r="HOG1" s="190"/>
      <c r="HOH1" s="190"/>
      <c r="HOI1" s="190"/>
      <c r="HOJ1" s="225">
        <f>+'IN PHIẾU THU'!HOK1</f>
        <v>0</v>
      </c>
      <c r="HOK1" s="226"/>
      <c r="HOL1" s="226"/>
      <c r="HOM1" s="227"/>
      <c r="HON1" s="190"/>
      <c r="HOO1" s="190"/>
      <c r="HOP1" s="190"/>
      <c r="HOQ1" s="190"/>
      <c r="HOR1" s="225">
        <f>+'IN PHIẾU THU'!HOS1</f>
        <v>0</v>
      </c>
      <c r="HOS1" s="226"/>
      <c r="HOT1" s="226"/>
      <c r="HOU1" s="227"/>
      <c r="HOV1" s="190"/>
      <c r="HOW1" s="190"/>
      <c r="HOX1" s="190"/>
      <c r="HOY1" s="190"/>
      <c r="HOZ1" s="225">
        <f>+'IN PHIẾU THU'!HPA1</f>
        <v>0</v>
      </c>
      <c r="HPA1" s="226"/>
      <c r="HPB1" s="226"/>
      <c r="HPC1" s="227"/>
      <c r="HPD1" s="190"/>
      <c r="HPE1" s="190"/>
      <c r="HPF1" s="190"/>
      <c r="HPG1" s="190"/>
      <c r="HPH1" s="225">
        <f>+'IN PHIẾU THU'!HPI1</f>
        <v>0</v>
      </c>
      <c r="HPI1" s="226"/>
      <c r="HPJ1" s="226"/>
      <c r="HPK1" s="227"/>
      <c r="HPL1" s="190"/>
      <c r="HPM1" s="190"/>
      <c r="HPN1" s="190"/>
      <c r="HPO1" s="190"/>
      <c r="HPP1" s="225">
        <f>+'IN PHIẾU THU'!HPQ1</f>
        <v>0</v>
      </c>
      <c r="HPQ1" s="226"/>
      <c r="HPR1" s="226"/>
      <c r="HPS1" s="227"/>
      <c r="HPT1" s="190"/>
      <c r="HPU1" s="190"/>
      <c r="HPV1" s="190"/>
      <c r="HPW1" s="190"/>
      <c r="HPX1" s="225">
        <f>+'IN PHIẾU THU'!HPY1</f>
        <v>0</v>
      </c>
      <c r="HPY1" s="226"/>
      <c r="HPZ1" s="226"/>
      <c r="HQA1" s="227"/>
      <c r="HQB1" s="190"/>
      <c r="HQC1" s="190"/>
      <c r="HQD1" s="190"/>
      <c r="HQE1" s="190"/>
      <c r="HQF1" s="225">
        <f>+'IN PHIẾU THU'!HQG1</f>
        <v>0</v>
      </c>
      <c r="HQG1" s="226"/>
      <c r="HQH1" s="226"/>
      <c r="HQI1" s="227"/>
      <c r="HQJ1" s="190"/>
      <c r="HQK1" s="190"/>
      <c r="HQL1" s="190"/>
      <c r="HQM1" s="190"/>
      <c r="HQN1" s="225">
        <f>+'IN PHIẾU THU'!HQO1</f>
        <v>0</v>
      </c>
      <c r="HQO1" s="226"/>
      <c r="HQP1" s="226"/>
      <c r="HQQ1" s="227"/>
      <c r="HQR1" s="190"/>
      <c r="HQS1" s="190"/>
      <c r="HQT1" s="190"/>
      <c r="HQU1" s="190"/>
      <c r="HQV1" s="225">
        <f>+'IN PHIẾU THU'!HQW1</f>
        <v>0</v>
      </c>
      <c r="HQW1" s="226"/>
      <c r="HQX1" s="226"/>
      <c r="HQY1" s="227"/>
      <c r="HQZ1" s="190"/>
      <c r="HRA1" s="190"/>
      <c r="HRB1" s="190"/>
      <c r="HRC1" s="190"/>
      <c r="HRD1" s="225">
        <f>+'IN PHIẾU THU'!HRE1</f>
        <v>0</v>
      </c>
      <c r="HRE1" s="226"/>
      <c r="HRF1" s="226"/>
      <c r="HRG1" s="227"/>
      <c r="HRH1" s="190"/>
      <c r="HRI1" s="190"/>
      <c r="HRJ1" s="190"/>
      <c r="HRK1" s="190"/>
      <c r="HRL1" s="225">
        <f>+'IN PHIẾU THU'!HRM1</f>
        <v>0</v>
      </c>
      <c r="HRM1" s="226"/>
      <c r="HRN1" s="226"/>
      <c r="HRO1" s="227"/>
      <c r="HRP1" s="190"/>
      <c r="HRQ1" s="190"/>
      <c r="HRR1" s="190"/>
      <c r="HRS1" s="190"/>
      <c r="HRT1" s="225">
        <f>+'IN PHIẾU THU'!HRU1</f>
        <v>0</v>
      </c>
      <c r="HRU1" s="226"/>
      <c r="HRV1" s="226"/>
      <c r="HRW1" s="227"/>
      <c r="HRX1" s="190"/>
      <c r="HRY1" s="190"/>
      <c r="HRZ1" s="190"/>
      <c r="HSA1" s="190"/>
      <c r="HSB1" s="225">
        <f>+'IN PHIẾU THU'!HSC1</f>
        <v>0</v>
      </c>
      <c r="HSC1" s="226"/>
      <c r="HSD1" s="226"/>
      <c r="HSE1" s="227"/>
      <c r="HSF1" s="190"/>
      <c r="HSG1" s="190"/>
      <c r="HSH1" s="190"/>
      <c r="HSI1" s="190"/>
      <c r="HSJ1" s="225">
        <f>+'IN PHIẾU THU'!HSK1</f>
        <v>0</v>
      </c>
      <c r="HSK1" s="226"/>
      <c r="HSL1" s="226"/>
      <c r="HSM1" s="227"/>
      <c r="HSN1" s="190"/>
      <c r="HSO1" s="190"/>
      <c r="HSP1" s="190"/>
      <c r="HSQ1" s="190"/>
      <c r="HSR1" s="225">
        <f>+'IN PHIẾU THU'!HSS1</f>
        <v>0</v>
      </c>
      <c r="HSS1" s="226"/>
      <c r="HST1" s="226"/>
      <c r="HSU1" s="227"/>
      <c r="HSV1" s="190"/>
      <c r="HSW1" s="190"/>
      <c r="HSX1" s="190"/>
      <c r="HSY1" s="190"/>
      <c r="HSZ1" s="225">
        <f>+'IN PHIẾU THU'!HTA1</f>
        <v>0</v>
      </c>
      <c r="HTA1" s="226"/>
      <c r="HTB1" s="226"/>
      <c r="HTC1" s="227"/>
      <c r="HTD1" s="190"/>
      <c r="HTE1" s="190"/>
      <c r="HTF1" s="190"/>
      <c r="HTG1" s="190"/>
      <c r="HTH1" s="225">
        <f>+'IN PHIẾU THU'!HTI1</f>
        <v>0</v>
      </c>
      <c r="HTI1" s="226"/>
      <c r="HTJ1" s="226"/>
      <c r="HTK1" s="227"/>
      <c r="HTL1" s="190"/>
      <c r="HTM1" s="190"/>
      <c r="HTN1" s="190"/>
      <c r="HTO1" s="190"/>
      <c r="HTP1" s="225">
        <f>+'IN PHIẾU THU'!HTQ1</f>
        <v>0</v>
      </c>
      <c r="HTQ1" s="226"/>
      <c r="HTR1" s="226"/>
      <c r="HTS1" s="227"/>
      <c r="HTT1" s="190"/>
      <c r="HTU1" s="190"/>
      <c r="HTV1" s="190"/>
      <c r="HTW1" s="190"/>
      <c r="HTX1" s="225">
        <f>+'IN PHIẾU THU'!HTY1</f>
        <v>0</v>
      </c>
      <c r="HTY1" s="226"/>
      <c r="HTZ1" s="226"/>
      <c r="HUA1" s="227"/>
      <c r="HUB1" s="190"/>
      <c r="HUC1" s="190"/>
      <c r="HUD1" s="190"/>
      <c r="HUE1" s="190"/>
      <c r="HUF1" s="225">
        <f>+'IN PHIẾU THU'!HUG1</f>
        <v>0</v>
      </c>
      <c r="HUG1" s="226"/>
      <c r="HUH1" s="226"/>
      <c r="HUI1" s="227"/>
      <c r="HUJ1" s="190"/>
      <c r="HUK1" s="190"/>
      <c r="HUL1" s="190"/>
      <c r="HUM1" s="190"/>
      <c r="HUN1" s="225">
        <f>+'IN PHIẾU THU'!HUO1</f>
        <v>0</v>
      </c>
      <c r="HUO1" s="226"/>
      <c r="HUP1" s="226"/>
      <c r="HUQ1" s="227"/>
      <c r="HUR1" s="190"/>
      <c r="HUS1" s="190"/>
      <c r="HUT1" s="190"/>
      <c r="HUU1" s="190"/>
      <c r="HUV1" s="225">
        <f>+'IN PHIẾU THU'!HUW1</f>
        <v>0</v>
      </c>
      <c r="HUW1" s="226"/>
      <c r="HUX1" s="226"/>
      <c r="HUY1" s="227"/>
      <c r="HUZ1" s="190"/>
      <c r="HVA1" s="190"/>
      <c r="HVB1" s="190"/>
      <c r="HVC1" s="190"/>
      <c r="HVD1" s="225">
        <f>+'IN PHIẾU THU'!HVE1</f>
        <v>0</v>
      </c>
      <c r="HVE1" s="226"/>
      <c r="HVF1" s="226"/>
      <c r="HVG1" s="227"/>
      <c r="HVH1" s="190"/>
      <c r="HVI1" s="190"/>
      <c r="HVJ1" s="190"/>
      <c r="HVK1" s="190"/>
      <c r="HVL1" s="225">
        <f>+'IN PHIẾU THU'!HVM1</f>
        <v>0</v>
      </c>
      <c r="HVM1" s="226"/>
      <c r="HVN1" s="226"/>
      <c r="HVO1" s="227"/>
      <c r="HVP1" s="190"/>
      <c r="HVQ1" s="190"/>
      <c r="HVR1" s="190"/>
      <c r="HVS1" s="190"/>
      <c r="HVT1" s="225">
        <f>+'IN PHIẾU THU'!HVU1</f>
        <v>0</v>
      </c>
      <c r="HVU1" s="226"/>
      <c r="HVV1" s="226"/>
      <c r="HVW1" s="227"/>
      <c r="HVX1" s="190"/>
      <c r="HVY1" s="190"/>
      <c r="HVZ1" s="190"/>
      <c r="HWA1" s="190"/>
      <c r="HWB1" s="225">
        <f>+'IN PHIẾU THU'!HWC1</f>
        <v>0</v>
      </c>
      <c r="HWC1" s="226"/>
      <c r="HWD1" s="226"/>
      <c r="HWE1" s="227"/>
      <c r="HWF1" s="190"/>
      <c r="HWG1" s="190"/>
      <c r="HWH1" s="190"/>
      <c r="HWI1" s="190"/>
      <c r="HWJ1" s="225">
        <f>+'IN PHIẾU THU'!HWK1</f>
        <v>0</v>
      </c>
      <c r="HWK1" s="226"/>
      <c r="HWL1" s="226"/>
      <c r="HWM1" s="227"/>
      <c r="HWN1" s="190"/>
      <c r="HWO1" s="190"/>
      <c r="HWP1" s="190"/>
      <c r="HWQ1" s="190"/>
      <c r="HWR1" s="225">
        <f>+'IN PHIẾU THU'!HWS1</f>
        <v>0</v>
      </c>
      <c r="HWS1" s="226"/>
      <c r="HWT1" s="226"/>
      <c r="HWU1" s="227"/>
      <c r="HWV1" s="190"/>
      <c r="HWW1" s="190"/>
      <c r="HWX1" s="190"/>
      <c r="HWY1" s="190"/>
      <c r="HWZ1" s="225">
        <f>+'IN PHIẾU THU'!HXA1</f>
        <v>0</v>
      </c>
      <c r="HXA1" s="226"/>
      <c r="HXB1" s="226"/>
      <c r="HXC1" s="227"/>
      <c r="HXD1" s="190"/>
      <c r="HXE1" s="190"/>
      <c r="HXF1" s="190"/>
      <c r="HXG1" s="190"/>
      <c r="HXH1" s="225">
        <f>+'IN PHIẾU THU'!HXI1</f>
        <v>0</v>
      </c>
      <c r="HXI1" s="226"/>
      <c r="HXJ1" s="226"/>
      <c r="HXK1" s="227"/>
      <c r="HXL1" s="190"/>
      <c r="HXM1" s="190"/>
      <c r="HXN1" s="190"/>
      <c r="HXO1" s="190"/>
      <c r="HXP1" s="225">
        <f>+'IN PHIẾU THU'!HXQ1</f>
        <v>0</v>
      </c>
      <c r="HXQ1" s="226"/>
      <c r="HXR1" s="226"/>
      <c r="HXS1" s="227"/>
      <c r="HXT1" s="190"/>
      <c r="HXU1" s="190"/>
      <c r="HXV1" s="190"/>
      <c r="HXW1" s="190"/>
      <c r="HXX1" s="225">
        <f>+'IN PHIẾU THU'!HXY1</f>
        <v>0</v>
      </c>
      <c r="HXY1" s="226"/>
      <c r="HXZ1" s="226"/>
      <c r="HYA1" s="227"/>
      <c r="HYB1" s="190"/>
      <c r="HYC1" s="190"/>
      <c r="HYD1" s="190"/>
      <c r="HYE1" s="190"/>
      <c r="HYF1" s="225">
        <f>+'IN PHIẾU THU'!HYG1</f>
        <v>0</v>
      </c>
      <c r="HYG1" s="226"/>
      <c r="HYH1" s="226"/>
      <c r="HYI1" s="227"/>
      <c r="HYJ1" s="190"/>
      <c r="HYK1" s="190"/>
      <c r="HYL1" s="190"/>
      <c r="HYM1" s="190"/>
      <c r="HYN1" s="225">
        <f>+'IN PHIẾU THU'!HYO1</f>
        <v>0</v>
      </c>
      <c r="HYO1" s="226"/>
      <c r="HYP1" s="226"/>
      <c r="HYQ1" s="227"/>
      <c r="HYR1" s="190"/>
      <c r="HYS1" s="190"/>
      <c r="HYT1" s="190"/>
      <c r="HYU1" s="190"/>
      <c r="HYV1" s="225">
        <f>+'IN PHIẾU THU'!HYW1</f>
        <v>0</v>
      </c>
      <c r="HYW1" s="226"/>
      <c r="HYX1" s="226"/>
      <c r="HYY1" s="227"/>
      <c r="HYZ1" s="190"/>
      <c r="HZA1" s="190"/>
      <c r="HZB1" s="190"/>
      <c r="HZC1" s="190"/>
      <c r="HZD1" s="225">
        <f>+'IN PHIẾU THU'!HZE1</f>
        <v>0</v>
      </c>
      <c r="HZE1" s="226"/>
      <c r="HZF1" s="226"/>
      <c r="HZG1" s="227"/>
      <c r="HZH1" s="190"/>
      <c r="HZI1" s="190"/>
      <c r="HZJ1" s="190"/>
      <c r="HZK1" s="190"/>
      <c r="HZL1" s="225">
        <f>+'IN PHIẾU THU'!HZM1</f>
        <v>0</v>
      </c>
      <c r="HZM1" s="226"/>
      <c r="HZN1" s="226"/>
      <c r="HZO1" s="227"/>
      <c r="HZP1" s="190"/>
      <c r="HZQ1" s="190"/>
      <c r="HZR1" s="190"/>
      <c r="HZS1" s="190"/>
      <c r="HZT1" s="225">
        <f>+'IN PHIẾU THU'!HZU1</f>
        <v>0</v>
      </c>
      <c r="HZU1" s="226"/>
      <c r="HZV1" s="226"/>
      <c r="HZW1" s="227"/>
      <c r="HZX1" s="190"/>
      <c r="HZY1" s="190"/>
      <c r="HZZ1" s="190"/>
      <c r="IAA1" s="190"/>
      <c r="IAB1" s="225">
        <f>+'IN PHIẾU THU'!IAC1</f>
        <v>0</v>
      </c>
      <c r="IAC1" s="226"/>
      <c r="IAD1" s="226"/>
      <c r="IAE1" s="227"/>
      <c r="IAF1" s="190"/>
      <c r="IAG1" s="190"/>
      <c r="IAH1" s="190"/>
      <c r="IAI1" s="190"/>
      <c r="IAJ1" s="225">
        <f>+'IN PHIẾU THU'!IAK1</f>
        <v>0</v>
      </c>
      <c r="IAK1" s="226"/>
      <c r="IAL1" s="226"/>
      <c r="IAM1" s="227"/>
      <c r="IAN1" s="190"/>
      <c r="IAO1" s="190"/>
      <c r="IAP1" s="190"/>
      <c r="IAQ1" s="190"/>
      <c r="IAR1" s="225">
        <f>+'IN PHIẾU THU'!IAS1</f>
        <v>0</v>
      </c>
      <c r="IAS1" s="226"/>
      <c r="IAT1" s="226"/>
      <c r="IAU1" s="227"/>
      <c r="IAV1" s="190"/>
      <c r="IAW1" s="190"/>
      <c r="IAX1" s="190"/>
      <c r="IAY1" s="190"/>
      <c r="IAZ1" s="225">
        <f>+'IN PHIẾU THU'!IBA1</f>
        <v>0</v>
      </c>
      <c r="IBA1" s="226"/>
      <c r="IBB1" s="226"/>
      <c r="IBC1" s="227"/>
      <c r="IBD1" s="190"/>
      <c r="IBE1" s="190"/>
      <c r="IBF1" s="190"/>
      <c r="IBG1" s="190"/>
      <c r="IBH1" s="225">
        <f>+'IN PHIẾU THU'!IBI1</f>
        <v>0</v>
      </c>
      <c r="IBI1" s="226"/>
      <c r="IBJ1" s="226"/>
      <c r="IBK1" s="227"/>
      <c r="IBL1" s="190"/>
      <c r="IBM1" s="190"/>
      <c r="IBN1" s="190"/>
      <c r="IBO1" s="190"/>
      <c r="IBP1" s="225">
        <f>+'IN PHIẾU THU'!IBQ1</f>
        <v>0</v>
      </c>
      <c r="IBQ1" s="226"/>
      <c r="IBR1" s="226"/>
      <c r="IBS1" s="227"/>
      <c r="IBT1" s="190"/>
      <c r="IBU1" s="190"/>
      <c r="IBV1" s="190"/>
      <c r="IBW1" s="190"/>
      <c r="IBX1" s="225">
        <f>+'IN PHIẾU THU'!IBY1</f>
        <v>0</v>
      </c>
      <c r="IBY1" s="226"/>
      <c r="IBZ1" s="226"/>
      <c r="ICA1" s="227"/>
      <c r="ICB1" s="190"/>
      <c r="ICC1" s="190"/>
      <c r="ICD1" s="190"/>
      <c r="ICE1" s="190"/>
      <c r="ICF1" s="225">
        <f>+'IN PHIẾU THU'!ICG1</f>
        <v>0</v>
      </c>
      <c r="ICG1" s="226"/>
      <c r="ICH1" s="226"/>
      <c r="ICI1" s="227"/>
      <c r="ICJ1" s="190"/>
      <c r="ICK1" s="190"/>
      <c r="ICL1" s="190"/>
      <c r="ICM1" s="190"/>
      <c r="ICN1" s="225">
        <f>+'IN PHIẾU THU'!ICO1</f>
        <v>0</v>
      </c>
      <c r="ICO1" s="226"/>
      <c r="ICP1" s="226"/>
      <c r="ICQ1" s="227"/>
      <c r="ICR1" s="190"/>
      <c r="ICS1" s="190"/>
      <c r="ICT1" s="190"/>
      <c r="ICU1" s="190"/>
      <c r="ICV1" s="225">
        <f>+'IN PHIẾU THU'!ICW1</f>
        <v>0</v>
      </c>
      <c r="ICW1" s="226"/>
      <c r="ICX1" s="226"/>
      <c r="ICY1" s="227"/>
      <c r="ICZ1" s="190"/>
      <c r="IDA1" s="190"/>
      <c r="IDB1" s="190"/>
      <c r="IDC1" s="190"/>
      <c r="IDD1" s="225">
        <f>+'IN PHIẾU THU'!IDE1</f>
        <v>0</v>
      </c>
      <c r="IDE1" s="226"/>
      <c r="IDF1" s="226"/>
      <c r="IDG1" s="227"/>
      <c r="IDH1" s="190"/>
      <c r="IDI1" s="190"/>
      <c r="IDJ1" s="190"/>
      <c r="IDK1" s="190"/>
      <c r="IDL1" s="225">
        <f>+'IN PHIẾU THU'!IDM1</f>
        <v>0</v>
      </c>
      <c r="IDM1" s="226"/>
      <c r="IDN1" s="226"/>
      <c r="IDO1" s="227"/>
      <c r="IDP1" s="190"/>
      <c r="IDQ1" s="190"/>
      <c r="IDR1" s="190"/>
      <c r="IDS1" s="190"/>
      <c r="IDT1" s="225">
        <f>+'IN PHIẾU THU'!IDU1</f>
        <v>0</v>
      </c>
      <c r="IDU1" s="226"/>
      <c r="IDV1" s="226"/>
      <c r="IDW1" s="227"/>
      <c r="IDX1" s="190"/>
      <c r="IDY1" s="190"/>
      <c r="IDZ1" s="190"/>
      <c r="IEA1" s="190"/>
      <c r="IEB1" s="225">
        <f>+'IN PHIẾU THU'!IEC1</f>
        <v>0</v>
      </c>
      <c r="IEC1" s="226"/>
      <c r="IED1" s="226"/>
      <c r="IEE1" s="227"/>
      <c r="IEF1" s="190"/>
      <c r="IEG1" s="190"/>
      <c r="IEH1" s="190"/>
      <c r="IEI1" s="190"/>
      <c r="IEJ1" s="225">
        <f>+'IN PHIẾU THU'!IEK1</f>
        <v>0</v>
      </c>
      <c r="IEK1" s="226"/>
      <c r="IEL1" s="226"/>
      <c r="IEM1" s="227"/>
      <c r="IEN1" s="190"/>
      <c r="IEO1" s="190"/>
      <c r="IEP1" s="190"/>
      <c r="IEQ1" s="190"/>
      <c r="IER1" s="225">
        <f>+'IN PHIẾU THU'!IES1</f>
        <v>0</v>
      </c>
      <c r="IES1" s="226"/>
      <c r="IET1" s="226"/>
      <c r="IEU1" s="227"/>
      <c r="IEV1" s="190"/>
      <c r="IEW1" s="190"/>
      <c r="IEX1" s="190"/>
      <c r="IEY1" s="190"/>
      <c r="IEZ1" s="225">
        <f>+'IN PHIẾU THU'!IFA1</f>
        <v>0</v>
      </c>
      <c r="IFA1" s="226"/>
      <c r="IFB1" s="226"/>
      <c r="IFC1" s="227"/>
      <c r="IFD1" s="190"/>
      <c r="IFE1" s="190"/>
      <c r="IFF1" s="190"/>
      <c r="IFG1" s="190"/>
      <c r="IFH1" s="225">
        <f>+'IN PHIẾU THU'!IFI1</f>
        <v>0</v>
      </c>
      <c r="IFI1" s="226"/>
      <c r="IFJ1" s="226"/>
      <c r="IFK1" s="227"/>
      <c r="IFL1" s="190"/>
      <c r="IFM1" s="190"/>
      <c r="IFN1" s="190"/>
      <c r="IFO1" s="190"/>
      <c r="IFP1" s="225">
        <f>+'IN PHIẾU THU'!IFQ1</f>
        <v>0</v>
      </c>
      <c r="IFQ1" s="226"/>
      <c r="IFR1" s="226"/>
      <c r="IFS1" s="227"/>
      <c r="IFT1" s="190"/>
      <c r="IFU1" s="190"/>
      <c r="IFV1" s="190"/>
      <c r="IFW1" s="190"/>
      <c r="IFX1" s="225">
        <f>+'IN PHIẾU THU'!IFY1</f>
        <v>0</v>
      </c>
      <c r="IFY1" s="226"/>
      <c r="IFZ1" s="226"/>
      <c r="IGA1" s="227"/>
      <c r="IGB1" s="190"/>
      <c r="IGC1" s="190"/>
      <c r="IGD1" s="190"/>
      <c r="IGE1" s="190"/>
      <c r="IGF1" s="225">
        <f>+'IN PHIẾU THU'!IGG1</f>
        <v>0</v>
      </c>
      <c r="IGG1" s="226"/>
      <c r="IGH1" s="226"/>
      <c r="IGI1" s="227"/>
      <c r="IGJ1" s="190"/>
      <c r="IGK1" s="190"/>
      <c r="IGL1" s="190"/>
      <c r="IGM1" s="190"/>
      <c r="IGN1" s="225">
        <f>+'IN PHIẾU THU'!IGO1</f>
        <v>0</v>
      </c>
      <c r="IGO1" s="226"/>
      <c r="IGP1" s="226"/>
      <c r="IGQ1" s="227"/>
      <c r="IGR1" s="190"/>
      <c r="IGS1" s="190"/>
      <c r="IGT1" s="190"/>
      <c r="IGU1" s="190"/>
      <c r="IGV1" s="225">
        <f>+'IN PHIẾU THU'!IGW1</f>
        <v>0</v>
      </c>
      <c r="IGW1" s="226"/>
      <c r="IGX1" s="226"/>
      <c r="IGY1" s="227"/>
      <c r="IGZ1" s="190"/>
      <c r="IHA1" s="190"/>
      <c r="IHB1" s="190"/>
      <c r="IHC1" s="190"/>
      <c r="IHD1" s="225">
        <f>+'IN PHIẾU THU'!IHE1</f>
        <v>0</v>
      </c>
      <c r="IHE1" s="226"/>
      <c r="IHF1" s="226"/>
      <c r="IHG1" s="227"/>
      <c r="IHH1" s="190"/>
      <c r="IHI1" s="190"/>
      <c r="IHJ1" s="190"/>
      <c r="IHK1" s="190"/>
      <c r="IHL1" s="225">
        <f>+'IN PHIẾU THU'!IHM1</f>
        <v>0</v>
      </c>
      <c r="IHM1" s="226"/>
      <c r="IHN1" s="226"/>
      <c r="IHO1" s="227"/>
      <c r="IHP1" s="190"/>
      <c r="IHQ1" s="190"/>
      <c r="IHR1" s="190"/>
      <c r="IHS1" s="190"/>
      <c r="IHT1" s="225">
        <f>+'IN PHIẾU THU'!IHU1</f>
        <v>0</v>
      </c>
      <c r="IHU1" s="226"/>
      <c r="IHV1" s="226"/>
      <c r="IHW1" s="227"/>
      <c r="IHX1" s="190"/>
      <c r="IHY1" s="190"/>
      <c r="IHZ1" s="190"/>
      <c r="IIA1" s="190"/>
      <c r="IIB1" s="225">
        <f>+'IN PHIẾU THU'!IIC1</f>
        <v>0</v>
      </c>
      <c r="IIC1" s="226"/>
      <c r="IID1" s="226"/>
      <c r="IIE1" s="227"/>
      <c r="IIF1" s="190"/>
      <c r="IIG1" s="190"/>
      <c r="IIH1" s="190"/>
      <c r="III1" s="190"/>
      <c r="IIJ1" s="225">
        <f>+'IN PHIẾU THU'!IIK1</f>
        <v>0</v>
      </c>
      <c r="IIK1" s="226"/>
      <c r="IIL1" s="226"/>
      <c r="IIM1" s="227"/>
      <c r="IIN1" s="190"/>
      <c r="IIO1" s="190"/>
      <c r="IIP1" s="190"/>
      <c r="IIQ1" s="190"/>
      <c r="IIR1" s="225">
        <f>+'IN PHIẾU THU'!IIS1</f>
        <v>0</v>
      </c>
      <c r="IIS1" s="226"/>
      <c r="IIT1" s="226"/>
      <c r="IIU1" s="227"/>
      <c r="IIV1" s="190"/>
      <c r="IIW1" s="190"/>
      <c r="IIX1" s="190"/>
      <c r="IIY1" s="190"/>
      <c r="IIZ1" s="225">
        <f>+'IN PHIẾU THU'!IJA1</f>
        <v>0</v>
      </c>
      <c r="IJA1" s="226"/>
      <c r="IJB1" s="226"/>
      <c r="IJC1" s="227"/>
      <c r="IJD1" s="190"/>
      <c r="IJE1" s="190"/>
      <c r="IJF1" s="190"/>
      <c r="IJG1" s="190"/>
      <c r="IJH1" s="225">
        <f>+'IN PHIẾU THU'!IJI1</f>
        <v>0</v>
      </c>
      <c r="IJI1" s="226"/>
      <c r="IJJ1" s="226"/>
      <c r="IJK1" s="227"/>
      <c r="IJL1" s="190"/>
      <c r="IJM1" s="190"/>
      <c r="IJN1" s="190"/>
      <c r="IJO1" s="190"/>
      <c r="IJP1" s="225">
        <f>+'IN PHIẾU THU'!IJQ1</f>
        <v>0</v>
      </c>
      <c r="IJQ1" s="226"/>
      <c r="IJR1" s="226"/>
      <c r="IJS1" s="227"/>
      <c r="IJT1" s="190"/>
      <c r="IJU1" s="190"/>
      <c r="IJV1" s="190"/>
      <c r="IJW1" s="190"/>
      <c r="IJX1" s="225">
        <f>+'IN PHIẾU THU'!IJY1</f>
        <v>0</v>
      </c>
      <c r="IJY1" s="226"/>
      <c r="IJZ1" s="226"/>
      <c r="IKA1" s="227"/>
      <c r="IKB1" s="190"/>
      <c r="IKC1" s="190"/>
      <c r="IKD1" s="190"/>
      <c r="IKE1" s="190"/>
      <c r="IKF1" s="225">
        <f>+'IN PHIẾU THU'!IKG1</f>
        <v>0</v>
      </c>
      <c r="IKG1" s="226"/>
      <c r="IKH1" s="226"/>
      <c r="IKI1" s="227"/>
      <c r="IKJ1" s="190"/>
      <c r="IKK1" s="190"/>
      <c r="IKL1" s="190"/>
      <c r="IKM1" s="190"/>
      <c r="IKN1" s="225">
        <f>+'IN PHIẾU THU'!IKO1</f>
        <v>0</v>
      </c>
      <c r="IKO1" s="226"/>
      <c r="IKP1" s="226"/>
      <c r="IKQ1" s="227"/>
      <c r="IKR1" s="190"/>
      <c r="IKS1" s="190"/>
      <c r="IKT1" s="190"/>
      <c r="IKU1" s="190"/>
      <c r="IKV1" s="225">
        <f>+'IN PHIẾU THU'!IKW1</f>
        <v>0</v>
      </c>
      <c r="IKW1" s="226"/>
      <c r="IKX1" s="226"/>
      <c r="IKY1" s="227"/>
      <c r="IKZ1" s="190"/>
      <c r="ILA1" s="190"/>
      <c r="ILB1" s="190"/>
      <c r="ILC1" s="190"/>
      <c r="ILD1" s="225">
        <f>+'IN PHIẾU THU'!ILE1</f>
        <v>0</v>
      </c>
      <c r="ILE1" s="226"/>
      <c r="ILF1" s="226"/>
      <c r="ILG1" s="227"/>
      <c r="ILH1" s="190"/>
      <c r="ILI1" s="190"/>
      <c r="ILJ1" s="190"/>
      <c r="ILK1" s="190"/>
      <c r="ILL1" s="225">
        <f>+'IN PHIẾU THU'!ILM1</f>
        <v>0</v>
      </c>
      <c r="ILM1" s="226"/>
      <c r="ILN1" s="226"/>
      <c r="ILO1" s="227"/>
      <c r="ILP1" s="190"/>
      <c r="ILQ1" s="190"/>
      <c r="ILR1" s="190"/>
      <c r="ILS1" s="190"/>
      <c r="ILT1" s="225">
        <f>+'IN PHIẾU THU'!ILU1</f>
        <v>0</v>
      </c>
      <c r="ILU1" s="226"/>
      <c r="ILV1" s="226"/>
      <c r="ILW1" s="227"/>
      <c r="ILX1" s="190"/>
      <c r="ILY1" s="190"/>
      <c r="ILZ1" s="190"/>
      <c r="IMA1" s="190"/>
      <c r="IMB1" s="225">
        <f>+'IN PHIẾU THU'!IMC1</f>
        <v>0</v>
      </c>
      <c r="IMC1" s="226"/>
      <c r="IMD1" s="226"/>
      <c r="IME1" s="227"/>
      <c r="IMF1" s="190"/>
      <c r="IMG1" s="190"/>
      <c r="IMH1" s="190"/>
      <c r="IMI1" s="190"/>
      <c r="IMJ1" s="225">
        <f>+'IN PHIẾU THU'!IMK1</f>
        <v>0</v>
      </c>
      <c r="IMK1" s="226"/>
      <c r="IML1" s="226"/>
      <c r="IMM1" s="227"/>
      <c r="IMN1" s="190"/>
      <c r="IMO1" s="190"/>
      <c r="IMP1" s="190"/>
      <c r="IMQ1" s="190"/>
      <c r="IMR1" s="225">
        <f>+'IN PHIẾU THU'!IMS1</f>
        <v>0</v>
      </c>
      <c r="IMS1" s="226"/>
      <c r="IMT1" s="226"/>
      <c r="IMU1" s="227"/>
      <c r="IMV1" s="190"/>
      <c r="IMW1" s="190"/>
      <c r="IMX1" s="190"/>
      <c r="IMY1" s="190"/>
      <c r="IMZ1" s="225">
        <f>+'IN PHIẾU THU'!INA1</f>
        <v>0</v>
      </c>
      <c r="INA1" s="226"/>
      <c r="INB1" s="226"/>
      <c r="INC1" s="227"/>
      <c r="IND1" s="190"/>
      <c r="INE1" s="190"/>
      <c r="INF1" s="190"/>
      <c r="ING1" s="190"/>
      <c r="INH1" s="225">
        <f>+'IN PHIẾU THU'!INI1</f>
        <v>0</v>
      </c>
      <c r="INI1" s="226"/>
      <c r="INJ1" s="226"/>
      <c r="INK1" s="227"/>
      <c r="INL1" s="190"/>
      <c r="INM1" s="190"/>
      <c r="INN1" s="190"/>
      <c r="INO1" s="190"/>
      <c r="INP1" s="225">
        <f>+'IN PHIẾU THU'!INQ1</f>
        <v>0</v>
      </c>
      <c r="INQ1" s="226"/>
      <c r="INR1" s="226"/>
      <c r="INS1" s="227"/>
      <c r="INT1" s="190"/>
      <c r="INU1" s="190"/>
      <c r="INV1" s="190"/>
      <c r="INW1" s="190"/>
      <c r="INX1" s="225">
        <f>+'IN PHIẾU THU'!INY1</f>
        <v>0</v>
      </c>
      <c r="INY1" s="226"/>
      <c r="INZ1" s="226"/>
      <c r="IOA1" s="227"/>
      <c r="IOB1" s="190"/>
      <c r="IOC1" s="190"/>
      <c r="IOD1" s="190"/>
      <c r="IOE1" s="190"/>
      <c r="IOF1" s="225">
        <f>+'IN PHIẾU THU'!IOG1</f>
        <v>0</v>
      </c>
      <c r="IOG1" s="226"/>
      <c r="IOH1" s="226"/>
      <c r="IOI1" s="227"/>
      <c r="IOJ1" s="190"/>
      <c r="IOK1" s="190"/>
      <c r="IOL1" s="190"/>
      <c r="IOM1" s="190"/>
      <c r="ION1" s="225">
        <f>+'IN PHIẾU THU'!IOO1</f>
        <v>0</v>
      </c>
      <c r="IOO1" s="226"/>
      <c r="IOP1" s="226"/>
      <c r="IOQ1" s="227"/>
      <c r="IOR1" s="190"/>
      <c r="IOS1" s="190"/>
      <c r="IOT1" s="190"/>
      <c r="IOU1" s="190"/>
      <c r="IOV1" s="225">
        <f>+'IN PHIẾU THU'!IOW1</f>
        <v>0</v>
      </c>
      <c r="IOW1" s="226"/>
      <c r="IOX1" s="226"/>
      <c r="IOY1" s="227"/>
      <c r="IOZ1" s="190"/>
      <c r="IPA1" s="190"/>
      <c r="IPB1" s="190"/>
      <c r="IPC1" s="190"/>
      <c r="IPD1" s="225">
        <f>+'IN PHIẾU THU'!IPE1</f>
        <v>0</v>
      </c>
      <c r="IPE1" s="226"/>
      <c r="IPF1" s="226"/>
      <c r="IPG1" s="227"/>
      <c r="IPH1" s="190"/>
      <c r="IPI1" s="190"/>
      <c r="IPJ1" s="190"/>
      <c r="IPK1" s="190"/>
      <c r="IPL1" s="225">
        <f>+'IN PHIẾU THU'!IPM1</f>
        <v>0</v>
      </c>
      <c r="IPM1" s="226"/>
      <c r="IPN1" s="226"/>
      <c r="IPO1" s="227"/>
      <c r="IPP1" s="190"/>
      <c r="IPQ1" s="190"/>
      <c r="IPR1" s="190"/>
      <c r="IPS1" s="190"/>
      <c r="IPT1" s="225">
        <f>+'IN PHIẾU THU'!IPU1</f>
        <v>0</v>
      </c>
      <c r="IPU1" s="226"/>
      <c r="IPV1" s="226"/>
      <c r="IPW1" s="227"/>
      <c r="IPX1" s="190"/>
      <c r="IPY1" s="190"/>
      <c r="IPZ1" s="190"/>
      <c r="IQA1" s="190"/>
      <c r="IQB1" s="225">
        <f>+'IN PHIẾU THU'!IQC1</f>
        <v>0</v>
      </c>
      <c r="IQC1" s="226"/>
      <c r="IQD1" s="226"/>
      <c r="IQE1" s="227"/>
      <c r="IQF1" s="190"/>
      <c r="IQG1" s="190"/>
      <c r="IQH1" s="190"/>
      <c r="IQI1" s="190"/>
      <c r="IQJ1" s="225">
        <f>+'IN PHIẾU THU'!IQK1</f>
        <v>0</v>
      </c>
      <c r="IQK1" s="226"/>
      <c r="IQL1" s="226"/>
      <c r="IQM1" s="227"/>
      <c r="IQN1" s="190"/>
      <c r="IQO1" s="190"/>
      <c r="IQP1" s="190"/>
      <c r="IQQ1" s="190"/>
      <c r="IQR1" s="225">
        <f>+'IN PHIẾU THU'!IQS1</f>
        <v>0</v>
      </c>
      <c r="IQS1" s="226"/>
      <c r="IQT1" s="226"/>
      <c r="IQU1" s="227"/>
      <c r="IQV1" s="190"/>
      <c r="IQW1" s="190"/>
      <c r="IQX1" s="190"/>
      <c r="IQY1" s="190"/>
      <c r="IQZ1" s="225">
        <f>+'IN PHIẾU THU'!IRA1</f>
        <v>0</v>
      </c>
      <c r="IRA1" s="226"/>
      <c r="IRB1" s="226"/>
      <c r="IRC1" s="227"/>
      <c r="IRD1" s="190"/>
      <c r="IRE1" s="190"/>
      <c r="IRF1" s="190"/>
      <c r="IRG1" s="190"/>
      <c r="IRH1" s="225">
        <f>+'IN PHIẾU THU'!IRI1</f>
        <v>0</v>
      </c>
      <c r="IRI1" s="226"/>
      <c r="IRJ1" s="226"/>
      <c r="IRK1" s="227"/>
      <c r="IRL1" s="190"/>
      <c r="IRM1" s="190"/>
      <c r="IRN1" s="190"/>
      <c r="IRO1" s="190"/>
      <c r="IRP1" s="225">
        <f>+'IN PHIẾU THU'!IRQ1</f>
        <v>0</v>
      </c>
      <c r="IRQ1" s="226"/>
      <c r="IRR1" s="226"/>
      <c r="IRS1" s="227"/>
      <c r="IRT1" s="190"/>
      <c r="IRU1" s="190"/>
      <c r="IRV1" s="190"/>
      <c r="IRW1" s="190"/>
      <c r="IRX1" s="225">
        <f>+'IN PHIẾU THU'!IRY1</f>
        <v>0</v>
      </c>
      <c r="IRY1" s="226"/>
      <c r="IRZ1" s="226"/>
      <c r="ISA1" s="227"/>
      <c r="ISB1" s="190"/>
      <c r="ISC1" s="190"/>
      <c r="ISD1" s="190"/>
      <c r="ISE1" s="190"/>
      <c r="ISF1" s="225">
        <f>+'IN PHIẾU THU'!ISG1</f>
        <v>0</v>
      </c>
      <c r="ISG1" s="226"/>
      <c r="ISH1" s="226"/>
      <c r="ISI1" s="227"/>
      <c r="ISJ1" s="190"/>
      <c r="ISK1" s="190"/>
      <c r="ISL1" s="190"/>
      <c r="ISM1" s="190"/>
      <c r="ISN1" s="225">
        <f>+'IN PHIẾU THU'!ISO1</f>
        <v>0</v>
      </c>
      <c r="ISO1" s="226"/>
      <c r="ISP1" s="226"/>
      <c r="ISQ1" s="227"/>
      <c r="ISR1" s="190"/>
      <c r="ISS1" s="190"/>
      <c r="IST1" s="190"/>
      <c r="ISU1" s="190"/>
      <c r="ISV1" s="225">
        <f>+'IN PHIẾU THU'!ISW1</f>
        <v>0</v>
      </c>
      <c r="ISW1" s="226"/>
      <c r="ISX1" s="226"/>
      <c r="ISY1" s="227"/>
      <c r="ISZ1" s="190"/>
      <c r="ITA1" s="190"/>
      <c r="ITB1" s="190"/>
      <c r="ITC1" s="190"/>
      <c r="ITD1" s="225">
        <f>+'IN PHIẾU THU'!ITE1</f>
        <v>0</v>
      </c>
      <c r="ITE1" s="226"/>
      <c r="ITF1" s="226"/>
      <c r="ITG1" s="227"/>
      <c r="ITH1" s="190"/>
      <c r="ITI1" s="190"/>
      <c r="ITJ1" s="190"/>
      <c r="ITK1" s="190"/>
      <c r="ITL1" s="225">
        <f>+'IN PHIẾU THU'!ITM1</f>
        <v>0</v>
      </c>
      <c r="ITM1" s="226"/>
      <c r="ITN1" s="226"/>
      <c r="ITO1" s="227"/>
      <c r="ITP1" s="190"/>
      <c r="ITQ1" s="190"/>
      <c r="ITR1" s="190"/>
      <c r="ITS1" s="190"/>
      <c r="ITT1" s="225">
        <f>+'IN PHIẾU THU'!ITU1</f>
        <v>0</v>
      </c>
      <c r="ITU1" s="226"/>
      <c r="ITV1" s="226"/>
      <c r="ITW1" s="227"/>
      <c r="ITX1" s="190"/>
      <c r="ITY1" s="190"/>
      <c r="ITZ1" s="190"/>
      <c r="IUA1" s="190"/>
      <c r="IUB1" s="225">
        <f>+'IN PHIẾU THU'!IUC1</f>
        <v>0</v>
      </c>
      <c r="IUC1" s="226"/>
      <c r="IUD1" s="226"/>
      <c r="IUE1" s="227"/>
      <c r="IUF1" s="190"/>
      <c r="IUG1" s="190"/>
      <c r="IUH1" s="190"/>
      <c r="IUI1" s="190"/>
      <c r="IUJ1" s="225">
        <f>+'IN PHIẾU THU'!IUK1</f>
        <v>0</v>
      </c>
      <c r="IUK1" s="226"/>
      <c r="IUL1" s="226"/>
      <c r="IUM1" s="227"/>
      <c r="IUN1" s="190"/>
      <c r="IUO1" s="190"/>
      <c r="IUP1" s="190"/>
      <c r="IUQ1" s="190"/>
      <c r="IUR1" s="225">
        <f>+'IN PHIẾU THU'!IUS1</f>
        <v>0</v>
      </c>
      <c r="IUS1" s="226"/>
      <c r="IUT1" s="226"/>
      <c r="IUU1" s="227"/>
      <c r="IUV1" s="190"/>
      <c r="IUW1" s="190"/>
      <c r="IUX1" s="190"/>
      <c r="IUY1" s="190"/>
      <c r="IUZ1" s="225">
        <f>+'IN PHIẾU THU'!IVA1</f>
        <v>0</v>
      </c>
      <c r="IVA1" s="226"/>
      <c r="IVB1" s="226"/>
      <c r="IVC1" s="227"/>
      <c r="IVD1" s="190"/>
      <c r="IVE1" s="190"/>
      <c r="IVF1" s="190"/>
      <c r="IVG1" s="190"/>
      <c r="IVH1" s="225">
        <f>+'IN PHIẾU THU'!IVI1</f>
        <v>0</v>
      </c>
      <c r="IVI1" s="226"/>
      <c r="IVJ1" s="226"/>
      <c r="IVK1" s="227"/>
      <c r="IVL1" s="190"/>
      <c r="IVM1" s="190"/>
      <c r="IVN1" s="190"/>
      <c r="IVO1" s="190"/>
      <c r="IVP1" s="225">
        <f>+'IN PHIẾU THU'!IVQ1</f>
        <v>0</v>
      </c>
      <c r="IVQ1" s="226"/>
      <c r="IVR1" s="226"/>
      <c r="IVS1" s="227"/>
      <c r="IVT1" s="190"/>
      <c r="IVU1" s="190"/>
      <c r="IVV1" s="190"/>
      <c r="IVW1" s="190"/>
      <c r="IVX1" s="225">
        <f>+'IN PHIẾU THU'!IVY1</f>
        <v>0</v>
      </c>
      <c r="IVY1" s="226"/>
      <c r="IVZ1" s="226"/>
      <c r="IWA1" s="227"/>
      <c r="IWB1" s="190"/>
      <c r="IWC1" s="190"/>
      <c r="IWD1" s="190"/>
      <c r="IWE1" s="190"/>
      <c r="IWF1" s="225">
        <f>+'IN PHIẾU THU'!IWG1</f>
        <v>0</v>
      </c>
      <c r="IWG1" s="226"/>
      <c r="IWH1" s="226"/>
      <c r="IWI1" s="227"/>
      <c r="IWJ1" s="190"/>
      <c r="IWK1" s="190"/>
      <c r="IWL1" s="190"/>
      <c r="IWM1" s="190"/>
      <c r="IWN1" s="225">
        <f>+'IN PHIẾU THU'!IWO1</f>
        <v>0</v>
      </c>
      <c r="IWO1" s="226"/>
      <c r="IWP1" s="226"/>
      <c r="IWQ1" s="227"/>
      <c r="IWR1" s="190"/>
      <c r="IWS1" s="190"/>
      <c r="IWT1" s="190"/>
      <c r="IWU1" s="190"/>
      <c r="IWV1" s="225">
        <f>+'IN PHIẾU THU'!IWW1</f>
        <v>0</v>
      </c>
      <c r="IWW1" s="226"/>
      <c r="IWX1" s="226"/>
      <c r="IWY1" s="227"/>
      <c r="IWZ1" s="190"/>
      <c r="IXA1" s="190"/>
      <c r="IXB1" s="190"/>
      <c r="IXC1" s="190"/>
      <c r="IXD1" s="225">
        <f>+'IN PHIẾU THU'!IXE1</f>
        <v>0</v>
      </c>
      <c r="IXE1" s="226"/>
      <c r="IXF1" s="226"/>
      <c r="IXG1" s="227"/>
      <c r="IXH1" s="190"/>
      <c r="IXI1" s="190"/>
      <c r="IXJ1" s="190"/>
      <c r="IXK1" s="190"/>
      <c r="IXL1" s="225">
        <f>+'IN PHIẾU THU'!IXM1</f>
        <v>0</v>
      </c>
      <c r="IXM1" s="226"/>
      <c r="IXN1" s="226"/>
      <c r="IXO1" s="227"/>
      <c r="IXP1" s="190"/>
      <c r="IXQ1" s="190"/>
      <c r="IXR1" s="190"/>
      <c r="IXS1" s="190"/>
      <c r="IXT1" s="225">
        <f>+'IN PHIẾU THU'!IXU1</f>
        <v>0</v>
      </c>
      <c r="IXU1" s="226"/>
      <c r="IXV1" s="226"/>
      <c r="IXW1" s="227"/>
      <c r="IXX1" s="190"/>
      <c r="IXY1" s="190"/>
      <c r="IXZ1" s="190"/>
      <c r="IYA1" s="190"/>
      <c r="IYB1" s="225">
        <f>+'IN PHIẾU THU'!IYC1</f>
        <v>0</v>
      </c>
      <c r="IYC1" s="226"/>
      <c r="IYD1" s="226"/>
      <c r="IYE1" s="227"/>
      <c r="IYF1" s="190"/>
      <c r="IYG1" s="190"/>
      <c r="IYH1" s="190"/>
      <c r="IYI1" s="190"/>
      <c r="IYJ1" s="225">
        <f>+'IN PHIẾU THU'!IYK1</f>
        <v>0</v>
      </c>
      <c r="IYK1" s="226"/>
      <c r="IYL1" s="226"/>
      <c r="IYM1" s="227"/>
      <c r="IYN1" s="190"/>
      <c r="IYO1" s="190"/>
      <c r="IYP1" s="190"/>
      <c r="IYQ1" s="190"/>
      <c r="IYR1" s="225">
        <f>+'IN PHIẾU THU'!IYS1</f>
        <v>0</v>
      </c>
      <c r="IYS1" s="226"/>
      <c r="IYT1" s="226"/>
      <c r="IYU1" s="227"/>
      <c r="IYV1" s="190"/>
      <c r="IYW1" s="190"/>
      <c r="IYX1" s="190"/>
      <c r="IYY1" s="190"/>
      <c r="IYZ1" s="225">
        <f>+'IN PHIẾU THU'!IZA1</f>
        <v>0</v>
      </c>
      <c r="IZA1" s="226"/>
      <c r="IZB1" s="226"/>
      <c r="IZC1" s="227"/>
      <c r="IZD1" s="190"/>
      <c r="IZE1" s="190"/>
      <c r="IZF1" s="190"/>
      <c r="IZG1" s="190"/>
      <c r="IZH1" s="225">
        <f>+'IN PHIẾU THU'!IZI1</f>
        <v>0</v>
      </c>
      <c r="IZI1" s="226"/>
      <c r="IZJ1" s="226"/>
      <c r="IZK1" s="227"/>
      <c r="IZL1" s="190"/>
      <c r="IZM1" s="190"/>
      <c r="IZN1" s="190"/>
      <c r="IZO1" s="190"/>
      <c r="IZP1" s="225">
        <f>+'IN PHIẾU THU'!IZQ1</f>
        <v>0</v>
      </c>
      <c r="IZQ1" s="226"/>
      <c r="IZR1" s="226"/>
      <c r="IZS1" s="227"/>
      <c r="IZT1" s="190"/>
      <c r="IZU1" s="190"/>
      <c r="IZV1" s="190"/>
      <c r="IZW1" s="190"/>
      <c r="IZX1" s="225">
        <f>+'IN PHIẾU THU'!IZY1</f>
        <v>0</v>
      </c>
      <c r="IZY1" s="226"/>
      <c r="IZZ1" s="226"/>
      <c r="JAA1" s="227"/>
      <c r="JAB1" s="190"/>
      <c r="JAC1" s="190"/>
      <c r="JAD1" s="190"/>
      <c r="JAE1" s="190"/>
      <c r="JAF1" s="225">
        <f>+'IN PHIẾU THU'!JAG1</f>
        <v>0</v>
      </c>
      <c r="JAG1" s="226"/>
      <c r="JAH1" s="226"/>
      <c r="JAI1" s="227"/>
      <c r="JAJ1" s="190"/>
      <c r="JAK1" s="190"/>
      <c r="JAL1" s="190"/>
      <c r="JAM1" s="190"/>
      <c r="JAN1" s="225">
        <f>+'IN PHIẾU THU'!JAO1</f>
        <v>0</v>
      </c>
      <c r="JAO1" s="226"/>
      <c r="JAP1" s="226"/>
      <c r="JAQ1" s="227"/>
      <c r="JAR1" s="190"/>
      <c r="JAS1" s="190"/>
      <c r="JAT1" s="190"/>
      <c r="JAU1" s="190"/>
      <c r="JAV1" s="225">
        <f>+'IN PHIẾU THU'!JAW1</f>
        <v>0</v>
      </c>
      <c r="JAW1" s="226"/>
      <c r="JAX1" s="226"/>
      <c r="JAY1" s="227"/>
      <c r="JAZ1" s="190"/>
      <c r="JBA1" s="190"/>
      <c r="JBB1" s="190"/>
      <c r="JBC1" s="190"/>
      <c r="JBD1" s="225">
        <f>+'IN PHIẾU THU'!JBE1</f>
        <v>0</v>
      </c>
      <c r="JBE1" s="226"/>
      <c r="JBF1" s="226"/>
      <c r="JBG1" s="227"/>
      <c r="JBH1" s="190"/>
      <c r="JBI1" s="190"/>
      <c r="JBJ1" s="190"/>
      <c r="JBK1" s="190"/>
      <c r="JBL1" s="225">
        <f>+'IN PHIẾU THU'!JBM1</f>
        <v>0</v>
      </c>
      <c r="JBM1" s="226"/>
      <c r="JBN1" s="226"/>
      <c r="JBO1" s="227"/>
      <c r="JBP1" s="190"/>
      <c r="JBQ1" s="190"/>
      <c r="JBR1" s="190"/>
      <c r="JBS1" s="190"/>
      <c r="JBT1" s="225">
        <f>+'IN PHIẾU THU'!JBU1</f>
        <v>0</v>
      </c>
      <c r="JBU1" s="226"/>
      <c r="JBV1" s="226"/>
      <c r="JBW1" s="227"/>
      <c r="JBX1" s="190"/>
      <c r="JBY1" s="190"/>
      <c r="JBZ1" s="190"/>
      <c r="JCA1" s="190"/>
      <c r="JCB1" s="225">
        <f>+'IN PHIẾU THU'!JCC1</f>
        <v>0</v>
      </c>
      <c r="JCC1" s="226"/>
      <c r="JCD1" s="226"/>
      <c r="JCE1" s="227"/>
      <c r="JCF1" s="190"/>
      <c r="JCG1" s="190"/>
      <c r="JCH1" s="190"/>
      <c r="JCI1" s="190"/>
      <c r="JCJ1" s="225">
        <f>+'IN PHIẾU THU'!JCK1</f>
        <v>0</v>
      </c>
      <c r="JCK1" s="226"/>
      <c r="JCL1" s="226"/>
      <c r="JCM1" s="227"/>
      <c r="JCN1" s="190"/>
      <c r="JCO1" s="190"/>
      <c r="JCP1" s="190"/>
      <c r="JCQ1" s="190"/>
      <c r="JCR1" s="225">
        <f>+'IN PHIẾU THU'!JCS1</f>
        <v>0</v>
      </c>
      <c r="JCS1" s="226"/>
      <c r="JCT1" s="226"/>
      <c r="JCU1" s="227"/>
      <c r="JCV1" s="190"/>
      <c r="JCW1" s="190"/>
      <c r="JCX1" s="190"/>
      <c r="JCY1" s="190"/>
      <c r="JCZ1" s="225">
        <f>+'IN PHIẾU THU'!JDA1</f>
        <v>0</v>
      </c>
      <c r="JDA1" s="226"/>
      <c r="JDB1" s="226"/>
      <c r="JDC1" s="227"/>
      <c r="JDD1" s="190"/>
      <c r="JDE1" s="190"/>
      <c r="JDF1" s="190"/>
      <c r="JDG1" s="190"/>
      <c r="JDH1" s="225">
        <f>+'IN PHIẾU THU'!JDI1</f>
        <v>0</v>
      </c>
      <c r="JDI1" s="226"/>
      <c r="JDJ1" s="226"/>
      <c r="JDK1" s="227"/>
      <c r="JDL1" s="190"/>
      <c r="JDM1" s="190"/>
      <c r="JDN1" s="190"/>
      <c r="JDO1" s="190"/>
      <c r="JDP1" s="225">
        <f>+'IN PHIẾU THU'!JDQ1</f>
        <v>0</v>
      </c>
      <c r="JDQ1" s="226"/>
      <c r="JDR1" s="226"/>
      <c r="JDS1" s="227"/>
      <c r="JDT1" s="190"/>
      <c r="JDU1" s="190"/>
      <c r="JDV1" s="190"/>
      <c r="JDW1" s="190"/>
      <c r="JDX1" s="225">
        <f>+'IN PHIẾU THU'!JDY1</f>
        <v>0</v>
      </c>
      <c r="JDY1" s="226"/>
      <c r="JDZ1" s="226"/>
      <c r="JEA1" s="227"/>
      <c r="JEB1" s="190"/>
      <c r="JEC1" s="190"/>
      <c r="JED1" s="190"/>
      <c r="JEE1" s="190"/>
      <c r="JEF1" s="225">
        <f>+'IN PHIẾU THU'!JEG1</f>
        <v>0</v>
      </c>
      <c r="JEG1" s="226"/>
      <c r="JEH1" s="226"/>
      <c r="JEI1" s="227"/>
      <c r="JEJ1" s="190"/>
      <c r="JEK1" s="190"/>
      <c r="JEL1" s="190"/>
      <c r="JEM1" s="190"/>
      <c r="JEN1" s="225">
        <f>+'IN PHIẾU THU'!JEO1</f>
        <v>0</v>
      </c>
      <c r="JEO1" s="226"/>
      <c r="JEP1" s="226"/>
      <c r="JEQ1" s="227"/>
      <c r="JER1" s="190"/>
      <c r="JES1" s="190"/>
      <c r="JET1" s="190"/>
      <c r="JEU1" s="190"/>
      <c r="JEV1" s="225">
        <f>+'IN PHIẾU THU'!JEW1</f>
        <v>0</v>
      </c>
      <c r="JEW1" s="226"/>
      <c r="JEX1" s="226"/>
      <c r="JEY1" s="227"/>
      <c r="JEZ1" s="190"/>
      <c r="JFA1" s="190"/>
      <c r="JFB1" s="190"/>
      <c r="JFC1" s="190"/>
      <c r="JFD1" s="225">
        <f>+'IN PHIẾU THU'!JFE1</f>
        <v>0</v>
      </c>
      <c r="JFE1" s="226"/>
      <c r="JFF1" s="226"/>
      <c r="JFG1" s="227"/>
      <c r="JFH1" s="190"/>
      <c r="JFI1" s="190"/>
      <c r="JFJ1" s="190"/>
      <c r="JFK1" s="190"/>
      <c r="JFL1" s="225">
        <f>+'IN PHIẾU THU'!JFM1</f>
        <v>0</v>
      </c>
      <c r="JFM1" s="226"/>
      <c r="JFN1" s="226"/>
      <c r="JFO1" s="227"/>
      <c r="JFP1" s="190"/>
      <c r="JFQ1" s="190"/>
      <c r="JFR1" s="190"/>
      <c r="JFS1" s="190"/>
      <c r="JFT1" s="225">
        <f>+'IN PHIẾU THU'!JFU1</f>
        <v>0</v>
      </c>
      <c r="JFU1" s="226"/>
      <c r="JFV1" s="226"/>
      <c r="JFW1" s="227"/>
      <c r="JFX1" s="190"/>
      <c r="JFY1" s="190"/>
      <c r="JFZ1" s="190"/>
      <c r="JGA1" s="190"/>
      <c r="JGB1" s="225">
        <f>+'IN PHIẾU THU'!JGC1</f>
        <v>0</v>
      </c>
      <c r="JGC1" s="226"/>
      <c r="JGD1" s="226"/>
      <c r="JGE1" s="227"/>
      <c r="JGF1" s="190"/>
      <c r="JGG1" s="190"/>
      <c r="JGH1" s="190"/>
      <c r="JGI1" s="190"/>
      <c r="JGJ1" s="225">
        <f>+'IN PHIẾU THU'!JGK1</f>
        <v>0</v>
      </c>
      <c r="JGK1" s="226"/>
      <c r="JGL1" s="226"/>
      <c r="JGM1" s="227"/>
      <c r="JGN1" s="190"/>
      <c r="JGO1" s="190"/>
      <c r="JGP1" s="190"/>
      <c r="JGQ1" s="190"/>
      <c r="JGR1" s="225">
        <f>+'IN PHIẾU THU'!JGS1</f>
        <v>0</v>
      </c>
      <c r="JGS1" s="226"/>
      <c r="JGT1" s="226"/>
      <c r="JGU1" s="227"/>
      <c r="JGV1" s="190"/>
      <c r="JGW1" s="190"/>
      <c r="JGX1" s="190"/>
      <c r="JGY1" s="190"/>
      <c r="JGZ1" s="225">
        <f>+'IN PHIẾU THU'!JHA1</f>
        <v>0</v>
      </c>
      <c r="JHA1" s="226"/>
      <c r="JHB1" s="226"/>
      <c r="JHC1" s="227"/>
      <c r="JHD1" s="190"/>
      <c r="JHE1" s="190"/>
      <c r="JHF1" s="190"/>
      <c r="JHG1" s="190"/>
      <c r="JHH1" s="225">
        <f>+'IN PHIẾU THU'!JHI1</f>
        <v>0</v>
      </c>
      <c r="JHI1" s="226"/>
      <c r="JHJ1" s="226"/>
      <c r="JHK1" s="227"/>
      <c r="JHL1" s="190"/>
      <c r="JHM1" s="190"/>
      <c r="JHN1" s="190"/>
      <c r="JHO1" s="190"/>
      <c r="JHP1" s="225">
        <f>+'IN PHIẾU THU'!JHQ1</f>
        <v>0</v>
      </c>
      <c r="JHQ1" s="226"/>
      <c r="JHR1" s="226"/>
      <c r="JHS1" s="227"/>
      <c r="JHT1" s="190"/>
      <c r="JHU1" s="190"/>
      <c r="JHV1" s="190"/>
      <c r="JHW1" s="190"/>
      <c r="JHX1" s="225">
        <f>+'IN PHIẾU THU'!JHY1</f>
        <v>0</v>
      </c>
      <c r="JHY1" s="226"/>
      <c r="JHZ1" s="226"/>
      <c r="JIA1" s="227"/>
      <c r="JIB1" s="190"/>
      <c r="JIC1" s="190"/>
      <c r="JID1" s="190"/>
      <c r="JIE1" s="190"/>
      <c r="JIF1" s="225">
        <f>+'IN PHIẾU THU'!JIG1</f>
        <v>0</v>
      </c>
      <c r="JIG1" s="226"/>
      <c r="JIH1" s="226"/>
      <c r="JII1" s="227"/>
      <c r="JIJ1" s="190"/>
      <c r="JIK1" s="190"/>
      <c r="JIL1" s="190"/>
      <c r="JIM1" s="190"/>
      <c r="JIN1" s="225">
        <f>+'IN PHIẾU THU'!JIO1</f>
        <v>0</v>
      </c>
      <c r="JIO1" s="226"/>
      <c r="JIP1" s="226"/>
      <c r="JIQ1" s="227"/>
      <c r="JIR1" s="190"/>
      <c r="JIS1" s="190"/>
      <c r="JIT1" s="190"/>
      <c r="JIU1" s="190"/>
      <c r="JIV1" s="225">
        <f>+'IN PHIẾU THU'!JIW1</f>
        <v>0</v>
      </c>
      <c r="JIW1" s="226"/>
      <c r="JIX1" s="226"/>
      <c r="JIY1" s="227"/>
      <c r="JIZ1" s="190"/>
      <c r="JJA1" s="190"/>
      <c r="JJB1" s="190"/>
      <c r="JJC1" s="190"/>
      <c r="JJD1" s="225">
        <f>+'IN PHIẾU THU'!JJE1</f>
        <v>0</v>
      </c>
      <c r="JJE1" s="226"/>
      <c r="JJF1" s="226"/>
      <c r="JJG1" s="227"/>
      <c r="JJH1" s="190"/>
      <c r="JJI1" s="190"/>
      <c r="JJJ1" s="190"/>
      <c r="JJK1" s="190"/>
      <c r="JJL1" s="225">
        <f>+'IN PHIẾU THU'!JJM1</f>
        <v>0</v>
      </c>
      <c r="JJM1" s="226"/>
      <c r="JJN1" s="226"/>
      <c r="JJO1" s="227"/>
      <c r="JJP1" s="190"/>
      <c r="JJQ1" s="190"/>
      <c r="JJR1" s="190"/>
      <c r="JJS1" s="190"/>
      <c r="JJT1" s="225">
        <f>+'IN PHIẾU THU'!JJU1</f>
        <v>0</v>
      </c>
      <c r="JJU1" s="226"/>
      <c r="JJV1" s="226"/>
      <c r="JJW1" s="227"/>
      <c r="JJX1" s="190"/>
      <c r="JJY1" s="190"/>
      <c r="JJZ1" s="190"/>
      <c r="JKA1" s="190"/>
      <c r="JKB1" s="225">
        <f>+'IN PHIẾU THU'!JKC1</f>
        <v>0</v>
      </c>
      <c r="JKC1" s="226"/>
      <c r="JKD1" s="226"/>
      <c r="JKE1" s="227"/>
      <c r="JKF1" s="190"/>
      <c r="JKG1" s="190"/>
      <c r="JKH1" s="190"/>
      <c r="JKI1" s="190"/>
      <c r="JKJ1" s="225">
        <f>+'IN PHIẾU THU'!JKK1</f>
        <v>0</v>
      </c>
      <c r="JKK1" s="226"/>
      <c r="JKL1" s="226"/>
      <c r="JKM1" s="227"/>
      <c r="JKN1" s="190"/>
      <c r="JKO1" s="190"/>
      <c r="JKP1" s="190"/>
      <c r="JKQ1" s="190"/>
      <c r="JKR1" s="225">
        <f>+'IN PHIẾU THU'!JKS1</f>
        <v>0</v>
      </c>
      <c r="JKS1" s="226"/>
      <c r="JKT1" s="226"/>
      <c r="JKU1" s="227"/>
      <c r="JKV1" s="190"/>
      <c r="JKW1" s="190"/>
      <c r="JKX1" s="190"/>
      <c r="JKY1" s="190"/>
      <c r="JKZ1" s="225">
        <f>+'IN PHIẾU THU'!JLA1</f>
        <v>0</v>
      </c>
      <c r="JLA1" s="226"/>
      <c r="JLB1" s="226"/>
      <c r="JLC1" s="227"/>
      <c r="JLD1" s="190"/>
      <c r="JLE1" s="190"/>
      <c r="JLF1" s="190"/>
      <c r="JLG1" s="190"/>
      <c r="JLH1" s="225">
        <f>+'IN PHIẾU THU'!JLI1</f>
        <v>0</v>
      </c>
      <c r="JLI1" s="226"/>
      <c r="JLJ1" s="226"/>
      <c r="JLK1" s="227"/>
      <c r="JLL1" s="190"/>
      <c r="JLM1" s="190"/>
      <c r="JLN1" s="190"/>
      <c r="JLO1" s="190"/>
      <c r="JLP1" s="225">
        <f>+'IN PHIẾU THU'!JLQ1</f>
        <v>0</v>
      </c>
      <c r="JLQ1" s="226"/>
      <c r="JLR1" s="226"/>
      <c r="JLS1" s="227"/>
      <c r="JLT1" s="190"/>
      <c r="JLU1" s="190"/>
      <c r="JLV1" s="190"/>
      <c r="JLW1" s="190"/>
      <c r="JLX1" s="225">
        <f>+'IN PHIẾU THU'!JLY1</f>
        <v>0</v>
      </c>
      <c r="JLY1" s="226"/>
      <c r="JLZ1" s="226"/>
      <c r="JMA1" s="227"/>
      <c r="JMB1" s="190"/>
      <c r="JMC1" s="190"/>
      <c r="JMD1" s="190"/>
      <c r="JME1" s="190"/>
      <c r="JMF1" s="225">
        <f>+'IN PHIẾU THU'!JMG1</f>
        <v>0</v>
      </c>
      <c r="JMG1" s="226"/>
      <c r="JMH1" s="226"/>
      <c r="JMI1" s="227"/>
      <c r="JMJ1" s="190"/>
      <c r="JMK1" s="190"/>
      <c r="JML1" s="190"/>
      <c r="JMM1" s="190"/>
      <c r="JMN1" s="225">
        <f>+'IN PHIẾU THU'!JMO1</f>
        <v>0</v>
      </c>
      <c r="JMO1" s="226"/>
      <c r="JMP1" s="226"/>
      <c r="JMQ1" s="227"/>
      <c r="JMR1" s="190"/>
      <c r="JMS1" s="190"/>
      <c r="JMT1" s="190"/>
      <c r="JMU1" s="190"/>
      <c r="JMV1" s="225">
        <f>+'IN PHIẾU THU'!JMW1</f>
        <v>0</v>
      </c>
      <c r="JMW1" s="226"/>
      <c r="JMX1" s="226"/>
      <c r="JMY1" s="227"/>
      <c r="JMZ1" s="190"/>
      <c r="JNA1" s="190"/>
      <c r="JNB1" s="190"/>
      <c r="JNC1" s="190"/>
      <c r="JND1" s="225">
        <f>+'IN PHIẾU THU'!JNE1</f>
        <v>0</v>
      </c>
      <c r="JNE1" s="226"/>
      <c r="JNF1" s="226"/>
      <c r="JNG1" s="227"/>
      <c r="JNH1" s="190"/>
      <c r="JNI1" s="190"/>
      <c r="JNJ1" s="190"/>
      <c r="JNK1" s="190"/>
      <c r="JNL1" s="225">
        <f>+'IN PHIẾU THU'!JNM1</f>
        <v>0</v>
      </c>
      <c r="JNM1" s="226"/>
      <c r="JNN1" s="226"/>
      <c r="JNO1" s="227"/>
      <c r="JNP1" s="190"/>
      <c r="JNQ1" s="190"/>
      <c r="JNR1" s="190"/>
      <c r="JNS1" s="190"/>
      <c r="JNT1" s="225">
        <f>+'IN PHIẾU THU'!JNU1</f>
        <v>0</v>
      </c>
      <c r="JNU1" s="226"/>
      <c r="JNV1" s="226"/>
      <c r="JNW1" s="227"/>
      <c r="JNX1" s="190"/>
      <c r="JNY1" s="190"/>
      <c r="JNZ1" s="190"/>
      <c r="JOA1" s="190"/>
      <c r="JOB1" s="225">
        <f>+'IN PHIẾU THU'!JOC1</f>
        <v>0</v>
      </c>
      <c r="JOC1" s="226"/>
      <c r="JOD1" s="226"/>
      <c r="JOE1" s="227"/>
      <c r="JOF1" s="190"/>
      <c r="JOG1" s="190"/>
      <c r="JOH1" s="190"/>
      <c r="JOI1" s="190"/>
      <c r="JOJ1" s="225">
        <f>+'IN PHIẾU THU'!JOK1</f>
        <v>0</v>
      </c>
      <c r="JOK1" s="226"/>
      <c r="JOL1" s="226"/>
      <c r="JOM1" s="227"/>
      <c r="JON1" s="190"/>
      <c r="JOO1" s="190"/>
      <c r="JOP1" s="190"/>
      <c r="JOQ1" s="190"/>
      <c r="JOR1" s="225">
        <f>+'IN PHIẾU THU'!JOS1</f>
        <v>0</v>
      </c>
      <c r="JOS1" s="226"/>
      <c r="JOT1" s="226"/>
      <c r="JOU1" s="227"/>
      <c r="JOV1" s="190"/>
      <c r="JOW1" s="190"/>
      <c r="JOX1" s="190"/>
      <c r="JOY1" s="190"/>
      <c r="JOZ1" s="225">
        <f>+'IN PHIẾU THU'!JPA1</f>
        <v>0</v>
      </c>
      <c r="JPA1" s="226"/>
      <c r="JPB1" s="226"/>
      <c r="JPC1" s="227"/>
      <c r="JPD1" s="190"/>
      <c r="JPE1" s="190"/>
      <c r="JPF1" s="190"/>
      <c r="JPG1" s="190"/>
      <c r="JPH1" s="225">
        <f>+'IN PHIẾU THU'!JPI1</f>
        <v>0</v>
      </c>
      <c r="JPI1" s="226"/>
      <c r="JPJ1" s="226"/>
      <c r="JPK1" s="227"/>
      <c r="JPL1" s="190"/>
      <c r="JPM1" s="190"/>
      <c r="JPN1" s="190"/>
      <c r="JPO1" s="190"/>
      <c r="JPP1" s="225">
        <f>+'IN PHIẾU THU'!JPQ1</f>
        <v>0</v>
      </c>
      <c r="JPQ1" s="226"/>
      <c r="JPR1" s="226"/>
      <c r="JPS1" s="227"/>
      <c r="JPT1" s="190"/>
      <c r="JPU1" s="190"/>
      <c r="JPV1" s="190"/>
      <c r="JPW1" s="190"/>
      <c r="JPX1" s="225">
        <f>+'IN PHIẾU THU'!JPY1</f>
        <v>0</v>
      </c>
      <c r="JPY1" s="226"/>
      <c r="JPZ1" s="226"/>
      <c r="JQA1" s="227"/>
      <c r="JQB1" s="190"/>
      <c r="JQC1" s="190"/>
      <c r="JQD1" s="190"/>
      <c r="JQE1" s="190"/>
      <c r="JQF1" s="225">
        <f>+'IN PHIẾU THU'!JQG1</f>
        <v>0</v>
      </c>
      <c r="JQG1" s="226"/>
      <c r="JQH1" s="226"/>
      <c r="JQI1" s="227"/>
      <c r="JQJ1" s="190"/>
      <c r="JQK1" s="190"/>
      <c r="JQL1" s="190"/>
      <c r="JQM1" s="190"/>
      <c r="JQN1" s="225">
        <f>+'IN PHIẾU THU'!JQO1</f>
        <v>0</v>
      </c>
      <c r="JQO1" s="226"/>
      <c r="JQP1" s="226"/>
      <c r="JQQ1" s="227"/>
      <c r="JQR1" s="190"/>
      <c r="JQS1" s="190"/>
      <c r="JQT1" s="190"/>
      <c r="JQU1" s="190"/>
      <c r="JQV1" s="225">
        <f>+'IN PHIẾU THU'!JQW1</f>
        <v>0</v>
      </c>
      <c r="JQW1" s="226"/>
      <c r="JQX1" s="226"/>
      <c r="JQY1" s="227"/>
      <c r="JQZ1" s="190"/>
      <c r="JRA1" s="190"/>
      <c r="JRB1" s="190"/>
      <c r="JRC1" s="190"/>
      <c r="JRD1" s="225">
        <f>+'IN PHIẾU THU'!JRE1</f>
        <v>0</v>
      </c>
      <c r="JRE1" s="226"/>
      <c r="JRF1" s="226"/>
      <c r="JRG1" s="227"/>
      <c r="JRH1" s="190"/>
      <c r="JRI1" s="190"/>
      <c r="JRJ1" s="190"/>
      <c r="JRK1" s="190"/>
      <c r="JRL1" s="225">
        <f>+'IN PHIẾU THU'!JRM1</f>
        <v>0</v>
      </c>
      <c r="JRM1" s="226"/>
      <c r="JRN1" s="226"/>
      <c r="JRO1" s="227"/>
      <c r="JRP1" s="190"/>
      <c r="JRQ1" s="190"/>
      <c r="JRR1" s="190"/>
      <c r="JRS1" s="190"/>
      <c r="JRT1" s="225">
        <f>+'IN PHIẾU THU'!JRU1</f>
        <v>0</v>
      </c>
      <c r="JRU1" s="226"/>
      <c r="JRV1" s="226"/>
      <c r="JRW1" s="227"/>
      <c r="JRX1" s="190"/>
      <c r="JRY1" s="190"/>
      <c r="JRZ1" s="190"/>
      <c r="JSA1" s="190"/>
      <c r="JSB1" s="225">
        <f>+'IN PHIẾU THU'!JSC1</f>
        <v>0</v>
      </c>
      <c r="JSC1" s="226"/>
      <c r="JSD1" s="226"/>
      <c r="JSE1" s="227"/>
      <c r="JSF1" s="190"/>
      <c r="JSG1" s="190"/>
      <c r="JSH1" s="190"/>
      <c r="JSI1" s="190"/>
      <c r="JSJ1" s="225">
        <f>+'IN PHIẾU THU'!JSK1</f>
        <v>0</v>
      </c>
      <c r="JSK1" s="226"/>
      <c r="JSL1" s="226"/>
      <c r="JSM1" s="227"/>
      <c r="JSN1" s="190"/>
      <c r="JSO1" s="190"/>
      <c r="JSP1" s="190"/>
      <c r="JSQ1" s="190"/>
      <c r="JSR1" s="225">
        <f>+'IN PHIẾU THU'!JSS1</f>
        <v>0</v>
      </c>
      <c r="JSS1" s="226"/>
      <c r="JST1" s="226"/>
      <c r="JSU1" s="227"/>
      <c r="JSV1" s="190"/>
      <c r="JSW1" s="190"/>
      <c r="JSX1" s="190"/>
      <c r="JSY1" s="190"/>
      <c r="JSZ1" s="225">
        <f>+'IN PHIẾU THU'!JTA1</f>
        <v>0</v>
      </c>
      <c r="JTA1" s="226"/>
      <c r="JTB1" s="226"/>
      <c r="JTC1" s="227"/>
      <c r="JTD1" s="190"/>
      <c r="JTE1" s="190"/>
      <c r="JTF1" s="190"/>
      <c r="JTG1" s="190"/>
      <c r="JTH1" s="225">
        <f>+'IN PHIẾU THU'!JTI1</f>
        <v>0</v>
      </c>
      <c r="JTI1" s="226"/>
      <c r="JTJ1" s="226"/>
      <c r="JTK1" s="227"/>
      <c r="JTL1" s="190"/>
      <c r="JTM1" s="190"/>
      <c r="JTN1" s="190"/>
      <c r="JTO1" s="190"/>
      <c r="JTP1" s="225">
        <f>+'IN PHIẾU THU'!JTQ1</f>
        <v>0</v>
      </c>
      <c r="JTQ1" s="226"/>
      <c r="JTR1" s="226"/>
      <c r="JTS1" s="227"/>
      <c r="JTT1" s="190"/>
      <c r="JTU1" s="190"/>
      <c r="JTV1" s="190"/>
      <c r="JTW1" s="190"/>
      <c r="JTX1" s="225">
        <f>+'IN PHIẾU THU'!JTY1</f>
        <v>0</v>
      </c>
      <c r="JTY1" s="226"/>
      <c r="JTZ1" s="226"/>
      <c r="JUA1" s="227"/>
      <c r="JUB1" s="190"/>
      <c r="JUC1" s="190"/>
      <c r="JUD1" s="190"/>
      <c r="JUE1" s="190"/>
      <c r="JUF1" s="225">
        <f>+'IN PHIẾU THU'!JUG1</f>
        <v>0</v>
      </c>
      <c r="JUG1" s="226"/>
      <c r="JUH1" s="226"/>
      <c r="JUI1" s="227"/>
      <c r="JUJ1" s="190"/>
      <c r="JUK1" s="190"/>
      <c r="JUL1" s="190"/>
      <c r="JUM1" s="190"/>
      <c r="JUN1" s="225">
        <f>+'IN PHIẾU THU'!JUO1</f>
        <v>0</v>
      </c>
      <c r="JUO1" s="226"/>
      <c r="JUP1" s="226"/>
      <c r="JUQ1" s="227"/>
      <c r="JUR1" s="190"/>
      <c r="JUS1" s="190"/>
      <c r="JUT1" s="190"/>
      <c r="JUU1" s="190"/>
      <c r="JUV1" s="225">
        <f>+'IN PHIẾU THU'!JUW1</f>
        <v>0</v>
      </c>
      <c r="JUW1" s="226"/>
      <c r="JUX1" s="226"/>
      <c r="JUY1" s="227"/>
      <c r="JUZ1" s="190"/>
      <c r="JVA1" s="190"/>
      <c r="JVB1" s="190"/>
      <c r="JVC1" s="190"/>
      <c r="JVD1" s="225">
        <f>+'IN PHIẾU THU'!JVE1</f>
        <v>0</v>
      </c>
      <c r="JVE1" s="226"/>
      <c r="JVF1" s="226"/>
      <c r="JVG1" s="227"/>
      <c r="JVH1" s="190"/>
      <c r="JVI1" s="190"/>
      <c r="JVJ1" s="190"/>
      <c r="JVK1" s="190"/>
      <c r="JVL1" s="225">
        <f>+'IN PHIẾU THU'!JVM1</f>
        <v>0</v>
      </c>
      <c r="JVM1" s="226"/>
      <c r="JVN1" s="226"/>
      <c r="JVO1" s="227"/>
      <c r="JVP1" s="190"/>
      <c r="JVQ1" s="190"/>
      <c r="JVR1" s="190"/>
      <c r="JVS1" s="190"/>
      <c r="JVT1" s="225">
        <f>+'IN PHIẾU THU'!JVU1</f>
        <v>0</v>
      </c>
      <c r="JVU1" s="226"/>
      <c r="JVV1" s="226"/>
      <c r="JVW1" s="227"/>
      <c r="JVX1" s="190"/>
      <c r="JVY1" s="190"/>
      <c r="JVZ1" s="190"/>
      <c r="JWA1" s="190"/>
      <c r="JWB1" s="225">
        <f>+'IN PHIẾU THU'!JWC1</f>
        <v>0</v>
      </c>
      <c r="JWC1" s="226"/>
      <c r="JWD1" s="226"/>
      <c r="JWE1" s="227"/>
      <c r="JWF1" s="190"/>
      <c r="JWG1" s="190"/>
      <c r="JWH1" s="190"/>
      <c r="JWI1" s="190"/>
      <c r="JWJ1" s="225">
        <f>+'IN PHIẾU THU'!JWK1</f>
        <v>0</v>
      </c>
      <c r="JWK1" s="226"/>
      <c r="JWL1" s="226"/>
      <c r="JWM1" s="227"/>
      <c r="JWN1" s="190"/>
      <c r="JWO1" s="190"/>
      <c r="JWP1" s="190"/>
      <c r="JWQ1" s="190"/>
      <c r="JWR1" s="225">
        <f>+'IN PHIẾU THU'!JWS1</f>
        <v>0</v>
      </c>
      <c r="JWS1" s="226"/>
      <c r="JWT1" s="226"/>
      <c r="JWU1" s="227"/>
      <c r="JWV1" s="190"/>
      <c r="JWW1" s="190"/>
      <c r="JWX1" s="190"/>
      <c r="JWY1" s="190"/>
      <c r="JWZ1" s="225">
        <f>+'IN PHIẾU THU'!JXA1</f>
        <v>0</v>
      </c>
      <c r="JXA1" s="226"/>
      <c r="JXB1" s="226"/>
      <c r="JXC1" s="227"/>
      <c r="JXD1" s="190"/>
      <c r="JXE1" s="190"/>
      <c r="JXF1" s="190"/>
      <c r="JXG1" s="190"/>
      <c r="JXH1" s="225">
        <f>+'IN PHIẾU THU'!JXI1</f>
        <v>0</v>
      </c>
      <c r="JXI1" s="226"/>
      <c r="JXJ1" s="226"/>
      <c r="JXK1" s="227"/>
      <c r="JXL1" s="190"/>
      <c r="JXM1" s="190"/>
      <c r="JXN1" s="190"/>
      <c r="JXO1" s="190"/>
      <c r="JXP1" s="225">
        <f>+'IN PHIẾU THU'!JXQ1</f>
        <v>0</v>
      </c>
      <c r="JXQ1" s="226"/>
      <c r="JXR1" s="226"/>
      <c r="JXS1" s="227"/>
      <c r="JXT1" s="190"/>
      <c r="JXU1" s="190"/>
      <c r="JXV1" s="190"/>
      <c r="JXW1" s="190"/>
      <c r="JXX1" s="225">
        <f>+'IN PHIẾU THU'!JXY1</f>
        <v>0</v>
      </c>
      <c r="JXY1" s="226"/>
      <c r="JXZ1" s="226"/>
      <c r="JYA1" s="227"/>
      <c r="JYB1" s="190"/>
      <c r="JYC1" s="190"/>
      <c r="JYD1" s="190"/>
      <c r="JYE1" s="190"/>
      <c r="JYF1" s="225">
        <f>+'IN PHIẾU THU'!JYG1</f>
        <v>0</v>
      </c>
      <c r="JYG1" s="226"/>
      <c r="JYH1" s="226"/>
      <c r="JYI1" s="227"/>
      <c r="JYJ1" s="190"/>
      <c r="JYK1" s="190"/>
      <c r="JYL1" s="190"/>
      <c r="JYM1" s="190"/>
      <c r="JYN1" s="225">
        <f>+'IN PHIẾU THU'!JYO1</f>
        <v>0</v>
      </c>
      <c r="JYO1" s="226"/>
      <c r="JYP1" s="226"/>
      <c r="JYQ1" s="227"/>
      <c r="JYR1" s="190"/>
      <c r="JYS1" s="190"/>
      <c r="JYT1" s="190"/>
      <c r="JYU1" s="190"/>
      <c r="JYV1" s="225">
        <f>+'IN PHIẾU THU'!JYW1</f>
        <v>0</v>
      </c>
      <c r="JYW1" s="226"/>
      <c r="JYX1" s="226"/>
      <c r="JYY1" s="227"/>
      <c r="JYZ1" s="190"/>
      <c r="JZA1" s="190"/>
      <c r="JZB1" s="190"/>
      <c r="JZC1" s="190"/>
      <c r="JZD1" s="225">
        <f>+'IN PHIẾU THU'!JZE1</f>
        <v>0</v>
      </c>
      <c r="JZE1" s="226"/>
      <c r="JZF1" s="226"/>
      <c r="JZG1" s="227"/>
      <c r="JZH1" s="190"/>
      <c r="JZI1" s="190"/>
      <c r="JZJ1" s="190"/>
      <c r="JZK1" s="190"/>
      <c r="JZL1" s="225">
        <f>+'IN PHIẾU THU'!JZM1</f>
        <v>0</v>
      </c>
      <c r="JZM1" s="226"/>
      <c r="JZN1" s="226"/>
      <c r="JZO1" s="227"/>
      <c r="JZP1" s="190"/>
      <c r="JZQ1" s="190"/>
      <c r="JZR1" s="190"/>
      <c r="JZS1" s="190"/>
      <c r="JZT1" s="225">
        <f>+'IN PHIẾU THU'!JZU1</f>
        <v>0</v>
      </c>
      <c r="JZU1" s="226"/>
      <c r="JZV1" s="226"/>
      <c r="JZW1" s="227"/>
      <c r="JZX1" s="190"/>
      <c r="JZY1" s="190"/>
      <c r="JZZ1" s="190"/>
      <c r="KAA1" s="190"/>
      <c r="KAB1" s="225">
        <f>+'IN PHIẾU THU'!KAC1</f>
        <v>0</v>
      </c>
      <c r="KAC1" s="226"/>
      <c r="KAD1" s="226"/>
      <c r="KAE1" s="227"/>
      <c r="KAF1" s="190"/>
      <c r="KAG1" s="190"/>
      <c r="KAH1" s="190"/>
      <c r="KAI1" s="190"/>
      <c r="KAJ1" s="225">
        <f>+'IN PHIẾU THU'!KAK1</f>
        <v>0</v>
      </c>
      <c r="KAK1" s="226"/>
      <c r="KAL1" s="226"/>
      <c r="KAM1" s="227"/>
      <c r="KAN1" s="190"/>
      <c r="KAO1" s="190"/>
      <c r="KAP1" s="190"/>
      <c r="KAQ1" s="190"/>
      <c r="KAR1" s="225">
        <f>+'IN PHIẾU THU'!KAS1</f>
        <v>0</v>
      </c>
      <c r="KAS1" s="226"/>
      <c r="KAT1" s="226"/>
      <c r="KAU1" s="227"/>
      <c r="KAV1" s="190"/>
      <c r="KAW1" s="190"/>
      <c r="KAX1" s="190"/>
      <c r="KAY1" s="190"/>
      <c r="KAZ1" s="225">
        <f>+'IN PHIẾU THU'!KBA1</f>
        <v>0</v>
      </c>
      <c r="KBA1" s="226"/>
      <c r="KBB1" s="226"/>
      <c r="KBC1" s="227"/>
      <c r="KBD1" s="190"/>
      <c r="KBE1" s="190"/>
      <c r="KBF1" s="190"/>
      <c r="KBG1" s="190"/>
      <c r="KBH1" s="225">
        <f>+'IN PHIẾU THU'!KBI1</f>
        <v>0</v>
      </c>
      <c r="KBI1" s="226"/>
      <c r="KBJ1" s="226"/>
      <c r="KBK1" s="227"/>
      <c r="KBL1" s="190"/>
      <c r="KBM1" s="190"/>
      <c r="KBN1" s="190"/>
      <c r="KBO1" s="190"/>
      <c r="KBP1" s="225">
        <f>+'IN PHIẾU THU'!KBQ1</f>
        <v>0</v>
      </c>
      <c r="KBQ1" s="226"/>
      <c r="KBR1" s="226"/>
      <c r="KBS1" s="227"/>
      <c r="KBT1" s="190"/>
      <c r="KBU1" s="190"/>
      <c r="KBV1" s="190"/>
      <c r="KBW1" s="190"/>
      <c r="KBX1" s="225">
        <f>+'IN PHIẾU THU'!KBY1</f>
        <v>0</v>
      </c>
      <c r="KBY1" s="226"/>
      <c r="KBZ1" s="226"/>
      <c r="KCA1" s="227"/>
      <c r="KCB1" s="190"/>
      <c r="KCC1" s="190"/>
      <c r="KCD1" s="190"/>
      <c r="KCE1" s="190"/>
      <c r="KCF1" s="225">
        <f>+'IN PHIẾU THU'!KCG1</f>
        <v>0</v>
      </c>
      <c r="KCG1" s="226"/>
      <c r="KCH1" s="226"/>
      <c r="KCI1" s="227"/>
      <c r="KCJ1" s="190"/>
      <c r="KCK1" s="190"/>
      <c r="KCL1" s="190"/>
      <c r="KCM1" s="190"/>
      <c r="KCN1" s="225">
        <f>+'IN PHIẾU THU'!KCO1</f>
        <v>0</v>
      </c>
      <c r="KCO1" s="226"/>
      <c r="KCP1" s="226"/>
      <c r="KCQ1" s="227"/>
      <c r="KCR1" s="190"/>
      <c r="KCS1" s="190"/>
      <c r="KCT1" s="190"/>
      <c r="KCU1" s="190"/>
      <c r="KCV1" s="225">
        <f>+'IN PHIẾU THU'!KCW1</f>
        <v>0</v>
      </c>
      <c r="KCW1" s="226"/>
      <c r="KCX1" s="226"/>
      <c r="KCY1" s="227"/>
      <c r="KCZ1" s="190"/>
      <c r="KDA1" s="190"/>
      <c r="KDB1" s="190"/>
      <c r="KDC1" s="190"/>
      <c r="KDD1" s="225">
        <f>+'IN PHIẾU THU'!KDE1</f>
        <v>0</v>
      </c>
      <c r="KDE1" s="226"/>
      <c r="KDF1" s="226"/>
      <c r="KDG1" s="227"/>
      <c r="KDH1" s="190"/>
      <c r="KDI1" s="190"/>
      <c r="KDJ1" s="190"/>
      <c r="KDK1" s="190"/>
      <c r="KDL1" s="225">
        <f>+'IN PHIẾU THU'!KDM1</f>
        <v>0</v>
      </c>
      <c r="KDM1" s="226"/>
      <c r="KDN1" s="226"/>
      <c r="KDO1" s="227"/>
      <c r="KDP1" s="190"/>
      <c r="KDQ1" s="190"/>
      <c r="KDR1" s="190"/>
      <c r="KDS1" s="190"/>
      <c r="KDT1" s="225">
        <f>+'IN PHIẾU THU'!KDU1</f>
        <v>0</v>
      </c>
      <c r="KDU1" s="226"/>
      <c r="KDV1" s="226"/>
      <c r="KDW1" s="227"/>
      <c r="KDX1" s="190"/>
      <c r="KDY1" s="190"/>
      <c r="KDZ1" s="190"/>
      <c r="KEA1" s="190"/>
      <c r="KEB1" s="225">
        <f>+'IN PHIẾU THU'!KEC1</f>
        <v>0</v>
      </c>
      <c r="KEC1" s="226"/>
      <c r="KED1" s="226"/>
      <c r="KEE1" s="227"/>
      <c r="KEF1" s="190"/>
      <c r="KEG1" s="190"/>
      <c r="KEH1" s="190"/>
      <c r="KEI1" s="190"/>
      <c r="KEJ1" s="225">
        <f>+'IN PHIẾU THU'!KEK1</f>
        <v>0</v>
      </c>
      <c r="KEK1" s="226"/>
      <c r="KEL1" s="226"/>
      <c r="KEM1" s="227"/>
      <c r="KEN1" s="190"/>
      <c r="KEO1" s="190"/>
      <c r="KEP1" s="190"/>
      <c r="KEQ1" s="190"/>
      <c r="KER1" s="225">
        <f>+'IN PHIẾU THU'!KES1</f>
        <v>0</v>
      </c>
      <c r="KES1" s="226"/>
      <c r="KET1" s="226"/>
      <c r="KEU1" s="227"/>
      <c r="KEV1" s="190"/>
      <c r="KEW1" s="190"/>
      <c r="KEX1" s="190"/>
      <c r="KEY1" s="190"/>
      <c r="KEZ1" s="225">
        <f>+'IN PHIẾU THU'!KFA1</f>
        <v>0</v>
      </c>
      <c r="KFA1" s="226"/>
      <c r="KFB1" s="226"/>
      <c r="KFC1" s="227"/>
      <c r="KFD1" s="190"/>
      <c r="KFE1" s="190"/>
      <c r="KFF1" s="190"/>
      <c r="KFG1" s="190"/>
      <c r="KFH1" s="225">
        <f>+'IN PHIẾU THU'!KFI1</f>
        <v>0</v>
      </c>
      <c r="KFI1" s="226"/>
      <c r="KFJ1" s="226"/>
      <c r="KFK1" s="227"/>
      <c r="KFL1" s="190"/>
      <c r="KFM1" s="190"/>
      <c r="KFN1" s="190"/>
      <c r="KFO1" s="190"/>
      <c r="KFP1" s="225">
        <f>+'IN PHIẾU THU'!KFQ1</f>
        <v>0</v>
      </c>
      <c r="KFQ1" s="226"/>
      <c r="KFR1" s="226"/>
      <c r="KFS1" s="227"/>
      <c r="KFT1" s="190"/>
      <c r="KFU1" s="190"/>
      <c r="KFV1" s="190"/>
      <c r="KFW1" s="190"/>
      <c r="KFX1" s="225">
        <f>+'IN PHIẾU THU'!KFY1</f>
        <v>0</v>
      </c>
      <c r="KFY1" s="226"/>
      <c r="KFZ1" s="226"/>
      <c r="KGA1" s="227"/>
      <c r="KGB1" s="190"/>
      <c r="KGC1" s="190"/>
      <c r="KGD1" s="190"/>
      <c r="KGE1" s="190"/>
      <c r="KGF1" s="225">
        <f>+'IN PHIẾU THU'!KGG1</f>
        <v>0</v>
      </c>
      <c r="KGG1" s="226"/>
      <c r="KGH1" s="226"/>
      <c r="KGI1" s="227"/>
      <c r="KGJ1" s="190"/>
      <c r="KGK1" s="190"/>
      <c r="KGL1" s="190"/>
      <c r="KGM1" s="190"/>
      <c r="KGN1" s="225">
        <f>+'IN PHIẾU THU'!KGO1</f>
        <v>0</v>
      </c>
      <c r="KGO1" s="226"/>
      <c r="KGP1" s="226"/>
      <c r="KGQ1" s="227"/>
      <c r="KGR1" s="190"/>
      <c r="KGS1" s="190"/>
      <c r="KGT1" s="190"/>
      <c r="KGU1" s="190"/>
      <c r="KGV1" s="225">
        <f>+'IN PHIẾU THU'!KGW1</f>
        <v>0</v>
      </c>
      <c r="KGW1" s="226"/>
      <c r="KGX1" s="226"/>
      <c r="KGY1" s="227"/>
      <c r="KGZ1" s="190"/>
      <c r="KHA1" s="190"/>
      <c r="KHB1" s="190"/>
      <c r="KHC1" s="190"/>
      <c r="KHD1" s="225">
        <f>+'IN PHIẾU THU'!KHE1</f>
        <v>0</v>
      </c>
      <c r="KHE1" s="226"/>
      <c r="KHF1" s="226"/>
      <c r="KHG1" s="227"/>
      <c r="KHH1" s="190"/>
      <c r="KHI1" s="190"/>
      <c r="KHJ1" s="190"/>
      <c r="KHK1" s="190"/>
      <c r="KHL1" s="225">
        <f>+'IN PHIẾU THU'!KHM1</f>
        <v>0</v>
      </c>
      <c r="KHM1" s="226"/>
      <c r="KHN1" s="226"/>
      <c r="KHO1" s="227"/>
      <c r="KHP1" s="190"/>
      <c r="KHQ1" s="190"/>
      <c r="KHR1" s="190"/>
      <c r="KHS1" s="190"/>
      <c r="KHT1" s="225">
        <f>+'IN PHIẾU THU'!KHU1</f>
        <v>0</v>
      </c>
      <c r="KHU1" s="226"/>
      <c r="KHV1" s="226"/>
      <c r="KHW1" s="227"/>
      <c r="KHX1" s="190"/>
      <c r="KHY1" s="190"/>
      <c r="KHZ1" s="190"/>
      <c r="KIA1" s="190"/>
      <c r="KIB1" s="225">
        <f>+'IN PHIẾU THU'!KIC1</f>
        <v>0</v>
      </c>
      <c r="KIC1" s="226"/>
      <c r="KID1" s="226"/>
      <c r="KIE1" s="227"/>
      <c r="KIF1" s="190"/>
      <c r="KIG1" s="190"/>
      <c r="KIH1" s="190"/>
      <c r="KII1" s="190"/>
      <c r="KIJ1" s="225">
        <f>+'IN PHIẾU THU'!KIK1</f>
        <v>0</v>
      </c>
      <c r="KIK1" s="226"/>
      <c r="KIL1" s="226"/>
      <c r="KIM1" s="227"/>
      <c r="KIN1" s="190"/>
      <c r="KIO1" s="190"/>
      <c r="KIP1" s="190"/>
      <c r="KIQ1" s="190"/>
      <c r="KIR1" s="225">
        <f>+'IN PHIẾU THU'!KIS1</f>
        <v>0</v>
      </c>
      <c r="KIS1" s="226"/>
      <c r="KIT1" s="226"/>
      <c r="KIU1" s="227"/>
      <c r="KIV1" s="190"/>
      <c r="KIW1" s="190"/>
      <c r="KIX1" s="190"/>
      <c r="KIY1" s="190"/>
      <c r="KIZ1" s="225">
        <f>+'IN PHIẾU THU'!KJA1</f>
        <v>0</v>
      </c>
      <c r="KJA1" s="226"/>
      <c r="KJB1" s="226"/>
      <c r="KJC1" s="227"/>
      <c r="KJD1" s="190"/>
      <c r="KJE1" s="190"/>
      <c r="KJF1" s="190"/>
      <c r="KJG1" s="190"/>
      <c r="KJH1" s="225">
        <f>+'IN PHIẾU THU'!KJI1</f>
        <v>0</v>
      </c>
      <c r="KJI1" s="226"/>
      <c r="KJJ1" s="226"/>
      <c r="KJK1" s="227"/>
      <c r="KJL1" s="190"/>
      <c r="KJM1" s="190"/>
      <c r="KJN1" s="190"/>
      <c r="KJO1" s="190"/>
      <c r="KJP1" s="225">
        <f>+'IN PHIẾU THU'!KJQ1</f>
        <v>0</v>
      </c>
      <c r="KJQ1" s="226"/>
      <c r="KJR1" s="226"/>
      <c r="KJS1" s="227"/>
      <c r="KJT1" s="190"/>
      <c r="KJU1" s="190"/>
      <c r="KJV1" s="190"/>
      <c r="KJW1" s="190"/>
      <c r="KJX1" s="225">
        <f>+'IN PHIẾU THU'!KJY1</f>
        <v>0</v>
      </c>
      <c r="KJY1" s="226"/>
      <c r="KJZ1" s="226"/>
      <c r="KKA1" s="227"/>
      <c r="KKB1" s="190"/>
      <c r="KKC1" s="190"/>
      <c r="KKD1" s="190"/>
      <c r="KKE1" s="190"/>
      <c r="KKF1" s="225">
        <f>+'IN PHIẾU THU'!KKG1</f>
        <v>0</v>
      </c>
      <c r="KKG1" s="226"/>
      <c r="KKH1" s="226"/>
      <c r="KKI1" s="227"/>
      <c r="KKJ1" s="190"/>
      <c r="KKK1" s="190"/>
      <c r="KKL1" s="190"/>
      <c r="KKM1" s="190"/>
      <c r="KKN1" s="225">
        <f>+'IN PHIẾU THU'!KKO1</f>
        <v>0</v>
      </c>
      <c r="KKO1" s="226"/>
      <c r="KKP1" s="226"/>
      <c r="KKQ1" s="227"/>
      <c r="KKR1" s="190"/>
      <c r="KKS1" s="190"/>
      <c r="KKT1" s="190"/>
      <c r="KKU1" s="190"/>
      <c r="KKV1" s="225">
        <f>+'IN PHIẾU THU'!KKW1</f>
        <v>0</v>
      </c>
      <c r="KKW1" s="226"/>
      <c r="KKX1" s="226"/>
      <c r="KKY1" s="227"/>
      <c r="KKZ1" s="190"/>
      <c r="KLA1" s="190"/>
      <c r="KLB1" s="190"/>
      <c r="KLC1" s="190"/>
      <c r="KLD1" s="225">
        <f>+'IN PHIẾU THU'!KLE1</f>
        <v>0</v>
      </c>
      <c r="KLE1" s="226"/>
      <c r="KLF1" s="226"/>
      <c r="KLG1" s="227"/>
      <c r="KLH1" s="190"/>
      <c r="KLI1" s="190"/>
      <c r="KLJ1" s="190"/>
      <c r="KLK1" s="190"/>
      <c r="KLL1" s="225">
        <f>+'IN PHIẾU THU'!KLM1</f>
        <v>0</v>
      </c>
      <c r="KLM1" s="226"/>
      <c r="KLN1" s="226"/>
      <c r="KLO1" s="227"/>
      <c r="KLP1" s="190"/>
      <c r="KLQ1" s="190"/>
      <c r="KLR1" s="190"/>
      <c r="KLS1" s="190"/>
      <c r="KLT1" s="225">
        <f>+'IN PHIẾU THU'!KLU1</f>
        <v>0</v>
      </c>
      <c r="KLU1" s="226"/>
      <c r="KLV1" s="226"/>
      <c r="KLW1" s="227"/>
      <c r="KLX1" s="190"/>
      <c r="KLY1" s="190"/>
      <c r="KLZ1" s="190"/>
      <c r="KMA1" s="190"/>
      <c r="KMB1" s="225">
        <f>+'IN PHIẾU THU'!KMC1</f>
        <v>0</v>
      </c>
      <c r="KMC1" s="226"/>
      <c r="KMD1" s="226"/>
      <c r="KME1" s="227"/>
      <c r="KMF1" s="190"/>
      <c r="KMG1" s="190"/>
      <c r="KMH1" s="190"/>
      <c r="KMI1" s="190"/>
      <c r="KMJ1" s="225">
        <f>+'IN PHIẾU THU'!KMK1</f>
        <v>0</v>
      </c>
      <c r="KMK1" s="226"/>
      <c r="KML1" s="226"/>
      <c r="KMM1" s="227"/>
      <c r="KMN1" s="190"/>
      <c r="KMO1" s="190"/>
      <c r="KMP1" s="190"/>
      <c r="KMQ1" s="190"/>
      <c r="KMR1" s="225">
        <f>+'IN PHIẾU THU'!KMS1</f>
        <v>0</v>
      </c>
      <c r="KMS1" s="226"/>
      <c r="KMT1" s="226"/>
      <c r="KMU1" s="227"/>
      <c r="KMV1" s="190"/>
      <c r="KMW1" s="190"/>
      <c r="KMX1" s="190"/>
      <c r="KMY1" s="190"/>
      <c r="KMZ1" s="225">
        <f>+'IN PHIẾU THU'!KNA1</f>
        <v>0</v>
      </c>
      <c r="KNA1" s="226"/>
      <c r="KNB1" s="226"/>
      <c r="KNC1" s="227"/>
      <c r="KND1" s="190"/>
      <c r="KNE1" s="190"/>
      <c r="KNF1" s="190"/>
      <c r="KNG1" s="190"/>
      <c r="KNH1" s="225">
        <f>+'IN PHIẾU THU'!KNI1</f>
        <v>0</v>
      </c>
      <c r="KNI1" s="226"/>
      <c r="KNJ1" s="226"/>
      <c r="KNK1" s="227"/>
      <c r="KNL1" s="190"/>
      <c r="KNM1" s="190"/>
      <c r="KNN1" s="190"/>
      <c r="KNO1" s="190"/>
      <c r="KNP1" s="225">
        <f>+'IN PHIẾU THU'!KNQ1</f>
        <v>0</v>
      </c>
      <c r="KNQ1" s="226"/>
      <c r="KNR1" s="226"/>
      <c r="KNS1" s="227"/>
      <c r="KNT1" s="190"/>
      <c r="KNU1" s="190"/>
      <c r="KNV1" s="190"/>
      <c r="KNW1" s="190"/>
      <c r="KNX1" s="225">
        <f>+'IN PHIẾU THU'!KNY1</f>
        <v>0</v>
      </c>
      <c r="KNY1" s="226"/>
      <c r="KNZ1" s="226"/>
      <c r="KOA1" s="227"/>
      <c r="KOB1" s="190"/>
      <c r="KOC1" s="190"/>
      <c r="KOD1" s="190"/>
      <c r="KOE1" s="190"/>
      <c r="KOF1" s="225">
        <f>+'IN PHIẾU THU'!KOG1</f>
        <v>0</v>
      </c>
      <c r="KOG1" s="226"/>
      <c r="KOH1" s="226"/>
      <c r="KOI1" s="227"/>
      <c r="KOJ1" s="190"/>
      <c r="KOK1" s="190"/>
      <c r="KOL1" s="190"/>
      <c r="KOM1" s="190"/>
      <c r="KON1" s="225">
        <f>+'IN PHIẾU THU'!KOO1</f>
        <v>0</v>
      </c>
      <c r="KOO1" s="226"/>
      <c r="KOP1" s="226"/>
      <c r="KOQ1" s="227"/>
      <c r="KOR1" s="190"/>
      <c r="KOS1" s="190"/>
      <c r="KOT1" s="190"/>
      <c r="KOU1" s="190"/>
      <c r="KOV1" s="225">
        <f>+'IN PHIẾU THU'!KOW1</f>
        <v>0</v>
      </c>
      <c r="KOW1" s="226"/>
      <c r="KOX1" s="226"/>
      <c r="KOY1" s="227"/>
      <c r="KOZ1" s="190"/>
      <c r="KPA1" s="190"/>
      <c r="KPB1" s="190"/>
      <c r="KPC1" s="190"/>
      <c r="KPD1" s="225">
        <f>+'IN PHIẾU THU'!KPE1</f>
        <v>0</v>
      </c>
      <c r="KPE1" s="226"/>
      <c r="KPF1" s="226"/>
      <c r="KPG1" s="227"/>
      <c r="KPH1" s="190"/>
      <c r="KPI1" s="190"/>
      <c r="KPJ1" s="190"/>
      <c r="KPK1" s="190"/>
      <c r="KPL1" s="225">
        <f>+'IN PHIẾU THU'!KPM1</f>
        <v>0</v>
      </c>
      <c r="KPM1" s="226"/>
      <c r="KPN1" s="226"/>
      <c r="KPO1" s="227"/>
      <c r="KPP1" s="190"/>
      <c r="KPQ1" s="190"/>
      <c r="KPR1" s="190"/>
      <c r="KPS1" s="190"/>
      <c r="KPT1" s="225">
        <f>+'IN PHIẾU THU'!KPU1</f>
        <v>0</v>
      </c>
      <c r="KPU1" s="226"/>
      <c r="KPV1" s="226"/>
      <c r="KPW1" s="227"/>
      <c r="KPX1" s="190"/>
      <c r="KPY1" s="190"/>
      <c r="KPZ1" s="190"/>
      <c r="KQA1" s="190"/>
      <c r="KQB1" s="225">
        <f>+'IN PHIẾU THU'!KQC1</f>
        <v>0</v>
      </c>
      <c r="KQC1" s="226"/>
      <c r="KQD1" s="226"/>
      <c r="KQE1" s="227"/>
      <c r="KQF1" s="190"/>
      <c r="KQG1" s="190"/>
      <c r="KQH1" s="190"/>
      <c r="KQI1" s="190"/>
      <c r="KQJ1" s="225">
        <f>+'IN PHIẾU THU'!KQK1</f>
        <v>0</v>
      </c>
      <c r="KQK1" s="226"/>
      <c r="KQL1" s="226"/>
      <c r="KQM1" s="227"/>
      <c r="KQN1" s="190"/>
      <c r="KQO1" s="190"/>
      <c r="KQP1" s="190"/>
      <c r="KQQ1" s="190"/>
      <c r="KQR1" s="225">
        <f>+'IN PHIẾU THU'!KQS1</f>
        <v>0</v>
      </c>
      <c r="KQS1" s="226"/>
      <c r="KQT1" s="226"/>
      <c r="KQU1" s="227"/>
      <c r="KQV1" s="190"/>
      <c r="KQW1" s="190"/>
      <c r="KQX1" s="190"/>
      <c r="KQY1" s="190"/>
      <c r="KQZ1" s="225">
        <f>+'IN PHIẾU THU'!KRA1</f>
        <v>0</v>
      </c>
      <c r="KRA1" s="226"/>
      <c r="KRB1" s="226"/>
      <c r="KRC1" s="227"/>
      <c r="KRD1" s="190"/>
      <c r="KRE1" s="190"/>
      <c r="KRF1" s="190"/>
      <c r="KRG1" s="190"/>
      <c r="KRH1" s="225">
        <f>+'IN PHIẾU THU'!KRI1</f>
        <v>0</v>
      </c>
      <c r="KRI1" s="226"/>
      <c r="KRJ1" s="226"/>
      <c r="KRK1" s="227"/>
      <c r="KRL1" s="190"/>
      <c r="KRM1" s="190"/>
      <c r="KRN1" s="190"/>
      <c r="KRO1" s="190"/>
      <c r="KRP1" s="225">
        <f>+'IN PHIẾU THU'!KRQ1</f>
        <v>0</v>
      </c>
      <c r="KRQ1" s="226"/>
      <c r="KRR1" s="226"/>
      <c r="KRS1" s="227"/>
      <c r="KRT1" s="190"/>
      <c r="KRU1" s="190"/>
      <c r="KRV1" s="190"/>
      <c r="KRW1" s="190"/>
      <c r="KRX1" s="225">
        <f>+'IN PHIẾU THU'!KRY1</f>
        <v>0</v>
      </c>
      <c r="KRY1" s="226"/>
      <c r="KRZ1" s="226"/>
      <c r="KSA1" s="227"/>
      <c r="KSB1" s="190"/>
      <c r="KSC1" s="190"/>
      <c r="KSD1" s="190"/>
      <c r="KSE1" s="190"/>
      <c r="KSF1" s="225">
        <f>+'IN PHIẾU THU'!KSG1</f>
        <v>0</v>
      </c>
      <c r="KSG1" s="226"/>
      <c r="KSH1" s="226"/>
      <c r="KSI1" s="227"/>
      <c r="KSJ1" s="190"/>
      <c r="KSK1" s="190"/>
      <c r="KSL1" s="190"/>
      <c r="KSM1" s="190"/>
      <c r="KSN1" s="225">
        <f>+'IN PHIẾU THU'!KSO1</f>
        <v>0</v>
      </c>
      <c r="KSO1" s="226"/>
      <c r="KSP1" s="226"/>
      <c r="KSQ1" s="227"/>
      <c r="KSR1" s="190"/>
      <c r="KSS1" s="190"/>
      <c r="KST1" s="190"/>
      <c r="KSU1" s="190"/>
      <c r="KSV1" s="225">
        <f>+'IN PHIẾU THU'!KSW1</f>
        <v>0</v>
      </c>
      <c r="KSW1" s="226"/>
      <c r="KSX1" s="226"/>
      <c r="KSY1" s="227"/>
      <c r="KSZ1" s="190"/>
      <c r="KTA1" s="190"/>
      <c r="KTB1" s="190"/>
      <c r="KTC1" s="190"/>
      <c r="KTD1" s="225">
        <f>+'IN PHIẾU THU'!KTE1</f>
        <v>0</v>
      </c>
      <c r="KTE1" s="226"/>
      <c r="KTF1" s="226"/>
      <c r="KTG1" s="227"/>
      <c r="KTH1" s="190"/>
      <c r="KTI1" s="190"/>
      <c r="KTJ1" s="190"/>
      <c r="KTK1" s="190"/>
      <c r="KTL1" s="225">
        <f>+'IN PHIẾU THU'!KTM1</f>
        <v>0</v>
      </c>
      <c r="KTM1" s="226"/>
      <c r="KTN1" s="226"/>
      <c r="KTO1" s="227"/>
      <c r="KTP1" s="190"/>
      <c r="KTQ1" s="190"/>
      <c r="KTR1" s="190"/>
      <c r="KTS1" s="190"/>
      <c r="KTT1" s="225">
        <f>+'IN PHIẾU THU'!KTU1</f>
        <v>0</v>
      </c>
      <c r="KTU1" s="226"/>
      <c r="KTV1" s="226"/>
      <c r="KTW1" s="227"/>
      <c r="KTX1" s="190"/>
      <c r="KTY1" s="190"/>
      <c r="KTZ1" s="190"/>
      <c r="KUA1" s="190"/>
      <c r="KUB1" s="225">
        <f>+'IN PHIẾU THU'!KUC1</f>
        <v>0</v>
      </c>
      <c r="KUC1" s="226"/>
      <c r="KUD1" s="226"/>
      <c r="KUE1" s="227"/>
      <c r="KUF1" s="190"/>
      <c r="KUG1" s="190"/>
      <c r="KUH1" s="190"/>
      <c r="KUI1" s="190"/>
      <c r="KUJ1" s="225">
        <f>+'IN PHIẾU THU'!KUK1</f>
        <v>0</v>
      </c>
      <c r="KUK1" s="226"/>
      <c r="KUL1" s="226"/>
      <c r="KUM1" s="227"/>
      <c r="KUN1" s="190"/>
      <c r="KUO1" s="190"/>
      <c r="KUP1" s="190"/>
      <c r="KUQ1" s="190"/>
      <c r="KUR1" s="225">
        <f>+'IN PHIẾU THU'!KUS1</f>
        <v>0</v>
      </c>
      <c r="KUS1" s="226"/>
      <c r="KUT1" s="226"/>
      <c r="KUU1" s="227"/>
      <c r="KUV1" s="190"/>
      <c r="KUW1" s="190"/>
      <c r="KUX1" s="190"/>
      <c r="KUY1" s="190"/>
      <c r="KUZ1" s="225">
        <f>+'IN PHIẾU THU'!KVA1</f>
        <v>0</v>
      </c>
      <c r="KVA1" s="226"/>
      <c r="KVB1" s="226"/>
      <c r="KVC1" s="227"/>
      <c r="KVD1" s="190"/>
      <c r="KVE1" s="190"/>
      <c r="KVF1" s="190"/>
      <c r="KVG1" s="190"/>
      <c r="KVH1" s="225">
        <f>+'IN PHIẾU THU'!KVI1</f>
        <v>0</v>
      </c>
      <c r="KVI1" s="226"/>
      <c r="KVJ1" s="226"/>
      <c r="KVK1" s="227"/>
      <c r="KVL1" s="190"/>
      <c r="KVM1" s="190"/>
      <c r="KVN1" s="190"/>
      <c r="KVO1" s="190"/>
      <c r="KVP1" s="225">
        <f>+'IN PHIẾU THU'!KVQ1</f>
        <v>0</v>
      </c>
      <c r="KVQ1" s="226"/>
      <c r="KVR1" s="226"/>
      <c r="KVS1" s="227"/>
      <c r="KVT1" s="190"/>
      <c r="KVU1" s="190"/>
      <c r="KVV1" s="190"/>
      <c r="KVW1" s="190"/>
      <c r="KVX1" s="225">
        <f>+'IN PHIẾU THU'!KVY1</f>
        <v>0</v>
      </c>
      <c r="KVY1" s="226"/>
      <c r="KVZ1" s="226"/>
      <c r="KWA1" s="227"/>
      <c r="KWB1" s="190"/>
      <c r="KWC1" s="190"/>
      <c r="KWD1" s="190"/>
      <c r="KWE1" s="190"/>
      <c r="KWF1" s="225">
        <f>+'IN PHIẾU THU'!KWG1</f>
        <v>0</v>
      </c>
      <c r="KWG1" s="226"/>
      <c r="KWH1" s="226"/>
      <c r="KWI1" s="227"/>
      <c r="KWJ1" s="190"/>
      <c r="KWK1" s="190"/>
      <c r="KWL1" s="190"/>
      <c r="KWM1" s="190"/>
      <c r="KWN1" s="225">
        <f>+'IN PHIẾU THU'!KWO1</f>
        <v>0</v>
      </c>
      <c r="KWO1" s="226"/>
      <c r="KWP1" s="226"/>
      <c r="KWQ1" s="227"/>
      <c r="KWR1" s="190"/>
      <c r="KWS1" s="190"/>
      <c r="KWT1" s="190"/>
      <c r="KWU1" s="190"/>
      <c r="KWV1" s="225">
        <f>+'IN PHIẾU THU'!KWW1</f>
        <v>0</v>
      </c>
      <c r="KWW1" s="226"/>
      <c r="KWX1" s="226"/>
      <c r="KWY1" s="227"/>
      <c r="KWZ1" s="190"/>
      <c r="KXA1" s="190"/>
      <c r="KXB1" s="190"/>
      <c r="KXC1" s="190"/>
      <c r="KXD1" s="225">
        <f>+'IN PHIẾU THU'!KXE1</f>
        <v>0</v>
      </c>
      <c r="KXE1" s="226"/>
      <c r="KXF1" s="226"/>
      <c r="KXG1" s="227"/>
      <c r="KXH1" s="190"/>
      <c r="KXI1" s="190"/>
      <c r="KXJ1" s="190"/>
      <c r="KXK1" s="190"/>
      <c r="KXL1" s="225">
        <f>+'IN PHIẾU THU'!KXM1</f>
        <v>0</v>
      </c>
      <c r="KXM1" s="226"/>
      <c r="KXN1" s="226"/>
      <c r="KXO1" s="227"/>
      <c r="KXP1" s="190"/>
      <c r="KXQ1" s="190"/>
      <c r="KXR1" s="190"/>
      <c r="KXS1" s="190"/>
      <c r="KXT1" s="225">
        <f>+'IN PHIẾU THU'!KXU1</f>
        <v>0</v>
      </c>
      <c r="KXU1" s="226"/>
      <c r="KXV1" s="226"/>
      <c r="KXW1" s="227"/>
      <c r="KXX1" s="190"/>
      <c r="KXY1" s="190"/>
      <c r="KXZ1" s="190"/>
      <c r="KYA1" s="190"/>
      <c r="KYB1" s="225">
        <f>+'IN PHIẾU THU'!KYC1</f>
        <v>0</v>
      </c>
      <c r="KYC1" s="226"/>
      <c r="KYD1" s="226"/>
      <c r="KYE1" s="227"/>
      <c r="KYF1" s="190"/>
      <c r="KYG1" s="190"/>
      <c r="KYH1" s="190"/>
      <c r="KYI1" s="190"/>
      <c r="KYJ1" s="225">
        <f>+'IN PHIẾU THU'!KYK1</f>
        <v>0</v>
      </c>
      <c r="KYK1" s="226"/>
      <c r="KYL1" s="226"/>
      <c r="KYM1" s="227"/>
      <c r="KYN1" s="190"/>
      <c r="KYO1" s="190"/>
      <c r="KYP1" s="190"/>
      <c r="KYQ1" s="190"/>
      <c r="KYR1" s="225">
        <f>+'IN PHIẾU THU'!KYS1</f>
        <v>0</v>
      </c>
      <c r="KYS1" s="226"/>
      <c r="KYT1" s="226"/>
      <c r="KYU1" s="227"/>
      <c r="KYV1" s="190"/>
      <c r="KYW1" s="190"/>
      <c r="KYX1" s="190"/>
      <c r="KYY1" s="190"/>
      <c r="KYZ1" s="225">
        <f>+'IN PHIẾU THU'!KZA1</f>
        <v>0</v>
      </c>
      <c r="KZA1" s="226"/>
      <c r="KZB1" s="226"/>
      <c r="KZC1" s="227"/>
      <c r="KZD1" s="190"/>
      <c r="KZE1" s="190"/>
      <c r="KZF1" s="190"/>
      <c r="KZG1" s="190"/>
      <c r="KZH1" s="225">
        <f>+'IN PHIẾU THU'!KZI1</f>
        <v>0</v>
      </c>
      <c r="KZI1" s="226"/>
      <c r="KZJ1" s="226"/>
      <c r="KZK1" s="227"/>
      <c r="KZL1" s="190"/>
      <c r="KZM1" s="190"/>
      <c r="KZN1" s="190"/>
      <c r="KZO1" s="190"/>
      <c r="KZP1" s="225">
        <f>+'IN PHIẾU THU'!KZQ1</f>
        <v>0</v>
      </c>
      <c r="KZQ1" s="226"/>
      <c r="KZR1" s="226"/>
      <c r="KZS1" s="227"/>
      <c r="KZT1" s="190"/>
      <c r="KZU1" s="190"/>
      <c r="KZV1" s="190"/>
      <c r="KZW1" s="190"/>
      <c r="KZX1" s="225">
        <f>+'IN PHIẾU THU'!KZY1</f>
        <v>0</v>
      </c>
      <c r="KZY1" s="226"/>
      <c r="KZZ1" s="226"/>
      <c r="LAA1" s="227"/>
      <c r="LAB1" s="190"/>
      <c r="LAC1" s="190"/>
      <c r="LAD1" s="190"/>
      <c r="LAE1" s="190"/>
      <c r="LAF1" s="225">
        <f>+'IN PHIẾU THU'!LAG1</f>
        <v>0</v>
      </c>
      <c r="LAG1" s="226"/>
      <c r="LAH1" s="226"/>
      <c r="LAI1" s="227"/>
      <c r="LAJ1" s="190"/>
      <c r="LAK1" s="190"/>
      <c r="LAL1" s="190"/>
      <c r="LAM1" s="190"/>
      <c r="LAN1" s="225">
        <f>+'IN PHIẾU THU'!LAO1</f>
        <v>0</v>
      </c>
      <c r="LAO1" s="226"/>
      <c r="LAP1" s="226"/>
      <c r="LAQ1" s="227"/>
      <c r="LAR1" s="190"/>
      <c r="LAS1" s="190"/>
      <c r="LAT1" s="190"/>
      <c r="LAU1" s="190"/>
      <c r="LAV1" s="225">
        <f>+'IN PHIẾU THU'!LAW1</f>
        <v>0</v>
      </c>
      <c r="LAW1" s="226"/>
      <c r="LAX1" s="226"/>
      <c r="LAY1" s="227"/>
      <c r="LAZ1" s="190"/>
      <c r="LBA1" s="190"/>
      <c r="LBB1" s="190"/>
      <c r="LBC1" s="190"/>
      <c r="LBD1" s="225">
        <f>+'IN PHIẾU THU'!LBE1</f>
        <v>0</v>
      </c>
      <c r="LBE1" s="226"/>
      <c r="LBF1" s="226"/>
      <c r="LBG1" s="227"/>
      <c r="LBH1" s="190"/>
      <c r="LBI1" s="190"/>
      <c r="LBJ1" s="190"/>
      <c r="LBK1" s="190"/>
      <c r="LBL1" s="225">
        <f>+'IN PHIẾU THU'!LBM1</f>
        <v>0</v>
      </c>
      <c r="LBM1" s="226"/>
      <c r="LBN1" s="226"/>
      <c r="LBO1" s="227"/>
      <c r="LBP1" s="190"/>
      <c r="LBQ1" s="190"/>
      <c r="LBR1" s="190"/>
      <c r="LBS1" s="190"/>
      <c r="LBT1" s="225">
        <f>+'IN PHIẾU THU'!LBU1</f>
        <v>0</v>
      </c>
      <c r="LBU1" s="226"/>
      <c r="LBV1" s="226"/>
      <c r="LBW1" s="227"/>
      <c r="LBX1" s="190"/>
      <c r="LBY1" s="190"/>
      <c r="LBZ1" s="190"/>
      <c r="LCA1" s="190"/>
      <c r="LCB1" s="225">
        <f>+'IN PHIẾU THU'!LCC1</f>
        <v>0</v>
      </c>
      <c r="LCC1" s="226"/>
      <c r="LCD1" s="226"/>
      <c r="LCE1" s="227"/>
      <c r="LCF1" s="190"/>
      <c r="LCG1" s="190"/>
      <c r="LCH1" s="190"/>
      <c r="LCI1" s="190"/>
      <c r="LCJ1" s="225">
        <f>+'IN PHIẾU THU'!LCK1</f>
        <v>0</v>
      </c>
      <c r="LCK1" s="226"/>
      <c r="LCL1" s="226"/>
      <c r="LCM1" s="227"/>
      <c r="LCN1" s="190"/>
      <c r="LCO1" s="190"/>
      <c r="LCP1" s="190"/>
      <c r="LCQ1" s="190"/>
      <c r="LCR1" s="225">
        <f>+'IN PHIẾU THU'!LCS1</f>
        <v>0</v>
      </c>
      <c r="LCS1" s="226"/>
      <c r="LCT1" s="226"/>
      <c r="LCU1" s="227"/>
      <c r="LCV1" s="190"/>
      <c r="LCW1" s="190"/>
      <c r="LCX1" s="190"/>
      <c r="LCY1" s="190"/>
      <c r="LCZ1" s="225">
        <f>+'IN PHIẾU THU'!LDA1</f>
        <v>0</v>
      </c>
      <c r="LDA1" s="226"/>
      <c r="LDB1" s="226"/>
      <c r="LDC1" s="227"/>
      <c r="LDD1" s="190"/>
      <c r="LDE1" s="190"/>
      <c r="LDF1" s="190"/>
      <c r="LDG1" s="190"/>
      <c r="LDH1" s="225">
        <f>+'IN PHIẾU THU'!LDI1</f>
        <v>0</v>
      </c>
      <c r="LDI1" s="226"/>
      <c r="LDJ1" s="226"/>
      <c r="LDK1" s="227"/>
      <c r="LDL1" s="190"/>
      <c r="LDM1" s="190"/>
      <c r="LDN1" s="190"/>
      <c r="LDO1" s="190"/>
      <c r="LDP1" s="225">
        <f>+'IN PHIẾU THU'!LDQ1</f>
        <v>0</v>
      </c>
      <c r="LDQ1" s="226"/>
      <c r="LDR1" s="226"/>
      <c r="LDS1" s="227"/>
      <c r="LDT1" s="190"/>
      <c r="LDU1" s="190"/>
      <c r="LDV1" s="190"/>
      <c r="LDW1" s="190"/>
      <c r="LDX1" s="225">
        <f>+'IN PHIẾU THU'!LDY1</f>
        <v>0</v>
      </c>
      <c r="LDY1" s="226"/>
      <c r="LDZ1" s="226"/>
      <c r="LEA1" s="227"/>
      <c r="LEB1" s="190"/>
      <c r="LEC1" s="190"/>
      <c r="LED1" s="190"/>
      <c r="LEE1" s="190"/>
      <c r="LEF1" s="225">
        <f>+'IN PHIẾU THU'!LEG1</f>
        <v>0</v>
      </c>
      <c r="LEG1" s="226"/>
      <c r="LEH1" s="226"/>
      <c r="LEI1" s="227"/>
      <c r="LEJ1" s="190"/>
      <c r="LEK1" s="190"/>
      <c r="LEL1" s="190"/>
      <c r="LEM1" s="190"/>
      <c r="LEN1" s="225">
        <f>+'IN PHIẾU THU'!LEO1</f>
        <v>0</v>
      </c>
      <c r="LEO1" s="226"/>
      <c r="LEP1" s="226"/>
      <c r="LEQ1" s="227"/>
      <c r="LER1" s="190"/>
      <c r="LES1" s="190"/>
      <c r="LET1" s="190"/>
      <c r="LEU1" s="190"/>
      <c r="LEV1" s="225">
        <f>+'IN PHIẾU THU'!LEW1</f>
        <v>0</v>
      </c>
      <c r="LEW1" s="226"/>
      <c r="LEX1" s="226"/>
      <c r="LEY1" s="227"/>
      <c r="LEZ1" s="190"/>
      <c r="LFA1" s="190"/>
      <c r="LFB1" s="190"/>
      <c r="LFC1" s="190"/>
      <c r="LFD1" s="225">
        <f>+'IN PHIẾU THU'!LFE1</f>
        <v>0</v>
      </c>
      <c r="LFE1" s="226"/>
      <c r="LFF1" s="226"/>
      <c r="LFG1" s="227"/>
      <c r="LFH1" s="190"/>
      <c r="LFI1" s="190"/>
      <c r="LFJ1" s="190"/>
      <c r="LFK1" s="190"/>
      <c r="LFL1" s="225">
        <f>+'IN PHIẾU THU'!LFM1</f>
        <v>0</v>
      </c>
      <c r="LFM1" s="226"/>
      <c r="LFN1" s="226"/>
      <c r="LFO1" s="227"/>
      <c r="LFP1" s="190"/>
      <c r="LFQ1" s="190"/>
      <c r="LFR1" s="190"/>
      <c r="LFS1" s="190"/>
      <c r="LFT1" s="225">
        <f>+'IN PHIẾU THU'!LFU1</f>
        <v>0</v>
      </c>
      <c r="LFU1" s="226"/>
      <c r="LFV1" s="226"/>
      <c r="LFW1" s="227"/>
      <c r="LFX1" s="190"/>
      <c r="LFY1" s="190"/>
      <c r="LFZ1" s="190"/>
      <c r="LGA1" s="190"/>
      <c r="LGB1" s="225">
        <f>+'IN PHIẾU THU'!LGC1</f>
        <v>0</v>
      </c>
      <c r="LGC1" s="226"/>
      <c r="LGD1" s="226"/>
      <c r="LGE1" s="227"/>
      <c r="LGF1" s="190"/>
      <c r="LGG1" s="190"/>
      <c r="LGH1" s="190"/>
      <c r="LGI1" s="190"/>
      <c r="LGJ1" s="225">
        <f>+'IN PHIẾU THU'!LGK1</f>
        <v>0</v>
      </c>
      <c r="LGK1" s="226"/>
      <c r="LGL1" s="226"/>
      <c r="LGM1" s="227"/>
      <c r="LGN1" s="190"/>
      <c r="LGO1" s="190"/>
      <c r="LGP1" s="190"/>
      <c r="LGQ1" s="190"/>
      <c r="LGR1" s="225">
        <f>+'IN PHIẾU THU'!LGS1</f>
        <v>0</v>
      </c>
      <c r="LGS1" s="226"/>
      <c r="LGT1" s="226"/>
      <c r="LGU1" s="227"/>
      <c r="LGV1" s="190"/>
      <c r="LGW1" s="190"/>
      <c r="LGX1" s="190"/>
      <c r="LGY1" s="190"/>
      <c r="LGZ1" s="225">
        <f>+'IN PHIẾU THU'!LHA1</f>
        <v>0</v>
      </c>
      <c r="LHA1" s="226"/>
      <c r="LHB1" s="226"/>
      <c r="LHC1" s="227"/>
      <c r="LHD1" s="190"/>
      <c r="LHE1" s="190"/>
      <c r="LHF1" s="190"/>
      <c r="LHG1" s="190"/>
      <c r="LHH1" s="225">
        <f>+'IN PHIẾU THU'!LHI1</f>
        <v>0</v>
      </c>
      <c r="LHI1" s="226"/>
      <c r="LHJ1" s="226"/>
      <c r="LHK1" s="227"/>
      <c r="LHL1" s="190"/>
      <c r="LHM1" s="190"/>
      <c r="LHN1" s="190"/>
      <c r="LHO1" s="190"/>
      <c r="LHP1" s="225">
        <f>+'IN PHIẾU THU'!LHQ1</f>
        <v>0</v>
      </c>
      <c r="LHQ1" s="226"/>
      <c r="LHR1" s="226"/>
      <c r="LHS1" s="227"/>
      <c r="LHT1" s="190"/>
      <c r="LHU1" s="190"/>
      <c r="LHV1" s="190"/>
      <c r="LHW1" s="190"/>
      <c r="LHX1" s="225">
        <f>+'IN PHIẾU THU'!LHY1</f>
        <v>0</v>
      </c>
      <c r="LHY1" s="226"/>
      <c r="LHZ1" s="226"/>
      <c r="LIA1" s="227"/>
      <c r="LIB1" s="190"/>
      <c r="LIC1" s="190"/>
      <c r="LID1" s="190"/>
      <c r="LIE1" s="190"/>
      <c r="LIF1" s="225">
        <f>+'IN PHIẾU THU'!LIG1</f>
        <v>0</v>
      </c>
      <c r="LIG1" s="226"/>
      <c r="LIH1" s="226"/>
      <c r="LII1" s="227"/>
      <c r="LIJ1" s="190"/>
      <c r="LIK1" s="190"/>
      <c r="LIL1" s="190"/>
      <c r="LIM1" s="190"/>
      <c r="LIN1" s="225">
        <f>+'IN PHIẾU THU'!LIO1</f>
        <v>0</v>
      </c>
      <c r="LIO1" s="226"/>
      <c r="LIP1" s="226"/>
      <c r="LIQ1" s="227"/>
      <c r="LIR1" s="190"/>
      <c r="LIS1" s="190"/>
      <c r="LIT1" s="190"/>
      <c r="LIU1" s="190"/>
      <c r="LIV1" s="225">
        <f>+'IN PHIẾU THU'!LIW1</f>
        <v>0</v>
      </c>
      <c r="LIW1" s="226"/>
      <c r="LIX1" s="226"/>
      <c r="LIY1" s="227"/>
      <c r="LIZ1" s="190"/>
      <c r="LJA1" s="190"/>
      <c r="LJB1" s="190"/>
      <c r="LJC1" s="190"/>
      <c r="LJD1" s="225">
        <f>+'IN PHIẾU THU'!LJE1</f>
        <v>0</v>
      </c>
      <c r="LJE1" s="226"/>
      <c r="LJF1" s="226"/>
      <c r="LJG1" s="227"/>
      <c r="LJH1" s="190"/>
      <c r="LJI1" s="190"/>
      <c r="LJJ1" s="190"/>
      <c r="LJK1" s="190"/>
      <c r="LJL1" s="225">
        <f>+'IN PHIẾU THU'!LJM1</f>
        <v>0</v>
      </c>
      <c r="LJM1" s="226"/>
      <c r="LJN1" s="226"/>
      <c r="LJO1" s="227"/>
      <c r="LJP1" s="190"/>
      <c r="LJQ1" s="190"/>
      <c r="LJR1" s="190"/>
      <c r="LJS1" s="190"/>
      <c r="LJT1" s="225">
        <f>+'IN PHIẾU THU'!LJU1</f>
        <v>0</v>
      </c>
      <c r="LJU1" s="226"/>
      <c r="LJV1" s="226"/>
      <c r="LJW1" s="227"/>
      <c r="LJX1" s="190"/>
      <c r="LJY1" s="190"/>
      <c r="LJZ1" s="190"/>
      <c r="LKA1" s="190"/>
      <c r="LKB1" s="225">
        <f>+'IN PHIẾU THU'!LKC1</f>
        <v>0</v>
      </c>
      <c r="LKC1" s="226"/>
      <c r="LKD1" s="226"/>
      <c r="LKE1" s="227"/>
      <c r="LKF1" s="190"/>
      <c r="LKG1" s="190"/>
      <c r="LKH1" s="190"/>
      <c r="LKI1" s="190"/>
      <c r="LKJ1" s="225">
        <f>+'IN PHIẾU THU'!LKK1</f>
        <v>0</v>
      </c>
      <c r="LKK1" s="226"/>
      <c r="LKL1" s="226"/>
      <c r="LKM1" s="227"/>
      <c r="LKN1" s="190"/>
      <c r="LKO1" s="190"/>
      <c r="LKP1" s="190"/>
      <c r="LKQ1" s="190"/>
      <c r="LKR1" s="225">
        <f>+'IN PHIẾU THU'!LKS1</f>
        <v>0</v>
      </c>
      <c r="LKS1" s="226"/>
      <c r="LKT1" s="226"/>
      <c r="LKU1" s="227"/>
      <c r="LKV1" s="190"/>
      <c r="LKW1" s="190"/>
      <c r="LKX1" s="190"/>
      <c r="LKY1" s="190"/>
      <c r="LKZ1" s="225">
        <f>+'IN PHIẾU THU'!LLA1</f>
        <v>0</v>
      </c>
      <c r="LLA1" s="226"/>
      <c r="LLB1" s="226"/>
      <c r="LLC1" s="227"/>
      <c r="LLD1" s="190"/>
      <c r="LLE1" s="190"/>
      <c r="LLF1" s="190"/>
      <c r="LLG1" s="190"/>
      <c r="LLH1" s="225">
        <f>+'IN PHIẾU THU'!LLI1</f>
        <v>0</v>
      </c>
      <c r="LLI1" s="226"/>
      <c r="LLJ1" s="226"/>
      <c r="LLK1" s="227"/>
      <c r="LLL1" s="190"/>
      <c r="LLM1" s="190"/>
      <c r="LLN1" s="190"/>
      <c r="LLO1" s="190"/>
      <c r="LLP1" s="225">
        <f>+'IN PHIẾU THU'!LLQ1</f>
        <v>0</v>
      </c>
      <c r="LLQ1" s="226"/>
      <c r="LLR1" s="226"/>
      <c r="LLS1" s="227"/>
      <c r="LLT1" s="190"/>
      <c r="LLU1" s="190"/>
      <c r="LLV1" s="190"/>
      <c r="LLW1" s="190"/>
      <c r="LLX1" s="225">
        <f>+'IN PHIẾU THU'!LLY1</f>
        <v>0</v>
      </c>
      <c r="LLY1" s="226"/>
      <c r="LLZ1" s="226"/>
      <c r="LMA1" s="227"/>
      <c r="LMB1" s="190"/>
      <c r="LMC1" s="190"/>
      <c r="LMD1" s="190"/>
      <c r="LME1" s="190"/>
      <c r="LMF1" s="225">
        <f>+'IN PHIẾU THU'!LMG1</f>
        <v>0</v>
      </c>
      <c r="LMG1" s="226"/>
      <c r="LMH1" s="226"/>
      <c r="LMI1" s="227"/>
      <c r="LMJ1" s="190"/>
      <c r="LMK1" s="190"/>
      <c r="LML1" s="190"/>
      <c r="LMM1" s="190"/>
      <c r="LMN1" s="225">
        <f>+'IN PHIẾU THU'!LMO1</f>
        <v>0</v>
      </c>
      <c r="LMO1" s="226"/>
      <c r="LMP1" s="226"/>
      <c r="LMQ1" s="227"/>
      <c r="LMR1" s="190"/>
      <c r="LMS1" s="190"/>
      <c r="LMT1" s="190"/>
      <c r="LMU1" s="190"/>
      <c r="LMV1" s="225">
        <f>+'IN PHIẾU THU'!LMW1</f>
        <v>0</v>
      </c>
      <c r="LMW1" s="226"/>
      <c r="LMX1" s="226"/>
      <c r="LMY1" s="227"/>
      <c r="LMZ1" s="190"/>
      <c r="LNA1" s="190"/>
      <c r="LNB1" s="190"/>
      <c r="LNC1" s="190"/>
      <c r="LND1" s="225">
        <f>+'IN PHIẾU THU'!LNE1</f>
        <v>0</v>
      </c>
      <c r="LNE1" s="226"/>
      <c r="LNF1" s="226"/>
      <c r="LNG1" s="227"/>
      <c r="LNH1" s="190"/>
      <c r="LNI1" s="190"/>
      <c r="LNJ1" s="190"/>
      <c r="LNK1" s="190"/>
      <c r="LNL1" s="225">
        <f>+'IN PHIẾU THU'!LNM1</f>
        <v>0</v>
      </c>
      <c r="LNM1" s="226"/>
      <c r="LNN1" s="226"/>
      <c r="LNO1" s="227"/>
      <c r="LNP1" s="190"/>
      <c r="LNQ1" s="190"/>
      <c r="LNR1" s="190"/>
      <c r="LNS1" s="190"/>
      <c r="LNT1" s="225">
        <f>+'IN PHIẾU THU'!LNU1</f>
        <v>0</v>
      </c>
      <c r="LNU1" s="226"/>
      <c r="LNV1" s="226"/>
      <c r="LNW1" s="227"/>
      <c r="LNX1" s="190"/>
      <c r="LNY1" s="190"/>
      <c r="LNZ1" s="190"/>
      <c r="LOA1" s="190"/>
      <c r="LOB1" s="225">
        <f>+'IN PHIẾU THU'!LOC1</f>
        <v>0</v>
      </c>
      <c r="LOC1" s="226"/>
      <c r="LOD1" s="226"/>
      <c r="LOE1" s="227"/>
      <c r="LOF1" s="190"/>
      <c r="LOG1" s="190"/>
      <c r="LOH1" s="190"/>
      <c r="LOI1" s="190"/>
      <c r="LOJ1" s="225">
        <f>+'IN PHIẾU THU'!LOK1</f>
        <v>0</v>
      </c>
      <c r="LOK1" s="226"/>
      <c r="LOL1" s="226"/>
      <c r="LOM1" s="227"/>
      <c r="LON1" s="190"/>
      <c r="LOO1" s="190"/>
      <c r="LOP1" s="190"/>
      <c r="LOQ1" s="190"/>
      <c r="LOR1" s="225">
        <f>+'IN PHIẾU THU'!LOS1</f>
        <v>0</v>
      </c>
      <c r="LOS1" s="226"/>
      <c r="LOT1" s="226"/>
      <c r="LOU1" s="227"/>
      <c r="LOV1" s="190"/>
      <c r="LOW1" s="190"/>
      <c r="LOX1" s="190"/>
      <c r="LOY1" s="190"/>
      <c r="LOZ1" s="225">
        <f>+'IN PHIẾU THU'!LPA1</f>
        <v>0</v>
      </c>
      <c r="LPA1" s="226"/>
      <c r="LPB1" s="226"/>
      <c r="LPC1" s="227"/>
      <c r="LPD1" s="190"/>
      <c r="LPE1" s="190"/>
      <c r="LPF1" s="190"/>
      <c r="LPG1" s="190"/>
      <c r="LPH1" s="225">
        <f>+'IN PHIẾU THU'!LPI1</f>
        <v>0</v>
      </c>
      <c r="LPI1" s="226"/>
      <c r="LPJ1" s="226"/>
      <c r="LPK1" s="227"/>
      <c r="LPL1" s="190"/>
      <c r="LPM1" s="190"/>
      <c r="LPN1" s="190"/>
      <c r="LPO1" s="190"/>
      <c r="LPP1" s="225">
        <f>+'IN PHIẾU THU'!LPQ1</f>
        <v>0</v>
      </c>
      <c r="LPQ1" s="226"/>
      <c r="LPR1" s="226"/>
      <c r="LPS1" s="227"/>
      <c r="LPT1" s="190"/>
      <c r="LPU1" s="190"/>
      <c r="LPV1" s="190"/>
      <c r="LPW1" s="190"/>
      <c r="LPX1" s="225">
        <f>+'IN PHIẾU THU'!LPY1</f>
        <v>0</v>
      </c>
      <c r="LPY1" s="226"/>
      <c r="LPZ1" s="226"/>
      <c r="LQA1" s="227"/>
      <c r="LQB1" s="190"/>
      <c r="LQC1" s="190"/>
      <c r="LQD1" s="190"/>
      <c r="LQE1" s="190"/>
      <c r="LQF1" s="225">
        <f>+'IN PHIẾU THU'!LQG1</f>
        <v>0</v>
      </c>
      <c r="LQG1" s="226"/>
      <c r="LQH1" s="226"/>
      <c r="LQI1" s="227"/>
      <c r="LQJ1" s="190"/>
      <c r="LQK1" s="190"/>
      <c r="LQL1" s="190"/>
      <c r="LQM1" s="190"/>
      <c r="LQN1" s="225">
        <f>+'IN PHIẾU THU'!LQO1</f>
        <v>0</v>
      </c>
      <c r="LQO1" s="226"/>
      <c r="LQP1" s="226"/>
      <c r="LQQ1" s="227"/>
      <c r="LQR1" s="190"/>
      <c r="LQS1" s="190"/>
      <c r="LQT1" s="190"/>
      <c r="LQU1" s="190"/>
      <c r="LQV1" s="225">
        <f>+'IN PHIẾU THU'!LQW1</f>
        <v>0</v>
      </c>
      <c r="LQW1" s="226"/>
      <c r="LQX1" s="226"/>
      <c r="LQY1" s="227"/>
      <c r="LQZ1" s="190"/>
      <c r="LRA1" s="190"/>
      <c r="LRB1" s="190"/>
      <c r="LRC1" s="190"/>
      <c r="LRD1" s="225">
        <f>+'IN PHIẾU THU'!LRE1</f>
        <v>0</v>
      </c>
      <c r="LRE1" s="226"/>
      <c r="LRF1" s="226"/>
      <c r="LRG1" s="227"/>
      <c r="LRH1" s="190"/>
      <c r="LRI1" s="190"/>
      <c r="LRJ1" s="190"/>
      <c r="LRK1" s="190"/>
      <c r="LRL1" s="225">
        <f>+'IN PHIẾU THU'!LRM1</f>
        <v>0</v>
      </c>
      <c r="LRM1" s="226"/>
      <c r="LRN1" s="226"/>
      <c r="LRO1" s="227"/>
      <c r="LRP1" s="190"/>
      <c r="LRQ1" s="190"/>
      <c r="LRR1" s="190"/>
      <c r="LRS1" s="190"/>
      <c r="LRT1" s="225">
        <f>+'IN PHIẾU THU'!LRU1</f>
        <v>0</v>
      </c>
      <c r="LRU1" s="226"/>
      <c r="LRV1" s="226"/>
      <c r="LRW1" s="227"/>
      <c r="LRX1" s="190"/>
      <c r="LRY1" s="190"/>
      <c r="LRZ1" s="190"/>
      <c r="LSA1" s="190"/>
      <c r="LSB1" s="225">
        <f>+'IN PHIẾU THU'!LSC1</f>
        <v>0</v>
      </c>
      <c r="LSC1" s="226"/>
      <c r="LSD1" s="226"/>
      <c r="LSE1" s="227"/>
      <c r="LSF1" s="190"/>
      <c r="LSG1" s="190"/>
      <c r="LSH1" s="190"/>
      <c r="LSI1" s="190"/>
      <c r="LSJ1" s="225">
        <f>+'IN PHIẾU THU'!LSK1</f>
        <v>0</v>
      </c>
      <c r="LSK1" s="226"/>
      <c r="LSL1" s="226"/>
      <c r="LSM1" s="227"/>
      <c r="LSN1" s="190"/>
      <c r="LSO1" s="190"/>
      <c r="LSP1" s="190"/>
      <c r="LSQ1" s="190"/>
      <c r="LSR1" s="225">
        <f>+'IN PHIẾU THU'!LSS1</f>
        <v>0</v>
      </c>
      <c r="LSS1" s="226"/>
      <c r="LST1" s="226"/>
      <c r="LSU1" s="227"/>
      <c r="LSV1" s="190"/>
      <c r="LSW1" s="190"/>
      <c r="LSX1" s="190"/>
      <c r="LSY1" s="190"/>
      <c r="LSZ1" s="225">
        <f>+'IN PHIẾU THU'!LTA1</f>
        <v>0</v>
      </c>
      <c r="LTA1" s="226"/>
      <c r="LTB1" s="226"/>
      <c r="LTC1" s="227"/>
      <c r="LTD1" s="190"/>
      <c r="LTE1" s="190"/>
      <c r="LTF1" s="190"/>
      <c r="LTG1" s="190"/>
      <c r="LTH1" s="225">
        <f>+'IN PHIẾU THU'!LTI1</f>
        <v>0</v>
      </c>
      <c r="LTI1" s="226"/>
      <c r="LTJ1" s="226"/>
      <c r="LTK1" s="227"/>
      <c r="LTL1" s="190"/>
      <c r="LTM1" s="190"/>
      <c r="LTN1" s="190"/>
      <c r="LTO1" s="190"/>
      <c r="LTP1" s="225">
        <f>+'IN PHIẾU THU'!LTQ1</f>
        <v>0</v>
      </c>
      <c r="LTQ1" s="226"/>
      <c r="LTR1" s="226"/>
      <c r="LTS1" s="227"/>
      <c r="LTT1" s="190"/>
      <c r="LTU1" s="190"/>
      <c r="LTV1" s="190"/>
      <c r="LTW1" s="190"/>
      <c r="LTX1" s="225">
        <f>+'IN PHIẾU THU'!LTY1</f>
        <v>0</v>
      </c>
      <c r="LTY1" s="226"/>
      <c r="LTZ1" s="226"/>
      <c r="LUA1" s="227"/>
      <c r="LUB1" s="190"/>
      <c r="LUC1" s="190"/>
      <c r="LUD1" s="190"/>
      <c r="LUE1" s="190"/>
      <c r="LUF1" s="225">
        <f>+'IN PHIẾU THU'!LUG1</f>
        <v>0</v>
      </c>
      <c r="LUG1" s="226"/>
      <c r="LUH1" s="226"/>
      <c r="LUI1" s="227"/>
      <c r="LUJ1" s="190"/>
      <c r="LUK1" s="190"/>
      <c r="LUL1" s="190"/>
      <c r="LUM1" s="190"/>
      <c r="LUN1" s="225">
        <f>+'IN PHIẾU THU'!LUO1</f>
        <v>0</v>
      </c>
      <c r="LUO1" s="226"/>
      <c r="LUP1" s="226"/>
      <c r="LUQ1" s="227"/>
      <c r="LUR1" s="190"/>
      <c r="LUS1" s="190"/>
      <c r="LUT1" s="190"/>
      <c r="LUU1" s="190"/>
      <c r="LUV1" s="225">
        <f>+'IN PHIẾU THU'!LUW1</f>
        <v>0</v>
      </c>
      <c r="LUW1" s="226"/>
      <c r="LUX1" s="226"/>
      <c r="LUY1" s="227"/>
      <c r="LUZ1" s="190"/>
      <c r="LVA1" s="190"/>
      <c r="LVB1" s="190"/>
      <c r="LVC1" s="190"/>
      <c r="LVD1" s="225">
        <f>+'IN PHIẾU THU'!LVE1</f>
        <v>0</v>
      </c>
      <c r="LVE1" s="226"/>
      <c r="LVF1" s="226"/>
      <c r="LVG1" s="227"/>
      <c r="LVH1" s="190"/>
      <c r="LVI1" s="190"/>
      <c r="LVJ1" s="190"/>
      <c r="LVK1" s="190"/>
      <c r="LVL1" s="225">
        <f>+'IN PHIẾU THU'!LVM1</f>
        <v>0</v>
      </c>
      <c r="LVM1" s="226"/>
      <c r="LVN1" s="226"/>
      <c r="LVO1" s="227"/>
      <c r="LVP1" s="190"/>
      <c r="LVQ1" s="190"/>
      <c r="LVR1" s="190"/>
      <c r="LVS1" s="190"/>
      <c r="LVT1" s="225">
        <f>+'IN PHIẾU THU'!LVU1</f>
        <v>0</v>
      </c>
      <c r="LVU1" s="226"/>
      <c r="LVV1" s="226"/>
      <c r="LVW1" s="227"/>
      <c r="LVX1" s="190"/>
      <c r="LVY1" s="190"/>
      <c r="LVZ1" s="190"/>
      <c r="LWA1" s="190"/>
      <c r="LWB1" s="225">
        <f>+'IN PHIẾU THU'!LWC1</f>
        <v>0</v>
      </c>
      <c r="LWC1" s="226"/>
      <c r="LWD1" s="226"/>
      <c r="LWE1" s="227"/>
      <c r="LWF1" s="190"/>
      <c r="LWG1" s="190"/>
      <c r="LWH1" s="190"/>
      <c r="LWI1" s="190"/>
      <c r="LWJ1" s="225">
        <f>+'IN PHIẾU THU'!LWK1</f>
        <v>0</v>
      </c>
      <c r="LWK1" s="226"/>
      <c r="LWL1" s="226"/>
      <c r="LWM1" s="227"/>
      <c r="LWN1" s="190"/>
      <c r="LWO1" s="190"/>
      <c r="LWP1" s="190"/>
      <c r="LWQ1" s="190"/>
      <c r="LWR1" s="225">
        <f>+'IN PHIẾU THU'!LWS1</f>
        <v>0</v>
      </c>
      <c r="LWS1" s="226"/>
      <c r="LWT1" s="226"/>
      <c r="LWU1" s="227"/>
      <c r="LWV1" s="190"/>
      <c r="LWW1" s="190"/>
      <c r="LWX1" s="190"/>
      <c r="LWY1" s="190"/>
      <c r="LWZ1" s="225">
        <f>+'IN PHIẾU THU'!LXA1</f>
        <v>0</v>
      </c>
      <c r="LXA1" s="226"/>
      <c r="LXB1" s="226"/>
      <c r="LXC1" s="227"/>
      <c r="LXD1" s="190"/>
      <c r="LXE1" s="190"/>
      <c r="LXF1" s="190"/>
      <c r="LXG1" s="190"/>
      <c r="LXH1" s="225">
        <f>+'IN PHIẾU THU'!LXI1</f>
        <v>0</v>
      </c>
      <c r="LXI1" s="226"/>
      <c r="LXJ1" s="226"/>
      <c r="LXK1" s="227"/>
      <c r="LXL1" s="190"/>
      <c r="LXM1" s="190"/>
      <c r="LXN1" s="190"/>
      <c r="LXO1" s="190"/>
      <c r="LXP1" s="225">
        <f>+'IN PHIẾU THU'!LXQ1</f>
        <v>0</v>
      </c>
      <c r="LXQ1" s="226"/>
      <c r="LXR1" s="226"/>
      <c r="LXS1" s="227"/>
      <c r="LXT1" s="190"/>
      <c r="LXU1" s="190"/>
      <c r="LXV1" s="190"/>
      <c r="LXW1" s="190"/>
      <c r="LXX1" s="225">
        <f>+'IN PHIẾU THU'!LXY1</f>
        <v>0</v>
      </c>
      <c r="LXY1" s="226"/>
      <c r="LXZ1" s="226"/>
      <c r="LYA1" s="227"/>
      <c r="LYB1" s="190"/>
      <c r="LYC1" s="190"/>
      <c r="LYD1" s="190"/>
      <c r="LYE1" s="190"/>
      <c r="LYF1" s="225">
        <f>+'IN PHIẾU THU'!LYG1</f>
        <v>0</v>
      </c>
      <c r="LYG1" s="226"/>
      <c r="LYH1" s="226"/>
      <c r="LYI1" s="227"/>
      <c r="LYJ1" s="190"/>
      <c r="LYK1" s="190"/>
      <c r="LYL1" s="190"/>
      <c r="LYM1" s="190"/>
      <c r="LYN1" s="225">
        <f>+'IN PHIẾU THU'!LYO1</f>
        <v>0</v>
      </c>
      <c r="LYO1" s="226"/>
      <c r="LYP1" s="226"/>
      <c r="LYQ1" s="227"/>
      <c r="LYR1" s="190"/>
      <c r="LYS1" s="190"/>
      <c r="LYT1" s="190"/>
      <c r="LYU1" s="190"/>
      <c r="LYV1" s="225">
        <f>+'IN PHIẾU THU'!LYW1</f>
        <v>0</v>
      </c>
      <c r="LYW1" s="226"/>
      <c r="LYX1" s="226"/>
      <c r="LYY1" s="227"/>
      <c r="LYZ1" s="190"/>
      <c r="LZA1" s="190"/>
      <c r="LZB1" s="190"/>
      <c r="LZC1" s="190"/>
      <c r="LZD1" s="225">
        <f>+'IN PHIẾU THU'!LZE1</f>
        <v>0</v>
      </c>
      <c r="LZE1" s="226"/>
      <c r="LZF1" s="226"/>
      <c r="LZG1" s="227"/>
      <c r="LZH1" s="190"/>
      <c r="LZI1" s="190"/>
      <c r="LZJ1" s="190"/>
      <c r="LZK1" s="190"/>
      <c r="LZL1" s="225">
        <f>+'IN PHIẾU THU'!LZM1</f>
        <v>0</v>
      </c>
      <c r="LZM1" s="226"/>
      <c r="LZN1" s="226"/>
      <c r="LZO1" s="227"/>
      <c r="LZP1" s="190"/>
      <c r="LZQ1" s="190"/>
      <c r="LZR1" s="190"/>
      <c r="LZS1" s="190"/>
      <c r="LZT1" s="225">
        <f>+'IN PHIẾU THU'!LZU1</f>
        <v>0</v>
      </c>
      <c r="LZU1" s="226"/>
      <c r="LZV1" s="226"/>
      <c r="LZW1" s="227"/>
      <c r="LZX1" s="190"/>
      <c r="LZY1" s="190"/>
      <c r="LZZ1" s="190"/>
      <c r="MAA1" s="190"/>
      <c r="MAB1" s="225">
        <f>+'IN PHIẾU THU'!MAC1</f>
        <v>0</v>
      </c>
      <c r="MAC1" s="226"/>
      <c r="MAD1" s="226"/>
      <c r="MAE1" s="227"/>
      <c r="MAF1" s="190"/>
      <c r="MAG1" s="190"/>
      <c r="MAH1" s="190"/>
      <c r="MAI1" s="190"/>
      <c r="MAJ1" s="225">
        <f>+'IN PHIẾU THU'!MAK1</f>
        <v>0</v>
      </c>
      <c r="MAK1" s="226"/>
      <c r="MAL1" s="226"/>
      <c r="MAM1" s="227"/>
      <c r="MAN1" s="190"/>
      <c r="MAO1" s="190"/>
      <c r="MAP1" s="190"/>
      <c r="MAQ1" s="190"/>
      <c r="MAR1" s="225">
        <f>+'IN PHIẾU THU'!MAS1</f>
        <v>0</v>
      </c>
      <c r="MAS1" s="226"/>
      <c r="MAT1" s="226"/>
      <c r="MAU1" s="227"/>
      <c r="MAV1" s="190"/>
      <c r="MAW1" s="190"/>
      <c r="MAX1" s="190"/>
      <c r="MAY1" s="190"/>
      <c r="MAZ1" s="225">
        <f>+'IN PHIẾU THU'!MBA1</f>
        <v>0</v>
      </c>
      <c r="MBA1" s="226"/>
      <c r="MBB1" s="226"/>
      <c r="MBC1" s="227"/>
      <c r="MBD1" s="190"/>
      <c r="MBE1" s="190"/>
      <c r="MBF1" s="190"/>
      <c r="MBG1" s="190"/>
      <c r="MBH1" s="225">
        <f>+'IN PHIẾU THU'!MBI1</f>
        <v>0</v>
      </c>
      <c r="MBI1" s="226"/>
      <c r="MBJ1" s="226"/>
      <c r="MBK1" s="227"/>
      <c r="MBL1" s="190"/>
      <c r="MBM1" s="190"/>
      <c r="MBN1" s="190"/>
      <c r="MBO1" s="190"/>
      <c r="MBP1" s="225">
        <f>+'IN PHIẾU THU'!MBQ1</f>
        <v>0</v>
      </c>
      <c r="MBQ1" s="226"/>
      <c r="MBR1" s="226"/>
      <c r="MBS1" s="227"/>
      <c r="MBT1" s="190"/>
      <c r="MBU1" s="190"/>
      <c r="MBV1" s="190"/>
      <c r="MBW1" s="190"/>
      <c r="MBX1" s="225">
        <f>+'IN PHIẾU THU'!MBY1</f>
        <v>0</v>
      </c>
      <c r="MBY1" s="226"/>
      <c r="MBZ1" s="226"/>
      <c r="MCA1" s="227"/>
      <c r="MCB1" s="190"/>
      <c r="MCC1" s="190"/>
      <c r="MCD1" s="190"/>
      <c r="MCE1" s="190"/>
      <c r="MCF1" s="225">
        <f>+'IN PHIẾU THU'!MCG1</f>
        <v>0</v>
      </c>
      <c r="MCG1" s="226"/>
      <c r="MCH1" s="226"/>
      <c r="MCI1" s="227"/>
      <c r="MCJ1" s="190"/>
      <c r="MCK1" s="190"/>
      <c r="MCL1" s="190"/>
      <c r="MCM1" s="190"/>
      <c r="MCN1" s="225">
        <f>+'IN PHIẾU THU'!MCO1</f>
        <v>0</v>
      </c>
      <c r="MCO1" s="226"/>
      <c r="MCP1" s="226"/>
      <c r="MCQ1" s="227"/>
      <c r="MCR1" s="190"/>
      <c r="MCS1" s="190"/>
      <c r="MCT1" s="190"/>
      <c r="MCU1" s="190"/>
      <c r="MCV1" s="225">
        <f>+'IN PHIẾU THU'!MCW1</f>
        <v>0</v>
      </c>
      <c r="MCW1" s="226"/>
      <c r="MCX1" s="226"/>
      <c r="MCY1" s="227"/>
      <c r="MCZ1" s="190"/>
      <c r="MDA1" s="190"/>
      <c r="MDB1" s="190"/>
      <c r="MDC1" s="190"/>
      <c r="MDD1" s="225">
        <f>+'IN PHIẾU THU'!MDE1</f>
        <v>0</v>
      </c>
      <c r="MDE1" s="226"/>
      <c r="MDF1" s="226"/>
      <c r="MDG1" s="227"/>
      <c r="MDH1" s="190"/>
      <c r="MDI1" s="190"/>
      <c r="MDJ1" s="190"/>
      <c r="MDK1" s="190"/>
      <c r="MDL1" s="225">
        <f>+'IN PHIẾU THU'!MDM1</f>
        <v>0</v>
      </c>
      <c r="MDM1" s="226"/>
      <c r="MDN1" s="226"/>
      <c r="MDO1" s="227"/>
      <c r="MDP1" s="190"/>
      <c r="MDQ1" s="190"/>
      <c r="MDR1" s="190"/>
      <c r="MDS1" s="190"/>
      <c r="MDT1" s="225">
        <f>+'IN PHIẾU THU'!MDU1</f>
        <v>0</v>
      </c>
      <c r="MDU1" s="226"/>
      <c r="MDV1" s="226"/>
      <c r="MDW1" s="227"/>
      <c r="MDX1" s="190"/>
      <c r="MDY1" s="190"/>
      <c r="MDZ1" s="190"/>
      <c r="MEA1" s="190"/>
      <c r="MEB1" s="225">
        <f>+'IN PHIẾU THU'!MEC1</f>
        <v>0</v>
      </c>
      <c r="MEC1" s="226"/>
      <c r="MED1" s="226"/>
      <c r="MEE1" s="227"/>
      <c r="MEF1" s="190"/>
      <c r="MEG1" s="190"/>
      <c r="MEH1" s="190"/>
      <c r="MEI1" s="190"/>
      <c r="MEJ1" s="225">
        <f>+'IN PHIẾU THU'!MEK1</f>
        <v>0</v>
      </c>
      <c r="MEK1" s="226"/>
      <c r="MEL1" s="226"/>
      <c r="MEM1" s="227"/>
      <c r="MEN1" s="190"/>
      <c r="MEO1" s="190"/>
      <c r="MEP1" s="190"/>
      <c r="MEQ1" s="190"/>
      <c r="MER1" s="225">
        <f>+'IN PHIẾU THU'!MES1</f>
        <v>0</v>
      </c>
      <c r="MES1" s="226"/>
      <c r="MET1" s="226"/>
      <c r="MEU1" s="227"/>
      <c r="MEV1" s="190"/>
      <c r="MEW1" s="190"/>
      <c r="MEX1" s="190"/>
      <c r="MEY1" s="190"/>
      <c r="MEZ1" s="225">
        <f>+'IN PHIẾU THU'!MFA1</f>
        <v>0</v>
      </c>
      <c r="MFA1" s="226"/>
      <c r="MFB1" s="226"/>
      <c r="MFC1" s="227"/>
      <c r="MFD1" s="190"/>
      <c r="MFE1" s="190"/>
      <c r="MFF1" s="190"/>
      <c r="MFG1" s="190"/>
      <c r="MFH1" s="225">
        <f>+'IN PHIẾU THU'!MFI1</f>
        <v>0</v>
      </c>
      <c r="MFI1" s="226"/>
      <c r="MFJ1" s="226"/>
      <c r="MFK1" s="227"/>
      <c r="MFL1" s="190"/>
      <c r="MFM1" s="190"/>
      <c r="MFN1" s="190"/>
      <c r="MFO1" s="190"/>
      <c r="MFP1" s="225">
        <f>+'IN PHIẾU THU'!MFQ1</f>
        <v>0</v>
      </c>
      <c r="MFQ1" s="226"/>
      <c r="MFR1" s="226"/>
      <c r="MFS1" s="227"/>
      <c r="MFT1" s="190"/>
      <c r="MFU1" s="190"/>
      <c r="MFV1" s="190"/>
      <c r="MFW1" s="190"/>
      <c r="MFX1" s="225">
        <f>+'IN PHIẾU THU'!MFY1</f>
        <v>0</v>
      </c>
      <c r="MFY1" s="226"/>
      <c r="MFZ1" s="226"/>
      <c r="MGA1" s="227"/>
      <c r="MGB1" s="190"/>
      <c r="MGC1" s="190"/>
      <c r="MGD1" s="190"/>
      <c r="MGE1" s="190"/>
      <c r="MGF1" s="225">
        <f>+'IN PHIẾU THU'!MGG1</f>
        <v>0</v>
      </c>
      <c r="MGG1" s="226"/>
      <c r="MGH1" s="226"/>
      <c r="MGI1" s="227"/>
      <c r="MGJ1" s="190"/>
      <c r="MGK1" s="190"/>
      <c r="MGL1" s="190"/>
      <c r="MGM1" s="190"/>
      <c r="MGN1" s="225">
        <f>+'IN PHIẾU THU'!MGO1</f>
        <v>0</v>
      </c>
      <c r="MGO1" s="226"/>
      <c r="MGP1" s="226"/>
      <c r="MGQ1" s="227"/>
      <c r="MGR1" s="190"/>
      <c r="MGS1" s="190"/>
      <c r="MGT1" s="190"/>
      <c r="MGU1" s="190"/>
      <c r="MGV1" s="225">
        <f>+'IN PHIẾU THU'!MGW1</f>
        <v>0</v>
      </c>
      <c r="MGW1" s="226"/>
      <c r="MGX1" s="226"/>
      <c r="MGY1" s="227"/>
      <c r="MGZ1" s="190"/>
      <c r="MHA1" s="190"/>
      <c r="MHB1" s="190"/>
      <c r="MHC1" s="190"/>
      <c r="MHD1" s="225">
        <f>+'IN PHIẾU THU'!MHE1</f>
        <v>0</v>
      </c>
      <c r="MHE1" s="226"/>
      <c r="MHF1" s="226"/>
      <c r="MHG1" s="227"/>
      <c r="MHH1" s="190"/>
      <c r="MHI1" s="190"/>
      <c r="MHJ1" s="190"/>
      <c r="MHK1" s="190"/>
      <c r="MHL1" s="225">
        <f>+'IN PHIẾU THU'!MHM1</f>
        <v>0</v>
      </c>
      <c r="MHM1" s="226"/>
      <c r="MHN1" s="226"/>
      <c r="MHO1" s="227"/>
      <c r="MHP1" s="190"/>
      <c r="MHQ1" s="190"/>
      <c r="MHR1" s="190"/>
      <c r="MHS1" s="190"/>
      <c r="MHT1" s="225">
        <f>+'IN PHIẾU THU'!MHU1</f>
        <v>0</v>
      </c>
      <c r="MHU1" s="226"/>
      <c r="MHV1" s="226"/>
      <c r="MHW1" s="227"/>
      <c r="MHX1" s="190"/>
      <c r="MHY1" s="190"/>
      <c r="MHZ1" s="190"/>
      <c r="MIA1" s="190"/>
      <c r="MIB1" s="225">
        <f>+'IN PHIẾU THU'!MIC1</f>
        <v>0</v>
      </c>
      <c r="MIC1" s="226"/>
      <c r="MID1" s="226"/>
      <c r="MIE1" s="227"/>
      <c r="MIF1" s="190"/>
      <c r="MIG1" s="190"/>
      <c r="MIH1" s="190"/>
      <c r="MII1" s="190"/>
      <c r="MIJ1" s="225">
        <f>+'IN PHIẾU THU'!MIK1</f>
        <v>0</v>
      </c>
      <c r="MIK1" s="226"/>
      <c r="MIL1" s="226"/>
      <c r="MIM1" s="227"/>
      <c r="MIN1" s="190"/>
      <c r="MIO1" s="190"/>
      <c r="MIP1" s="190"/>
      <c r="MIQ1" s="190"/>
      <c r="MIR1" s="225">
        <f>+'IN PHIẾU THU'!MIS1</f>
        <v>0</v>
      </c>
      <c r="MIS1" s="226"/>
      <c r="MIT1" s="226"/>
      <c r="MIU1" s="227"/>
      <c r="MIV1" s="190"/>
      <c r="MIW1" s="190"/>
      <c r="MIX1" s="190"/>
      <c r="MIY1" s="190"/>
      <c r="MIZ1" s="225">
        <f>+'IN PHIẾU THU'!MJA1</f>
        <v>0</v>
      </c>
      <c r="MJA1" s="226"/>
      <c r="MJB1" s="226"/>
      <c r="MJC1" s="227"/>
      <c r="MJD1" s="190"/>
      <c r="MJE1" s="190"/>
      <c r="MJF1" s="190"/>
      <c r="MJG1" s="190"/>
      <c r="MJH1" s="225">
        <f>+'IN PHIẾU THU'!MJI1</f>
        <v>0</v>
      </c>
      <c r="MJI1" s="226"/>
      <c r="MJJ1" s="226"/>
      <c r="MJK1" s="227"/>
      <c r="MJL1" s="190"/>
      <c r="MJM1" s="190"/>
      <c r="MJN1" s="190"/>
      <c r="MJO1" s="190"/>
      <c r="MJP1" s="225">
        <f>+'IN PHIẾU THU'!MJQ1</f>
        <v>0</v>
      </c>
      <c r="MJQ1" s="226"/>
      <c r="MJR1" s="226"/>
      <c r="MJS1" s="227"/>
      <c r="MJT1" s="190"/>
      <c r="MJU1" s="190"/>
      <c r="MJV1" s="190"/>
      <c r="MJW1" s="190"/>
      <c r="MJX1" s="225">
        <f>+'IN PHIẾU THU'!MJY1</f>
        <v>0</v>
      </c>
      <c r="MJY1" s="226"/>
      <c r="MJZ1" s="226"/>
      <c r="MKA1" s="227"/>
      <c r="MKB1" s="190"/>
      <c r="MKC1" s="190"/>
      <c r="MKD1" s="190"/>
      <c r="MKE1" s="190"/>
      <c r="MKF1" s="225">
        <f>+'IN PHIẾU THU'!MKG1</f>
        <v>0</v>
      </c>
      <c r="MKG1" s="226"/>
      <c r="MKH1" s="226"/>
      <c r="MKI1" s="227"/>
      <c r="MKJ1" s="190"/>
      <c r="MKK1" s="190"/>
      <c r="MKL1" s="190"/>
      <c r="MKM1" s="190"/>
      <c r="MKN1" s="225">
        <f>+'IN PHIẾU THU'!MKO1</f>
        <v>0</v>
      </c>
      <c r="MKO1" s="226"/>
      <c r="MKP1" s="226"/>
      <c r="MKQ1" s="227"/>
      <c r="MKR1" s="190"/>
      <c r="MKS1" s="190"/>
      <c r="MKT1" s="190"/>
      <c r="MKU1" s="190"/>
      <c r="MKV1" s="225">
        <f>+'IN PHIẾU THU'!MKW1</f>
        <v>0</v>
      </c>
      <c r="MKW1" s="226"/>
      <c r="MKX1" s="226"/>
      <c r="MKY1" s="227"/>
      <c r="MKZ1" s="190"/>
      <c r="MLA1" s="190"/>
      <c r="MLB1" s="190"/>
      <c r="MLC1" s="190"/>
      <c r="MLD1" s="225">
        <f>+'IN PHIẾU THU'!MLE1</f>
        <v>0</v>
      </c>
      <c r="MLE1" s="226"/>
      <c r="MLF1" s="226"/>
      <c r="MLG1" s="227"/>
      <c r="MLH1" s="190"/>
      <c r="MLI1" s="190"/>
      <c r="MLJ1" s="190"/>
      <c r="MLK1" s="190"/>
      <c r="MLL1" s="225">
        <f>+'IN PHIẾU THU'!MLM1</f>
        <v>0</v>
      </c>
      <c r="MLM1" s="226"/>
      <c r="MLN1" s="226"/>
      <c r="MLO1" s="227"/>
      <c r="MLP1" s="190"/>
      <c r="MLQ1" s="190"/>
      <c r="MLR1" s="190"/>
      <c r="MLS1" s="190"/>
      <c r="MLT1" s="225">
        <f>+'IN PHIẾU THU'!MLU1</f>
        <v>0</v>
      </c>
      <c r="MLU1" s="226"/>
      <c r="MLV1" s="226"/>
      <c r="MLW1" s="227"/>
      <c r="MLX1" s="190"/>
      <c r="MLY1" s="190"/>
      <c r="MLZ1" s="190"/>
      <c r="MMA1" s="190"/>
      <c r="MMB1" s="225">
        <f>+'IN PHIẾU THU'!MMC1</f>
        <v>0</v>
      </c>
      <c r="MMC1" s="226"/>
      <c r="MMD1" s="226"/>
      <c r="MME1" s="227"/>
      <c r="MMF1" s="190"/>
      <c r="MMG1" s="190"/>
      <c r="MMH1" s="190"/>
      <c r="MMI1" s="190"/>
      <c r="MMJ1" s="225">
        <f>+'IN PHIẾU THU'!MMK1</f>
        <v>0</v>
      </c>
      <c r="MMK1" s="226"/>
      <c r="MML1" s="226"/>
      <c r="MMM1" s="227"/>
      <c r="MMN1" s="190"/>
      <c r="MMO1" s="190"/>
      <c r="MMP1" s="190"/>
      <c r="MMQ1" s="190"/>
      <c r="MMR1" s="225">
        <f>+'IN PHIẾU THU'!MMS1</f>
        <v>0</v>
      </c>
      <c r="MMS1" s="226"/>
      <c r="MMT1" s="226"/>
      <c r="MMU1" s="227"/>
      <c r="MMV1" s="190"/>
      <c r="MMW1" s="190"/>
      <c r="MMX1" s="190"/>
      <c r="MMY1" s="190"/>
      <c r="MMZ1" s="225">
        <f>+'IN PHIẾU THU'!MNA1</f>
        <v>0</v>
      </c>
      <c r="MNA1" s="226"/>
      <c r="MNB1" s="226"/>
      <c r="MNC1" s="227"/>
      <c r="MND1" s="190"/>
      <c r="MNE1" s="190"/>
      <c r="MNF1" s="190"/>
      <c r="MNG1" s="190"/>
      <c r="MNH1" s="225">
        <f>+'IN PHIẾU THU'!MNI1</f>
        <v>0</v>
      </c>
      <c r="MNI1" s="226"/>
      <c r="MNJ1" s="226"/>
      <c r="MNK1" s="227"/>
      <c r="MNL1" s="190"/>
      <c r="MNM1" s="190"/>
      <c r="MNN1" s="190"/>
      <c r="MNO1" s="190"/>
      <c r="MNP1" s="225">
        <f>+'IN PHIẾU THU'!MNQ1</f>
        <v>0</v>
      </c>
      <c r="MNQ1" s="226"/>
      <c r="MNR1" s="226"/>
      <c r="MNS1" s="227"/>
      <c r="MNT1" s="190"/>
      <c r="MNU1" s="190"/>
      <c r="MNV1" s="190"/>
      <c r="MNW1" s="190"/>
      <c r="MNX1" s="225">
        <f>+'IN PHIẾU THU'!MNY1</f>
        <v>0</v>
      </c>
      <c r="MNY1" s="226"/>
      <c r="MNZ1" s="226"/>
      <c r="MOA1" s="227"/>
      <c r="MOB1" s="190"/>
      <c r="MOC1" s="190"/>
      <c r="MOD1" s="190"/>
      <c r="MOE1" s="190"/>
      <c r="MOF1" s="225">
        <f>+'IN PHIẾU THU'!MOG1</f>
        <v>0</v>
      </c>
      <c r="MOG1" s="226"/>
      <c r="MOH1" s="226"/>
      <c r="MOI1" s="227"/>
      <c r="MOJ1" s="190"/>
      <c r="MOK1" s="190"/>
      <c r="MOL1" s="190"/>
      <c r="MOM1" s="190"/>
      <c r="MON1" s="225">
        <f>+'IN PHIẾU THU'!MOO1</f>
        <v>0</v>
      </c>
      <c r="MOO1" s="226"/>
      <c r="MOP1" s="226"/>
      <c r="MOQ1" s="227"/>
      <c r="MOR1" s="190"/>
      <c r="MOS1" s="190"/>
      <c r="MOT1" s="190"/>
      <c r="MOU1" s="190"/>
      <c r="MOV1" s="225">
        <f>+'IN PHIẾU THU'!MOW1</f>
        <v>0</v>
      </c>
      <c r="MOW1" s="226"/>
      <c r="MOX1" s="226"/>
      <c r="MOY1" s="227"/>
      <c r="MOZ1" s="190"/>
      <c r="MPA1" s="190"/>
      <c r="MPB1" s="190"/>
      <c r="MPC1" s="190"/>
      <c r="MPD1" s="225">
        <f>+'IN PHIẾU THU'!MPE1</f>
        <v>0</v>
      </c>
      <c r="MPE1" s="226"/>
      <c r="MPF1" s="226"/>
      <c r="MPG1" s="227"/>
      <c r="MPH1" s="190"/>
      <c r="MPI1" s="190"/>
      <c r="MPJ1" s="190"/>
      <c r="MPK1" s="190"/>
      <c r="MPL1" s="225">
        <f>+'IN PHIẾU THU'!MPM1</f>
        <v>0</v>
      </c>
      <c r="MPM1" s="226"/>
      <c r="MPN1" s="226"/>
      <c r="MPO1" s="227"/>
      <c r="MPP1" s="190"/>
      <c r="MPQ1" s="190"/>
      <c r="MPR1" s="190"/>
      <c r="MPS1" s="190"/>
      <c r="MPT1" s="225">
        <f>+'IN PHIẾU THU'!MPU1</f>
        <v>0</v>
      </c>
      <c r="MPU1" s="226"/>
      <c r="MPV1" s="226"/>
      <c r="MPW1" s="227"/>
      <c r="MPX1" s="190"/>
      <c r="MPY1" s="190"/>
      <c r="MPZ1" s="190"/>
      <c r="MQA1" s="190"/>
      <c r="MQB1" s="225">
        <f>+'IN PHIẾU THU'!MQC1</f>
        <v>0</v>
      </c>
      <c r="MQC1" s="226"/>
      <c r="MQD1" s="226"/>
      <c r="MQE1" s="227"/>
      <c r="MQF1" s="190"/>
      <c r="MQG1" s="190"/>
      <c r="MQH1" s="190"/>
      <c r="MQI1" s="190"/>
      <c r="MQJ1" s="225">
        <f>+'IN PHIẾU THU'!MQK1</f>
        <v>0</v>
      </c>
      <c r="MQK1" s="226"/>
      <c r="MQL1" s="226"/>
      <c r="MQM1" s="227"/>
      <c r="MQN1" s="190"/>
      <c r="MQO1" s="190"/>
      <c r="MQP1" s="190"/>
      <c r="MQQ1" s="190"/>
      <c r="MQR1" s="225">
        <f>+'IN PHIẾU THU'!MQS1</f>
        <v>0</v>
      </c>
      <c r="MQS1" s="226"/>
      <c r="MQT1" s="226"/>
      <c r="MQU1" s="227"/>
      <c r="MQV1" s="190"/>
      <c r="MQW1" s="190"/>
      <c r="MQX1" s="190"/>
      <c r="MQY1" s="190"/>
      <c r="MQZ1" s="225">
        <f>+'IN PHIẾU THU'!MRA1</f>
        <v>0</v>
      </c>
      <c r="MRA1" s="226"/>
      <c r="MRB1" s="226"/>
      <c r="MRC1" s="227"/>
      <c r="MRD1" s="190"/>
      <c r="MRE1" s="190"/>
      <c r="MRF1" s="190"/>
      <c r="MRG1" s="190"/>
      <c r="MRH1" s="225">
        <f>+'IN PHIẾU THU'!MRI1</f>
        <v>0</v>
      </c>
      <c r="MRI1" s="226"/>
      <c r="MRJ1" s="226"/>
      <c r="MRK1" s="227"/>
      <c r="MRL1" s="190"/>
      <c r="MRM1" s="190"/>
      <c r="MRN1" s="190"/>
      <c r="MRO1" s="190"/>
      <c r="MRP1" s="225">
        <f>+'IN PHIẾU THU'!MRQ1</f>
        <v>0</v>
      </c>
      <c r="MRQ1" s="226"/>
      <c r="MRR1" s="226"/>
      <c r="MRS1" s="227"/>
      <c r="MRT1" s="190"/>
      <c r="MRU1" s="190"/>
      <c r="MRV1" s="190"/>
      <c r="MRW1" s="190"/>
      <c r="MRX1" s="225">
        <f>+'IN PHIẾU THU'!MRY1</f>
        <v>0</v>
      </c>
      <c r="MRY1" s="226"/>
      <c r="MRZ1" s="226"/>
      <c r="MSA1" s="227"/>
      <c r="MSB1" s="190"/>
      <c r="MSC1" s="190"/>
      <c r="MSD1" s="190"/>
      <c r="MSE1" s="190"/>
      <c r="MSF1" s="225">
        <f>+'IN PHIẾU THU'!MSG1</f>
        <v>0</v>
      </c>
      <c r="MSG1" s="226"/>
      <c r="MSH1" s="226"/>
      <c r="MSI1" s="227"/>
      <c r="MSJ1" s="190"/>
      <c r="MSK1" s="190"/>
      <c r="MSL1" s="190"/>
      <c r="MSM1" s="190"/>
      <c r="MSN1" s="225">
        <f>+'IN PHIẾU THU'!MSO1</f>
        <v>0</v>
      </c>
      <c r="MSO1" s="226"/>
      <c r="MSP1" s="226"/>
      <c r="MSQ1" s="227"/>
      <c r="MSR1" s="190"/>
      <c r="MSS1" s="190"/>
      <c r="MST1" s="190"/>
      <c r="MSU1" s="190"/>
      <c r="MSV1" s="225">
        <f>+'IN PHIẾU THU'!MSW1</f>
        <v>0</v>
      </c>
      <c r="MSW1" s="226"/>
      <c r="MSX1" s="226"/>
      <c r="MSY1" s="227"/>
      <c r="MSZ1" s="190"/>
      <c r="MTA1" s="190"/>
      <c r="MTB1" s="190"/>
      <c r="MTC1" s="190"/>
      <c r="MTD1" s="225">
        <f>+'IN PHIẾU THU'!MTE1</f>
        <v>0</v>
      </c>
      <c r="MTE1" s="226"/>
      <c r="MTF1" s="226"/>
      <c r="MTG1" s="227"/>
      <c r="MTH1" s="190"/>
      <c r="MTI1" s="190"/>
      <c r="MTJ1" s="190"/>
      <c r="MTK1" s="190"/>
      <c r="MTL1" s="225">
        <f>+'IN PHIẾU THU'!MTM1</f>
        <v>0</v>
      </c>
      <c r="MTM1" s="226"/>
      <c r="MTN1" s="226"/>
      <c r="MTO1" s="227"/>
      <c r="MTP1" s="190"/>
      <c r="MTQ1" s="190"/>
      <c r="MTR1" s="190"/>
      <c r="MTS1" s="190"/>
      <c r="MTT1" s="225">
        <f>+'IN PHIẾU THU'!MTU1</f>
        <v>0</v>
      </c>
      <c r="MTU1" s="226"/>
      <c r="MTV1" s="226"/>
      <c r="MTW1" s="227"/>
      <c r="MTX1" s="190"/>
      <c r="MTY1" s="190"/>
      <c r="MTZ1" s="190"/>
      <c r="MUA1" s="190"/>
      <c r="MUB1" s="225">
        <f>+'IN PHIẾU THU'!MUC1</f>
        <v>0</v>
      </c>
      <c r="MUC1" s="226"/>
      <c r="MUD1" s="226"/>
      <c r="MUE1" s="227"/>
      <c r="MUF1" s="190"/>
      <c r="MUG1" s="190"/>
      <c r="MUH1" s="190"/>
      <c r="MUI1" s="190"/>
      <c r="MUJ1" s="225">
        <f>+'IN PHIẾU THU'!MUK1</f>
        <v>0</v>
      </c>
      <c r="MUK1" s="226"/>
      <c r="MUL1" s="226"/>
      <c r="MUM1" s="227"/>
      <c r="MUN1" s="190"/>
      <c r="MUO1" s="190"/>
      <c r="MUP1" s="190"/>
      <c r="MUQ1" s="190"/>
      <c r="MUR1" s="225">
        <f>+'IN PHIẾU THU'!MUS1</f>
        <v>0</v>
      </c>
      <c r="MUS1" s="226"/>
      <c r="MUT1" s="226"/>
      <c r="MUU1" s="227"/>
      <c r="MUV1" s="190"/>
      <c r="MUW1" s="190"/>
      <c r="MUX1" s="190"/>
      <c r="MUY1" s="190"/>
      <c r="MUZ1" s="225">
        <f>+'IN PHIẾU THU'!MVA1</f>
        <v>0</v>
      </c>
      <c r="MVA1" s="226"/>
      <c r="MVB1" s="226"/>
      <c r="MVC1" s="227"/>
      <c r="MVD1" s="190"/>
      <c r="MVE1" s="190"/>
      <c r="MVF1" s="190"/>
      <c r="MVG1" s="190"/>
      <c r="MVH1" s="225">
        <f>+'IN PHIẾU THU'!MVI1</f>
        <v>0</v>
      </c>
      <c r="MVI1" s="226"/>
      <c r="MVJ1" s="226"/>
      <c r="MVK1" s="227"/>
      <c r="MVL1" s="190"/>
      <c r="MVM1" s="190"/>
      <c r="MVN1" s="190"/>
      <c r="MVO1" s="190"/>
      <c r="MVP1" s="225">
        <f>+'IN PHIẾU THU'!MVQ1</f>
        <v>0</v>
      </c>
      <c r="MVQ1" s="226"/>
      <c r="MVR1" s="226"/>
      <c r="MVS1" s="227"/>
      <c r="MVT1" s="190"/>
      <c r="MVU1" s="190"/>
      <c r="MVV1" s="190"/>
      <c r="MVW1" s="190"/>
      <c r="MVX1" s="225">
        <f>+'IN PHIẾU THU'!MVY1</f>
        <v>0</v>
      </c>
      <c r="MVY1" s="226"/>
      <c r="MVZ1" s="226"/>
      <c r="MWA1" s="227"/>
      <c r="MWB1" s="190"/>
      <c r="MWC1" s="190"/>
      <c r="MWD1" s="190"/>
      <c r="MWE1" s="190"/>
      <c r="MWF1" s="225">
        <f>+'IN PHIẾU THU'!MWG1</f>
        <v>0</v>
      </c>
      <c r="MWG1" s="226"/>
      <c r="MWH1" s="226"/>
      <c r="MWI1" s="227"/>
      <c r="MWJ1" s="190"/>
      <c r="MWK1" s="190"/>
      <c r="MWL1" s="190"/>
      <c r="MWM1" s="190"/>
      <c r="MWN1" s="225">
        <f>+'IN PHIẾU THU'!MWO1</f>
        <v>0</v>
      </c>
      <c r="MWO1" s="226"/>
      <c r="MWP1" s="226"/>
      <c r="MWQ1" s="227"/>
      <c r="MWR1" s="190"/>
      <c r="MWS1" s="190"/>
      <c r="MWT1" s="190"/>
      <c r="MWU1" s="190"/>
      <c r="MWV1" s="225">
        <f>+'IN PHIẾU THU'!MWW1</f>
        <v>0</v>
      </c>
      <c r="MWW1" s="226"/>
      <c r="MWX1" s="226"/>
      <c r="MWY1" s="227"/>
      <c r="MWZ1" s="190"/>
      <c r="MXA1" s="190"/>
      <c r="MXB1" s="190"/>
      <c r="MXC1" s="190"/>
      <c r="MXD1" s="225">
        <f>+'IN PHIẾU THU'!MXE1</f>
        <v>0</v>
      </c>
      <c r="MXE1" s="226"/>
      <c r="MXF1" s="226"/>
      <c r="MXG1" s="227"/>
      <c r="MXH1" s="190"/>
      <c r="MXI1" s="190"/>
      <c r="MXJ1" s="190"/>
      <c r="MXK1" s="190"/>
      <c r="MXL1" s="225">
        <f>+'IN PHIẾU THU'!MXM1</f>
        <v>0</v>
      </c>
      <c r="MXM1" s="226"/>
      <c r="MXN1" s="226"/>
      <c r="MXO1" s="227"/>
      <c r="MXP1" s="190"/>
      <c r="MXQ1" s="190"/>
      <c r="MXR1" s="190"/>
      <c r="MXS1" s="190"/>
      <c r="MXT1" s="225">
        <f>+'IN PHIẾU THU'!MXU1</f>
        <v>0</v>
      </c>
      <c r="MXU1" s="226"/>
      <c r="MXV1" s="226"/>
      <c r="MXW1" s="227"/>
      <c r="MXX1" s="190"/>
      <c r="MXY1" s="190"/>
      <c r="MXZ1" s="190"/>
      <c r="MYA1" s="190"/>
      <c r="MYB1" s="225">
        <f>+'IN PHIẾU THU'!MYC1</f>
        <v>0</v>
      </c>
      <c r="MYC1" s="226"/>
      <c r="MYD1" s="226"/>
      <c r="MYE1" s="227"/>
      <c r="MYF1" s="190"/>
      <c r="MYG1" s="190"/>
      <c r="MYH1" s="190"/>
      <c r="MYI1" s="190"/>
      <c r="MYJ1" s="225">
        <f>+'IN PHIẾU THU'!MYK1</f>
        <v>0</v>
      </c>
      <c r="MYK1" s="226"/>
      <c r="MYL1" s="226"/>
      <c r="MYM1" s="227"/>
      <c r="MYN1" s="190"/>
      <c r="MYO1" s="190"/>
      <c r="MYP1" s="190"/>
      <c r="MYQ1" s="190"/>
      <c r="MYR1" s="225">
        <f>+'IN PHIẾU THU'!MYS1</f>
        <v>0</v>
      </c>
      <c r="MYS1" s="226"/>
      <c r="MYT1" s="226"/>
      <c r="MYU1" s="227"/>
      <c r="MYV1" s="190"/>
      <c r="MYW1" s="190"/>
      <c r="MYX1" s="190"/>
      <c r="MYY1" s="190"/>
      <c r="MYZ1" s="225">
        <f>+'IN PHIẾU THU'!MZA1</f>
        <v>0</v>
      </c>
      <c r="MZA1" s="226"/>
      <c r="MZB1" s="226"/>
      <c r="MZC1" s="227"/>
      <c r="MZD1" s="190"/>
      <c r="MZE1" s="190"/>
      <c r="MZF1" s="190"/>
      <c r="MZG1" s="190"/>
      <c r="MZH1" s="225">
        <f>+'IN PHIẾU THU'!MZI1</f>
        <v>0</v>
      </c>
      <c r="MZI1" s="226"/>
      <c r="MZJ1" s="226"/>
      <c r="MZK1" s="227"/>
      <c r="MZL1" s="190"/>
      <c r="MZM1" s="190"/>
      <c r="MZN1" s="190"/>
      <c r="MZO1" s="190"/>
      <c r="MZP1" s="225">
        <f>+'IN PHIẾU THU'!MZQ1</f>
        <v>0</v>
      </c>
      <c r="MZQ1" s="226"/>
      <c r="MZR1" s="226"/>
      <c r="MZS1" s="227"/>
      <c r="MZT1" s="190"/>
      <c r="MZU1" s="190"/>
      <c r="MZV1" s="190"/>
      <c r="MZW1" s="190"/>
      <c r="MZX1" s="225">
        <f>+'IN PHIẾU THU'!MZY1</f>
        <v>0</v>
      </c>
      <c r="MZY1" s="226"/>
      <c r="MZZ1" s="226"/>
      <c r="NAA1" s="227"/>
      <c r="NAB1" s="190"/>
      <c r="NAC1" s="190"/>
      <c r="NAD1" s="190"/>
      <c r="NAE1" s="190"/>
      <c r="NAF1" s="225">
        <f>+'IN PHIẾU THU'!NAG1</f>
        <v>0</v>
      </c>
      <c r="NAG1" s="226"/>
      <c r="NAH1" s="226"/>
      <c r="NAI1" s="227"/>
      <c r="NAJ1" s="190"/>
      <c r="NAK1" s="190"/>
      <c r="NAL1" s="190"/>
      <c r="NAM1" s="190"/>
      <c r="NAN1" s="225">
        <f>+'IN PHIẾU THU'!NAO1</f>
        <v>0</v>
      </c>
      <c r="NAO1" s="226"/>
      <c r="NAP1" s="226"/>
      <c r="NAQ1" s="227"/>
      <c r="NAR1" s="190"/>
      <c r="NAS1" s="190"/>
      <c r="NAT1" s="190"/>
      <c r="NAU1" s="190"/>
      <c r="NAV1" s="225">
        <f>+'IN PHIẾU THU'!NAW1</f>
        <v>0</v>
      </c>
      <c r="NAW1" s="226"/>
      <c r="NAX1" s="226"/>
      <c r="NAY1" s="227"/>
      <c r="NAZ1" s="190"/>
      <c r="NBA1" s="190"/>
      <c r="NBB1" s="190"/>
      <c r="NBC1" s="190"/>
      <c r="NBD1" s="225">
        <f>+'IN PHIẾU THU'!NBE1</f>
        <v>0</v>
      </c>
      <c r="NBE1" s="226"/>
      <c r="NBF1" s="226"/>
      <c r="NBG1" s="227"/>
      <c r="NBH1" s="190"/>
      <c r="NBI1" s="190"/>
      <c r="NBJ1" s="190"/>
      <c r="NBK1" s="190"/>
      <c r="NBL1" s="225">
        <f>+'IN PHIẾU THU'!NBM1</f>
        <v>0</v>
      </c>
      <c r="NBM1" s="226"/>
      <c r="NBN1" s="226"/>
      <c r="NBO1" s="227"/>
      <c r="NBP1" s="190"/>
      <c r="NBQ1" s="190"/>
      <c r="NBR1" s="190"/>
      <c r="NBS1" s="190"/>
      <c r="NBT1" s="225">
        <f>+'IN PHIẾU THU'!NBU1</f>
        <v>0</v>
      </c>
      <c r="NBU1" s="226"/>
      <c r="NBV1" s="226"/>
      <c r="NBW1" s="227"/>
      <c r="NBX1" s="190"/>
      <c r="NBY1" s="190"/>
      <c r="NBZ1" s="190"/>
      <c r="NCA1" s="190"/>
      <c r="NCB1" s="225">
        <f>+'IN PHIẾU THU'!NCC1</f>
        <v>0</v>
      </c>
      <c r="NCC1" s="226"/>
      <c r="NCD1" s="226"/>
      <c r="NCE1" s="227"/>
      <c r="NCF1" s="190"/>
      <c r="NCG1" s="190"/>
      <c r="NCH1" s="190"/>
      <c r="NCI1" s="190"/>
      <c r="NCJ1" s="225">
        <f>+'IN PHIẾU THU'!NCK1</f>
        <v>0</v>
      </c>
      <c r="NCK1" s="226"/>
      <c r="NCL1" s="226"/>
      <c r="NCM1" s="227"/>
      <c r="NCN1" s="190"/>
      <c r="NCO1" s="190"/>
      <c r="NCP1" s="190"/>
      <c r="NCQ1" s="190"/>
      <c r="NCR1" s="225">
        <f>+'IN PHIẾU THU'!NCS1</f>
        <v>0</v>
      </c>
      <c r="NCS1" s="226"/>
      <c r="NCT1" s="226"/>
      <c r="NCU1" s="227"/>
      <c r="NCV1" s="190"/>
      <c r="NCW1" s="190"/>
      <c r="NCX1" s="190"/>
      <c r="NCY1" s="190"/>
      <c r="NCZ1" s="225">
        <f>+'IN PHIẾU THU'!NDA1</f>
        <v>0</v>
      </c>
      <c r="NDA1" s="226"/>
      <c r="NDB1" s="226"/>
      <c r="NDC1" s="227"/>
      <c r="NDD1" s="190"/>
      <c r="NDE1" s="190"/>
      <c r="NDF1" s="190"/>
      <c r="NDG1" s="190"/>
      <c r="NDH1" s="225">
        <f>+'IN PHIẾU THU'!NDI1</f>
        <v>0</v>
      </c>
      <c r="NDI1" s="226"/>
      <c r="NDJ1" s="226"/>
      <c r="NDK1" s="227"/>
      <c r="NDL1" s="190"/>
      <c r="NDM1" s="190"/>
      <c r="NDN1" s="190"/>
      <c r="NDO1" s="190"/>
      <c r="NDP1" s="225">
        <f>+'IN PHIẾU THU'!NDQ1</f>
        <v>0</v>
      </c>
      <c r="NDQ1" s="226"/>
      <c r="NDR1" s="226"/>
      <c r="NDS1" s="227"/>
      <c r="NDT1" s="190"/>
      <c r="NDU1" s="190"/>
      <c r="NDV1" s="190"/>
      <c r="NDW1" s="190"/>
      <c r="NDX1" s="225">
        <f>+'IN PHIẾU THU'!NDY1</f>
        <v>0</v>
      </c>
      <c r="NDY1" s="226"/>
      <c r="NDZ1" s="226"/>
      <c r="NEA1" s="227"/>
      <c r="NEB1" s="190"/>
      <c r="NEC1" s="190"/>
      <c r="NED1" s="190"/>
      <c r="NEE1" s="190"/>
      <c r="NEF1" s="225">
        <f>+'IN PHIẾU THU'!NEG1</f>
        <v>0</v>
      </c>
      <c r="NEG1" s="226"/>
      <c r="NEH1" s="226"/>
      <c r="NEI1" s="227"/>
      <c r="NEJ1" s="190"/>
      <c r="NEK1" s="190"/>
      <c r="NEL1" s="190"/>
      <c r="NEM1" s="190"/>
      <c r="NEN1" s="225">
        <f>+'IN PHIẾU THU'!NEO1</f>
        <v>0</v>
      </c>
      <c r="NEO1" s="226"/>
      <c r="NEP1" s="226"/>
      <c r="NEQ1" s="227"/>
      <c r="NER1" s="190"/>
      <c r="NES1" s="190"/>
      <c r="NET1" s="190"/>
      <c r="NEU1" s="190"/>
      <c r="NEV1" s="225">
        <f>+'IN PHIẾU THU'!NEW1</f>
        <v>0</v>
      </c>
      <c r="NEW1" s="226"/>
      <c r="NEX1" s="226"/>
      <c r="NEY1" s="227"/>
      <c r="NEZ1" s="190"/>
      <c r="NFA1" s="190"/>
      <c r="NFB1" s="190"/>
      <c r="NFC1" s="190"/>
      <c r="NFD1" s="225">
        <f>+'IN PHIẾU THU'!NFE1</f>
        <v>0</v>
      </c>
      <c r="NFE1" s="226"/>
      <c r="NFF1" s="226"/>
      <c r="NFG1" s="227"/>
      <c r="NFH1" s="190"/>
      <c r="NFI1" s="190"/>
      <c r="NFJ1" s="190"/>
      <c r="NFK1" s="190"/>
      <c r="NFL1" s="225">
        <f>+'IN PHIẾU THU'!NFM1</f>
        <v>0</v>
      </c>
      <c r="NFM1" s="226"/>
      <c r="NFN1" s="226"/>
      <c r="NFO1" s="227"/>
      <c r="NFP1" s="190"/>
      <c r="NFQ1" s="190"/>
      <c r="NFR1" s="190"/>
      <c r="NFS1" s="190"/>
      <c r="NFT1" s="225">
        <f>+'IN PHIẾU THU'!NFU1</f>
        <v>0</v>
      </c>
      <c r="NFU1" s="226"/>
      <c r="NFV1" s="226"/>
      <c r="NFW1" s="227"/>
      <c r="NFX1" s="190"/>
      <c r="NFY1" s="190"/>
      <c r="NFZ1" s="190"/>
      <c r="NGA1" s="190"/>
      <c r="NGB1" s="225">
        <f>+'IN PHIẾU THU'!NGC1</f>
        <v>0</v>
      </c>
      <c r="NGC1" s="226"/>
      <c r="NGD1" s="226"/>
      <c r="NGE1" s="227"/>
      <c r="NGF1" s="190"/>
      <c r="NGG1" s="190"/>
      <c r="NGH1" s="190"/>
      <c r="NGI1" s="190"/>
      <c r="NGJ1" s="225">
        <f>+'IN PHIẾU THU'!NGK1</f>
        <v>0</v>
      </c>
      <c r="NGK1" s="226"/>
      <c r="NGL1" s="226"/>
      <c r="NGM1" s="227"/>
      <c r="NGN1" s="190"/>
      <c r="NGO1" s="190"/>
      <c r="NGP1" s="190"/>
      <c r="NGQ1" s="190"/>
      <c r="NGR1" s="225">
        <f>+'IN PHIẾU THU'!NGS1</f>
        <v>0</v>
      </c>
      <c r="NGS1" s="226"/>
      <c r="NGT1" s="226"/>
      <c r="NGU1" s="227"/>
      <c r="NGV1" s="190"/>
      <c r="NGW1" s="190"/>
      <c r="NGX1" s="190"/>
      <c r="NGY1" s="190"/>
      <c r="NGZ1" s="225">
        <f>+'IN PHIẾU THU'!NHA1</f>
        <v>0</v>
      </c>
      <c r="NHA1" s="226"/>
      <c r="NHB1" s="226"/>
      <c r="NHC1" s="227"/>
      <c r="NHD1" s="190"/>
      <c r="NHE1" s="190"/>
      <c r="NHF1" s="190"/>
      <c r="NHG1" s="190"/>
      <c r="NHH1" s="225">
        <f>+'IN PHIẾU THU'!NHI1</f>
        <v>0</v>
      </c>
      <c r="NHI1" s="226"/>
      <c r="NHJ1" s="226"/>
      <c r="NHK1" s="227"/>
      <c r="NHL1" s="190"/>
      <c r="NHM1" s="190"/>
      <c r="NHN1" s="190"/>
      <c r="NHO1" s="190"/>
      <c r="NHP1" s="225">
        <f>+'IN PHIẾU THU'!NHQ1</f>
        <v>0</v>
      </c>
      <c r="NHQ1" s="226"/>
      <c r="NHR1" s="226"/>
      <c r="NHS1" s="227"/>
      <c r="NHT1" s="190"/>
      <c r="NHU1" s="190"/>
      <c r="NHV1" s="190"/>
      <c r="NHW1" s="190"/>
      <c r="NHX1" s="225">
        <f>+'IN PHIẾU THU'!NHY1</f>
        <v>0</v>
      </c>
      <c r="NHY1" s="226"/>
      <c r="NHZ1" s="226"/>
      <c r="NIA1" s="227"/>
      <c r="NIB1" s="190"/>
      <c r="NIC1" s="190"/>
      <c r="NID1" s="190"/>
      <c r="NIE1" s="190"/>
      <c r="NIF1" s="225">
        <f>+'IN PHIẾU THU'!NIG1</f>
        <v>0</v>
      </c>
      <c r="NIG1" s="226"/>
      <c r="NIH1" s="226"/>
      <c r="NII1" s="227"/>
      <c r="NIJ1" s="190"/>
      <c r="NIK1" s="190"/>
      <c r="NIL1" s="190"/>
      <c r="NIM1" s="190"/>
      <c r="NIN1" s="225">
        <f>+'IN PHIẾU THU'!NIO1</f>
        <v>0</v>
      </c>
      <c r="NIO1" s="226"/>
      <c r="NIP1" s="226"/>
      <c r="NIQ1" s="227"/>
      <c r="NIR1" s="190"/>
      <c r="NIS1" s="190"/>
      <c r="NIT1" s="190"/>
      <c r="NIU1" s="190"/>
      <c r="NIV1" s="225">
        <f>+'IN PHIẾU THU'!NIW1</f>
        <v>0</v>
      </c>
      <c r="NIW1" s="226"/>
      <c r="NIX1" s="226"/>
      <c r="NIY1" s="227"/>
      <c r="NIZ1" s="190"/>
      <c r="NJA1" s="190"/>
      <c r="NJB1" s="190"/>
      <c r="NJC1" s="190"/>
      <c r="NJD1" s="225">
        <f>+'IN PHIẾU THU'!NJE1</f>
        <v>0</v>
      </c>
      <c r="NJE1" s="226"/>
      <c r="NJF1" s="226"/>
      <c r="NJG1" s="227"/>
      <c r="NJH1" s="190"/>
      <c r="NJI1" s="190"/>
      <c r="NJJ1" s="190"/>
      <c r="NJK1" s="190"/>
      <c r="NJL1" s="225">
        <f>+'IN PHIẾU THU'!NJM1</f>
        <v>0</v>
      </c>
      <c r="NJM1" s="226"/>
      <c r="NJN1" s="226"/>
      <c r="NJO1" s="227"/>
      <c r="NJP1" s="190"/>
      <c r="NJQ1" s="190"/>
      <c r="NJR1" s="190"/>
      <c r="NJS1" s="190"/>
      <c r="NJT1" s="225">
        <f>+'IN PHIẾU THU'!NJU1</f>
        <v>0</v>
      </c>
      <c r="NJU1" s="226"/>
      <c r="NJV1" s="226"/>
      <c r="NJW1" s="227"/>
      <c r="NJX1" s="190"/>
      <c r="NJY1" s="190"/>
      <c r="NJZ1" s="190"/>
      <c r="NKA1" s="190"/>
      <c r="NKB1" s="225">
        <f>+'IN PHIẾU THU'!NKC1</f>
        <v>0</v>
      </c>
      <c r="NKC1" s="226"/>
      <c r="NKD1" s="226"/>
      <c r="NKE1" s="227"/>
      <c r="NKF1" s="190"/>
      <c r="NKG1" s="190"/>
      <c r="NKH1" s="190"/>
      <c r="NKI1" s="190"/>
      <c r="NKJ1" s="225">
        <f>+'IN PHIẾU THU'!NKK1</f>
        <v>0</v>
      </c>
      <c r="NKK1" s="226"/>
      <c r="NKL1" s="226"/>
      <c r="NKM1" s="227"/>
      <c r="NKN1" s="190"/>
      <c r="NKO1" s="190"/>
      <c r="NKP1" s="190"/>
      <c r="NKQ1" s="190"/>
      <c r="NKR1" s="225">
        <f>+'IN PHIẾU THU'!NKS1</f>
        <v>0</v>
      </c>
      <c r="NKS1" s="226"/>
      <c r="NKT1" s="226"/>
      <c r="NKU1" s="227"/>
      <c r="NKV1" s="190"/>
      <c r="NKW1" s="190"/>
      <c r="NKX1" s="190"/>
      <c r="NKY1" s="190"/>
      <c r="NKZ1" s="225">
        <f>+'IN PHIẾU THU'!NLA1</f>
        <v>0</v>
      </c>
      <c r="NLA1" s="226"/>
      <c r="NLB1" s="226"/>
      <c r="NLC1" s="227"/>
      <c r="NLD1" s="190"/>
      <c r="NLE1" s="190"/>
      <c r="NLF1" s="190"/>
      <c r="NLG1" s="190"/>
      <c r="NLH1" s="225">
        <f>+'IN PHIẾU THU'!NLI1</f>
        <v>0</v>
      </c>
      <c r="NLI1" s="226"/>
      <c r="NLJ1" s="226"/>
      <c r="NLK1" s="227"/>
      <c r="NLL1" s="190"/>
      <c r="NLM1" s="190"/>
      <c r="NLN1" s="190"/>
      <c r="NLO1" s="190"/>
      <c r="NLP1" s="225">
        <f>+'IN PHIẾU THU'!NLQ1</f>
        <v>0</v>
      </c>
      <c r="NLQ1" s="226"/>
      <c r="NLR1" s="226"/>
      <c r="NLS1" s="227"/>
      <c r="NLT1" s="190"/>
      <c r="NLU1" s="190"/>
      <c r="NLV1" s="190"/>
      <c r="NLW1" s="190"/>
      <c r="NLX1" s="225">
        <f>+'IN PHIẾU THU'!NLY1</f>
        <v>0</v>
      </c>
      <c r="NLY1" s="226"/>
      <c r="NLZ1" s="226"/>
      <c r="NMA1" s="227"/>
      <c r="NMB1" s="190"/>
      <c r="NMC1" s="190"/>
      <c r="NMD1" s="190"/>
      <c r="NME1" s="190"/>
      <c r="NMF1" s="225">
        <f>+'IN PHIẾU THU'!NMG1</f>
        <v>0</v>
      </c>
      <c r="NMG1" s="226"/>
      <c r="NMH1" s="226"/>
      <c r="NMI1" s="227"/>
      <c r="NMJ1" s="190"/>
      <c r="NMK1" s="190"/>
      <c r="NML1" s="190"/>
      <c r="NMM1" s="190"/>
      <c r="NMN1" s="225">
        <f>+'IN PHIẾU THU'!NMO1</f>
        <v>0</v>
      </c>
      <c r="NMO1" s="226"/>
      <c r="NMP1" s="226"/>
      <c r="NMQ1" s="227"/>
      <c r="NMR1" s="190"/>
      <c r="NMS1" s="190"/>
      <c r="NMT1" s="190"/>
      <c r="NMU1" s="190"/>
      <c r="NMV1" s="225">
        <f>+'IN PHIẾU THU'!NMW1</f>
        <v>0</v>
      </c>
      <c r="NMW1" s="226"/>
      <c r="NMX1" s="226"/>
      <c r="NMY1" s="227"/>
      <c r="NMZ1" s="190"/>
      <c r="NNA1" s="190"/>
      <c r="NNB1" s="190"/>
      <c r="NNC1" s="190"/>
      <c r="NND1" s="225">
        <f>+'IN PHIẾU THU'!NNE1</f>
        <v>0</v>
      </c>
      <c r="NNE1" s="226"/>
      <c r="NNF1" s="226"/>
      <c r="NNG1" s="227"/>
      <c r="NNH1" s="190"/>
      <c r="NNI1" s="190"/>
      <c r="NNJ1" s="190"/>
      <c r="NNK1" s="190"/>
      <c r="NNL1" s="225">
        <f>+'IN PHIẾU THU'!NNM1</f>
        <v>0</v>
      </c>
      <c r="NNM1" s="226"/>
      <c r="NNN1" s="226"/>
      <c r="NNO1" s="227"/>
      <c r="NNP1" s="190"/>
      <c r="NNQ1" s="190"/>
      <c r="NNR1" s="190"/>
      <c r="NNS1" s="190"/>
      <c r="NNT1" s="225">
        <f>+'IN PHIẾU THU'!NNU1</f>
        <v>0</v>
      </c>
      <c r="NNU1" s="226"/>
      <c r="NNV1" s="226"/>
      <c r="NNW1" s="227"/>
      <c r="NNX1" s="190"/>
      <c r="NNY1" s="190"/>
      <c r="NNZ1" s="190"/>
      <c r="NOA1" s="190"/>
      <c r="NOB1" s="225">
        <f>+'IN PHIẾU THU'!NOC1</f>
        <v>0</v>
      </c>
      <c r="NOC1" s="226"/>
      <c r="NOD1" s="226"/>
      <c r="NOE1" s="227"/>
      <c r="NOF1" s="190"/>
      <c r="NOG1" s="190"/>
      <c r="NOH1" s="190"/>
      <c r="NOI1" s="190"/>
      <c r="NOJ1" s="225">
        <f>+'IN PHIẾU THU'!NOK1</f>
        <v>0</v>
      </c>
      <c r="NOK1" s="226"/>
      <c r="NOL1" s="226"/>
      <c r="NOM1" s="227"/>
      <c r="NON1" s="190"/>
      <c r="NOO1" s="190"/>
      <c r="NOP1" s="190"/>
      <c r="NOQ1" s="190"/>
      <c r="NOR1" s="225">
        <f>+'IN PHIẾU THU'!NOS1</f>
        <v>0</v>
      </c>
      <c r="NOS1" s="226"/>
      <c r="NOT1" s="226"/>
      <c r="NOU1" s="227"/>
      <c r="NOV1" s="190"/>
      <c r="NOW1" s="190"/>
      <c r="NOX1" s="190"/>
      <c r="NOY1" s="190"/>
      <c r="NOZ1" s="225">
        <f>+'IN PHIẾU THU'!NPA1</f>
        <v>0</v>
      </c>
      <c r="NPA1" s="226"/>
      <c r="NPB1" s="226"/>
      <c r="NPC1" s="227"/>
      <c r="NPD1" s="190"/>
      <c r="NPE1" s="190"/>
      <c r="NPF1" s="190"/>
      <c r="NPG1" s="190"/>
      <c r="NPH1" s="225">
        <f>+'IN PHIẾU THU'!NPI1</f>
        <v>0</v>
      </c>
      <c r="NPI1" s="226"/>
      <c r="NPJ1" s="226"/>
      <c r="NPK1" s="227"/>
      <c r="NPL1" s="190"/>
      <c r="NPM1" s="190"/>
      <c r="NPN1" s="190"/>
      <c r="NPO1" s="190"/>
      <c r="NPP1" s="225">
        <f>+'IN PHIẾU THU'!NPQ1</f>
        <v>0</v>
      </c>
      <c r="NPQ1" s="226"/>
      <c r="NPR1" s="226"/>
      <c r="NPS1" s="227"/>
      <c r="NPT1" s="190"/>
      <c r="NPU1" s="190"/>
      <c r="NPV1" s="190"/>
      <c r="NPW1" s="190"/>
      <c r="NPX1" s="225">
        <f>+'IN PHIẾU THU'!NPY1</f>
        <v>0</v>
      </c>
      <c r="NPY1" s="226"/>
      <c r="NPZ1" s="226"/>
      <c r="NQA1" s="227"/>
      <c r="NQB1" s="190"/>
      <c r="NQC1" s="190"/>
      <c r="NQD1" s="190"/>
      <c r="NQE1" s="190"/>
      <c r="NQF1" s="225">
        <f>+'IN PHIẾU THU'!NQG1</f>
        <v>0</v>
      </c>
      <c r="NQG1" s="226"/>
      <c r="NQH1" s="226"/>
      <c r="NQI1" s="227"/>
      <c r="NQJ1" s="190"/>
      <c r="NQK1" s="190"/>
      <c r="NQL1" s="190"/>
      <c r="NQM1" s="190"/>
      <c r="NQN1" s="225">
        <f>+'IN PHIẾU THU'!NQO1</f>
        <v>0</v>
      </c>
      <c r="NQO1" s="226"/>
      <c r="NQP1" s="226"/>
      <c r="NQQ1" s="227"/>
      <c r="NQR1" s="190"/>
      <c r="NQS1" s="190"/>
      <c r="NQT1" s="190"/>
      <c r="NQU1" s="190"/>
      <c r="NQV1" s="225">
        <f>+'IN PHIẾU THU'!NQW1</f>
        <v>0</v>
      </c>
      <c r="NQW1" s="226"/>
      <c r="NQX1" s="226"/>
      <c r="NQY1" s="227"/>
      <c r="NQZ1" s="190"/>
      <c r="NRA1" s="190"/>
      <c r="NRB1" s="190"/>
      <c r="NRC1" s="190"/>
      <c r="NRD1" s="225">
        <f>+'IN PHIẾU THU'!NRE1</f>
        <v>0</v>
      </c>
      <c r="NRE1" s="226"/>
      <c r="NRF1" s="226"/>
      <c r="NRG1" s="227"/>
      <c r="NRH1" s="190"/>
      <c r="NRI1" s="190"/>
      <c r="NRJ1" s="190"/>
      <c r="NRK1" s="190"/>
      <c r="NRL1" s="225">
        <f>+'IN PHIẾU THU'!NRM1</f>
        <v>0</v>
      </c>
      <c r="NRM1" s="226"/>
      <c r="NRN1" s="226"/>
      <c r="NRO1" s="227"/>
      <c r="NRP1" s="190"/>
      <c r="NRQ1" s="190"/>
      <c r="NRR1" s="190"/>
      <c r="NRS1" s="190"/>
      <c r="NRT1" s="225">
        <f>+'IN PHIẾU THU'!NRU1</f>
        <v>0</v>
      </c>
      <c r="NRU1" s="226"/>
      <c r="NRV1" s="226"/>
      <c r="NRW1" s="227"/>
      <c r="NRX1" s="190"/>
      <c r="NRY1" s="190"/>
      <c r="NRZ1" s="190"/>
      <c r="NSA1" s="190"/>
      <c r="NSB1" s="225">
        <f>+'IN PHIẾU THU'!NSC1</f>
        <v>0</v>
      </c>
      <c r="NSC1" s="226"/>
      <c r="NSD1" s="226"/>
      <c r="NSE1" s="227"/>
      <c r="NSF1" s="190"/>
      <c r="NSG1" s="190"/>
      <c r="NSH1" s="190"/>
      <c r="NSI1" s="190"/>
      <c r="NSJ1" s="225">
        <f>+'IN PHIẾU THU'!NSK1</f>
        <v>0</v>
      </c>
      <c r="NSK1" s="226"/>
      <c r="NSL1" s="226"/>
      <c r="NSM1" s="227"/>
      <c r="NSN1" s="190"/>
      <c r="NSO1" s="190"/>
      <c r="NSP1" s="190"/>
      <c r="NSQ1" s="190"/>
      <c r="NSR1" s="225">
        <f>+'IN PHIẾU THU'!NSS1</f>
        <v>0</v>
      </c>
      <c r="NSS1" s="226"/>
      <c r="NST1" s="226"/>
      <c r="NSU1" s="227"/>
      <c r="NSV1" s="190"/>
      <c r="NSW1" s="190"/>
      <c r="NSX1" s="190"/>
      <c r="NSY1" s="190"/>
      <c r="NSZ1" s="225">
        <f>+'IN PHIẾU THU'!NTA1</f>
        <v>0</v>
      </c>
      <c r="NTA1" s="226"/>
      <c r="NTB1" s="226"/>
      <c r="NTC1" s="227"/>
      <c r="NTD1" s="190"/>
      <c r="NTE1" s="190"/>
      <c r="NTF1" s="190"/>
      <c r="NTG1" s="190"/>
      <c r="NTH1" s="225">
        <f>+'IN PHIẾU THU'!NTI1</f>
        <v>0</v>
      </c>
      <c r="NTI1" s="226"/>
      <c r="NTJ1" s="226"/>
      <c r="NTK1" s="227"/>
      <c r="NTL1" s="190"/>
      <c r="NTM1" s="190"/>
      <c r="NTN1" s="190"/>
      <c r="NTO1" s="190"/>
      <c r="NTP1" s="225">
        <f>+'IN PHIẾU THU'!NTQ1</f>
        <v>0</v>
      </c>
      <c r="NTQ1" s="226"/>
      <c r="NTR1" s="226"/>
      <c r="NTS1" s="227"/>
      <c r="NTT1" s="190"/>
      <c r="NTU1" s="190"/>
      <c r="NTV1" s="190"/>
      <c r="NTW1" s="190"/>
      <c r="NTX1" s="225">
        <f>+'IN PHIẾU THU'!NTY1</f>
        <v>0</v>
      </c>
      <c r="NTY1" s="226"/>
      <c r="NTZ1" s="226"/>
      <c r="NUA1" s="227"/>
      <c r="NUB1" s="190"/>
      <c r="NUC1" s="190"/>
      <c r="NUD1" s="190"/>
      <c r="NUE1" s="190"/>
      <c r="NUF1" s="225">
        <f>+'IN PHIẾU THU'!NUG1</f>
        <v>0</v>
      </c>
      <c r="NUG1" s="226"/>
      <c r="NUH1" s="226"/>
      <c r="NUI1" s="227"/>
      <c r="NUJ1" s="190"/>
      <c r="NUK1" s="190"/>
      <c r="NUL1" s="190"/>
      <c r="NUM1" s="190"/>
      <c r="NUN1" s="225">
        <f>+'IN PHIẾU THU'!NUO1</f>
        <v>0</v>
      </c>
      <c r="NUO1" s="226"/>
      <c r="NUP1" s="226"/>
      <c r="NUQ1" s="227"/>
      <c r="NUR1" s="190"/>
      <c r="NUS1" s="190"/>
      <c r="NUT1" s="190"/>
      <c r="NUU1" s="190"/>
      <c r="NUV1" s="225">
        <f>+'IN PHIẾU THU'!NUW1</f>
        <v>0</v>
      </c>
      <c r="NUW1" s="226"/>
      <c r="NUX1" s="226"/>
      <c r="NUY1" s="227"/>
      <c r="NUZ1" s="190"/>
      <c r="NVA1" s="190"/>
      <c r="NVB1" s="190"/>
      <c r="NVC1" s="190"/>
      <c r="NVD1" s="225">
        <f>+'IN PHIẾU THU'!NVE1</f>
        <v>0</v>
      </c>
      <c r="NVE1" s="226"/>
      <c r="NVF1" s="226"/>
      <c r="NVG1" s="227"/>
      <c r="NVH1" s="190"/>
      <c r="NVI1" s="190"/>
      <c r="NVJ1" s="190"/>
      <c r="NVK1" s="190"/>
      <c r="NVL1" s="225">
        <f>+'IN PHIẾU THU'!NVM1</f>
        <v>0</v>
      </c>
      <c r="NVM1" s="226"/>
      <c r="NVN1" s="226"/>
      <c r="NVO1" s="227"/>
      <c r="NVP1" s="190"/>
      <c r="NVQ1" s="190"/>
      <c r="NVR1" s="190"/>
      <c r="NVS1" s="190"/>
      <c r="NVT1" s="225">
        <f>+'IN PHIẾU THU'!NVU1</f>
        <v>0</v>
      </c>
      <c r="NVU1" s="226"/>
      <c r="NVV1" s="226"/>
      <c r="NVW1" s="227"/>
      <c r="NVX1" s="190"/>
      <c r="NVY1" s="190"/>
      <c r="NVZ1" s="190"/>
      <c r="NWA1" s="190"/>
      <c r="NWB1" s="225">
        <f>+'IN PHIẾU THU'!NWC1</f>
        <v>0</v>
      </c>
      <c r="NWC1" s="226"/>
      <c r="NWD1" s="226"/>
      <c r="NWE1" s="227"/>
      <c r="NWF1" s="190"/>
      <c r="NWG1" s="190"/>
      <c r="NWH1" s="190"/>
      <c r="NWI1" s="190"/>
      <c r="NWJ1" s="225">
        <f>+'IN PHIẾU THU'!NWK1</f>
        <v>0</v>
      </c>
      <c r="NWK1" s="226"/>
      <c r="NWL1" s="226"/>
      <c r="NWM1" s="227"/>
      <c r="NWN1" s="190"/>
      <c r="NWO1" s="190"/>
      <c r="NWP1" s="190"/>
      <c r="NWQ1" s="190"/>
      <c r="NWR1" s="225">
        <f>+'IN PHIẾU THU'!NWS1</f>
        <v>0</v>
      </c>
      <c r="NWS1" s="226"/>
      <c r="NWT1" s="226"/>
      <c r="NWU1" s="227"/>
      <c r="NWV1" s="190"/>
      <c r="NWW1" s="190"/>
      <c r="NWX1" s="190"/>
      <c r="NWY1" s="190"/>
      <c r="NWZ1" s="225">
        <f>+'IN PHIẾU THU'!NXA1</f>
        <v>0</v>
      </c>
      <c r="NXA1" s="226"/>
      <c r="NXB1" s="226"/>
      <c r="NXC1" s="227"/>
      <c r="NXD1" s="190"/>
      <c r="NXE1" s="190"/>
      <c r="NXF1" s="190"/>
      <c r="NXG1" s="190"/>
      <c r="NXH1" s="225">
        <f>+'IN PHIẾU THU'!NXI1</f>
        <v>0</v>
      </c>
      <c r="NXI1" s="226"/>
      <c r="NXJ1" s="226"/>
      <c r="NXK1" s="227"/>
      <c r="NXL1" s="190"/>
      <c r="NXM1" s="190"/>
      <c r="NXN1" s="190"/>
      <c r="NXO1" s="190"/>
      <c r="NXP1" s="225">
        <f>+'IN PHIẾU THU'!NXQ1</f>
        <v>0</v>
      </c>
      <c r="NXQ1" s="226"/>
      <c r="NXR1" s="226"/>
      <c r="NXS1" s="227"/>
      <c r="NXT1" s="190"/>
      <c r="NXU1" s="190"/>
      <c r="NXV1" s="190"/>
      <c r="NXW1" s="190"/>
      <c r="NXX1" s="225">
        <f>+'IN PHIẾU THU'!NXY1</f>
        <v>0</v>
      </c>
      <c r="NXY1" s="226"/>
      <c r="NXZ1" s="226"/>
      <c r="NYA1" s="227"/>
      <c r="NYB1" s="190"/>
      <c r="NYC1" s="190"/>
      <c r="NYD1" s="190"/>
      <c r="NYE1" s="190"/>
      <c r="NYF1" s="225">
        <f>+'IN PHIẾU THU'!NYG1</f>
        <v>0</v>
      </c>
      <c r="NYG1" s="226"/>
      <c r="NYH1" s="226"/>
      <c r="NYI1" s="227"/>
      <c r="NYJ1" s="190"/>
      <c r="NYK1" s="190"/>
      <c r="NYL1" s="190"/>
      <c r="NYM1" s="190"/>
      <c r="NYN1" s="225">
        <f>+'IN PHIẾU THU'!NYO1</f>
        <v>0</v>
      </c>
      <c r="NYO1" s="226"/>
      <c r="NYP1" s="226"/>
      <c r="NYQ1" s="227"/>
      <c r="NYR1" s="190"/>
      <c r="NYS1" s="190"/>
      <c r="NYT1" s="190"/>
      <c r="NYU1" s="190"/>
      <c r="NYV1" s="225">
        <f>+'IN PHIẾU THU'!NYW1</f>
        <v>0</v>
      </c>
      <c r="NYW1" s="226"/>
      <c r="NYX1" s="226"/>
      <c r="NYY1" s="227"/>
      <c r="NYZ1" s="190"/>
      <c r="NZA1" s="190"/>
      <c r="NZB1" s="190"/>
      <c r="NZC1" s="190"/>
      <c r="NZD1" s="225">
        <f>+'IN PHIẾU THU'!NZE1</f>
        <v>0</v>
      </c>
      <c r="NZE1" s="226"/>
      <c r="NZF1" s="226"/>
      <c r="NZG1" s="227"/>
      <c r="NZH1" s="190"/>
      <c r="NZI1" s="190"/>
      <c r="NZJ1" s="190"/>
      <c r="NZK1" s="190"/>
      <c r="NZL1" s="225">
        <f>+'IN PHIẾU THU'!NZM1</f>
        <v>0</v>
      </c>
      <c r="NZM1" s="226"/>
      <c r="NZN1" s="226"/>
      <c r="NZO1" s="227"/>
      <c r="NZP1" s="190"/>
      <c r="NZQ1" s="190"/>
      <c r="NZR1" s="190"/>
      <c r="NZS1" s="190"/>
      <c r="NZT1" s="225">
        <f>+'IN PHIẾU THU'!NZU1</f>
        <v>0</v>
      </c>
      <c r="NZU1" s="226"/>
      <c r="NZV1" s="226"/>
      <c r="NZW1" s="227"/>
      <c r="NZX1" s="190"/>
      <c r="NZY1" s="190"/>
      <c r="NZZ1" s="190"/>
      <c r="OAA1" s="190"/>
      <c r="OAB1" s="225">
        <f>+'IN PHIẾU THU'!OAC1</f>
        <v>0</v>
      </c>
      <c r="OAC1" s="226"/>
      <c r="OAD1" s="226"/>
      <c r="OAE1" s="227"/>
      <c r="OAF1" s="190"/>
      <c r="OAG1" s="190"/>
      <c r="OAH1" s="190"/>
      <c r="OAI1" s="190"/>
      <c r="OAJ1" s="225">
        <f>+'IN PHIẾU THU'!OAK1</f>
        <v>0</v>
      </c>
      <c r="OAK1" s="226"/>
      <c r="OAL1" s="226"/>
      <c r="OAM1" s="227"/>
      <c r="OAN1" s="190"/>
      <c r="OAO1" s="190"/>
      <c r="OAP1" s="190"/>
      <c r="OAQ1" s="190"/>
      <c r="OAR1" s="225">
        <f>+'IN PHIẾU THU'!OAS1</f>
        <v>0</v>
      </c>
      <c r="OAS1" s="226"/>
      <c r="OAT1" s="226"/>
      <c r="OAU1" s="227"/>
      <c r="OAV1" s="190"/>
      <c r="OAW1" s="190"/>
      <c r="OAX1" s="190"/>
      <c r="OAY1" s="190"/>
      <c r="OAZ1" s="225">
        <f>+'IN PHIẾU THU'!OBA1</f>
        <v>0</v>
      </c>
      <c r="OBA1" s="226"/>
      <c r="OBB1" s="226"/>
      <c r="OBC1" s="227"/>
      <c r="OBD1" s="190"/>
      <c r="OBE1" s="190"/>
      <c r="OBF1" s="190"/>
      <c r="OBG1" s="190"/>
      <c r="OBH1" s="225">
        <f>+'IN PHIẾU THU'!OBI1</f>
        <v>0</v>
      </c>
      <c r="OBI1" s="226"/>
      <c r="OBJ1" s="226"/>
      <c r="OBK1" s="227"/>
      <c r="OBL1" s="190"/>
      <c r="OBM1" s="190"/>
      <c r="OBN1" s="190"/>
      <c r="OBO1" s="190"/>
      <c r="OBP1" s="225">
        <f>+'IN PHIẾU THU'!OBQ1</f>
        <v>0</v>
      </c>
      <c r="OBQ1" s="226"/>
      <c r="OBR1" s="226"/>
      <c r="OBS1" s="227"/>
      <c r="OBT1" s="190"/>
      <c r="OBU1" s="190"/>
      <c r="OBV1" s="190"/>
      <c r="OBW1" s="190"/>
      <c r="OBX1" s="225">
        <f>+'IN PHIẾU THU'!OBY1</f>
        <v>0</v>
      </c>
      <c r="OBY1" s="226"/>
      <c r="OBZ1" s="226"/>
      <c r="OCA1" s="227"/>
      <c r="OCB1" s="190"/>
      <c r="OCC1" s="190"/>
      <c r="OCD1" s="190"/>
      <c r="OCE1" s="190"/>
      <c r="OCF1" s="225">
        <f>+'IN PHIẾU THU'!OCG1</f>
        <v>0</v>
      </c>
      <c r="OCG1" s="226"/>
      <c r="OCH1" s="226"/>
      <c r="OCI1" s="227"/>
      <c r="OCJ1" s="190"/>
      <c r="OCK1" s="190"/>
      <c r="OCL1" s="190"/>
      <c r="OCM1" s="190"/>
      <c r="OCN1" s="225">
        <f>+'IN PHIẾU THU'!OCO1</f>
        <v>0</v>
      </c>
      <c r="OCO1" s="226"/>
      <c r="OCP1" s="226"/>
      <c r="OCQ1" s="227"/>
      <c r="OCR1" s="190"/>
      <c r="OCS1" s="190"/>
      <c r="OCT1" s="190"/>
      <c r="OCU1" s="190"/>
      <c r="OCV1" s="225">
        <f>+'IN PHIẾU THU'!OCW1</f>
        <v>0</v>
      </c>
      <c r="OCW1" s="226"/>
      <c r="OCX1" s="226"/>
      <c r="OCY1" s="227"/>
      <c r="OCZ1" s="190"/>
      <c r="ODA1" s="190"/>
      <c r="ODB1" s="190"/>
      <c r="ODC1" s="190"/>
      <c r="ODD1" s="225">
        <f>+'IN PHIẾU THU'!ODE1</f>
        <v>0</v>
      </c>
      <c r="ODE1" s="226"/>
      <c r="ODF1" s="226"/>
      <c r="ODG1" s="227"/>
      <c r="ODH1" s="190"/>
      <c r="ODI1" s="190"/>
      <c r="ODJ1" s="190"/>
      <c r="ODK1" s="190"/>
      <c r="ODL1" s="225">
        <f>+'IN PHIẾU THU'!ODM1</f>
        <v>0</v>
      </c>
      <c r="ODM1" s="226"/>
      <c r="ODN1" s="226"/>
      <c r="ODO1" s="227"/>
      <c r="ODP1" s="190"/>
      <c r="ODQ1" s="190"/>
      <c r="ODR1" s="190"/>
      <c r="ODS1" s="190"/>
      <c r="ODT1" s="225">
        <f>+'IN PHIẾU THU'!ODU1</f>
        <v>0</v>
      </c>
      <c r="ODU1" s="226"/>
      <c r="ODV1" s="226"/>
      <c r="ODW1" s="227"/>
      <c r="ODX1" s="190"/>
      <c r="ODY1" s="190"/>
      <c r="ODZ1" s="190"/>
      <c r="OEA1" s="190"/>
      <c r="OEB1" s="225">
        <f>+'IN PHIẾU THU'!OEC1</f>
        <v>0</v>
      </c>
      <c r="OEC1" s="226"/>
      <c r="OED1" s="226"/>
      <c r="OEE1" s="227"/>
      <c r="OEF1" s="190"/>
      <c r="OEG1" s="190"/>
      <c r="OEH1" s="190"/>
      <c r="OEI1" s="190"/>
      <c r="OEJ1" s="225">
        <f>+'IN PHIẾU THU'!OEK1</f>
        <v>0</v>
      </c>
      <c r="OEK1" s="226"/>
      <c r="OEL1" s="226"/>
      <c r="OEM1" s="227"/>
      <c r="OEN1" s="190"/>
      <c r="OEO1" s="190"/>
      <c r="OEP1" s="190"/>
      <c r="OEQ1" s="190"/>
      <c r="OER1" s="225">
        <f>+'IN PHIẾU THU'!OES1</f>
        <v>0</v>
      </c>
      <c r="OES1" s="226"/>
      <c r="OET1" s="226"/>
      <c r="OEU1" s="227"/>
      <c r="OEV1" s="190"/>
      <c r="OEW1" s="190"/>
      <c r="OEX1" s="190"/>
      <c r="OEY1" s="190"/>
      <c r="OEZ1" s="225">
        <f>+'IN PHIẾU THU'!OFA1</f>
        <v>0</v>
      </c>
      <c r="OFA1" s="226"/>
      <c r="OFB1" s="226"/>
      <c r="OFC1" s="227"/>
      <c r="OFD1" s="190"/>
      <c r="OFE1" s="190"/>
      <c r="OFF1" s="190"/>
      <c r="OFG1" s="190"/>
      <c r="OFH1" s="225">
        <f>+'IN PHIẾU THU'!OFI1</f>
        <v>0</v>
      </c>
      <c r="OFI1" s="226"/>
      <c r="OFJ1" s="226"/>
      <c r="OFK1" s="227"/>
      <c r="OFL1" s="190"/>
      <c r="OFM1" s="190"/>
      <c r="OFN1" s="190"/>
      <c r="OFO1" s="190"/>
      <c r="OFP1" s="225">
        <f>+'IN PHIẾU THU'!OFQ1</f>
        <v>0</v>
      </c>
      <c r="OFQ1" s="226"/>
      <c r="OFR1" s="226"/>
      <c r="OFS1" s="227"/>
      <c r="OFT1" s="190"/>
      <c r="OFU1" s="190"/>
      <c r="OFV1" s="190"/>
      <c r="OFW1" s="190"/>
      <c r="OFX1" s="225">
        <f>+'IN PHIẾU THU'!OFY1</f>
        <v>0</v>
      </c>
      <c r="OFY1" s="226"/>
      <c r="OFZ1" s="226"/>
      <c r="OGA1" s="227"/>
      <c r="OGB1" s="190"/>
      <c r="OGC1" s="190"/>
      <c r="OGD1" s="190"/>
      <c r="OGE1" s="190"/>
      <c r="OGF1" s="225">
        <f>+'IN PHIẾU THU'!OGG1</f>
        <v>0</v>
      </c>
      <c r="OGG1" s="226"/>
      <c r="OGH1" s="226"/>
      <c r="OGI1" s="227"/>
      <c r="OGJ1" s="190"/>
      <c r="OGK1" s="190"/>
      <c r="OGL1" s="190"/>
      <c r="OGM1" s="190"/>
      <c r="OGN1" s="225">
        <f>+'IN PHIẾU THU'!OGO1</f>
        <v>0</v>
      </c>
      <c r="OGO1" s="226"/>
      <c r="OGP1" s="226"/>
      <c r="OGQ1" s="227"/>
      <c r="OGR1" s="190"/>
      <c r="OGS1" s="190"/>
      <c r="OGT1" s="190"/>
      <c r="OGU1" s="190"/>
      <c r="OGV1" s="225">
        <f>+'IN PHIẾU THU'!OGW1</f>
        <v>0</v>
      </c>
      <c r="OGW1" s="226"/>
      <c r="OGX1" s="226"/>
      <c r="OGY1" s="227"/>
      <c r="OGZ1" s="190"/>
      <c r="OHA1" s="190"/>
      <c r="OHB1" s="190"/>
      <c r="OHC1" s="190"/>
      <c r="OHD1" s="225">
        <f>+'IN PHIẾU THU'!OHE1</f>
        <v>0</v>
      </c>
      <c r="OHE1" s="226"/>
      <c r="OHF1" s="226"/>
      <c r="OHG1" s="227"/>
      <c r="OHH1" s="190"/>
      <c r="OHI1" s="190"/>
      <c r="OHJ1" s="190"/>
      <c r="OHK1" s="190"/>
      <c r="OHL1" s="225">
        <f>+'IN PHIẾU THU'!OHM1</f>
        <v>0</v>
      </c>
      <c r="OHM1" s="226"/>
      <c r="OHN1" s="226"/>
      <c r="OHO1" s="227"/>
      <c r="OHP1" s="190"/>
      <c r="OHQ1" s="190"/>
      <c r="OHR1" s="190"/>
      <c r="OHS1" s="190"/>
      <c r="OHT1" s="225">
        <f>+'IN PHIẾU THU'!OHU1</f>
        <v>0</v>
      </c>
      <c r="OHU1" s="226"/>
      <c r="OHV1" s="226"/>
      <c r="OHW1" s="227"/>
      <c r="OHX1" s="190"/>
      <c r="OHY1" s="190"/>
      <c r="OHZ1" s="190"/>
      <c r="OIA1" s="190"/>
      <c r="OIB1" s="225">
        <f>+'IN PHIẾU THU'!OIC1</f>
        <v>0</v>
      </c>
      <c r="OIC1" s="226"/>
      <c r="OID1" s="226"/>
      <c r="OIE1" s="227"/>
      <c r="OIF1" s="190"/>
      <c r="OIG1" s="190"/>
      <c r="OIH1" s="190"/>
      <c r="OII1" s="190"/>
      <c r="OIJ1" s="225">
        <f>+'IN PHIẾU THU'!OIK1</f>
        <v>0</v>
      </c>
      <c r="OIK1" s="226"/>
      <c r="OIL1" s="226"/>
      <c r="OIM1" s="227"/>
      <c r="OIN1" s="190"/>
      <c r="OIO1" s="190"/>
      <c r="OIP1" s="190"/>
      <c r="OIQ1" s="190"/>
      <c r="OIR1" s="225">
        <f>+'IN PHIẾU THU'!OIS1</f>
        <v>0</v>
      </c>
      <c r="OIS1" s="226"/>
      <c r="OIT1" s="226"/>
      <c r="OIU1" s="227"/>
      <c r="OIV1" s="190"/>
      <c r="OIW1" s="190"/>
      <c r="OIX1" s="190"/>
      <c r="OIY1" s="190"/>
      <c r="OIZ1" s="225">
        <f>+'IN PHIẾU THU'!OJA1</f>
        <v>0</v>
      </c>
      <c r="OJA1" s="226"/>
      <c r="OJB1" s="226"/>
      <c r="OJC1" s="227"/>
      <c r="OJD1" s="190"/>
      <c r="OJE1" s="190"/>
      <c r="OJF1" s="190"/>
      <c r="OJG1" s="190"/>
      <c r="OJH1" s="225">
        <f>+'IN PHIẾU THU'!OJI1</f>
        <v>0</v>
      </c>
      <c r="OJI1" s="226"/>
      <c r="OJJ1" s="226"/>
      <c r="OJK1" s="227"/>
      <c r="OJL1" s="190"/>
      <c r="OJM1" s="190"/>
      <c r="OJN1" s="190"/>
      <c r="OJO1" s="190"/>
      <c r="OJP1" s="225">
        <f>+'IN PHIẾU THU'!OJQ1</f>
        <v>0</v>
      </c>
      <c r="OJQ1" s="226"/>
      <c r="OJR1" s="226"/>
      <c r="OJS1" s="227"/>
      <c r="OJT1" s="190"/>
      <c r="OJU1" s="190"/>
      <c r="OJV1" s="190"/>
      <c r="OJW1" s="190"/>
      <c r="OJX1" s="225">
        <f>+'IN PHIẾU THU'!OJY1</f>
        <v>0</v>
      </c>
      <c r="OJY1" s="226"/>
      <c r="OJZ1" s="226"/>
      <c r="OKA1" s="227"/>
      <c r="OKB1" s="190"/>
      <c r="OKC1" s="190"/>
      <c r="OKD1" s="190"/>
      <c r="OKE1" s="190"/>
      <c r="OKF1" s="225">
        <f>+'IN PHIẾU THU'!OKG1</f>
        <v>0</v>
      </c>
      <c r="OKG1" s="226"/>
      <c r="OKH1" s="226"/>
      <c r="OKI1" s="227"/>
      <c r="OKJ1" s="190"/>
      <c r="OKK1" s="190"/>
      <c r="OKL1" s="190"/>
      <c r="OKM1" s="190"/>
      <c r="OKN1" s="225">
        <f>+'IN PHIẾU THU'!OKO1</f>
        <v>0</v>
      </c>
      <c r="OKO1" s="226"/>
      <c r="OKP1" s="226"/>
      <c r="OKQ1" s="227"/>
      <c r="OKR1" s="190"/>
      <c r="OKS1" s="190"/>
      <c r="OKT1" s="190"/>
      <c r="OKU1" s="190"/>
      <c r="OKV1" s="225">
        <f>+'IN PHIẾU THU'!OKW1</f>
        <v>0</v>
      </c>
      <c r="OKW1" s="226"/>
      <c r="OKX1" s="226"/>
      <c r="OKY1" s="227"/>
      <c r="OKZ1" s="190"/>
      <c r="OLA1" s="190"/>
      <c r="OLB1" s="190"/>
      <c r="OLC1" s="190"/>
      <c r="OLD1" s="225">
        <f>+'IN PHIẾU THU'!OLE1</f>
        <v>0</v>
      </c>
      <c r="OLE1" s="226"/>
      <c r="OLF1" s="226"/>
      <c r="OLG1" s="227"/>
      <c r="OLH1" s="190"/>
      <c r="OLI1" s="190"/>
      <c r="OLJ1" s="190"/>
      <c r="OLK1" s="190"/>
      <c r="OLL1" s="225">
        <f>+'IN PHIẾU THU'!OLM1</f>
        <v>0</v>
      </c>
      <c r="OLM1" s="226"/>
      <c r="OLN1" s="226"/>
      <c r="OLO1" s="227"/>
      <c r="OLP1" s="190"/>
      <c r="OLQ1" s="190"/>
      <c r="OLR1" s="190"/>
      <c r="OLS1" s="190"/>
      <c r="OLT1" s="225">
        <f>+'IN PHIẾU THU'!OLU1</f>
        <v>0</v>
      </c>
      <c r="OLU1" s="226"/>
      <c r="OLV1" s="226"/>
      <c r="OLW1" s="227"/>
      <c r="OLX1" s="190"/>
      <c r="OLY1" s="190"/>
      <c r="OLZ1" s="190"/>
      <c r="OMA1" s="190"/>
      <c r="OMB1" s="225">
        <f>+'IN PHIẾU THU'!OMC1</f>
        <v>0</v>
      </c>
      <c r="OMC1" s="226"/>
      <c r="OMD1" s="226"/>
      <c r="OME1" s="227"/>
      <c r="OMF1" s="190"/>
      <c r="OMG1" s="190"/>
      <c r="OMH1" s="190"/>
      <c r="OMI1" s="190"/>
      <c r="OMJ1" s="225">
        <f>+'IN PHIẾU THU'!OMK1</f>
        <v>0</v>
      </c>
      <c r="OMK1" s="226"/>
      <c r="OML1" s="226"/>
      <c r="OMM1" s="227"/>
      <c r="OMN1" s="190"/>
      <c r="OMO1" s="190"/>
      <c r="OMP1" s="190"/>
      <c r="OMQ1" s="190"/>
      <c r="OMR1" s="225">
        <f>+'IN PHIẾU THU'!OMS1</f>
        <v>0</v>
      </c>
      <c r="OMS1" s="226"/>
      <c r="OMT1" s="226"/>
      <c r="OMU1" s="227"/>
      <c r="OMV1" s="190"/>
      <c r="OMW1" s="190"/>
      <c r="OMX1" s="190"/>
      <c r="OMY1" s="190"/>
      <c r="OMZ1" s="225">
        <f>+'IN PHIẾU THU'!ONA1</f>
        <v>0</v>
      </c>
      <c r="ONA1" s="226"/>
      <c r="ONB1" s="226"/>
      <c r="ONC1" s="227"/>
      <c r="OND1" s="190"/>
      <c r="ONE1" s="190"/>
      <c r="ONF1" s="190"/>
      <c r="ONG1" s="190"/>
      <c r="ONH1" s="225">
        <f>+'IN PHIẾU THU'!ONI1</f>
        <v>0</v>
      </c>
      <c r="ONI1" s="226"/>
      <c r="ONJ1" s="226"/>
      <c r="ONK1" s="227"/>
      <c r="ONL1" s="190"/>
      <c r="ONM1" s="190"/>
      <c r="ONN1" s="190"/>
      <c r="ONO1" s="190"/>
      <c r="ONP1" s="225">
        <f>+'IN PHIẾU THU'!ONQ1</f>
        <v>0</v>
      </c>
      <c r="ONQ1" s="226"/>
      <c r="ONR1" s="226"/>
      <c r="ONS1" s="227"/>
      <c r="ONT1" s="190"/>
      <c r="ONU1" s="190"/>
      <c r="ONV1" s="190"/>
      <c r="ONW1" s="190"/>
      <c r="ONX1" s="225">
        <f>+'IN PHIẾU THU'!ONY1</f>
        <v>0</v>
      </c>
      <c r="ONY1" s="226"/>
      <c r="ONZ1" s="226"/>
      <c r="OOA1" s="227"/>
      <c r="OOB1" s="190"/>
      <c r="OOC1" s="190"/>
      <c r="OOD1" s="190"/>
      <c r="OOE1" s="190"/>
      <c r="OOF1" s="225">
        <f>+'IN PHIẾU THU'!OOG1</f>
        <v>0</v>
      </c>
      <c r="OOG1" s="226"/>
      <c r="OOH1" s="226"/>
      <c r="OOI1" s="227"/>
      <c r="OOJ1" s="190"/>
      <c r="OOK1" s="190"/>
      <c r="OOL1" s="190"/>
      <c r="OOM1" s="190"/>
      <c r="OON1" s="225">
        <f>+'IN PHIẾU THU'!OOO1</f>
        <v>0</v>
      </c>
      <c r="OOO1" s="226"/>
      <c r="OOP1" s="226"/>
      <c r="OOQ1" s="227"/>
      <c r="OOR1" s="190"/>
      <c r="OOS1" s="190"/>
      <c r="OOT1" s="190"/>
      <c r="OOU1" s="190"/>
      <c r="OOV1" s="225">
        <f>+'IN PHIẾU THU'!OOW1</f>
        <v>0</v>
      </c>
      <c r="OOW1" s="226"/>
      <c r="OOX1" s="226"/>
      <c r="OOY1" s="227"/>
      <c r="OOZ1" s="190"/>
      <c r="OPA1" s="190"/>
      <c r="OPB1" s="190"/>
      <c r="OPC1" s="190"/>
      <c r="OPD1" s="225">
        <f>+'IN PHIẾU THU'!OPE1</f>
        <v>0</v>
      </c>
      <c r="OPE1" s="226"/>
      <c r="OPF1" s="226"/>
      <c r="OPG1" s="227"/>
      <c r="OPH1" s="190"/>
      <c r="OPI1" s="190"/>
      <c r="OPJ1" s="190"/>
      <c r="OPK1" s="190"/>
      <c r="OPL1" s="225">
        <f>+'IN PHIẾU THU'!OPM1</f>
        <v>0</v>
      </c>
      <c r="OPM1" s="226"/>
      <c r="OPN1" s="226"/>
      <c r="OPO1" s="227"/>
      <c r="OPP1" s="190"/>
      <c r="OPQ1" s="190"/>
      <c r="OPR1" s="190"/>
      <c r="OPS1" s="190"/>
      <c r="OPT1" s="225">
        <f>+'IN PHIẾU THU'!OPU1</f>
        <v>0</v>
      </c>
      <c r="OPU1" s="226"/>
      <c r="OPV1" s="226"/>
      <c r="OPW1" s="227"/>
      <c r="OPX1" s="190"/>
      <c r="OPY1" s="190"/>
      <c r="OPZ1" s="190"/>
      <c r="OQA1" s="190"/>
      <c r="OQB1" s="225">
        <f>+'IN PHIẾU THU'!OQC1</f>
        <v>0</v>
      </c>
      <c r="OQC1" s="226"/>
      <c r="OQD1" s="226"/>
      <c r="OQE1" s="227"/>
      <c r="OQF1" s="190"/>
      <c r="OQG1" s="190"/>
      <c r="OQH1" s="190"/>
      <c r="OQI1" s="190"/>
      <c r="OQJ1" s="225">
        <f>+'IN PHIẾU THU'!OQK1</f>
        <v>0</v>
      </c>
      <c r="OQK1" s="226"/>
      <c r="OQL1" s="226"/>
      <c r="OQM1" s="227"/>
      <c r="OQN1" s="190"/>
      <c r="OQO1" s="190"/>
      <c r="OQP1" s="190"/>
      <c r="OQQ1" s="190"/>
      <c r="OQR1" s="225">
        <f>+'IN PHIẾU THU'!OQS1</f>
        <v>0</v>
      </c>
      <c r="OQS1" s="226"/>
      <c r="OQT1" s="226"/>
      <c r="OQU1" s="227"/>
      <c r="OQV1" s="190"/>
      <c r="OQW1" s="190"/>
      <c r="OQX1" s="190"/>
      <c r="OQY1" s="190"/>
      <c r="OQZ1" s="225">
        <f>+'IN PHIẾU THU'!ORA1</f>
        <v>0</v>
      </c>
      <c r="ORA1" s="226"/>
      <c r="ORB1" s="226"/>
      <c r="ORC1" s="227"/>
      <c r="ORD1" s="190"/>
      <c r="ORE1" s="190"/>
      <c r="ORF1" s="190"/>
      <c r="ORG1" s="190"/>
      <c r="ORH1" s="225">
        <f>+'IN PHIẾU THU'!ORI1</f>
        <v>0</v>
      </c>
      <c r="ORI1" s="226"/>
      <c r="ORJ1" s="226"/>
      <c r="ORK1" s="227"/>
      <c r="ORL1" s="190"/>
      <c r="ORM1" s="190"/>
      <c r="ORN1" s="190"/>
      <c r="ORO1" s="190"/>
      <c r="ORP1" s="225">
        <f>+'IN PHIẾU THU'!ORQ1</f>
        <v>0</v>
      </c>
      <c r="ORQ1" s="226"/>
      <c r="ORR1" s="226"/>
      <c r="ORS1" s="227"/>
      <c r="ORT1" s="190"/>
      <c r="ORU1" s="190"/>
      <c r="ORV1" s="190"/>
      <c r="ORW1" s="190"/>
      <c r="ORX1" s="225">
        <f>+'IN PHIẾU THU'!ORY1</f>
        <v>0</v>
      </c>
      <c r="ORY1" s="226"/>
      <c r="ORZ1" s="226"/>
      <c r="OSA1" s="227"/>
      <c r="OSB1" s="190"/>
      <c r="OSC1" s="190"/>
      <c r="OSD1" s="190"/>
      <c r="OSE1" s="190"/>
      <c r="OSF1" s="225">
        <f>+'IN PHIẾU THU'!OSG1</f>
        <v>0</v>
      </c>
      <c r="OSG1" s="226"/>
      <c r="OSH1" s="226"/>
      <c r="OSI1" s="227"/>
      <c r="OSJ1" s="190"/>
      <c r="OSK1" s="190"/>
      <c r="OSL1" s="190"/>
      <c r="OSM1" s="190"/>
      <c r="OSN1" s="225">
        <f>+'IN PHIẾU THU'!OSO1</f>
        <v>0</v>
      </c>
      <c r="OSO1" s="226"/>
      <c r="OSP1" s="226"/>
      <c r="OSQ1" s="227"/>
      <c r="OSR1" s="190"/>
      <c r="OSS1" s="190"/>
      <c r="OST1" s="190"/>
      <c r="OSU1" s="190"/>
      <c r="OSV1" s="225">
        <f>+'IN PHIẾU THU'!OSW1</f>
        <v>0</v>
      </c>
      <c r="OSW1" s="226"/>
      <c r="OSX1" s="226"/>
      <c r="OSY1" s="227"/>
      <c r="OSZ1" s="190"/>
      <c r="OTA1" s="190"/>
      <c r="OTB1" s="190"/>
      <c r="OTC1" s="190"/>
      <c r="OTD1" s="225">
        <f>+'IN PHIẾU THU'!OTE1</f>
        <v>0</v>
      </c>
      <c r="OTE1" s="226"/>
      <c r="OTF1" s="226"/>
      <c r="OTG1" s="227"/>
      <c r="OTH1" s="190"/>
      <c r="OTI1" s="190"/>
      <c r="OTJ1" s="190"/>
      <c r="OTK1" s="190"/>
      <c r="OTL1" s="225">
        <f>+'IN PHIẾU THU'!OTM1</f>
        <v>0</v>
      </c>
      <c r="OTM1" s="226"/>
      <c r="OTN1" s="226"/>
      <c r="OTO1" s="227"/>
      <c r="OTP1" s="190"/>
      <c r="OTQ1" s="190"/>
      <c r="OTR1" s="190"/>
      <c r="OTS1" s="190"/>
      <c r="OTT1" s="225">
        <f>+'IN PHIẾU THU'!OTU1</f>
        <v>0</v>
      </c>
      <c r="OTU1" s="226"/>
      <c r="OTV1" s="226"/>
      <c r="OTW1" s="227"/>
      <c r="OTX1" s="190"/>
      <c r="OTY1" s="190"/>
      <c r="OTZ1" s="190"/>
      <c r="OUA1" s="190"/>
      <c r="OUB1" s="225">
        <f>+'IN PHIẾU THU'!OUC1</f>
        <v>0</v>
      </c>
      <c r="OUC1" s="226"/>
      <c r="OUD1" s="226"/>
      <c r="OUE1" s="227"/>
      <c r="OUF1" s="190"/>
      <c r="OUG1" s="190"/>
      <c r="OUH1" s="190"/>
      <c r="OUI1" s="190"/>
      <c r="OUJ1" s="225">
        <f>+'IN PHIẾU THU'!OUK1</f>
        <v>0</v>
      </c>
      <c r="OUK1" s="226"/>
      <c r="OUL1" s="226"/>
      <c r="OUM1" s="227"/>
      <c r="OUN1" s="190"/>
      <c r="OUO1" s="190"/>
      <c r="OUP1" s="190"/>
      <c r="OUQ1" s="190"/>
      <c r="OUR1" s="225">
        <f>+'IN PHIẾU THU'!OUS1</f>
        <v>0</v>
      </c>
      <c r="OUS1" s="226"/>
      <c r="OUT1" s="226"/>
      <c r="OUU1" s="227"/>
      <c r="OUV1" s="190"/>
      <c r="OUW1" s="190"/>
      <c r="OUX1" s="190"/>
      <c r="OUY1" s="190"/>
      <c r="OUZ1" s="225">
        <f>+'IN PHIẾU THU'!OVA1</f>
        <v>0</v>
      </c>
      <c r="OVA1" s="226"/>
      <c r="OVB1" s="226"/>
      <c r="OVC1" s="227"/>
      <c r="OVD1" s="190"/>
      <c r="OVE1" s="190"/>
      <c r="OVF1" s="190"/>
      <c r="OVG1" s="190"/>
      <c r="OVH1" s="225">
        <f>+'IN PHIẾU THU'!OVI1</f>
        <v>0</v>
      </c>
      <c r="OVI1" s="226"/>
      <c r="OVJ1" s="226"/>
      <c r="OVK1" s="227"/>
      <c r="OVL1" s="190"/>
      <c r="OVM1" s="190"/>
      <c r="OVN1" s="190"/>
      <c r="OVO1" s="190"/>
      <c r="OVP1" s="225">
        <f>+'IN PHIẾU THU'!OVQ1</f>
        <v>0</v>
      </c>
      <c r="OVQ1" s="226"/>
      <c r="OVR1" s="226"/>
      <c r="OVS1" s="227"/>
      <c r="OVT1" s="190"/>
      <c r="OVU1" s="190"/>
      <c r="OVV1" s="190"/>
      <c r="OVW1" s="190"/>
      <c r="OVX1" s="225">
        <f>+'IN PHIẾU THU'!OVY1</f>
        <v>0</v>
      </c>
      <c r="OVY1" s="226"/>
      <c r="OVZ1" s="226"/>
      <c r="OWA1" s="227"/>
      <c r="OWB1" s="190"/>
      <c r="OWC1" s="190"/>
      <c r="OWD1" s="190"/>
      <c r="OWE1" s="190"/>
      <c r="OWF1" s="225">
        <f>+'IN PHIẾU THU'!OWG1</f>
        <v>0</v>
      </c>
      <c r="OWG1" s="226"/>
      <c r="OWH1" s="226"/>
      <c r="OWI1" s="227"/>
      <c r="OWJ1" s="190"/>
      <c r="OWK1" s="190"/>
      <c r="OWL1" s="190"/>
      <c r="OWM1" s="190"/>
      <c r="OWN1" s="225">
        <f>+'IN PHIẾU THU'!OWO1</f>
        <v>0</v>
      </c>
      <c r="OWO1" s="226"/>
      <c r="OWP1" s="226"/>
      <c r="OWQ1" s="227"/>
      <c r="OWR1" s="190"/>
      <c r="OWS1" s="190"/>
      <c r="OWT1" s="190"/>
      <c r="OWU1" s="190"/>
      <c r="OWV1" s="225">
        <f>+'IN PHIẾU THU'!OWW1</f>
        <v>0</v>
      </c>
      <c r="OWW1" s="226"/>
      <c r="OWX1" s="226"/>
      <c r="OWY1" s="227"/>
      <c r="OWZ1" s="190"/>
      <c r="OXA1" s="190"/>
      <c r="OXB1" s="190"/>
      <c r="OXC1" s="190"/>
      <c r="OXD1" s="225">
        <f>+'IN PHIẾU THU'!OXE1</f>
        <v>0</v>
      </c>
      <c r="OXE1" s="226"/>
      <c r="OXF1" s="226"/>
      <c r="OXG1" s="227"/>
      <c r="OXH1" s="190"/>
      <c r="OXI1" s="190"/>
      <c r="OXJ1" s="190"/>
      <c r="OXK1" s="190"/>
      <c r="OXL1" s="225">
        <f>+'IN PHIẾU THU'!OXM1</f>
        <v>0</v>
      </c>
      <c r="OXM1" s="226"/>
      <c r="OXN1" s="226"/>
      <c r="OXO1" s="227"/>
      <c r="OXP1" s="190"/>
      <c r="OXQ1" s="190"/>
      <c r="OXR1" s="190"/>
      <c r="OXS1" s="190"/>
      <c r="OXT1" s="225">
        <f>+'IN PHIẾU THU'!OXU1</f>
        <v>0</v>
      </c>
      <c r="OXU1" s="226"/>
      <c r="OXV1" s="226"/>
      <c r="OXW1" s="227"/>
      <c r="OXX1" s="190"/>
      <c r="OXY1" s="190"/>
      <c r="OXZ1" s="190"/>
      <c r="OYA1" s="190"/>
      <c r="OYB1" s="225">
        <f>+'IN PHIẾU THU'!OYC1</f>
        <v>0</v>
      </c>
      <c r="OYC1" s="226"/>
      <c r="OYD1" s="226"/>
      <c r="OYE1" s="227"/>
      <c r="OYF1" s="190"/>
      <c r="OYG1" s="190"/>
      <c r="OYH1" s="190"/>
      <c r="OYI1" s="190"/>
      <c r="OYJ1" s="225">
        <f>+'IN PHIẾU THU'!OYK1</f>
        <v>0</v>
      </c>
      <c r="OYK1" s="226"/>
      <c r="OYL1" s="226"/>
      <c r="OYM1" s="227"/>
      <c r="OYN1" s="190"/>
      <c r="OYO1" s="190"/>
      <c r="OYP1" s="190"/>
      <c r="OYQ1" s="190"/>
      <c r="OYR1" s="225">
        <f>+'IN PHIẾU THU'!OYS1</f>
        <v>0</v>
      </c>
      <c r="OYS1" s="226"/>
      <c r="OYT1" s="226"/>
      <c r="OYU1" s="227"/>
      <c r="OYV1" s="190"/>
      <c r="OYW1" s="190"/>
      <c r="OYX1" s="190"/>
      <c r="OYY1" s="190"/>
      <c r="OYZ1" s="225">
        <f>+'IN PHIẾU THU'!OZA1</f>
        <v>0</v>
      </c>
      <c r="OZA1" s="226"/>
      <c r="OZB1" s="226"/>
      <c r="OZC1" s="227"/>
      <c r="OZD1" s="190"/>
      <c r="OZE1" s="190"/>
      <c r="OZF1" s="190"/>
      <c r="OZG1" s="190"/>
      <c r="OZH1" s="225">
        <f>+'IN PHIẾU THU'!OZI1</f>
        <v>0</v>
      </c>
      <c r="OZI1" s="226"/>
      <c r="OZJ1" s="226"/>
      <c r="OZK1" s="227"/>
      <c r="OZL1" s="190"/>
      <c r="OZM1" s="190"/>
      <c r="OZN1" s="190"/>
      <c r="OZO1" s="190"/>
      <c r="OZP1" s="225">
        <f>+'IN PHIẾU THU'!OZQ1</f>
        <v>0</v>
      </c>
      <c r="OZQ1" s="226"/>
      <c r="OZR1" s="226"/>
      <c r="OZS1" s="227"/>
      <c r="OZT1" s="190"/>
      <c r="OZU1" s="190"/>
      <c r="OZV1" s="190"/>
      <c r="OZW1" s="190"/>
      <c r="OZX1" s="225">
        <f>+'IN PHIẾU THU'!OZY1</f>
        <v>0</v>
      </c>
      <c r="OZY1" s="226"/>
      <c r="OZZ1" s="226"/>
      <c r="PAA1" s="227"/>
      <c r="PAB1" s="190"/>
      <c r="PAC1" s="190"/>
      <c r="PAD1" s="190"/>
      <c r="PAE1" s="190"/>
      <c r="PAF1" s="225">
        <f>+'IN PHIẾU THU'!PAG1</f>
        <v>0</v>
      </c>
      <c r="PAG1" s="226"/>
      <c r="PAH1" s="226"/>
      <c r="PAI1" s="227"/>
      <c r="PAJ1" s="190"/>
      <c r="PAK1" s="190"/>
      <c r="PAL1" s="190"/>
      <c r="PAM1" s="190"/>
      <c r="PAN1" s="225">
        <f>+'IN PHIẾU THU'!PAO1</f>
        <v>0</v>
      </c>
      <c r="PAO1" s="226"/>
      <c r="PAP1" s="226"/>
      <c r="PAQ1" s="227"/>
      <c r="PAR1" s="190"/>
      <c r="PAS1" s="190"/>
      <c r="PAT1" s="190"/>
      <c r="PAU1" s="190"/>
      <c r="PAV1" s="225">
        <f>+'IN PHIẾU THU'!PAW1</f>
        <v>0</v>
      </c>
      <c r="PAW1" s="226"/>
      <c r="PAX1" s="226"/>
      <c r="PAY1" s="227"/>
      <c r="PAZ1" s="190"/>
      <c r="PBA1" s="190"/>
      <c r="PBB1" s="190"/>
      <c r="PBC1" s="190"/>
      <c r="PBD1" s="225">
        <f>+'IN PHIẾU THU'!PBE1</f>
        <v>0</v>
      </c>
      <c r="PBE1" s="226"/>
      <c r="PBF1" s="226"/>
      <c r="PBG1" s="227"/>
      <c r="PBH1" s="190"/>
      <c r="PBI1" s="190"/>
      <c r="PBJ1" s="190"/>
      <c r="PBK1" s="190"/>
      <c r="PBL1" s="225">
        <f>+'IN PHIẾU THU'!PBM1</f>
        <v>0</v>
      </c>
      <c r="PBM1" s="226"/>
      <c r="PBN1" s="226"/>
      <c r="PBO1" s="227"/>
      <c r="PBP1" s="190"/>
      <c r="PBQ1" s="190"/>
      <c r="PBR1" s="190"/>
      <c r="PBS1" s="190"/>
      <c r="PBT1" s="225">
        <f>+'IN PHIẾU THU'!PBU1</f>
        <v>0</v>
      </c>
      <c r="PBU1" s="226"/>
      <c r="PBV1" s="226"/>
      <c r="PBW1" s="227"/>
      <c r="PBX1" s="190"/>
      <c r="PBY1" s="190"/>
      <c r="PBZ1" s="190"/>
      <c r="PCA1" s="190"/>
      <c r="PCB1" s="225">
        <f>+'IN PHIẾU THU'!PCC1</f>
        <v>0</v>
      </c>
      <c r="PCC1" s="226"/>
      <c r="PCD1" s="226"/>
      <c r="PCE1" s="227"/>
      <c r="PCF1" s="190"/>
      <c r="PCG1" s="190"/>
      <c r="PCH1" s="190"/>
      <c r="PCI1" s="190"/>
      <c r="PCJ1" s="225">
        <f>+'IN PHIẾU THU'!PCK1</f>
        <v>0</v>
      </c>
      <c r="PCK1" s="226"/>
      <c r="PCL1" s="226"/>
      <c r="PCM1" s="227"/>
      <c r="PCN1" s="190"/>
      <c r="PCO1" s="190"/>
      <c r="PCP1" s="190"/>
      <c r="PCQ1" s="190"/>
      <c r="PCR1" s="225">
        <f>+'IN PHIẾU THU'!PCS1</f>
        <v>0</v>
      </c>
      <c r="PCS1" s="226"/>
      <c r="PCT1" s="226"/>
      <c r="PCU1" s="227"/>
      <c r="PCV1" s="190"/>
      <c r="PCW1" s="190"/>
      <c r="PCX1" s="190"/>
      <c r="PCY1" s="190"/>
      <c r="PCZ1" s="225">
        <f>+'IN PHIẾU THU'!PDA1</f>
        <v>0</v>
      </c>
      <c r="PDA1" s="226"/>
      <c r="PDB1" s="226"/>
      <c r="PDC1" s="227"/>
      <c r="PDD1" s="190"/>
      <c r="PDE1" s="190"/>
      <c r="PDF1" s="190"/>
      <c r="PDG1" s="190"/>
      <c r="PDH1" s="225">
        <f>+'IN PHIẾU THU'!PDI1</f>
        <v>0</v>
      </c>
      <c r="PDI1" s="226"/>
      <c r="PDJ1" s="226"/>
      <c r="PDK1" s="227"/>
      <c r="PDL1" s="190"/>
      <c r="PDM1" s="190"/>
      <c r="PDN1" s="190"/>
      <c r="PDO1" s="190"/>
      <c r="PDP1" s="225">
        <f>+'IN PHIẾU THU'!PDQ1</f>
        <v>0</v>
      </c>
      <c r="PDQ1" s="226"/>
      <c r="PDR1" s="226"/>
      <c r="PDS1" s="227"/>
      <c r="PDT1" s="190"/>
      <c r="PDU1" s="190"/>
      <c r="PDV1" s="190"/>
      <c r="PDW1" s="190"/>
      <c r="PDX1" s="225">
        <f>+'IN PHIẾU THU'!PDY1</f>
        <v>0</v>
      </c>
      <c r="PDY1" s="226"/>
      <c r="PDZ1" s="226"/>
      <c r="PEA1" s="227"/>
      <c r="PEB1" s="190"/>
      <c r="PEC1" s="190"/>
      <c r="PED1" s="190"/>
      <c r="PEE1" s="190"/>
      <c r="PEF1" s="225">
        <f>+'IN PHIẾU THU'!PEG1</f>
        <v>0</v>
      </c>
      <c r="PEG1" s="226"/>
      <c r="PEH1" s="226"/>
      <c r="PEI1" s="227"/>
      <c r="PEJ1" s="190"/>
      <c r="PEK1" s="190"/>
      <c r="PEL1" s="190"/>
      <c r="PEM1" s="190"/>
      <c r="PEN1" s="225">
        <f>+'IN PHIẾU THU'!PEO1</f>
        <v>0</v>
      </c>
      <c r="PEO1" s="226"/>
      <c r="PEP1" s="226"/>
      <c r="PEQ1" s="227"/>
      <c r="PER1" s="190"/>
      <c r="PES1" s="190"/>
      <c r="PET1" s="190"/>
      <c r="PEU1" s="190"/>
      <c r="PEV1" s="225">
        <f>+'IN PHIẾU THU'!PEW1</f>
        <v>0</v>
      </c>
      <c r="PEW1" s="226"/>
      <c r="PEX1" s="226"/>
      <c r="PEY1" s="227"/>
      <c r="PEZ1" s="190"/>
      <c r="PFA1" s="190"/>
      <c r="PFB1" s="190"/>
      <c r="PFC1" s="190"/>
      <c r="PFD1" s="225">
        <f>+'IN PHIẾU THU'!PFE1</f>
        <v>0</v>
      </c>
      <c r="PFE1" s="226"/>
      <c r="PFF1" s="226"/>
      <c r="PFG1" s="227"/>
      <c r="PFH1" s="190"/>
      <c r="PFI1" s="190"/>
      <c r="PFJ1" s="190"/>
      <c r="PFK1" s="190"/>
      <c r="PFL1" s="225">
        <f>+'IN PHIẾU THU'!PFM1</f>
        <v>0</v>
      </c>
      <c r="PFM1" s="226"/>
      <c r="PFN1" s="226"/>
      <c r="PFO1" s="227"/>
      <c r="PFP1" s="190"/>
      <c r="PFQ1" s="190"/>
      <c r="PFR1" s="190"/>
      <c r="PFS1" s="190"/>
      <c r="PFT1" s="225">
        <f>+'IN PHIẾU THU'!PFU1</f>
        <v>0</v>
      </c>
      <c r="PFU1" s="226"/>
      <c r="PFV1" s="226"/>
      <c r="PFW1" s="227"/>
      <c r="PFX1" s="190"/>
      <c r="PFY1" s="190"/>
      <c r="PFZ1" s="190"/>
      <c r="PGA1" s="190"/>
      <c r="PGB1" s="225">
        <f>+'IN PHIẾU THU'!PGC1</f>
        <v>0</v>
      </c>
      <c r="PGC1" s="226"/>
      <c r="PGD1" s="226"/>
      <c r="PGE1" s="227"/>
      <c r="PGF1" s="190"/>
      <c r="PGG1" s="190"/>
      <c r="PGH1" s="190"/>
      <c r="PGI1" s="190"/>
      <c r="PGJ1" s="225">
        <f>+'IN PHIẾU THU'!PGK1</f>
        <v>0</v>
      </c>
      <c r="PGK1" s="226"/>
      <c r="PGL1" s="226"/>
      <c r="PGM1" s="227"/>
      <c r="PGN1" s="190"/>
      <c r="PGO1" s="190"/>
      <c r="PGP1" s="190"/>
      <c r="PGQ1" s="190"/>
      <c r="PGR1" s="225">
        <f>+'IN PHIẾU THU'!PGS1</f>
        <v>0</v>
      </c>
      <c r="PGS1" s="226"/>
      <c r="PGT1" s="226"/>
      <c r="PGU1" s="227"/>
      <c r="PGV1" s="190"/>
      <c r="PGW1" s="190"/>
      <c r="PGX1" s="190"/>
      <c r="PGY1" s="190"/>
      <c r="PGZ1" s="225">
        <f>+'IN PHIẾU THU'!PHA1</f>
        <v>0</v>
      </c>
      <c r="PHA1" s="226"/>
      <c r="PHB1" s="226"/>
      <c r="PHC1" s="227"/>
      <c r="PHD1" s="190"/>
      <c r="PHE1" s="190"/>
      <c r="PHF1" s="190"/>
      <c r="PHG1" s="190"/>
      <c r="PHH1" s="225">
        <f>+'IN PHIẾU THU'!PHI1</f>
        <v>0</v>
      </c>
      <c r="PHI1" s="226"/>
      <c r="PHJ1" s="226"/>
      <c r="PHK1" s="227"/>
      <c r="PHL1" s="190"/>
      <c r="PHM1" s="190"/>
      <c r="PHN1" s="190"/>
      <c r="PHO1" s="190"/>
      <c r="PHP1" s="225">
        <f>+'IN PHIẾU THU'!PHQ1</f>
        <v>0</v>
      </c>
      <c r="PHQ1" s="226"/>
      <c r="PHR1" s="226"/>
      <c r="PHS1" s="227"/>
      <c r="PHT1" s="190"/>
      <c r="PHU1" s="190"/>
      <c r="PHV1" s="190"/>
      <c r="PHW1" s="190"/>
      <c r="PHX1" s="225">
        <f>+'IN PHIẾU THU'!PHY1</f>
        <v>0</v>
      </c>
      <c r="PHY1" s="226"/>
      <c r="PHZ1" s="226"/>
      <c r="PIA1" s="227"/>
      <c r="PIB1" s="190"/>
      <c r="PIC1" s="190"/>
      <c r="PID1" s="190"/>
      <c r="PIE1" s="190"/>
      <c r="PIF1" s="225">
        <f>+'IN PHIẾU THU'!PIG1</f>
        <v>0</v>
      </c>
      <c r="PIG1" s="226"/>
      <c r="PIH1" s="226"/>
      <c r="PII1" s="227"/>
      <c r="PIJ1" s="190"/>
      <c r="PIK1" s="190"/>
      <c r="PIL1" s="190"/>
      <c r="PIM1" s="190"/>
      <c r="PIN1" s="225">
        <f>+'IN PHIẾU THU'!PIO1</f>
        <v>0</v>
      </c>
      <c r="PIO1" s="226"/>
      <c r="PIP1" s="226"/>
      <c r="PIQ1" s="227"/>
      <c r="PIR1" s="190"/>
      <c r="PIS1" s="190"/>
      <c r="PIT1" s="190"/>
      <c r="PIU1" s="190"/>
      <c r="PIV1" s="225">
        <f>+'IN PHIẾU THU'!PIW1</f>
        <v>0</v>
      </c>
      <c r="PIW1" s="226"/>
      <c r="PIX1" s="226"/>
      <c r="PIY1" s="227"/>
      <c r="PIZ1" s="190"/>
      <c r="PJA1" s="190"/>
      <c r="PJB1" s="190"/>
      <c r="PJC1" s="190"/>
      <c r="PJD1" s="225">
        <f>+'IN PHIẾU THU'!PJE1</f>
        <v>0</v>
      </c>
      <c r="PJE1" s="226"/>
      <c r="PJF1" s="226"/>
      <c r="PJG1" s="227"/>
      <c r="PJH1" s="190"/>
      <c r="PJI1" s="190"/>
      <c r="PJJ1" s="190"/>
      <c r="PJK1" s="190"/>
      <c r="PJL1" s="225">
        <f>+'IN PHIẾU THU'!PJM1</f>
        <v>0</v>
      </c>
      <c r="PJM1" s="226"/>
      <c r="PJN1" s="226"/>
      <c r="PJO1" s="227"/>
      <c r="PJP1" s="190"/>
      <c r="PJQ1" s="190"/>
      <c r="PJR1" s="190"/>
      <c r="PJS1" s="190"/>
      <c r="PJT1" s="225">
        <f>+'IN PHIẾU THU'!PJU1</f>
        <v>0</v>
      </c>
      <c r="PJU1" s="226"/>
      <c r="PJV1" s="226"/>
      <c r="PJW1" s="227"/>
      <c r="PJX1" s="190"/>
      <c r="PJY1" s="190"/>
      <c r="PJZ1" s="190"/>
      <c r="PKA1" s="190"/>
      <c r="PKB1" s="225">
        <f>+'IN PHIẾU THU'!PKC1</f>
        <v>0</v>
      </c>
      <c r="PKC1" s="226"/>
      <c r="PKD1" s="226"/>
      <c r="PKE1" s="227"/>
      <c r="PKF1" s="190"/>
      <c r="PKG1" s="190"/>
      <c r="PKH1" s="190"/>
      <c r="PKI1" s="190"/>
      <c r="PKJ1" s="225">
        <f>+'IN PHIẾU THU'!PKK1</f>
        <v>0</v>
      </c>
      <c r="PKK1" s="226"/>
      <c r="PKL1" s="226"/>
      <c r="PKM1" s="227"/>
      <c r="PKN1" s="190"/>
      <c r="PKO1" s="190"/>
      <c r="PKP1" s="190"/>
      <c r="PKQ1" s="190"/>
      <c r="PKR1" s="225">
        <f>+'IN PHIẾU THU'!PKS1</f>
        <v>0</v>
      </c>
      <c r="PKS1" s="226"/>
      <c r="PKT1" s="226"/>
      <c r="PKU1" s="227"/>
      <c r="PKV1" s="190"/>
      <c r="PKW1" s="190"/>
      <c r="PKX1" s="190"/>
      <c r="PKY1" s="190"/>
      <c r="PKZ1" s="225">
        <f>+'IN PHIẾU THU'!PLA1</f>
        <v>0</v>
      </c>
      <c r="PLA1" s="226"/>
      <c r="PLB1" s="226"/>
      <c r="PLC1" s="227"/>
      <c r="PLD1" s="190"/>
      <c r="PLE1" s="190"/>
      <c r="PLF1" s="190"/>
      <c r="PLG1" s="190"/>
      <c r="PLH1" s="225">
        <f>+'IN PHIẾU THU'!PLI1</f>
        <v>0</v>
      </c>
      <c r="PLI1" s="226"/>
      <c r="PLJ1" s="226"/>
      <c r="PLK1" s="227"/>
      <c r="PLL1" s="190"/>
      <c r="PLM1" s="190"/>
      <c r="PLN1" s="190"/>
      <c r="PLO1" s="190"/>
      <c r="PLP1" s="225">
        <f>+'IN PHIẾU THU'!PLQ1</f>
        <v>0</v>
      </c>
      <c r="PLQ1" s="226"/>
      <c r="PLR1" s="226"/>
      <c r="PLS1" s="227"/>
      <c r="PLT1" s="190"/>
      <c r="PLU1" s="190"/>
      <c r="PLV1" s="190"/>
      <c r="PLW1" s="190"/>
      <c r="PLX1" s="225">
        <f>+'IN PHIẾU THU'!PLY1</f>
        <v>0</v>
      </c>
      <c r="PLY1" s="226"/>
      <c r="PLZ1" s="226"/>
      <c r="PMA1" s="227"/>
      <c r="PMB1" s="190"/>
      <c r="PMC1" s="190"/>
      <c r="PMD1" s="190"/>
      <c r="PME1" s="190"/>
      <c r="PMF1" s="225">
        <f>+'IN PHIẾU THU'!PMG1</f>
        <v>0</v>
      </c>
      <c r="PMG1" s="226"/>
      <c r="PMH1" s="226"/>
      <c r="PMI1" s="227"/>
      <c r="PMJ1" s="190"/>
      <c r="PMK1" s="190"/>
      <c r="PML1" s="190"/>
      <c r="PMM1" s="190"/>
      <c r="PMN1" s="225">
        <f>+'IN PHIẾU THU'!PMO1</f>
        <v>0</v>
      </c>
      <c r="PMO1" s="226"/>
      <c r="PMP1" s="226"/>
      <c r="PMQ1" s="227"/>
      <c r="PMR1" s="190"/>
      <c r="PMS1" s="190"/>
      <c r="PMT1" s="190"/>
      <c r="PMU1" s="190"/>
      <c r="PMV1" s="225">
        <f>+'IN PHIẾU THU'!PMW1</f>
        <v>0</v>
      </c>
      <c r="PMW1" s="226"/>
      <c r="PMX1" s="226"/>
      <c r="PMY1" s="227"/>
      <c r="PMZ1" s="190"/>
      <c r="PNA1" s="190"/>
      <c r="PNB1" s="190"/>
      <c r="PNC1" s="190"/>
      <c r="PND1" s="225">
        <f>+'IN PHIẾU THU'!PNE1</f>
        <v>0</v>
      </c>
      <c r="PNE1" s="226"/>
      <c r="PNF1" s="226"/>
      <c r="PNG1" s="227"/>
      <c r="PNH1" s="190"/>
      <c r="PNI1" s="190"/>
      <c r="PNJ1" s="190"/>
      <c r="PNK1" s="190"/>
      <c r="PNL1" s="225">
        <f>+'IN PHIẾU THU'!PNM1</f>
        <v>0</v>
      </c>
      <c r="PNM1" s="226"/>
      <c r="PNN1" s="226"/>
      <c r="PNO1" s="227"/>
      <c r="PNP1" s="190"/>
      <c r="PNQ1" s="190"/>
      <c r="PNR1" s="190"/>
      <c r="PNS1" s="190"/>
      <c r="PNT1" s="225">
        <f>+'IN PHIẾU THU'!PNU1</f>
        <v>0</v>
      </c>
      <c r="PNU1" s="226"/>
      <c r="PNV1" s="226"/>
      <c r="PNW1" s="227"/>
      <c r="PNX1" s="190"/>
      <c r="PNY1" s="190"/>
      <c r="PNZ1" s="190"/>
      <c r="POA1" s="190"/>
      <c r="POB1" s="225">
        <f>+'IN PHIẾU THU'!POC1</f>
        <v>0</v>
      </c>
      <c r="POC1" s="226"/>
      <c r="POD1" s="226"/>
      <c r="POE1" s="227"/>
      <c r="POF1" s="190"/>
      <c r="POG1" s="190"/>
      <c r="POH1" s="190"/>
      <c r="POI1" s="190"/>
      <c r="POJ1" s="225">
        <f>+'IN PHIẾU THU'!POK1</f>
        <v>0</v>
      </c>
      <c r="POK1" s="226"/>
      <c r="POL1" s="226"/>
      <c r="POM1" s="227"/>
      <c r="PON1" s="190"/>
      <c r="POO1" s="190"/>
      <c r="POP1" s="190"/>
      <c r="POQ1" s="190"/>
      <c r="POR1" s="225">
        <f>+'IN PHIẾU THU'!POS1</f>
        <v>0</v>
      </c>
      <c r="POS1" s="226"/>
      <c r="POT1" s="226"/>
      <c r="POU1" s="227"/>
      <c r="POV1" s="190"/>
      <c r="POW1" s="190"/>
      <c r="POX1" s="190"/>
      <c r="POY1" s="190"/>
      <c r="POZ1" s="225">
        <f>+'IN PHIẾU THU'!PPA1</f>
        <v>0</v>
      </c>
      <c r="PPA1" s="226"/>
      <c r="PPB1" s="226"/>
      <c r="PPC1" s="227"/>
      <c r="PPD1" s="190"/>
      <c r="PPE1" s="190"/>
      <c r="PPF1" s="190"/>
      <c r="PPG1" s="190"/>
      <c r="PPH1" s="225">
        <f>+'IN PHIẾU THU'!PPI1</f>
        <v>0</v>
      </c>
      <c r="PPI1" s="226"/>
      <c r="PPJ1" s="226"/>
      <c r="PPK1" s="227"/>
      <c r="PPL1" s="190"/>
      <c r="PPM1" s="190"/>
      <c r="PPN1" s="190"/>
      <c r="PPO1" s="190"/>
      <c r="PPP1" s="225">
        <f>+'IN PHIẾU THU'!PPQ1</f>
        <v>0</v>
      </c>
      <c r="PPQ1" s="226"/>
      <c r="PPR1" s="226"/>
      <c r="PPS1" s="227"/>
      <c r="PPT1" s="190"/>
      <c r="PPU1" s="190"/>
      <c r="PPV1" s="190"/>
      <c r="PPW1" s="190"/>
      <c r="PPX1" s="225">
        <f>+'IN PHIẾU THU'!PPY1</f>
        <v>0</v>
      </c>
      <c r="PPY1" s="226"/>
      <c r="PPZ1" s="226"/>
      <c r="PQA1" s="227"/>
      <c r="PQB1" s="190"/>
      <c r="PQC1" s="190"/>
      <c r="PQD1" s="190"/>
      <c r="PQE1" s="190"/>
      <c r="PQF1" s="225">
        <f>+'IN PHIẾU THU'!PQG1</f>
        <v>0</v>
      </c>
      <c r="PQG1" s="226"/>
      <c r="PQH1" s="226"/>
      <c r="PQI1" s="227"/>
      <c r="PQJ1" s="190"/>
      <c r="PQK1" s="190"/>
      <c r="PQL1" s="190"/>
      <c r="PQM1" s="190"/>
      <c r="PQN1" s="225">
        <f>+'IN PHIẾU THU'!PQO1</f>
        <v>0</v>
      </c>
      <c r="PQO1" s="226"/>
      <c r="PQP1" s="226"/>
      <c r="PQQ1" s="227"/>
      <c r="PQR1" s="190"/>
      <c r="PQS1" s="190"/>
      <c r="PQT1" s="190"/>
      <c r="PQU1" s="190"/>
      <c r="PQV1" s="225">
        <f>+'IN PHIẾU THU'!PQW1</f>
        <v>0</v>
      </c>
      <c r="PQW1" s="226"/>
      <c r="PQX1" s="226"/>
      <c r="PQY1" s="227"/>
      <c r="PQZ1" s="190"/>
      <c r="PRA1" s="190"/>
      <c r="PRB1" s="190"/>
      <c r="PRC1" s="190"/>
      <c r="PRD1" s="225">
        <f>+'IN PHIẾU THU'!PRE1</f>
        <v>0</v>
      </c>
      <c r="PRE1" s="226"/>
      <c r="PRF1" s="226"/>
      <c r="PRG1" s="227"/>
      <c r="PRH1" s="190"/>
      <c r="PRI1" s="190"/>
      <c r="PRJ1" s="190"/>
      <c r="PRK1" s="190"/>
      <c r="PRL1" s="225">
        <f>+'IN PHIẾU THU'!PRM1</f>
        <v>0</v>
      </c>
      <c r="PRM1" s="226"/>
      <c r="PRN1" s="226"/>
      <c r="PRO1" s="227"/>
      <c r="PRP1" s="190"/>
      <c r="PRQ1" s="190"/>
      <c r="PRR1" s="190"/>
      <c r="PRS1" s="190"/>
      <c r="PRT1" s="225">
        <f>+'IN PHIẾU THU'!PRU1</f>
        <v>0</v>
      </c>
      <c r="PRU1" s="226"/>
      <c r="PRV1" s="226"/>
      <c r="PRW1" s="227"/>
      <c r="PRX1" s="190"/>
      <c r="PRY1" s="190"/>
      <c r="PRZ1" s="190"/>
      <c r="PSA1" s="190"/>
      <c r="PSB1" s="225">
        <f>+'IN PHIẾU THU'!PSC1</f>
        <v>0</v>
      </c>
      <c r="PSC1" s="226"/>
      <c r="PSD1" s="226"/>
      <c r="PSE1" s="227"/>
      <c r="PSF1" s="190"/>
      <c r="PSG1" s="190"/>
      <c r="PSH1" s="190"/>
      <c r="PSI1" s="190"/>
      <c r="PSJ1" s="225">
        <f>+'IN PHIẾU THU'!PSK1</f>
        <v>0</v>
      </c>
      <c r="PSK1" s="226"/>
      <c r="PSL1" s="226"/>
      <c r="PSM1" s="227"/>
      <c r="PSN1" s="190"/>
      <c r="PSO1" s="190"/>
      <c r="PSP1" s="190"/>
      <c r="PSQ1" s="190"/>
      <c r="PSR1" s="225">
        <f>+'IN PHIẾU THU'!PSS1</f>
        <v>0</v>
      </c>
      <c r="PSS1" s="226"/>
      <c r="PST1" s="226"/>
      <c r="PSU1" s="227"/>
      <c r="PSV1" s="190"/>
      <c r="PSW1" s="190"/>
      <c r="PSX1" s="190"/>
      <c r="PSY1" s="190"/>
      <c r="PSZ1" s="225">
        <f>+'IN PHIẾU THU'!PTA1</f>
        <v>0</v>
      </c>
      <c r="PTA1" s="226"/>
      <c r="PTB1" s="226"/>
      <c r="PTC1" s="227"/>
      <c r="PTD1" s="190"/>
      <c r="PTE1" s="190"/>
      <c r="PTF1" s="190"/>
      <c r="PTG1" s="190"/>
      <c r="PTH1" s="225">
        <f>+'IN PHIẾU THU'!PTI1</f>
        <v>0</v>
      </c>
      <c r="PTI1" s="226"/>
      <c r="PTJ1" s="226"/>
      <c r="PTK1" s="227"/>
      <c r="PTL1" s="190"/>
      <c r="PTM1" s="190"/>
      <c r="PTN1" s="190"/>
      <c r="PTO1" s="190"/>
      <c r="PTP1" s="225">
        <f>+'IN PHIẾU THU'!PTQ1</f>
        <v>0</v>
      </c>
      <c r="PTQ1" s="226"/>
      <c r="PTR1" s="226"/>
      <c r="PTS1" s="227"/>
      <c r="PTT1" s="190"/>
      <c r="PTU1" s="190"/>
      <c r="PTV1" s="190"/>
      <c r="PTW1" s="190"/>
      <c r="PTX1" s="225">
        <f>+'IN PHIẾU THU'!PTY1</f>
        <v>0</v>
      </c>
      <c r="PTY1" s="226"/>
      <c r="PTZ1" s="226"/>
      <c r="PUA1" s="227"/>
      <c r="PUB1" s="190"/>
      <c r="PUC1" s="190"/>
      <c r="PUD1" s="190"/>
      <c r="PUE1" s="190"/>
      <c r="PUF1" s="225">
        <f>+'IN PHIẾU THU'!PUG1</f>
        <v>0</v>
      </c>
      <c r="PUG1" s="226"/>
      <c r="PUH1" s="226"/>
      <c r="PUI1" s="227"/>
      <c r="PUJ1" s="190"/>
      <c r="PUK1" s="190"/>
      <c r="PUL1" s="190"/>
      <c r="PUM1" s="190"/>
      <c r="PUN1" s="225">
        <f>+'IN PHIẾU THU'!PUO1</f>
        <v>0</v>
      </c>
      <c r="PUO1" s="226"/>
      <c r="PUP1" s="226"/>
      <c r="PUQ1" s="227"/>
      <c r="PUR1" s="190"/>
      <c r="PUS1" s="190"/>
      <c r="PUT1" s="190"/>
      <c r="PUU1" s="190"/>
      <c r="PUV1" s="225">
        <f>+'IN PHIẾU THU'!PUW1</f>
        <v>0</v>
      </c>
      <c r="PUW1" s="226"/>
      <c r="PUX1" s="226"/>
      <c r="PUY1" s="227"/>
      <c r="PUZ1" s="190"/>
      <c r="PVA1" s="190"/>
      <c r="PVB1" s="190"/>
      <c r="PVC1" s="190"/>
      <c r="PVD1" s="225">
        <f>+'IN PHIẾU THU'!PVE1</f>
        <v>0</v>
      </c>
      <c r="PVE1" s="226"/>
      <c r="PVF1" s="226"/>
      <c r="PVG1" s="227"/>
      <c r="PVH1" s="190"/>
      <c r="PVI1" s="190"/>
      <c r="PVJ1" s="190"/>
      <c r="PVK1" s="190"/>
      <c r="PVL1" s="225">
        <f>+'IN PHIẾU THU'!PVM1</f>
        <v>0</v>
      </c>
      <c r="PVM1" s="226"/>
      <c r="PVN1" s="226"/>
      <c r="PVO1" s="227"/>
      <c r="PVP1" s="190"/>
      <c r="PVQ1" s="190"/>
      <c r="PVR1" s="190"/>
      <c r="PVS1" s="190"/>
      <c r="PVT1" s="225">
        <f>+'IN PHIẾU THU'!PVU1</f>
        <v>0</v>
      </c>
      <c r="PVU1" s="226"/>
      <c r="PVV1" s="226"/>
      <c r="PVW1" s="227"/>
      <c r="PVX1" s="190"/>
      <c r="PVY1" s="190"/>
      <c r="PVZ1" s="190"/>
      <c r="PWA1" s="190"/>
      <c r="PWB1" s="225">
        <f>+'IN PHIẾU THU'!PWC1</f>
        <v>0</v>
      </c>
      <c r="PWC1" s="226"/>
      <c r="PWD1" s="226"/>
      <c r="PWE1" s="227"/>
      <c r="PWF1" s="190"/>
      <c r="PWG1" s="190"/>
      <c r="PWH1" s="190"/>
      <c r="PWI1" s="190"/>
      <c r="PWJ1" s="225">
        <f>+'IN PHIẾU THU'!PWK1</f>
        <v>0</v>
      </c>
      <c r="PWK1" s="226"/>
      <c r="PWL1" s="226"/>
      <c r="PWM1" s="227"/>
      <c r="PWN1" s="190"/>
      <c r="PWO1" s="190"/>
      <c r="PWP1" s="190"/>
      <c r="PWQ1" s="190"/>
      <c r="PWR1" s="225">
        <f>+'IN PHIẾU THU'!PWS1</f>
        <v>0</v>
      </c>
      <c r="PWS1" s="226"/>
      <c r="PWT1" s="226"/>
      <c r="PWU1" s="227"/>
      <c r="PWV1" s="190"/>
      <c r="PWW1" s="190"/>
      <c r="PWX1" s="190"/>
      <c r="PWY1" s="190"/>
      <c r="PWZ1" s="225">
        <f>+'IN PHIẾU THU'!PXA1</f>
        <v>0</v>
      </c>
      <c r="PXA1" s="226"/>
      <c r="PXB1" s="226"/>
      <c r="PXC1" s="227"/>
      <c r="PXD1" s="190"/>
      <c r="PXE1" s="190"/>
      <c r="PXF1" s="190"/>
      <c r="PXG1" s="190"/>
      <c r="PXH1" s="225">
        <f>+'IN PHIẾU THU'!PXI1</f>
        <v>0</v>
      </c>
      <c r="PXI1" s="226"/>
      <c r="PXJ1" s="226"/>
      <c r="PXK1" s="227"/>
      <c r="PXL1" s="190"/>
      <c r="PXM1" s="190"/>
      <c r="PXN1" s="190"/>
      <c r="PXO1" s="190"/>
      <c r="PXP1" s="225">
        <f>+'IN PHIẾU THU'!PXQ1</f>
        <v>0</v>
      </c>
      <c r="PXQ1" s="226"/>
      <c r="PXR1" s="226"/>
      <c r="PXS1" s="227"/>
      <c r="PXT1" s="190"/>
      <c r="PXU1" s="190"/>
      <c r="PXV1" s="190"/>
      <c r="PXW1" s="190"/>
      <c r="PXX1" s="225">
        <f>+'IN PHIẾU THU'!PXY1</f>
        <v>0</v>
      </c>
      <c r="PXY1" s="226"/>
      <c r="PXZ1" s="226"/>
      <c r="PYA1" s="227"/>
      <c r="PYB1" s="190"/>
      <c r="PYC1" s="190"/>
      <c r="PYD1" s="190"/>
      <c r="PYE1" s="190"/>
      <c r="PYF1" s="225">
        <f>+'IN PHIẾU THU'!PYG1</f>
        <v>0</v>
      </c>
      <c r="PYG1" s="226"/>
      <c r="PYH1" s="226"/>
      <c r="PYI1" s="227"/>
      <c r="PYJ1" s="190"/>
      <c r="PYK1" s="190"/>
      <c r="PYL1" s="190"/>
      <c r="PYM1" s="190"/>
      <c r="PYN1" s="225">
        <f>+'IN PHIẾU THU'!PYO1</f>
        <v>0</v>
      </c>
      <c r="PYO1" s="226"/>
      <c r="PYP1" s="226"/>
      <c r="PYQ1" s="227"/>
      <c r="PYR1" s="190"/>
      <c r="PYS1" s="190"/>
      <c r="PYT1" s="190"/>
      <c r="PYU1" s="190"/>
      <c r="PYV1" s="225">
        <f>+'IN PHIẾU THU'!PYW1</f>
        <v>0</v>
      </c>
      <c r="PYW1" s="226"/>
      <c r="PYX1" s="226"/>
      <c r="PYY1" s="227"/>
      <c r="PYZ1" s="190"/>
      <c r="PZA1" s="190"/>
      <c r="PZB1" s="190"/>
      <c r="PZC1" s="190"/>
      <c r="PZD1" s="225">
        <f>+'IN PHIẾU THU'!PZE1</f>
        <v>0</v>
      </c>
      <c r="PZE1" s="226"/>
      <c r="PZF1" s="226"/>
      <c r="PZG1" s="227"/>
      <c r="PZH1" s="190"/>
      <c r="PZI1" s="190"/>
      <c r="PZJ1" s="190"/>
      <c r="PZK1" s="190"/>
      <c r="PZL1" s="225">
        <f>+'IN PHIẾU THU'!PZM1</f>
        <v>0</v>
      </c>
      <c r="PZM1" s="226"/>
      <c r="PZN1" s="226"/>
      <c r="PZO1" s="227"/>
      <c r="PZP1" s="190"/>
      <c r="PZQ1" s="190"/>
      <c r="PZR1" s="190"/>
      <c r="PZS1" s="190"/>
      <c r="PZT1" s="225">
        <f>+'IN PHIẾU THU'!PZU1</f>
        <v>0</v>
      </c>
      <c r="PZU1" s="226"/>
      <c r="PZV1" s="226"/>
      <c r="PZW1" s="227"/>
      <c r="PZX1" s="190"/>
      <c r="PZY1" s="190"/>
      <c r="PZZ1" s="190"/>
      <c r="QAA1" s="190"/>
      <c r="QAB1" s="225">
        <f>+'IN PHIẾU THU'!QAC1</f>
        <v>0</v>
      </c>
      <c r="QAC1" s="226"/>
      <c r="QAD1" s="226"/>
      <c r="QAE1" s="227"/>
      <c r="QAF1" s="190"/>
      <c r="QAG1" s="190"/>
      <c r="QAH1" s="190"/>
      <c r="QAI1" s="190"/>
      <c r="QAJ1" s="225">
        <f>+'IN PHIẾU THU'!QAK1</f>
        <v>0</v>
      </c>
      <c r="QAK1" s="226"/>
      <c r="QAL1" s="226"/>
      <c r="QAM1" s="227"/>
      <c r="QAN1" s="190"/>
      <c r="QAO1" s="190"/>
      <c r="QAP1" s="190"/>
      <c r="QAQ1" s="190"/>
      <c r="QAR1" s="225">
        <f>+'IN PHIẾU THU'!QAS1</f>
        <v>0</v>
      </c>
      <c r="QAS1" s="226"/>
      <c r="QAT1" s="226"/>
      <c r="QAU1" s="227"/>
      <c r="QAV1" s="190"/>
      <c r="QAW1" s="190"/>
      <c r="QAX1" s="190"/>
      <c r="QAY1" s="190"/>
      <c r="QAZ1" s="225">
        <f>+'IN PHIẾU THU'!QBA1</f>
        <v>0</v>
      </c>
      <c r="QBA1" s="226"/>
      <c r="QBB1" s="226"/>
      <c r="QBC1" s="227"/>
      <c r="QBD1" s="190"/>
      <c r="QBE1" s="190"/>
      <c r="QBF1" s="190"/>
      <c r="QBG1" s="190"/>
      <c r="QBH1" s="225">
        <f>+'IN PHIẾU THU'!QBI1</f>
        <v>0</v>
      </c>
      <c r="QBI1" s="226"/>
      <c r="QBJ1" s="226"/>
      <c r="QBK1" s="227"/>
      <c r="QBL1" s="190"/>
      <c r="QBM1" s="190"/>
      <c r="QBN1" s="190"/>
      <c r="QBO1" s="190"/>
      <c r="QBP1" s="225">
        <f>+'IN PHIẾU THU'!QBQ1</f>
        <v>0</v>
      </c>
      <c r="QBQ1" s="226"/>
      <c r="QBR1" s="226"/>
      <c r="QBS1" s="227"/>
      <c r="QBT1" s="190"/>
      <c r="QBU1" s="190"/>
      <c r="QBV1" s="190"/>
      <c r="QBW1" s="190"/>
      <c r="QBX1" s="225">
        <f>+'IN PHIẾU THU'!QBY1</f>
        <v>0</v>
      </c>
      <c r="QBY1" s="226"/>
      <c r="QBZ1" s="226"/>
      <c r="QCA1" s="227"/>
      <c r="QCB1" s="190"/>
      <c r="QCC1" s="190"/>
      <c r="QCD1" s="190"/>
      <c r="QCE1" s="190"/>
      <c r="QCF1" s="225">
        <f>+'IN PHIẾU THU'!QCG1</f>
        <v>0</v>
      </c>
      <c r="QCG1" s="226"/>
      <c r="QCH1" s="226"/>
      <c r="QCI1" s="227"/>
      <c r="QCJ1" s="190"/>
      <c r="QCK1" s="190"/>
      <c r="QCL1" s="190"/>
      <c r="QCM1" s="190"/>
      <c r="QCN1" s="225">
        <f>+'IN PHIẾU THU'!QCO1</f>
        <v>0</v>
      </c>
      <c r="QCO1" s="226"/>
      <c r="QCP1" s="226"/>
      <c r="QCQ1" s="227"/>
      <c r="QCR1" s="190"/>
      <c r="QCS1" s="190"/>
      <c r="QCT1" s="190"/>
      <c r="QCU1" s="190"/>
      <c r="QCV1" s="225">
        <f>+'IN PHIẾU THU'!QCW1</f>
        <v>0</v>
      </c>
      <c r="QCW1" s="226"/>
      <c r="QCX1" s="226"/>
      <c r="QCY1" s="227"/>
      <c r="QCZ1" s="190"/>
      <c r="QDA1" s="190"/>
      <c r="QDB1" s="190"/>
      <c r="QDC1" s="190"/>
      <c r="QDD1" s="225">
        <f>+'IN PHIẾU THU'!QDE1</f>
        <v>0</v>
      </c>
      <c r="QDE1" s="226"/>
      <c r="QDF1" s="226"/>
      <c r="QDG1" s="227"/>
      <c r="QDH1" s="190"/>
      <c r="QDI1" s="190"/>
      <c r="QDJ1" s="190"/>
      <c r="QDK1" s="190"/>
      <c r="QDL1" s="225">
        <f>+'IN PHIẾU THU'!QDM1</f>
        <v>0</v>
      </c>
      <c r="QDM1" s="226"/>
      <c r="QDN1" s="226"/>
      <c r="QDO1" s="227"/>
      <c r="QDP1" s="190"/>
      <c r="QDQ1" s="190"/>
      <c r="QDR1" s="190"/>
      <c r="QDS1" s="190"/>
      <c r="QDT1" s="225">
        <f>+'IN PHIẾU THU'!QDU1</f>
        <v>0</v>
      </c>
      <c r="QDU1" s="226"/>
      <c r="QDV1" s="226"/>
      <c r="QDW1" s="227"/>
      <c r="QDX1" s="190"/>
      <c r="QDY1" s="190"/>
      <c r="QDZ1" s="190"/>
      <c r="QEA1" s="190"/>
      <c r="QEB1" s="225">
        <f>+'IN PHIẾU THU'!QEC1</f>
        <v>0</v>
      </c>
      <c r="QEC1" s="226"/>
      <c r="QED1" s="226"/>
      <c r="QEE1" s="227"/>
      <c r="QEF1" s="190"/>
      <c r="QEG1" s="190"/>
      <c r="QEH1" s="190"/>
      <c r="QEI1" s="190"/>
      <c r="QEJ1" s="225">
        <f>+'IN PHIẾU THU'!QEK1</f>
        <v>0</v>
      </c>
      <c r="QEK1" s="226"/>
      <c r="QEL1" s="226"/>
      <c r="QEM1" s="227"/>
      <c r="QEN1" s="190"/>
      <c r="QEO1" s="190"/>
      <c r="QEP1" s="190"/>
      <c r="QEQ1" s="190"/>
      <c r="QER1" s="225">
        <f>+'IN PHIẾU THU'!QES1</f>
        <v>0</v>
      </c>
      <c r="QES1" s="226"/>
      <c r="QET1" s="226"/>
      <c r="QEU1" s="227"/>
      <c r="QEV1" s="190"/>
      <c r="QEW1" s="190"/>
      <c r="QEX1" s="190"/>
      <c r="QEY1" s="190"/>
      <c r="QEZ1" s="225">
        <f>+'IN PHIẾU THU'!QFA1</f>
        <v>0</v>
      </c>
      <c r="QFA1" s="226"/>
      <c r="QFB1" s="226"/>
      <c r="QFC1" s="227"/>
      <c r="QFD1" s="190"/>
      <c r="QFE1" s="190"/>
      <c r="QFF1" s="190"/>
      <c r="QFG1" s="190"/>
      <c r="QFH1" s="225">
        <f>+'IN PHIẾU THU'!QFI1</f>
        <v>0</v>
      </c>
      <c r="QFI1" s="226"/>
      <c r="QFJ1" s="226"/>
      <c r="QFK1" s="227"/>
      <c r="QFL1" s="190"/>
      <c r="QFM1" s="190"/>
      <c r="QFN1" s="190"/>
      <c r="QFO1" s="190"/>
      <c r="QFP1" s="225">
        <f>+'IN PHIẾU THU'!QFQ1</f>
        <v>0</v>
      </c>
      <c r="QFQ1" s="226"/>
      <c r="QFR1" s="226"/>
      <c r="QFS1" s="227"/>
      <c r="QFT1" s="190"/>
      <c r="QFU1" s="190"/>
      <c r="QFV1" s="190"/>
      <c r="QFW1" s="190"/>
      <c r="QFX1" s="225">
        <f>+'IN PHIẾU THU'!QFY1</f>
        <v>0</v>
      </c>
      <c r="QFY1" s="226"/>
      <c r="QFZ1" s="226"/>
      <c r="QGA1" s="227"/>
      <c r="QGB1" s="190"/>
      <c r="QGC1" s="190"/>
      <c r="QGD1" s="190"/>
      <c r="QGE1" s="190"/>
      <c r="QGF1" s="225">
        <f>+'IN PHIẾU THU'!QGG1</f>
        <v>0</v>
      </c>
      <c r="QGG1" s="226"/>
      <c r="QGH1" s="226"/>
      <c r="QGI1" s="227"/>
      <c r="QGJ1" s="190"/>
      <c r="QGK1" s="190"/>
      <c r="QGL1" s="190"/>
      <c r="QGM1" s="190"/>
      <c r="QGN1" s="225">
        <f>+'IN PHIẾU THU'!QGO1</f>
        <v>0</v>
      </c>
      <c r="QGO1" s="226"/>
      <c r="QGP1" s="226"/>
      <c r="QGQ1" s="227"/>
      <c r="QGR1" s="190"/>
      <c r="QGS1" s="190"/>
      <c r="QGT1" s="190"/>
      <c r="QGU1" s="190"/>
      <c r="QGV1" s="225">
        <f>+'IN PHIẾU THU'!QGW1</f>
        <v>0</v>
      </c>
      <c r="QGW1" s="226"/>
      <c r="QGX1" s="226"/>
      <c r="QGY1" s="227"/>
      <c r="QGZ1" s="190"/>
      <c r="QHA1" s="190"/>
      <c r="QHB1" s="190"/>
      <c r="QHC1" s="190"/>
      <c r="QHD1" s="225">
        <f>+'IN PHIẾU THU'!QHE1</f>
        <v>0</v>
      </c>
      <c r="QHE1" s="226"/>
      <c r="QHF1" s="226"/>
      <c r="QHG1" s="227"/>
      <c r="QHH1" s="190"/>
      <c r="QHI1" s="190"/>
      <c r="QHJ1" s="190"/>
      <c r="QHK1" s="190"/>
      <c r="QHL1" s="225">
        <f>+'IN PHIẾU THU'!QHM1</f>
        <v>0</v>
      </c>
      <c r="QHM1" s="226"/>
      <c r="QHN1" s="226"/>
      <c r="QHO1" s="227"/>
      <c r="QHP1" s="190"/>
      <c r="QHQ1" s="190"/>
      <c r="QHR1" s="190"/>
      <c r="QHS1" s="190"/>
      <c r="QHT1" s="225">
        <f>+'IN PHIẾU THU'!QHU1</f>
        <v>0</v>
      </c>
      <c r="QHU1" s="226"/>
      <c r="QHV1" s="226"/>
      <c r="QHW1" s="227"/>
      <c r="QHX1" s="190"/>
      <c r="QHY1" s="190"/>
      <c r="QHZ1" s="190"/>
      <c r="QIA1" s="190"/>
      <c r="QIB1" s="225">
        <f>+'IN PHIẾU THU'!QIC1</f>
        <v>0</v>
      </c>
      <c r="QIC1" s="226"/>
      <c r="QID1" s="226"/>
      <c r="QIE1" s="227"/>
      <c r="QIF1" s="190"/>
      <c r="QIG1" s="190"/>
      <c r="QIH1" s="190"/>
      <c r="QII1" s="190"/>
      <c r="QIJ1" s="225">
        <f>+'IN PHIẾU THU'!QIK1</f>
        <v>0</v>
      </c>
      <c r="QIK1" s="226"/>
      <c r="QIL1" s="226"/>
      <c r="QIM1" s="227"/>
      <c r="QIN1" s="190"/>
      <c r="QIO1" s="190"/>
      <c r="QIP1" s="190"/>
      <c r="QIQ1" s="190"/>
      <c r="QIR1" s="225">
        <f>+'IN PHIẾU THU'!QIS1</f>
        <v>0</v>
      </c>
      <c r="QIS1" s="226"/>
      <c r="QIT1" s="226"/>
      <c r="QIU1" s="227"/>
      <c r="QIV1" s="190"/>
      <c r="QIW1" s="190"/>
      <c r="QIX1" s="190"/>
      <c r="QIY1" s="190"/>
      <c r="QIZ1" s="225">
        <f>+'IN PHIẾU THU'!QJA1</f>
        <v>0</v>
      </c>
      <c r="QJA1" s="226"/>
      <c r="QJB1" s="226"/>
      <c r="QJC1" s="227"/>
      <c r="QJD1" s="190"/>
      <c r="QJE1" s="190"/>
      <c r="QJF1" s="190"/>
      <c r="QJG1" s="190"/>
      <c r="QJH1" s="225">
        <f>+'IN PHIẾU THU'!QJI1</f>
        <v>0</v>
      </c>
      <c r="QJI1" s="226"/>
      <c r="QJJ1" s="226"/>
      <c r="QJK1" s="227"/>
      <c r="QJL1" s="190"/>
      <c r="QJM1" s="190"/>
      <c r="QJN1" s="190"/>
      <c r="QJO1" s="190"/>
      <c r="QJP1" s="225">
        <f>+'IN PHIẾU THU'!QJQ1</f>
        <v>0</v>
      </c>
      <c r="QJQ1" s="226"/>
      <c r="QJR1" s="226"/>
      <c r="QJS1" s="227"/>
      <c r="QJT1" s="190"/>
      <c r="QJU1" s="190"/>
      <c r="QJV1" s="190"/>
      <c r="QJW1" s="190"/>
      <c r="QJX1" s="225">
        <f>+'IN PHIẾU THU'!QJY1</f>
        <v>0</v>
      </c>
      <c r="QJY1" s="226"/>
      <c r="QJZ1" s="226"/>
      <c r="QKA1" s="227"/>
      <c r="QKB1" s="190"/>
      <c r="QKC1" s="190"/>
      <c r="QKD1" s="190"/>
      <c r="QKE1" s="190"/>
      <c r="QKF1" s="225">
        <f>+'IN PHIẾU THU'!QKG1</f>
        <v>0</v>
      </c>
      <c r="QKG1" s="226"/>
      <c r="QKH1" s="226"/>
      <c r="QKI1" s="227"/>
      <c r="QKJ1" s="190"/>
      <c r="QKK1" s="190"/>
      <c r="QKL1" s="190"/>
      <c r="QKM1" s="190"/>
      <c r="QKN1" s="225">
        <f>+'IN PHIẾU THU'!QKO1</f>
        <v>0</v>
      </c>
      <c r="QKO1" s="226"/>
      <c r="QKP1" s="226"/>
      <c r="QKQ1" s="227"/>
      <c r="QKR1" s="190"/>
      <c r="QKS1" s="190"/>
      <c r="QKT1" s="190"/>
      <c r="QKU1" s="190"/>
      <c r="QKV1" s="225">
        <f>+'IN PHIẾU THU'!QKW1</f>
        <v>0</v>
      </c>
      <c r="QKW1" s="226"/>
      <c r="QKX1" s="226"/>
      <c r="QKY1" s="227"/>
      <c r="QKZ1" s="190"/>
      <c r="QLA1" s="190"/>
      <c r="QLB1" s="190"/>
      <c r="QLC1" s="190"/>
      <c r="QLD1" s="225">
        <f>+'IN PHIẾU THU'!QLE1</f>
        <v>0</v>
      </c>
      <c r="QLE1" s="226"/>
      <c r="QLF1" s="226"/>
      <c r="QLG1" s="227"/>
      <c r="QLH1" s="190"/>
      <c r="QLI1" s="190"/>
      <c r="QLJ1" s="190"/>
      <c r="QLK1" s="190"/>
      <c r="QLL1" s="225">
        <f>+'IN PHIẾU THU'!QLM1</f>
        <v>0</v>
      </c>
      <c r="QLM1" s="226"/>
      <c r="QLN1" s="226"/>
      <c r="QLO1" s="227"/>
      <c r="QLP1" s="190"/>
      <c r="QLQ1" s="190"/>
      <c r="QLR1" s="190"/>
      <c r="QLS1" s="190"/>
      <c r="QLT1" s="225">
        <f>+'IN PHIẾU THU'!QLU1</f>
        <v>0</v>
      </c>
      <c r="QLU1" s="226"/>
      <c r="QLV1" s="226"/>
      <c r="QLW1" s="227"/>
      <c r="QLX1" s="190"/>
      <c r="QLY1" s="190"/>
      <c r="QLZ1" s="190"/>
      <c r="QMA1" s="190"/>
      <c r="QMB1" s="225">
        <f>+'IN PHIẾU THU'!QMC1</f>
        <v>0</v>
      </c>
      <c r="QMC1" s="226"/>
      <c r="QMD1" s="226"/>
      <c r="QME1" s="227"/>
      <c r="QMF1" s="190"/>
      <c r="QMG1" s="190"/>
      <c r="QMH1" s="190"/>
      <c r="QMI1" s="190"/>
      <c r="QMJ1" s="225">
        <f>+'IN PHIẾU THU'!QMK1</f>
        <v>0</v>
      </c>
      <c r="QMK1" s="226"/>
      <c r="QML1" s="226"/>
      <c r="QMM1" s="227"/>
      <c r="QMN1" s="190"/>
      <c r="QMO1" s="190"/>
      <c r="QMP1" s="190"/>
      <c r="QMQ1" s="190"/>
      <c r="QMR1" s="225">
        <f>+'IN PHIẾU THU'!QMS1</f>
        <v>0</v>
      </c>
      <c r="QMS1" s="226"/>
      <c r="QMT1" s="226"/>
      <c r="QMU1" s="227"/>
      <c r="QMV1" s="190"/>
      <c r="QMW1" s="190"/>
      <c r="QMX1" s="190"/>
      <c r="QMY1" s="190"/>
      <c r="QMZ1" s="225">
        <f>+'IN PHIẾU THU'!QNA1</f>
        <v>0</v>
      </c>
      <c r="QNA1" s="226"/>
      <c r="QNB1" s="226"/>
      <c r="QNC1" s="227"/>
      <c r="QND1" s="190"/>
      <c r="QNE1" s="190"/>
      <c r="QNF1" s="190"/>
      <c r="QNG1" s="190"/>
      <c r="QNH1" s="225">
        <f>+'IN PHIẾU THU'!QNI1</f>
        <v>0</v>
      </c>
      <c r="QNI1" s="226"/>
      <c r="QNJ1" s="226"/>
      <c r="QNK1" s="227"/>
      <c r="QNL1" s="190"/>
      <c r="QNM1" s="190"/>
      <c r="QNN1" s="190"/>
      <c r="QNO1" s="190"/>
      <c r="QNP1" s="225">
        <f>+'IN PHIẾU THU'!QNQ1</f>
        <v>0</v>
      </c>
      <c r="QNQ1" s="226"/>
      <c r="QNR1" s="226"/>
      <c r="QNS1" s="227"/>
      <c r="QNT1" s="190"/>
      <c r="QNU1" s="190"/>
      <c r="QNV1" s="190"/>
      <c r="QNW1" s="190"/>
      <c r="QNX1" s="225">
        <f>+'IN PHIẾU THU'!QNY1</f>
        <v>0</v>
      </c>
      <c r="QNY1" s="226"/>
      <c r="QNZ1" s="226"/>
      <c r="QOA1" s="227"/>
      <c r="QOB1" s="190"/>
      <c r="QOC1" s="190"/>
      <c r="QOD1" s="190"/>
      <c r="QOE1" s="190"/>
      <c r="QOF1" s="225">
        <f>+'IN PHIẾU THU'!QOG1</f>
        <v>0</v>
      </c>
      <c r="QOG1" s="226"/>
      <c r="QOH1" s="226"/>
      <c r="QOI1" s="227"/>
      <c r="QOJ1" s="190"/>
      <c r="QOK1" s="190"/>
      <c r="QOL1" s="190"/>
      <c r="QOM1" s="190"/>
      <c r="QON1" s="225">
        <f>+'IN PHIẾU THU'!QOO1</f>
        <v>0</v>
      </c>
      <c r="QOO1" s="226"/>
      <c r="QOP1" s="226"/>
      <c r="QOQ1" s="227"/>
      <c r="QOR1" s="190"/>
      <c r="QOS1" s="190"/>
      <c r="QOT1" s="190"/>
      <c r="QOU1" s="190"/>
      <c r="QOV1" s="225">
        <f>+'IN PHIẾU THU'!QOW1</f>
        <v>0</v>
      </c>
      <c r="QOW1" s="226"/>
      <c r="QOX1" s="226"/>
      <c r="QOY1" s="227"/>
      <c r="QOZ1" s="190"/>
      <c r="QPA1" s="190"/>
      <c r="QPB1" s="190"/>
      <c r="QPC1" s="190"/>
      <c r="QPD1" s="225">
        <f>+'IN PHIẾU THU'!QPE1</f>
        <v>0</v>
      </c>
      <c r="QPE1" s="226"/>
      <c r="QPF1" s="226"/>
      <c r="QPG1" s="227"/>
      <c r="QPH1" s="190"/>
      <c r="QPI1" s="190"/>
      <c r="QPJ1" s="190"/>
      <c r="QPK1" s="190"/>
      <c r="QPL1" s="225">
        <f>+'IN PHIẾU THU'!QPM1</f>
        <v>0</v>
      </c>
      <c r="QPM1" s="226"/>
      <c r="QPN1" s="226"/>
      <c r="QPO1" s="227"/>
      <c r="QPP1" s="190"/>
      <c r="QPQ1" s="190"/>
      <c r="QPR1" s="190"/>
      <c r="QPS1" s="190"/>
      <c r="QPT1" s="225">
        <f>+'IN PHIẾU THU'!QPU1</f>
        <v>0</v>
      </c>
      <c r="QPU1" s="226"/>
      <c r="QPV1" s="226"/>
      <c r="QPW1" s="227"/>
      <c r="QPX1" s="190"/>
      <c r="QPY1" s="190"/>
      <c r="QPZ1" s="190"/>
      <c r="QQA1" s="190"/>
      <c r="QQB1" s="225">
        <f>+'IN PHIẾU THU'!QQC1</f>
        <v>0</v>
      </c>
      <c r="QQC1" s="226"/>
      <c r="QQD1" s="226"/>
      <c r="QQE1" s="227"/>
      <c r="QQF1" s="190"/>
      <c r="QQG1" s="190"/>
      <c r="QQH1" s="190"/>
      <c r="QQI1" s="190"/>
      <c r="QQJ1" s="225">
        <f>+'IN PHIẾU THU'!QQK1</f>
        <v>0</v>
      </c>
      <c r="QQK1" s="226"/>
      <c r="QQL1" s="226"/>
      <c r="QQM1" s="227"/>
      <c r="QQN1" s="190"/>
      <c r="QQO1" s="190"/>
      <c r="QQP1" s="190"/>
      <c r="QQQ1" s="190"/>
      <c r="QQR1" s="225">
        <f>+'IN PHIẾU THU'!QQS1</f>
        <v>0</v>
      </c>
      <c r="QQS1" s="226"/>
      <c r="QQT1" s="226"/>
      <c r="QQU1" s="227"/>
      <c r="QQV1" s="190"/>
      <c r="QQW1" s="190"/>
      <c r="QQX1" s="190"/>
      <c r="QQY1" s="190"/>
      <c r="QQZ1" s="225">
        <f>+'IN PHIẾU THU'!QRA1</f>
        <v>0</v>
      </c>
      <c r="QRA1" s="226"/>
      <c r="QRB1" s="226"/>
      <c r="QRC1" s="227"/>
      <c r="QRD1" s="190"/>
      <c r="QRE1" s="190"/>
      <c r="QRF1" s="190"/>
      <c r="QRG1" s="190"/>
      <c r="QRH1" s="225">
        <f>+'IN PHIẾU THU'!QRI1</f>
        <v>0</v>
      </c>
      <c r="QRI1" s="226"/>
      <c r="QRJ1" s="226"/>
      <c r="QRK1" s="227"/>
      <c r="QRL1" s="190"/>
      <c r="QRM1" s="190"/>
      <c r="QRN1" s="190"/>
      <c r="QRO1" s="190"/>
      <c r="QRP1" s="225">
        <f>+'IN PHIẾU THU'!QRQ1</f>
        <v>0</v>
      </c>
      <c r="QRQ1" s="226"/>
      <c r="QRR1" s="226"/>
      <c r="QRS1" s="227"/>
      <c r="QRT1" s="190"/>
      <c r="QRU1" s="190"/>
      <c r="QRV1" s="190"/>
      <c r="QRW1" s="190"/>
      <c r="QRX1" s="225">
        <f>+'IN PHIẾU THU'!QRY1</f>
        <v>0</v>
      </c>
      <c r="QRY1" s="226"/>
      <c r="QRZ1" s="226"/>
      <c r="QSA1" s="227"/>
      <c r="QSB1" s="190"/>
      <c r="QSC1" s="190"/>
      <c r="QSD1" s="190"/>
      <c r="QSE1" s="190"/>
      <c r="QSF1" s="225">
        <f>+'IN PHIẾU THU'!QSG1</f>
        <v>0</v>
      </c>
      <c r="QSG1" s="226"/>
      <c r="QSH1" s="226"/>
      <c r="QSI1" s="227"/>
      <c r="QSJ1" s="190"/>
      <c r="QSK1" s="190"/>
      <c r="QSL1" s="190"/>
      <c r="QSM1" s="190"/>
      <c r="QSN1" s="225">
        <f>+'IN PHIẾU THU'!QSO1</f>
        <v>0</v>
      </c>
      <c r="QSO1" s="226"/>
      <c r="QSP1" s="226"/>
      <c r="QSQ1" s="227"/>
      <c r="QSR1" s="190"/>
      <c r="QSS1" s="190"/>
      <c r="QST1" s="190"/>
      <c r="QSU1" s="190"/>
      <c r="QSV1" s="225">
        <f>+'IN PHIẾU THU'!QSW1</f>
        <v>0</v>
      </c>
      <c r="QSW1" s="226"/>
      <c r="QSX1" s="226"/>
      <c r="QSY1" s="227"/>
      <c r="QSZ1" s="190"/>
      <c r="QTA1" s="190"/>
      <c r="QTB1" s="190"/>
      <c r="QTC1" s="190"/>
      <c r="QTD1" s="225">
        <f>+'IN PHIẾU THU'!QTE1</f>
        <v>0</v>
      </c>
      <c r="QTE1" s="226"/>
      <c r="QTF1" s="226"/>
      <c r="QTG1" s="227"/>
      <c r="QTH1" s="190"/>
      <c r="QTI1" s="190"/>
      <c r="QTJ1" s="190"/>
      <c r="QTK1" s="190"/>
      <c r="QTL1" s="225">
        <f>+'IN PHIẾU THU'!QTM1</f>
        <v>0</v>
      </c>
      <c r="QTM1" s="226"/>
      <c r="QTN1" s="226"/>
      <c r="QTO1" s="227"/>
      <c r="QTP1" s="190"/>
      <c r="QTQ1" s="190"/>
      <c r="QTR1" s="190"/>
      <c r="QTS1" s="190"/>
      <c r="QTT1" s="225">
        <f>+'IN PHIẾU THU'!QTU1</f>
        <v>0</v>
      </c>
      <c r="QTU1" s="226"/>
      <c r="QTV1" s="226"/>
      <c r="QTW1" s="227"/>
      <c r="QTX1" s="190"/>
      <c r="QTY1" s="190"/>
      <c r="QTZ1" s="190"/>
      <c r="QUA1" s="190"/>
      <c r="QUB1" s="225">
        <f>+'IN PHIẾU THU'!QUC1</f>
        <v>0</v>
      </c>
      <c r="QUC1" s="226"/>
      <c r="QUD1" s="226"/>
      <c r="QUE1" s="227"/>
      <c r="QUF1" s="190"/>
      <c r="QUG1" s="190"/>
      <c r="QUH1" s="190"/>
      <c r="QUI1" s="190"/>
      <c r="QUJ1" s="225">
        <f>+'IN PHIẾU THU'!QUK1</f>
        <v>0</v>
      </c>
      <c r="QUK1" s="226"/>
      <c r="QUL1" s="226"/>
      <c r="QUM1" s="227"/>
      <c r="QUN1" s="190"/>
      <c r="QUO1" s="190"/>
      <c r="QUP1" s="190"/>
      <c r="QUQ1" s="190"/>
      <c r="QUR1" s="225">
        <f>+'IN PHIẾU THU'!QUS1</f>
        <v>0</v>
      </c>
      <c r="QUS1" s="226"/>
      <c r="QUT1" s="226"/>
      <c r="QUU1" s="227"/>
      <c r="QUV1" s="190"/>
      <c r="QUW1" s="190"/>
      <c r="QUX1" s="190"/>
      <c r="QUY1" s="190"/>
      <c r="QUZ1" s="225">
        <f>+'IN PHIẾU THU'!QVA1</f>
        <v>0</v>
      </c>
      <c r="QVA1" s="226"/>
      <c r="QVB1" s="226"/>
      <c r="QVC1" s="227"/>
      <c r="QVD1" s="190"/>
      <c r="QVE1" s="190"/>
      <c r="QVF1" s="190"/>
      <c r="QVG1" s="190"/>
      <c r="QVH1" s="225">
        <f>+'IN PHIẾU THU'!QVI1</f>
        <v>0</v>
      </c>
      <c r="QVI1" s="226"/>
      <c r="QVJ1" s="226"/>
      <c r="QVK1" s="227"/>
      <c r="QVL1" s="190"/>
      <c r="QVM1" s="190"/>
      <c r="QVN1" s="190"/>
      <c r="QVO1" s="190"/>
      <c r="QVP1" s="225">
        <f>+'IN PHIẾU THU'!QVQ1</f>
        <v>0</v>
      </c>
      <c r="QVQ1" s="226"/>
      <c r="QVR1" s="226"/>
      <c r="QVS1" s="227"/>
      <c r="QVT1" s="190"/>
      <c r="QVU1" s="190"/>
      <c r="QVV1" s="190"/>
      <c r="QVW1" s="190"/>
      <c r="QVX1" s="225">
        <f>+'IN PHIẾU THU'!QVY1</f>
        <v>0</v>
      </c>
      <c r="QVY1" s="226"/>
      <c r="QVZ1" s="226"/>
      <c r="QWA1" s="227"/>
      <c r="QWB1" s="190"/>
      <c r="QWC1" s="190"/>
      <c r="QWD1" s="190"/>
      <c r="QWE1" s="190"/>
      <c r="QWF1" s="225">
        <f>+'IN PHIẾU THU'!QWG1</f>
        <v>0</v>
      </c>
      <c r="QWG1" s="226"/>
      <c r="QWH1" s="226"/>
      <c r="QWI1" s="227"/>
      <c r="QWJ1" s="190"/>
      <c r="QWK1" s="190"/>
      <c r="QWL1" s="190"/>
      <c r="QWM1" s="190"/>
      <c r="QWN1" s="225">
        <f>+'IN PHIẾU THU'!QWO1</f>
        <v>0</v>
      </c>
      <c r="QWO1" s="226"/>
      <c r="QWP1" s="226"/>
      <c r="QWQ1" s="227"/>
      <c r="QWR1" s="190"/>
      <c r="QWS1" s="190"/>
      <c r="QWT1" s="190"/>
      <c r="QWU1" s="190"/>
      <c r="QWV1" s="225">
        <f>+'IN PHIẾU THU'!QWW1</f>
        <v>0</v>
      </c>
      <c r="QWW1" s="226"/>
      <c r="QWX1" s="226"/>
      <c r="QWY1" s="227"/>
      <c r="QWZ1" s="190"/>
      <c r="QXA1" s="190"/>
      <c r="QXB1" s="190"/>
      <c r="QXC1" s="190"/>
      <c r="QXD1" s="225">
        <f>+'IN PHIẾU THU'!QXE1</f>
        <v>0</v>
      </c>
      <c r="QXE1" s="226"/>
      <c r="QXF1" s="226"/>
      <c r="QXG1" s="227"/>
      <c r="QXH1" s="190"/>
      <c r="QXI1" s="190"/>
      <c r="QXJ1" s="190"/>
      <c r="QXK1" s="190"/>
      <c r="QXL1" s="225">
        <f>+'IN PHIẾU THU'!QXM1</f>
        <v>0</v>
      </c>
      <c r="QXM1" s="226"/>
      <c r="QXN1" s="226"/>
      <c r="QXO1" s="227"/>
      <c r="QXP1" s="190"/>
      <c r="QXQ1" s="190"/>
      <c r="QXR1" s="190"/>
      <c r="QXS1" s="190"/>
      <c r="QXT1" s="225">
        <f>+'IN PHIẾU THU'!QXU1</f>
        <v>0</v>
      </c>
      <c r="QXU1" s="226"/>
      <c r="QXV1" s="226"/>
      <c r="QXW1" s="227"/>
      <c r="QXX1" s="190"/>
      <c r="QXY1" s="190"/>
      <c r="QXZ1" s="190"/>
      <c r="QYA1" s="190"/>
      <c r="QYB1" s="225">
        <f>+'IN PHIẾU THU'!QYC1</f>
        <v>0</v>
      </c>
      <c r="QYC1" s="226"/>
      <c r="QYD1" s="226"/>
      <c r="QYE1" s="227"/>
      <c r="QYF1" s="190"/>
      <c r="QYG1" s="190"/>
      <c r="QYH1" s="190"/>
      <c r="QYI1" s="190"/>
      <c r="QYJ1" s="225">
        <f>+'IN PHIẾU THU'!QYK1</f>
        <v>0</v>
      </c>
      <c r="QYK1" s="226"/>
      <c r="QYL1" s="226"/>
      <c r="QYM1" s="227"/>
      <c r="QYN1" s="190"/>
      <c r="QYO1" s="190"/>
      <c r="QYP1" s="190"/>
      <c r="QYQ1" s="190"/>
      <c r="QYR1" s="225">
        <f>+'IN PHIẾU THU'!QYS1</f>
        <v>0</v>
      </c>
      <c r="QYS1" s="226"/>
      <c r="QYT1" s="226"/>
      <c r="QYU1" s="227"/>
      <c r="QYV1" s="190"/>
      <c r="QYW1" s="190"/>
      <c r="QYX1" s="190"/>
      <c r="QYY1" s="190"/>
      <c r="QYZ1" s="225">
        <f>+'IN PHIẾU THU'!QZA1</f>
        <v>0</v>
      </c>
      <c r="QZA1" s="226"/>
      <c r="QZB1" s="226"/>
      <c r="QZC1" s="227"/>
      <c r="QZD1" s="190"/>
      <c r="QZE1" s="190"/>
      <c r="QZF1" s="190"/>
      <c r="QZG1" s="190"/>
      <c r="QZH1" s="225">
        <f>+'IN PHIẾU THU'!QZI1</f>
        <v>0</v>
      </c>
      <c r="QZI1" s="226"/>
      <c r="QZJ1" s="226"/>
      <c r="QZK1" s="227"/>
      <c r="QZL1" s="190"/>
      <c r="QZM1" s="190"/>
      <c r="QZN1" s="190"/>
      <c r="QZO1" s="190"/>
      <c r="QZP1" s="225">
        <f>+'IN PHIẾU THU'!QZQ1</f>
        <v>0</v>
      </c>
      <c r="QZQ1" s="226"/>
      <c r="QZR1" s="226"/>
      <c r="QZS1" s="227"/>
      <c r="QZT1" s="190"/>
      <c r="QZU1" s="190"/>
      <c r="QZV1" s="190"/>
      <c r="QZW1" s="190"/>
      <c r="QZX1" s="225">
        <f>+'IN PHIẾU THU'!QZY1</f>
        <v>0</v>
      </c>
      <c r="QZY1" s="226"/>
      <c r="QZZ1" s="226"/>
      <c r="RAA1" s="227"/>
      <c r="RAB1" s="190"/>
      <c r="RAC1" s="190"/>
      <c r="RAD1" s="190"/>
      <c r="RAE1" s="190"/>
      <c r="RAF1" s="225">
        <f>+'IN PHIẾU THU'!RAG1</f>
        <v>0</v>
      </c>
      <c r="RAG1" s="226"/>
      <c r="RAH1" s="226"/>
      <c r="RAI1" s="227"/>
      <c r="RAJ1" s="190"/>
      <c r="RAK1" s="190"/>
      <c r="RAL1" s="190"/>
      <c r="RAM1" s="190"/>
      <c r="RAN1" s="225">
        <f>+'IN PHIẾU THU'!RAO1</f>
        <v>0</v>
      </c>
      <c r="RAO1" s="226"/>
      <c r="RAP1" s="226"/>
      <c r="RAQ1" s="227"/>
      <c r="RAR1" s="190"/>
      <c r="RAS1" s="190"/>
      <c r="RAT1" s="190"/>
      <c r="RAU1" s="190"/>
      <c r="RAV1" s="225">
        <f>+'IN PHIẾU THU'!RAW1</f>
        <v>0</v>
      </c>
      <c r="RAW1" s="226"/>
      <c r="RAX1" s="226"/>
      <c r="RAY1" s="227"/>
      <c r="RAZ1" s="190"/>
      <c r="RBA1" s="190"/>
      <c r="RBB1" s="190"/>
      <c r="RBC1" s="190"/>
      <c r="RBD1" s="225">
        <f>+'IN PHIẾU THU'!RBE1</f>
        <v>0</v>
      </c>
      <c r="RBE1" s="226"/>
      <c r="RBF1" s="226"/>
      <c r="RBG1" s="227"/>
      <c r="RBH1" s="190"/>
      <c r="RBI1" s="190"/>
      <c r="RBJ1" s="190"/>
      <c r="RBK1" s="190"/>
      <c r="RBL1" s="225">
        <f>+'IN PHIẾU THU'!RBM1</f>
        <v>0</v>
      </c>
      <c r="RBM1" s="226"/>
      <c r="RBN1" s="226"/>
      <c r="RBO1" s="227"/>
      <c r="RBP1" s="190"/>
      <c r="RBQ1" s="190"/>
      <c r="RBR1" s="190"/>
      <c r="RBS1" s="190"/>
      <c r="RBT1" s="225">
        <f>+'IN PHIẾU THU'!RBU1</f>
        <v>0</v>
      </c>
      <c r="RBU1" s="226"/>
      <c r="RBV1" s="226"/>
      <c r="RBW1" s="227"/>
      <c r="RBX1" s="190"/>
      <c r="RBY1" s="190"/>
      <c r="RBZ1" s="190"/>
      <c r="RCA1" s="190"/>
      <c r="RCB1" s="225">
        <f>+'IN PHIẾU THU'!RCC1</f>
        <v>0</v>
      </c>
      <c r="RCC1" s="226"/>
      <c r="RCD1" s="226"/>
      <c r="RCE1" s="227"/>
      <c r="RCF1" s="190"/>
      <c r="RCG1" s="190"/>
      <c r="RCH1" s="190"/>
      <c r="RCI1" s="190"/>
      <c r="RCJ1" s="225">
        <f>+'IN PHIẾU THU'!RCK1</f>
        <v>0</v>
      </c>
      <c r="RCK1" s="226"/>
      <c r="RCL1" s="226"/>
      <c r="RCM1" s="227"/>
      <c r="RCN1" s="190"/>
      <c r="RCO1" s="190"/>
      <c r="RCP1" s="190"/>
      <c r="RCQ1" s="190"/>
      <c r="RCR1" s="225">
        <f>+'IN PHIẾU THU'!RCS1</f>
        <v>0</v>
      </c>
      <c r="RCS1" s="226"/>
      <c r="RCT1" s="226"/>
      <c r="RCU1" s="227"/>
      <c r="RCV1" s="190"/>
      <c r="RCW1" s="190"/>
      <c r="RCX1" s="190"/>
      <c r="RCY1" s="190"/>
      <c r="RCZ1" s="225">
        <f>+'IN PHIẾU THU'!RDA1</f>
        <v>0</v>
      </c>
      <c r="RDA1" s="226"/>
      <c r="RDB1" s="226"/>
      <c r="RDC1" s="227"/>
      <c r="RDD1" s="190"/>
      <c r="RDE1" s="190"/>
      <c r="RDF1" s="190"/>
      <c r="RDG1" s="190"/>
      <c r="RDH1" s="225">
        <f>+'IN PHIẾU THU'!RDI1</f>
        <v>0</v>
      </c>
      <c r="RDI1" s="226"/>
      <c r="RDJ1" s="226"/>
      <c r="RDK1" s="227"/>
      <c r="RDL1" s="190"/>
      <c r="RDM1" s="190"/>
      <c r="RDN1" s="190"/>
      <c r="RDO1" s="190"/>
      <c r="RDP1" s="225">
        <f>+'IN PHIẾU THU'!RDQ1</f>
        <v>0</v>
      </c>
      <c r="RDQ1" s="226"/>
      <c r="RDR1" s="226"/>
      <c r="RDS1" s="227"/>
      <c r="RDT1" s="190"/>
      <c r="RDU1" s="190"/>
      <c r="RDV1" s="190"/>
      <c r="RDW1" s="190"/>
      <c r="RDX1" s="225">
        <f>+'IN PHIẾU THU'!RDY1</f>
        <v>0</v>
      </c>
      <c r="RDY1" s="226"/>
      <c r="RDZ1" s="226"/>
      <c r="REA1" s="227"/>
      <c r="REB1" s="190"/>
      <c r="REC1" s="190"/>
      <c r="RED1" s="190"/>
      <c r="REE1" s="190"/>
      <c r="REF1" s="225">
        <f>+'IN PHIẾU THU'!REG1</f>
        <v>0</v>
      </c>
      <c r="REG1" s="226"/>
      <c r="REH1" s="226"/>
      <c r="REI1" s="227"/>
      <c r="REJ1" s="190"/>
      <c r="REK1" s="190"/>
      <c r="REL1" s="190"/>
      <c r="REM1" s="190"/>
      <c r="REN1" s="225">
        <f>+'IN PHIẾU THU'!REO1</f>
        <v>0</v>
      </c>
      <c r="REO1" s="226"/>
      <c r="REP1" s="226"/>
      <c r="REQ1" s="227"/>
      <c r="RER1" s="190"/>
      <c r="RES1" s="190"/>
      <c r="RET1" s="190"/>
      <c r="REU1" s="190"/>
      <c r="REV1" s="225">
        <f>+'IN PHIẾU THU'!REW1</f>
        <v>0</v>
      </c>
      <c r="REW1" s="226"/>
      <c r="REX1" s="226"/>
      <c r="REY1" s="227"/>
      <c r="REZ1" s="190"/>
      <c r="RFA1" s="190"/>
      <c r="RFB1" s="190"/>
      <c r="RFC1" s="190"/>
      <c r="RFD1" s="225">
        <f>+'IN PHIẾU THU'!RFE1</f>
        <v>0</v>
      </c>
      <c r="RFE1" s="226"/>
      <c r="RFF1" s="226"/>
      <c r="RFG1" s="227"/>
      <c r="RFH1" s="190"/>
      <c r="RFI1" s="190"/>
      <c r="RFJ1" s="190"/>
      <c r="RFK1" s="190"/>
      <c r="RFL1" s="225">
        <f>+'IN PHIẾU THU'!RFM1</f>
        <v>0</v>
      </c>
      <c r="RFM1" s="226"/>
      <c r="RFN1" s="226"/>
      <c r="RFO1" s="227"/>
      <c r="RFP1" s="190"/>
      <c r="RFQ1" s="190"/>
      <c r="RFR1" s="190"/>
      <c r="RFS1" s="190"/>
      <c r="RFT1" s="225">
        <f>+'IN PHIẾU THU'!RFU1</f>
        <v>0</v>
      </c>
      <c r="RFU1" s="226"/>
      <c r="RFV1" s="226"/>
      <c r="RFW1" s="227"/>
      <c r="RFX1" s="190"/>
      <c r="RFY1" s="190"/>
      <c r="RFZ1" s="190"/>
      <c r="RGA1" s="190"/>
      <c r="RGB1" s="225">
        <f>+'IN PHIẾU THU'!RGC1</f>
        <v>0</v>
      </c>
      <c r="RGC1" s="226"/>
      <c r="RGD1" s="226"/>
      <c r="RGE1" s="227"/>
      <c r="RGF1" s="190"/>
      <c r="RGG1" s="190"/>
      <c r="RGH1" s="190"/>
      <c r="RGI1" s="190"/>
      <c r="RGJ1" s="225">
        <f>+'IN PHIẾU THU'!RGK1</f>
        <v>0</v>
      </c>
      <c r="RGK1" s="226"/>
      <c r="RGL1" s="226"/>
      <c r="RGM1" s="227"/>
      <c r="RGN1" s="190"/>
      <c r="RGO1" s="190"/>
      <c r="RGP1" s="190"/>
      <c r="RGQ1" s="190"/>
      <c r="RGR1" s="225">
        <f>+'IN PHIẾU THU'!RGS1</f>
        <v>0</v>
      </c>
      <c r="RGS1" s="226"/>
      <c r="RGT1" s="226"/>
      <c r="RGU1" s="227"/>
      <c r="RGV1" s="190"/>
      <c r="RGW1" s="190"/>
      <c r="RGX1" s="190"/>
      <c r="RGY1" s="190"/>
      <c r="RGZ1" s="225">
        <f>+'IN PHIẾU THU'!RHA1</f>
        <v>0</v>
      </c>
      <c r="RHA1" s="226"/>
      <c r="RHB1" s="226"/>
      <c r="RHC1" s="227"/>
      <c r="RHD1" s="190"/>
      <c r="RHE1" s="190"/>
      <c r="RHF1" s="190"/>
      <c r="RHG1" s="190"/>
      <c r="RHH1" s="225">
        <f>+'IN PHIẾU THU'!RHI1</f>
        <v>0</v>
      </c>
      <c r="RHI1" s="226"/>
      <c r="RHJ1" s="226"/>
      <c r="RHK1" s="227"/>
      <c r="RHL1" s="190"/>
      <c r="RHM1" s="190"/>
      <c r="RHN1" s="190"/>
      <c r="RHO1" s="190"/>
      <c r="RHP1" s="225">
        <f>+'IN PHIẾU THU'!RHQ1</f>
        <v>0</v>
      </c>
      <c r="RHQ1" s="226"/>
      <c r="RHR1" s="226"/>
      <c r="RHS1" s="227"/>
      <c r="RHT1" s="190"/>
      <c r="RHU1" s="190"/>
      <c r="RHV1" s="190"/>
      <c r="RHW1" s="190"/>
      <c r="RHX1" s="225">
        <f>+'IN PHIẾU THU'!RHY1</f>
        <v>0</v>
      </c>
      <c r="RHY1" s="226"/>
      <c r="RHZ1" s="226"/>
      <c r="RIA1" s="227"/>
      <c r="RIB1" s="190"/>
      <c r="RIC1" s="190"/>
      <c r="RID1" s="190"/>
      <c r="RIE1" s="190"/>
      <c r="RIF1" s="225">
        <f>+'IN PHIẾU THU'!RIG1</f>
        <v>0</v>
      </c>
      <c r="RIG1" s="226"/>
      <c r="RIH1" s="226"/>
      <c r="RII1" s="227"/>
      <c r="RIJ1" s="190"/>
      <c r="RIK1" s="190"/>
      <c r="RIL1" s="190"/>
      <c r="RIM1" s="190"/>
      <c r="RIN1" s="225">
        <f>+'IN PHIẾU THU'!RIO1</f>
        <v>0</v>
      </c>
      <c r="RIO1" s="226"/>
      <c r="RIP1" s="226"/>
      <c r="RIQ1" s="227"/>
      <c r="RIR1" s="190"/>
      <c r="RIS1" s="190"/>
      <c r="RIT1" s="190"/>
      <c r="RIU1" s="190"/>
      <c r="RIV1" s="225">
        <f>+'IN PHIẾU THU'!RIW1</f>
        <v>0</v>
      </c>
      <c r="RIW1" s="226"/>
      <c r="RIX1" s="226"/>
      <c r="RIY1" s="227"/>
      <c r="RIZ1" s="190"/>
      <c r="RJA1" s="190"/>
      <c r="RJB1" s="190"/>
      <c r="RJC1" s="190"/>
      <c r="RJD1" s="225">
        <f>+'IN PHIẾU THU'!RJE1</f>
        <v>0</v>
      </c>
      <c r="RJE1" s="226"/>
      <c r="RJF1" s="226"/>
      <c r="RJG1" s="227"/>
      <c r="RJH1" s="190"/>
      <c r="RJI1" s="190"/>
      <c r="RJJ1" s="190"/>
      <c r="RJK1" s="190"/>
      <c r="RJL1" s="225">
        <f>+'IN PHIẾU THU'!RJM1</f>
        <v>0</v>
      </c>
      <c r="RJM1" s="226"/>
      <c r="RJN1" s="226"/>
      <c r="RJO1" s="227"/>
      <c r="RJP1" s="190"/>
      <c r="RJQ1" s="190"/>
      <c r="RJR1" s="190"/>
      <c r="RJS1" s="190"/>
      <c r="RJT1" s="225">
        <f>+'IN PHIẾU THU'!RJU1</f>
        <v>0</v>
      </c>
      <c r="RJU1" s="226"/>
      <c r="RJV1" s="226"/>
      <c r="RJW1" s="227"/>
      <c r="RJX1" s="190"/>
      <c r="RJY1" s="190"/>
      <c r="RJZ1" s="190"/>
      <c r="RKA1" s="190"/>
      <c r="RKB1" s="225">
        <f>+'IN PHIẾU THU'!RKC1</f>
        <v>0</v>
      </c>
      <c r="RKC1" s="226"/>
      <c r="RKD1" s="226"/>
      <c r="RKE1" s="227"/>
      <c r="RKF1" s="190"/>
      <c r="RKG1" s="190"/>
      <c r="RKH1" s="190"/>
      <c r="RKI1" s="190"/>
      <c r="RKJ1" s="225">
        <f>+'IN PHIẾU THU'!RKK1</f>
        <v>0</v>
      </c>
      <c r="RKK1" s="226"/>
      <c r="RKL1" s="226"/>
      <c r="RKM1" s="227"/>
      <c r="RKN1" s="190"/>
      <c r="RKO1" s="190"/>
      <c r="RKP1" s="190"/>
      <c r="RKQ1" s="190"/>
      <c r="RKR1" s="225">
        <f>+'IN PHIẾU THU'!RKS1</f>
        <v>0</v>
      </c>
      <c r="RKS1" s="226"/>
      <c r="RKT1" s="226"/>
      <c r="RKU1" s="227"/>
      <c r="RKV1" s="190"/>
      <c r="RKW1" s="190"/>
      <c r="RKX1" s="190"/>
      <c r="RKY1" s="190"/>
      <c r="RKZ1" s="225">
        <f>+'IN PHIẾU THU'!RLA1</f>
        <v>0</v>
      </c>
      <c r="RLA1" s="226"/>
      <c r="RLB1" s="226"/>
      <c r="RLC1" s="227"/>
      <c r="RLD1" s="190"/>
      <c r="RLE1" s="190"/>
      <c r="RLF1" s="190"/>
      <c r="RLG1" s="190"/>
      <c r="RLH1" s="225">
        <f>+'IN PHIẾU THU'!RLI1</f>
        <v>0</v>
      </c>
      <c r="RLI1" s="226"/>
      <c r="RLJ1" s="226"/>
      <c r="RLK1" s="227"/>
      <c r="RLL1" s="190"/>
      <c r="RLM1" s="190"/>
      <c r="RLN1" s="190"/>
      <c r="RLO1" s="190"/>
      <c r="RLP1" s="225">
        <f>+'IN PHIẾU THU'!RLQ1</f>
        <v>0</v>
      </c>
      <c r="RLQ1" s="226"/>
      <c r="RLR1" s="226"/>
      <c r="RLS1" s="227"/>
      <c r="RLT1" s="190"/>
      <c r="RLU1" s="190"/>
      <c r="RLV1" s="190"/>
      <c r="RLW1" s="190"/>
      <c r="RLX1" s="225">
        <f>+'IN PHIẾU THU'!RLY1</f>
        <v>0</v>
      </c>
      <c r="RLY1" s="226"/>
      <c r="RLZ1" s="226"/>
      <c r="RMA1" s="227"/>
      <c r="RMB1" s="190"/>
      <c r="RMC1" s="190"/>
      <c r="RMD1" s="190"/>
      <c r="RME1" s="190"/>
      <c r="RMF1" s="225">
        <f>+'IN PHIẾU THU'!RMG1</f>
        <v>0</v>
      </c>
      <c r="RMG1" s="226"/>
      <c r="RMH1" s="226"/>
      <c r="RMI1" s="227"/>
      <c r="RMJ1" s="190"/>
      <c r="RMK1" s="190"/>
      <c r="RML1" s="190"/>
      <c r="RMM1" s="190"/>
      <c r="RMN1" s="225">
        <f>+'IN PHIẾU THU'!RMO1</f>
        <v>0</v>
      </c>
      <c r="RMO1" s="226"/>
      <c r="RMP1" s="226"/>
      <c r="RMQ1" s="227"/>
      <c r="RMR1" s="190"/>
      <c r="RMS1" s="190"/>
      <c r="RMT1" s="190"/>
      <c r="RMU1" s="190"/>
      <c r="RMV1" s="225">
        <f>+'IN PHIẾU THU'!RMW1</f>
        <v>0</v>
      </c>
      <c r="RMW1" s="226"/>
      <c r="RMX1" s="226"/>
      <c r="RMY1" s="227"/>
      <c r="RMZ1" s="190"/>
      <c r="RNA1" s="190"/>
      <c r="RNB1" s="190"/>
      <c r="RNC1" s="190"/>
      <c r="RND1" s="225">
        <f>+'IN PHIẾU THU'!RNE1</f>
        <v>0</v>
      </c>
      <c r="RNE1" s="226"/>
      <c r="RNF1" s="226"/>
      <c r="RNG1" s="227"/>
      <c r="RNH1" s="190"/>
      <c r="RNI1" s="190"/>
      <c r="RNJ1" s="190"/>
      <c r="RNK1" s="190"/>
      <c r="RNL1" s="225">
        <f>+'IN PHIẾU THU'!RNM1</f>
        <v>0</v>
      </c>
      <c r="RNM1" s="226"/>
      <c r="RNN1" s="226"/>
      <c r="RNO1" s="227"/>
      <c r="RNP1" s="190"/>
      <c r="RNQ1" s="190"/>
      <c r="RNR1" s="190"/>
      <c r="RNS1" s="190"/>
      <c r="RNT1" s="225">
        <f>+'IN PHIẾU THU'!RNU1</f>
        <v>0</v>
      </c>
      <c r="RNU1" s="226"/>
      <c r="RNV1" s="226"/>
      <c r="RNW1" s="227"/>
      <c r="RNX1" s="190"/>
      <c r="RNY1" s="190"/>
      <c r="RNZ1" s="190"/>
      <c r="ROA1" s="190"/>
      <c r="ROB1" s="225">
        <f>+'IN PHIẾU THU'!ROC1</f>
        <v>0</v>
      </c>
      <c r="ROC1" s="226"/>
      <c r="ROD1" s="226"/>
      <c r="ROE1" s="227"/>
      <c r="ROF1" s="190"/>
      <c r="ROG1" s="190"/>
      <c r="ROH1" s="190"/>
      <c r="ROI1" s="190"/>
      <c r="ROJ1" s="225">
        <f>+'IN PHIẾU THU'!ROK1</f>
        <v>0</v>
      </c>
      <c r="ROK1" s="226"/>
      <c r="ROL1" s="226"/>
      <c r="ROM1" s="227"/>
      <c r="RON1" s="190"/>
      <c r="ROO1" s="190"/>
      <c r="ROP1" s="190"/>
      <c r="ROQ1" s="190"/>
      <c r="ROR1" s="225">
        <f>+'IN PHIẾU THU'!ROS1</f>
        <v>0</v>
      </c>
      <c r="ROS1" s="226"/>
      <c r="ROT1" s="226"/>
      <c r="ROU1" s="227"/>
      <c r="ROV1" s="190"/>
      <c r="ROW1" s="190"/>
      <c r="ROX1" s="190"/>
      <c r="ROY1" s="190"/>
      <c r="ROZ1" s="225">
        <f>+'IN PHIẾU THU'!RPA1</f>
        <v>0</v>
      </c>
      <c r="RPA1" s="226"/>
      <c r="RPB1" s="226"/>
      <c r="RPC1" s="227"/>
      <c r="RPD1" s="190"/>
      <c r="RPE1" s="190"/>
      <c r="RPF1" s="190"/>
      <c r="RPG1" s="190"/>
      <c r="RPH1" s="225">
        <f>+'IN PHIẾU THU'!RPI1</f>
        <v>0</v>
      </c>
      <c r="RPI1" s="226"/>
      <c r="RPJ1" s="226"/>
      <c r="RPK1" s="227"/>
      <c r="RPL1" s="190"/>
      <c r="RPM1" s="190"/>
      <c r="RPN1" s="190"/>
      <c r="RPO1" s="190"/>
      <c r="RPP1" s="225">
        <f>+'IN PHIẾU THU'!RPQ1</f>
        <v>0</v>
      </c>
      <c r="RPQ1" s="226"/>
      <c r="RPR1" s="226"/>
      <c r="RPS1" s="227"/>
      <c r="RPT1" s="190"/>
      <c r="RPU1" s="190"/>
      <c r="RPV1" s="190"/>
      <c r="RPW1" s="190"/>
      <c r="RPX1" s="225">
        <f>+'IN PHIẾU THU'!RPY1</f>
        <v>0</v>
      </c>
      <c r="RPY1" s="226"/>
      <c r="RPZ1" s="226"/>
      <c r="RQA1" s="227"/>
      <c r="RQB1" s="190"/>
      <c r="RQC1" s="190"/>
      <c r="RQD1" s="190"/>
      <c r="RQE1" s="190"/>
      <c r="RQF1" s="225">
        <f>+'IN PHIẾU THU'!RQG1</f>
        <v>0</v>
      </c>
      <c r="RQG1" s="226"/>
      <c r="RQH1" s="226"/>
      <c r="RQI1" s="227"/>
      <c r="RQJ1" s="190"/>
      <c r="RQK1" s="190"/>
      <c r="RQL1" s="190"/>
      <c r="RQM1" s="190"/>
      <c r="RQN1" s="225">
        <f>+'IN PHIẾU THU'!RQO1</f>
        <v>0</v>
      </c>
      <c r="RQO1" s="226"/>
      <c r="RQP1" s="226"/>
      <c r="RQQ1" s="227"/>
      <c r="RQR1" s="190"/>
      <c r="RQS1" s="190"/>
      <c r="RQT1" s="190"/>
      <c r="RQU1" s="190"/>
      <c r="RQV1" s="225">
        <f>+'IN PHIẾU THU'!RQW1</f>
        <v>0</v>
      </c>
      <c r="RQW1" s="226"/>
      <c r="RQX1" s="226"/>
      <c r="RQY1" s="227"/>
      <c r="RQZ1" s="190"/>
      <c r="RRA1" s="190"/>
      <c r="RRB1" s="190"/>
      <c r="RRC1" s="190"/>
      <c r="RRD1" s="225">
        <f>+'IN PHIẾU THU'!RRE1</f>
        <v>0</v>
      </c>
      <c r="RRE1" s="226"/>
      <c r="RRF1" s="226"/>
      <c r="RRG1" s="227"/>
      <c r="RRH1" s="190"/>
      <c r="RRI1" s="190"/>
      <c r="RRJ1" s="190"/>
      <c r="RRK1" s="190"/>
      <c r="RRL1" s="225">
        <f>+'IN PHIẾU THU'!RRM1</f>
        <v>0</v>
      </c>
      <c r="RRM1" s="226"/>
      <c r="RRN1" s="226"/>
      <c r="RRO1" s="227"/>
      <c r="RRP1" s="190"/>
      <c r="RRQ1" s="190"/>
      <c r="RRR1" s="190"/>
      <c r="RRS1" s="190"/>
      <c r="RRT1" s="225">
        <f>+'IN PHIẾU THU'!RRU1</f>
        <v>0</v>
      </c>
      <c r="RRU1" s="226"/>
      <c r="RRV1" s="226"/>
      <c r="RRW1" s="227"/>
      <c r="RRX1" s="190"/>
      <c r="RRY1" s="190"/>
      <c r="RRZ1" s="190"/>
      <c r="RSA1" s="190"/>
      <c r="RSB1" s="225">
        <f>+'IN PHIẾU THU'!RSC1</f>
        <v>0</v>
      </c>
      <c r="RSC1" s="226"/>
      <c r="RSD1" s="226"/>
      <c r="RSE1" s="227"/>
      <c r="RSF1" s="190"/>
      <c r="RSG1" s="190"/>
      <c r="RSH1" s="190"/>
      <c r="RSI1" s="190"/>
      <c r="RSJ1" s="225">
        <f>+'IN PHIẾU THU'!RSK1</f>
        <v>0</v>
      </c>
      <c r="RSK1" s="226"/>
      <c r="RSL1" s="226"/>
      <c r="RSM1" s="227"/>
      <c r="RSN1" s="190"/>
      <c r="RSO1" s="190"/>
      <c r="RSP1" s="190"/>
      <c r="RSQ1" s="190"/>
      <c r="RSR1" s="225">
        <f>+'IN PHIẾU THU'!RSS1</f>
        <v>0</v>
      </c>
      <c r="RSS1" s="226"/>
      <c r="RST1" s="226"/>
      <c r="RSU1" s="227"/>
      <c r="RSV1" s="190"/>
      <c r="RSW1" s="190"/>
      <c r="RSX1" s="190"/>
      <c r="RSY1" s="190"/>
      <c r="RSZ1" s="225">
        <f>+'IN PHIẾU THU'!RTA1</f>
        <v>0</v>
      </c>
      <c r="RTA1" s="226"/>
      <c r="RTB1" s="226"/>
      <c r="RTC1" s="227"/>
      <c r="RTD1" s="190"/>
      <c r="RTE1" s="190"/>
      <c r="RTF1" s="190"/>
      <c r="RTG1" s="190"/>
      <c r="RTH1" s="225">
        <f>+'IN PHIẾU THU'!RTI1</f>
        <v>0</v>
      </c>
      <c r="RTI1" s="226"/>
      <c r="RTJ1" s="226"/>
      <c r="RTK1" s="227"/>
      <c r="RTL1" s="190"/>
      <c r="RTM1" s="190"/>
      <c r="RTN1" s="190"/>
      <c r="RTO1" s="190"/>
      <c r="RTP1" s="225">
        <f>+'IN PHIẾU THU'!RTQ1</f>
        <v>0</v>
      </c>
      <c r="RTQ1" s="226"/>
      <c r="RTR1" s="226"/>
      <c r="RTS1" s="227"/>
      <c r="RTT1" s="190"/>
      <c r="RTU1" s="190"/>
      <c r="RTV1" s="190"/>
      <c r="RTW1" s="190"/>
      <c r="RTX1" s="225">
        <f>+'IN PHIẾU THU'!RTY1</f>
        <v>0</v>
      </c>
      <c r="RTY1" s="226"/>
      <c r="RTZ1" s="226"/>
      <c r="RUA1" s="227"/>
      <c r="RUB1" s="190"/>
      <c r="RUC1" s="190"/>
      <c r="RUD1" s="190"/>
      <c r="RUE1" s="190"/>
      <c r="RUF1" s="225">
        <f>+'IN PHIẾU THU'!RUG1</f>
        <v>0</v>
      </c>
      <c r="RUG1" s="226"/>
      <c r="RUH1" s="226"/>
      <c r="RUI1" s="227"/>
      <c r="RUJ1" s="190"/>
      <c r="RUK1" s="190"/>
      <c r="RUL1" s="190"/>
      <c r="RUM1" s="190"/>
      <c r="RUN1" s="225">
        <f>+'IN PHIẾU THU'!RUO1</f>
        <v>0</v>
      </c>
      <c r="RUO1" s="226"/>
      <c r="RUP1" s="226"/>
      <c r="RUQ1" s="227"/>
      <c r="RUR1" s="190"/>
      <c r="RUS1" s="190"/>
      <c r="RUT1" s="190"/>
      <c r="RUU1" s="190"/>
      <c r="RUV1" s="225">
        <f>+'IN PHIẾU THU'!RUW1</f>
        <v>0</v>
      </c>
      <c r="RUW1" s="226"/>
      <c r="RUX1" s="226"/>
      <c r="RUY1" s="227"/>
      <c r="RUZ1" s="190"/>
      <c r="RVA1" s="190"/>
      <c r="RVB1" s="190"/>
      <c r="RVC1" s="190"/>
      <c r="RVD1" s="225">
        <f>+'IN PHIẾU THU'!RVE1</f>
        <v>0</v>
      </c>
      <c r="RVE1" s="226"/>
      <c r="RVF1" s="226"/>
      <c r="RVG1" s="227"/>
      <c r="RVH1" s="190"/>
      <c r="RVI1" s="190"/>
      <c r="RVJ1" s="190"/>
      <c r="RVK1" s="190"/>
      <c r="RVL1" s="225">
        <f>+'IN PHIẾU THU'!RVM1</f>
        <v>0</v>
      </c>
      <c r="RVM1" s="226"/>
      <c r="RVN1" s="226"/>
      <c r="RVO1" s="227"/>
      <c r="RVP1" s="190"/>
      <c r="RVQ1" s="190"/>
      <c r="RVR1" s="190"/>
      <c r="RVS1" s="190"/>
      <c r="RVT1" s="225">
        <f>+'IN PHIẾU THU'!RVU1</f>
        <v>0</v>
      </c>
      <c r="RVU1" s="226"/>
      <c r="RVV1" s="226"/>
      <c r="RVW1" s="227"/>
      <c r="RVX1" s="190"/>
      <c r="RVY1" s="190"/>
      <c r="RVZ1" s="190"/>
      <c r="RWA1" s="190"/>
      <c r="RWB1" s="225">
        <f>+'IN PHIẾU THU'!RWC1</f>
        <v>0</v>
      </c>
      <c r="RWC1" s="226"/>
      <c r="RWD1" s="226"/>
      <c r="RWE1" s="227"/>
      <c r="RWF1" s="190"/>
      <c r="RWG1" s="190"/>
      <c r="RWH1" s="190"/>
      <c r="RWI1" s="190"/>
      <c r="RWJ1" s="225">
        <f>+'IN PHIẾU THU'!RWK1</f>
        <v>0</v>
      </c>
      <c r="RWK1" s="226"/>
      <c r="RWL1" s="226"/>
      <c r="RWM1" s="227"/>
      <c r="RWN1" s="190"/>
      <c r="RWO1" s="190"/>
      <c r="RWP1" s="190"/>
      <c r="RWQ1" s="190"/>
      <c r="RWR1" s="225">
        <f>+'IN PHIẾU THU'!RWS1</f>
        <v>0</v>
      </c>
      <c r="RWS1" s="226"/>
      <c r="RWT1" s="226"/>
      <c r="RWU1" s="227"/>
      <c r="RWV1" s="190"/>
      <c r="RWW1" s="190"/>
      <c r="RWX1" s="190"/>
      <c r="RWY1" s="190"/>
      <c r="RWZ1" s="225">
        <f>+'IN PHIẾU THU'!RXA1</f>
        <v>0</v>
      </c>
      <c r="RXA1" s="226"/>
      <c r="RXB1" s="226"/>
      <c r="RXC1" s="227"/>
      <c r="RXD1" s="190"/>
      <c r="RXE1" s="190"/>
      <c r="RXF1" s="190"/>
      <c r="RXG1" s="190"/>
      <c r="RXH1" s="225">
        <f>+'IN PHIẾU THU'!RXI1</f>
        <v>0</v>
      </c>
      <c r="RXI1" s="226"/>
      <c r="RXJ1" s="226"/>
      <c r="RXK1" s="227"/>
      <c r="RXL1" s="190"/>
      <c r="RXM1" s="190"/>
      <c r="RXN1" s="190"/>
      <c r="RXO1" s="190"/>
      <c r="RXP1" s="225">
        <f>+'IN PHIẾU THU'!RXQ1</f>
        <v>0</v>
      </c>
      <c r="RXQ1" s="226"/>
      <c r="RXR1" s="226"/>
      <c r="RXS1" s="227"/>
      <c r="RXT1" s="190"/>
      <c r="RXU1" s="190"/>
      <c r="RXV1" s="190"/>
      <c r="RXW1" s="190"/>
      <c r="RXX1" s="225">
        <f>+'IN PHIẾU THU'!RXY1</f>
        <v>0</v>
      </c>
      <c r="RXY1" s="226"/>
      <c r="RXZ1" s="226"/>
      <c r="RYA1" s="227"/>
      <c r="RYB1" s="190"/>
      <c r="RYC1" s="190"/>
      <c r="RYD1" s="190"/>
      <c r="RYE1" s="190"/>
      <c r="RYF1" s="225">
        <f>+'IN PHIẾU THU'!RYG1</f>
        <v>0</v>
      </c>
      <c r="RYG1" s="226"/>
      <c r="RYH1" s="226"/>
      <c r="RYI1" s="227"/>
      <c r="RYJ1" s="190"/>
      <c r="RYK1" s="190"/>
      <c r="RYL1" s="190"/>
      <c r="RYM1" s="190"/>
      <c r="RYN1" s="225">
        <f>+'IN PHIẾU THU'!RYO1</f>
        <v>0</v>
      </c>
      <c r="RYO1" s="226"/>
      <c r="RYP1" s="226"/>
      <c r="RYQ1" s="227"/>
      <c r="RYR1" s="190"/>
      <c r="RYS1" s="190"/>
      <c r="RYT1" s="190"/>
      <c r="RYU1" s="190"/>
      <c r="RYV1" s="225">
        <f>+'IN PHIẾU THU'!RYW1</f>
        <v>0</v>
      </c>
      <c r="RYW1" s="226"/>
      <c r="RYX1" s="226"/>
      <c r="RYY1" s="227"/>
      <c r="RYZ1" s="190"/>
      <c r="RZA1" s="190"/>
      <c r="RZB1" s="190"/>
      <c r="RZC1" s="190"/>
      <c r="RZD1" s="225">
        <f>+'IN PHIẾU THU'!RZE1</f>
        <v>0</v>
      </c>
      <c r="RZE1" s="226"/>
      <c r="RZF1" s="226"/>
      <c r="RZG1" s="227"/>
      <c r="RZH1" s="190"/>
      <c r="RZI1" s="190"/>
      <c r="RZJ1" s="190"/>
      <c r="RZK1" s="190"/>
      <c r="RZL1" s="225">
        <f>+'IN PHIẾU THU'!RZM1</f>
        <v>0</v>
      </c>
      <c r="RZM1" s="226"/>
      <c r="RZN1" s="226"/>
      <c r="RZO1" s="227"/>
      <c r="RZP1" s="190"/>
      <c r="RZQ1" s="190"/>
      <c r="RZR1" s="190"/>
      <c r="RZS1" s="190"/>
      <c r="RZT1" s="225">
        <f>+'IN PHIẾU THU'!RZU1</f>
        <v>0</v>
      </c>
      <c r="RZU1" s="226"/>
      <c r="RZV1" s="226"/>
      <c r="RZW1" s="227"/>
      <c r="RZX1" s="190"/>
      <c r="RZY1" s="190"/>
      <c r="RZZ1" s="190"/>
      <c r="SAA1" s="190"/>
      <c r="SAB1" s="225">
        <f>+'IN PHIẾU THU'!SAC1</f>
        <v>0</v>
      </c>
      <c r="SAC1" s="226"/>
      <c r="SAD1" s="226"/>
      <c r="SAE1" s="227"/>
      <c r="SAF1" s="190"/>
      <c r="SAG1" s="190"/>
      <c r="SAH1" s="190"/>
      <c r="SAI1" s="190"/>
      <c r="SAJ1" s="225">
        <f>+'IN PHIẾU THU'!SAK1</f>
        <v>0</v>
      </c>
      <c r="SAK1" s="226"/>
      <c r="SAL1" s="226"/>
      <c r="SAM1" s="227"/>
      <c r="SAN1" s="190"/>
      <c r="SAO1" s="190"/>
      <c r="SAP1" s="190"/>
      <c r="SAQ1" s="190"/>
      <c r="SAR1" s="225">
        <f>+'IN PHIẾU THU'!SAS1</f>
        <v>0</v>
      </c>
      <c r="SAS1" s="226"/>
      <c r="SAT1" s="226"/>
      <c r="SAU1" s="227"/>
      <c r="SAV1" s="190"/>
      <c r="SAW1" s="190"/>
      <c r="SAX1" s="190"/>
      <c r="SAY1" s="190"/>
      <c r="SAZ1" s="225">
        <f>+'IN PHIẾU THU'!SBA1</f>
        <v>0</v>
      </c>
      <c r="SBA1" s="226"/>
      <c r="SBB1" s="226"/>
      <c r="SBC1" s="227"/>
      <c r="SBD1" s="190"/>
      <c r="SBE1" s="190"/>
      <c r="SBF1" s="190"/>
      <c r="SBG1" s="190"/>
      <c r="SBH1" s="225">
        <f>+'IN PHIẾU THU'!SBI1</f>
        <v>0</v>
      </c>
      <c r="SBI1" s="226"/>
      <c r="SBJ1" s="226"/>
      <c r="SBK1" s="227"/>
      <c r="SBL1" s="190"/>
      <c r="SBM1" s="190"/>
      <c r="SBN1" s="190"/>
      <c r="SBO1" s="190"/>
      <c r="SBP1" s="225">
        <f>+'IN PHIẾU THU'!SBQ1</f>
        <v>0</v>
      </c>
      <c r="SBQ1" s="226"/>
      <c r="SBR1" s="226"/>
      <c r="SBS1" s="227"/>
      <c r="SBT1" s="190"/>
      <c r="SBU1" s="190"/>
      <c r="SBV1" s="190"/>
      <c r="SBW1" s="190"/>
      <c r="SBX1" s="225">
        <f>+'IN PHIẾU THU'!SBY1</f>
        <v>0</v>
      </c>
      <c r="SBY1" s="226"/>
      <c r="SBZ1" s="226"/>
      <c r="SCA1" s="227"/>
      <c r="SCB1" s="190"/>
      <c r="SCC1" s="190"/>
      <c r="SCD1" s="190"/>
      <c r="SCE1" s="190"/>
      <c r="SCF1" s="225">
        <f>+'IN PHIẾU THU'!SCG1</f>
        <v>0</v>
      </c>
      <c r="SCG1" s="226"/>
      <c r="SCH1" s="226"/>
      <c r="SCI1" s="227"/>
      <c r="SCJ1" s="190"/>
      <c r="SCK1" s="190"/>
      <c r="SCL1" s="190"/>
      <c r="SCM1" s="190"/>
      <c r="SCN1" s="225">
        <f>+'IN PHIẾU THU'!SCO1</f>
        <v>0</v>
      </c>
      <c r="SCO1" s="226"/>
      <c r="SCP1" s="226"/>
      <c r="SCQ1" s="227"/>
      <c r="SCR1" s="190"/>
      <c r="SCS1" s="190"/>
      <c r="SCT1" s="190"/>
      <c r="SCU1" s="190"/>
      <c r="SCV1" s="225">
        <f>+'IN PHIẾU THU'!SCW1</f>
        <v>0</v>
      </c>
      <c r="SCW1" s="226"/>
      <c r="SCX1" s="226"/>
      <c r="SCY1" s="227"/>
      <c r="SCZ1" s="190"/>
      <c r="SDA1" s="190"/>
      <c r="SDB1" s="190"/>
      <c r="SDC1" s="190"/>
      <c r="SDD1" s="225">
        <f>+'IN PHIẾU THU'!SDE1</f>
        <v>0</v>
      </c>
      <c r="SDE1" s="226"/>
      <c r="SDF1" s="226"/>
      <c r="SDG1" s="227"/>
      <c r="SDH1" s="190"/>
      <c r="SDI1" s="190"/>
      <c r="SDJ1" s="190"/>
      <c r="SDK1" s="190"/>
      <c r="SDL1" s="225">
        <f>+'IN PHIẾU THU'!SDM1</f>
        <v>0</v>
      </c>
      <c r="SDM1" s="226"/>
      <c r="SDN1" s="226"/>
      <c r="SDO1" s="227"/>
      <c r="SDP1" s="190"/>
      <c r="SDQ1" s="190"/>
      <c r="SDR1" s="190"/>
      <c r="SDS1" s="190"/>
      <c r="SDT1" s="225">
        <f>+'IN PHIẾU THU'!SDU1</f>
        <v>0</v>
      </c>
      <c r="SDU1" s="226"/>
      <c r="SDV1" s="226"/>
      <c r="SDW1" s="227"/>
      <c r="SDX1" s="190"/>
      <c r="SDY1" s="190"/>
      <c r="SDZ1" s="190"/>
      <c r="SEA1" s="190"/>
      <c r="SEB1" s="225">
        <f>+'IN PHIẾU THU'!SEC1</f>
        <v>0</v>
      </c>
      <c r="SEC1" s="226"/>
      <c r="SED1" s="226"/>
      <c r="SEE1" s="227"/>
      <c r="SEF1" s="190"/>
      <c r="SEG1" s="190"/>
      <c r="SEH1" s="190"/>
      <c r="SEI1" s="190"/>
      <c r="SEJ1" s="225">
        <f>+'IN PHIẾU THU'!SEK1</f>
        <v>0</v>
      </c>
      <c r="SEK1" s="226"/>
      <c r="SEL1" s="226"/>
      <c r="SEM1" s="227"/>
      <c r="SEN1" s="190"/>
      <c r="SEO1" s="190"/>
      <c r="SEP1" s="190"/>
      <c r="SEQ1" s="190"/>
      <c r="SER1" s="225">
        <f>+'IN PHIẾU THU'!SES1</f>
        <v>0</v>
      </c>
      <c r="SES1" s="226"/>
      <c r="SET1" s="226"/>
      <c r="SEU1" s="227"/>
      <c r="SEV1" s="190"/>
      <c r="SEW1" s="190"/>
      <c r="SEX1" s="190"/>
      <c r="SEY1" s="190"/>
      <c r="SEZ1" s="225">
        <f>+'IN PHIẾU THU'!SFA1</f>
        <v>0</v>
      </c>
      <c r="SFA1" s="226"/>
      <c r="SFB1" s="226"/>
      <c r="SFC1" s="227"/>
      <c r="SFD1" s="190"/>
      <c r="SFE1" s="190"/>
      <c r="SFF1" s="190"/>
      <c r="SFG1" s="190"/>
      <c r="SFH1" s="225">
        <f>+'IN PHIẾU THU'!SFI1</f>
        <v>0</v>
      </c>
      <c r="SFI1" s="226"/>
      <c r="SFJ1" s="226"/>
      <c r="SFK1" s="227"/>
      <c r="SFL1" s="190"/>
      <c r="SFM1" s="190"/>
      <c r="SFN1" s="190"/>
      <c r="SFO1" s="190"/>
      <c r="SFP1" s="225">
        <f>+'IN PHIẾU THU'!SFQ1</f>
        <v>0</v>
      </c>
      <c r="SFQ1" s="226"/>
      <c r="SFR1" s="226"/>
      <c r="SFS1" s="227"/>
      <c r="SFT1" s="190"/>
      <c r="SFU1" s="190"/>
      <c r="SFV1" s="190"/>
      <c r="SFW1" s="190"/>
      <c r="SFX1" s="225">
        <f>+'IN PHIẾU THU'!SFY1</f>
        <v>0</v>
      </c>
      <c r="SFY1" s="226"/>
      <c r="SFZ1" s="226"/>
      <c r="SGA1" s="227"/>
      <c r="SGB1" s="190"/>
      <c r="SGC1" s="190"/>
      <c r="SGD1" s="190"/>
      <c r="SGE1" s="190"/>
      <c r="SGF1" s="225">
        <f>+'IN PHIẾU THU'!SGG1</f>
        <v>0</v>
      </c>
      <c r="SGG1" s="226"/>
      <c r="SGH1" s="226"/>
      <c r="SGI1" s="227"/>
      <c r="SGJ1" s="190"/>
      <c r="SGK1" s="190"/>
      <c r="SGL1" s="190"/>
      <c r="SGM1" s="190"/>
      <c r="SGN1" s="225">
        <f>+'IN PHIẾU THU'!SGO1</f>
        <v>0</v>
      </c>
      <c r="SGO1" s="226"/>
      <c r="SGP1" s="226"/>
      <c r="SGQ1" s="227"/>
      <c r="SGR1" s="190"/>
      <c r="SGS1" s="190"/>
      <c r="SGT1" s="190"/>
      <c r="SGU1" s="190"/>
      <c r="SGV1" s="225">
        <f>+'IN PHIẾU THU'!SGW1</f>
        <v>0</v>
      </c>
      <c r="SGW1" s="226"/>
      <c r="SGX1" s="226"/>
      <c r="SGY1" s="227"/>
      <c r="SGZ1" s="190"/>
      <c r="SHA1" s="190"/>
      <c r="SHB1" s="190"/>
      <c r="SHC1" s="190"/>
      <c r="SHD1" s="225">
        <f>+'IN PHIẾU THU'!SHE1</f>
        <v>0</v>
      </c>
      <c r="SHE1" s="226"/>
      <c r="SHF1" s="226"/>
      <c r="SHG1" s="227"/>
      <c r="SHH1" s="190"/>
      <c r="SHI1" s="190"/>
      <c r="SHJ1" s="190"/>
      <c r="SHK1" s="190"/>
      <c r="SHL1" s="225">
        <f>+'IN PHIẾU THU'!SHM1</f>
        <v>0</v>
      </c>
      <c r="SHM1" s="226"/>
      <c r="SHN1" s="226"/>
      <c r="SHO1" s="227"/>
      <c r="SHP1" s="190"/>
      <c r="SHQ1" s="190"/>
      <c r="SHR1" s="190"/>
      <c r="SHS1" s="190"/>
      <c r="SHT1" s="225">
        <f>+'IN PHIẾU THU'!SHU1</f>
        <v>0</v>
      </c>
      <c r="SHU1" s="226"/>
      <c r="SHV1" s="226"/>
      <c r="SHW1" s="227"/>
      <c r="SHX1" s="190"/>
      <c r="SHY1" s="190"/>
      <c r="SHZ1" s="190"/>
      <c r="SIA1" s="190"/>
      <c r="SIB1" s="225">
        <f>+'IN PHIẾU THU'!SIC1</f>
        <v>0</v>
      </c>
      <c r="SIC1" s="226"/>
      <c r="SID1" s="226"/>
      <c r="SIE1" s="227"/>
      <c r="SIF1" s="190"/>
      <c r="SIG1" s="190"/>
      <c r="SIH1" s="190"/>
      <c r="SII1" s="190"/>
      <c r="SIJ1" s="225">
        <f>+'IN PHIẾU THU'!SIK1</f>
        <v>0</v>
      </c>
      <c r="SIK1" s="226"/>
      <c r="SIL1" s="226"/>
      <c r="SIM1" s="227"/>
      <c r="SIN1" s="190"/>
      <c r="SIO1" s="190"/>
      <c r="SIP1" s="190"/>
      <c r="SIQ1" s="190"/>
      <c r="SIR1" s="225">
        <f>+'IN PHIẾU THU'!SIS1</f>
        <v>0</v>
      </c>
      <c r="SIS1" s="226"/>
      <c r="SIT1" s="226"/>
      <c r="SIU1" s="227"/>
      <c r="SIV1" s="190"/>
      <c r="SIW1" s="190"/>
      <c r="SIX1" s="190"/>
      <c r="SIY1" s="190"/>
      <c r="SIZ1" s="225">
        <f>+'IN PHIẾU THU'!SJA1</f>
        <v>0</v>
      </c>
      <c r="SJA1" s="226"/>
      <c r="SJB1" s="226"/>
      <c r="SJC1" s="227"/>
      <c r="SJD1" s="190"/>
      <c r="SJE1" s="190"/>
      <c r="SJF1" s="190"/>
      <c r="SJG1" s="190"/>
      <c r="SJH1" s="225">
        <f>+'IN PHIẾU THU'!SJI1</f>
        <v>0</v>
      </c>
      <c r="SJI1" s="226"/>
      <c r="SJJ1" s="226"/>
      <c r="SJK1" s="227"/>
      <c r="SJL1" s="190"/>
      <c r="SJM1" s="190"/>
      <c r="SJN1" s="190"/>
      <c r="SJO1" s="190"/>
      <c r="SJP1" s="225">
        <f>+'IN PHIẾU THU'!SJQ1</f>
        <v>0</v>
      </c>
      <c r="SJQ1" s="226"/>
      <c r="SJR1" s="226"/>
      <c r="SJS1" s="227"/>
      <c r="SJT1" s="190"/>
      <c r="SJU1" s="190"/>
      <c r="SJV1" s="190"/>
      <c r="SJW1" s="190"/>
      <c r="SJX1" s="225">
        <f>+'IN PHIẾU THU'!SJY1</f>
        <v>0</v>
      </c>
      <c r="SJY1" s="226"/>
      <c r="SJZ1" s="226"/>
      <c r="SKA1" s="227"/>
      <c r="SKB1" s="190"/>
      <c r="SKC1" s="190"/>
      <c r="SKD1" s="190"/>
      <c r="SKE1" s="190"/>
      <c r="SKF1" s="225">
        <f>+'IN PHIẾU THU'!SKG1</f>
        <v>0</v>
      </c>
      <c r="SKG1" s="226"/>
      <c r="SKH1" s="226"/>
      <c r="SKI1" s="227"/>
      <c r="SKJ1" s="190"/>
      <c r="SKK1" s="190"/>
      <c r="SKL1" s="190"/>
      <c r="SKM1" s="190"/>
      <c r="SKN1" s="225">
        <f>+'IN PHIẾU THU'!SKO1</f>
        <v>0</v>
      </c>
      <c r="SKO1" s="226"/>
      <c r="SKP1" s="226"/>
      <c r="SKQ1" s="227"/>
      <c r="SKR1" s="190"/>
      <c r="SKS1" s="190"/>
      <c r="SKT1" s="190"/>
      <c r="SKU1" s="190"/>
      <c r="SKV1" s="225">
        <f>+'IN PHIẾU THU'!SKW1</f>
        <v>0</v>
      </c>
      <c r="SKW1" s="226"/>
      <c r="SKX1" s="226"/>
      <c r="SKY1" s="227"/>
      <c r="SKZ1" s="190"/>
      <c r="SLA1" s="190"/>
      <c r="SLB1" s="190"/>
      <c r="SLC1" s="190"/>
      <c r="SLD1" s="225">
        <f>+'IN PHIẾU THU'!SLE1</f>
        <v>0</v>
      </c>
      <c r="SLE1" s="226"/>
      <c r="SLF1" s="226"/>
      <c r="SLG1" s="227"/>
      <c r="SLH1" s="190"/>
      <c r="SLI1" s="190"/>
      <c r="SLJ1" s="190"/>
      <c r="SLK1" s="190"/>
      <c r="SLL1" s="225">
        <f>+'IN PHIẾU THU'!SLM1</f>
        <v>0</v>
      </c>
      <c r="SLM1" s="226"/>
      <c r="SLN1" s="226"/>
      <c r="SLO1" s="227"/>
      <c r="SLP1" s="190"/>
      <c r="SLQ1" s="190"/>
      <c r="SLR1" s="190"/>
      <c r="SLS1" s="190"/>
      <c r="SLT1" s="225">
        <f>+'IN PHIẾU THU'!SLU1</f>
        <v>0</v>
      </c>
      <c r="SLU1" s="226"/>
      <c r="SLV1" s="226"/>
      <c r="SLW1" s="227"/>
      <c r="SLX1" s="190"/>
      <c r="SLY1" s="190"/>
      <c r="SLZ1" s="190"/>
      <c r="SMA1" s="190"/>
      <c r="SMB1" s="225">
        <f>+'IN PHIẾU THU'!SMC1</f>
        <v>0</v>
      </c>
      <c r="SMC1" s="226"/>
      <c r="SMD1" s="226"/>
      <c r="SME1" s="227"/>
      <c r="SMF1" s="190"/>
      <c r="SMG1" s="190"/>
      <c r="SMH1" s="190"/>
      <c r="SMI1" s="190"/>
      <c r="SMJ1" s="225">
        <f>+'IN PHIẾU THU'!SMK1</f>
        <v>0</v>
      </c>
      <c r="SMK1" s="226"/>
      <c r="SML1" s="226"/>
      <c r="SMM1" s="227"/>
      <c r="SMN1" s="190"/>
      <c r="SMO1" s="190"/>
      <c r="SMP1" s="190"/>
      <c r="SMQ1" s="190"/>
      <c r="SMR1" s="225">
        <f>+'IN PHIẾU THU'!SMS1</f>
        <v>0</v>
      </c>
      <c r="SMS1" s="226"/>
      <c r="SMT1" s="226"/>
      <c r="SMU1" s="227"/>
      <c r="SMV1" s="190"/>
      <c r="SMW1" s="190"/>
      <c r="SMX1" s="190"/>
      <c r="SMY1" s="190"/>
      <c r="SMZ1" s="225">
        <f>+'IN PHIẾU THU'!SNA1</f>
        <v>0</v>
      </c>
      <c r="SNA1" s="226"/>
      <c r="SNB1" s="226"/>
      <c r="SNC1" s="227"/>
      <c r="SND1" s="190"/>
      <c r="SNE1" s="190"/>
      <c r="SNF1" s="190"/>
      <c r="SNG1" s="190"/>
      <c r="SNH1" s="225">
        <f>+'IN PHIẾU THU'!SNI1</f>
        <v>0</v>
      </c>
      <c r="SNI1" s="226"/>
      <c r="SNJ1" s="226"/>
      <c r="SNK1" s="227"/>
      <c r="SNL1" s="190"/>
      <c r="SNM1" s="190"/>
      <c r="SNN1" s="190"/>
      <c r="SNO1" s="190"/>
      <c r="SNP1" s="225">
        <f>+'IN PHIẾU THU'!SNQ1</f>
        <v>0</v>
      </c>
      <c r="SNQ1" s="226"/>
      <c r="SNR1" s="226"/>
      <c r="SNS1" s="227"/>
      <c r="SNT1" s="190"/>
      <c r="SNU1" s="190"/>
      <c r="SNV1" s="190"/>
      <c r="SNW1" s="190"/>
      <c r="SNX1" s="225">
        <f>+'IN PHIẾU THU'!SNY1</f>
        <v>0</v>
      </c>
      <c r="SNY1" s="226"/>
      <c r="SNZ1" s="226"/>
      <c r="SOA1" s="227"/>
      <c r="SOB1" s="190"/>
      <c r="SOC1" s="190"/>
      <c r="SOD1" s="190"/>
      <c r="SOE1" s="190"/>
      <c r="SOF1" s="225">
        <f>+'IN PHIẾU THU'!SOG1</f>
        <v>0</v>
      </c>
      <c r="SOG1" s="226"/>
      <c r="SOH1" s="226"/>
      <c r="SOI1" s="227"/>
      <c r="SOJ1" s="190"/>
      <c r="SOK1" s="190"/>
      <c r="SOL1" s="190"/>
      <c r="SOM1" s="190"/>
      <c r="SON1" s="225">
        <f>+'IN PHIẾU THU'!SOO1</f>
        <v>0</v>
      </c>
      <c r="SOO1" s="226"/>
      <c r="SOP1" s="226"/>
      <c r="SOQ1" s="227"/>
      <c r="SOR1" s="190"/>
      <c r="SOS1" s="190"/>
      <c r="SOT1" s="190"/>
      <c r="SOU1" s="190"/>
      <c r="SOV1" s="225">
        <f>+'IN PHIẾU THU'!SOW1</f>
        <v>0</v>
      </c>
      <c r="SOW1" s="226"/>
      <c r="SOX1" s="226"/>
      <c r="SOY1" s="227"/>
      <c r="SOZ1" s="190"/>
      <c r="SPA1" s="190"/>
      <c r="SPB1" s="190"/>
      <c r="SPC1" s="190"/>
      <c r="SPD1" s="225">
        <f>+'IN PHIẾU THU'!SPE1</f>
        <v>0</v>
      </c>
      <c r="SPE1" s="226"/>
      <c r="SPF1" s="226"/>
      <c r="SPG1" s="227"/>
      <c r="SPH1" s="190"/>
      <c r="SPI1" s="190"/>
      <c r="SPJ1" s="190"/>
      <c r="SPK1" s="190"/>
      <c r="SPL1" s="225">
        <f>+'IN PHIẾU THU'!SPM1</f>
        <v>0</v>
      </c>
      <c r="SPM1" s="226"/>
      <c r="SPN1" s="226"/>
      <c r="SPO1" s="227"/>
      <c r="SPP1" s="190"/>
      <c r="SPQ1" s="190"/>
      <c r="SPR1" s="190"/>
      <c r="SPS1" s="190"/>
      <c r="SPT1" s="225">
        <f>+'IN PHIẾU THU'!SPU1</f>
        <v>0</v>
      </c>
      <c r="SPU1" s="226"/>
      <c r="SPV1" s="226"/>
      <c r="SPW1" s="227"/>
      <c r="SPX1" s="190"/>
      <c r="SPY1" s="190"/>
      <c r="SPZ1" s="190"/>
      <c r="SQA1" s="190"/>
      <c r="SQB1" s="225">
        <f>+'IN PHIẾU THU'!SQC1</f>
        <v>0</v>
      </c>
      <c r="SQC1" s="226"/>
      <c r="SQD1" s="226"/>
      <c r="SQE1" s="227"/>
      <c r="SQF1" s="190"/>
      <c r="SQG1" s="190"/>
      <c r="SQH1" s="190"/>
      <c r="SQI1" s="190"/>
      <c r="SQJ1" s="225">
        <f>+'IN PHIẾU THU'!SQK1</f>
        <v>0</v>
      </c>
      <c r="SQK1" s="226"/>
      <c r="SQL1" s="226"/>
      <c r="SQM1" s="227"/>
      <c r="SQN1" s="190"/>
      <c r="SQO1" s="190"/>
      <c r="SQP1" s="190"/>
      <c r="SQQ1" s="190"/>
      <c r="SQR1" s="225">
        <f>+'IN PHIẾU THU'!SQS1</f>
        <v>0</v>
      </c>
      <c r="SQS1" s="226"/>
      <c r="SQT1" s="226"/>
      <c r="SQU1" s="227"/>
      <c r="SQV1" s="190"/>
      <c r="SQW1" s="190"/>
      <c r="SQX1" s="190"/>
      <c r="SQY1" s="190"/>
      <c r="SQZ1" s="225">
        <f>+'IN PHIẾU THU'!SRA1</f>
        <v>0</v>
      </c>
      <c r="SRA1" s="226"/>
      <c r="SRB1" s="226"/>
      <c r="SRC1" s="227"/>
      <c r="SRD1" s="190"/>
      <c r="SRE1" s="190"/>
      <c r="SRF1" s="190"/>
      <c r="SRG1" s="190"/>
      <c r="SRH1" s="225">
        <f>+'IN PHIẾU THU'!SRI1</f>
        <v>0</v>
      </c>
      <c r="SRI1" s="226"/>
      <c r="SRJ1" s="226"/>
      <c r="SRK1" s="227"/>
      <c r="SRL1" s="190"/>
      <c r="SRM1" s="190"/>
      <c r="SRN1" s="190"/>
      <c r="SRO1" s="190"/>
      <c r="SRP1" s="225">
        <f>+'IN PHIẾU THU'!SRQ1</f>
        <v>0</v>
      </c>
      <c r="SRQ1" s="226"/>
      <c r="SRR1" s="226"/>
      <c r="SRS1" s="227"/>
      <c r="SRT1" s="190"/>
      <c r="SRU1" s="190"/>
      <c r="SRV1" s="190"/>
      <c r="SRW1" s="190"/>
      <c r="SRX1" s="225">
        <f>+'IN PHIẾU THU'!SRY1</f>
        <v>0</v>
      </c>
      <c r="SRY1" s="226"/>
      <c r="SRZ1" s="226"/>
      <c r="SSA1" s="227"/>
      <c r="SSB1" s="190"/>
      <c r="SSC1" s="190"/>
      <c r="SSD1" s="190"/>
      <c r="SSE1" s="190"/>
      <c r="SSF1" s="225">
        <f>+'IN PHIẾU THU'!SSG1</f>
        <v>0</v>
      </c>
      <c r="SSG1" s="226"/>
      <c r="SSH1" s="226"/>
      <c r="SSI1" s="227"/>
      <c r="SSJ1" s="190"/>
      <c r="SSK1" s="190"/>
      <c r="SSL1" s="190"/>
      <c r="SSM1" s="190"/>
      <c r="SSN1" s="225">
        <f>+'IN PHIẾU THU'!SSO1</f>
        <v>0</v>
      </c>
      <c r="SSO1" s="226"/>
      <c r="SSP1" s="226"/>
      <c r="SSQ1" s="227"/>
      <c r="SSR1" s="190"/>
      <c r="SSS1" s="190"/>
      <c r="SST1" s="190"/>
      <c r="SSU1" s="190"/>
      <c r="SSV1" s="225">
        <f>+'IN PHIẾU THU'!SSW1</f>
        <v>0</v>
      </c>
      <c r="SSW1" s="226"/>
      <c r="SSX1" s="226"/>
      <c r="SSY1" s="227"/>
      <c r="SSZ1" s="190"/>
      <c r="STA1" s="190"/>
      <c r="STB1" s="190"/>
      <c r="STC1" s="190"/>
      <c r="STD1" s="225">
        <f>+'IN PHIẾU THU'!STE1</f>
        <v>0</v>
      </c>
      <c r="STE1" s="226"/>
      <c r="STF1" s="226"/>
      <c r="STG1" s="227"/>
      <c r="STH1" s="190"/>
      <c r="STI1" s="190"/>
      <c r="STJ1" s="190"/>
      <c r="STK1" s="190"/>
      <c r="STL1" s="225">
        <f>+'IN PHIẾU THU'!STM1</f>
        <v>0</v>
      </c>
      <c r="STM1" s="226"/>
      <c r="STN1" s="226"/>
      <c r="STO1" s="227"/>
      <c r="STP1" s="190"/>
      <c r="STQ1" s="190"/>
      <c r="STR1" s="190"/>
      <c r="STS1" s="190"/>
      <c r="STT1" s="225">
        <f>+'IN PHIẾU THU'!STU1</f>
        <v>0</v>
      </c>
      <c r="STU1" s="226"/>
      <c r="STV1" s="226"/>
      <c r="STW1" s="227"/>
      <c r="STX1" s="190"/>
      <c r="STY1" s="190"/>
      <c r="STZ1" s="190"/>
      <c r="SUA1" s="190"/>
      <c r="SUB1" s="225">
        <f>+'IN PHIẾU THU'!SUC1</f>
        <v>0</v>
      </c>
      <c r="SUC1" s="226"/>
      <c r="SUD1" s="226"/>
      <c r="SUE1" s="227"/>
      <c r="SUF1" s="190"/>
      <c r="SUG1" s="190"/>
      <c r="SUH1" s="190"/>
      <c r="SUI1" s="190"/>
      <c r="SUJ1" s="225">
        <f>+'IN PHIẾU THU'!SUK1</f>
        <v>0</v>
      </c>
      <c r="SUK1" s="226"/>
      <c r="SUL1" s="226"/>
      <c r="SUM1" s="227"/>
      <c r="SUN1" s="190"/>
      <c r="SUO1" s="190"/>
      <c r="SUP1" s="190"/>
      <c r="SUQ1" s="190"/>
      <c r="SUR1" s="225">
        <f>+'IN PHIẾU THU'!SUS1</f>
        <v>0</v>
      </c>
      <c r="SUS1" s="226"/>
      <c r="SUT1" s="226"/>
      <c r="SUU1" s="227"/>
      <c r="SUV1" s="190"/>
      <c r="SUW1" s="190"/>
      <c r="SUX1" s="190"/>
      <c r="SUY1" s="190"/>
      <c r="SUZ1" s="225">
        <f>+'IN PHIẾU THU'!SVA1</f>
        <v>0</v>
      </c>
      <c r="SVA1" s="226"/>
      <c r="SVB1" s="226"/>
      <c r="SVC1" s="227"/>
      <c r="SVD1" s="190"/>
      <c r="SVE1" s="190"/>
      <c r="SVF1" s="190"/>
      <c r="SVG1" s="190"/>
      <c r="SVH1" s="225">
        <f>+'IN PHIẾU THU'!SVI1</f>
        <v>0</v>
      </c>
      <c r="SVI1" s="226"/>
      <c r="SVJ1" s="226"/>
      <c r="SVK1" s="227"/>
      <c r="SVL1" s="190"/>
      <c r="SVM1" s="190"/>
      <c r="SVN1" s="190"/>
      <c r="SVO1" s="190"/>
      <c r="SVP1" s="225">
        <f>+'IN PHIẾU THU'!SVQ1</f>
        <v>0</v>
      </c>
      <c r="SVQ1" s="226"/>
      <c r="SVR1" s="226"/>
      <c r="SVS1" s="227"/>
      <c r="SVT1" s="190"/>
      <c r="SVU1" s="190"/>
      <c r="SVV1" s="190"/>
      <c r="SVW1" s="190"/>
      <c r="SVX1" s="225">
        <f>+'IN PHIẾU THU'!SVY1</f>
        <v>0</v>
      </c>
      <c r="SVY1" s="226"/>
      <c r="SVZ1" s="226"/>
      <c r="SWA1" s="227"/>
      <c r="SWB1" s="190"/>
      <c r="SWC1" s="190"/>
      <c r="SWD1" s="190"/>
      <c r="SWE1" s="190"/>
      <c r="SWF1" s="225">
        <f>+'IN PHIẾU THU'!SWG1</f>
        <v>0</v>
      </c>
      <c r="SWG1" s="226"/>
      <c r="SWH1" s="226"/>
      <c r="SWI1" s="227"/>
      <c r="SWJ1" s="190"/>
      <c r="SWK1" s="190"/>
      <c r="SWL1" s="190"/>
      <c r="SWM1" s="190"/>
      <c r="SWN1" s="225">
        <f>+'IN PHIẾU THU'!SWO1</f>
        <v>0</v>
      </c>
      <c r="SWO1" s="226"/>
      <c r="SWP1" s="226"/>
      <c r="SWQ1" s="227"/>
      <c r="SWR1" s="190"/>
      <c r="SWS1" s="190"/>
      <c r="SWT1" s="190"/>
      <c r="SWU1" s="190"/>
      <c r="SWV1" s="225">
        <f>+'IN PHIẾU THU'!SWW1</f>
        <v>0</v>
      </c>
      <c r="SWW1" s="226"/>
      <c r="SWX1" s="226"/>
      <c r="SWY1" s="227"/>
      <c r="SWZ1" s="190"/>
      <c r="SXA1" s="190"/>
      <c r="SXB1" s="190"/>
      <c r="SXC1" s="190"/>
      <c r="SXD1" s="225">
        <f>+'IN PHIẾU THU'!SXE1</f>
        <v>0</v>
      </c>
      <c r="SXE1" s="226"/>
      <c r="SXF1" s="226"/>
      <c r="SXG1" s="227"/>
      <c r="SXH1" s="190"/>
      <c r="SXI1" s="190"/>
      <c r="SXJ1" s="190"/>
      <c r="SXK1" s="190"/>
      <c r="SXL1" s="225">
        <f>+'IN PHIẾU THU'!SXM1</f>
        <v>0</v>
      </c>
      <c r="SXM1" s="226"/>
      <c r="SXN1" s="226"/>
      <c r="SXO1" s="227"/>
      <c r="SXP1" s="190"/>
      <c r="SXQ1" s="190"/>
      <c r="SXR1" s="190"/>
      <c r="SXS1" s="190"/>
      <c r="SXT1" s="225">
        <f>+'IN PHIẾU THU'!SXU1</f>
        <v>0</v>
      </c>
      <c r="SXU1" s="226"/>
      <c r="SXV1" s="226"/>
      <c r="SXW1" s="227"/>
      <c r="SXX1" s="190"/>
      <c r="SXY1" s="190"/>
      <c r="SXZ1" s="190"/>
      <c r="SYA1" s="190"/>
      <c r="SYB1" s="225">
        <f>+'IN PHIẾU THU'!SYC1</f>
        <v>0</v>
      </c>
      <c r="SYC1" s="226"/>
      <c r="SYD1" s="226"/>
      <c r="SYE1" s="227"/>
      <c r="SYF1" s="190"/>
      <c r="SYG1" s="190"/>
      <c r="SYH1" s="190"/>
      <c r="SYI1" s="190"/>
      <c r="SYJ1" s="225">
        <f>+'IN PHIẾU THU'!SYK1</f>
        <v>0</v>
      </c>
      <c r="SYK1" s="226"/>
      <c r="SYL1" s="226"/>
      <c r="SYM1" s="227"/>
      <c r="SYN1" s="190"/>
      <c r="SYO1" s="190"/>
      <c r="SYP1" s="190"/>
      <c r="SYQ1" s="190"/>
      <c r="SYR1" s="225">
        <f>+'IN PHIẾU THU'!SYS1</f>
        <v>0</v>
      </c>
      <c r="SYS1" s="226"/>
      <c r="SYT1" s="226"/>
      <c r="SYU1" s="227"/>
      <c r="SYV1" s="190"/>
      <c r="SYW1" s="190"/>
      <c r="SYX1" s="190"/>
      <c r="SYY1" s="190"/>
      <c r="SYZ1" s="225">
        <f>+'IN PHIẾU THU'!SZA1</f>
        <v>0</v>
      </c>
      <c r="SZA1" s="226"/>
      <c r="SZB1" s="226"/>
      <c r="SZC1" s="227"/>
      <c r="SZD1" s="190"/>
      <c r="SZE1" s="190"/>
      <c r="SZF1" s="190"/>
      <c r="SZG1" s="190"/>
      <c r="SZH1" s="225">
        <f>+'IN PHIẾU THU'!SZI1</f>
        <v>0</v>
      </c>
      <c r="SZI1" s="226"/>
      <c r="SZJ1" s="226"/>
      <c r="SZK1" s="227"/>
      <c r="SZL1" s="190"/>
      <c r="SZM1" s="190"/>
      <c r="SZN1" s="190"/>
      <c r="SZO1" s="190"/>
      <c r="SZP1" s="225">
        <f>+'IN PHIẾU THU'!SZQ1</f>
        <v>0</v>
      </c>
      <c r="SZQ1" s="226"/>
      <c r="SZR1" s="226"/>
      <c r="SZS1" s="227"/>
      <c r="SZT1" s="190"/>
      <c r="SZU1" s="190"/>
      <c r="SZV1" s="190"/>
      <c r="SZW1" s="190"/>
      <c r="SZX1" s="225">
        <f>+'IN PHIẾU THU'!SZY1</f>
        <v>0</v>
      </c>
      <c r="SZY1" s="226"/>
      <c r="SZZ1" s="226"/>
      <c r="TAA1" s="227"/>
      <c r="TAB1" s="190"/>
      <c r="TAC1" s="190"/>
      <c r="TAD1" s="190"/>
      <c r="TAE1" s="190"/>
      <c r="TAF1" s="225">
        <f>+'IN PHIẾU THU'!TAG1</f>
        <v>0</v>
      </c>
      <c r="TAG1" s="226"/>
      <c r="TAH1" s="226"/>
      <c r="TAI1" s="227"/>
      <c r="TAJ1" s="190"/>
      <c r="TAK1" s="190"/>
      <c r="TAL1" s="190"/>
      <c r="TAM1" s="190"/>
      <c r="TAN1" s="225">
        <f>+'IN PHIẾU THU'!TAO1</f>
        <v>0</v>
      </c>
      <c r="TAO1" s="226"/>
      <c r="TAP1" s="226"/>
      <c r="TAQ1" s="227"/>
      <c r="TAR1" s="190"/>
      <c r="TAS1" s="190"/>
      <c r="TAT1" s="190"/>
      <c r="TAU1" s="190"/>
      <c r="TAV1" s="225">
        <f>+'IN PHIẾU THU'!TAW1</f>
        <v>0</v>
      </c>
      <c r="TAW1" s="226"/>
      <c r="TAX1" s="226"/>
      <c r="TAY1" s="227"/>
      <c r="TAZ1" s="190"/>
      <c r="TBA1" s="190"/>
      <c r="TBB1" s="190"/>
      <c r="TBC1" s="190"/>
      <c r="TBD1" s="225">
        <f>+'IN PHIẾU THU'!TBE1</f>
        <v>0</v>
      </c>
      <c r="TBE1" s="226"/>
      <c r="TBF1" s="226"/>
      <c r="TBG1" s="227"/>
      <c r="TBH1" s="190"/>
      <c r="TBI1" s="190"/>
      <c r="TBJ1" s="190"/>
      <c r="TBK1" s="190"/>
      <c r="TBL1" s="225">
        <f>+'IN PHIẾU THU'!TBM1</f>
        <v>0</v>
      </c>
      <c r="TBM1" s="226"/>
      <c r="TBN1" s="226"/>
      <c r="TBO1" s="227"/>
      <c r="TBP1" s="190"/>
      <c r="TBQ1" s="190"/>
      <c r="TBR1" s="190"/>
      <c r="TBS1" s="190"/>
      <c r="TBT1" s="225">
        <f>+'IN PHIẾU THU'!TBU1</f>
        <v>0</v>
      </c>
      <c r="TBU1" s="226"/>
      <c r="TBV1" s="226"/>
      <c r="TBW1" s="227"/>
      <c r="TBX1" s="190"/>
      <c r="TBY1" s="190"/>
      <c r="TBZ1" s="190"/>
      <c r="TCA1" s="190"/>
      <c r="TCB1" s="225">
        <f>+'IN PHIẾU THU'!TCC1</f>
        <v>0</v>
      </c>
      <c r="TCC1" s="226"/>
      <c r="TCD1" s="226"/>
      <c r="TCE1" s="227"/>
      <c r="TCF1" s="190"/>
      <c r="TCG1" s="190"/>
      <c r="TCH1" s="190"/>
      <c r="TCI1" s="190"/>
      <c r="TCJ1" s="225">
        <f>+'IN PHIẾU THU'!TCK1</f>
        <v>0</v>
      </c>
      <c r="TCK1" s="226"/>
      <c r="TCL1" s="226"/>
      <c r="TCM1" s="227"/>
      <c r="TCN1" s="190"/>
      <c r="TCO1" s="190"/>
      <c r="TCP1" s="190"/>
      <c r="TCQ1" s="190"/>
      <c r="TCR1" s="225">
        <f>+'IN PHIẾU THU'!TCS1</f>
        <v>0</v>
      </c>
      <c r="TCS1" s="226"/>
      <c r="TCT1" s="226"/>
      <c r="TCU1" s="227"/>
      <c r="TCV1" s="190"/>
      <c r="TCW1" s="190"/>
      <c r="TCX1" s="190"/>
      <c r="TCY1" s="190"/>
      <c r="TCZ1" s="225">
        <f>+'IN PHIẾU THU'!TDA1</f>
        <v>0</v>
      </c>
      <c r="TDA1" s="226"/>
      <c r="TDB1" s="226"/>
      <c r="TDC1" s="227"/>
      <c r="TDD1" s="190"/>
      <c r="TDE1" s="190"/>
      <c r="TDF1" s="190"/>
      <c r="TDG1" s="190"/>
      <c r="TDH1" s="225">
        <f>+'IN PHIẾU THU'!TDI1</f>
        <v>0</v>
      </c>
      <c r="TDI1" s="226"/>
      <c r="TDJ1" s="226"/>
      <c r="TDK1" s="227"/>
      <c r="TDL1" s="190"/>
      <c r="TDM1" s="190"/>
      <c r="TDN1" s="190"/>
      <c r="TDO1" s="190"/>
      <c r="TDP1" s="225">
        <f>+'IN PHIẾU THU'!TDQ1</f>
        <v>0</v>
      </c>
      <c r="TDQ1" s="226"/>
      <c r="TDR1" s="226"/>
      <c r="TDS1" s="227"/>
      <c r="TDT1" s="190"/>
      <c r="TDU1" s="190"/>
      <c r="TDV1" s="190"/>
      <c r="TDW1" s="190"/>
      <c r="TDX1" s="225">
        <f>+'IN PHIẾU THU'!TDY1</f>
        <v>0</v>
      </c>
      <c r="TDY1" s="226"/>
      <c r="TDZ1" s="226"/>
      <c r="TEA1" s="227"/>
      <c r="TEB1" s="190"/>
      <c r="TEC1" s="190"/>
      <c r="TED1" s="190"/>
      <c r="TEE1" s="190"/>
      <c r="TEF1" s="225">
        <f>+'IN PHIẾU THU'!TEG1</f>
        <v>0</v>
      </c>
      <c r="TEG1" s="226"/>
      <c r="TEH1" s="226"/>
      <c r="TEI1" s="227"/>
      <c r="TEJ1" s="190"/>
      <c r="TEK1" s="190"/>
      <c r="TEL1" s="190"/>
      <c r="TEM1" s="190"/>
      <c r="TEN1" s="225">
        <f>+'IN PHIẾU THU'!TEO1</f>
        <v>0</v>
      </c>
      <c r="TEO1" s="226"/>
      <c r="TEP1" s="226"/>
      <c r="TEQ1" s="227"/>
      <c r="TER1" s="190"/>
      <c r="TES1" s="190"/>
      <c r="TET1" s="190"/>
      <c r="TEU1" s="190"/>
      <c r="TEV1" s="225">
        <f>+'IN PHIẾU THU'!TEW1</f>
        <v>0</v>
      </c>
      <c r="TEW1" s="226"/>
      <c r="TEX1" s="226"/>
      <c r="TEY1" s="227"/>
      <c r="TEZ1" s="190"/>
      <c r="TFA1" s="190"/>
      <c r="TFB1" s="190"/>
      <c r="TFC1" s="190"/>
      <c r="TFD1" s="225">
        <f>+'IN PHIẾU THU'!TFE1</f>
        <v>0</v>
      </c>
      <c r="TFE1" s="226"/>
      <c r="TFF1" s="226"/>
      <c r="TFG1" s="227"/>
      <c r="TFH1" s="190"/>
      <c r="TFI1" s="190"/>
      <c r="TFJ1" s="190"/>
      <c r="TFK1" s="190"/>
      <c r="TFL1" s="225">
        <f>+'IN PHIẾU THU'!TFM1</f>
        <v>0</v>
      </c>
      <c r="TFM1" s="226"/>
      <c r="TFN1" s="226"/>
      <c r="TFO1" s="227"/>
      <c r="TFP1" s="190"/>
      <c r="TFQ1" s="190"/>
      <c r="TFR1" s="190"/>
      <c r="TFS1" s="190"/>
      <c r="TFT1" s="225">
        <f>+'IN PHIẾU THU'!TFU1</f>
        <v>0</v>
      </c>
      <c r="TFU1" s="226"/>
      <c r="TFV1" s="226"/>
      <c r="TFW1" s="227"/>
      <c r="TFX1" s="190"/>
      <c r="TFY1" s="190"/>
      <c r="TFZ1" s="190"/>
      <c r="TGA1" s="190"/>
      <c r="TGB1" s="225">
        <f>+'IN PHIẾU THU'!TGC1</f>
        <v>0</v>
      </c>
      <c r="TGC1" s="226"/>
      <c r="TGD1" s="226"/>
      <c r="TGE1" s="227"/>
      <c r="TGF1" s="190"/>
      <c r="TGG1" s="190"/>
      <c r="TGH1" s="190"/>
      <c r="TGI1" s="190"/>
      <c r="TGJ1" s="225">
        <f>+'IN PHIẾU THU'!TGK1</f>
        <v>0</v>
      </c>
      <c r="TGK1" s="226"/>
      <c r="TGL1" s="226"/>
      <c r="TGM1" s="227"/>
      <c r="TGN1" s="190"/>
      <c r="TGO1" s="190"/>
      <c r="TGP1" s="190"/>
      <c r="TGQ1" s="190"/>
      <c r="TGR1" s="225">
        <f>+'IN PHIẾU THU'!TGS1</f>
        <v>0</v>
      </c>
      <c r="TGS1" s="226"/>
      <c r="TGT1" s="226"/>
      <c r="TGU1" s="227"/>
      <c r="TGV1" s="190"/>
      <c r="TGW1" s="190"/>
      <c r="TGX1" s="190"/>
      <c r="TGY1" s="190"/>
      <c r="TGZ1" s="225">
        <f>+'IN PHIẾU THU'!THA1</f>
        <v>0</v>
      </c>
      <c r="THA1" s="226"/>
      <c r="THB1" s="226"/>
      <c r="THC1" s="227"/>
      <c r="THD1" s="190"/>
      <c r="THE1" s="190"/>
      <c r="THF1" s="190"/>
      <c r="THG1" s="190"/>
      <c r="THH1" s="225">
        <f>+'IN PHIẾU THU'!THI1</f>
        <v>0</v>
      </c>
      <c r="THI1" s="226"/>
      <c r="THJ1" s="226"/>
      <c r="THK1" s="227"/>
      <c r="THL1" s="190"/>
      <c r="THM1" s="190"/>
      <c r="THN1" s="190"/>
      <c r="THO1" s="190"/>
      <c r="THP1" s="225">
        <f>+'IN PHIẾU THU'!THQ1</f>
        <v>0</v>
      </c>
      <c r="THQ1" s="226"/>
      <c r="THR1" s="226"/>
      <c r="THS1" s="227"/>
      <c r="THT1" s="190"/>
      <c r="THU1" s="190"/>
      <c r="THV1" s="190"/>
      <c r="THW1" s="190"/>
      <c r="THX1" s="225">
        <f>+'IN PHIẾU THU'!THY1</f>
        <v>0</v>
      </c>
      <c r="THY1" s="226"/>
      <c r="THZ1" s="226"/>
      <c r="TIA1" s="227"/>
      <c r="TIB1" s="190"/>
      <c r="TIC1" s="190"/>
      <c r="TID1" s="190"/>
      <c r="TIE1" s="190"/>
      <c r="TIF1" s="225">
        <f>+'IN PHIẾU THU'!TIG1</f>
        <v>0</v>
      </c>
      <c r="TIG1" s="226"/>
      <c r="TIH1" s="226"/>
      <c r="TII1" s="227"/>
      <c r="TIJ1" s="190"/>
      <c r="TIK1" s="190"/>
      <c r="TIL1" s="190"/>
      <c r="TIM1" s="190"/>
      <c r="TIN1" s="225">
        <f>+'IN PHIẾU THU'!TIO1</f>
        <v>0</v>
      </c>
      <c r="TIO1" s="226"/>
      <c r="TIP1" s="226"/>
      <c r="TIQ1" s="227"/>
      <c r="TIR1" s="190"/>
      <c r="TIS1" s="190"/>
      <c r="TIT1" s="190"/>
      <c r="TIU1" s="190"/>
      <c r="TIV1" s="225">
        <f>+'IN PHIẾU THU'!TIW1</f>
        <v>0</v>
      </c>
      <c r="TIW1" s="226"/>
      <c r="TIX1" s="226"/>
      <c r="TIY1" s="227"/>
      <c r="TIZ1" s="190"/>
      <c r="TJA1" s="190"/>
      <c r="TJB1" s="190"/>
      <c r="TJC1" s="190"/>
      <c r="TJD1" s="225">
        <f>+'IN PHIẾU THU'!TJE1</f>
        <v>0</v>
      </c>
      <c r="TJE1" s="226"/>
      <c r="TJF1" s="226"/>
      <c r="TJG1" s="227"/>
      <c r="TJH1" s="190"/>
      <c r="TJI1" s="190"/>
      <c r="TJJ1" s="190"/>
      <c r="TJK1" s="190"/>
      <c r="TJL1" s="225">
        <f>+'IN PHIẾU THU'!TJM1</f>
        <v>0</v>
      </c>
      <c r="TJM1" s="226"/>
      <c r="TJN1" s="226"/>
      <c r="TJO1" s="227"/>
      <c r="TJP1" s="190"/>
      <c r="TJQ1" s="190"/>
      <c r="TJR1" s="190"/>
      <c r="TJS1" s="190"/>
      <c r="TJT1" s="225">
        <f>+'IN PHIẾU THU'!TJU1</f>
        <v>0</v>
      </c>
      <c r="TJU1" s="226"/>
      <c r="TJV1" s="226"/>
      <c r="TJW1" s="227"/>
      <c r="TJX1" s="190"/>
      <c r="TJY1" s="190"/>
      <c r="TJZ1" s="190"/>
      <c r="TKA1" s="190"/>
      <c r="TKB1" s="225">
        <f>+'IN PHIẾU THU'!TKC1</f>
        <v>0</v>
      </c>
      <c r="TKC1" s="226"/>
      <c r="TKD1" s="226"/>
      <c r="TKE1" s="227"/>
      <c r="TKF1" s="190"/>
      <c r="TKG1" s="190"/>
      <c r="TKH1" s="190"/>
      <c r="TKI1" s="190"/>
      <c r="TKJ1" s="225">
        <f>+'IN PHIẾU THU'!TKK1</f>
        <v>0</v>
      </c>
      <c r="TKK1" s="226"/>
      <c r="TKL1" s="226"/>
      <c r="TKM1" s="227"/>
      <c r="TKN1" s="190"/>
      <c r="TKO1" s="190"/>
      <c r="TKP1" s="190"/>
      <c r="TKQ1" s="190"/>
      <c r="TKR1" s="225">
        <f>+'IN PHIẾU THU'!TKS1</f>
        <v>0</v>
      </c>
      <c r="TKS1" s="226"/>
      <c r="TKT1" s="226"/>
      <c r="TKU1" s="227"/>
      <c r="TKV1" s="190"/>
      <c r="TKW1" s="190"/>
      <c r="TKX1" s="190"/>
      <c r="TKY1" s="190"/>
      <c r="TKZ1" s="225">
        <f>+'IN PHIẾU THU'!TLA1</f>
        <v>0</v>
      </c>
      <c r="TLA1" s="226"/>
      <c r="TLB1" s="226"/>
      <c r="TLC1" s="227"/>
      <c r="TLD1" s="190"/>
      <c r="TLE1" s="190"/>
      <c r="TLF1" s="190"/>
      <c r="TLG1" s="190"/>
      <c r="TLH1" s="225">
        <f>+'IN PHIẾU THU'!TLI1</f>
        <v>0</v>
      </c>
      <c r="TLI1" s="226"/>
      <c r="TLJ1" s="226"/>
      <c r="TLK1" s="227"/>
      <c r="TLL1" s="190"/>
      <c r="TLM1" s="190"/>
      <c r="TLN1" s="190"/>
      <c r="TLO1" s="190"/>
      <c r="TLP1" s="225">
        <f>+'IN PHIẾU THU'!TLQ1</f>
        <v>0</v>
      </c>
      <c r="TLQ1" s="226"/>
      <c r="TLR1" s="226"/>
      <c r="TLS1" s="227"/>
      <c r="TLT1" s="190"/>
      <c r="TLU1" s="190"/>
      <c r="TLV1" s="190"/>
      <c r="TLW1" s="190"/>
      <c r="TLX1" s="225">
        <f>+'IN PHIẾU THU'!TLY1</f>
        <v>0</v>
      </c>
      <c r="TLY1" s="226"/>
      <c r="TLZ1" s="226"/>
      <c r="TMA1" s="227"/>
      <c r="TMB1" s="190"/>
      <c r="TMC1" s="190"/>
      <c r="TMD1" s="190"/>
      <c r="TME1" s="190"/>
      <c r="TMF1" s="225">
        <f>+'IN PHIẾU THU'!TMG1</f>
        <v>0</v>
      </c>
      <c r="TMG1" s="226"/>
      <c r="TMH1" s="226"/>
      <c r="TMI1" s="227"/>
      <c r="TMJ1" s="190"/>
      <c r="TMK1" s="190"/>
      <c r="TML1" s="190"/>
      <c r="TMM1" s="190"/>
      <c r="TMN1" s="225">
        <f>+'IN PHIẾU THU'!TMO1</f>
        <v>0</v>
      </c>
      <c r="TMO1" s="226"/>
      <c r="TMP1" s="226"/>
      <c r="TMQ1" s="227"/>
      <c r="TMR1" s="190"/>
      <c r="TMS1" s="190"/>
      <c r="TMT1" s="190"/>
      <c r="TMU1" s="190"/>
      <c r="TMV1" s="225">
        <f>+'IN PHIẾU THU'!TMW1</f>
        <v>0</v>
      </c>
      <c r="TMW1" s="226"/>
      <c r="TMX1" s="226"/>
      <c r="TMY1" s="227"/>
      <c r="TMZ1" s="190"/>
      <c r="TNA1" s="190"/>
      <c r="TNB1" s="190"/>
      <c r="TNC1" s="190"/>
      <c r="TND1" s="225">
        <f>+'IN PHIẾU THU'!TNE1</f>
        <v>0</v>
      </c>
      <c r="TNE1" s="226"/>
      <c r="TNF1" s="226"/>
      <c r="TNG1" s="227"/>
      <c r="TNH1" s="190"/>
      <c r="TNI1" s="190"/>
      <c r="TNJ1" s="190"/>
      <c r="TNK1" s="190"/>
      <c r="TNL1" s="225">
        <f>+'IN PHIẾU THU'!TNM1</f>
        <v>0</v>
      </c>
      <c r="TNM1" s="226"/>
      <c r="TNN1" s="226"/>
      <c r="TNO1" s="227"/>
      <c r="TNP1" s="190"/>
      <c r="TNQ1" s="190"/>
      <c r="TNR1" s="190"/>
      <c r="TNS1" s="190"/>
      <c r="TNT1" s="225">
        <f>+'IN PHIẾU THU'!TNU1</f>
        <v>0</v>
      </c>
      <c r="TNU1" s="226"/>
      <c r="TNV1" s="226"/>
      <c r="TNW1" s="227"/>
      <c r="TNX1" s="190"/>
      <c r="TNY1" s="190"/>
      <c r="TNZ1" s="190"/>
      <c r="TOA1" s="190"/>
      <c r="TOB1" s="225">
        <f>+'IN PHIẾU THU'!TOC1</f>
        <v>0</v>
      </c>
      <c r="TOC1" s="226"/>
      <c r="TOD1" s="226"/>
      <c r="TOE1" s="227"/>
      <c r="TOF1" s="190"/>
      <c r="TOG1" s="190"/>
      <c r="TOH1" s="190"/>
      <c r="TOI1" s="190"/>
      <c r="TOJ1" s="225">
        <f>+'IN PHIẾU THU'!TOK1</f>
        <v>0</v>
      </c>
      <c r="TOK1" s="226"/>
      <c r="TOL1" s="226"/>
      <c r="TOM1" s="227"/>
      <c r="TON1" s="190"/>
      <c r="TOO1" s="190"/>
      <c r="TOP1" s="190"/>
      <c r="TOQ1" s="190"/>
      <c r="TOR1" s="225">
        <f>+'IN PHIẾU THU'!TOS1</f>
        <v>0</v>
      </c>
      <c r="TOS1" s="226"/>
      <c r="TOT1" s="226"/>
      <c r="TOU1" s="227"/>
      <c r="TOV1" s="190"/>
      <c r="TOW1" s="190"/>
      <c r="TOX1" s="190"/>
      <c r="TOY1" s="190"/>
      <c r="TOZ1" s="225">
        <f>+'IN PHIẾU THU'!TPA1</f>
        <v>0</v>
      </c>
      <c r="TPA1" s="226"/>
      <c r="TPB1" s="226"/>
      <c r="TPC1" s="227"/>
      <c r="TPD1" s="190"/>
      <c r="TPE1" s="190"/>
      <c r="TPF1" s="190"/>
      <c r="TPG1" s="190"/>
      <c r="TPH1" s="225">
        <f>+'IN PHIẾU THU'!TPI1</f>
        <v>0</v>
      </c>
      <c r="TPI1" s="226"/>
      <c r="TPJ1" s="226"/>
      <c r="TPK1" s="227"/>
      <c r="TPL1" s="190"/>
      <c r="TPM1" s="190"/>
      <c r="TPN1" s="190"/>
      <c r="TPO1" s="190"/>
      <c r="TPP1" s="225">
        <f>+'IN PHIẾU THU'!TPQ1</f>
        <v>0</v>
      </c>
      <c r="TPQ1" s="226"/>
      <c r="TPR1" s="226"/>
      <c r="TPS1" s="227"/>
      <c r="TPT1" s="190"/>
      <c r="TPU1" s="190"/>
      <c r="TPV1" s="190"/>
      <c r="TPW1" s="190"/>
      <c r="TPX1" s="225">
        <f>+'IN PHIẾU THU'!TPY1</f>
        <v>0</v>
      </c>
      <c r="TPY1" s="226"/>
      <c r="TPZ1" s="226"/>
      <c r="TQA1" s="227"/>
      <c r="TQB1" s="190"/>
      <c r="TQC1" s="190"/>
      <c r="TQD1" s="190"/>
      <c r="TQE1" s="190"/>
      <c r="TQF1" s="225">
        <f>+'IN PHIẾU THU'!TQG1</f>
        <v>0</v>
      </c>
      <c r="TQG1" s="226"/>
      <c r="TQH1" s="226"/>
      <c r="TQI1" s="227"/>
      <c r="TQJ1" s="190"/>
      <c r="TQK1" s="190"/>
      <c r="TQL1" s="190"/>
      <c r="TQM1" s="190"/>
      <c r="TQN1" s="225">
        <f>+'IN PHIẾU THU'!TQO1</f>
        <v>0</v>
      </c>
      <c r="TQO1" s="226"/>
      <c r="TQP1" s="226"/>
      <c r="TQQ1" s="227"/>
      <c r="TQR1" s="190"/>
      <c r="TQS1" s="190"/>
      <c r="TQT1" s="190"/>
      <c r="TQU1" s="190"/>
      <c r="TQV1" s="225">
        <f>+'IN PHIẾU THU'!TQW1</f>
        <v>0</v>
      </c>
      <c r="TQW1" s="226"/>
      <c r="TQX1" s="226"/>
      <c r="TQY1" s="227"/>
      <c r="TQZ1" s="190"/>
      <c r="TRA1" s="190"/>
      <c r="TRB1" s="190"/>
      <c r="TRC1" s="190"/>
      <c r="TRD1" s="225">
        <f>+'IN PHIẾU THU'!TRE1</f>
        <v>0</v>
      </c>
      <c r="TRE1" s="226"/>
      <c r="TRF1" s="226"/>
      <c r="TRG1" s="227"/>
      <c r="TRH1" s="190"/>
      <c r="TRI1" s="190"/>
      <c r="TRJ1" s="190"/>
      <c r="TRK1" s="190"/>
      <c r="TRL1" s="225">
        <f>+'IN PHIẾU THU'!TRM1</f>
        <v>0</v>
      </c>
      <c r="TRM1" s="226"/>
      <c r="TRN1" s="226"/>
      <c r="TRO1" s="227"/>
      <c r="TRP1" s="190"/>
      <c r="TRQ1" s="190"/>
      <c r="TRR1" s="190"/>
      <c r="TRS1" s="190"/>
      <c r="TRT1" s="225">
        <f>+'IN PHIẾU THU'!TRU1</f>
        <v>0</v>
      </c>
      <c r="TRU1" s="226"/>
      <c r="TRV1" s="226"/>
      <c r="TRW1" s="227"/>
      <c r="TRX1" s="190"/>
      <c r="TRY1" s="190"/>
      <c r="TRZ1" s="190"/>
      <c r="TSA1" s="190"/>
      <c r="TSB1" s="225">
        <f>+'IN PHIẾU THU'!TSC1</f>
        <v>0</v>
      </c>
      <c r="TSC1" s="226"/>
      <c r="TSD1" s="226"/>
      <c r="TSE1" s="227"/>
      <c r="TSF1" s="190"/>
      <c r="TSG1" s="190"/>
      <c r="TSH1" s="190"/>
      <c r="TSI1" s="190"/>
      <c r="TSJ1" s="225">
        <f>+'IN PHIẾU THU'!TSK1</f>
        <v>0</v>
      </c>
      <c r="TSK1" s="226"/>
      <c r="TSL1" s="226"/>
      <c r="TSM1" s="227"/>
      <c r="TSN1" s="190"/>
      <c r="TSO1" s="190"/>
      <c r="TSP1" s="190"/>
      <c r="TSQ1" s="190"/>
      <c r="TSR1" s="225">
        <f>+'IN PHIẾU THU'!TSS1</f>
        <v>0</v>
      </c>
      <c r="TSS1" s="226"/>
      <c r="TST1" s="226"/>
      <c r="TSU1" s="227"/>
      <c r="TSV1" s="190"/>
      <c r="TSW1" s="190"/>
      <c r="TSX1" s="190"/>
      <c r="TSY1" s="190"/>
      <c r="TSZ1" s="225">
        <f>+'IN PHIẾU THU'!TTA1</f>
        <v>0</v>
      </c>
      <c r="TTA1" s="226"/>
      <c r="TTB1" s="226"/>
      <c r="TTC1" s="227"/>
      <c r="TTD1" s="190"/>
      <c r="TTE1" s="190"/>
      <c r="TTF1" s="190"/>
      <c r="TTG1" s="190"/>
      <c r="TTH1" s="225">
        <f>+'IN PHIẾU THU'!TTI1</f>
        <v>0</v>
      </c>
      <c r="TTI1" s="226"/>
      <c r="TTJ1" s="226"/>
      <c r="TTK1" s="227"/>
      <c r="TTL1" s="190"/>
      <c r="TTM1" s="190"/>
      <c r="TTN1" s="190"/>
      <c r="TTO1" s="190"/>
      <c r="TTP1" s="225">
        <f>+'IN PHIẾU THU'!TTQ1</f>
        <v>0</v>
      </c>
      <c r="TTQ1" s="226"/>
      <c r="TTR1" s="226"/>
      <c r="TTS1" s="227"/>
      <c r="TTT1" s="190"/>
      <c r="TTU1" s="190"/>
      <c r="TTV1" s="190"/>
      <c r="TTW1" s="190"/>
      <c r="TTX1" s="225">
        <f>+'IN PHIẾU THU'!TTY1</f>
        <v>0</v>
      </c>
      <c r="TTY1" s="226"/>
      <c r="TTZ1" s="226"/>
      <c r="TUA1" s="227"/>
      <c r="TUB1" s="190"/>
      <c r="TUC1" s="190"/>
      <c r="TUD1" s="190"/>
      <c r="TUE1" s="190"/>
      <c r="TUF1" s="225">
        <f>+'IN PHIẾU THU'!TUG1</f>
        <v>0</v>
      </c>
      <c r="TUG1" s="226"/>
      <c r="TUH1" s="226"/>
      <c r="TUI1" s="227"/>
      <c r="TUJ1" s="190"/>
      <c r="TUK1" s="190"/>
      <c r="TUL1" s="190"/>
      <c r="TUM1" s="190"/>
      <c r="TUN1" s="225">
        <f>+'IN PHIẾU THU'!TUO1</f>
        <v>0</v>
      </c>
      <c r="TUO1" s="226"/>
      <c r="TUP1" s="226"/>
      <c r="TUQ1" s="227"/>
      <c r="TUR1" s="190"/>
      <c r="TUS1" s="190"/>
      <c r="TUT1" s="190"/>
      <c r="TUU1" s="190"/>
      <c r="TUV1" s="225">
        <f>+'IN PHIẾU THU'!TUW1</f>
        <v>0</v>
      </c>
      <c r="TUW1" s="226"/>
      <c r="TUX1" s="226"/>
      <c r="TUY1" s="227"/>
      <c r="TUZ1" s="190"/>
      <c r="TVA1" s="190"/>
      <c r="TVB1" s="190"/>
      <c r="TVC1" s="190"/>
      <c r="TVD1" s="225">
        <f>+'IN PHIẾU THU'!TVE1</f>
        <v>0</v>
      </c>
      <c r="TVE1" s="226"/>
      <c r="TVF1" s="226"/>
      <c r="TVG1" s="227"/>
      <c r="TVH1" s="190"/>
      <c r="TVI1" s="190"/>
      <c r="TVJ1" s="190"/>
      <c r="TVK1" s="190"/>
      <c r="TVL1" s="225">
        <f>+'IN PHIẾU THU'!TVM1</f>
        <v>0</v>
      </c>
      <c r="TVM1" s="226"/>
      <c r="TVN1" s="226"/>
      <c r="TVO1" s="227"/>
      <c r="TVP1" s="190"/>
      <c r="TVQ1" s="190"/>
      <c r="TVR1" s="190"/>
      <c r="TVS1" s="190"/>
      <c r="TVT1" s="225">
        <f>+'IN PHIẾU THU'!TVU1</f>
        <v>0</v>
      </c>
      <c r="TVU1" s="226"/>
      <c r="TVV1" s="226"/>
      <c r="TVW1" s="227"/>
      <c r="TVX1" s="190"/>
      <c r="TVY1" s="190"/>
      <c r="TVZ1" s="190"/>
      <c r="TWA1" s="190"/>
      <c r="TWB1" s="225">
        <f>+'IN PHIẾU THU'!TWC1</f>
        <v>0</v>
      </c>
      <c r="TWC1" s="226"/>
      <c r="TWD1" s="226"/>
      <c r="TWE1" s="227"/>
      <c r="TWF1" s="190"/>
      <c r="TWG1" s="190"/>
      <c r="TWH1" s="190"/>
      <c r="TWI1" s="190"/>
      <c r="TWJ1" s="225">
        <f>+'IN PHIẾU THU'!TWK1</f>
        <v>0</v>
      </c>
      <c r="TWK1" s="226"/>
      <c r="TWL1" s="226"/>
      <c r="TWM1" s="227"/>
      <c r="TWN1" s="190"/>
      <c r="TWO1" s="190"/>
      <c r="TWP1" s="190"/>
      <c r="TWQ1" s="190"/>
      <c r="TWR1" s="225">
        <f>+'IN PHIẾU THU'!TWS1</f>
        <v>0</v>
      </c>
      <c r="TWS1" s="226"/>
      <c r="TWT1" s="226"/>
      <c r="TWU1" s="227"/>
      <c r="TWV1" s="190"/>
      <c r="TWW1" s="190"/>
      <c r="TWX1" s="190"/>
      <c r="TWY1" s="190"/>
      <c r="TWZ1" s="225">
        <f>+'IN PHIẾU THU'!TXA1</f>
        <v>0</v>
      </c>
      <c r="TXA1" s="226"/>
      <c r="TXB1" s="226"/>
      <c r="TXC1" s="227"/>
      <c r="TXD1" s="190"/>
      <c r="TXE1" s="190"/>
      <c r="TXF1" s="190"/>
      <c r="TXG1" s="190"/>
      <c r="TXH1" s="225">
        <f>+'IN PHIẾU THU'!TXI1</f>
        <v>0</v>
      </c>
      <c r="TXI1" s="226"/>
      <c r="TXJ1" s="226"/>
      <c r="TXK1" s="227"/>
      <c r="TXL1" s="190"/>
      <c r="TXM1" s="190"/>
      <c r="TXN1" s="190"/>
      <c r="TXO1" s="190"/>
      <c r="TXP1" s="225">
        <f>+'IN PHIẾU THU'!TXQ1</f>
        <v>0</v>
      </c>
      <c r="TXQ1" s="226"/>
      <c r="TXR1" s="226"/>
      <c r="TXS1" s="227"/>
      <c r="TXT1" s="190"/>
      <c r="TXU1" s="190"/>
      <c r="TXV1" s="190"/>
      <c r="TXW1" s="190"/>
      <c r="TXX1" s="225">
        <f>+'IN PHIẾU THU'!TXY1</f>
        <v>0</v>
      </c>
      <c r="TXY1" s="226"/>
      <c r="TXZ1" s="226"/>
      <c r="TYA1" s="227"/>
      <c r="TYB1" s="190"/>
      <c r="TYC1" s="190"/>
      <c r="TYD1" s="190"/>
      <c r="TYE1" s="190"/>
      <c r="TYF1" s="225">
        <f>+'IN PHIẾU THU'!TYG1</f>
        <v>0</v>
      </c>
      <c r="TYG1" s="226"/>
      <c r="TYH1" s="226"/>
      <c r="TYI1" s="227"/>
      <c r="TYJ1" s="190"/>
      <c r="TYK1" s="190"/>
      <c r="TYL1" s="190"/>
      <c r="TYM1" s="190"/>
      <c r="TYN1" s="225">
        <f>+'IN PHIẾU THU'!TYO1</f>
        <v>0</v>
      </c>
      <c r="TYO1" s="226"/>
      <c r="TYP1" s="226"/>
      <c r="TYQ1" s="227"/>
      <c r="TYR1" s="190"/>
      <c r="TYS1" s="190"/>
      <c r="TYT1" s="190"/>
      <c r="TYU1" s="190"/>
      <c r="TYV1" s="225">
        <f>+'IN PHIẾU THU'!TYW1</f>
        <v>0</v>
      </c>
      <c r="TYW1" s="226"/>
      <c r="TYX1" s="226"/>
      <c r="TYY1" s="227"/>
      <c r="TYZ1" s="190"/>
      <c r="TZA1" s="190"/>
      <c r="TZB1" s="190"/>
      <c r="TZC1" s="190"/>
      <c r="TZD1" s="225">
        <f>+'IN PHIẾU THU'!TZE1</f>
        <v>0</v>
      </c>
      <c r="TZE1" s="226"/>
      <c r="TZF1" s="226"/>
      <c r="TZG1" s="227"/>
      <c r="TZH1" s="190"/>
      <c r="TZI1" s="190"/>
      <c r="TZJ1" s="190"/>
      <c r="TZK1" s="190"/>
      <c r="TZL1" s="225">
        <f>+'IN PHIẾU THU'!TZM1</f>
        <v>0</v>
      </c>
      <c r="TZM1" s="226"/>
      <c r="TZN1" s="226"/>
      <c r="TZO1" s="227"/>
      <c r="TZP1" s="190"/>
      <c r="TZQ1" s="190"/>
      <c r="TZR1" s="190"/>
      <c r="TZS1" s="190"/>
      <c r="TZT1" s="225">
        <f>+'IN PHIẾU THU'!TZU1</f>
        <v>0</v>
      </c>
      <c r="TZU1" s="226"/>
      <c r="TZV1" s="226"/>
      <c r="TZW1" s="227"/>
      <c r="TZX1" s="190"/>
      <c r="TZY1" s="190"/>
      <c r="TZZ1" s="190"/>
      <c r="UAA1" s="190"/>
      <c r="UAB1" s="225">
        <f>+'IN PHIẾU THU'!UAC1</f>
        <v>0</v>
      </c>
      <c r="UAC1" s="226"/>
      <c r="UAD1" s="226"/>
      <c r="UAE1" s="227"/>
      <c r="UAF1" s="190"/>
      <c r="UAG1" s="190"/>
      <c r="UAH1" s="190"/>
      <c r="UAI1" s="190"/>
      <c r="UAJ1" s="225">
        <f>+'IN PHIẾU THU'!UAK1</f>
        <v>0</v>
      </c>
      <c r="UAK1" s="226"/>
      <c r="UAL1" s="226"/>
      <c r="UAM1" s="227"/>
      <c r="UAN1" s="190"/>
      <c r="UAO1" s="190"/>
      <c r="UAP1" s="190"/>
      <c r="UAQ1" s="190"/>
      <c r="UAR1" s="225">
        <f>+'IN PHIẾU THU'!UAS1</f>
        <v>0</v>
      </c>
      <c r="UAS1" s="226"/>
      <c r="UAT1" s="226"/>
      <c r="UAU1" s="227"/>
      <c r="UAV1" s="190"/>
      <c r="UAW1" s="190"/>
      <c r="UAX1" s="190"/>
      <c r="UAY1" s="190"/>
      <c r="UAZ1" s="225">
        <f>+'IN PHIẾU THU'!UBA1</f>
        <v>0</v>
      </c>
      <c r="UBA1" s="226"/>
      <c r="UBB1" s="226"/>
      <c r="UBC1" s="227"/>
      <c r="UBD1" s="190"/>
      <c r="UBE1" s="190"/>
      <c r="UBF1" s="190"/>
      <c r="UBG1" s="190"/>
      <c r="UBH1" s="225">
        <f>+'IN PHIẾU THU'!UBI1</f>
        <v>0</v>
      </c>
      <c r="UBI1" s="226"/>
      <c r="UBJ1" s="226"/>
      <c r="UBK1" s="227"/>
      <c r="UBL1" s="190"/>
      <c r="UBM1" s="190"/>
      <c r="UBN1" s="190"/>
      <c r="UBO1" s="190"/>
      <c r="UBP1" s="225">
        <f>+'IN PHIẾU THU'!UBQ1</f>
        <v>0</v>
      </c>
      <c r="UBQ1" s="226"/>
      <c r="UBR1" s="226"/>
      <c r="UBS1" s="227"/>
      <c r="UBT1" s="190"/>
      <c r="UBU1" s="190"/>
      <c r="UBV1" s="190"/>
      <c r="UBW1" s="190"/>
      <c r="UBX1" s="225">
        <f>+'IN PHIẾU THU'!UBY1</f>
        <v>0</v>
      </c>
      <c r="UBY1" s="226"/>
      <c r="UBZ1" s="226"/>
      <c r="UCA1" s="227"/>
      <c r="UCB1" s="190"/>
      <c r="UCC1" s="190"/>
      <c r="UCD1" s="190"/>
      <c r="UCE1" s="190"/>
      <c r="UCF1" s="225">
        <f>+'IN PHIẾU THU'!UCG1</f>
        <v>0</v>
      </c>
      <c r="UCG1" s="226"/>
      <c r="UCH1" s="226"/>
      <c r="UCI1" s="227"/>
      <c r="UCJ1" s="190"/>
      <c r="UCK1" s="190"/>
      <c r="UCL1" s="190"/>
      <c r="UCM1" s="190"/>
      <c r="UCN1" s="225">
        <f>+'IN PHIẾU THU'!UCO1</f>
        <v>0</v>
      </c>
      <c r="UCO1" s="226"/>
      <c r="UCP1" s="226"/>
      <c r="UCQ1" s="227"/>
      <c r="UCR1" s="190"/>
      <c r="UCS1" s="190"/>
      <c r="UCT1" s="190"/>
      <c r="UCU1" s="190"/>
      <c r="UCV1" s="225">
        <f>+'IN PHIẾU THU'!UCW1</f>
        <v>0</v>
      </c>
      <c r="UCW1" s="226"/>
      <c r="UCX1" s="226"/>
      <c r="UCY1" s="227"/>
      <c r="UCZ1" s="190"/>
      <c r="UDA1" s="190"/>
      <c r="UDB1" s="190"/>
      <c r="UDC1" s="190"/>
      <c r="UDD1" s="225">
        <f>+'IN PHIẾU THU'!UDE1</f>
        <v>0</v>
      </c>
      <c r="UDE1" s="226"/>
      <c r="UDF1" s="226"/>
      <c r="UDG1" s="227"/>
      <c r="UDH1" s="190"/>
      <c r="UDI1" s="190"/>
      <c r="UDJ1" s="190"/>
      <c r="UDK1" s="190"/>
      <c r="UDL1" s="225">
        <f>+'IN PHIẾU THU'!UDM1</f>
        <v>0</v>
      </c>
      <c r="UDM1" s="226"/>
      <c r="UDN1" s="226"/>
      <c r="UDO1" s="227"/>
      <c r="UDP1" s="190"/>
      <c r="UDQ1" s="190"/>
      <c r="UDR1" s="190"/>
      <c r="UDS1" s="190"/>
      <c r="UDT1" s="225">
        <f>+'IN PHIẾU THU'!UDU1</f>
        <v>0</v>
      </c>
      <c r="UDU1" s="226"/>
      <c r="UDV1" s="226"/>
      <c r="UDW1" s="227"/>
      <c r="UDX1" s="190"/>
      <c r="UDY1" s="190"/>
      <c r="UDZ1" s="190"/>
      <c r="UEA1" s="190"/>
      <c r="UEB1" s="225">
        <f>+'IN PHIẾU THU'!UEC1</f>
        <v>0</v>
      </c>
      <c r="UEC1" s="226"/>
      <c r="UED1" s="226"/>
      <c r="UEE1" s="227"/>
      <c r="UEF1" s="190"/>
      <c r="UEG1" s="190"/>
      <c r="UEH1" s="190"/>
      <c r="UEI1" s="190"/>
      <c r="UEJ1" s="225">
        <f>+'IN PHIẾU THU'!UEK1</f>
        <v>0</v>
      </c>
      <c r="UEK1" s="226"/>
      <c r="UEL1" s="226"/>
      <c r="UEM1" s="227"/>
      <c r="UEN1" s="190"/>
      <c r="UEO1" s="190"/>
      <c r="UEP1" s="190"/>
      <c r="UEQ1" s="190"/>
      <c r="UER1" s="225">
        <f>+'IN PHIẾU THU'!UES1</f>
        <v>0</v>
      </c>
      <c r="UES1" s="226"/>
      <c r="UET1" s="226"/>
      <c r="UEU1" s="227"/>
      <c r="UEV1" s="190"/>
      <c r="UEW1" s="190"/>
      <c r="UEX1" s="190"/>
      <c r="UEY1" s="190"/>
      <c r="UEZ1" s="225">
        <f>+'IN PHIẾU THU'!UFA1</f>
        <v>0</v>
      </c>
      <c r="UFA1" s="226"/>
      <c r="UFB1" s="226"/>
      <c r="UFC1" s="227"/>
      <c r="UFD1" s="190"/>
      <c r="UFE1" s="190"/>
      <c r="UFF1" s="190"/>
      <c r="UFG1" s="190"/>
      <c r="UFH1" s="225">
        <f>+'IN PHIẾU THU'!UFI1</f>
        <v>0</v>
      </c>
      <c r="UFI1" s="226"/>
      <c r="UFJ1" s="226"/>
      <c r="UFK1" s="227"/>
      <c r="UFL1" s="190"/>
      <c r="UFM1" s="190"/>
      <c r="UFN1" s="190"/>
      <c r="UFO1" s="190"/>
      <c r="UFP1" s="225">
        <f>+'IN PHIẾU THU'!UFQ1</f>
        <v>0</v>
      </c>
      <c r="UFQ1" s="226"/>
      <c r="UFR1" s="226"/>
      <c r="UFS1" s="227"/>
      <c r="UFT1" s="190"/>
      <c r="UFU1" s="190"/>
      <c r="UFV1" s="190"/>
      <c r="UFW1" s="190"/>
      <c r="UFX1" s="225">
        <f>+'IN PHIẾU THU'!UFY1</f>
        <v>0</v>
      </c>
      <c r="UFY1" s="226"/>
      <c r="UFZ1" s="226"/>
      <c r="UGA1" s="227"/>
      <c r="UGB1" s="190"/>
      <c r="UGC1" s="190"/>
      <c r="UGD1" s="190"/>
      <c r="UGE1" s="190"/>
      <c r="UGF1" s="225">
        <f>+'IN PHIẾU THU'!UGG1</f>
        <v>0</v>
      </c>
      <c r="UGG1" s="226"/>
      <c r="UGH1" s="226"/>
      <c r="UGI1" s="227"/>
      <c r="UGJ1" s="190"/>
      <c r="UGK1" s="190"/>
      <c r="UGL1" s="190"/>
      <c r="UGM1" s="190"/>
      <c r="UGN1" s="225">
        <f>+'IN PHIẾU THU'!UGO1</f>
        <v>0</v>
      </c>
      <c r="UGO1" s="226"/>
      <c r="UGP1" s="226"/>
      <c r="UGQ1" s="227"/>
      <c r="UGR1" s="190"/>
      <c r="UGS1" s="190"/>
      <c r="UGT1" s="190"/>
      <c r="UGU1" s="190"/>
      <c r="UGV1" s="225">
        <f>+'IN PHIẾU THU'!UGW1</f>
        <v>0</v>
      </c>
      <c r="UGW1" s="226"/>
      <c r="UGX1" s="226"/>
      <c r="UGY1" s="227"/>
      <c r="UGZ1" s="190"/>
      <c r="UHA1" s="190"/>
      <c r="UHB1" s="190"/>
      <c r="UHC1" s="190"/>
      <c r="UHD1" s="225">
        <f>+'IN PHIẾU THU'!UHE1</f>
        <v>0</v>
      </c>
      <c r="UHE1" s="226"/>
      <c r="UHF1" s="226"/>
      <c r="UHG1" s="227"/>
      <c r="UHH1" s="190"/>
      <c r="UHI1" s="190"/>
      <c r="UHJ1" s="190"/>
      <c r="UHK1" s="190"/>
      <c r="UHL1" s="225">
        <f>+'IN PHIẾU THU'!UHM1</f>
        <v>0</v>
      </c>
      <c r="UHM1" s="226"/>
      <c r="UHN1" s="226"/>
      <c r="UHO1" s="227"/>
      <c r="UHP1" s="190"/>
      <c r="UHQ1" s="190"/>
      <c r="UHR1" s="190"/>
      <c r="UHS1" s="190"/>
      <c r="UHT1" s="225">
        <f>+'IN PHIẾU THU'!UHU1</f>
        <v>0</v>
      </c>
      <c r="UHU1" s="226"/>
      <c r="UHV1" s="226"/>
      <c r="UHW1" s="227"/>
      <c r="UHX1" s="190"/>
      <c r="UHY1" s="190"/>
      <c r="UHZ1" s="190"/>
      <c r="UIA1" s="190"/>
      <c r="UIB1" s="225">
        <f>+'IN PHIẾU THU'!UIC1</f>
        <v>0</v>
      </c>
      <c r="UIC1" s="226"/>
      <c r="UID1" s="226"/>
      <c r="UIE1" s="227"/>
      <c r="UIF1" s="190"/>
      <c r="UIG1" s="190"/>
      <c r="UIH1" s="190"/>
      <c r="UII1" s="190"/>
      <c r="UIJ1" s="225">
        <f>+'IN PHIẾU THU'!UIK1</f>
        <v>0</v>
      </c>
      <c r="UIK1" s="226"/>
      <c r="UIL1" s="226"/>
      <c r="UIM1" s="227"/>
      <c r="UIN1" s="190"/>
      <c r="UIO1" s="190"/>
      <c r="UIP1" s="190"/>
      <c r="UIQ1" s="190"/>
      <c r="UIR1" s="225">
        <f>+'IN PHIẾU THU'!UIS1</f>
        <v>0</v>
      </c>
      <c r="UIS1" s="226"/>
      <c r="UIT1" s="226"/>
      <c r="UIU1" s="227"/>
      <c r="UIV1" s="190"/>
      <c r="UIW1" s="190"/>
      <c r="UIX1" s="190"/>
      <c r="UIY1" s="190"/>
      <c r="UIZ1" s="225">
        <f>+'IN PHIẾU THU'!UJA1</f>
        <v>0</v>
      </c>
      <c r="UJA1" s="226"/>
      <c r="UJB1" s="226"/>
      <c r="UJC1" s="227"/>
      <c r="UJD1" s="190"/>
      <c r="UJE1" s="190"/>
      <c r="UJF1" s="190"/>
      <c r="UJG1" s="190"/>
      <c r="UJH1" s="225">
        <f>+'IN PHIẾU THU'!UJI1</f>
        <v>0</v>
      </c>
      <c r="UJI1" s="226"/>
      <c r="UJJ1" s="226"/>
      <c r="UJK1" s="227"/>
      <c r="UJL1" s="190"/>
      <c r="UJM1" s="190"/>
      <c r="UJN1" s="190"/>
      <c r="UJO1" s="190"/>
      <c r="UJP1" s="225">
        <f>+'IN PHIẾU THU'!UJQ1</f>
        <v>0</v>
      </c>
      <c r="UJQ1" s="226"/>
      <c r="UJR1" s="226"/>
      <c r="UJS1" s="227"/>
      <c r="UJT1" s="190"/>
      <c r="UJU1" s="190"/>
      <c r="UJV1" s="190"/>
      <c r="UJW1" s="190"/>
      <c r="UJX1" s="225">
        <f>+'IN PHIẾU THU'!UJY1</f>
        <v>0</v>
      </c>
      <c r="UJY1" s="226"/>
      <c r="UJZ1" s="226"/>
      <c r="UKA1" s="227"/>
      <c r="UKB1" s="190"/>
      <c r="UKC1" s="190"/>
      <c r="UKD1" s="190"/>
      <c r="UKE1" s="190"/>
      <c r="UKF1" s="225">
        <f>+'IN PHIẾU THU'!UKG1</f>
        <v>0</v>
      </c>
      <c r="UKG1" s="226"/>
      <c r="UKH1" s="226"/>
      <c r="UKI1" s="227"/>
      <c r="UKJ1" s="190"/>
      <c r="UKK1" s="190"/>
      <c r="UKL1" s="190"/>
      <c r="UKM1" s="190"/>
      <c r="UKN1" s="225">
        <f>+'IN PHIẾU THU'!UKO1</f>
        <v>0</v>
      </c>
      <c r="UKO1" s="226"/>
      <c r="UKP1" s="226"/>
      <c r="UKQ1" s="227"/>
      <c r="UKR1" s="190"/>
      <c r="UKS1" s="190"/>
      <c r="UKT1" s="190"/>
      <c r="UKU1" s="190"/>
      <c r="UKV1" s="225">
        <f>+'IN PHIẾU THU'!UKW1</f>
        <v>0</v>
      </c>
      <c r="UKW1" s="226"/>
      <c r="UKX1" s="226"/>
      <c r="UKY1" s="227"/>
      <c r="UKZ1" s="190"/>
      <c r="ULA1" s="190"/>
      <c r="ULB1" s="190"/>
      <c r="ULC1" s="190"/>
      <c r="ULD1" s="225">
        <f>+'IN PHIẾU THU'!ULE1</f>
        <v>0</v>
      </c>
      <c r="ULE1" s="226"/>
      <c r="ULF1" s="226"/>
      <c r="ULG1" s="227"/>
      <c r="ULH1" s="190"/>
      <c r="ULI1" s="190"/>
      <c r="ULJ1" s="190"/>
      <c r="ULK1" s="190"/>
      <c r="ULL1" s="225">
        <f>+'IN PHIẾU THU'!ULM1</f>
        <v>0</v>
      </c>
      <c r="ULM1" s="226"/>
      <c r="ULN1" s="226"/>
      <c r="ULO1" s="227"/>
      <c r="ULP1" s="190"/>
      <c r="ULQ1" s="190"/>
      <c r="ULR1" s="190"/>
      <c r="ULS1" s="190"/>
      <c r="ULT1" s="225">
        <f>+'IN PHIẾU THU'!ULU1</f>
        <v>0</v>
      </c>
      <c r="ULU1" s="226"/>
      <c r="ULV1" s="226"/>
      <c r="ULW1" s="227"/>
      <c r="ULX1" s="190"/>
      <c r="ULY1" s="190"/>
      <c r="ULZ1" s="190"/>
      <c r="UMA1" s="190"/>
      <c r="UMB1" s="225">
        <f>+'IN PHIẾU THU'!UMC1</f>
        <v>0</v>
      </c>
      <c r="UMC1" s="226"/>
      <c r="UMD1" s="226"/>
      <c r="UME1" s="227"/>
      <c r="UMF1" s="190"/>
      <c r="UMG1" s="190"/>
      <c r="UMH1" s="190"/>
      <c r="UMI1" s="190"/>
      <c r="UMJ1" s="225">
        <f>+'IN PHIẾU THU'!UMK1</f>
        <v>0</v>
      </c>
      <c r="UMK1" s="226"/>
      <c r="UML1" s="226"/>
      <c r="UMM1" s="227"/>
      <c r="UMN1" s="190"/>
      <c r="UMO1" s="190"/>
      <c r="UMP1" s="190"/>
      <c r="UMQ1" s="190"/>
      <c r="UMR1" s="225">
        <f>+'IN PHIẾU THU'!UMS1</f>
        <v>0</v>
      </c>
      <c r="UMS1" s="226"/>
      <c r="UMT1" s="226"/>
      <c r="UMU1" s="227"/>
      <c r="UMV1" s="190"/>
      <c r="UMW1" s="190"/>
      <c r="UMX1" s="190"/>
      <c r="UMY1" s="190"/>
      <c r="UMZ1" s="225">
        <f>+'IN PHIẾU THU'!UNA1</f>
        <v>0</v>
      </c>
      <c r="UNA1" s="226"/>
      <c r="UNB1" s="226"/>
      <c r="UNC1" s="227"/>
      <c r="UND1" s="190"/>
      <c r="UNE1" s="190"/>
      <c r="UNF1" s="190"/>
      <c r="UNG1" s="190"/>
      <c r="UNH1" s="225">
        <f>+'IN PHIẾU THU'!UNI1</f>
        <v>0</v>
      </c>
      <c r="UNI1" s="226"/>
      <c r="UNJ1" s="226"/>
      <c r="UNK1" s="227"/>
      <c r="UNL1" s="190"/>
      <c r="UNM1" s="190"/>
      <c r="UNN1" s="190"/>
      <c r="UNO1" s="190"/>
      <c r="UNP1" s="225">
        <f>+'IN PHIẾU THU'!UNQ1</f>
        <v>0</v>
      </c>
      <c r="UNQ1" s="226"/>
      <c r="UNR1" s="226"/>
      <c r="UNS1" s="227"/>
      <c r="UNT1" s="190"/>
      <c r="UNU1" s="190"/>
      <c r="UNV1" s="190"/>
      <c r="UNW1" s="190"/>
      <c r="UNX1" s="225">
        <f>+'IN PHIẾU THU'!UNY1</f>
        <v>0</v>
      </c>
      <c r="UNY1" s="226"/>
      <c r="UNZ1" s="226"/>
      <c r="UOA1" s="227"/>
      <c r="UOB1" s="190"/>
      <c r="UOC1" s="190"/>
      <c r="UOD1" s="190"/>
      <c r="UOE1" s="190"/>
      <c r="UOF1" s="225">
        <f>+'IN PHIẾU THU'!UOG1</f>
        <v>0</v>
      </c>
      <c r="UOG1" s="226"/>
      <c r="UOH1" s="226"/>
      <c r="UOI1" s="227"/>
      <c r="UOJ1" s="190"/>
      <c r="UOK1" s="190"/>
      <c r="UOL1" s="190"/>
      <c r="UOM1" s="190"/>
      <c r="UON1" s="225">
        <f>+'IN PHIẾU THU'!UOO1</f>
        <v>0</v>
      </c>
      <c r="UOO1" s="226"/>
      <c r="UOP1" s="226"/>
      <c r="UOQ1" s="227"/>
      <c r="UOR1" s="190"/>
      <c r="UOS1" s="190"/>
      <c r="UOT1" s="190"/>
      <c r="UOU1" s="190"/>
      <c r="UOV1" s="225">
        <f>+'IN PHIẾU THU'!UOW1</f>
        <v>0</v>
      </c>
      <c r="UOW1" s="226"/>
      <c r="UOX1" s="226"/>
      <c r="UOY1" s="227"/>
      <c r="UOZ1" s="190"/>
      <c r="UPA1" s="190"/>
      <c r="UPB1" s="190"/>
      <c r="UPC1" s="190"/>
      <c r="UPD1" s="225">
        <f>+'IN PHIẾU THU'!UPE1</f>
        <v>0</v>
      </c>
      <c r="UPE1" s="226"/>
      <c r="UPF1" s="226"/>
      <c r="UPG1" s="227"/>
      <c r="UPH1" s="190"/>
      <c r="UPI1" s="190"/>
      <c r="UPJ1" s="190"/>
      <c r="UPK1" s="190"/>
      <c r="UPL1" s="225">
        <f>+'IN PHIẾU THU'!UPM1</f>
        <v>0</v>
      </c>
      <c r="UPM1" s="226"/>
      <c r="UPN1" s="226"/>
      <c r="UPO1" s="227"/>
      <c r="UPP1" s="190"/>
      <c r="UPQ1" s="190"/>
      <c r="UPR1" s="190"/>
      <c r="UPS1" s="190"/>
      <c r="UPT1" s="225">
        <f>+'IN PHIẾU THU'!UPU1</f>
        <v>0</v>
      </c>
      <c r="UPU1" s="226"/>
      <c r="UPV1" s="226"/>
      <c r="UPW1" s="227"/>
      <c r="UPX1" s="190"/>
      <c r="UPY1" s="190"/>
      <c r="UPZ1" s="190"/>
      <c r="UQA1" s="190"/>
      <c r="UQB1" s="225">
        <f>+'IN PHIẾU THU'!UQC1</f>
        <v>0</v>
      </c>
      <c r="UQC1" s="226"/>
      <c r="UQD1" s="226"/>
      <c r="UQE1" s="227"/>
      <c r="UQF1" s="190"/>
      <c r="UQG1" s="190"/>
      <c r="UQH1" s="190"/>
      <c r="UQI1" s="190"/>
      <c r="UQJ1" s="225">
        <f>+'IN PHIẾU THU'!UQK1</f>
        <v>0</v>
      </c>
      <c r="UQK1" s="226"/>
      <c r="UQL1" s="226"/>
      <c r="UQM1" s="227"/>
      <c r="UQN1" s="190"/>
      <c r="UQO1" s="190"/>
      <c r="UQP1" s="190"/>
      <c r="UQQ1" s="190"/>
      <c r="UQR1" s="225">
        <f>+'IN PHIẾU THU'!UQS1</f>
        <v>0</v>
      </c>
      <c r="UQS1" s="226"/>
      <c r="UQT1" s="226"/>
      <c r="UQU1" s="227"/>
      <c r="UQV1" s="190"/>
      <c r="UQW1" s="190"/>
      <c r="UQX1" s="190"/>
      <c r="UQY1" s="190"/>
      <c r="UQZ1" s="225">
        <f>+'IN PHIẾU THU'!URA1</f>
        <v>0</v>
      </c>
      <c r="URA1" s="226"/>
      <c r="URB1" s="226"/>
      <c r="URC1" s="227"/>
      <c r="URD1" s="190"/>
      <c r="URE1" s="190"/>
      <c r="URF1" s="190"/>
      <c r="URG1" s="190"/>
      <c r="URH1" s="225">
        <f>+'IN PHIẾU THU'!URI1</f>
        <v>0</v>
      </c>
      <c r="URI1" s="226"/>
      <c r="URJ1" s="226"/>
      <c r="URK1" s="227"/>
      <c r="URL1" s="190"/>
      <c r="URM1" s="190"/>
      <c r="URN1" s="190"/>
      <c r="URO1" s="190"/>
      <c r="URP1" s="225">
        <f>+'IN PHIẾU THU'!URQ1</f>
        <v>0</v>
      </c>
      <c r="URQ1" s="226"/>
      <c r="URR1" s="226"/>
      <c r="URS1" s="227"/>
      <c r="URT1" s="190"/>
      <c r="URU1" s="190"/>
      <c r="URV1" s="190"/>
      <c r="URW1" s="190"/>
      <c r="URX1" s="225">
        <f>+'IN PHIẾU THU'!URY1</f>
        <v>0</v>
      </c>
      <c r="URY1" s="226"/>
      <c r="URZ1" s="226"/>
      <c r="USA1" s="227"/>
      <c r="USB1" s="190"/>
      <c r="USC1" s="190"/>
      <c r="USD1" s="190"/>
      <c r="USE1" s="190"/>
      <c r="USF1" s="225">
        <f>+'IN PHIẾU THU'!USG1</f>
        <v>0</v>
      </c>
      <c r="USG1" s="226"/>
      <c r="USH1" s="226"/>
      <c r="USI1" s="227"/>
      <c r="USJ1" s="190"/>
      <c r="USK1" s="190"/>
      <c r="USL1" s="190"/>
      <c r="USM1" s="190"/>
      <c r="USN1" s="225">
        <f>+'IN PHIẾU THU'!USO1</f>
        <v>0</v>
      </c>
      <c r="USO1" s="226"/>
      <c r="USP1" s="226"/>
      <c r="USQ1" s="227"/>
      <c r="USR1" s="190"/>
      <c r="USS1" s="190"/>
      <c r="UST1" s="190"/>
      <c r="USU1" s="190"/>
      <c r="USV1" s="225">
        <f>+'IN PHIẾU THU'!USW1</f>
        <v>0</v>
      </c>
      <c r="USW1" s="226"/>
      <c r="USX1" s="226"/>
      <c r="USY1" s="227"/>
      <c r="USZ1" s="190"/>
      <c r="UTA1" s="190"/>
      <c r="UTB1" s="190"/>
      <c r="UTC1" s="190"/>
      <c r="UTD1" s="225">
        <f>+'IN PHIẾU THU'!UTE1</f>
        <v>0</v>
      </c>
      <c r="UTE1" s="226"/>
      <c r="UTF1" s="226"/>
      <c r="UTG1" s="227"/>
      <c r="UTH1" s="190"/>
      <c r="UTI1" s="190"/>
      <c r="UTJ1" s="190"/>
      <c r="UTK1" s="190"/>
      <c r="UTL1" s="225">
        <f>+'IN PHIẾU THU'!UTM1</f>
        <v>0</v>
      </c>
      <c r="UTM1" s="226"/>
      <c r="UTN1" s="226"/>
      <c r="UTO1" s="227"/>
      <c r="UTP1" s="190"/>
      <c r="UTQ1" s="190"/>
      <c r="UTR1" s="190"/>
      <c r="UTS1" s="190"/>
      <c r="UTT1" s="225">
        <f>+'IN PHIẾU THU'!UTU1</f>
        <v>0</v>
      </c>
      <c r="UTU1" s="226"/>
      <c r="UTV1" s="226"/>
      <c r="UTW1" s="227"/>
      <c r="UTX1" s="190"/>
      <c r="UTY1" s="190"/>
      <c r="UTZ1" s="190"/>
      <c r="UUA1" s="190"/>
      <c r="UUB1" s="225">
        <f>+'IN PHIẾU THU'!UUC1</f>
        <v>0</v>
      </c>
      <c r="UUC1" s="226"/>
      <c r="UUD1" s="226"/>
      <c r="UUE1" s="227"/>
      <c r="UUF1" s="190"/>
      <c r="UUG1" s="190"/>
      <c r="UUH1" s="190"/>
      <c r="UUI1" s="190"/>
      <c r="UUJ1" s="225">
        <f>+'IN PHIẾU THU'!UUK1</f>
        <v>0</v>
      </c>
      <c r="UUK1" s="226"/>
      <c r="UUL1" s="226"/>
      <c r="UUM1" s="227"/>
      <c r="UUN1" s="190"/>
      <c r="UUO1" s="190"/>
      <c r="UUP1" s="190"/>
      <c r="UUQ1" s="190"/>
      <c r="UUR1" s="225">
        <f>+'IN PHIẾU THU'!UUS1</f>
        <v>0</v>
      </c>
      <c r="UUS1" s="226"/>
      <c r="UUT1" s="226"/>
      <c r="UUU1" s="227"/>
      <c r="UUV1" s="190"/>
      <c r="UUW1" s="190"/>
      <c r="UUX1" s="190"/>
      <c r="UUY1" s="190"/>
      <c r="UUZ1" s="225">
        <f>+'IN PHIẾU THU'!UVA1</f>
        <v>0</v>
      </c>
      <c r="UVA1" s="226"/>
      <c r="UVB1" s="226"/>
      <c r="UVC1" s="227"/>
      <c r="UVD1" s="190"/>
      <c r="UVE1" s="190"/>
      <c r="UVF1" s="190"/>
      <c r="UVG1" s="190"/>
      <c r="UVH1" s="225">
        <f>+'IN PHIẾU THU'!UVI1</f>
        <v>0</v>
      </c>
      <c r="UVI1" s="226"/>
      <c r="UVJ1" s="226"/>
      <c r="UVK1" s="227"/>
      <c r="UVL1" s="190"/>
      <c r="UVM1" s="190"/>
      <c r="UVN1" s="190"/>
      <c r="UVO1" s="190"/>
      <c r="UVP1" s="225">
        <f>+'IN PHIẾU THU'!UVQ1</f>
        <v>0</v>
      </c>
      <c r="UVQ1" s="226"/>
      <c r="UVR1" s="226"/>
      <c r="UVS1" s="227"/>
      <c r="UVT1" s="190"/>
      <c r="UVU1" s="190"/>
      <c r="UVV1" s="190"/>
      <c r="UVW1" s="190"/>
      <c r="UVX1" s="225">
        <f>+'IN PHIẾU THU'!UVY1</f>
        <v>0</v>
      </c>
      <c r="UVY1" s="226"/>
      <c r="UVZ1" s="226"/>
      <c r="UWA1" s="227"/>
      <c r="UWB1" s="190"/>
      <c r="UWC1" s="190"/>
      <c r="UWD1" s="190"/>
      <c r="UWE1" s="190"/>
      <c r="UWF1" s="225">
        <f>+'IN PHIẾU THU'!UWG1</f>
        <v>0</v>
      </c>
      <c r="UWG1" s="226"/>
      <c r="UWH1" s="226"/>
      <c r="UWI1" s="227"/>
      <c r="UWJ1" s="190"/>
      <c r="UWK1" s="190"/>
      <c r="UWL1" s="190"/>
      <c r="UWM1" s="190"/>
      <c r="UWN1" s="225">
        <f>+'IN PHIẾU THU'!UWO1</f>
        <v>0</v>
      </c>
      <c r="UWO1" s="226"/>
      <c r="UWP1" s="226"/>
      <c r="UWQ1" s="227"/>
      <c r="UWR1" s="190"/>
      <c r="UWS1" s="190"/>
      <c r="UWT1" s="190"/>
      <c r="UWU1" s="190"/>
      <c r="UWV1" s="225">
        <f>+'IN PHIẾU THU'!UWW1</f>
        <v>0</v>
      </c>
      <c r="UWW1" s="226"/>
      <c r="UWX1" s="226"/>
      <c r="UWY1" s="227"/>
      <c r="UWZ1" s="190"/>
      <c r="UXA1" s="190"/>
      <c r="UXB1" s="190"/>
      <c r="UXC1" s="190"/>
      <c r="UXD1" s="225">
        <f>+'IN PHIẾU THU'!UXE1</f>
        <v>0</v>
      </c>
      <c r="UXE1" s="226"/>
      <c r="UXF1" s="226"/>
      <c r="UXG1" s="227"/>
      <c r="UXH1" s="190"/>
      <c r="UXI1" s="190"/>
      <c r="UXJ1" s="190"/>
      <c r="UXK1" s="190"/>
      <c r="UXL1" s="225">
        <f>+'IN PHIẾU THU'!UXM1</f>
        <v>0</v>
      </c>
      <c r="UXM1" s="226"/>
      <c r="UXN1" s="226"/>
      <c r="UXO1" s="227"/>
      <c r="UXP1" s="190"/>
      <c r="UXQ1" s="190"/>
      <c r="UXR1" s="190"/>
      <c r="UXS1" s="190"/>
      <c r="UXT1" s="225">
        <f>+'IN PHIẾU THU'!UXU1</f>
        <v>0</v>
      </c>
      <c r="UXU1" s="226"/>
      <c r="UXV1" s="226"/>
      <c r="UXW1" s="227"/>
      <c r="UXX1" s="190"/>
      <c r="UXY1" s="190"/>
      <c r="UXZ1" s="190"/>
      <c r="UYA1" s="190"/>
      <c r="UYB1" s="225">
        <f>+'IN PHIẾU THU'!UYC1</f>
        <v>0</v>
      </c>
      <c r="UYC1" s="226"/>
      <c r="UYD1" s="226"/>
      <c r="UYE1" s="227"/>
      <c r="UYF1" s="190"/>
      <c r="UYG1" s="190"/>
      <c r="UYH1" s="190"/>
      <c r="UYI1" s="190"/>
      <c r="UYJ1" s="225">
        <f>+'IN PHIẾU THU'!UYK1</f>
        <v>0</v>
      </c>
      <c r="UYK1" s="226"/>
      <c r="UYL1" s="226"/>
      <c r="UYM1" s="227"/>
      <c r="UYN1" s="190"/>
      <c r="UYO1" s="190"/>
      <c r="UYP1" s="190"/>
      <c r="UYQ1" s="190"/>
      <c r="UYR1" s="225">
        <f>+'IN PHIẾU THU'!UYS1</f>
        <v>0</v>
      </c>
      <c r="UYS1" s="226"/>
      <c r="UYT1" s="226"/>
      <c r="UYU1" s="227"/>
      <c r="UYV1" s="190"/>
      <c r="UYW1" s="190"/>
      <c r="UYX1" s="190"/>
      <c r="UYY1" s="190"/>
      <c r="UYZ1" s="225">
        <f>+'IN PHIẾU THU'!UZA1</f>
        <v>0</v>
      </c>
      <c r="UZA1" s="226"/>
      <c r="UZB1" s="226"/>
      <c r="UZC1" s="227"/>
      <c r="UZD1" s="190"/>
      <c r="UZE1" s="190"/>
      <c r="UZF1" s="190"/>
      <c r="UZG1" s="190"/>
      <c r="UZH1" s="225">
        <f>+'IN PHIẾU THU'!UZI1</f>
        <v>0</v>
      </c>
      <c r="UZI1" s="226"/>
      <c r="UZJ1" s="226"/>
      <c r="UZK1" s="227"/>
      <c r="UZL1" s="190"/>
      <c r="UZM1" s="190"/>
      <c r="UZN1" s="190"/>
      <c r="UZO1" s="190"/>
      <c r="UZP1" s="225">
        <f>+'IN PHIẾU THU'!UZQ1</f>
        <v>0</v>
      </c>
      <c r="UZQ1" s="226"/>
      <c r="UZR1" s="226"/>
      <c r="UZS1" s="227"/>
      <c r="UZT1" s="190"/>
      <c r="UZU1" s="190"/>
      <c r="UZV1" s="190"/>
      <c r="UZW1" s="190"/>
      <c r="UZX1" s="225">
        <f>+'IN PHIẾU THU'!UZY1</f>
        <v>0</v>
      </c>
      <c r="UZY1" s="226"/>
      <c r="UZZ1" s="226"/>
      <c r="VAA1" s="227"/>
      <c r="VAB1" s="190"/>
      <c r="VAC1" s="190"/>
      <c r="VAD1" s="190"/>
      <c r="VAE1" s="190"/>
      <c r="VAF1" s="225">
        <f>+'IN PHIẾU THU'!VAG1</f>
        <v>0</v>
      </c>
      <c r="VAG1" s="226"/>
      <c r="VAH1" s="226"/>
      <c r="VAI1" s="227"/>
      <c r="VAJ1" s="190"/>
      <c r="VAK1" s="190"/>
      <c r="VAL1" s="190"/>
      <c r="VAM1" s="190"/>
      <c r="VAN1" s="225">
        <f>+'IN PHIẾU THU'!VAO1</f>
        <v>0</v>
      </c>
      <c r="VAO1" s="226"/>
      <c r="VAP1" s="226"/>
      <c r="VAQ1" s="227"/>
      <c r="VAR1" s="190"/>
      <c r="VAS1" s="190"/>
      <c r="VAT1" s="190"/>
      <c r="VAU1" s="190"/>
      <c r="VAV1" s="225">
        <f>+'IN PHIẾU THU'!VAW1</f>
        <v>0</v>
      </c>
      <c r="VAW1" s="226"/>
      <c r="VAX1" s="226"/>
      <c r="VAY1" s="227"/>
      <c r="VAZ1" s="190"/>
      <c r="VBA1" s="190"/>
      <c r="VBB1" s="190"/>
      <c r="VBC1" s="190"/>
      <c r="VBD1" s="225">
        <f>+'IN PHIẾU THU'!VBE1</f>
        <v>0</v>
      </c>
      <c r="VBE1" s="226"/>
      <c r="VBF1" s="226"/>
      <c r="VBG1" s="227"/>
      <c r="VBH1" s="190"/>
      <c r="VBI1" s="190"/>
      <c r="VBJ1" s="190"/>
      <c r="VBK1" s="190"/>
      <c r="VBL1" s="225">
        <f>+'IN PHIẾU THU'!VBM1</f>
        <v>0</v>
      </c>
      <c r="VBM1" s="226"/>
      <c r="VBN1" s="226"/>
      <c r="VBO1" s="227"/>
      <c r="VBP1" s="190"/>
      <c r="VBQ1" s="190"/>
      <c r="VBR1" s="190"/>
      <c r="VBS1" s="190"/>
      <c r="VBT1" s="225">
        <f>+'IN PHIẾU THU'!VBU1</f>
        <v>0</v>
      </c>
      <c r="VBU1" s="226"/>
      <c r="VBV1" s="226"/>
      <c r="VBW1" s="227"/>
      <c r="VBX1" s="190"/>
      <c r="VBY1" s="190"/>
      <c r="VBZ1" s="190"/>
      <c r="VCA1" s="190"/>
      <c r="VCB1" s="225">
        <f>+'IN PHIẾU THU'!VCC1</f>
        <v>0</v>
      </c>
      <c r="VCC1" s="226"/>
      <c r="VCD1" s="226"/>
      <c r="VCE1" s="227"/>
      <c r="VCF1" s="190"/>
      <c r="VCG1" s="190"/>
      <c r="VCH1" s="190"/>
      <c r="VCI1" s="190"/>
      <c r="VCJ1" s="225">
        <f>+'IN PHIẾU THU'!VCK1</f>
        <v>0</v>
      </c>
      <c r="VCK1" s="226"/>
      <c r="VCL1" s="226"/>
      <c r="VCM1" s="227"/>
      <c r="VCN1" s="190"/>
      <c r="VCO1" s="190"/>
      <c r="VCP1" s="190"/>
      <c r="VCQ1" s="190"/>
      <c r="VCR1" s="225">
        <f>+'IN PHIẾU THU'!VCS1</f>
        <v>0</v>
      </c>
      <c r="VCS1" s="226"/>
      <c r="VCT1" s="226"/>
      <c r="VCU1" s="227"/>
      <c r="VCV1" s="190"/>
      <c r="VCW1" s="190"/>
      <c r="VCX1" s="190"/>
      <c r="VCY1" s="190"/>
      <c r="VCZ1" s="225">
        <f>+'IN PHIẾU THU'!VDA1</f>
        <v>0</v>
      </c>
      <c r="VDA1" s="226"/>
      <c r="VDB1" s="226"/>
      <c r="VDC1" s="227"/>
      <c r="VDD1" s="190"/>
      <c r="VDE1" s="190"/>
      <c r="VDF1" s="190"/>
      <c r="VDG1" s="190"/>
      <c r="VDH1" s="225">
        <f>+'IN PHIẾU THU'!VDI1</f>
        <v>0</v>
      </c>
      <c r="VDI1" s="226"/>
      <c r="VDJ1" s="226"/>
      <c r="VDK1" s="227"/>
      <c r="VDL1" s="190"/>
      <c r="VDM1" s="190"/>
      <c r="VDN1" s="190"/>
      <c r="VDO1" s="190"/>
      <c r="VDP1" s="225">
        <f>+'IN PHIẾU THU'!VDQ1</f>
        <v>0</v>
      </c>
      <c r="VDQ1" s="226"/>
      <c r="VDR1" s="226"/>
      <c r="VDS1" s="227"/>
      <c r="VDT1" s="190"/>
      <c r="VDU1" s="190"/>
      <c r="VDV1" s="190"/>
      <c r="VDW1" s="190"/>
      <c r="VDX1" s="225">
        <f>+'IN PHIẾU THU'!VDY1</f>
        <v>0</v>
      </c>
      <c r="VDY1" s="226"/>
      <c r="VDZ1" s="226"/>
      <c r="VEA1" s="227"/>
      <c r="VEB1" s="190"/>
      <c r="VEC1" s="190"/>
      <c r="VED1" s="190"/>
      <c r="VEE1" s="190"/>
      <c r="VEF1" s="225">
        <f>+'IN PHIẾU THU'!VEG1</f>
        <v>0</v>
      </c>
      <c r="VEG1" s="226"/>
      <c r="VEH1" s="226"/>
      <c r="VEI1" s="227"/>
      <c r="VEJ1" s="190"/>
      <c r="VEK1" s="190"/>
      <c r="VEL1" s="190"/>
      <c r="VEM1" s="190"/>
      <c r="VEN1" s="225">
        <f>+'IN PHIẾU THU'!VEO1</f>
        <v>0</v>
      </c>
      <c r="VEO1" s="226"/>
      <c r="VEP1" s="226"/>
      <c r="VEQ1" s="227"/>
      <c r="VER1" s="190"/>
      <c r="VES1" s="190"/>
      <c r="VET1" s="190"/>
      <c r="VEU1" s="190"/>
      <c r="VEV1" s="225">
        <f>+'IN PHIẾU THU'!VEW1</f>
        <v>0</v>
      </c>
      <c r="VEW1" s="226"/>
      <c r="VEX1" s="226"/>
      <c r="VEY1" s="227"/>
      <c r="VEZ1" s="190"/>
      <c r="VFA1" s="190"/>
      <c r="VFB1" s="190"/>
      <c r="VFC1" s="190"/>
      <c r="VFD1" s="225">
        <f>+'IN PHIẾU THU'!VFE1</f>
        <v>0</v>
      </c>
      <c r="VFE1" s="226"/>
      <c r="VFF1" s="226"/>
      <c r="VFG1" s="227"/>
      <c r="VFH1" s="190"/>
      <c r="VFI1" s="190"/>
      <c r="VFJ1" s="190"/>
      <c r="VFK1" s="190"/>
      <c r="VFL1" s="225">
        <f>+'IN PHIẾU THU'!VFM1</f>
        <v>0</v>
      </c>
      <c r="VFM1" s="226"/>
      <c r="VFN1" s="226"/>
      <c r="VFO1" s="227"/>
      <c r="VFP1" s="190"/>
      <c r="VFQ1" s="190"/>
      <c r="VFR1" s="190"/>
      <c r="VFS1" s="190"/>
      <c r="VFT1" s="225">
        <f>+'IN PHIẾU THU'!VFU1</f>
        <v>0</v>
      </c>
      <c r="VFU1" s="226"/>
      <c r="VFV1" s="226"/>
      <c r="VFW1" s="227"/>
      <c r="VFX1" s="190"/>
      <c r="VFY1" s="190"/>
      <c r="VFZ1" s="190"/>
      <c r="VGA1" s="190"/>
      <c r="VGB1" s="225">
        <f>+'IN PHIẾU THU'!VGC1</f>
        <v>0</v>
      </c>
      <c r="VGC1" s="226"/>
      <c r="VGD1" s="226"/>
      <c r="VGE1" s="227"/>
      <c r="VGF1" s="190"/>
      <c r="VGG1" s="190"/>
      <c r="VGH1" s="190"/>
      <c r="VGI1" s="190"/>
      <c r="VGJ1" s="225">
        <f>+'IN PHIẾU THU'!VGK1</f>
        <v>0</v>
      </c>
      <c r="VGK1" s="226"/>
      <c r="VGL1" s="226"/>
      <c r="VGM1" s="227"/>
      <c r="VGN1" s="190"/>
      <c r="VGO1" s="190"/>
      <c r="VGP1" s="190"/>
      <c r="VGQ1" s="190"/>
      <c r="VGR1" s="225">
        <f>+'IN PHIẾU THU'!VGS1</f>
        <v>0</v>
      </c>
      <c r="VGS1" s="226"/>
      <c r="VGT1" s="226"/>
      <c r="VGU1" s="227"/>
      <c r="VGV1" s="190"/>
      <c r="VGW1" s="190"/>
      <c r="VGX1" s="190"/>
      <c r="VGY1" s="190"/>
      <c r="VGZ1" s="225">
        <f>+'IN PHIẾU THU'!VHA1</f>
        <v>0</v>
      </c>
      <c r="VHA1" s="226"/>
      <c r="VHB1" s="226"/>
      <c r="VHC1" s="227"/>
      <c r="VHD1" s="190"/>
      <c r="VHE1" s="190"/>
      <c r="VHF1" s="190"/>
      <c r="VHG1" s="190"/>
      <c r="VHH1" s="225">
        <f>+'IN PHIẾU THU'!VHI1</f>
        <v>0</v>
      </c>
      <c r="VHI1" s="226"/>
      <c r="VHJ1" s="226"/>
      <c r="VHK1" s="227"/>
      <c r="VHL1" s="190"/>
      <c r="VHM1" s="190"/>
      <c r="VHN1" s="190"/>
      <c r="VHO1" s="190"/>
      <c r="VHP1" s="225">
        <f>+'IN PHIẾU THU'!VHQ1</f>
        <v>0</v>
      </c>
      <c r="VHQ1" s="226"/>
      <c r="VHR1" s="226"/>
      <c r="VHS1" s="227"/>
      <c r="VHT1" s="190"/>
      <c r="VHU1" s="190"/>
      <c r="VHV1" s="190"/>
      <c r="VHW1" s="190"/>
      <c r="VHX1" s="225">
        <f>+'IN PHIẾU THU'!VHY1</f>
        <v>0</v>
      </c>
      <c r="VHY1" s="226"/>
      <c r="VHZ1" s="226"/>
      <c r="VIA1" s="227"/>
      <c r="VIB1" s="190"/>
      <c r="VIC1" s="190"/>
      <c r="VID1" s="190"/>
      <c r="VIE1" s="190"/>
      <c r="VIF1" s="225">
        <f>+'IN PHIẾU THU'!VIG1</f>
        <v>0</v>
      </c>
      <c r="VIG1" s="226"/>
      <c r="VIH1" s="226"/>
      <c r="VII1" s="227"/>
      <c r="VIJ1" s="190"/>
      <c r="VIK1" s="190"/>
      <c r="VIL1" s="190"/>
      <c r="VIM1" s="190"/>
      <c r="VIN1" s="225">
        <f>+'IN PHIẾU THU'!VIO1</f>
        <v>0</v>
      </c>
      <c r="VIO1" s="226"/>
      <c r="VIP1" s="226"/>
      <c r="VIQ1" s="227"/>
      <c r="VIR1" s="190"/>
      <c r="VIS1" s="190"/>
      <c r="VIT1" s="190"/>
      <c r="VIU1" s="190"/>
      <c r="VIV1" s="225">
        <f>+'IN PHIẾU THU'!VIW1</f>
        <v>0</v>
      </c>
      <c r="VIW1" s="226"/>
      <c r="VIX1" s="226"/>
      <c r="VIY1" s="227"/>
      <c r="VIZ1" s="190"/>
      <c r="VJA1" s="190"/>
      <c r="VJB1" s="190"/>
      <c r="VJC1" s="190"/>
      <c r="VJD1" s="225">
        <f>+'IN PHIẾU THU'!VJE1</f>
        <v>0</v>
      </c>
      <c r="VJE1" s="226"/>
      <c r="VJF1" s="226"/>
      <c r="VJG1" s="227"/>
      <c r="VJH1" s="190"/>
      <c r="VJI1" s="190"/>
      <c r="VJJ1" s="190"/>
      <c r="VJK1" s="190"/>
      <c r="VJL1" s="225">
        <f>+'IN PHIẾU THU'!VJM1</f>
        <v>0</v>
      </c>
      <c r="VJM1" s="226"/>
      <c r="VJN1" s="226"/>
      <c r="VJO1" s="227"/>
      <c r="VJP1" s="190"/>
      <c r="VJQ1" s="190"/>
      <c r="VJR1" s="190"/>
      <c r="VJS1" s="190"/>
      <c r="VJT1" s="225">
        <f>+'IN PHIẾU THU'!VJU1</f>
        <v>0</v>
      </c>
      <c r="VJU1" s="226"/>
      <c r="VJV1" s="226"/>
      <c r="VJW1" s="227"/>
      <c r="VJX1" s="190"/>
      <c r="VJY1" s="190"/>
      <c r="VJZ1" s="190"/>
      <c r="VKA1" s="190"/>
      <c r="VKB1" s="225">
        <f>+'IN PHIẾU THU'!VKC1</f>
        <v>0</v>
      </c>
      <c r="VKC1" s="226"/>
      <c r="VKD1" s="226"/>
      <c r="VKE1" s="227"/>
      <c r="VKF1" s="190"/>
      <c r="VKG1" s="190"/>
      <c r="VKH1" s="190"/>
      <c r="VKI1" s="190"/>
      <c r="VKJ1" s="225">
        <f>+'IN PHIẾU THU'!VKK1</f>
        <v>0</v>
      </c>
      <c r="VKK1" s="226"/>
      <c r="VKL1" s="226"/>
      <c r="VKM1" s="227"/>
      <c r="VKN1" s="190"/>
      <c r="VKO1" s="190"/>
      <c r="VKP1" s="190"/>
      <c r="VKQ1" s="190"/>
      <c r="VKR1" s="225">
        <f>+'IN PHIẾU THU'!VKS1</f>
        <v>0</v>
      </c>
      <c r="VKS1" s="226"/>
      <c r="VKT1" s="226"/>
      <c r="VKU1" s="227"/>
      <c r="VKV1" s="190"/>
      <c r="VKW1" s="190"/>
      <c r="VKX1" s="190"/>
      <c r="VKY1" s="190"/>
      <c r="VKZ1" s="225">
        <f>+'IN PHIẾU THU'!VLA1</f>
        <v>0</v>
      </c>
      <c r="VLA1" s="226"/>
      <c r="VLB1" s="226"/>
      <c r="VLC1" s="227"/>
      <c r="VLD1" s="190"/>
      <c r="VLE1" s="190"/>
      <c r="VLF1" s="190"/>
      <c r="VLG1" s="190"/>
      <c r="VLH1" s="225">
        <f>+'IN PHIẾU THU'!VLI1</f>
        <v>0</v>
      </c>
      <c r="VLI1" s="226"/>
      <c r="VLJ1" s="226"/>
      <c r="VLK1" s="227"/>
      <c r="VLL1" s="190"/>
      <c r="VLM1" s="190"/>
      <c r="VLN1" s="190"/>
      <c r="VLO1" s="190"/>
      <c r="VLP1" s="225">
        <f>+'IN PHIẾU THU'!VLQ1</f>
        <v>0</v>
      </c>
      <c r="VLQ1" s="226"/>
      <c r="VLR1" s="226"/>
      <c r="VLS1" s="227"/>
      <c r="VLT1" s="190"/>
      <c r="VLU1" s="190"/>
      <c r="VLV1" s="190"/>
      <c r="VLW1" s="190"/>
      <c r="VLX1" s="225">
        <f>+'IN PHIẾU THU'!VLY1</f>
        <v>0</v>
      </c>
      <c r="VLY1" s="226"/>
      <c r="VLZ1" s="226"/>
      <c r="VMA1" s="227"/>
      <c r="VMB1" s="190"/>
      <c r="VMC1" s="190"/>
      <c r="VMD1" s="190"/>
      <c r="VME1" s="190"/>
      <c r="VMF1" s="225">
        <f>+'IN PHIẾU THU'!VMG1</f>
        <v>0</v>
      </c>
      <c r="VMG1" s="226"/>
      <c r="VMH1" s="226"/>
      <c r="VMI1" s="227"/>
      <c r="VMJ1" s="190"/>
      <c r="VMK1" s="190"/>
      <c r="VML1" s="190"/>
      <c r="VMM1" s="190"/>
      <c r="VMN1" s="225">
        <f>+'IN PHIẾU THU'!VMO1</f>
        <v>0</v>
      </c>
      <c r="VMO1" s="226"/>
      <c r="VMP1" s="226"/>
      <c r="VMQ1" s="227"/>
      <c r="VMR1" s="190"/>
      <c r="VMS1" s="190"/>
      <c r="VMT1" s="190"/>
      <c r="VMU1" s="190"/>
      <c r="VMV1" s="225">
        <f>+'IN PHIẾU THU'!VMW1</f>
        <v>0</v>
      </c>
      <c r="VMW1" s="226"/>
      <c r="VMX1" s="226"/>
      <c r="VMY1" s="227"/>
      <c r="VMZ1" s="190"/>
      <c r="VNA1" s="190"/>
      <c r="VNB1" s="190"/>
      <c r="VNC1" s="190"/>
      <c r="VND1" s="225">
        <f>+'IN PHIẾU THU'!VNE1</f>
        <v>0</v>
      </c>
      <c r="VNE1" s="226"/>
      <c r="VNF1" s="226"/>
      <c r="VNG1" s="227"/>
      <c r="VNH1" s="190"/>
      <c r="VNI1" s="190"/>
      <c r="VNJ1" s="190"/>
      <c r="VNK1" s="190"/>
      <c r="VNL1" s="225">
        <f>+'IN PHIẾU THU'!VNM1</f>
        <v>0</v>
      </c>
      <c r="VNM1" s="226"/>
      <c r="VNN1" s="226"/>
      <c r="VNO1" s="227"/>
      <c r="VNP1" s="190"/>
      <c r="VNQ1" s="190"/>
      <c r="VNR1" s="190"/>
      <c r="VNS1" s="190"/>
      <c r="VNT1" s="225">
        <f>+'IN PHIẾU THU'!VNU1</f>
        <v>0</v>
      </c>
      <c r="VNU1" s="226"/>
      <c r="VNV1" s="226"/>
      <c r="VNW1" s="227"/>
      <c r="VNX1" s="190"/>
      <c r="VNY1" s="190"/>
      <c r="VNZ1" s="190"/>
      <c r="VOA1" s="190"/>
      <c r="VOB1" s="225">
        <f>+'IN PHIẾU THU'!VOC1</f>
        <v>0</v>
      </c>
      <c r="VOC1" s="226"/>
      <c r="VOD1" s="226"/>
      <c r="VOE1" s="227"/>
      <c r="VOF1" s="190"/>
      <c r="VOG1" s="190"/>
      <c r="VOH1" s="190"/>
      <c r="VOI1" s="190"/>
      <c r="VOJ1" s="225">
        <f>+'IN PHIẾU THU'!VOK1</f>
        <v>0</v>
      </c>
      <c r="VOK1" s="226"/>
      <c r="VOL1" s="226"/>
      <c r="VOM1" s="227"/>
      <c r="VON1" s="190"/>
      <c r="VOO1" s="190"/>
      <c r="VOP1" s="190"/>
      <c r="VOQ1" s="190"/>
      <c r="VOR1" s="225">
        <f>+'IN PHIẾU THU'!VOS1</f>
        <v>0</v>
      </c>
      <c r="VOS1" s="226"/>
      <c r="VOT1" s="226"/>
      <c r="VOU1" s="227"/>
      <c r="VOV1" s="190"/>
      <c r="VOW1" s="190"/>
      <c r="VOX1" s="190"/>
      <c r="VOY1" s="190"/>
      <c r="VOZ1" s="225">
        <f>+'IN PHIẾU THU'!VPA1</f>
        <v>0</v>
      </c>
      <c r="VPA1" s="226"/>
      <c r="VPB1" s="226"/>
      <c r="VPC1" s="227"/>
      <c r="VPD1" s="190"/>
      <c r="VPE1" s="190"/>
      <c r="VPF1" s="190"/>
      <c r="VPG1" s="190"/>
      <c r="VPH1" s="225">
        <f>+'IN PHIẾU THU'!VPI1</f>
        <v>0</v>
      </c>
      <c r="VPI1" s="226"/>
      <c r="VPJ1" s="226"/>
      <c r="VPK1" s="227"/>
      <c r="VPL1" s="190"/>
      <c r="VPM1" s="190"/>
      <c r="VPN1" s="190"/>
      <c r="VPO1" s="190"/>
      <c r="VPP1" s="225">
        <f>+'IN PHIẾU THU'!VPQ1</f>
        <v>0</v>
      </c>
      <c r="VPQ1" s="226"/>
      <c r="VPR1" s="226"/>
      <c r="VPS1" s="227"/>
      <c r="VPT1" s="190"/>
      <c r="VPU1" s="190"/>
      <c r="VPV1" s="190"/>
      <c r="VPW1" s="190"/>
      <c r="VPX1" s="225">
        <f>+'IN PHIẾU THU'!VPY1</f>
        <v>0</v>
      </c>
      <c r="VPY1" s="226"/>
      <c r="VPZ1" s="226"/>
      <c r="VQA1" s="227"/>
      <c r="VQB1" s="190"/>
      <c r="VQC1" s="190"/>
      <c r="VQD1" s="190"/>
      <c r="VQE1" s="190"/>
      <c r="VQF1" s="225">
        <f>+'IN PHIẾU THU'!VQG1</f>
        <v>0</v>
      </c>
      <c r="VQG1" s="226"/>
      <c r="VQH1" s="226"/>
      <c r="VQI1" s="227"/>
      <c r="VQJ1" s="190"/>
      <c r="VQK1" s="190"/>
      <c r="VQL1" s="190"/>
      <c r="VQM1" s="190"/>
      <c r="VQN1" s="225">
        <f>+'IN PHIẾU THU'!VQO1</f>
        <v>0</v>
      </c>
      <c r="VQO1" s="226"/>
      <c r="VQP1" s="226"/>
      <c r="VQQ1" s="227"/>
      <c r="VQR1" s="190"/>
      <c r="VQS1" s="190"/>
      <c r="VQT1" s="190"/>
      <c r="VQU1" s="190"/>
      <c r="VQV1" s="225">
        <f>+'IN PHIẾU THU'!VQW1</f>
        <v>0</v>
      </c>
      <c r="VQW1" s="226"/>
      <c r="VQX1" s="226"/>
      <c r="VQY1" s="227"/>
      <c r="VQZ1" s="190"/>
      <c r="VRA1" s="190"/>
      <c r="VRB1" s="190"/>
      <c r="VRC1" s="190"/>
      <c r="VRD1" s="225">
        <f>+'IN PHIẾU THU'!VRE1</f>
        <v>0</v>
      </c>
      <c r="VRE1" s="226"/>
      <c r="VRF1" s="226"/>
      <c r="VRG1" s="227"/>
      <c r="VRH1" s="190"/>
      <c r="VRI1" s="190"/>
      <c r="VRJ1" s="190"/>
      <c r="VRK1" s="190"/>
      <c r="VRL1" s="225">
        <f>+'IN PHIẾU THU'!VRM1</f>
        <v>0</v>
      </c>
      <c r="VRM1" s="226"/>
      <c r="VRN1" s="226"/>
      <c r="VRO1" s="227"/>
      <c r="VRP1" s="190"/>
      <c r="VRQ1" s="190"/>
      <c r="VRR1" s="190"/>
      <c r="VRS1" s="190"/>
      <c r="VRT1" s="225">
        <f>+'IN PHIẾU THU'!VRU1</f>
        <v>0</v>
      </c>
      <c r="VRU1" s="226"/>
      <c r="VRV1" s="226"/>
      <c r="VRW1" s="227"/>
      <c r="VRX1" s="190"/>
      <c r="VRY1" s="190"/>
      <c r="VRZ1" s="190"/>
      <c r="VSA1" s="190"/>
      <c r="VSB1" s="225">
        <f>+'IN PHIẾU THU'!VSC1</f>
        <v>0</v>
      </c>
      <c r="VSC1" s="226"/>
      <c r="VSD1" s="226"/>
      <c r="VSE1" s="227"/>
      <c r="VSF1" s="190"/>
      <c r="VSG1" s="190"/>
      <c r="VSH1" s="190"/>
      <c r="VSI1" s="190"/>
      <c r="VSJ1" s="225">
        <f>+'IN PHIẾU THU'!VSK1</f>
        <v>0</v>
      </c>
      <c r="VSK1" s="226"/>
      <c r="VSL1" s="226"/>
      <c r="VSM1" s="227"/>
      <c r="VSN1" s="190"/>
      <c r="VSO1" s="190"/>
      <c r="VSP1" s="190"/>
      <c r="VSQ1" s="190"/>
      <c r="VSR1" s="225">
        <f>+'IN PHIẾU THU'!VSS1</f>
        <v>0</v>
      </c>
      <c r="VSS1" s="226"/>
      <c r="VST1" s="226"/>
      <c r="VSU1" s="227"/>
      <c r="VSV1" s="190"/>
      <c r="VSW1" s="190"/>
      <c r="VSX1" s="190"/>
      <c r="VSY1" s="190"/>
      <c r="VSZ1" s="225">
        <f>+'IN PHIẾU THU'!VTA1</f>
        <v>0</v>
      </c>
      <c r="VTA1" s="226"/>
      <c r="VTB1" s="226"/>
      <c r="VTC1" s="227"/>
      <c r="VTD1" s="190"/>
      <c r="VTE1" s="190"/>
      <c r="VTF1" s="190"/>
      <c r="VTG1" s="190"/>
      <c r="VTH1" s="225">
        <f>+'IN PHIẾU THU'!VTI1</f>
        <v>0</v>
      </c>
      <c r="VTI1" s="226"/>
      <c r="VTJ1" s="226"/>
      <c r="VTK1" s="227"/>
      <c r="VTL1" s="190"/>
      <c r="VTM1" s="190"/>
      <c r="VTN1" s="190"/>
      <c r="VTO1" s="190"/>
      <c r="VTP1" s="225">
        <f>+'IN PHIẾU THU'!VTQ1</f>
        <v>0</v>
      </c>
      <c r="VTQ1" s="226"/>
      <c r="VTR1" s="226"/>
      <c r="VTS1" s="227"/>
      <c r="VTT1" s="190"/>
      <c r="VTU1" s="190"/>
      <c r="VTV1" s="190"/>
      <c r="VTW1" s="190"/>
      <c r="VTX1" s="225">
        <f>+'IN PHIẾU THU'!VTY1</f>
        <v>0</v>
      </c>
      <c r="VTY1" s="226"/>
      <c r="VTZ1" s="226"/>
      <c r="VUA1" s="227"/>
      <c r="VUB1" s="190"/>
      <c r="VUC1" s="190"/>
      <c r="VUD1" s="190"/>
      <c r="VUE1" s="190"/>
      <c r="VUF1" s="225">
        <f>+'IN PHIẾU THU'!VUG1</f>
        <v>0</v>
      </c>
      <c r="VUG1" s="226"/>
      <c r="VUH1" s="226"/>
      <c r="VUI1" s="227"/>
      <c r="VUJ1" s="190"/>
      <c r="VUK1" s="190"/>
      <c r="VUL1" s="190"/>
      <c r="VUM1" s="190"/>
      <c r="VUN1" s="225">
        <f>+'IN PHIẾU THU'!VUO1</f>
        <v>0</v>
      </c>
      <c r="VUO1" s="226"/>
      <c r="VUP1" s="226"/>
      <c r="VUQ1" s="227"/>
      <c r="VUR1" s="190"/>
      <c r="VUS1" s="190"/>
      <c r="VUT1" s="190"/>
      <c r="VUU1" s="190"/>
      <c r="VUV1" s="225">
        <f>+'IN PHIẾU THU'!VUW1</f>
        <v>0</v>
      </c>
      <c r="VUW1" s="226"/>
      <c r="VUX1" s="226"/>
      <c r="VUY1" s="227"/>
      <c r="VUZ1" s="190"/>
      <c r="VVA1" s="190"/>
      <c r="VVB1" s="190"/>
      <c r="VVC1" s="190"/>
      <c r="VVD1" s="225">
        <f>+'IN PHIẾU THU'!VVE1</f>
        <v>0</v>
      </c>
      <c r="VVE1" s="226"/>
      <c r="VVF1" s="226"/>
      <c r="VVG1" s="227"/>
      <c r="VVH1" s="190"/>
      <c r="VVI1" s="190"/>
      <c r="VVJ1" s="190"/>
      <c r="VVK1" s="190"/>
      <c r="VVL1" s="225">
        <f>+'IN PHIẾU THU'!VVM1</f>
        <v>0</v>
      </c>
      <c r="VVM1" s="226"/>
      <c r="VVN1" s="226"/>
      <c r="VVO1" s="227"/>
      <c r="VVP1" s="190"/>
      <c r="VVQ1" s="190"/>
      <c r="VVR1" s="190"/>
      <c r="VVS1" s="190"/>
      <c r="VVT1" s="225">
        <f>+'IN PHIẾU THU'!VVU1</f>
        <v>0</v>
      </c>
      <c r="VVU1" s="226"/>
      <c r="VVV1" s="226"/>
      <c r="VVW1" s="227"/>
      <c r="VVX1" s="190"/>
      <c r="VVY1" s="190"/>
      <c r="VVZ1" s="190"/>
      <c r="VWA1" s="190"/>
      <c r="VWB1" s="225">
        <f>+'IN PHIẾU THU'!VWC1</f>
        <v>0</v>
      </c>
      <c r="VWC1" s="226"/>
      <c r="VWD1" s="226"/>
      <c r="VWE1" s="227"/>
      <c r="VWF1" s="190"/>
      <c r="VWG1" s="190"/>
      <c r="VWH1" s="190"/>
      <c r="VWI1" s="190"/>
      <c r="VWJ1" s="225">
        <f>+'IN PHIẾU THU'!VWK1</f>
        <v>0</v>
      </c>
      <c r="VWK1" s="226"/>
      <c r="VWL1" s="226"/>
      <c r="VWM1" s="227"/>
      <c r="VWN1" s="190"/>
      <c r="VWO1" s="190"/>
      <c r="VWP1" s="190"/>
      <c r="VWQ1" s="190"/>
      <c r="VWR1" s="225">
        <f>+'IN PHIẾU THU'!VWS1</f>
        <v>0</v>
      </c>
      <c r="VWS1" s="226"/>
      <c r="VWT1" s="226"/>
      <c r="VWU1" s="227"/>
      <c r="VWV1" s="190"/>
      <c r="VWW1" s="190"/>
      <c r="VWX1" s="190"/>
      <c r="VWY1" s="190"/>
      <c r="VWZ1" s="225">
        <f>+'IN PHIẾU THU'!VXA1</f>
        <v>0</v>
      </c>
      <c r="VXA1" s="226"/>
      <c r="VXB1" s="226"/>
      <c r="VXC1" s="227"/>
      <c r="VXD1" s="190"/>
      <c r="VXE1" s="190"/>
      <c r="VXF1" s="190"/>
      <c r="VXG1" s="190"/>
      <c r="VXH1" s="225">
        <f>+'IN PHIẾU THU'!VXI1</f>
        <v>0</v>
      </c>
      <c r="VXI1" s="226"/>
      <c r="VXJ1" s="226"/>
      <c r="VXK1" s="227"/>
      <c r="VXL1" s="190"/>
      <c r="VXM1" s="190"/>
      <c r="VXN1" s="190"/>
      <c r="VXO1" s="190"/>
      <c r="VXP1" s="225">
        <f>+'IN PHIẾU THU'!VXQ1</f>
        <v>0</v>
      </c>
      <c r="VXQ1" s="226"/>
      <c r="VXR1" s="226"/>
      <c r="VXS1" s="227"/>
      <c r="VXT1" s="190"/>
      <c r="VXU1" s="190"/>
      <c r="VXV1" s="190"/>
      <c r="VXW1" s="190"/>
      <c r="VXX1" s="225">
        <f>+'IN PHIẾU THU'!VXY1</f>
        <v>0</v>
      </c>
      <c r="VXY1" s="226"/>
      <c r="VXZ1" s="226"/>
      <c r="VYA1" s="227"/>
      <c r="VYB1" s="190"/>
      <c r="VYC1" s="190"/>
      <c r="VYD1" s="190"/>
      <c r="VYE1" s="190"/>
      <c r="VYF1" s="225">
        <f>+'IN PHIẾU THU'!VYG1</f>
        <v>0</v>
      </c>
      <c r="VYG1" s="226"/>
      <c r="VYH1" s="226"/>
      <c r="VYI1" s="227"/>
      <c r="VYJ1" s="190"/>
      <c r="VYK1" s="190"/>
      <c r="VYL1" s="190"/>
      <c r="VYM1" s="190"/>
      <c r="VYN1" s="225">
        <f>+'IN PHIẾU THU'!VYO1</f>
        <v>0</v>
      </c>
      <c r="VYO1" s="226"/>
      <c r="VYP1" s="226"/>
      <c r="VYQ1" s="227"/>
      <c r="VYR1" s="190"/>
      <c r="VYS1" s="190"/>
      <c r="VYT1" s="190"/>
      <c r="VYU1" s="190"/>
      <c r="VYV1" s="225">
        <f>+'IN PHIẾU THU'!VYW1</f>
        <v>0</v>
      </c>
      <c r="VYW1" s="226"/>
      <c r="VYX1" s="226"/>
      <c r="VYY1" s="227"/>
      <c r="VYZ1" s="190"/>
      <c r="VZA1" s="190"/>
      <c r="VZB1" s="190"/>
      <c r="VZC1" s="190"/>
      <c r="VZD1" s="225">
        <f>+'IN PHIẾU THU'!VZE1</f>
        <v>0</v>
      </c>
      <c r="VZE1" s="226"/>
      <c r="VZF1" s="226"/>
      <c r="VZG1" s="227"/>
      <c r="VZH1" s="190"/>
      <c r="VZI1" s="190"/>
      <c r="VZJ1" s="190"/>
      <c r="VZK1" s="190"/>
      <c r="VZL1" s="225">
        <f>+'IN PHIẾU THU'!VZM1</f>
        <v>0</v>
      </c>
      <c r="VZM1" s="226"/>
      <c r="VZN1" s="226"/>
      <c r="VZO1" s="227"/>
      <c r="VZP1" s="190"/>
      <c r="VZQ1" s="190"/>
      <c r="VZR1" s="190"/>
      <c r="VZS1" s="190"/>
      <c r="VZT1" s="225">
        <f>+'IN PHIẾU THU'!VZU1</f>
        <v>0</v>
      </c>
      <c r="VZU1" s="226"/>
      <c r="VZV1" s="226"/>
      <c r="VZW1" s="227"/>
      <c r="VZX1" s="190"/>
      <c r="VZY1" s="190"/>
      <c r="VZZ1" s="190"/>
      <c r="WAA1" s="190"/>
      <c r="WAB1" s="225">
        <f>+'IN PHIẾU THU'!WAC1</f>
        <v>0</v>
      </c>
      <c r="WAC1" s="226"/>
      <c r="WAD1" s="226"/>
      <c r="WAE1" s="227"/>
      <c r="WAF1" s="190"/>
      <c r="WAG1" s="190"/>
      <c r="WAH1" s="190"/>
      <c r="WAI1" s="190"/>
      <c r="WAJ1" s="225">
        <f>+'IN PHIẾU THU'!WAK1</f>
        <v>0</v>
      </c>
      <c r="WAK1" s="226"/>
      <c r="WAL1" s="226"/>
      <c r="WAM1" s="227"/>
      <c r="WAN1" s="190"/>
      <c r="WAO1" s="190"/>
      <c r="WAP1" s="190"/>
      <c r="WAQ1" s="190"/>
      <c r="WAR1" s="225">
        <f>+'IN PHIẾU THU'!WAS1</f>
        <v>0</v>
      </c>
      <c r="WAS1" s="226"/>
      <c r="WAT1" s="226"/>
      <c r="WAU1" s="227"/>
      <c r="WAV1" s="190"/>
      <c r="WAW1" s="190"/>
      <c r="WAX1" s="190"/>
      <c r="WAY1" s="190"/>
      <c r="WAZ1" s="225">
        <f>+'IN PHIẾU THU'!WBA1</f>
        <v>0</v>
      </c>
      <c r="WBA1" s="226"/>
      <c r="WBB1" s="226"/>
      <c r="WBC1" s="227"/>
      <c r="WBD1" s="190"/>
      <c r="WBE1" s="190"/>
      <c r="WBF1" s="190"/>
      <c r="WBG1" s="190"/>
      <c r="WBH1" s="225">
        <f>+'IN PHIẾU THU'!WBI1</f>
        <v>0</v>
      </c>
      <c r="WBI1" s="226"/>
      <c r="WBJ1" s="226"/>
      <c r="WBK1" s="227"/>
      <c r="WBL1" s="190"/>
      <c r="WBM1" s="190"/>
      <c r="WBN1" s="190"/>
      <c r="WBO1" s="190"/>
      <c r="WBP1" s="225">
        <f>+'IN PHIẾU THU'!WBQ1</f>
        <v>0</v>
      </c>
      <c r="WBQ1" s="226"/>
      <c r="WBR1" s="226"/>
      <c r="WBS1" s="227"/>
      <c r="WBT1" s="190"/>
      <c r="WBU1" s="190"/>
      <c r="WBV1" s="190"/>
      <c r="WBW1" s="190"/>
      <c r="WBX1" s="225">
        <f>+'IN PHIẾU THU'!WBY1</f>
        <v>0</v>
      </c>
      <c r="WBY1" s="226"/>
      <c r="WBZ1" s="226"/>
      <c r="WCA1" s="227"/>
      <c r="WCB1" s="190"/>
      <c r="WCC1" s="190"/>
      <c r="WCD1" s="190"/>
      <c r="WCE1" s="190"/>
      <c r="WCF1" s="225">
        <f>+'IN PHIẾU THU'!WCG1</f>
        <v>0</v>
      </c>
      <c r="WCG1" s="226"/>
      <c r="WCH1" s="226"/>
      <c r="WCI1" s="227"/>
      <c r="WCJ1" s="190"/>
      <c r="WCK1" s="190"/>
      <c r="WCL1" s="190"/>
      <c r="WCM1" s="190"/>
      <c r="WCN1" s="225">
        <f>+'IN PHIẾU THU'!WCO1</f>
        <v>0</v>
      </c>
      <c r="WCO1" s="226"/>
      <c r="WCP1" s="226"/>
      <c r="WCQ1" s="227"/>
      <c r="WCR1" s="190"/>
      <c r="WCS1" s="190"/>
      <c r="WCT1" s="190"/>
      <c r="WCU1" s="190"/>
      <c r="WCV1" s="225">
        <f>+'IN PHIẾU THU'!WCW1</f>
        <v>0</v>
      </c>
      <c r="WCW1" s="226"/>
      <c r="WCX1" s="226"/>
      <c r="WCY1" s="227"/>
      <c r="WCZ1" s="190"/>
      <c r="WDA1" s="190"/>
      <c r="WDB1" s="190"/>
      <c r="WDC1" s="190"/>
      <c r="WDD1" s="225">
        <f>+'IN PHIẾU THU'!WDE1</f>
        <v>0</v>
      </c>
      <c r="WDE1" s="226"/>
      <c r="WDF1" s="226"/>
      <c r="WDG1" s="227"/>
      <c r="WDH1" s="190"/>
      <c r="WDI1" s="190"/>
      <c r="WDJ1" s="190"/>
      <c r="WDK1" s="190"/>
      <c r="WDL1" s="225">
        <f>+'IN PHIẾU THU'!WDM1</f>
        <v>0</v>
      </c>
      <c r="WDM1" s="226"/>
      <c r="WDN1" s="226"/>
      <c r="WDO1" s="227"/>
      <c r="WDP1" s="190"/>
      <c r="WDQ1" s="190"/>
      <c r="WDR1" s="190"/>
      <c r="WDS1" s="190"/>
      <c r="WDT1" s="225">
        <f>+'IN PHIẾU THU'!WDU1</f>
        <v>0</v>
      </c>
      <c r="WDU1" s="226"/>
      <c r="WDV1" s="226"/>
      <c r="WDW1" s="227"/>
      <c r="WDX1" s="190"/>
      <c r="WDY1" s="190"/>
      <c r="WDZ1" s="190"/>
      <c r="WEA1" s="190"/>
      <c r="WEB1" s="225">
        <f>+'IN PHIẾU THU'!WEC1</f>
        <v>0</v>
      </c>
      <c r="WEC1" s="226"/>
      <c r="WED1" s="226"/>
      <c r="WEE1" s="227"/>
      <c r="WEF1" s="190"/>
      <c r="WEG1" s="190"/>
      <c r="WEH1" s="190"/>
      <c r="WEI1" s="190"/>
      <c r="WEJ1" s="225">
        <f>+'IN PHIẾU THU'!WEK1</f>
        <v>0</v>
      </c>
      <c r="WEK1" s="226"/>
      <c r="WEL1" s="226"/>
      <c r="WEM1" s="227"/>
      <c r="WEN1" s="190"/>
      <c r="WEO1" s="190"/>
      <c r="WEP1" s="190"/>
      <c r="WEQ1" s="190"/>
      <c r="WER1" s="225">
        <f>+'IN PHIẾU THU'!WES1</f>
        <v>0</v>
      </c>
      <c r="WES1" s="226"/>
      <c r="WET1" s="226"/>
      <c r="WEU1" s="227"/>
      <c r="WEV1" s="190"/>
      <c r="WEW1" s="190"/>
      <c r="WEX1" s="190"/>
      <c r="WEY1" s="190"/>
      <c r="WEZ1" s="225">
        <f>+'IN PHIẾU THU'!WFA1</f>
        <v>0</v>
      </c>
      <c r="WFA1" s="226"/>
      <c r="WFB1" s="226"/>
      <c r="WFC1" s="227"/>
      <c r="WFD1" s="190"/>
      <c r="WFE1" s="190"/>
      <c r="WFF1" s="190"/>
      <c r="WFG1" s="190"/>
      <c r="WFH1" s="225">
        <f>+'IN PHIẾU THU'!WFI1</f>
        <v>0</v>
      </c>
      <c r="WFI1" s="226"/>
      <c r="WFJ1" s="226"/>
      <c r="WFK1" s="227"/>
      <c r="WFL1" s="190"/>
      <c r="WFM1" s="190"/>
      <c r="WFN1" s="190"/>
      <c r="WFO1" s="190"/>
      <c r="WFP1" s="225">
        <f>+'IN PHIẾU THU'!WFQ1</f>
        <v>0</v>
      </c>
      <c r="WFQ1" s="226"/>
      <c r="WFR1" s="226"/>
      <c r="WFS1" s="227"/>
      <c r="WFT1" s="190"/>
      <c r="WFU1" s="190"/>
      <c r="WFV1" s="190"/>
      <c r="WFW1" s="190"/>
      <c r="WFX1" s="225">
        <f>+'IN PHIẾU THU'!WFY1</f>
        <v>0</v>
      </c>
      <c r="WFY1" s="226"/>
      <c r="WFZ1" s="226"/>
      <c r="WGA1" s="227"/>
      <c r="WGB1" s="190"/>
      <c r="WGC1" s="190"/>
      <c r="WGD1" s="190"/>
      <c r="WGE1" s="190"/>
      <c r="WGF1" s="225">
        <f>+'IN PHIẾU THU'!WGG1</f>
        <v>0</v>
      </c>
      <c r="WGG1" s="226"/>
      <c r="WGH1" s="226"/>
      <c r="WGI1" s="227"/>
      <c r="WGJ1" s="190"/>
      <c r="WGK1" s="190"/>
      <c r="WGL1" s="190"/>
      <c r="WGM1" s="190"/>
      <c r="WGN1" s="225">
        <f>+'IN PHIẾU THU'!WGO1</f>
        <v>0</v>
      </c>
      <c r="WGO1" s="226"/>
      <c r="WGP1" s="226"/>
      <c r="WGQ1" s="227"/>
      <c r="WGR1" s="190"/>
      <c r="WGS1" s="190"/>
      <c r="WGT1" s="190"/>
      <c r="WGU1" s="190"/>
      <c r="WGV1" s="225">
        <f>+'IN PHIẾU THU'!WGW1</f>
        <v>0</v>
      </c>
      <c r="WGW1" s="226"/>
      <c r="WGX1" s="226"/>
      <c r="WGY1" s="227"/>
      <c r="WGZ1" s="190"/>
      <c r="WHA1" s="190"/>
      <c r="WHB1" s="190"/>
      <c r="WHC1" s="190"/>
      <c r="WHD1" s="225">
        <f>+'IN PHIẾU THU'!WHE1</f>
        <v>0</v>
      </c>
      <c r="WHE1" s="226"/>
      <c r="WHF1" s="226"/>
      <c r="WHG1" s="227"/>
      <c r="WHH1" s="190"/>
      <c r="WHI1" s="190"/>
      <c r="WHJ1" s="190"/>
      <c r="WHK1" s="190"/>
      <c r="WHL1" s="225">
        <f>+'IN PHIẾU THU'!WHM1</f>
        <v>0</v>
      </c>
      <c r="WHM1" s="226"/>
      <c r="WHN1" s="226"/>
      <c r="WHO1" s="227"/>
      <c r="WHP1" s="190"/>
      <c r="WHQ1" s="190"/>
      <c r="WHR1" s="190"/>
      <c r="WHS1" s="190"/>
      <c r="WHT1" s="225">
        <f>+'IN PHIẾU THU'!WHU1</f>
        <v>0</v>
      </c>
      <c r="WHU1" s="226"/>
      <c r="WHV1" s="226"/>
      <c r="WHW1" s="227"/>
      <c r="WHX1" s="190"/>
      <c r="WHY1" s="190"/>
      <c r="WHZ1" s="190"/>
      <c r="WIA1" s="190"/>
      <c r="WIB1" s="225">
        <f>+'IN PHIẾU THU'!WIC1</f>
        <v>0</v>
      </c>
      <c r="WIC1" s="226"/>
      <c r="WID1" s="226"/>
      <c r="WIE1" s="227"/>
      <c r="WIF1" s="190"/>
      <c r="WIG1" s="190"/>
      <c r="WIH1" s="190"/>
      <c r="WII1" s="190"/>
      <c r="WIJ1" s="225">
        <f>+'IN PHIẾU THU'!WIK1</f>
        <v>0</v>
      </c>
      <c r="WIK1" s="226"/>
      <c r="WIL1" s="226"/>
      <c r="WIM1" s="227"/>
      <c r="WIN1" s="190"/>
      <c r="WIO1" s="190"/>
      <c r="WIP1" s="190"/>
      <c r="WIQ1" s="190"/>
      <c r="WIR1" s="225">
        <f>+'IN PHIẾU THU'!WIS1</f>
        <v>0</v>
      </c>
      <c r="WIS1" s="226"/>
      <c r="WIT1" s="226"/>
      <c r="WIU1" s="227"/>
      <c r="WIV1" s="190"/>
      <c r="WIW1" s="190"/>
      <c r="WIX1" s="190"/>
      <c r="WIY1" s="190"/>
      <c r="WIZ1" s="225">
        <f>+'IN PHIẾU THU'!WJA1</f>
        <v>0</v>
      </c>
      <c r="WJA1" s="226"/>
      <c r="WJB1" s="226"/>
      <c r="WJC1" s="227"/>
      <c r="WJD1" s="190"/>
      <c r="WJE1" s="190"/>
      <c r="WJF1" s="190"/>
      <c r="WJG1" s="190"/>
      <c r="WJH1" s="225">
        <f>+'IN PHIẾU THU'!WJI1</f>
        <v>0</v>
      </c>
      <c r="WJI1" s="226"/>
      <c r="WJJ1" s="226"/>
      <c r="WJK1" s="227"/>
      <c r="WJL1" s="190"/>
      <c r="WJM1" s="190"/>
      <c r="WJN1" s="190"/>
      <c r="WJO1" s="190"/>
      <c r="WJP1" s="225">
        <f>+'IN PHIẾU THU'!WJQ1</f>
        <v>0</v>
      </c>
      <c r="WJQ1" s="226"/>
      <c r="WJR1" s="226"/>
      <c r="WJS1" s="227"/>
      <c r="WJT1" s="190"/>
      <c r="WJU1" s="190"/>
      <c r="WJV1" s="190"/>
      <c r="WJW1" s="190"/>
      <c r="WJX1" s="225">
        <f>+'IN PHIẾU THU'!WJY1</f>
        <v>0</v>
      </c>
      <c r="WJY1" s="226"/>
      <c r="WJZ1" s="226"/>
      <c r="WKA1" s="227"/>
      <c r="WKB1" s="190"/>
      <c r="WKC1" s="190"/>
      <c r="WKD1" s="190"/>
      <c r="WKE1" s="190"/>
      <c r="WKF1" s="225">
        <f>+'IN PHIẾU THU'!WKG1</f>
        <v>0</v>
      </c>
      <c r="WKG1" s="226"/>
      <c r="WKH1" s="226"/>
      <c r="WKI1" s="227"/>
      <c r="WKJ1" s="190"/>
      <c r="WKK1" s="190"/>
      <c r="WKL1" s="190"/>
      <c r="WKM1" s="190"/>
      <c r="WKN1" s="225">
        <f>+'IN PHIẾU THU'!WKO1</f>
        <v>0</v>
      </c>
      <c r="WKO1" s="226"/>
      <c r="WKP1" s="226"/>
      <c r="WKQ1" s="227"/>
      <c r="WKR1" s="190"/>
      <c r="WKS1" s="190"/>
      <c r="WKT1" s="190"/>
      <c r="WKU1" s="190"/>
      <c r="WKV1" s="225">
        <f>+'IN PHIẾU THU'!WKW1</f>
        <v>0</v>
      </c>
      <c r="WKW1" s="226"/>
      <c r="WKX1" s="226"/>
      <c r="WKY1" s="227"/>
      <c r="WKZ1" s="190"/>
      <c r="WLA1" s="190"/>
      <c r="WLB1" s="190"/>
      <c r="WLC1" s="190"/>
      <c r="WLD1" s="225">
        <f>+'IN PHIẾU THU'!WLE1</f>
        <v>0</v>
      </c>
      <c r="WLE1" s="226"/>
      <c r="WLF1" s="226"/>
      <c r="WLG1" s="227"/>
      <c r="WLH1" s="190"/>
      <c r="WLI1" s="190"/>
      <c r="WLJ1" s="190"/>
      <c r="WLK1" s="190"/>
      <c r="WLL1" s="225">
        <f>+'IN PHIẾU THU'!WLM1</f>
        <v>0</v>
      </c>
      <c r="WLM1" s="226"/>
      <c r="WLN1" s="226"/>
      <c r="WLO1" s="227"/>
      <c r="WLP1" s="190"/>
      <c r="WLQ1" s="190"/>
      <c r="WLR1" s="190"/>
      <c r="WLS1" s="190"/>
      <c r="WLT1" s="225">
        <f>+'IN PHIẾU THU'!WLU1</f>
        <v>0</v>
      </c>
      <c r="WLU1" s="226"/>
      <c r="WLV1" s="226"/>
      <c r="WLW1" s="227"/>
      <c r="WLX1" s="190"/>
      <c r="WLY1" s="190"/>
      <c r="WLZ1" s="190"/>
      <c r="WMA1" s="190"/>
      <c r="WMB1" s="225">
        <f>+'IN PHIẾU THU'!WMC1</f>
        <v>0</v>
      </c>
      <c r="WMC1" s="226"/>
      <c r="WMD1" s="226"/>
      <c r="WME1" s="227"/>
      <c r="WMF1" s="190"/>
      <c r="WMG1" s="190"/>
      <c r="WMH1" s="190"/>
      <c r="WMI1" s="190"/>
      <c r="WMJ1" s="225">
        <f>+'IN PHIẾU THU'!WMK1</f>
        <v>0</v>
      </c>
      <c r="WMK1" s="226"/>
      <c r="WML1" s="226"/>
      <c r="WMM1" s="227"/>
      <c r="WMN1" s="190"/>
      <c r="WMO1" s="190"/>
      <c r="WMP1" s="190"/>
      <c r="WMQ1" s="190"/>
      <c r="WMR1" s="225">
        <f>+'IN PHIẾU THU'!WMS1</f>
        <v>0</v>
      </c>
      <c r="WMS1" s="226"/>
      <c r="WMT1" s="226"/>
      <c r="WMU1" s="227"/>
      <c r="WMV1" s="190"/>
      <c r="WMW1" s="190"/>
      <c r="WMX1" s="190"/>
      <c r="WMY1" s="190"/>
      <c r="WMZ1" s="225">
        <f>+'IN PHIẾU THU'!WNA1</f>
        <v>0</v>
      </c>
      <c r="WNA1" s="226"/>
      <c r="WNB1" s="226"/>
      <c r="WNC1" s="227"/>
      <c r="WND1" s="190"/>
      <c r="WNE1" s="190"/>
      <c r="WNF1" s="190"/>
      <c r="WNG1" s="190"/>
      <c r="WNH1" s="225">
        <f>+'IN PHIẾU THU'!WNI1</f>
        <v>0</v>
      </c>
      <c r="WNI1" s="226"/>
      <c r="WNJ1" s="226"/>
      <c r="WNK1" s="227"/>
      <c r="WNL1" s="190"/>
      <c r="WNM1" s="190"/>
      <c r="WNN1" s="190"/>
      <c r="WNO1" s="190"/>
      <c r="WNP1" s="225">
        <f>+'IN PHIẾU THU'!WNQ1</f>
        <v>0</v>
      </c>
      <c r="WNQ1" s="226"/>
      <c r="WNR1" s="226"/>
      <c r="WNS1" s="227"/>
      <c r="WNT1" s="190"/>
      <c r="WNU1" s="190"/>
      <c r="WNV1" s="190"/>
      <c r="WNW1" s="190"/>
      <c r="WNX1" s="225">
        <f>+'IN PHIẾU THU'!WNY1</f>
        <v>0</v>
      </c>
      <c r="WNY1" s="226"/>
      <c r="WNZ1" s="226"/>
      <c r="WOA1" s="227"/>
      <c r="WOB1" s="190"/>
      <c r="WOC1" s="190"/>
      <c r="WOD1" s="190"/>
      <c r="WOE1" s="190"/>
      <c r="WOF1" s="225">
        <f>+'IN PHIẾU THU'!WOG1</f>
        <v>0</v>
      </c>
      <c r="WOG1" s="226"/>
      <c r="WOH1" s="226"/>
      <c r="WOI1" s="227"/>
      <c r="WOJ1" s="190"/>
      <c r="WOK1" s="190"/>
      <c r="WOL1" s="190"/>
      <c r="WOM1" s="190"/>
      <c r="WON1" s="225">
        <f>+'IN PHIẾU THU'!WOO1</f>
        <v>0</v>
      </c>
      <c r="WOO1" s="226"/>
      <c r="WOP1" s="226"/>
      <c r="WOQ1" s="227"/>
      <c r="WOR1" s="190"/>
      <c r="WOS1" s="190"/>
      <c r="WOT1" s="190"/>
      <c r="WOU1" s="190"/>
      <c r="WOV1" s="225">
        <f>+'IN PHIẾU THU'!WOW1</f>
        <v>0</v>
      </c>
      <c r="WOW1" s="226"/>
      <c r="WOX1" s="226"/>
      <c r="WOY1" s="227"/>
      <c r="WOZ1" s="190"/>
      <c r="WPA1" s="190"/>
      <c r="WPB1" s="190"/>
      <c r="WPC1" s="190"/>
      <c r="WPD1" s="225">
        <f>+'IN PHIẾU THU'!WPE1</f>
        <v>0</v>
      </c>
      <c r="WPE1" s="226"/>
      <c r="WPF1" s="226"/>
      <c r="WPG1" s="227"/>
      <c r="WPH1" s="190"/>
      <c r="WPI1" s="190"/>
      <c r="WPJ1" s="190"/>
      <c r="WPK1" s="190"/>
      <c r="WPL1" s="225">
        <f>+'IN PHIẾU THU'!WPM1</f>
        <v>0</v>
      </c>
      <c r="WPM1" s="226"/>
      <c r="WPN1" s="226"/>
      <c r="WPO1" s="227"/>
      <c r="WPP1" s="190"/>
      <c r="WPQ1" s="190"/>
      <c r="WPR1" s="190"/>
      <c r="WPS1" s="190"/>
      <c r="WPT1" s="225">
        <f>+'IN PHIẾU THU'!WPU1</f>
        <v>0</v>
      </c>
      <c r="WPU1" s="226"/>
      <c r="WPV1" s="226"/>
      <c r="WPW1" s="227"/>
      <c r="WPX1" s="190"/>
      <c r="WPY1" s="190"/>
      <c r="WPZ1" s="190"/>
      <c r="WQA1" s="190"/>
      <c r="WQB1" s="225">
        <f>+'IN PHIẾU THU'!WQC1</f>
        <v>0</v>
      </c>
      <c r="WQC1" s="226"/>
      <c r="WQD1" s="226"/>
      <c r="WQE1" s="227"/>
      <c r="WQF1" s="190"/>
      <c r="WQG1" s="190"/>
      <c r="WQH1" s="190"/>
      <c r="WQI1" s="190"/>
      <c r="WQJ1" s="225">
        <f>+'IN PHIẾU THU'!WQK1</f>
        <v>0</v>
      </c>
      <c r="WQK1" s="226"/>
      <c r="WQL1" s="226"/>
      <c r="WQM1" s="227"/>
      <c r="WQN1" s="190"/>
      <c r="WQO1" s="190"/>
      <c r="WQP1" s="190"/>
      <c r="WQQ1" s="190"/>
      <c r="WQR1" s="225">
        <f>+'IN PHIẾU THU'!WQS1</f>
        <v>0</v>
      </c>
      <c r="WQS1" s="226"/>
      <c r="WQT1" s="226"/>
      <c r="WQU1" s="227"/>
      <c r="WQV1" s="190"/>
      <c r="WQW1" s="190"/>
      <c r="WQX1" s="190"/>
      <c r="WQY1" s="190"/>
      <c r="WQZ1" s="225">
        <f>+'IN PHIẾU THU'!WRA1</f>
        <v>0</v>
      </c>
      <c r="WRA1" s="226"/>
      <c r="WRB1" s="226"/>
      <c r="WRC1" s="227"/>
      <c r="WRD1" s="190"/>
      <c r="WRE1" s="190"/>
      <c r="WRF1" s="190"/>
      <c r="WRG1" s="190"/>
      <c r="WRH1" s="225">
        <f>+'IN PHIẾU THU'!WRI1</f>
        <v>0</v>
      </c>
      <c r="WRI1" s="226"/>
      <c r="WRJ1" s="226"/>
      <c r="WRK1" s="227"/>
      <c r="WRL1" s="190"/>
      <c r="WRM1" s="190"/>
      <c r="WRN1" s="190"/>
      <c r="WRO1" s="190"/>
      <c r="WRP1" s="225">
        <f>+'IN PHIẾU THU'!WRQ1</f>
        <v>0</v>
      </c>
      <c r="WRQ1" s="226"/>
      <c r="WRR1" s="226"/>
      <c r="WRS1" s="227"/>
      <c r="WRT1" s="190"/>
      <c r="WRU1" s="190"/>
      <c r="WRV1" s="190"/>
      <c r="WRW1" s="190"/>
      <c r="WRX1" s="225">
        <f>+'IN PHIẾU THU'!WRY1</f>
        <v>0</v>
      </c>
      <c r="WRY1" s="226"/>
      <c r="WRZ1" s="226"/>
      <c r="WSA1" s="227"/>
      <c r="WSB1" s="190"/>
      <c r="WSC1" s="190"/>
      <c r="WSD1" s="190"/>
      <c r="WSE1" s="190"/>
      <c r="WSF1" s="225">
        <f>+'IN PHIẾU THU'!WSG1</f>
        <v>0</v>
      </c>
      <c r="WSG1" s="226"/>
      <c r="WSH1" s="226"/>
      <c r="WSI1" s="227"/>
      <c r="WSJ1" s="190"/>
      <c r="WSK1" s="190"/>
      <c r="WSL1" s="190"/>
      <c r="WSM1" s="190"/>
      <c r="WSN1" s="225">
        <f>+'IN PHIẾU THU'!WSO1</f>
        <v>0</v>
      </c>
      <c r="WSO1" s="226"/>
      <c r="WSP1" s="226"/>
      <c r="WSQ1" s="227"/>
      <c r="WSR1" s="190"/>
      <c r="WSS1" s="190"/>
      <c r="WST1" s="190"/>
      <c r="WSU1" s="190"/>
      <c r="WSV1" s="225">
        <f>+'IN PHIẾU THU'!WSW1</f>
        <v>0</v>
      </c>
      <c r="WSW1" s="226"/>
      <c r="WSX1" s="226"/>
      <c r="WSY1" s="227"/>
      <c r="WSZ1" s="190"/>
      <c r="WTA1" s="190"/>
      <c r="WTB1" s="190"/>
      <c r="WTC1" s="190"/>
      <c r="WTD1" s="225">
        <f>+'IN PHIẾU THU'!WTE1</f>
        <v>0</v>
      </c>
      <c r="WTE1" s="226"/>
      <c r="WTF1" s="226"/>
      <c r="WTG1" s="227"/>
      <c r="WTH1" s="190"/>
      <c r="WTI1" s="190"/>
      <c r="WTJ1" s="190"/>
      <c r="WTK1" s="190"/>
      <c r="WTL1" s="225">
        <f>+'IN PHIẾU THU'!WTM1</f>
        <v>0</v>
      </c>
      <c r="WTM1" s="226"/>
      <c r="WTN1" s="226"/>
      <c r="WTO1" s="227"/>
      <c r="WTP1" s="190"/>
      <c r="WTQ1" s="190"/>
      <c r="WTR1" s="190"/>
      <c r="WTS1" s="190"/>
      <c r="WTT1" s="225">
        <f>+'IN PHIẾU THU'!WTU1</f>
        <v>0</v>
      </c>
      <c r="WTU1" s="226"/>
      <c r="WTV1" s="226"/>
      <c r="WTW1" s="227"/>
      <c r="WTX1" s="190"/>
      <c r="WTY1" s="190"/>
      <c r="WTZ1" s="190"/>
      <c r="WUA1" s="190"/>
      <c r="WUB1" s="225">
        <f>+'IN PHIẾU THU'!WUC1</f>
        <v>0</v>
      </c>
      <c r="WUC1" s="226"/>
      <c r="WUD1" s="226"/>
      <c r="WUE1" s="227"/>
      <c r="WUF1" s="190"/>
      <c r="WUG1" s="190"/>
      <c r="WUH1" s="190"/>
      <c r="WUI1" s="190"/>
      <c r="WUJ1" s="225">
        <f>+'IN PHIẾU THU'!WUK1</f>
        <v>0</v>
      </c>
      <c r="WUK1" s="226"/>
      <c r="WUL1" s="226"/>
      <c r="WUM1" s="227"/>
      <c r="WUN1" s="190"/>
      <c r="WUO1" s="190"/>
      <c r="WUP1" s="190"/>
      <c r="WUQ1" s="190"/>
      <c r="WUR1" s="225">
        <f>+'IN PHIẾU THU'!WUS1</f>
        <v>0</v>
      </c>
      <c r="WUS1" s="226"/>
      <c r="WUT1" s="226"/>
      <c r="WUU1" s="227"/>
      <c r="WUV1" s="190"/>
      <c r="WUW1" s="190"/>
      <c r="WUX1" s="190"/>
      <c r="WUY1" s="190"/>
      <c r="WUZ1" s="225">
        <f>+'IN PHIẾU THU'!WVA1</f>
        <v>0</v>
      </c>
      <c r="WVA1" s="226"/>
      <c r="WVB1" s="226"/>
      <c r="WVC1" s="227"/>
      <c r="WVD1" s="190"/>
      <c r="WVE1" s="190"/>
      <c r="WVF1" s="190"/>
      <c r="WVG1" s="190"/>
      <c r="WVH1" s="225">
        <f>+'IN PHIẾU THU'!WVI1</f>
        <v>0</v>
      </c>
      <c r="WVI1" s="226"/>
      <c r="WVJ1" s="226"/>
      <c r="WVK1" s="227"/>
      <c r="WVL1" s="190"/>
      <c r="WVM1" s="190"/>
      <c r="WVN1" s="190"/>
      <c r="WVO1" s="190"/>
      <c r="WVP1" s="225">
        <f>+'IN PHIẾU THU'!WVQ1</f>
        <v>0</v>
      </c>
      <c r="WVQ1" s="226"/>
      <c r="WVR1" s="226"/>
      <c r="WVS1" s="227"/>
      <c r="WVT1" s="190"/>
      <c r="WVU1" s="190"/>
      <c r="WVV1" s="190"/>
      <c r="WVW1" s="190"/>
      <c r="WVX1" s="225">
        <f>+'IN PHIẾU THU'!WVY1</f>
        <v>0</v>
      </c>
      <c r="WVY1" s="226"/>
      <c r="WVZ1" s="226"/>
      <c r="WWA1" s="227"/>
      <c r="WWB1" s="190"/>
      <c r="WWC1" s="190"/>
      <c r="WWD1" s="190"/>
      <c r="WWE1" s="190"/>
      <c r="WWF1" s="225">
        <f>+'IN PHIẾU THU'!WWG1</f>
        <v>0</v>
      </c>
      <c r="WWG1" s="226"/>
      <c r="WWH1" s="226"/>
      <c r="WWI1" s="227"/>
      <c r="WWJ1" s="190"/>
      <c r="WWK1" s="190"/>
      <c r="WWL1" s="190"/>
      <c r="WWM1" s="190"/>
      <c r="WWN1" s="225">
        <f>+'IN PHIẾU THU'!WWO1</f>
        <v>0</v>
      </c>
      <c r="WWO1" s="226"/>
      <c r="WWP1" s="226"/>
      <c r="WWQ1" s="227"/>
      <c r="WWR1" s="190"/>
      <c r="WWS1" s="190"/>
      <c r="WWT1" s="190"/>
      <c r="WWU1" s="190"/>
      <c r="WWV1" s="225">
        <f>+'IN PHIẾU THU'!WWW1</f>
        <v>0</v>
      </c>
      <c r="WWW1" s="226"/>
      <c r="WWX1" s="226"/>
      <c r="WWY1" s="227"/>
      <c r="WWZ1" s="190"/>
      <c r="WXA1" s="190"/>
      <c r="WXB1" s="190"/>
      <c r="WXC1" s="190"/>
      <c r="WXD1" s="225">
        <f>+'IN PHIẾU THU'!WXE1</f>
        <v>0</v>
      </c>
      <c r="WXE1" s="226"/>
      <c r="WXF1" s="226"/>
      <c r="WXG1" s="227"/>
      <c r="WXH1" s="190"/>
      <c r="WXI1" s="190"/>
      <c r="WXJ1" s="190"/>
      <c r="WXK1" s="190"/>
      <c r="WXL1" s="225">
        <f>+'IN PHIẾU THU'!WXM1</f>
        <v>0</v>
      </c>
      <c r="WXM1" s="226"/>
      <c r="WXN1" s="226"/>
      <c r="WXO1" s="227"/>
      <c r="WXP1" s="190"/>
      <c r="WXQ1" s="190"/>
      <c r="WXR1" s="190"/>
      <c r="WXS1" s="190"/>
      <c r="WXT1" s="225">
        <f>+'IN PHIẾU THU'!WXU1</f>
        <v>0</v>
      </c>
      <c r="WXU1" s="226"/>
      <c r="WXV1" s="226"/>
      <c r="WXW1" s="227"/>
      <c r="WXX1" s="190"/>
      <c r="WXY1" s="190"/>
      <c r="WXZ1" s="190"/>
      <c r="WYA1" s="190"/>
      <c r="WYB1" s="225">
        <f>+'IN PHIẾU THU'!WYC1</f>
        <v>0</v>
      </c>
      <c r="WYC1" s="226"/>
      <c r="WYD1" s="226"/>
      <c r="WYE1" s="227"/>
      <c r="WYF1" s="190"/>
      <c r="WYG1" s="190"/>
      <c r="WYH1" s="190"/>
      <c r="WYI1" s="190"/>
      <c r="WYJ1" s="225">
        <f>+'IN PHIẾU THU'!WYK1</f>
        <v>0</v>
      </c>
      <c r="WYK1" s="226"/>
      <c r="WYL1" s="226"/>
      <c r="WYM1" s="227"/>
      <c r="WYN1" s="190"/>
      <c r="WYO1" s="190"/>
      <c r="WYP1" s="190"/>
      <c r="WYQ1" s="190"/>
      <c r="WYR1" s="225">
        <f>+'IN PHIẾU THU'!WYS1</f>
        <v>0</v>
      </c>
      <c r="WYS1" s="226"/>
      <c r="WYT1" s="226"/>
      <c r="WYU1" s="227"/>
      <c r="WYV1" s="190"/>
      <c r="WYW1" s="190"/>
      <c r="WYX1" s="190"/>
      <c r="WYY1" s="190"/>
      <c r="WYZ1" s="225">
        <f>+'IN PHIẾU THU'!WZA1</f>
        <v>0</v>
      </c>
      <c r="WZA1" s="226"/>
      <c r="WZB1" s="226"/>
      <c r="WZC1" s="227"/>
      <c r="WZD1" s="190"/>
      <c r="WZE1" s="190"/>
      <c r="WZF1" s="190"/>
      <c r="WZG1" s="190"/>
      <c r="WZH1" s="225">
        <f>+'IN PHIẾU THU'!WZI1</f>
        <v>0</v>
      </c>
      <c r="WZI1" s="226"/>
      <c r="WZJ1" s="226"/>
      <c r="WZK1" s="227"/>
      <c r="WZL1" s="190"/>
      <c r="WZM1" s="190"/>
      <c r="WZN1" s="190"/>
      <c r="WZO1" s="190"/>
      <c r="WZP1" s="225">
        <f>+'IN PHIẾU THU'!WZQ1</f>
        <v>0</v>
      </c>
      <c r="WZQ1" s="226"/>
      <c r="WZR1" s="226"/>
      <c r="WZS1" s="227"/>
      <c r="WZT1" s="190"/>
      <c r="WZU1" s="190"/>
      <c r="WZV1" s="190"/>
      <c r="WZW1" s="190"/>
      <c r="WZX1" s="225">
        <f>+'IN PHIẾU THU'!WZY1</f>
        <v>0</v>
      </c>
      <c r="WZY1" s="226"/>
      <c r="WZZ1" s="226"/>
      <c r="XAA1" s="227"/>
      <c r="XAB1" s="190"/>
      <c r="XAC1" s="190"/>
      <c r="XAD1" s="190"/>
      <c r="XAE1" s="190"/>
      <c r="XAF1" s="225">
        <f>+'IN PHIẾU THU'!XAG1</f>
        <v>0</v>
      </c>
      <c r="XAG1" s="226"/>
      <c r="XAH1" s="226"/>
      <c r="XAI1" s="227"/>
      <c r="XAJ1" s="190"/>
      <c r="XAK1" s="190"/>
      <c r="XAL1" s="190"/>
      <c r="XAM1" s="190"/>
      <c r="XAN1" s="225">
        <f>+'IN PHIẾU THU'!XAO1</f>
        <v>0</v>
      </c>
      <c r="XAO1" s="226"/>
      <c r="XAP1" s="226"/>
      <c r="XAQ1" s="227"/>
      <c r="XAR1" s="190"/>
      <c r="XAS1" s="190"/>
      <c r="XAT1" s="190"/>
      <c r="XAU1" s="190"/>
      <c r="XAV1" s="225">
        <f>+'IN PHIẾU THU'!XAW1</f>
        <v>0</v>
      </c>
      <c r="XAW1" s="226"/>
      <c r="XAX1" s="226"/>
      <c r="XAY1" s="227"/>
      <c r="XAZ1" s="190"/>
      <c r="XBA1" s="190"/>
      <c r="XBB1" s="190"/>
      <c r="XBC1" s="190"/>
      <c r="XBD1" s="225">
        <f>+'IN PHIẾU THU'!XBE1</f>
        <v>0</v>
      </c>
      <c r="XBE1" s="226"/>
      <c r="XBF1" s="226"/>
      <c r="XBG1" s="227"/>
      <c r="XBH1" s="190"/>
      <c r="XBI1" s="190"/>
      <c r="XBJ1" s="190"/>
      <c r="XBK1" s="190"/>
      <c r="XBL1" s="225">
        <f>+'IN PHIẾU THU'!XBM1</f>
        <v>0</v>
      </c>
      <c r="XBM1" s="226"/>
      <c r="XBN1" s="226"/>
      <c r="XBO1" s="227"/>
      <c r="XBP1" s="190"/>
      <c r="XBQ1" s="190"/>
      <c r="XBR1" s="190"/>
      <c r="XBS1" s="190"/>
      <c r="XBT1" s="225">
        <f>+'IN PHIẾU THU'!XBU1</f>
        <v>0</v>
      </c>
      <c r="XBU1" s="226"/>
      <c r="XBV1" s="226"/>
      <c r="XBW1" s="227"/>
      <c r="XBX1" s="190"/>
      <c r="XBY1" s="190"/>
      <c r="XBZ1" s="190"/>
      <c r="XCA1" s="190"/>
      <c r="XCB1" s="225">
        <f>+'IN PHIẾU THU'!XCC1</f>
        <v>0</v>
      </c>
      <c r="XCC1" s="226"/>
      <c r="XCD1" s="226"/>
      <c r="XCE1" s="227"/>
      <c r="XCF1" s="190"/>
      <c r="XCG1" s="190"/>
      <c r="XCH1" s="190"/>
      <c r="XCI1" s="190"/>
      <c r="XCJ1" s="225">
        <f>+'IN PHIẾU THU'!XCK1</f>
        <v>0</v>
      </c>
      <c r="XCK1" s="226"/>
      <c r="XCL1" s="226"/>
      <c r="XCM1" s="227"/>
      <c r="XCN1" s="190"/>
      <c r="XCO1" s="190"/>
      <c r="XCP1" s="190"/>
      <c r="XCQ1" s="190"/>
      <c r="XCR1" s="225">
        <f>+'IN PHIẾU THU'!XCS1</f>
        <v>0</v>
      </c>
      <c r="XCS1" s="226"/>
      <c r="XCT1" s="226"/>
      <c r="XCU1" s="227"/>
      <c r="XCV1" s="190"/>
      <c r="XCW1" s="190"/>
      <c r="XCX1" s="190"/>
      <c r="XCY1" s="190"/>
      <c r="XCZ1" s="225">
        <f>+'IN PHIẾU THU'!XDA1</f>
        <v>0</v>
      </c>
      <c r="XDA1" s="226"/>
      <c r="XDB1" s="226"/>
      <c r="XDC1" s="227"/>
      <c r="XDD1" s="190"/>
      <c r="XDE1" s="190"/>
      <c r="XDF1" s="190"/>
      <c r="XDG1" s="190"/>
      <c r="XDH1" s="225">
        <f>+'IN PHIẾU THU'!XDI1</f>
        <v>0</v>
      </c>
      <c r="XDI1" s="226"/>
      <c r="XDJ1" s="226"/>
      <c r="XDK1" s="227"/>
      <c r="XDL1" s="190"/>
      <c r="XDM1" s="190"/>
      <c r="XDN1" s="190"/>
      <c r="XDO1" s="190"/>
      <c r="XDP1" s="225">
        <f>+'IN PHIẾU THU'!XDQ1</f>
        <v>0</v>
      </c>
      <c r="XDQ1" s="226"/>
      <c r="XDR1" s="226"/>
      <c r="XDS1" s="227"/>
      <c r="XDT1" s="190"/>
      <c r="XDU1" s="190"/>
      <c r="XDV1" s="190"/>
      <c r="XDW1" s="190"/>
      <c r="XDX1" s="225">
        <f>+'IN PHIẾU THU'!XDY1</f>
        <v>0</v>
      </c>
      <c r="XDY1" s="226"/>
      <c r="XDZ1" s="226"/>
      <c r="XEA1" s="227"/>
      <c r="XEB1" s="190"/>
      <c r="XEC1" s="190"/>
      <c r="XED1" s="190"/>
      <c r="XEE1" s="190"/>
      <c r="XEF1" s="225">
        <f>+'IN PHIẾU THU'!XEG1</f>
        <v>0</v>
      </c>
      <c r="XEG1" s="226"/>
      <c r="XEH1" s="226"/>
      <c r="XEI1" s="227"/>
      <c r="XEJ1" s="190"/>
      <c r="XEK1" s="190"/>
      <c r="XEL1" s="190"/>
      <c r="XEM1" s="190"/>
      <c r="XEN1" s="225">
        <f>+'IN PHIẾU THU'!XEO1</f>
        <v>0</v>
      </c>
      <c r="XEO1" s="226"/>
      <c r="XEP1" s="226"/>
      <c r="XEQ1" s="227"/>
      <c r="XER1" s="190"/>
      <c r="XES1" s="190"/>
      <c r="XET1" s="190"/>
      <c r="XEU1" s="190"/>
      <c r="XEV1" s="225">
        <f>+'IN PHIẾU THU'!XEW1</f>
        <v>0</v>
      </c>
      <c r="XEW1" s="226"/>
      <c r="XEX1" s="226"/>
      <c r="XEY1" s="227"/>
      <c r="XEZ1" s="190"/>
      <c r="XFA1" s="190"/>
      <c r="XFB1" s="190"/>
      <c r="XFC1" s="190"/>
    </row>
    <row r="2" spans="1:16383" ht="15.75">
      <c r="A2" s="537" t="str">
        <f>+'IN PHIẾU THU'!A2</f>
        <v>Số 1D, TT Bà Triệu, P.Nguyễn Trãi, Q.Hà Đông, TP.Hà Nội</v>
      </c>
      <c r="B2" s="537"/>
      <c r="C2" s="676"/>
      <c r="D2" s="669" t="s">
        <v>1555</v>
      </c>
      <c r="E2" s="537"/>
      <c r="F2" s="537"/>
      <c r="G2" s="537"/>
      <c r="H2" s="537"/>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f>+'IN PHIẾU THU'!AO2</f>
        <v>0</v>
      </c>
      <c r="AO2" s="2104"/>
      <c r="AP2" s="2104"/>
      <c r="AQ2" s="2104"/>
      <c r="AR2" s="2104"/>
      <c r="AS2" s="2104"/>
      <c r="AT2" s="2104"/>
      <c r="AU2" s="2104"/>
      <c r="AV2" s="2104">
        <f>+'IN PHIẾU THU'!AW2</f>
        <v>0</v>
      </c>
      <c r="AW2" s="2104"/>
      <c r="AX2" s="2104"/>
      <c r="AY2" s="2104"/>
      <c r="AZ2" s="2104"/>
      <c r="BA2" s="2104"/>
      <c r="BB2" s="2104"/>
      <c r="BC2" s="2104"/>
      <c r="BD2" s="2104">
        <f>+'IN PHIẾU THU'!BE2</f>
        <v>0</v>
      </c>
      <c r="BE2" s="2104"/>
      <c r="BF2" s="2104"/>
      <c r="BG2" s="2104"/>
      <c r="BH2" s="2104"/>
      <c r="BI2" s="2104"/>
      <c r="BJ2" s="2104"/>
      <c r="BK2" s="2104"/>
      <c r="BL2" s="2104">
        <f>+'IN PHIẾU THU'!BM2</f>
        <v>0</v>
      </c>
      <c r="BM2" s="2104"/>
      <c r="BN2" s="2104"/>
      <c r="BO2" s="2104"/>
      <c r="BP2" s="2104"/>
      <c r="BQ2" s="2104"/>
      <c r="BR2" s="2104"/>
      <c r="BS2" s="2104"/>
      <c r="BT2" s="2104">
        <f>+'IN PHIẾU THU'!BU2</f>
        <v>0</v>
      </c>
      <c r="BU2" s="2104"/>
      <c r="BV2" s="2104"/>
      <c r="BW2" s="2104"/>
      <c r="BX2" s="2104"/>
      <c r="BY2" s="2104"/>
      <c r="BZ2" s="2104"/>
      <c r="CA2" s="2104"/>
      <c r="CB2" s="2104">
        <f>+'IN PHIẾU THU'!CC2</f>
        <v>0</v>
      </c>
      <c r="CC2" s="2104"/>
      <c r="CD2" s="2104"/>
      <c r="CE2" s="2104"/>
      <c r="CF2" s="2104"/>
      <c r="CG2" s="2104"/>
      <c r="CH2" s="2104"/>
      <c r="CI2" s="2104"/>
      <c r="CJ2" s="2104">
        <f>+'IN PHIẾU THU'!CK2</f>
        <v>0</v>
      </c>
      <c r="CK2" s="2104"/>
      <c r="CL2" s="2104"/>
      <c r="CM2" s="2104"/>
      <c r="CN2" s="2104"/>
      <c r="CO2" s="2104"/>
      <c r="CP2" s="2104"/>
      <c r="CQ2" s="2104"/>
      <c r="CR2" s="2104">
        <f>+'IN PHIẾU THU'!CS2</f>
        <v>0</v>
      </c>
      <c r="CS2" s="2104"/>
      <c r="CT2" s="2104"/>
      <c r="CU2" s="2104"/>
      <c r="CV2" s="2104"/>
      <c r="CW2" s="2104"/>
      <c r="CX2" s="2104"/>
      <c r="CY2" s="2104"/>
      <c r="CZ2" s="2104">
        <f>+'IN PHIẾU THU'!DA2</f>
        <v>0</v>
      </c>
      <c r="DA2" s="2104"/>
      <c r="DB2" s="2104"/>
      <c r="DC2" s="2104"/>
      <c r="DD2" s="2104"/>
      <c r="DE2" s="2104"/>
      <c r="DF2" s="2104"/>
      <c r="DG2" s="2104"/>
      <c r="DH2" s="2104">
        <f>+'IN PHIẾU THU'!DI2</f>
        <v>0</v>
      </c>
      <c r="DI2" s="2104"/>
      <c r="DJ2" s="2104"/>
      <c r="DK2" s="2104"/>
      <c r="DL2" s="2104"/>
      <c r="DM2" s="2104"/>
      <c r="DN2" s="2104"/>
      <c r="DO2" s="2104"/>
      <c r="DP2" s="2104">
        <f>+'IN PHIẾU THU'!DQ2</f>
        <v>0</v>
      </c>
      <c r="DQ2" s="2104"/>
      <c r="DR2" s="2104"/>
      <c r="DS2" s="2104"/>
      <c r="DT2" s="2104"/>
      <c r="DU2" s="2104"/>
      <c r="DV2" s="2104"/>
      <c r="DW2" s="2104"/>
      <c r="DX2" s="2104">
        <f>+'IN PHIẾU THU'!DY2</f>
        <v>0</v>
      </c>
      <c r="DY2" s="2104"/>
      <c r="DZ2" s="2104"/>
      <c r="EA2" s="2104"/>
      <c r="EB2" s="2104"/>
      <c r="EC2" s="2104"/>
      <c r="ED2" s="2104"/>
      <c r="EE2" s="2104"/>
      <c r="EF2" s="2104">
        <f>+'IN PHIẾU THU'!EG2</f>
        <v>0</v>
      </c>
      <c r="EG2" s="2104"/>
      <c r="EH2" s="2104"/>
      <c r="EI2" s="2104"/>
      <c r="EJ2" s="2104"/>
      <c r="EK2" s="2104"/>
      <c r="EL2" s="2104"/>
      <c r="EM2" s="2104"/>
      <c r="EN2" s="2104">
        <f>+'IN PHIẾU THU'!EO2</f>
        <v>0</v>
      </c>
      <c r="EO2" s="2104"/>
      <c r="EP2" s="2104"/>
      <c r="EQ2" s="2104"/>
      <c r="ER2" s="2104"/>
      <c r="ES2" s="2104"/>
      <c r="ET2" s="2104"/>
      <c r="EU2" s="2104"/>
      <c r="EV2" s="2104">
        <f>+'IN PHIẾU THU'!EW2</f>
        <v>0</v>
      </c>
      <c r="EW2" s="2104"/>
      <c r="EX2" s="2104"/>
      <c r="EY2" s="2104"/>
      <c r="EZ2" s="2104"/>
      <c r="FA2" s="2104"/>
      <c r="FB2" s="2104"/>
      <c r="FC2" s="2104"/>
      <c r="FD2" s="2104">
        <f>+'IN PHIẾU THU'!FE2</f>
        <v>0</v>
      </c>
      <c r="FE2" s="2104"/>
      <c r="FF2" s="2104"/>
      <c r="FG2" s="2104"/>
      <c r="FH2" s="2104"/>
      <c r="FI2" s="2104"/>
      <c r="FJ2" s="2104"/>
      <c r="FK2" s="2104"/>
      <c r="FL2" s="2104">
        <f>+'IN PHIẾU THU'!FM2</f>
        <v>0</v>
      </c>
      <c r="FM2" s="2104"/>
      <c r="FN2" s="2104"/>
      <c r="FO2" s="2104"/>
      <c r="FP2" s="2104"/>
      <c r="FQ2" s="2104"/>
      <c r="FR2" s="2104"/>
      <c r="FS2" s="2104"/>
      <c r="FT2" s="2104">
        <f>+'IN PHIẾU THU'!FU2</f>
        <v>0</v>
      </c>
      <c r="FU2" s="2104"/>
      <c r="FV2" s="2104"/>
      <c r="FW2" s="2104"/>
      <c r="FX2" s="2104"/>
      <c r="FY2" s="2104"/>
      <c r="FZ2" s="2104"/>
      <c r="GA2" s="2104"/>
      <c r="GB2" s="2104">
        <f>+'IN PHIẾU THU'!GC2</f>
        <v>0</v>
      </c>
      <c r="GC2" s="2104"/>
      <c r="GD2" s="2104"/>
      <c r="GE2" s="2104"/>
      <c r="GF2" s="2104"/>
      <c r="GG2" s="2104"/>
      <c r="GH2" s="2104"/>
      <c r="GI2" s="2104"/>
      <c r="GJ2" s="2104">
        <f>+'IN PHIẾU THU'!GK2</f>
        <v>0</v>
      </c>
      <c r="GK2" s="2104"/>
      <c r="GL2" s="2104"/>
      <c r="GM2" s="2104"/>
      <c r="GN2" s="2104"/>
      <c r="GO2" s="2104"/>
      <c r="GP2" s="2104"/>
      <c r="GQ2" s="2104"/>
      <c r="GR2" s="2104">
        <f>+'IN PHIẾU THU'!GS2</f>
        <v>0</v>
      </c>
      <c r="GS2" s="2104"/>
      <c r="GT2" s="2104"/>
      <c r="GU2" s="2104"/>
      <c r="GV2" s="2104"/>
      <c r="GW2" s="2104"/>
      <c r="GX2" s="2104"/>
      <c r="GY2" s="2104"/>
      <c r="GZ2" s="2104">
        <f>+'IN PHIẾU THU'!HA2</f>
        <v>0</v>
      </c>
      <c r="HA2" s="2104"/>
      <c r="HB2" s="2104"/>
      <c r="HC2" s="2104"/>
      <c r="HD2" s="2104"/>
      <c r="HE2" s="2104"/>
      <c r="HF2" s="2104"/>
      <c r="HG2" s="2104"/>
      <c r="HH2" s="2104">
        <f>+'IN PHIẾU THU'!HI2</f>
        <v>0</v>
      </c>
      <c r="HI2" s="2104"/>
      <c r="HJ2" s="2104"/>
      <c r="HK2" s="2104"/>
      <c r="HL2" s="2104"/>
      <c r="HM2" s="2104"/>
      <c r="HN2" s="2104"/>
      <c r="HO2" s="2104"/>
      <c r="HP2" s="2104">
        <f>+'IN PHIẾU THU'!HQ2</f>
        <v>0</v>
      </c>
      <c r="HQ2" s="2104"/>
      <c r="HR2" s="2104"/>
      <c r="HS2" s="2104"/>
      <c r="HT2" s="2104"/>
      <c r="HU2" s="2104"/>
      <c r="HV2" s="2104"/>
      <c r="HW2" s="2104"/>
      <c r="HX2" s="2104">
        <f>+'IN PHIẾU THU'!HY2</f>
        <v>0</v>
      </c>
      <c r="HY2" s="2104"/>
      <c r="HZ2" s="2104"/>
      <c r="IA2" s="2104"/>
      <c r="IB2" s="2104"/>
      <c r="IC2" s="2104"/>
      <c r="ID2" s="2104"/>
      <c r="IE2" s="2104"/>
      <c r="IF2" s="2104">
        <f>+'IN PHIẾU THU'!IG2</f>
        <v>0</v>
      </c>
      <c r="IG2" s="2104"/>
      <c r="IH2" s="2104"/>
      <c r="II2" s="2104"/>
      <c r="IJ2" s="2104"/>
      <c r="IK2" s="2104"/>
      <c r="IL2" s="2104"/>
      <c r="IM2" s="2104"/>
      <c r="IN2" s="2104">
        <f>+'IN PHIẾU THU'!IO2</f>
        <v>0</v>
      </c>
      <c r="IO2" s="2104"/>
      <c r="IP2" s="2104"/>
      <c r="IQ2" s="2104"/>
      <c r="IR2" s="2104"/>
      <c r="IS2" s="2104"/>
      <c r="IT2" s="2104"/>
      <c r="IU2" s="2104"/>
      <c r="IV2" s="2104">
        <f>+'IN PHIẾU THU'!IW2</f>
        <v>0</v>
      </c>
      <c r="IW2" s="2104"/>
      <c r="IX2" s="2104"/>
      <c r="IY2" s="2104"/>
      <c r="IZ2" s="2104"/>
      <c r="JA2" s="2104"/>
      <c r="JB2" s="2104"/>
      <c r="JC2" s="2104"/>
      <c r="JD2" s="2104">
        <f>+'IN PHIẾU THU'!JE2</f>
        <v>0</v>
      </c>
      <c r="JE2" s="2104"/>
      <c r="JF2" s="2104"/>
      <c r="JG2" s="2104"/>
      <c r="JH2" s="2104"/>
      <c r="JI2" s="2104"/>
      <c r="JJ2" s="2104"/>
      <c r="JK2" s="2104"/>
      <c r="JL2" s="2104">
        <f>+'IN PHIẾU THU'!JM2</f>
        <v>0</v>
      </c>
      <c r="JM2" s="2104"/>
      <c r="JN2" s="2104"/>
      <c r="JO2" s="2104"/>
      <c r="JP2" s="2104"/>
      <c r="JQ2" s="2104"/>
      <c r="JR2" s="2104"/>
      <c r="JS2" s="2104"/>
      <c r="JT2" s="2104">
        <f>+'IN PHIẾU THU'!JU2</f>
        <v>0</v>
      </c>
      <c r="JU2" s="2104"/>
      <c r="JV2" s="2104"/>
      <c r="JW2" s="2104"/>
      <c r="JX2" s="2104"/>
      <c r="JY2" s="2104"/>
      <c r="JZ2" s="2104"/>
      <c r="KA2" s="2104"/>
      <c r="KB2" s="2104">
        <f>+'IN PHIẾU THU'!KC2</f>
        <v>0</v>
      </c>
      <c r="KC2" s="2104"/>
      <c r="KD2" s="2104"/>
      <c r="KE2" s="2104"/>
      <c r="KF2" s="2104"/>
      <c r="KG2" s="2104"/>
      <c r="KH2" s="2104"/>
      <c r="KI2" s="2104"/>
      <c r="KJ2" s="2104">
        <f>+'IN PHIẾU THU'!KK2</f>
        <v>0</v>
      </c>
      <c r="KK2" s="2104"/>
      <c r="KL2" s="2104"/>
      <c r="KM2" s="2104"/>
      <c r="KN2" s="2104"/>
      <c r="KO2" s="2104"/>
      <c r="KP2" s="2104"/>
      <c r="KQ2" s="2104"/>
      <c r="KR2" s="2104">
        <f>+'IN PHIẾU THU'!KS2</f>
        <v>0</v>
      </c>
      <c r="KS2" s="2104"/>
      <c r="KT2" s="2104"/>
      <c r="KU2" s="2104"/>
      <c r="KV2" s="2104"/>
      <c r="KW2" s="2104"/>
      <c r="KX2" s="2104"/>
      <c r="KY2" s="2104"/>
      <c r="KZ2" s="2104">
        <f>+'IN PHIẾU THU'!LA2</f>
        <v>0</v>
      </c>
      <c r="LA2" s="2104"/>
      <c r="LB2" s="2104"/>
      <c r="LC2" s="2104"/>
      <c r="LD2" s="2104"/>
      <c r="LE2" s="2104"/>
      <c r="LF2" s="2104"/>
      <c r="LG2" s="2104"/>
      <c r="LH2" s="2104">
        <f>+'IN PHIẾU THU'!LI2</f>
        <v>0</v>
      </c>
      <c r="LI2" s="2104"/>
      <c r="LJ2" s="2104"/>
      <c r="LK2" s="2104"/>
      <c r="LL2" s="2104"/>
      <c r="LM2" s="2104"/>
      <c r="LN2" s="2104"/>
      <c r="LO2" s="2104"/>
      <c r="LP2" s="2104">
        <f>+'IN PHIẾU THU'!LQ2</f>
        <v>0</v>
      </c>
      <c r="LQ2" s="2104"/>
      <c r="LR2" s="2104"/>
      <c r="LS2" s="2104"/>
      <c r="LT2" s="2104"/>
      <c r="LU2" s="2104"/>
      <c r="LV2" s="2104"/>
      <c r="LW2" s="2104"/>
      <c r="LX2" s="2104">
        <f>+'IN PHIẾU THU'!LY2</f>
        <v>0</v>
      </c>
      <c r="LY2" s="2104"/>
      <c r="LZ2" s="2104"/>
      <c r="MA2" s="2104"/>
      <c r="MB2" s="2104"/>
      <c r="MC2" s="2104"/>
      <c r="MD2" s="2104"/>
      <c r="ME2" s="2104"/>
      <c r="MF2" s="2104">
        <f>+'IN PHIẾU THU'!MG2</f>
        <v>0</v>
      </c>
      <c r="MG2" s="2104"/>
      <c r="MH2" s="2104"/>
      <c r="MI2" s="2104"/>
      <c r="MJ2" s="2104"/>
      <c r="MK2" s="2104"/>
      <c r="ML2" s="2104"/>
      <c r="MM2" s="2104"/>
      <c r="MN2" s="2104">
        <f>+'IN PHIẾU THU'!MO2</f>
        <v>0</v>
      </c>
      <c r="MO2" s="2104"/>
      <c r="MP2" s="2104"/>
      <c r="MQ2" s="2104"/>
      <c r="MR2" s="2104"/>
      <c r="MS2" s="2104"/>
      <c r="MT2" s="2104"/>
      <c r="MU2" s="2104"/>
      <c r="MV2" s="2104">
        <f>+'IN PHIẾU THU'!MW2</f>
        <v>0</v>
      </c>
      <c r="MW2" s="2104"/>
      <c r="MX2" s="2104"/>
      <c r="MY2" s="2104"/>
      <c r="MZ2" s="2104"/>
      <c r="NA2" s="2104"/>
      <c r="NB2" s="2104"/>
      <c r="NC2" s="2104"/>
      <c r="ND2" s="2104">
        <f>+'IN PHIẾU THU'!NE2</f>
        <v>0</v>
      </c>
      <c r="NE2" s="2104"/>
      <c r="NF2" s="2104"/>
      <c r="NG2" s="2104"/>
      <c r="NH2" s="2104"/>
      <c r="NI2" s="2104"/>
      <c r="NJ2" s="2104"/>
      <c r="NK2" s="2104"/>
      <c r="NL2" s="2104">
        <f>+'IN PHIẾU THU'!NM2</f>
        <v>0</v>
      </c>
      <c r="NM2" s="2104"/>
      <c r="NN2" s="2104"/>
      <c r="NO2" s="2104"/>
      <c r="NP2" s="2104"/>
      <c r="NQ2" s="2104"/>
      <c r="NR2" s="2104"/>
      <c r="NS2" s="2104"/>
      <c r="NT2" s="2104">
        <f>+'IN PHIẾU THU'!NU2</f>
        <v>0</v>
      </c>
      <c r="NU2" s="2104"/>
      <c r="NV2" s="2104"/>
      <c r="NW2" s="2104"/>
      <c r="NX2" s="2104"/>
      <c r="NY2" s="2104"/>
      <c r="NZ2" s="2104"/>
      <c r="OA2" s="2104"/>
      <c r="OB2" s="2104">
        <f>+'IN PHIẾU THU'!OC2</f>
        <v>0</v>
      </c>
      <c r="OC2" s="2104"/>
      <c r="OD2" s="2104"/>
      <c r="OE2" s="2104"/>
      <c r="OF2" s="2104"/>
      <c r="OG2" s="2104"/>
      <c r="OH2" s="2104"/>
      <c r="OI2" s="2104"/>
      <c r="OJ2" s="2104">
        <f>+'IN PHIẾU THU'!OK2</f>
        <v>0</v>
      </c>
      <c r="OK2" s="2104"/>
      <c r="OL2" s="2104"/>
      <c r="OM2" s="2104"/>
      <c r="ON2" s="2104"/>
      <c r="OO2" s="2104"/>
      <c r="OP2" s="2104"/>
      <c r="OQ2" s="2104"/>
      <c r="OR2" s="2104">
        <f>+'IN PHIẾU THU'!OS2</f>
        <v>0</v>
      </c>
      <c r="OS2" s="2104"/>
      <c r="OT2" s="2104"/>
      <c r="OU2" s="2104"/>
      <c r="OV2" s="2104"/>
      <c r="OW2" s="2104"/>
      <c r="OX2" s="2104"/>
      <c r="OY2" s="2104"/>
      <c r="OZ2" s="2104">
        <f>+'IN PHIẾU THU'!PA2</f>
        <v>0</v>
      </c>
      <c r="PA2" s="2104"/>
      <c r="PB2" s="2104"/>
      <c r="PC2" s="2104"/>
      <c r="PD2" s="2104"/>
      <c r="PE2" s="2104"/>
      <c r="PF2" s="2104"/>
      <c r="PG2" s="2104"/>
      <c r="PH2" s="2104">
        <f>+'IN PHIẾU THU'!PI2</f>
        <v>0</v>
      </c>
      <c r="PI2" s="2104"/>
      <c r="PJ2" s="2104"/>
      <c r="PK2" s="2104"/>
      <c r="PL2" s="2104"/>
      <c r="PM2" s="2104"/>
      <c r="PN2" s="2104"/>
      <c r="PO2" s="2104"/>
      <c r="PP2" s="2104">
        <f>+'IN PHIẾU THU'!PQ2</f>
        <v>0</v>
      </c>
      <c r="PQ2" s="2104"/>
      <c r="PR2" s="2104"/>
      <c r="PS2" s="2104"/>
      <c r="PT2" s="2104"/>
      <c r="PU2" s="2104"/>
      <c r="PV2" s="2104"/>
      <c r="PW2" s="2104"/>
      <c r="PX2" s="2104">
        <f>+'IN PHIẾU THU'!PY2</f>
        <v>0</v>
      </c>
      <c r="PY2" s="2104"/>
      <c r="PZ2" s="2104"/>
      <c r="QA2" s="2104"/>
      <c r="QB2" s="2104"/>
      <c r="QC2" s="2104"/>
      <c r="QD2" s="2104"/>
      <c r="QE2" s="2104"/>
      <c r="QF2" s="2104">
        <f>+'IN PHIẾU THU'!QG2</f>
        <v>0</v>
      </c>
      <c r="QG2" s="2104"/>
      <c r="QH2" s="2104"/>
      <c r="QI2" s="2104"/>
      <c r="QJ2" s="2104"/>
      <c r="QK2" s="2104"/>
      <c r="QL2" s="2104"/>
      <c r="QM2" s="2104"/>
      <c r="QN2" s="2104">
        <f>+'IN PHIẾU THU'!QO2</f>
        <v>0</v>
      </c>
      <c r="QO2" s="2104"/>
      <c r="QP2" s="2104"/>
      <c r="QQ2" s="2104"/>
      <c r="QR2" s="2104"/>
      <c r="QS2" s="2104"/>
      <c r="QT2" s="2104"/>
      <c r="QU2" s="2104"/>
      <c r="QV2" s="2104">
        <f>+'IN PHIẾU THU'!QW2</f>
        <v>0</v>
      </c>
      <c r="QW2" s="2104"/>
      <c r="QX2" s="2104"/>
      <c r="QY2" s="2104"/>
      <c r="QZ2" s="2104"/>
      <c r="RA2" s="2104"/>
      <c r="RB2" s="2104"/>
      <c r="RC2" s="2104"/>
      <c r="RD2" s="2104">
        <f>+'IN PHIẾU THU'!RE2</f>
        <v>0</v>
      </c>
      <c r="RE2" s="2104"/>
      <c r="RF2" s="2104"/>
      <c r="RG2" s="2104"/>
      <c r="RH2" s="2104"/>
      <c r="RI2" s="2104"/>
      <c r="RJ2" s="2104"/>
      <c r="RK2" s="2104"/>
      <c r="RL2" s="2104">
        <f>+'IN PHIẾU THU'!RM2</f>
        <v>0</v>
      </c>
      <c r="RM2" s="2104"/>
      <c r="RN2" s="2104"/>
      <c r="RO2" s="2104"/>
      <c r="RP2" s="2104"/>
      <c r="RQ2" s="2104"/>
      <c r="RR2" s="2104"/>
      <c r="RS2" s="2104"/>
      <c r="RT2" s="2104">
        <f>+'IN PHIẾU THU'!RU2</f>
        <v>0</v>
      </c>
      <c r="RU2" s="2104"/>
      <c r="RV2" s="2104"/>
      <c r="RW2" s="2104"/>
      <c r="RX2" s="2104"/>
      <c r="RY2" s="2104"/>
      <c r="RZ2" s="2104"/>
      <c r="SA2" s="2104"/>
      <c r="SB2" s="2104">
        <f>+'IN PHIẾU THU'!SC2</f>
        <v>0</v>
      </c>
      <c r="SC2" s="2104"/>
      <c r="SD2" s="2104"/>
      <c r="SE2" s="2104"/>
      <c r="SF2" s="2104"/>
      <c r="SG2" s="2104"/>
      <c r="SH2" s="2104"/>
      <c r="SI2" s="2104"/>
      <c r="SJ2" s="2104">
        <f>+'IN PHIẾU THU'!SK2</f>
        <v>0</v>
      </c>
      <c r="SK2" s="2104"/>
      <c r="SL2" s="2104"/>
      <c r="SM2" s="2104"/>
      <c r="SN2" s="2104"/>
      <c r="SO2" s="2104"/>
      <c r="SP2" s="2104"/>
      <c r="SQ2" s="2104"/>
      <c r="SR2" s="2104">
        <f>+'IN PHIẾU THU'!SS2</f>
        <v>0</v>
      </c>
      <c r="SS2" s="2104"/>
      <c r="ST2" s="2104"/>
      <c r="SU2" s="2104"/>
      <c r="SV2" s="2104"/>
      <c r="SW2" s="2104"/>
      <c r="SX2" s="2104"/>
      <c r="SY2" s="2104"/>
      <c r="SZ2" s="2104">
        <f>+'IN PHIẾU THU'!TA2</f>
        <v>0</v>
      </c>
      <c r="TA2" s="2104"/>
      <c r="TB2" s="2104"/>
      <c r="TC2" s="2104"/>
      <c r="TD2" s="2104"/>
      <c r="TE2" s="2104"/>
      <c r="TF2" s="2104"/>
      <c r="TG2" s="2104"/>
      <c r="TH2" s="2104">
        <f>+'IN PHIẾU THU'!TI2</f>
        <v>0</v>
      </c>
      <c r="TI2" s="2104"/>
      <c r="TJ2" s="2104"/>
      <c r="TK2" s="2104"/>
      <c r="TL2" s="2104"/>
      <c r="TM2" s="2104"/>
      <c r="TN2" s="2104"/>
      <c r="TO2" s="2104"/>
      <c r="TP2" s="2104">
        <f>+'IN PHIẾU THU'!TQ2</f>
        <v>0</v>
      </c>
      <c r="TQ2" s="2104"/>
      <c r="TR2" s="2104"/>
      <c r="TS2" s="2104"/>
      <c r="TT2" s="2104"/>
      <c r="TU2" s="2104"/>
      <c r="TV2" s="2104"/>
      <c r="TW2" s="2104"/>
      <c r="TX2" s="2104">
        <f>+'IN PHIẾU THU'!TY2</f>
        <v>0</v>
      </c>
      <c r="TY2" s="2104"/>
      <c r="TZ2" s="2104"/>
      <c r="UA2" s="2104"/>
      <c r="UB2" s="2104"/>
      <c r="UC2" s="2104"/>
      <c r="UD2" s="2104"/>
      <c r="UE2" s="2104"/>
      <c r="UF2" s="2104">
        <f>+'IN PHIẾU THU'!UG2</f>
        <v>0</v>
      </c>
      <c r="UG2" s="2104"/>
      <c r="UH2" s="2104"/>
      <c r="UI2" s="2104"/>
      <c r="UJ2" s="2104"/>
      <c r="UK2" s="2104"/>
      <c r="UL2" s="2104"/>
      <c r="UM2" s="2104"/>
      <c r="UN2" s="2104">
        <f>+'IN PHIẾU THU'!UO2</f>
        <v>0</v>
      </c>
      <c r="UO2" s="2104"/>
      <c r="UP2" s="2104"/>
      <c r="UQ2" s="2104"/>
      <c r="UR2" s="2104"/>
      <c r="US2" s="2104"/>
      <c r="UT2" s="2104"/>
      <c r="UU2" s="2104"/>
      <c r="UV2" s="2104">
        <f>+'IN PHIẾU THU'!UW2</f>
        <v>0</v>
      </c>
      <c r="UW2" s="2104"/>
      <c r="UX2" s="2104"/>
      <c r="UY2" s="2104"/>
      <c r="UZ2" s="2104"/>
      <c r="VA2" s="2104"/>
      <c r="VB2" s="2104"/>
      <c r="VC2" s="2104"/>
      <c r="VD2" s="2104">
        <f>+'IN PHIẾU THU'!VE2</f>
        <v>0</v>
      </c>
      <c r="VE2" s="2104"/>
      <c r="VF2" s="2104"/>
      <c r="VG2" s="2104"/>
      <c r="VH2" s="2104"/>
      <c r="VI2" s="2104"/>
      <c r="VJ2" s="2104"/>
      <c r="VK2" s="2104"/>
      <c r="VL2" s="2104">
        <f>+'IN PHIẾU THU'!VM2</f>
        <v>0</v>
      </c>
      <c r="VM2" s="2104"/>
      <c r="VN2" s="2104"/>
      <c r="VO2" s="2104"/>
      <c r="VP2" s="2104"/>
      <c r="VQ2" s="2104"/>
      <c r="VR2" s="2104"/>
      <c r="VS2" s="2104"/>
      <c r="VT2" s="2104">
        <f>+'IN PHIẾU THU'!VU2</f>
        <v>0</v>
      </c>
      <c r="VU2" s="2104"/>
      <c r="VV2" s="2104"/>
      <c r="VW2" s="2104"/>
      <c r="VX2" s="2104"/>
      <c r="VY2" s="2104"/>
      <c r="VZ2" s="2104"/>
      <c r="WA2" s="2104"/>
      <c r="WB2" s="2104">
        <f>+'IN PHIẾU THU'!WC2</f>
        <v>0</v>
      </c>
      <c r="WC2" s="2104"/>
      <c r="WD2" s="2104"/>
      <c r="WE2" s="2104"/>
      <c r="WF2" s="2104"/>
      <c r="WG2" s="2104"/>
      <c r="WH2" s="2104"/>
      <c r="WI2" s="2104"/>
      <c r="WJ2" s="2104">
        <f>+'IN PHIẾU THU'!WK2</f>
        <v>0</v>
      </c>
      <c r="WK2" s="2104"/>
      <c r="WL2" s="2104"/>
      <c r="WM2" s="2104"/>
      <c r="WN2" s="2104"/>
      <c r="WO2" s="2104"/>
      <c r="WP2" s="2104"/>
      <c r="WQ2" s="2104"/>
      <c r="WR2" s="2104">
        <f>+'IN PHIẾU THU'!WS2</f>
        <v>0</v>
      </c>
      <c r="WS2" s="2104"/>
      <c r="WT2" s="2104"/>
      <c r="WU2" s="2104"/>
      <c r="WV2" s="2104"/>
      <c r="WW2" s="2104"/>
      <c r="WX2" s="2104"/>
      <c r="WY2" s="2104"/>
      <c r="WZ2" s="2104">
        <f>+'IN PHIẾU THU'!XA2</f>
        <v>0</v>
      </c>
      <c r="XA2" s="2104"/>
      <c r="XB2" s="2104"/>
      <c r="XC2" s="2104"/>
      <c r="XD2" s="2104"/>
      <c r="XE2" s="2104"/>
      <c r="XF2" s="2104"/>
      <c r="XG2" s="2104"/>
      <c r="XH2" s="2104">
        <f>+'IN PHIẾU THU'!XI2</f>
        <v>0</v>
      </c>
      <c r="XI2" s="2104"/>
      <c r="XJ2" s="2104"/>
      <c r="XK2" s="2104"/>
      <c r="XL2" s="2104"/>
      <c r="XM2" s="2104"/>
      <c r="XN2" s="2104"/>
      <c r="XO2" s="2104"/>
      <c r="XP2" s="2104">
        <f>+'IN PHIẾU THU'!XQ2</f>
        <v>0</v>
      </c>
      <c r="XQ2" s="2104"/>
      <c r="XR2" s="2104"/>
      <c r="XS2" s="2104"/>
      <c r="XT2" s="2104"/>
      <c r="XU2" s="2104"/>
      <c r="XV2" s="2104"/>
      <c r="XW2" s="2104"/>
      <c r="XX2" s="2104">
        <f>+'IN PHIẾU THU'!XY2</f>
        <v>0</v>
      </c>
      <c r="XY2" s="2104"/>
      <c r="XZ2" s="2104"/>
      <c r="YA2" s="2104"/>
      <c r="YB2" s="2104"/>
      <c r="YC2" s="2104"/>
      <c r="YD2" s="2104"/>
      <c r="YE2" s="2104"/>
      <c r="YF2" s="2104">
        <f>+'IN PHIẾU THU'!YG2</f>
        <v>0</v>
      </c>
      <c r="YG2" s="2104"/>
      <c r="YH2" s="2104"/>
      <c r="YI2" s="2104"/>
      <c r="YJ2" s="2104"/>
      <c r="YK2" s="2104"/>
      <c r="YL2" s="2104"/>
      <c r="YM2" s="2104"/>
      <c r="YN2" s="2104">
        <f>+'IN PHIẾU THU'!YO2</f>
        <v>0</v>
      </c>
      <c r="YO2" s="2104"/>
      <c r="YP2" s="2104"/>
      <c r="YQ2" s="2104"/>
      <c r="YR2" s="2104"/>
      <c r="YS2" s="2104"/>
      <c r="YT2" s="2104"/>
      <c r="YU2" s="2104"/>
      <c r="YV2" s="2104">
        <f>+'IN PHIẾU THU'!YW2</f>
        <v>0</v>
      </c>
      <c r="YW2" s="2104"/>
      <c r="YX2" s="2104"/>
      <c r="YY2" s="2104"/>
      <c r="YZ2" s="2104"/>
      <c r="ZA2" s="2104"/>
      <c r="ZB2" s="2104"/>
      <c r="ZC2" s="2104"/>
      <c r="ZD2" s="2104">
        <f>+'IN PHIẾU THU'!ZE2</f>
        <v>0</v>
      </c>
      <c r="ZE2" s="2104"/>
      <c r="ZF2" s="2104"/>
      <c r="ZG2" s="2104"/>
      <c r="ZH2" s="2104"/>
      <c r="ZI2" s="2104"/>
      <c r="ZJ2" s="2104"/>
      <c r="ZK2" s="2104"/>
      <c r="ZL2" s="2104">
        <f>+'IN PHIẾU THU'!ZM2</f>
        <v>0</v>
      </c>
      <c r="ZM2" s="2104"/>
      <c r="ZN2" s="2104"/>
      <c r="ZO2" s="2104"/>
      <c r="ZP2" s="2104"/>
      <c r="ZQ2" s="2104"/>
      <c r="ZR2" s="2104"/>
      <c r="ZS2" s="2104"/>
      <c r="ZT2" s="2104">
        <f>+'IN PHIẾU THU'!ZU2</f>
        <v>0</v>
      </c>
      <c r="ZU2" s="2104"/>
      <c r="ZV2" s="2104"/>
      <c r="ZW2" s="2104"/>
      <c r="ZX2" s="2104"/>
      <c r="ZY2" s="2104"/>
      <c r="ZZ2" s="2104"/>
      <c r="AAA2" s="2104"/>
      <c r="AAB2" s="2104">
        <f>+'IN PHIẾU THU'!AAC2</f>
        <v>0</v>
      </c>
      <c r="AAC2" s="2104"/>
      <c r="AAD2" s="2104"/>
      <c r="AAE2" s="2104"/>
      <c r="AAF2" s="2104"/>
      <c r="AAG2" s="2104"/>
      <c r="AAH2" s="2104"/>
      <c r="AAI2" s="2104"/>
      <c r="AAJ2" s="2104">
        <f>+'IN PHIẾU THU'!AAK2</f>
        <v>0</v>
      </c>
      <c r="AAK2" s="2104"/>
      <c r="AAL2" s="2104"/>
      <c r="AAM2" s="2104"/>
      <c r="AAN2" s="2104"/>
      <c r="AAO2" s="2104"/>
      <c r="AAP2" s="2104"/>
      <c r="AAQ2" s="2104"/>
      <c r="AAR2" s="2104">
        <f>+'IN PHIẾU THU'!AAS2</f>
        <v>0</v>
      </c>
      <c r="AAS2" s="2104"/>
      <c r="AAT2" s="2104"/>
      <c r="AAU2" s="2104"/>
      <c r="AAV2" s="2104"/>
      <c r="AAW2" s="2104"/>
      <c r="AAX2" s="2104"/>
      <c r="AAY2" s="2104"/>
      <c r="AAZ2" s="2104">
        <f>+'IN PHIẾU THU'!ABA2</f>
        <v>0</v>
      </c>
      <c r="ABA2" s="2104"/>
      <c r="ABB2" s="2104"/>
      <c r="ABC2" s="2104"/>
      <c r="ABD2" s="2104"/>
      <c r="ABE2" s="2104"/>
      <c r="ABF2" s="2104"/>
      <c r="ABG2" s="2104"/>
      <c r="ABH2" s="2104">
        <f>+'IN PHIẾU THU'!ABI2</f>
        <v>0</v>
      </c>
      <c r="ABI2" s="2104"/>
      <c r="ABJ2" s="2104"/>
      <c r="ABK2" s="2104"/>
      <c r="ABL2" s="2104"/>
      <c r="ABM2" s="2104"/>
      <c r="ABN2" s="2104"/>
      <c r="ABO2" s="2104"/>
      <c r="ABP2" s="2104">
        <f>+'IN PHIẾU THU'!ABQ2</f>
        <v>0</v>
      </c>
      <c r="ABQ2" s="2104"/>
      <c r="ABR2" s="2104"/>
      <c r="ABS2" s="2104"/>
      <c r="ABT2" s="2104"/>
      <c r="ABU2" s="2104"/>
      <c r="ABV2" s="2104"/>
      <c r="ABW2" s="2104"/>
      <c r="ABX2" s="2104">
        <f>+'IN PHIẾU THU'!ABY2</f>
        <v>0</v>
      </c>
      <c r="ABY2" s="2104"/>
      <c r="ABZ2" s="2104"/>
      <c r="ACA2" s="2104"/>
      <c r="ACB2" s="2104"/>
      <c r="ACC2" s="2104"/>
      <c r="ACD2" s="2104"/>
      <c r="ACE2" s="2104"/>
      <c r="ACF2" s="2104">
        <f>+'IN PHIẾU THU'!ACG2</f>
        <v>0</v>
      </c>
      <c r="ACG2" s="2104"/>
      <c r="ACH2" s="2104"/>
      <c r="ACI2" s="2104"/>
      <c r="ACJ2" s="2104"/>
      <c r="ACK2" s="2104"/>
      <c r="ACL2" s="2104"/>
      <c r="ACM2" s="2104"/>
      <c r="ACN2" s="2104">
        <f>+'IN PHIẾU THU'!ACO2</f>
        <v>0</v>
      </c>
      <c r="ACO2" s="2104"/>
      <c r="ACP2" s="2104"/>
      <c r="ACQ2" s="2104"/>
      <c r="ACR2" s="2104"/>
      <c r="ACS2" s="2104"/>
      <c r="ACT2" s="2104"/>
      <c r="ACU2" s="2104"/>
      <c r="ACV2" s="2104">
        <f>+'IN PHIẾU THU'!ACW2</f>
        <v>0</v>
      </c>
      <c r="ACW2" s="2104"/>
      <c r="ACX2" s="2104"/>
      <c r="ACY2" s="2104"/>
      <c r="ACZ2" s="2104"/>
      <c r="ADA2" s="2104"/>
      <c r="ADB2" s="2104"/>
      <c r="ADC2" s="2104"/>
      <c r="ADD2" s="2104">
        <f>+'IN PHIẾU THU'!ADE2</f>
        <v>0</v>
      </c>
      <c r="ADE2" s="2104"/>
      <c r="ADF2" s="2104"/>
      <c r="ADG2" s="2104"/>
      <c r="ADH2" s="2104"/>
      <c r="ADI2" s="2104"/>
      <c r="ADJ2" s="2104"/>
      <c r="ADK2" s="2104"/>
      <c r="ADL2" s="2104">
        <f>+'IN PHIẾU THU'!ADM2</f>
        <v>0</v>
      </c>
      <c r="ADM2" s="2104"/>
      <c r="ADN2" s="2104"/>
      <c r="ADO2" s="2104"/>
      <c r="ADP2" s="2104"/>
      <c r="ADQ2" s="2104"/>
      <c r="ADR2" s="2104"/>
      <c r="ADS2" s="2104"/>
      <c r="ADT2" s="2104">
        <f>+'IN PHIẾU THU'!ADU2</f>
        <v>0</v>
      </c>
      <c r="ADU2" s="2104"/>
      <c r="ADV2" s="2104"/>
      <c r="ADW2" s="2104"/>
      <c r="ADX2" s="2104"/>
      <c r="ADY2" s="2104"/>
      <c r="ADZ2" s="2104"/>
      <c r="AEA2" s="2104"/>
      <c r="AEB2" s="2104">
        <f>+'IN PHIẾU THU'!AEC2</f>
        <v>0</v>
      </c>
      <c r="AEC2" s="2104"/>
      <c r="AED2" s="2104"/>
      <c r="AEE2" s="2104"/>
      <c r="AEF2" s="2104"/>
      <c r="AEG2" s="2104"/>
      <c r="AEH2" s="2104"/>
      <c r="AEI2" s="2104"/>
      <c r="AEJ2" s="2104">
        <f>+'IN PHIẾU THU'!AEK2</f>
        <v>0</v>
      </c>
      <c r="AEK2" s="2104"/>
      <c r="AEL2" s="2104"/>
      <c r="AEM2" s="2104"/>
      <c r="AEN2" s="2104"/>
      <c r="AEO2" s="2104"/>
      <c r="AEP2" s="2104"/>
      <c r="AEQ2" s="2104"/>
      <c r="AER2" s="2104">
        <f>+'IN PHIẾU THU'!AES2</f>
        <v>0</v>
      </c>
      <c r="AES2" s="2104"/>
      <c r="AET2" s="2104"/>
      <c r="AEU2" s="2104"/>
      <c r="AEV2" s="2104"/>
      <c r="AEW2" s="2104"/>
      <c r="AEX2" s="2104"/>
      <c r="AEY2" s="2104"/>
      <c r="AEZ2" s="2104">
        <f>+'IN PHIẾU THU'!AFA2</f>
        <v>0</v>
      </c>
      <c r="AFA2" s="2104"/>
      <c r="AFB2" s="2104"/>
      <c r="AFC2" s="2104"/>
      <c r="AFD2" s="2104"/>
      <c r="AFE2" s="2104"/>
      <c r="AFF2" s="2104"/>
      <c r="AFG2" s="2104"/>
      <c r="AFH2" s="2104">
        <f>+'IN PHIẾU THU'!AFI2</f>
        <v>0</v>
      </c>
      <c r="AFI2" s="2104"/>
      <c r="AFJ2" s="2104"/>
      <c r="AFK2" s="2104"/>
      <c r="AFL2" s="2104"/>
      <c r="AFM2" s="2104"/>
      <c r="AFN2" s="2104"/>
      <c r="AFO2" s="2104"/>
      <c r="AFP2" s="2104">
        <f>+'IN PHIẾU THU'!AFQ2</f>
        <v>0</v>
      </c>
      <c r="AFQ2" s="2104"/>
      <c r="AFR2" s="2104"/>
      <c r="AFS2" s="2104"/>
      <c r="AFT2" s="2104"/>
      <c r="AFU2" s="2104"/>
      <c r="AFV2" s="2104"/>
      <c r="AFW2" s="2104"/>
      <c r="AFX2" s="2104">
        <f>+'IN PHIẾU THU'!AFY2</f>
        <v>0</v>
      </c>
      <c r="AFY2" s="2104"/>
      <c r="AFZ2" s="2104"/>
      <c r="AGA2" s="2104"/>
      <c r="AGB2" s="2104"/>
      <c r="AGC2" s="2104"/>
      <c r="AGD2" s="2104"/>
      <c r="AGE2" s="2104"/>
      <c r="AGF2" s="2104">
        <f>+'IN PHIẾU THU'!AGG2</f>
        <v>0</v>
      </c>
      <c r="AGG2" s="2104"/>
      <c r="AGH2" s="2104"/>
      <c r="AGI2" s="2104"/>
      <c r="AGJ2" s="2104"/>
      <c r="AGK2" s="2104"/>
      <c r="AGL2" s="2104"/>
      <c r="AGM2" s="2104"/>
      <c r="AGN2" s="2104">
        <f>+'IN PHIẾU THU'!AGO2</f>
        <v>0</v>
      </c>
      <c r="AGO2" s="2104"/>
      <c r="AGP2" s="2104"/>
      <c r="AGQ2" s="2104"/>
      <c r="AGR2" s="2104"/>
      <c r="AGS2" s="2104"/>
      <c r="AGT2" s="2104"/>
      <c r="AGU2" s="2104"/>
      <c r="AGV2" s="2104">
        <f>+'IN PHIẾU THU'!AGW2</f>
        <v>0</v>
      </c>
      <c r="AGW2" s="2104"/>
      <c r="AGX2" s="2104"/>
      <c r="AGY2" s="2104"/>
      <c r="AGZ2" s="2104"/>
      <c r="AHA2" s="2104"/>
      <c r="AHB2" s="2104"/>
      <c r="AHC2" s="2104"/>
      <c r="AHD2" s="2104">
        <f>+'IN PHIẾU THU'!AHE2</f>
        <v>0</v>
      </c>
      <c r="AHE2" s="2104"/>
      <c r="AHF2" s="2104"/>
      <c r="AHG2" s="2104"/>
      <c r="AHH2" s="2104"/>
      <c r="AHI2" s="2104"/>
      <c r="AHJ2" s="2104"/>
      <c r="AHK2" s="2104"/>
      <c r="AHL2" s="2104">
        <f>+'IN PHIẾU THU'!AHM2</f>
        <v>0</v>
      </c>
      <c r="AHM2" s="2104"/>
      <c r="AHN2" s="2104"/>
      <c r="AHO2" s="2104"/>
      <c r="AHP2" s="2104"/>
      <c r="AHQ2" s="2104"/>
      <c r="AHR2" s="2104"/>
      <c r="AHS2" s="2104"/>
      <c r="AHT2" s="2104">
        <f>+'IN PHIẾU THU'!AHU2</f>
        <v>0</v>
      </c>
      <c r="AHU2" s="2104"/>
      <c r="AHV2" s="2104"/>
      <c r="AHW2" s="2104"/>
      <c r="AHX2" s="2104"/>
      <c r="AHY2" s="2104"/>
      <c r="AHZ2" s="2104"/>
      <c r="AIA2" s="2104"/>
      <c r="AIB2" s="2104">
        <f>+'IN PHIẾU THU'!AIC2</f>
        <v>0</v>
      </c>
      <c r="AIC2" s="2104"/>
      <c r="AID2" s="2104"/>
      <c r="AIE2" s="2104"/>
      <c r="AIF2" s="2104"/>
      <c r="AIG2" s="2104"/>
      <c r="AIH2" s="2104"/>
      <c r="AII2" s="2104"/>
      <c r="AIJ2" s="2104">
        <f>+'IN PHIẾU THU'!AIK2</f>
        <v>0</v>
      </c>
      <c r="AIK2" s="2104"/>
      <c r="AIL2" s="2104"/>
      <c r="AIM2" s="2104"/>
      <c r="AIN2" s="2104"/>
      <c r="AIO2" s="2104"/>
      <c r="AIP2" s="2104"/>
      <c r="AIQ2" s="2104"/>
      <c r="AIR2" s="2104">
        <f>+'IN PHIẾU THU'!AIS2</f>
        <v>0</v>
      </c>
      <c r="AIS2" s="2104"/>
      <c r="AIT2" s="2104"/>
      <c r="AIU2" s="2104"/>
      <c r="AIV2" s="2104"/>
      <c r="AIW2" s="2104"/>
      <c r="AIX2" s="2104"/>
      <c r="AIY2" s="2104"/>
      <c r="AIZ2" s="2104">
        <f>+'IN PHIẾU THU'!AJA2</f>
        <v>0</v>
      </c>
      <c r="AJA2" s="2104"/>
      <c r="AJB2" s="2104"/>
      <c r="AJC2" s="2104"/>
      <c r="AJD2" s="2104"/>
      <c r="AJE2" s="2104"/>
      <c r="AJF2" s="2104"/>
      <c r="AJG2" s="2104"/>
      <c r="AJH2" s="2104">
        <f>+'IN PHIẾU THU'!AJI2</f>
        <v>0</v>
      </c>
      <c r="AJI2" s="2104"/>
      <c r="AJJ2" s="2104"/>
      <c r="AJK2" s="2104"/>
      <c r="AJL2" s="2104"/>
      <c r="AJM2" s="2104"/>
      <c r="AJN2" s="2104"/>
      <c r="AJO2" s="2104"/>
      <c r="AJP2" s="2104">
        <f>+'IN PHIẾU THU'!AJQ2</f>
        <v>0</v>
      </c>
      <c r="AJQ2" s="2104"/>
      <c r="AJR2" s="2104"/>
      <c r="AJS2" s="2104"/>
      <c r="AJT2" s="2104"/>
      <c r="AJU2" s="2104"/>
      <c r="AJV2" s="2104"/>
      <c r="AJW2" s="2104"/>
      <c r="AJX2" s="2104">
        <f>+'IN PHIẾU THU'!AJY2</f>
        <v>0</v>
      </c>
      <c r="AJY2" s="2104"/>
      <c r="AJZ2" s="2104"/>
      <c r="AKA2" s="2104"/>
      <c r="AKB2" s="2104"/>
      <c r="AKC2" s="2104"/>
      <c r="AKD2" s="2104"/>
      <c r="AKE2" s="2104"/>
      <c r="AKF2" s="2104">
        <f>+'IN PHIẾU THU'!AKG2</f>
        <v>0</v>
      </c>
      <c r="AKG2" s="2104"/>
      <c r="AKH2" s="2104"/>
      <c r="AKI2" s="2104"/>
      <c r="AKJ2" s="2104"/>
      <c r="AKK2" s="2104"/>
      <c r="AKL2" s="2104"/>
      <c r="AKM2" s="2104"/>
      <c r="AKN2" s="2104">
        <f>+'IN PHIẾU THU'!AKO2</f>
        <v>0</v>
      </c>
      <c r="AKO2" s="2104"/>
      <c r="AKP2" s="2104"/>
      <c r="AKQ2" s="2104"/>
      <c r="AKR2" s="2104"/>
      <c r="AKS2" s="2104"/>
      <c r="AKT2" s="2104"/>
      <c r="AKU2" s="2104"/>
      <c r="AKV2" s="2104">
        <f>+'IN PHIẾU THU'!AKW2</f>
        <v>0</v>
      </c>
      <c r="AKW2" s="2104"/>
      <c r="AKX2" s="2104"/>
      <c r="AKY2" s="2104"/>
      <c r="AKZ2" s="2104"/>
      <c r="ALA2" s="2104"/>
      <c r="ALB2" s="2104"/>
      <c r="ALC2" s="2104"/>
      <c r="ALD2" s="2104">
        <f>+'IN PHIẾU THU'!ALE2</f>
        <v>0</v>
      </c>
      <c r="ALE2" s="2104"/>
      <c r="ALF2" s="2104"/>
      <c r="ALG2" s="2104"/>
      <c r="ALH2" s="2104"/>
      <c r="ALI2" s="2104"/>
      <c r="ALJ2" s="2104"/>
      <c r="ALK2" s="2104"/>
      <c r="ALL2" s="2104">
        <f>+'IN PHIẾU THU'!ALM2</f>
        <v>0</v>
      </c>
      <c r="ALM2" s="2104"/>
      <c r="ALN2" s="2104"/>
      <c r="ALO2" s="2104"/>
      <c r="ALP2" s="2104"/>
      <c r="ALQ2" s="2104"/>
      <c r="ALR2" s="2104"/>
      <c r="ALS2" s="2104"/>
      <c r="ALT2" s="2104">
        <f>+'IN PHIẾU THU'!ALU2</f>
        <v>0</v>
      </c>
      <c r="ALU2" s="2104"/>
      <c r="ALV2" s="2104"/>
      <c r="ALW2" s="2104"/>
      <c r="ALX2" s="2104"/>
      <c r="ALY2" s="2104"/>
      <c r="ALZ2" s="2104"/>
      <c r="AMA2" s="2104"/>
      <c r="AMB2" s="2104">
        <f>+'IN PHIẾU THU'!AMC2</f>
        <v>0</v>
      </c>
      <c r="AMC2" s="2104"/>
      <c r="AMD2" s="2104"/>
      <c r="AME2" s="2104"/>
      <c r="AMF2" s="2104"/>
      <c r="AMG2" s="2104"/>
      <c r="AMH2" s="2104"/>
      <c r="AMI2" s="2104"/>
      <c r="AMJ2" s="2104">
        <f>+'IN PHIẾU THU'!AMK2</f>
        <v>0</v>
      </c>
      <c r="AMK2" s="2104"/>
      <c r="AML2" s="2104"/>
      <c r="AMM2" s="2104"/>
      <c r="AMN2" s="2104"/>
      <c r="AMO2" s="2104"/>
      <c r="AMP2" s="2104"/>
      <c r="AMQ2" s="2104"/>
      <c r="AMR2" s="2104">
        <f>+'IN PHIẾU THU'!AMS2</f>
        <v>0</v>
      </c>
      <c r="AMS2" s="2104"/>
      <c r="AMT2" s="2104"/>
      <c r="AMU2" s="2104"/>
      <c r="AMV2" s="2104"/>
      <c r="AMW2" s="2104"/>
      <c r="AMX2" s="2104"/>
      <c r="AMY2" s="2104"/>
      <c r="AMZ2" s="2104">
        <f>+'IN PHIẾU THU'!ANA2</f>
        <v>0</v>
      </c>
      <c r="ANA2" s="2104"/>
      <c r="ANB2" s="2104"/>
      <c r="ANC2" s="2104"/>
      <c r="AND2" s="2104"/>
      <c r="ANE2" s="2104"/>
      <c r="ANF2" s="2104"/>
      <c r="ANG2" s="2104"/>
      <c r="ANH2" s="2104">
        <f>+'IN PHIẾU THU'!ANI2</f>
        <v>0</v>
      </c>
      <c r="ANI2" s="2104"/>
      <c r="ANJ2" s="2104"/>
      <c r="ANK2" s="2104"/>
      <c r="ANL2" s="2104"/>
      <c r="ANM2" s="2104"/>
      <c r="ANN2" s="2104"/>
      <c r="ANO2" s="2104"/>
      <c r="ANP2" s="2104">
        <f>+'IN PHIẾU THU'!ANQ2</f>
        <v>0</v>
      </c>
      <c r="ANQ2" s="2104"/>
      <c r="ANR2" s="2104"/>
      <c r="ANS2" s="2104"/>
      <c r="ANT2" s="2104"/>
      <c r="ANU2" s="2104"/>
      <c r="ANV2" s="2104"/>
      <c r="ANW2" s="2104"/>
      <c r="ANX2" s="2104">
        <f>+'IN PHIẾU THU'!ANY2</f>
        <v>0</v>
      </c>
      <c r="ANY2" s="2104"/>
      <c r="ANZ2" s="2104"/>
      <c r="AOA2" s="2104"/>
      <c r="AOB2" s="2104"/>
      <c r="AOC2" s="2104"/>
      <c r="AOD2" s="2104"/>
      <c r="AOE2" s="2104"/>
      <c r="AOF2" s="2104">
        <f>+'IN PHIẾU THU'!AOG2</f>
        <v>0</v>
      </c>
      <c r="AOG2" s="2104"/>
      <c r="AOH2" s="2104"/>
      <c r="AOI2" s="2104"/>
      <c r="AOJ2" s="2104"/>
      <c r="AOK2" s="2104"/>
      <c r="AOL2" s="2104"/>
      <c r="AOM2" s="2104"/>
      <c r="AON2" s="2104">
        <f>+'IN PHIẾU THU'!AOO2</f>
        <v>0</v>
      </c>
      <c r="AOO2" s="2104"/>
      <c r="AOP2" s="2104"/>
      <c r="AOQ2" s="2104"/>
      <c r="AOR2" s="2104"/>
      <c r="AOS2" s="2104"/>
      <c r="AOT2" s="2104"/>
      <c r="AOU2" s="2104"/>
      <c r="AOV2" s="2104">
        <f>+'IN PHIẾU THU'!AOW2</f>
        <v>0</v>
      </c>
      <c r="AOW2" s="2104"/>
      <c r="AOX2" s="2104"/>
      <c r="AOY2" s="2104"/>
      <c r="AOZ2" s="2104"/>
      <c r="APA2" s="2104"/>
      <c r="APB2" s="2104"/>
      <c r="APC2" s="2104"/>
      <c r="APD2" s="2104">
        <f>+'IN PHIẾU THU'!APE2</f>
        <v>0</v>
      </c>
      <c r="APE2" s="2104"/>
      <c r="APF2" s="2104"/>
      <c r="APG2" s="2104"/>
      <c r="APH2" s="2104"/>
      <c r="API2" s="2104"/>
      <c r="APJ2" s="2104"/>
      <c r="APK2" s="2104"/>
      <c r="APL2" s="2104">
        <f>+'IN PHIẾU THU'!APM2</f>
        <v>0</v>
      </c>
      <c r="APM2" s="2104"/>
      <c r="APN2" s="2104"/>
      <c r="APO2" s="2104"/>
      <c r="APP2" s="2104"/>
      <c r="APQ2" s="2104"/>
      <c r="APR2" s="2104"/>
      <c r="APS2" s="2104"/>
      <c r="APT2" s="2104">
        <f>+'IN PHIẾU THU'!APU2</f>
        <v>0</v>
      </c>
      <c r="APU2" s="2104"/>
      <c r="APV2" s="2104"/>
      <c r="APW2" s="2104"/>
      <c r="APX2" s="2104"/>
      <c r="APY2" s="2104"/>
      <c r="APZ2" s="2104"/>
      <c r="AQA2" s="2104"/>
      <c r="AQB2" s="2104">
        <f>+'IN PHIẾU THU'!AQC2</f>
        <v>0</v>
      </c>
      <c r="AQC2" s="2104"/>
      <c r="AQD2" s="2104"/>
      <c r="AQE2" s="2104"/>
      <c r="AQF2" s="2104"/>
      <c r="AQG2" s="2104"/>
      <c r="AQH2" s="2104"/>
      <c r="AQI2" s="2104"/>
      <c r="AQJ2" s="2104">
        <f>+'IN PHIẾU THU'!AQK2</f>
        <v>0</v>
      </c>
      <c r="AQK2" s="2104"/>
      <c r="AQL2" s="2104"/>
      <c r="AQM2" s="2104"/>
      <c r="AQN2" s="2104"/>
      <c r="AQO2" s="2104"/>
      <c r="AQP2" s="2104"/>
      <c r="AQQ2" s="2104"/>
      <c r="AQR2" s="2104">
        <f>+'IN PHIẾU THU'!AQS2</f>
        <v>0</v>
      </c>
      <c r="AQS2" s="2104"/>
      <c r="AQT2" s="2104"/>
      <c r="AQU2" s="2104"/>
      <c r="AQV2" s="2104"/>
      <c r="AQW2" s="2104"/>
      <c r="AQX2" s="2104"/>
      <c r="AQY2" s="2104"/>
      <c r="AQZ2" s="2104">
        <f>+'IN PHIẾU THU'!ARA2</f>
        <v>0</v>
      </c>
      <c r="ARA2" s="2104"/>
      <c r="ARB2" s="2104"/>
      <c r="ARC2" s="2104"/>
      <c r="ARD2" s="2104"/>
      <c r="ARE2" s="2104"/>
      <c r="ARF2" s="2104"/>
      <c r="ARG2" s="2104"/>
      <c r="ARH2" s="2104">
        <f>+'IN PHIẾU THU'!ARI2</f>
        <v>0</v>
      </c>
      <c r="ARI2" s="2104"/>
      <c r="ARJ2" s="2104"/>
      <c r="ARK2" s="2104"/>
      <c r="ARL2" s="2104"/>
      <c r="ARM2" s="2104"/>
      <c r="ARN2" s="2104"/>
      <c r="ARO2" s="2104"/>
      <c r="ARP2" s="2104">
        <f>+'IN PHIẾU THU'!ARQ2</f>
        <v>0</v>
      </c>
      <c r="ARQ2" s="2104"/>
      <c r="ARR2" s="2104"/>
      <c r="ARS2" s="2104"/>
      <c r="ART2" s="2104"/>
      <c r="ARU2" s="2104"/>
      <c r="ARV2" s="2104"/>
      <c r="ARW2" s="2104"/>
      <c r="ARX2" s="2104">
        <f>+'IN PHIẾU THU'!ARY2</f>
        <v>0</v>
      </c>
      <c r="ARY2" s="2104"/>
      <c r="ARZ2" s="2104"/>
      <c r="ASA2" s="2104"/>
      <c r="ASB2" s="2104"/>
      <c r="ASC2" s="2104"/>
      <c r="ASD2" s="2104"/>
      <c r="ASE2" s="2104"/>
      <c r="ASF2" s="2104">
        <f>+'IN PHIẾU THU'!ASG2</f>
        <v>0</v>
      </c>
      <c r="ASG2" s="2104"/>
      <c r="ASH2" s="2104"/>
      <c r="ASI2" s="2104"/>
      <c r="ASJ2" s="2104"/>
      <c r="ASK2" s="2104"/>
      <c r="ASL2" s="2104"/>
      <c r="ASM2" s="2104"/>
      <c r="ASN2" s="2104">
        <f>+'IN PHIẾU THU'!ASO2</f>
        <v>0</v>
      </c>
      <c r="ASO2" s="2104"/>
      <c r="ASP2" s="2104"/>
      <c r="ASQ2" s="2104"/>
      <c r="ASR2" s="2104"/>
      <c r="ASS2" s="2104"/>
      <c r="AST2" s="2104"/>
      <c r="ASU2" s="2104"/>
      <c r="ASV2" s="2104">
        <f>+'IN PHIẾU THU'!ASW2</f>
        <v>0</v>
      </c>
      <c r="ASW2" s="2104"/>
      <c r="ASX2" s="2104"/>
      <c r="ASY2" s="2104"/>
      <c r="ASZ2" s="2104"/>
      <c r="ATA2" s="2104"/>
      <c r="ATB2" s="2104"/>
      <c r="ATC2" s="2104"/>
      <c r="ATD2" s="2104">
        <f>+'IN PHIẾU THU'!ATE2</f>
        <v>0</v>
      </c>
      <c r="ATE2" s="2104"/>
      <c r="ATF2" s="2104"/>
      <c r="ATG2" s="2104"/>
      <c r="ATH2" s="2104"/>
      <c r="ATI2" s="2104"/>
      <c r="ATJ2" s="2104"/>
      <c r="ATK2" s="2104"/>
      <c r="ATL2" s="2104">
        <f>+'IN PHIẾU THU'!ATM2</f>
        <v>0</v>
      </c>
      <c r="ATM2" s="2104"/>
      <c r="ATN2" s="2104"/>
      <c r="ATO2" s="2104"/>
      <c r="ATP2" s="2104"/>
      <c r="ATQ2" s="2104"/>
      <c r="ATR2" s="2104"/>
      <c r="ATS2" s="2104"/>
      <c r="ATT2" s="2104">
        <f>+'IN PHIẾU THU'!ATU2</f>
        <v>0</v>
      </c>
      <c r="ATU2" s="2104"/>
      <c r="ATV2" s="2104"/>
      <c r="ATW2" s="2104"/>
      <c r="ATX2" s="2104"/>
      <c r="ATY2" s="2104"/>
      <c r="ATZ2" s="2104"/>
      <c r="AUA2" s="2104"/>
      <c r="AUB2" s="2104">
        <f>+'IN PHIẾU THU'!AUC2</f>
        <v>0</v>
      </c>
      <c r="AUC2" s="2104"/>
      <c r="AUD2" s="2104"/>
      <c r="AUE2" s="2104"/>
      <c r="AUF2" s="2104"/>
      <c r="AUG2" s="2104"/>
      <c r="AUH2" s="2104"/>
      <c r="AUI2" s="2104"/>
      <c r="AUJ2" s="2104">
        <f>+'IN PHIẾU THU'!AUK2</f>
        <v>0</v>
      </c>
      <c r="AUK2" s="2104"/>
      <c r="AUL2" s="2104"/>
      <c r="AUM2" s="2104"/>
      <c r="AUN2" s="2104"/>
      <c r="AUO2" s="2104"/>
      <c r="AUP2" s="2104"/>
      <c r="AUQ2" s="2104"/>
      <c r="AUR2" s="2104">
        <f>+'IN PHIẾU THU'!AUS2</f>
        <v>0</v>
      </c>
      <c r="AUS2" s="2104"/>
      <c r="AUT2" s="2104"/>
      <c r="AUU2" s="2104"/>
      <c r="AUV2" s="2104"/>
      <c r="AUW2" s="2104"/>
      <c r="AUX2" s="2104"/>
      <c r="AUY2" s="2104"/>
      <c r="AUZ2" s="2104">
        <f>+'IN PHIẾU THU'!AVA2</f>
        <v>0</v>
      </c>
      <c r="AVA2" s="2104"/>
      <c r="AVB2" s="2104"/>
      <c r="AVC2" s="2104"/>
      <c r="AVD2" s="2104"/>
      <c r="AVE2" s="2104"/>
      <c r="AVF2" s="2104"/>
      <c r="AVG2" s="2104"/>
      <c r="AVH2" s="2104">
        <f>+'IN PHIẾU THU'!AVI2</f>
        <v>0</v>
      </c>
      <c r="AVI2" s="2104"/>
      <c r="AVJ2" s="2104"/>
      <c r="AVK2" s="2104"/>
      <c r="AVL2" s="2104"/>
      <c r="AVM2" s="2104"/>
      <c r="AVN2" s="2104"/>
      <c r="AVO2" s="2104"/>
      <c r="AVP2" s="2104">
        <f>+'IN PHIẾU THU'!AVQ2</f>
        <v>0</v>
      </c>
      <c r="AVQ2" s="2104"/>
      <c r="AVR2" s="2104"/>
      <c r="AVS2" s="2104"/>
      <c r="AVT2" s="2104"/>
      <c r="AVU2" s="2104"/>
      <c r="AVV2" s="2104"/>
      <c r="AVW2" s="2104"/>
      <c r="AVX2" s="2104">
        <f>+'IN PHIẾU THU'!AVY2</f>
        <v>0</v>
      </c>
      <c r="AVY2" s="2104"/>
      <c r="AVZ2" s="2104"/>
      <c r="AWA2" s="2104"/>
      <c r="AWB2" s="2104"/>
      <c r="AWC2" s="2104"/>
      <c r="AWD2" s="2104"/>
      <c r="AWE2" s="2104"/>
      <c r="AWF2" s="2104">
        <f>+'IN PHIẾU THU'!AWG2</f>
        <v>0</v>
      </c>
      <c r="AWG2" s="2104"/>
      <c r="AWH2" s="2104"/>
      <c r="AWI2" s="2104"/>
      <c r="AWJ2" s="2104"/>
      <c r="AWK2" s="2104"/>
      <c r="AWL2" s="2104"/>
      <c r="AWM2" s="2104"/>
      <c r="AWN2" s="2104">
        <f>+'IN PHIẾU THU'!AWO2</f>
        <v>0</v>
      </c>
      <c r="AWO2" s="2104"/>
      <c r="AWP2" s="2104"/>
      <c r="AWQ2" s="2104"/>
      <c r="AWR2" s="2104"/>
      <c r="AWS2" s="2104"/>
      <c r="AWT2" s="2104"/>
      <c r="AWU2" s="2104"/>
      <c r="AWV2" s="2104">
        <f>+'IN PHIẾU THU'!AWW2</f>
        <v>0</v>
      </c>
      <c r="AWW2" s="2104"/>
      <c r="AWX2" s="2104"/>
      <c r="AWY2" s="2104"/>
      <c r="AWZ2" s="2104"/>
      <c r="AXA2" s="2104"/>
      <c r="AXB2" s="2104"/>
      <c r="AXC2" s="2104"/>
      <c r="AXD2" s="2104">
        <f>+'IN PHIẾU THU'!AXE2</f>
        <v>0</v>
      </c>
      <c r="AXE2" s="2104"/>
      <c r="AXF2" s="2104"/>
      <c r="AXG2" s="2104"/>
      <c r="AXH2" s="2104"/>
      <c r="AXI2" s="2104"/>
      <c r="AXJ2" s="2104"/>
      <c r="AXK2" s="2104"/>
      <c r="AXL2" s="2104">
        <f>+'IN PHIẾU THU'!AXM2</f>
        <v>0</v>
      </c>
      <c r="AXM2" s="2104"/>
      <c r="AXN2" s="2104"/>
      <c r="AXO2" s="2104"/>
      <c r="AXP2" s="2104"/>
      <c r="AXQ2" s="2104"/>
      <c r="AXR2" s="2104"/>
      <c r="AXS2" s="2104"/>
      <c r="AXT2" s="2104">
        <f>+'IN PHIẾU THU'!AXU2</f>
        <v>0</v>
      </c>
      <c r="AXU2" s="2104"/>
      <c r="AXV2" s="2104"/>
      <c r="AXW2" s="2104"/>
      <c r="AXX2" s="2104"/>
      <c r="AXY2" s="2104"/>
      <c r="AXZ2" s="2104"/>
      <c r="AYA2" s="2104"/>
      <c r="AYB2" s="2104">
        <f>+'IN PHIẾU THU'!AYC2</f>
        <v>0</v>
      </c>
      <c r="AYC2" s="2104"/>
      <c r="AYD2" s="2104"/>
      <c r="AYE2" s="2104"/>
      <c r="AYF2" s="2104"/>
      <c r="AYG2" s="2104"/>
      <c r="AYH2" s="2104"/>
      <c r="AYI2" s="2104"/>
      <c r="AYJ2" s="2104">
        <f>+'IN PHIẾU THU'!AYK2</f>
        <v>0</v>
      </c>
      <c r="AYK2" s="2104"/>
      <c r="AYL2" s="2104"/>
      <c r="AYM2" s="2104"/>
      <c r="AYN2" s="2104"/>
      <c r="AYO2" s="2104"/>
      <c r="AYP2" s="2104"/>
      <c r="AYQ2" s="2104"/>
      <c r="AYR2" s="2104">
        <f>+'IN PHIẾU THU'!AYS2</f>
        <v>0</v>
      </c>
      <c r="AYS2" s="2104"/>
      <c r="AYT2" s="2104"/>
      <c r="AYU2" s="2104"/>
      <c r="AYV2" s="2104"/>
      <c r="AYW2" s="2104"/>
      <c r="AYX2" s="2104"/>
      <c r="AYY2" s="2104"/>
      <c r="AYZ2" s="2104">
        <f>+'IN PHIẾU THU'!AZA2</f>
        <v>0</v>
      </c>
      <c r="AZA2" s="2104"/>
      <c r="AZB2" s="2104"/>
      <c r="AZC2" s="2104"/>
      <c r="AZD2" s="2104"/>
      <c r="AZE2" s="2104"/>
      <c r="AZF2" s="2104"/>
      <c r="AZG2" s="2104"/>
      <c r="AZH2" s="2104">
        <f>+'IN PHIẾU THU'!AZI2</f>
        <v>0</v>
      </c>
      <c r="AZI2" s="2104"/>
      <c r="AZJ2" s="2104"/>
      <c r="AZK2" s="2104"/>
      <c r="AZL2" s="2104"/>
      <c r="AZM2" s="2104"/>
      <c r="AZN2" s="2104"/>
      <c r="AZO2" s="2104"/>
      <c r="AZP2" s="2104">
        <f>+'IN PHIẾU THU'!AZQ2</f>
        <v>0</v>
      </c>
      <c r="AZQ2" s="2104"/>
      <c r="AZR2" s="2104"/>
      <c r="AZS2" s="2104"/>
      <c r="AZT2" s="2104"/>
      <c r="AZU2" s="2104"/>
      <c r="AZV2" s="2104"/>
      <c r="AZW2" s="2104"/>
      <c r="AZX2" s="2104">
        <f>+'IN PHIẾU THU'!AZY2</f>
        <v>0</v>
      </c>
      <c r="AZY2" s="2104"/>
      <c r="AZZ2" s="2104"/>
      <c r="BAA2" s="2104"/>
      <c r="BAB2" s="2104"/>
      <c r="BAC2" s="2104"/>
      <c r="BAD2" s="2104"/>
      <c r="BAE2" s="2104"/>
      <c r="BAF2" s="2104">
        <f>+'IN PHIẾU THU'!BAG2</f>
        <v>0</v>
      </c>
      <c r="BAG2" s="2104"/>
      <c r="BAH2" s="2104"/>
      <c r="BAI2" s="2104"/>
      <c r="BAJ2" s="2104"/>
      <c r="BAK2" s="2104"/>
      <c r="BAL2" s="2104"/>
      <c r="BAM2" s="2104"/>
      <c r="BAN2" s="2104">
        <f>+'IN PHIẾU THU'!BAO2</f>
        <v>0</v>
      </c>
      <c r="BAO2" s="2104"/>
      <c r="BAP2" s="2104"/>
      <c r="BAQ2" s="2104"/>
      <c r="BAR2" s="2104"/>
      <c r="BAS2" s="2104"/>
      <c r="BAT2" s="2104"/>
      <c r="BAU2" s="2104"/>
      <c r="BAV2" s="2104">
        <f>+'IN PHIẾU THU'!BAW2</f>
        <v>0</v>
      </c>
      <c r="BAW2" s="2104"/>
      <c r="BAX2" s="2104"/>
      <c r="BAY2" s="2104"/>
      <c r="BAZ2" s="2104"/>
      <c r="BBA2" s="2104"/>
      <c r="BBB2" s="2104"/>
      <c r="BBC2" s="2104"/>
      <c r="BBD2" s="2104">
        <f>+'IN PHIẾU THU'!BBE2</f>
        <v>0</v>
      </c>
      <c r="BBE2" s="2104"/>
      <c r="BBF2" s="2104"/>
      <c r="BBG2" s="2104"/>
      <c r="BBH2" s="2104"/>
      <c r="BBI2" s="2104"/>
      <c r="BBJ2" s="2104"/>
      <c r="BBK2" s="2104"/>
      <c r="BBL2" s="2104">
        <f>+'IN PHIẾU THU'!BBM2</f>
        <v>0</v>
      </c>
      <c r="BBM2" s="2104"/>
      <c r="BBN2" s="2104"/>
      <c r="BBO2" s="2104"/>
      <c r="BBP2" s="2104"/>
      <c r="BBQ2" s="2104"/>
      <c r="BBR2" s="2104"/>
      <c r="BBS2" s="2104"/>
      <c r="BBT2" s="2104">
        <f>+'IN PHIẾU THU'!BBU2</f>
        <v>0</v>
      </c>
      <c r="BBU2" s="2104"/>
      <c r="BBV2" s="2104"/>
      <c r="BBW2" s="2104"/>
      <c r="BBX2" s="2104"/>
      <c r="BBY2" s="2104"/>
      <c r="BBZ2" s="2104"/>
      <c r="BCA2" s="2104"/>
      <c r="BCB2" s="2104">
        <f>+'IN PHIẾU THU'!BCC2</f>
        <v>0</v>
      </c>
      <c r="BCC2" s="2104"/>
      <c r="BCD2" s="2104"/>
      <c r="BCE2" s="2104"/>
      <c r="BCF2" s="2104"/>
      <c r="BCG2" s="2104"/>
      <c r="BCH2" s="2104"/>
      <c r="BCI2" s="2104"/>
      <c r="BCJ2" s="2104">
        <f>+'IN PHIẾU THU'!BCK2</f>
        <v>0</v>
      </c>
      <c r="BCK2" s="2104"/>
      <c r="BCL2" s="2104"/>
      <c r="BCM2" s="2104"/>
      <c r="BCN2" s="2104"/>
      <c r="BCO2" s="2104"/>
      <c r="BCP2" s="2104"/>
      <c r="BCQ2" s="2104"/>
      <c r="BCR2" s="2104">
        <f>+'IN PHIẾU THU'!BCS2</f>
        <v>0</v>
      </c>
      <c r="BCS2" s="2104"/>
      <c r="BCT2" s="2104"/>
      <c r="BCU2" s="2104"/>
      <c r="BCV2" s="2104"/>
      <c r="BCW2" s="2104"/>
      <c r="BCX2" s="2104"/>
      <c r="BCY2" s="2104"/>
      <c r="BCZ2" s="2104">
        <f>+'IN PHIẾU THU'!BDA2</f>
        <v>0</v>
      </c>
      <c r="BDA2" s="2104"/>
      <c r="BDB2" s="2104"/>
      <c r="BDC2" s="2104"/>
      <c r="BDD2" s="2104"/>
      <c r="BDE2" s="2104"/>
      <c r="BDF2" s="2104"/>
      <c r="BDG2" s="2104"/>
      <c r="BDH2" s="2104">
        <f>+'IN PHIẾU THU'!BDI2</f>
        <v>0</v>
      </c>
      <c r="BDI2" s="2104"/>
      <c r="BDJ2" s="2104"/>
      <c r="BDK2" s="2104"/>
      <c r="BDL2" s="2104"/>
      <c r="BDM2" s="2104"/>
      <c r="BDN2" s="2104"/>
      <c r="BDO2" s="2104"/>
      <c r="BDP2" s="2104">
        <f>+'IN PHIẾU THU'!BDQ2</f>
        <v>0</v>
      </c>
      <c r="BDQ2" s="2104"/>
      <c r="BDR2" s="2104"/>
      <c r="BDS2" s="2104"/>
      <c r="BDT2" s="2104"/>
      <c r="BDU2" s="2104"/>
      <c r="BDV2" s="2104"/>
      <c r="BDW2" s="2104"/>
      <c r="BDX2" s="2104">
        <f>+'IN PHIẾU THU'!BDY2</f>
        <v>0</v>
      </c>
      <c r="BDY2" s="2104"/>
      <c r="BDZ2" s="2104"/>
      <c r="BEA2" s="2104"/>
      <c r="BEB2" s="2104"/>
      <c r="BEC2" s="2104"/>
      <c r="BED2" s="2104"/>
      <c r="BEE2" s="2104"/>
      <c r="BEF2" s="2104">
        <f>+'IN PHIẾU THU'!BEG2</f>
        <v>0</v>
      </c>
      <c r="BEG2" s="2104"/>
      <c r="BEH2" s="2104"/>
      <c r="BEI2" s="2104"/>
      <c r="BEJ2" s="2104"/>
      <c r="BEK2" s="2104"/>
      <c r="BEL2" s="2104"/>
      <c r="BEM2" s="2104"/>
      <c r="BEN2" s="2104">
        <f>+'IN PHIẾU THU'!BEO2</f>
        <v>0</v>
      </c>
      <c r="BEO2" s="2104"/>
      <c r="BEP2" s="2104"/>
      <c r="BEQ2" s="2104"/>
      <c r="BER2" s="2104"/>
      <c r="BES2" s="2104"/>
      <c r="BET2" s="2104"/>
      <c r="BEU2" s="2104"/>
      <c r="BEV2" s="2104">
        <f>+'IN PHIẾU THU'!BEW2</f>
        <v>0</v>
      </c>
      <c r="BEW2" s="2104"/>
      <c r="BEX2" s="2104"/>
      <c r="BEY2" s="2104"/>
      <c r="BEZ2" s="2104"/>
      <c r="BFA2" s="2104"/>
      <c r="BFB2" s="2104"/>
      <c r="BFC2" s="2104"/>
      <c r="BFD2" s="2104">
        <f>+'IN PHIẾU THU'!BFE2</f>
        <v>0</v>
      </c>
      <c r="BFE2" s="2104"/>
      <c r="BFF2" s="2104"/>
      <c r="BFG2" s="2104"/>
      <c r="BFH2" s="2104"/>
      <c r="BFI2" s="2104"/>
      <c r="BFJ2" s="2104"/>
      <c r="BFK2" s="2104"/>
      <c r="BFL2" s="2104">
        <f>+'IN PHIẾU THU'!BFM2</f>
        <v>0</v>
      </c>
      <c r="BFM2" s="2104"/>
      <c r="BFN2" s="2104"/>
      <c r="BFO2" s="2104"/>
      <c r="BFP2" s="2104"/>
      <c r="BFQ2" s="2104"/>
      <c r="BFR2" s="2104"/>
      <c r="BFS2" s="2104"/>
      <c r="BFT2" s="2104">
        <f>+'IN PHIẾU THU'!BFU2</f>
        <v>0</v>
      </c>
      <c r="BFU2" s="2104"/>
      <c r="BFV2" s="2104"/>
      <c r="BFW2" s="2104"/>
      <c r="BFX2" s="2104"/>
      <c r="BFY2" s="2104"/>
      <c r="BFZ2" s="2104"/>
      <c r="BGA2" s="2104"/>
      <c r="BGB2" s="2104">
        <f>+'IN PHIẾU THU'!BGC2</f>
        <v>0</v>
      </c>
      <c r="BGC2" s="2104"/>
      <c r="BGD2" s="2104"/>
      <c r="BGE2" s="2104"/>
      <c r="BGF2" s="2104"/>
      <c r="BGG2" s="2104"/>
      <c r="BGH2" s="2104"/>
      <c r="BGI2" s="2104"/>
      <c r="BGJ2" s="2104">
        <f>+'IN PHIẾU THU'!BGK2</f>
        <v>0</v>
      </c>
      <c r="BGK2" s="2104"/>
      <c r="BGL2" s="2104"/>
      <c r="BGM2" s="2104"/>
      <c r="BGN2" s="2104"/>
      <c r="BGO2" s="2104"/>
      <c r="BGP2" s="2104"/>
      <c r="BGQ2" s="2104"/>
      <c r="BGR2" s="2104">
        <f>+'IN PHIẾU THU'!BGS2</f>
        <v>0</v>
      </c>
      <c r="BGS2" s="2104"/>
      <c r="BGT2" s="2104"/>
      <c r="BGU2" s="2104"/>
      <c r="BGV2" s="2104"/>
      <c r="BGW2" s="2104"/>
      <c r="BGX2" s="2104"/>
      <c r="BGY2" s="2104"/>
      <c r="BGZ2" s="2104">
        <f>+'IN PHIẾU THU'!BHA2</f>
        <v>0</v>
      </c>
      <c r="BHA2" s="2104"/>
      <c r="BHB2" s="2104"/>
      <c r="BHC2" s="2104"/>
      <c r="BHD2" s="2104"/>
      <c r="BHE2" s="2104"/>
      <c r="BHF2" s="2104"/>
      <c r="BHG2" s="2104"/>
      <c r="BHH2" s="2104">
        <f>+'IN PHIẾU THU'!BHI2</f>
        <v>0</v>
      </c>
      <c r="BHI2" s="2104"/>
      <c r="BHJ2" s="2104"/>
      <c r="BHK2" s="2104"/>
      <c r="BHL2" s="2104"/>
      <c r="BHM2" s="2104"/>
      <c r="BHN2" s="2104"/>
      <c r="BHO2" s="2104"/>
      <c r="BHP2" s="2104">
        <f>+'IN PHIẾU THU'!BHQ2</f>
        <v>0</v>
      </c>
      <c r="BHQ2" s="2104"/>
      <c r="BHR2" s="2104"/>
      <c r="BHS2" s="2104"/>
      <c r="BHT2" s="2104"/>
      <c r="BHU2" s="2104"/>
      <c r="BHV2" s="2104"/>
      <c r="BHW2" s="2104"/>
      <c r="BHX2" s="2104">
        <f>+'IN PHIẾU THU'!BHY2</f>
        <v>0</v>
      </c>
      <c r="BHY2" s="2104"/>
      <c r="BHZ2" s="2104"/>
      <c r="BIA2" s="2104"/>
      <c r="BIB2" s="2104"/>
      <c r="BIC2" s="2104"/>
      <c r="BID2" s="2104"/>
      <c r="BIE2" s="2104"/>
      <c r="BIF2" s="2104">
        <f>+'IN PHIẾU THU'!BIG2</f>
        <v>0</v>
      </c>
      <c r="BIG2" s="2104"/>
      <c r="BIH2" s="2104"/>
      <c r="BII2" s="2104"/>
      <c r="BIJ2" s="2104"/>
      <c r="BIK2" s="2104"/>
      <c r="BIL2" s="2104"/>
      <c r="BIM2" s="2104"/>
      <c r="BIN2" s="2104">
        <f>+'IN PHIẾU THU'!BIO2</f>
        <v>0</v>
      </c>
      <c r="BIO2" s="2104"/>
      <c r="BIP2" s="2104"/>
      <c r="BIQ2" s="2104"/>
      <c r="BIR2" s="2104"/>
      <c r="BIS2" s="2104"/>
      <c r="BIT2" s="2104"/>
      <c r="BIU2" s="2104"/>
      <c r="BIV2" s="2104">
        <f>+'IN PHIẾU THU'!BIW2</f>
        <v>0</v>
      </c>
      <c r="BIW2" s="2104"/>
      <c r="BIX2" s="2104"/>
      <c r="BIY2" s="2104"/>
      <c r="BIZ2" s="2104"/>
      <c r="BJA2" s="2104"/>
      <c r="BJB2" s="2104"/>
      <c r="BJC2" s="2104"/>
      <c r="BJD2" s="2104">
        <f>+'IN PHIẾU THU'!BJE2</f>
        <v>0</v>
      </c>
      <c r="BJE2" s="2104"/>
      <c r="BJF2" s="2104"/>
      <c r="BJG2" s="2104"/>
      <c r="BJH2" s="2104"/>
      <c r="BJI2" s="2104"/>
      <c r="BJJ2" s="2104"/>
      <c r="BJK2" s="2104"/>
      <c r="BJL2" s="2104">
        <f>+'IN PHIẾU THU'!BJM2</f>
        <v>0</v>
      </c>
      <c r="BJM2" s="2104"/>
      <c r="BJN2" s="2104"/>
      <c r="BJO2" s="2104"/>
      <c r="BJP2" s="2104"/>
      <c r="BJQ2" s="2104"/>
      <c r="BJR2" s="2104"/>
      <c r="BJS2" s="2104"/>
      <c r="BJT2" s="2104">
        <f>+'IN PHIẾU THU'!BJU2</f>
        <v>0</v>
      </c>
      <c r="BJU2" s="2104"/>
      <c r="BJV2" s="2104"/>
      <c r="BJW2" s="2104"/>
      <c r="BJX2" s="2104"/>
      <c r="BJY2" s="2104"/>
      <c r="BJZ2" s="2104"/>
      <c r="BKA2" s="2104"/>
      <c r="BKB2" s="2104">
        <f>+'IN PHIẾU THU'!BKC2</f>
        <v>0</v>
      </c>
      <c r="BKC2" s="2104"/>
      <c r="BKD2" s="2104"/>
      <c r="BKE2" s="2104"/>
      <c r="BKF2" s="2104"/>
      <c r="BKG2" s="2104"/>
      <c r="BKH2" s="2104"/>
      <c r="BKI2" s="2104"/>
      <c r="BKJ2" s="2104">
        <f>+'IN PHIẾU THU'!BKK2</f>
        <v>0</v>
      </c>
      <c r="BKK2" s="2104"/>
      <c r="BKL2" s="2104"/>
      <c r="BKM2" s="2104"/>
      <c r="BKN2" s="2104"/>
      <c r="BKO2" s="2104"/>
      <c r="BKP2" s="2104"/>
      <c r="BKQ2" s="2104"/>
      <c r="BKR2" s="2104">
        <f>+'IN PHIẾU THU'!BKS2</f>
        <v>0</v>
      </c>
      <c r="BKS2" s="2104"/>
      <c r="BKT2" s="2104"/>
      <c r="BKU2" s="2104"/>
      <c r="BKV2" s="2104"/>
      <c r="BKW2" s="2104"/>
      <c r="BKX2" s="2104"/>
      <c r="BKY2" s="2104"/>
      <c r="BKZ2" s="2104">
        <f>+'IN PHIẾU THU'!BLA2</f>
        <v>0</v>
      </c>
      <c r="BLA2" s="2104"/>
      <c r="BLB2" s="2104"/>
      <c r="BLC2" s="2104"/>
      <c r="BLD2" s="2104"/>
      <c r="BLE2" s="2104"/>
      <c r="BLF2" s="2104"/>
      <c r="BLG2" s="2104"/>
      <c r="BLH2" s="2104">
        <f>+'IN PHIẾU THU'!BLI2</f>
        <v>0</v>
      </c>
      <c r="BLI2" s="2104"/>
      <c r="BLJ2" s="2104"/>
      <c r="BLK2" s="2104"/>
      <c r="BLL2" s="2104"/>
      <c r="BLM2" s="2104"/>
      <c r="BLN2" s="2104"/>
      <c r="BLO2" s="2104"/>
      <c r="BLP2" s="2104">
        <f>+'IN PHIẾU THU'!BLQ2</f>
        <v>0</v>
      </c>
      <c r="BLQ2" s="2104"/>
      <c r="BLR2" s="2104"/>
      <c r="BLS2" s="2104"/>
      <c r="BLT2" s="2104"/>
      <c r="BLU2" s="2104"/>
      <c r="BLV2" s="2104"/>
      <c r="BLW2" s="2104"/>
      <c r="BLX2" s="2104">
        <f>+'IN PHIẾU THU'!BLY2</f>
        <v>0</v>
      </c>
      <c r="BLY2" s="2104"/>
      <c r="BLZ2" s="2104"/>
      <c r="BMA2" s="2104"/>
      <c r="BMB2" s="2104"/>
      <c r="BMC2" s="2104"/>
      <c r="BMD2" s="2104"/>
      <c r="BME2" s="2104"/>
      <c r="BMF2" s="2104">
        <f>+'IN PHIẾU THU'!BMG2</f>
        <v>0</v>
      </c>
      <c r="BMG2" s="2104"/>
      <c r="BMH2" s="2104"/>
      <c r="BMI2" s="2104"/>
      <c r="BMJ2" s="2104"/>
      <c r="BMK2" s="2104"/>
      <c r="BML2" s="2104"/>
      <c r="BMM2" s="2104"/>
      <c r="BMN2" s="2104">
        <f>+'IN PHIẾU THU'!BMO2</f>
        <v>0</v>
      </c>
      <c r="BMO2" s="2104"/>
      <c r="BMP2" s="2104"/>
      <c r="BMQ2" s="2104"/>
      <c r="BMR2" s="2104"/>
      <c r="BMS2" s="2104"/>
      <c r="BMT2" s="2104"/>
      <c r="BMU2" s="2104"/>
      <c r="BMV2" s="2104">
        <f>+'IN PHIẾU THU'!BMW2</f>
        <v>0</v>
      </c>
      <c r="BMW2" s="2104"/>
      <c r="BMX2" s="2104"/>
      <c r="BMY2" s="2104"/>
      <c r="BMZ2" s="2104"/>
      <c r="BNA2" s="2104"/>
      <c r="BNB2" s="2104"/>
      <c r="BNC2" s="2104"/>
      <c r="BND2" s="2104">
        <f>+'IN PHIẾU THU'!BNE2</f>
        <v>0</v>
      </c>
      <c r="BNE2" s="2104"/>
      <c r="BNF2" s="2104"/>
      <c r="BNG2" s="2104"/>
      <c r="BNH2" s="2104"/>
      <c r="BNI2" s="2104"/>
      <c r="BNJ2" s="2104"/>
      <c r="BNK2" s="2104"/>
      <c r="BNL2" s="2104">
        <f>+'IN PHIẾU THU'!BNM2</f>
        <v>0</v>
      </c>
      <c r="BNM2" s="2104"/>
      <c r="BNN2" s="2104"/>
      <c r="BNO2" s="2104"/>
      <c r="BNP2" s="2104"/>
      <c r="BNQ2" s="2104"/>
      <c r="BNR2" s="2104"/>
      <c r="BNS2" s="2104"/>
      <c r="BNT2" s="2104">
        <f>+'IN PHIẾU THU'!BNU2</f>
        <v>0</v>
      </c>
      <c r="BNU2" s="2104"/>
      <c r="BNV2" s="2104"/>
      <c r="BNW2" s="2104"/>
      <c r="BNX2" s="2104"/>
      <c r="BNY2" s="2104"/>
      <c r="BNZ2" s="2104"/>
      <c r="BOA2" s="2104"/>
      <c r="BOB2" s="2104">
        <f>+'IN PHIẾU THU'!BOC2</f>
        <v>0</v>
      </c>
      <c r="BOC2" s="2104"/>
      <c r="BOD2" s="2104"/>
      <c r="BOE2" s="2104"/>
      <c r="BOF2" s="2104"/>
      <c r="BOG2" s="2104"/>
      <c r="BOH2" s="2104"/>
      <c r="BOI2" s="2104"/>
      <c r="BOJ2" s="2104">
        <f>+'IN PHIẾU THU'!BOK2</f>
        <v>0</v>
      </c>
      <c r="BOK2" s="2104"/>
      <c r="BOL2" s="2104"/>
      <c r="BOM2" s="2104"/>
      <c r="BON2" s="2104"/>
      <c r="BOO2" s="2104"/>
      <c r="BOP2" s="2104"/>
      <c r="BOQ2" s="2104"/>
      <c r="BOR2" s="2104">
        <f>+'IN PHIẾU THU'!BOS2</f>
        <v>0</v>
      </c>
      <c r="BOS2" s="2104"/>
      <c r="BOT2" s="2104"/>
      <c r="BOU2" s="2104"/>
      <c r="BOV2" s="2104"/>
      <c r="BOW2" s="2104"/>
      <c r="BOX2" s="2104"/>
      <c r="BOY2" s="2104"/>
      <c r="BOZ2" s="2104">
        <f>+'IN PHIẾU THU'!BPA2</f>
        <v>0</v>
      </c>
      <c r="BPA2" s="2104"/>
      <c r="BPB2" s="2104"/>
      <c r="BPC2" s="2104"/>
      <c r="BPD2" s="2104"/>
      <c r="BPE2" s="2104"/>
      <c r="BPF2" s="2104"/>
      <c r="BPG2" s="2104"/>
      <c r="BPH2" s="2104">
        <f>+'IN PHIẾU THU'!BPI2</f>
        <v>0</v>
      </c>
      <c r="BPI2" s="2104"/>
      <c r="BPJ2" s="2104"/>
      <c r="BPK2" s="2104"/>
      <c r="BPL2" s="2104"/>
      <c r="BPM2" s="2104"/>
      <c r="BPN2" s="2104"/>
      <c r="BPO2" s="2104"/>
      <c r="BPP2" s="2104">
        <f>+'IN PHIẾU THU'!BPQ2</f>
        <v>0</v>
      </c>
      <c r="BPQ2" s="2104"/>
      <c r="BPR2" s="2104"/>
      <c r="BPS2" s="2104"/>
      <c r="BPT2" s="2104"/>
      <c r="BPU2" s="2104"/>
      <c r="BPV2" s="2104"/>
      <c r="BPW2" s="2104"/>
      <c r="BPX2" s="2104">
        <f>+'IN PHIẾU THU'!BPY2</f>
        <v>0</v>
      </c>
      <c r="BPY2" s="2104"/>
      <c r="BPZ2" s="2104"/>
      <c r="BQA2" s="2104"/>
      <c r="BQB2" s="2104"/>
      <c r="BQC2" s="2104"/>
      <c r="BQD2" s="2104"/>
      <c r="BQE2" s="2104"/>
      <c r="BQF2" s="2104">
        <f>+'IN PHIẾU THU'!BQG2</f>
        <v>0</v>
      </c>
      <c r="BQG2" s="2104"/>
      <c r="BQH2" s="2104"/>
      <c r="BQI2" s="2104"/>
      <c r="BQJ2" s="2104"/>
      <c r="BQK2" s="2104"/>
      <c r="BQL2" s="2104"/>
      <c r="BQM2" s="2104"/>
      <c r="BQN2" s="2104">
        <f>+'IN PHIẾU THU'!BQO2</f>
        <v>0</v>
      </c>
      <c r="BQO2" s="2104"/>
      <c r="BQP2" s="2104"/>
      <c r="BQQ2" s="2104"/>
      <c r="BQR2" s="2104"/>
      <c r="BQS2" s="2104"/>
      <c r="BQT2" s="2104"/>
      <c r="BQU2" s="2104"/>
      <c r="BQV2" s="2104">
        <f>+'IN PHIẾU THU'!BQW2</f>
        <v>0</v>
      </c>
      <c r="BQW2" s="2104"/>
      <c r="BQX2" s="2104"/>
      <c r="BQY2" s="2104"/>
      <c r="BQZ2" s="2104"/>
      <c r="BRA2" s="2104"/>
      <c r="BRB2" s="2104"/>
      <c r="BRC2" s="2104"/>
      <c r="BRD2" s="2104">
        <f>+'IN PHIẾU THU'!BRE2</f>
        <v>0</v>
      </c>
      <c r="BRE2" s="2104"/>
      <c r="BRF2" s="2104"/>
      <c r="BRG2" s="2104"/>
      <c r="BRH2" s="2104"/>
      <c r="BRI2" s="2104"/>
      <c r="BRJ2" s="2104"/>
      <c r="BRK2" s="2104"/>
      <c r="BRL2" s="2104">
        <f>+'IN PHIẾU THU'!BRM2</f>
        <v>0</v>
      </c>
      <c r="BRM2" s="2104"/>
      <c r="BRN2" s="2104"/>
      <c r="BRO2" s="2104"/>
      <c r="BRP2" s="2104"/>
      <c r="BRQ2" s="2104"/>
      <c r="BRR2" s="2104"/>
      <c r="BRS2" s="2104"/>
      <c r="BRT2" s="2104">
        <f>+'IN PHIẾU THU'!BRU2</f>
        <v>0</v>
      </c>
      <c r="BRU2" s="2104"/>
      <c r="BRV2" s="2104"/>
      <c r="BRW2" s="2104"/>
      <c r="BRX2" s="2104"/>
      <c r="BRY2" s="2104"/>
      <c r="BRZ2" s="2104"/>
      <c r="BSA2" s="2104"/>
      <c r="BSB2" s="2104">
        <f>+'IN PHIẾU THU'!BSC2</f>
        <v>0</v>
      </c>
      <c r="BSC2" s="2104"/>
      <c r="BSD2" s="2104"/>
      <c r="BSE2" s="2104"/>
      <c r="BSF2" s="2104"/>
      <c r="BSG2" s="2104"/>
      <c r="BSH2" s="2104"/>
      <c r="BSI2" s="2104"/>
      <c r="BSJ2" s="2104">
        <f>+'IN PHIẾU THU'!BSK2</f>
        <v>0</v>
      </c>
      <c r="BSK2" s="2104"/>
      <c r="BSL2" s="2104"/>
      <c r="BSM2" s="2104"/>
      <c r="BSN2" s="2104"/>
      <c r="BSO2" s="2104"/>
      <c r="BSP2" s="2104"/>
      <c r="BSQ2" s="2104"/>
      <c r="BSR2" s="2104">
        <f>+'IN PHIẾU THU'!BSS2</f>
        <v>0</v>
      </c>
      <c r="BSS2" s="2104"/>
      <c r="BST2" s="2104"/>
      <c r="BSU2" s="2104"/>
      <c r="BSV2" s="2104"/>
      <c r="BSW2" s="2104"/>
      <c r="BSX2" s="2104"/>
      <c r="BSY2" s="2104"/>
      <c r="BSZ2" s="2104">
        <f>+'IN PHIẾU THU'!BTA2</f>
        <v>0</v>
      </c>
      <c r="BTA2" s="2104"/>
      <c r="BTB2" s="2104"/>
      <c r="BTC2" s="2104"/>
      <c r="BTD2" s="2104"/>
      <c r="BTE2" s="2104"/>
      <c r="BTF2" s="2104"/>
      <c r="BTG2" s="2104"/>
      <c r="BTH2" s="2104">
        <f>+'IN PHIẾU THU'!BTI2</f>
        <v>0</v>
      </c>
      <c r="BTI2" s="2104"/>
      <c r="BTJ2" s="2104"/>
      <c r="BTK2" s="2104"/>
      <c r="BTL2" s="2104"/>
      <c r="BTM2" s="2104"/>
      <c r="BTN2" s="2104"/>
      <c r="BTO2" s="2104"/>
      <c r="BTP2" s="2104">
        <f>+'IN PHIẾU THU'!BTQ2</f>
        <v>0</v>
      </c>
      <c r="BTQ2" s="2104"/>
      <c r="BTR2" s="2104"/>
      <c r="BTS2" s="2104"/>
      <c r="BTT2" s="2104"/>
      <c r="BTU2" s="2104"/>
      <c r="BTV2" s="2104"/>
      <c r="BTW2" s="2104"/>
      <c r="BTX2" s="2104">
        <f>+'IN PHIẾU THU'!BTY2</f>
        <v>0</v>
      </c>
      <c r="BTY2" s="2104"/>
      <c r="BTZ2" s="2104"/>
      <c r="BUA2" s="2104"/>
      <c r="BUB2" s="2104"/>
      <c r="BUC2" s="2104"/>
      <c r="BUD2" s="2104"/>
      <c r="BUE2" s="2104"/>
      <c r="BUF2" s="2104">
        <f>+'IN PHIẾU THU'!BUG2</f>
        <v>0</v>
      </c>
      <c r="BUG2" s="2104"/>
      <c r="BUH2" s="2104"/>
      <c r="BUI2" s="2104"/>
      <c r="BUJ2" s="2104"/>
      <c r="BUK2" s="2104"/>
      <c r="BUL2" s="2104"/>
      <c r="BUM2" s="2104"/>
      <c r="BUN2" s="2104">
        <f>+'IN PHIẾU THU'!BUO2</f>
        <v>0</v>
      </c>
      <c r="BUO2" s="2104"/>
      <c r="BUP2" s="2104"/>
      <c r="BUQ2" s="2104"/>
      <c r="BUR2" s="2104"/>
      <c r="BUS2" s="2104"/>
      <c r="BUT2" s="2104"/>
      <c r="BUU2" s="2104"/>
      <c r="BUV2" s="2104">
        <f>+'IN PHIẾU THU'!BUW2</f>
        <v>0</v>
      </c>
      <c r="BUW2" s="2104"/>
      <c r="BUX2" s="2104"/>
      <c r="BUY2" s="2104"/>
      <c r="BUZ2" s="2104"/>
      <c r="BVA2" s="2104"/>
      <c r="BVB2" s="2104"/>
      <c r="BVC2" s="2104"/>
      <c r="BVD2" s="2104">
        <f>+'IN PHIẾU THU'!BVE2</f>
        <v>0</v>
      </c>
      <c r="BVE2" s="2104"/>
      <c r="BVF2" s="2104"/>
      <c r="BVG2" s="2104"/>
      <c r="BVH2" s="2104"/>
      <c r="BVI2" s="2104"/>
      <c r="BVJ2" s="2104"/>
      <c r="BVK2" s="2104"/>
      <c r="BVL2" s="2104">
        <f>+'IN PHIẾU THU'!BVM2</f>
        <v>0</v>
      </c>
      <c r="BVM2" s="2104"/>
      <c r="BVN2" s="2104"/>
      <c r="BVO2" s="2104"/>
      <c r="BVP2" s="2104"/>
      <c r="BVQ2" s="2104"/>
      <c r="BVR2" s="2104"/>
      <c r="BVS2" s="2104"/>
      <c r="BVT2" s="2104">
        <f>+'IN PHIẾU THU'!BVU2</f>
        <v>0</v>
      </c>
      <c r="BVU2" s="2104"/>
      <c r="BVV2" s="2104"/>
      <c r="BVW2" s="2104"/>
      <c r="BVX2" s="2104"/>
      <c r="BVY2" s="2104"/>
      <c r="BVZ2" s="2104"/>
      <c r="BWA2" s="2104"/>
      <c r="BWB2" s="2104">
        <f>+'IN PHIẾU THU'!BWC2</f>
        <v>0</v>
      </c>
      <c r="BWC2" s="2104"/>
      <c r="BWD2" s="2104"/>
      <c r="BWE2" s="2104"/>
      <c r="BWF2" s="2104"/>
      <c r="BWG2" s="2104"/>
      <c r="BWH2" s="2104"/>
      <c r="BWI2" s="2104"/>
      <c r="BWJ2" s="2104">
        <f>+'IN PHIẾU THU'!BWK2</f>
        <v>0</v>
      </c>
      <c r="BWK2" s="2104"/>
      <c r="BWL2" s="2104"/>
      <c r="BWM2" s="2104"/>
      <c r="BWN2" s="2104"/>
      <c r="BWO2" s="2104"/>
      <c r="BWP2" s="2104"/>
      <c r="BWQ2" s="2104"/>
      <c r="BWR2" s="2104">
        <f>+'IN PHIẾU THU'!BWS2</f>
        <v>0</v>
      </c>
      <c r="BWS2" s="2104"/>
      <c r="BWT2" s="2104"/>
      <c r="BWU2" s="2104"/>
      <c r="BWV2" s="2104"/>
      <c r="BWW2" s="2104"/>
      <c r="BWX2" s="2104"/>
      <c r="BWY2" s="2104"/>
      <c r="BWZ2" s="2104">
        <f>+'IN PHIẾU THU'!BXA2</f>
        <v>0</v>
      </c>
      <c r="BXA2" s="2104"/>
      <c r="BXB2" s="2104"/>
      <c r="BXC2" s="2104"/>
      <c r="BXD2" s="2104"/>
      <c r="BXE2" s="2104"/>
      <c r="BXF2" s="2104"/>
      <c r="BXG2" s="2104"/>
      <c r="BXH2" s="2104">
        <f>+'IN PHIẾU THU'!BXI2</f>
        <v>0</v>
      </c>
      <c r="BXI2" s="2104"/>
      <c r="BXJ2" s="2104"/>
      <c r="BXK2" s="2104"/>
      <c r="BXL2" s="2104"/>
      <c r="BXM2" s="2104"/>
      <c r="BXN2" s="2104"/>
      <c r="BXO2" s="2104"/>
      <c r="BXP2" s="2104">
        <f>+'IN PHIẾU THU'!BXQ2</f>
        <v>0</v>
      </c>
      <c r="BXQ2" s="2104"/>
      <c r="BXR2" s="2104"/>
      <c r="BXS2" s="2104"/>
      <c r="BXT2" s="2104"/>
      <c r="BXU2" s="2104"/>
      <c r="BXV2" s="2104"/>
      <c r="BXW2" s="2104"/>
      <c r="BXX2" s="2104">
        <f>+'IN PHIẾU THU'!BXY2</f>
        <v>0</v>
      </c>
      <c r="BXY2" s="2104"/>
      <c r="BXZ2" s="2104"/>
      <c r="BYA2" s="2104"/>
      <c r="BYB2" s="2104"/>
      <c r="BYC2" s="2104"/>
      <c r="BYD2" s="2104"/>
      <c r="BYE2" s="2104"/>
      <c r="BYF2" s="2104">
        <f>+'IN PHIẾU THU'!BYG2</f>
        <v>0</v>
      </c>
      <c r="BYG2" s="2104"/>
      <c r="BYH2" s="2104"/>
      <c r="BYI2" s="2104"/>
      <c r="BYJ2" s="2104"/>
      <c r="BYK2" s="2104"/>
      <c r="BYL2" s="2104"/>
      <c r="BYM2" s="2104"/>
      <c r="BYN2" s="2104">
        <f>+'IN PHIẾU THU'!BYO2</f>
        <v>0</v>
      </c>
      <c r="BYO2" s="2104"/>
      <c r="BYP2" s="2104"/>
      <c r="BYQ2" s="2104"/>
      <c r="BYR2" s="2104"/>
      <c r="BYS2" s="2104"/>
      <c r="BYT2" s="2104"/>
      <c r="BYU2" s="2104"/>
      <c r="BYV2" s="2104">
        <f>+'IN PHIẾU THU'!BYW2</f>
        <v>0</v>
      </c>
      <c r="BYW2" s="2104"/>
      <c r="BYX2" s="2104"/>
      <c r="BYY2" s="2104"/>
      <c r="BYZ2" s="2104"/>
      <c r="BZA2" s="2104"/>
      <c r="BZB2" s="2104"/>
      <c r="BZC2" s="2104"/>
      <c r="BZD2" s="2104">
        <f>+'IN PHIẾU THU'!BZE2</f>
        <v>0</v>
      </c>
      <c r="BZE2" s="2104"/>
      <c r="BZF2" s="2104"/>
      <c r="BZG2" s="2104"/>
      <c r="BZH2" s="2104"/>
      <c r="BZI2" s="2104"/>
      <c r="BZJ2" s="2104"/>
      <c r="BZK2" s="2104"/>
      <c r="BZL2" s="2104">
        <f>+'IN PHIẾU THU'!BZM2</f>
        <v>0</v>
      </c>
      <c r="BZM2" s="2104"/>
      <c r="BZN2" s="2104"/>
      <c r="BZO2" s="2104"/>
      <c r="BZP2" s="2104"/>
      <c r="BZQ2" s="2104"/>
      <c r="BZR2" s="2104"/>
      <c r="BZS2" s="2104"/>
      <c r="BZT2" s="2104">
        <f>+'IN PHIẾU THU'!BZU2</f>
        <v>0</v>
      </c>
      <c r="BZU2" s="2104"/>
      <c r="BZV2" s="2104"/>
      <c r="BZW2" s="2104"/>
      <c r="BZX2" s="2104"/>
      <c r="BZY2" s="2104"/>
      <c r="BZZ2" s="2104"/>
      <c r="CAA2" s="2104"/>
      <c r="CAB2" s="2104">
        <f>+'IN PHIẾU THU'!CAC2</f>
        <v>0</v>
      </c>
      <c r="CAC2" s="2104"/>
      <c r="CAD2" s="2104"/>
      <c r="CAE2" s="2104"/>
      <c r="CAF2" s="2104"/>
      <c r="CAG2" s="2104"/>
      <c r="CAH2" s="2104"/>
      <c r="CAI2" s="2104"/>
      <c r="CAJ2" s="2104">
        <f>+'IN PHIẾU THU'!CAK2</f>
        <v>0</v>
      </c>
      <c r="CAK2" s="2104"/>
      <c r="CAL2" s="2104"/>
      <c r="CAM2" s="2104"/>
      <c r="CAN2" s="2104"/>
      <c r="CAO2" s="2104"/>
      <c r="CAP2" s="2104"/>
      <c r="CAQ2" s="2104"/>
      <c r="CAR2" s="2104">
        <f>+'IN PHIẾU THU'!CAS2</f>
        <v>0</v>
      </c>
      <c r="CAS2" s="2104"/>
      <c r="CAT2" s="2104"/>
      <c r="CAU2" s="2104"/>
      <c r="CAV2" s="2104"/>
      <c r="CAW2" s="2104"/>
      <c r="CAX2" s="2104"/>
      <c r="CAY2" s="2104"/>
      <c r="CAZ2" s="2104">
        <f>+'IN PHIẾU THU'!CBA2</f>
        <v>0</v>
      </c>
      <c r="CBA2" s="2104"/>
      <c r="CBB2" s="2104"/>
      <c r="CBC2" s="2104"/>
      <c r="CBD2" s="2104"/>
      <c r="CBE2" s="2104"/>
      <c r="CBF2" s="2104"/>
      <c r="CBG2" s="2104"/>
      <c r="CBH2" s="2104">
        <f>+'IN PHIẾU THU'!CBI2</f>
        <v>0</v>
      </c>
      <c r="CBI2" s="2104"/>
      <c r="CBJ2" s="2104"/>
      <c r="CBK2" s="2104"/>
      <c r="CBL2" s="2104"/>
      <c r="CBM2" s="2104"/>
      <c r="CBN2" s="2104"/>
      <c r="CBO2" s="2104"/>
      <c r="CBP2" s="2104">
        <f>+'IN PHIẾU THU'!CBQ2</f>
        <v>0</v>
      </c>
      <c r="CBQ2" s="2104"/>
      <c r="CBR2" s="2104"/>
      <c r="CBS2" s="2104"/>
      <c r="CBT2" s="2104"/>
      <c r="CBU2" s="2104"/>
      <c r="CBV2" s="2104"/>
      <c r="CBW2" s="2104"/>
      <c r="CBX2" s="2104">
        <f>+'IN PHIẾU THU'!CBY2</f>
        <v>0</v>
      </c>
      <c r="CBY2" s="2104"/>
      <c r="CBZ2" s="2104"/>
      <c r="CCA2" s="2104"/>
      <c r="CCB2" s="2104"/>
      <c r="CCC2" s="2104"/>
      <c r="CCD2" s="2104"/>
      <c r="CCE2" s="2104"/>
      <c r="CCF2" s="2104">
        <f>+'IN PHIẾU THU'!CCG2</f>
        <v>0</v>
      </c>
      <c r="CCG2" s="2104"/>
      <c r="CCH2" s="2104"/>
      <c r="CCI2" s="2104"/>
      <c r="CCJ2" s="2104"/>
      <c r="CCK2" s="2104"/>
      <c r="CCL2" s="2104"/>
      <c r="CCM2" s="2104"/>
      <c r="CCN2" s="2104">
        <f>+'IN PHIẾU THU'!CCO2</f>
        <v>0</v>
      </c>
      <c r="CCO2" s="2104"/>
      <c r="CCP2" s="2104"/>
      <c r="CCQ2" s="2104"/>
      <c r="CCR2" s="2104"/>
      <c r="CCS2" s="2104"/>
      <c r="CCT2" s="2104"/>
      <c r="CCU2" s="2104"/>
      <c r="CCV2" s="2104">
        <f>+'IN PHIẾU THU'!CCW2</f>
        <v>0</v>
      </c>
      <c r="CCW2" s="2104"/>
      <c r="CCX2" s="2104"/>
      <c r="CCY2" s="2104"/>
      <c r="CCZ2" s="2104"/>
      <c r="CDA2" s="2104"/>
      <c r="CDB2" s="2104"/>
      <c r="CDC2" s="2104"/>
      <c r="CDD2" s="2104">
        <f>+'IN PHIẾU THU'!CDE2</f>
        <v>0</v>
      </c>
      <c r="CDE2" s="2104"/>
      <c r="CDF2" s="2104"/>
      <c r="CDG2" s="2104"/>
      <c r="CDH2" s="2104"/>
      <c r="CDI2" s="2104"/>
      <c r="CDJ2" s="2104"/>
      <c r="CDK2" s="2104"/>
      <c r="CDL2" s="2104">
        <f>+'IN PHIẾU THU'!CDM2</f>
        <v>0</v>
      </c>
      <c r="CDM2" s="2104"/>
      <c r="CDN2" s="2104"/>
      <c r="CDO2" s="2104"/>
      <c r="CDP2" s="2104"/>
      <c r="CDQ2" s="2104"/>
      <c r="CDR2" s="2104"/>
      <c r="CDS2" s="2104"/>
      <c r="CDT2" s="2104">
        <f>+'IN PHIẾU THU'!CDU2</f>
        <v>0</v>
      </c>
      <c r="CDU2" s="2104"/>
      <c r="CDV2" s="2104"/>
      <c r="CDW2" s="2104"/>
      <c r="CDX2" s="2104"/>
      <c r="CDY2" s="2104"/>
      <c r="CDZ2" s="2104"/>
      <c r="CEA2" s="2104"/>
      <c r="CEB2" s="2104">
        <f>+'IN PHIẾU THU'!CEC2</f>
        <v>0</v>
      </c>
      <c r="CEC2" s="2104"/>
      <c r="CED2" s="2104"/>
      <c r="CEE2" s="2104"/>
      <c r="CEF2" s="2104"/>
      <c r="CEG2" s="2104"/>
      <c r="CEH2" s="2104"/>
      <c r="CEI2" s="2104"/>
      <c r="CEJ2" s="2104">
        <f>+'IN PHIẾU THU'!CEK2</f>
        <v>0</v>
      </c>
      <c r="CEK2" s="2104"/>
      <c r="CEL2" s="2104"/>
      <c r="CEM2" s="2104"/>
      <c r="CEN2" s="2104"/>
      <c r="CEO2" s="2104"/>
      <c r="CEP2" s="2104"/>
      <c r="CEQ2" s="2104"/>
      <c r="CER2" s="2104">
        <f>+'IN PHIẾU THU'!CES2</f>
        <v>0</v>
      </c>
      <c r="CES2" s="2104"/>
      <c r="CET2" s="2104"/>
      <c r="CEU2" s="2104"/>
      <c r="CEV2" s="2104"/>
      <c r="CEW2" s="2104"/>
      <c r="CEX2" s="2104"/>
      <c r="CEY2" s="2104"/>
      <c r="CEZ2" s="2104">
        <f>+'IN PHIẾU THU'!CFA2</f>
        <v>0</v>
      </c>
      <c r="CFA2" s="2104"/>
      <c r="CFB2" s="2104"/>
      <c r="CFC2" s="2104"/>
      <c r="CFD2" s="2104"/>
      <c r="CFE2" s="2104"/>
      <c r="CFF2" s="2104"/>
      <c r="CFG2" s="2104"/>
      <c r="CFH2" s="2104">
        <f>+'IN PHIẾU THU'!CFI2</f>
        <v>0</v>
      </c>
      <c r="CFI2" s="2104"/>
      <c r="CFJ2" s="2104"/>
      <c r="CFK2" s="2104"/>
      <c r="CFL2" s="2104"/>
      <c r="CFM2" s="2104"/>
      <c r="CFN2" s="2104"/>
      <c r="CFO2" s="2104"/>
      <c r="CFP2" s="2104">
        <f>+'IN PHIẾU THU'!CFQ2</f>
        <v>0</v>
      </c>
      <c r="CFQ2" s="2104"/>
      <c r="CFR2" s="2104"/>
      <c r="CFS2" s="2104"/>
      <c r="CFT2" s="2104"/>
      <c r="CFU2" s="2104"/>
      <c r="CFV2" s="2104"/>
      <c r="CFW2" s="2104"/>
      <c r="CFX2" s="2104">
        <f>+'IN PHIẾU THU'!CFY2</f>
        <v>0</v>
      </c>
      <c r="CFY2" s="2104"/>
      <c r="CFZ2" s="2104"/>
      <c r="CGA2" s="2104"/>
      <c r="CGB2" s="2104"/>
      <c r="CGC2" s="2104"/>
      <c r="CGD2" s="2104"/>
      <c r="CGE2" s="2104"/>
      <c r="CGF2" s="2104">
        <f>+'IN PHIẾU THU'!CGG2</f>
        <v>0</v>
      </c>
      <c r="CGG2" s="2104"/>
      <c r="CGH2" s="2104"/>
      <c r="CGI2" s="2104"/>
      <c r="CGJ2" s="2104"/>
      <c r="CGK2" s="2104"/>
      <c r="CGL2" s="2104"/>
      <c r="CGM2" s="2104"/>
      <c r="CGN2" s="2104">
        <f>+'IN PHIẾU THU'!CGO2</f>
        <v>0</v>
      </c>
      <c r="CGO2" s="2104"/>
      <c r="CGP2" s="2104"/>
      <c r="CGQ2" s="2104"/>
      <c r="CGR2" s="2104"/>
      <c r="CGS2" s="2104"/>
      <c r="CGT2" s="2104"/>
      <c r="CGU2" s="2104"/>
      <c r="CGV2" s="2104">
        <f>+'IN PHIẾU THU'!CGW2</f>
        <v>0</v>
      </c>
      <c r="CGW2" s="2104"/>
      <c r="CGX2" s="2104"/>
      <c r="CGY2" s="2104"/>
      <c r="CGZ2" s="2104"/>
      <c r="CHA2" s="2104"/>
      <c r="CHB2" s="2104"/>
      <c r="CHC2" s="2104"/>
      <c r="CHD2" s="2104">
        <f>+'IN PHIẾU THU'!CHE2</f>
        <v>0</v>
      </c>
      <c r="CHE2" s="2104"/>
      <c r="CHF2" s="2104"/>
      <c r="CHG2" s="2104"/>
      <c r="CHH2" s="2104"/>
      <c r="CHI2" s="2104"/>
      <c r="CHJ2" s="2104"/>
      <c r="CHK2" s="2104"/>
      <c r="CHL2" s="2104">
        <f>+'IN PHIẾU THU'!CHM2</f>
        <v>0</v>
      </c>
      <c r="CHM2" s="2104"/>
      <c r="CHN2" s="2104"/>
      <c r="CHO2" s="2104"/>
      <c r="CHP2" s="2104"/>
      <c r="CHQ2" s="2104"/>
      <c r="CHR2" s="2104"/>
      <c r="CHS2" s="2104"/>
      <c r="CHT2" s="2104">
        <f>+'IN PHIẾU THU'!CHU2</f>
        <v>0</v>
      </c>
      <c r="CHU2" s="2104"/>
      <c r="CHV2" s="2104"/>
      <c r="CHW2" s="2104"/>
      <c r="CHX2" s="2104"/>
      <c r="CHY2" s="2104"/>
      <c r="CHZ2" s="2104"/>
      <c r="CIA2" s="2104"/>
      <c r="CIB2" s="2104">
        <f>+'IN PHIẾU THU'!CIC2</f>
        <v>0</v>
      </c>
      <c r="CIC2" s="2104"/>
      <c r="CID2" s="2104"/>
      <c r="CIE2" s="2104"/>
      <c r="CIF2" s="2104"/>
      <c r="CIG2" s="2104"/>
      <c r="CIH2" s="2104"/>
      <c r="CII2" s="2104"/>
      <c r="CIJ2" s="2104">
        <f>+'IN PHIẾU THU'!CIK2</f>
        <v>0</v>
      </c>
      <c r="CIK2" s="2104"/>
      <c r="CIL2" s="2104"/>
      <c r="CIM2" s="2104"/>
      <c r="CIN2" s="2104"/>
      <c r="CIO2" s="2104"/>
      <c r="CIP2" s="2104"/>
      <c r="CIQ2" s="2104"/>
      <c r="CIR2" s="2104">
        <f>+'IN PHIẾU THU'!CIS2</f>
        <v>0</v>
      </c>
      <c r="CIS2" s="2104"/>
      <c r="CIT2" s="2104"/>
      <c r="CIU2" s="2104"/>
      <c r="CIV2" s="2104"/>
      <c r="CIW2" s="2104"/>
      <c r="CIX2" s="2104"/>
      <c r="CIY2" s="2104"/>
      <c r="CIZ2" s="2104">
        <f>+'IN PHIẾU THU'!CJA2</f>
        <v>0</v>
      </c>
      <c r="CJA2" s="2104"/>
      <c r="CJB2" s="2104"/>
      <c r="CJC2" s="2104"/>
      <c r="CJD2" s="2104"/>
      <c r="CJE2" s="2104"/>
      <c r="CJF2" s="2104"/>
      <c r="CJG2" s="2104"/>
      <c r="CJH2" s="2104">
        <f>+'IN PHIẾU THU'!CJI2</f>
        <v>0</v>
      </c>
      <c r="CJI2" s="2104"/>
      <c r="CJJ2" s="2104"/>
      <c r="CJK2" s="2104"/>
      <c r="CJL2" s="2104"/>
      <c r="CJM2" s="2104"/>
      <c r="CJN2" s="2104"/>
      <c r="CJO2" s="2104"/>
      <c r="CJP2" s="2104">
        <f>+'IN PHIẾU THU'!CJQ2</f>
        <v>0</v>
      </c>
      <c r="CJQ2" s="2104"/>
      <c r="CJR2" s="2104"/>
      <c r="CJS2" s="2104"/>
      <c r="CJT2" s="2104"/>
      <c r="CJU2" s="2104"/>
      <c r="CJV2" s="2104"/>
      <c r="CJW2" s="2104"/>
      <c r="CJX2" s="2104">
        <f>+'IN PHIẾU THU'!CJY2</f>
        <v>0</v>
      </c>
      <c r="CJY2" s="2104"/>
      <c r="CJZ2" s="2104"/>
      <c r="CKA2" s="2104"/>
      <c r="CKB2" s="2104"/>
      <c r="CKC2" s="2104"/>
      <c r="CKD2" s="2104"/>
      <c r="CKE2" s="2104"/>
      <c r="CKF2" s="2104">
        <f>+'IN PHIẾU THU'!CKG2</f>
        <v>0</v>
      </c>
      <c r="CKG2" s="2104"/>
      <c r="CKH2" s="2104"/>
      <c r="CKI2" s="2104"/>
      <c r="CKJ2" s="2104"/>
      <c r="CKK2" s="2104"/>
      <c r="CKL2" s="2104"/>
      <c r="CKM2" s="2104"/>
      <c r="CKN2" s="2104">
        <f>+'IN PHIẾU THU'!CKO2</f>
        <v>0</v>
      </c>
      <c r="CKO2" s="2104"/>
      <c r="CKP2" s="2104"/>
      <c r="CKQ2" s="2104"/>
      <c r="CKR2" s="2104"/>
      <c r="CKS2" s="2104"/>
      <c r="CKT2" s="2104"/>
      <c r="CKU2" s="2104"/>
      <c r="CKV2" s="2104">
        <f>+'IN PHIẾU THU'!CKW2</f>
        <v>0</v>
      </c>
      <c r="CKW2" s="2104"/>
      <c r="CKX2" s="2104"/>
      <c r="CKY2" s="2104"/>
      <c r="CKZ2" s="2104"/>
      <c r="CLA2" s="2104"/>
      <c r="CLB2" s="2104"/>
      <c r="CLC2" s="2104"/>
      <c r="CLD2" s="2104">
        <f>+'IN PHIẾU THU'!CLE2</f>
        <v>0</v>
      </c>
      <c r="CLE2" s="2104"/>
      <c r="CLF2" s="2104"/>
      <c r="CLG2" s="2104"/>
      <c r="CLH2" s="2104"/>
      <c r="CLI2" s="2104"/>
      <c r="CLJ2" s="2104"/>
      <c r="CLK2" s="2104"/>
      <c r="CLL2" s="2104">
        <f>+'IN PHIẾU THU'!CLM2</f>
        <v>0</v>
      </c>
      <c r="CLM2" s="2104"/>
      <c r="CLN2" s="2104"/>
      <c r="CLO2" s="2104"/>
      <c r="CLP2" s="2104"/>
      <c r="CLQ2" s="2104"/>
      <c r="CLR2" s="2104"/>
      <c r="CLS2" s="2104"/>
      <c r="CLT2" s="2104">
        <f>+'IN PHIẾU THU'!CLU2</f>
        <v>0</v>
      </c>
      <c r="CLU2" s="2104"/>
      <c r="CLV2" s="2104"/>
      <c r="CLW2" s="2104"/>
      <c r="CLX2" s="2104"/>
      <c r="CLY2" s="2104"/>
      <c r="CLZ2" s="2104"/>
      <c r="CMA2" s="2104"/>
      <c r="CMB2" s="2104">
        <f>+'IN PHIẾU THU'!CMC2</f>
        <v>0</v>
      </c>
      <c r="CMC2" s="2104"/>
      <c r="CMD2" s="2104"/>
      <c r="CME2" s="2104"/>
      <c r="CMF2" s="2104"/>
      <c r="CMG2" s="2104"/>
      <c r="CMH2" s="2104"/>
      <c r="CMI2" s="2104"/>
      <c r="CMJ2" s="2104">
        <f>+'IN PHIẾU THU'!CMK2</f>
        <v>0</v>
      </c>
      <c r="CMK2" s="2104"/>
      <c r="CML2" s="2104"/>
      <c r="CMM2" s="2104"/>
      <c r="CMN2" s="2104"/>
      <c r="CMO2" s="2104"/>
      <c r="CMP2" s="2104"/>
      <c r="CMQ2" s="2104"/>
      <c r="CMR2" s="2104">
        <f>+'IN PHIẾU THU'!CMS2</f>
        <v>0</v>
      </c>
      <c r="CMS2" s="2104"/>
      <c r="CMT2" s="2104"/>
      <c r="CMU2" s="2104"/>
      <c r="CMV2" s="2104"/>
      <c r="CMW2" s="2104"/>
      <c r="CMX2" s="2104"/>
      <c r="CMY2" s="2104"/>
      <c r="CMZ2" s="2104">
        <f>+'IN PHIẾU THU'!CNA2</f>
        <v>0</v>
      </c>
      <c r="CNA2" s="2104"/>
      <c r="CNB2" s="2104"/>
      <c r="CNC2" s="2104"/>
      <c r="CND2" s="2104"/>
      <c r="CNE2" s="2104"/>
      <c r="CNF2" s="2104"/>
      <c r="CNG2" s="2104"/>
      <c r="CNH2" s="2104">
        <f>+'IN PHIẾU THU'!CNI2</f>
        <v>0</v>
      </c>
      <c r="CNI2" s="2104"/>
      <c r="CNJ2" s="2104"/>
      <c r="CNK2" s="2104"/>
      <c r="CNL2" s="2104"/>
      <c r="CNM2" s="2104"/>
      <c r="CNN2" s="2104"/>
      <c r="CNO2" s="2104"/>
      <c r="CNP2" s="2104">
        <f>+'IN PHIẾU THU'!CNQ2</f>
        <v>0</v>
      </c>
      <c r="CNQ2" s="2104"/>
      <c r="CNR2" s="2104"/>
      <c r="CNS2" s="2104"/>
      <c r="CNT2" s="2104"/>
      <c r="CNU2" s="2104"/>
      <c r="CNV2" s="2104"/>
      <c r="CNW2" s="2104"/>
      <c r="CNX2" s="2104">
        <f>+'IN PHIẾU THU'!CNY2</f>
        <v>0</v>
      </c>
      <c r="CNY2" s="2104"/>
      <c r="CNZ2" s="2104"/>
      <c r="COA2" s="2104"/>
      <c r="COB2" s="2104"/>
      <c r="COC2" s="2104"/>
      <c r="COD2" s="2104"/>
      <c r="COE2" s="2104"/>
      <c r="COF2" s="2104">
        <f>+'IN PHIẾU THU'!COG2</f>
        <v>0</v>
      </c>
      <c r="COG2" s="2104"/>
      <c r="COH2" s="2104"/>
      <c r="COI2" s="2104"/>
      <c r="COJ2" s="2104"/>
      <c r="COK2" s="2104"/>
      <c r="COL2" s="2104"/>
      <c r="COM2" s="2104"/>
      <c r="CON2" s="2104">
        <f>+'IN PHIẾU THU'!COO2</f>
        <v>0</v>
      </c>
      <c r="COO2" s="2104"/>
      <c r="COP2" s="2104"/>
      <c r="COQ2" s="2104"/>
      <c r="COR2" s="2104"/>
      <c r="COS2" s="2104"/>
      <c r="COT2" s="2104"/>
      <c r="COU2" s="2104"/>
      <c r="COV2" s="2104">
        <f>+'IN PHIẾU THU'!COW2</f>
        <v>0</v>
      </c>
      <c r="COW2" s="2104"/>
      <c r="COX2" s="2104"/>
      <c r="COY2" s="2104"/>
      <c r="COZ2" s="2104"/>
      <c r="CPA2" s="2104"/>
      <c r="CPB2" s="2104"/>
      <c r="CPC2" s="2104"/>
      <c r="CPD2" s="2104">
        <f>+'IN PHIẾU THU'!CPE2</f>
        <v>0</v>
      </c>
      <c r="CPE2" s="2104"/>
      <c r="CPF2" s="2104"/>
      <c r="CPG2" s="2104"/>
      <c r="CPH2" s="2104"/>
      <c r="CPI2" s="2104"/>
      <c r="CPJ2" s="2104"/>
      <c r="CPK2" s="2104"/>
      <c r="CPL2" s="2104">
        <f>+'IN PHIẾU THU'!CPM2</f>
        <v>0</v>
      </c>
      <c r="CPM2" s="2104"/>
      <c r="CPN2" s="2104"/>
      <c r="CPO2" s="2104"/>
      <c r="CPP2" s="2104"/>
      <c r="CPQ2" s="2104"/>
      <c r="CPR2" s="2104"/>
      <c r="CPS2" s="2104"/>
      <c r="CPT2" s="2104">
        <f>+'IN PHIẾU THU'!CPU2</f>
        <v>0</v>
      </c>
      <c r="CPU2" s="2104"/>
      <c r="CPV2" s="2104"/>
      <c r="CPW2" s="2104"/>
      <c r="CPX2" s="2104"/>
      <c r="CPY2" s="2104"/>
      <c r="CPZ2" s="2104"/>
      <c r="CQA2" s="2104"/>
      <c r="CQB2" s="2104">
        <f>+'IN PHIẾU THU'!CQC2</f>
        <v>0</v>
      </c>
      <c r="CQC2" s="2104"/>
      <c r="CQD2" s="2104"/>
      <c r="CQE2" s="2104"/>
      <c r="CQF2" s="2104"/>
      <c r="CQG2" s="2104"/>
      <c r="CQH2" s="2104"/>
      <c r="CQI2" s="2104"/>
      <c r="CQJ2" s="2104">
        <f>+'IN PHIẾU THU'!CQK2</f>
        <v>0</v>
      </c>
      <c r="CQK2" s="2104"/>
      <c r="CQL2" s="2104"/>
      <c r="CQM2" s="2104"/>
      <c r="CQN2" s="2104"/>
      <c r="CQO2" s="2104"/>
      <c r="CQP2" s="2104"/>
      <c r="CQQ2" s="2104"/>
      <c r="CQR2" s="2104">
        <f>+'IN PHIẾU THU'!CQS2</f>
        <v>0</v>
      </c>
      <c r="CQS2" s="2104"/>
      <c r="CQT2" s="2104"/>
      <c r="CQU2" s="2104"/>
      <c r="CQV2" s="2104"/>
      <c r="CQW2" s="2104"/>
      <c r="CQX2" s="2104"/>
      <c r="CQY2" s="2104"/>
      <c r="CQZ2" s="2104">
        <f>+'IN PHIẾU THU'!CRA2</f>
        <v>0</v>
      </c>
      <c r="CRA2" s="2104"/>
      <c r="CRB2" s="2104"/>
      <c r="CRC2" s="2104"/>
      <c r="CRD2" s="2104"/>
      <c r="CRE2" s="2104"/>
      <c r="CRF2" s="2104"/>
      <c r="CRG2" s="2104"/>
      <c r="CRH2" s="2104">
        <f>+'IN PHIẾU THU'!CRI2</f>
        <v>0</v>
      </c>
      <c r="CRI2" s="2104"/>
      <c r="CRJ2" s="2104"/>
      <c r="CRK2" s="2104"/>
      <c r="CRL2" s="2104"/>
      <c r="CRM2" s="2104"/>
      <c r="CRN2" s="2104"/>
      <c r="CRO2" s="2104"/>
      <c r="CRP2" s="2104">
        <f>+'IN PHIẾU THU'!CRQ2</f>
        <v>0</v>
      </c>
      <c r="CRQ2" s="2104"/>
      <c r="CRR2" s="2104"/>
      <c r="CRS2" s="2104"/>
      <c r="CRT2" s="2104"/>
      <c r="CRU2" s="2104"/>
      <c r="CRV2" s="2104"/>
      <c r="CRW2" s="2104"/>
      <c r="CRX2" s="2104">
        <f>+'IN PHIẾU THU'!CRY2</f>
        <v>0</v>
      </c>
      <c r="CRY2" s="2104"/>
      <c r="CRZ2" s="2104"/>
      <c r="CSA2" s="2104"/>
      <c r="CSB2" s="2104"/>
      <c r="CSC2" s="2104"/>
      <c r="CSD2" s="2104"/>
      <c r="CSE2" s="2104"/>
      <c r="CSF2" s="2104">
        <f>+'IN PHIẾU THU'!CSG2</f>
        <v>0</v>
      </c>
      <c r="CSG2" s="2104"/>
      <c r="CSH2" s="2104"/>
      <c r="CSI2" s="2104"/>
      <c r="CSJ2" s="2104"/>
      <c r="CSK2" s="2104"/>
      <c r="CSL2" s="2104"/>
      <c r="CSM2" s="2104"/>
      <c r="CSN2" s="2104">
        <f>+'IN PHIẾU THU'!CSO2</f>
        <v>0</v>
      </c>
      <c r="CSO2" s="2104"/>
      <c r="CSP2" s="2104"/>
      <c r="CSQ2" s="2104"/>
      <c r="CSR2" s="2104"/>
      <c r="CSS2" s="2104"/>
      <c r="CST2" s="2104"/>
      <c r="CSU2" s="2104"/>
      <c r="CSV2" s="2104">
        <f>+'IN PHIẾU THU'!CSW2</f>
        <v>0</v>
      </c>
      <c r="CSW2" s="2104"/>
      <c r="CSX2" s="2104"/>
      <c r="CSY2" s="2104"/>
      <c r="CSZ2" s="2104"/>
      <c r="CTA2" s="2104"/>
      <c r="CTB2" s="2104"/>
      <c r="CTC2" s="2104"/>
      <c r="CTD2" s="2104">
        <f>+'IN PHIẾU THU'!CTE2</f>
        <v>0</v>
      </c>
      <c r="CTE2" s="2104"/>
      <c r="CTF2" s="2104"/>
      <c r="CTG2" s="2104"/>
      <c r="CTH2" s="2104"/>
      <c r="CTI2" s="2104"/>
      <c r="CTJ2" s="2104"/>
      <c r="CTK2" s="2104"/>
      <c r="CTL2" s="2104">
        <f>+'IN PHIẾU THU'!CTM2</f>
        <v>0</v>
      </c>
      <c r="CTM2" s="2104"/>
      <c r="CTN2" s="2104"/>
      <c r="CTO2" s="2104"/>
      <c r="CTP2" s="2104"/>
      <c r="CTQ2" s="2104"/>
      <c r="CTR2" s="2104"/>
      <c r="CTS2" s="2104"/>
      <c r="CTT2" s="2104">
        <f>+'IN PHIẾU THU'!CTU2</f>
        <v>0</v>
      </c>
      <c r="CTU2" s="2104"/>
      <c r="CTV2" s="2104"/>
      <c r="CTW2" s="2104"/>
      <c r="CTX2" s="2104"/>
      <c r="CTY2" s="2104"/>
      <c r="CTZ2" s="2104"/>
      <c r="CUA2" s="2104"/>
      <c r="CUB2" s="2104">
        <f>+'IN PHIẾU THU'!CUC2</f>
        <v>0</v>
      </c>
      <c r="CUC2" s="2104"/>
      <c r="CUD2" s="2104"/>
      <c r="CUE2" s="2104"/>
      <c r="CUF2" s="2104"/>
      <c r="CUG2" s="2104"/>
      <c r="CUH2" s="2104"/>
      <c r="CUI2" s="2104"/>
      <c r="CUJ2" s="2104">
        <f>+'IN PHIẾU THU'!CUK2</f>
        <v>0</v>
      </c>
      <c r="CUK2" s="2104"/>
      <c r="CUL2" s="2104"/>
      <c r="CUM2" s="2104"/>
      <c r="CUN2" s="2104"/>
      <c r="CUO2" s="2104"/>
      <c r="CUP2" s="2104"/>
      <c r="CUQ2" s="2104"/>
      <c r="CUR2" s="2104">
        <f>+'IN PHIẾU THU'!CUS2</f>
        <v>0</v>
      </c>
      <c r="CUS2" s="2104"/>
      <c r="CUT2" s="2104"/>
      <c r="CUU2" s="2104"/>
      <c r="CUV2" s="2104"/>
      <c r="CUW2" s="2104"/>
      <c r="CUX2" s="2104"/>
      <c r="CUY2" s="2104"/>
      <c r="CUZ2" s="2104">
        <f>+'IN PHIẾU THU'!CVA2</f>
        <v>0</v>
      </c>
      <c r="CVA2" s="2104"/>
      <c r="CVB2" s="2104"/>
      <c r="CVC2" s="2104"/>
      <c r="CVD2" s="2104"/>
      <c r="CVE2" s="2104"/>
      <c r="CVF2" s="2104"/>
      <c r="CVG2" s="2104"/>
      <c r="CVH2" s="2104">
        <f>+'IN PHIẾU THU'!CVI2</f>
        <v>0</v>
      </c>
      <c r="CVI2" s="2104"/>
      <c r="CVJ2" s="2104"/>
      <c r="CVK2" s="2104"/>
      <c r="CVL2" s="2104"/>
      <c r="CVM2" s="2104"/>
      <c r="CVN2" s="2104"/>
      <c r="CVO2" s="2104"/>
      <c r="CVP2" s="2104">
        <f>+'IN PHIẾU THU'!CVQ2</f>
        <v>0</v>
      </c>
      <c r="CVQ2" s="2104"/>
      <c r="CVR2" s="2104"/>
      <c r="CVS2" s="2104"/>
      <c r="CVT2" s="2104"/>
      <c r="CVU2" s="2104"/>
      <c r="CVV2" s="2104"/>
      <c r="CVW2" s="2104"/>
      <c r="CVX2" s="2104">
        <f>+'IN PHIẾU THU'!CVY2</f>
        <v>0</v>
      </c>
      <c r="CVY2" s="2104"/>
      <c r="CVZ2" s="2104"/>
      <c r="CWA2" s="2104"/>
      <c r="CWB2" s="2104"/>
      <c r="CWC2" s="2104"/>
      <c r="CWD2" s="2104"/>
      <c r="CWE2" s="2104"/>
      <c r="CWF2" s="2104">
        <f>+'IN PHIẾU THU'!CWG2</f>
        <v>0</v>
      </c>
      <c r="CWG2" s="2104"/>
      <c r="CWH2" s="2104"/>
      <c r="CWI2" s="2104"/>
      <c r="CWJ2" s="2104"/>
      <c r="CWK2" s="2104"/>
      <c r="CWL2" s="2104"/>
      <c r="CWM2" s="2104"/>
      <c r="CWN2" s="2104">
        <f>+'IN PHIẾU THU'!CWO2</f>
        <v>0</v>
      </c>
      <c r="CWO2" s="2104"/>
      <c r="CWP2" s="2104"/>
      <c r="CWQ2" s="2104"/>
      <c r="CWR2" s="2104"/>
      <c r="CWS2" s="2104"/>
      <c r="CWT2" s="2104"/>
      <c r="CWU2" s="2104"/>
      <c r="CWV2" s="2104">
        <f>+'IN PHIẾU THU'!CWW2</f>
        <v>0</v>
      </c>
      <c r="CWW2" s="2104"/>
      <c r="CWX2" s="2104"/>
      <c r="CWY2" s="2104"/>
      <c r="CWZ2" s="2104"/>
      <c r="CXA2" s="2104"/>
      <c r="CXB2" s="2104"/>
      <c r="CXC2" s="2104"/>
      <c r="CXD2" s="2104">
        <f>+'IN PHIẾU THU'!CXE2</f>
        <v>0</v>
      </c>
      <c r="CXE2" s="2104"/>
      <c r="CXF2" s="2104"/>
      <c r="CXG2" s="2104"/>
      <c r="CXH2" s="2104"/>
      <c r="CXI2" s="2104"/>
      <c r="CXJ2" s="2104"/>
      <c r="CXK2" s="2104"/>
      <c r="CXL2" s="2104">
        <f>+'IN PHIẾU THU'!CXM2</f>
        <v>0</v>
      </c>
      <c r="CXM2" s="2104"/>
      <c r="CXN2" s="2104"/>
      <c r="CXO2" s="2104"/>
      <c r="CXP2" s="2104"/>
      <c r="CXQ2" s="2104"/>
      <c r="CXR2" s="2104"/>
      <c r="CXS2" s="2104"/>
      <c r="CXT2" s="2104">
        <f>+'IN PHIẾU THU'!CXU2</f>
        <v>0</v>
      </c>
      <c r="CXU2" s="2104"/>
      <c r="CXV2" s="2104"/>
      <c r="CXW2" s="2104"/>
      <c r="CXX2" s="2104"/>
      <c r="CXY2" s="2104"/>
      <c r="CXZ2" s="2104"/>
      <c r="CYA2" s="2104"/>
      <c r="CYB2" s="2104">
        <f>+'IN PHIẾU THU'!CYC2</f>
        <v>0</v>
      </c>
      <c r="CYC2" s="2104"/>
      <c r="CYD2" s="2104"/>
      <c r="CYE2" s="2104"/>
      <c r="CYF2" s="2104"/>
      <c r="CYG2" s="2104"/>
      <c r="CYH2" s="2104"/>
      <c r="CYI2" s="2104"/>
      <c r="CYJ2" s="2104">
        <f>+'IN PHIẾU THU'!CYK2</f>
        <v>0</v>
      </c>
      <c r="CYK2" s="2104"/>
      <c r="CYL2" s="2104"/>
      <c r="CYM2" s="2104"/>
      <c r="CYN2" s="2104"/>
      <c r="CYO2" s="2104"/>
      <c r="CYP2" s="2104"/>
      <c r="CYQ2" s="2104"/>
      <c r="CYR2" s="2104">
        <f>+'IN PHIẾU THU'!CYS2</f>
        <v>0</v>
      </c>
      <c r="CYS2" s="2104"/>
      <c r="CYT2" s="2104"/>
      <c r="CYU2" s="2104"/>
      <c r="CYV2" s="2104"/>
      <c r="CYW2" s="2104"/>
      <c r="CYX2" s="2104"/>
      <c r="CYY2" s="2104"/>
      <c r="CYZ2" s="2104">
        <f>+'IN PHIẾU THU'!CZA2</f>
        <v>0</v>
      </c>
      <c r="CZA2" s="2104"/>
      <c r="CZB2" s="2104"/>
      <c r="CZC2" s="2104"/>
      <c r="CZD2" s="2104"/>
      <c r="CZE2" s="2104"/>
      <c r="CZF2" s="2104"/>
      <c r="CZG2" s="2104"/>
      <c r="CZH2" s="2104">
        <f>+'IN PHIẾU THU'!CZI2</f>
        <v>0</v>
      </c>
      <c r="CZI2" s="2104"/>
      <c r="CZJ2" s="2104"/>
      <c r="CZK2" s="2104"/>
      <c r="CZL2" s="2104"/>
      <c r="CZM2" s="2104"/>
      <c r="CZN2" s="2104"/>
      <c r="CZO2" s="2104"/>
      <c r="CZP2" s="2104">
        <f>+'IN PHIẾU THU'!CZQ2</f>
        <v>0</v>
      </c>
      <c r="CZQ2" s="2104"/>
      <c r="CZR2" s="2104"/>
      <c r="CZS2" s="2104"/>
      <c r="CZT2" s="2104"/>
      <c r="CZU2" s="2104"/>
      <c r="CZV2" s="2104"/>
      <c r="CZW2" s="2104"/>
      <c r="CZX2" s="2104">
        <f>+'IN PHIẾU THU'!CZY2</f>
        <v>0</v>
      </c>
      <c r="CZY2" s="2104"/>
      <c r="CZZ2" s="2104"/>
      <c r="DAA2" s="2104"/>
      <c r="DAB2" s="2104"/>
      <c r="DAC2" s="2104"/>
      <c r="DAD2" s="2104"/>
      <c r="DAE2" s="2104"/>
      <c r="DAF2" s="2104">
        <f>+'IN PHIẾU THU'!DAG2</f>
        <v>0</v>
      </c>
      <c r="DAG2" s="2104"/>
      <c r="DAH2" s="2104"/>
      <c r="DAI2" s="2104"/>
      <c r="DAJ2" s="2104"/>
      <c r="DAK2" s="2104"/>
      <c r="DAL2" s="2104"/>
      <c r="DAM2" s="2104"/>
      <c r="DAN2" s="2104">
        <f>+'IN PHIẾU THU'!DAO2</f>
        <v>0</v>
      </c>
      <c r="DAO2" s="2104"/>
      <c r="DAP2" s="2104"/>
      <c r="DAQ2" s="2104"/>
      <c r="DAR2" s="2104"/>
      <c r="DAS2" s="2104"/>
      <c r="DAT2" s="2104"/>
      <c r="DAU2" s="2104"/>
      <c r="DAV2" s="2104">
        <f>+'IN PHIẾU THU'!DAW2</f>
        <v>0</v>
      </c>
      <c r="DAW2" s="2104"/>
      <c r="DAX2" s="2104"/>
      <c r="DAY2" s="2104"/>
      <c r="DAZ2" s="2104"/>
      <c r="DBA2" s="2104"/>
      <c r="DBB2" s="2104"/>
      <c r="DBC2" s="2104"/>
      <c r="DBD2" s="2104">
        <f>+'IN PHIẾU THU'!DBE2</f>
        <v>0</v>
      </c>
      <c r="DBE2" s="2104"/>
      <c r="DBF2" s="2104"/>
      <c r="DBG2" s="2104"/>
      <c r="DBH2" s="2104"/>
      <c r="DBI2" s="2104"/>
      <c r="DBJ2" s="2104"/>
      <c r="DBK2" s="2104"/>
      <c r="DBL2" s="2104">
        <f>+'IN PHIẾU THU'!DBM2</f>
        <v>0</v>
      </c>
      <c r="DBM2" s="2104"/>
      <c r="DBN2" s="2104"/>
      <c r="DBO2" s="2104"/>
      <c r="DBP2" s="2104"/>
      <c r="DBQ2" s="2104"/>
      <c r="DBR2" s="2104"/>
      <c r="DBS2" s="2104"/>
      <c r="DBT2" s="2104">
        <f>+'IN PHIẾU THU'!DBU2</f>
        <v>0</v>
      </c>
      <c r="DBU2" s="2104"/>
      <c r="DBV2" s="2104"/>
      <c r="DBW2" s="2104"/>
      <c r="DBX2" s="2104"/>
      <c r="DBY2" s="2104"/>
      <c r="DBZ2" s="2104"/>
      <c r="DCA2" s="2104"/>
      <c r="DCB2" s="2104">
        <f>+'IN PHIẾU THU'!DCC2</f>
        <v>0</v>
      </c>
      <c r="DCC2" s="2104"/>
      <c r="DCD2" s="2104"/>
      <c r="DCE2" s="2104"/>
      <c r="DCF2" s="2104"/>
      <c r="DCG2" s="2104"/>
      <c r="DCH2" s="2104"/>
      <c r="DCI2" s="2104"/>
      <c r="DCJ2" s="2104">
        <f>+'IN PHIẾU THU'!DCK2</f>
        <v>0</v>
      </c>
      <c r="DCK2" s="2104"/>
      <c r="DCL2" s="2104"/>
      <c r="DCM2" s="2104"/>
      <c r="DCN2" s="2104"/>
      <c r="DCO2" s="2104"/>
      <c r="DCP2" s="2104"/>
      <c r="DCQ2" s="2104"/>
      <c r="DCR2" s="2104">
        <f>+'IN PHIẾU THU'!DCS2</f>
        <v>0</v>
      </c>
      <c r="DCS2" s="2104"/>
      <c r="DCT2" s="2104"/>
      <c r="DCU2" s="2104"/>
      <c r="DCV2" s="2104"/>
      <c r="DCW2" s="2104"/>
      <c r="DCX2" s="2104"/>
      <c r="DCY2" s="2104"/>
      <c r="DCZ2" s="2104">
        <f>+'IN PHIẾU THU'!DDA2</f>
        <v>0</v>
      </c>
      <c r="DDA2" s="2104"/>
      <c r="DDB2" s="2104"/>
      <c r="DDC2" s="2104"/>
      <c r="DDD2" s="2104"/>
      <c r="DDE2" s="2104"/>
      <c r="DDF2" s="2104"/>
      <c r="DDG2" s="2104"/>
      <c r="DDH2" s="2104">
        <f>+'IN PHIẾU THU'!DDI2</f>
        <v>0</v>
      </c>
      <c r="DDI2" s="2104"/>
      <c r="DDJ2" s="2104"/>
      <c r="DDK2" s="2104"/>
      <c r="DDL2" s="2104"/>
      <c r="DDM2" s="2104"/>
      <c r="DDN2" s="2104"/>
      <c r="DDO2" s="2104"/>
      <c r="DDP2" s="2104">
        <f>+'IN PHIẾU THU'!DDQ2</f>
        <v>0</v>
      </c>
      <c r="DDQ2" s="2104"/>
      <c r="DDR2" s="2104"/>
      <c r="DDS2" s="2104"/>
      <c r="DDT2" s="2104"/>
      <c r="DDU2" s="2104"/>
      <c r="DDV2" s="2104"/>
      <c r="DDW2" s="2104"/>
      <c r="DDX2" s="2104">
        <f>+'IN PHIẾU THU'!DDY2</f>
        <v>0</v>
      </c>
      <c r="DDY2" s="2104"/>
      <c r="DDZ2" s="2104"/>
      <c r="DEA2" s="2104"/>
      <c r="DEB2" s="2104"/>
      <c r="DEC2" s="2104"/>
      <c r="DED2" s="2104"/>
      <c r="DEE2" s="2104"/>
      <c r="DEF2" s="2104">
        <f>+'IN PHIẾU THU'!DEG2</f>
        <v>0</v>
      </c>
      <c r="DEG2" s="2104"/>
      <c r="DEH2" s="2104"/>
      <c r="DEI2" s="2104"/>
      <c r="DEJ2" s="2104"/>
      <c r="DEK2" s="2104"/>
      <c r="DEL2" s="2104"/>
      <c r="DEM2" s="2104"/>
      <c r="DEN2" s="2104">
        <f>+'IN PHIẾU THU'!DEO2</f>
        <v>0</v>
      </c>
      <c r="DEO2" s="2104"/>
      <c r="DEP2" s="2104"/>
      <c r="DEQ2" s="2104"/>
      <c r="DER2" s="2104"/>
      <c r="DES2" s="2104"/>
      <c r="DET2" s="2104"/>
      <c r="DEU2" s="2104"/>
      <c r="DEV2" s="2104">
        <f>+'IN PHIẾU THU'!DEW2</f>
        <v>0</v>
      </c>
      <c r="DEW2" s="2104"/>
      <c r="DEX2" s="2104"/>
      <c r="DEY2" s="2104"/>
      <c r="DEZ2" s="2104"/>
      <c r="DFA2" s="2104"/>
      <c r="DFB2" s="2104"/>
      <c r="DFC2" s="2104"/>
      <c r="DFD2" s="2104">
        <f>+'IN PHIẾU THU'!DFE2</f>
        <v>0</v>
      </c>
      <c r="DFE2" s="2104"/>
      <c r="DFF2" s="2104"/>
      <c r="DFG2" s="2104"/>
      <c r="DFH2" s="2104"/>
      <c r="DFI2" s="2104"/>
      <c r="DFJ2" s="2104"/>
      <c r="DFK2" s="2104"/>
      <c r="DFL2" s="2104">
        <f>+'IN PHIẾU THU'!DFM2</f>
        <v>0</v>
      </c>
      <c r="DFM2" s="2104"/>
      <c r="DFN2" s="2104"/>
      <c r="DFO2" s="2104"/>
      <c r="DFP2" s="2104"/>
      <c r="DFQ2" s="2104"/>
      <c r="DFR2" s="2104"/>
      <c r="DFS2" s="2104"/>
      <c r="DFT2" s="2104">
        <f>+'IN PHIẾU THU'!DFU2</f>
        <v>0</v>
      </c>
      <c r="DFU2" s="2104"/>
      <c r="DFV2" s="2104"/>
      <c r="DFW2" s="2104"/>
      <c r="DFX2" s="2104"/>
      <c r="DFY2" s="2104"/>
      <c r="DFZ2" s="2104"/>
      <c r="DGA2" s="2104"/>
      <c r="DGB2" s="2104">
        <f>+'IN PHIẾU THU'!DGC2</f>
        <v>0</v>
      </c>
      <c r="DGC2" s="2104"/>
      <c r="DGD2" s="2104"/>
      <c r="DGE2" s="2104"/>
      <c r="DGF2" s="2104"/>
      <c r="DGG2" s="2104"/>
      <c r="DGH2" s="2104"/>
      <c r="DGI2" s="2104"/>
      <c r="DGJ2" s="2104">
        <f>+'IN PHIẾU THU'!DGK2</f>
        <v>0</v>
      </c>
      <c r="DGK2" s="2104"/>
      <c r="DGL2" s="2104"/>
      <c r="DGM2" s="2104"/>
      <c r="DGN2" s="2104"/>
      <c r="DGO2" s="2104"/>
      <c r="DGP2" s="2104"/>
      <c r="DGQ2" s="2104"/>
      <c r="DGR2" s="2104">
        <f>+'IN PHIẾU THU'!DGS2</f>
        <v>0</v>
      </c>
      <c r="DGS2" s="2104"/>
      <c r="DGT2" s="2104"/>
      <c r="DGU2" s="2104"/>
      <c r="DGV2" s="2104"/>
      <c r="DGW2" s="2104"/>
      <c r="DGX2" s="2104"/>
      <c r="DGY2" s="2104"/>
      <c r="DGZ2" s="2104">
        <f>+'IN PHIẾU THU'!DHA2</f>
        <v>0</v>
      </c>
      <c r="DHA2" s="2104"/>
      <c r="DHB2" s="2104"/>
      <c r="DHC2" s="2104"/>
      <c r="DHD2" s="2104"/>
      <c r="DHE2" s="2104"/>
      <c r="DHF2" s="2104"/>
      <c r="DHG2" s="2104"/>
      <c r="DHH2" s="2104">
        <f>+'IN PHIẾU THU'!DHI2</f>
        <v>0</v>
      </c>
      <c r="DHI2" s="2104"/>
      <c r="DHJ2" s="2104"/>
      <c r="DHK2" s="2104"/>
      <c r="DHL2" s="2104"/>
      <c r="DHM2" s="2104"/>
      <c r="DHN2" s="2104"/>
      <c r="DHO2" s="2104"/>
      <c r="DHP2" s="2104">
        <f>+'IN PHIẾU THU'!DHQ2</f>
        <v>0</v>
      </c>
      <c r="DHQ2" s="2104"/>
      <c r="DHR2" s="2104"/>
      <c r="DHS2" s="2104"/>
      <c r="DHT2" s="2104"/>
      <c r="DHU2" s="2104"/>
      <c r="DHV2" s="2104"/>
      <c r="DHW2" s="2104"/>
      <c r="DHX2" s="2104">
        <f>+'IN PHIẾU THU'!DHY2</f>
        <v>0</v>
      </c>
      <c r="DHY2" s="2104"/>
      <c r="DHZ2" s="2104"/>
      <c r="DIA2" s="2104"/>
      <c r="DIB2" s="2104"/>
      <c r="DIC2" s="2104"/>
      <c r="DID2" s="2104"/>
      <c r="DIE2" s="2104"/>
      <c r="DIF2" s="2104">
        <f>+'IN PHIẾU THU'!DIG2</f>
        <v>0</v>
      </c>
      <c r="DIG2" s="2104"/>
      <c r="DIH2" s="2104"/>
      <c r="DII2" s="2104"/>
      <c r="DIJ2" s="2104"/>
      <c r="DIK2" s="2104"/>
      <c r="DIL2" s="2104"/>
      <c r="DIM2" s="2104"/>
      <c r="DIN2" s="2104">
        <f>+'IN PHIẾU THU'!DIO2</f>
        <v>0</v>
      </c>
      <c r="DIO2" s="2104"/>
      <c r="DIP2" s="2104"/>
      <c r="DIQ2" s="2104"/>
      <c r="DIR2" s="2104"/>
      <c r="DIS2" s="2104"/>
      <c r="DIT2" s="2104"/>
      <c r="DIU2" s="2104"/>
      <c r="DIV2" s="2104">
        <f>+'IN PHIẾU THU'!DIW2</f>
        <v>0</v>
      </c>
      <c r="DIW2" s="2104"/>
      <c r="DIX2" s="2104"/>
      <c r="DIY2" s="2104"/>
      <c r="DIZ2" s="2104"/>
      <c r="DJA2" s="2104"/>
      <c r="DJB2" s="2104"/>
      <c r="DJC2" s="2104"/>
      <c r="DJD2" s="2104">
        <f>+'IN PHIẾU THU'!DJE2</f>
        <v>0</v>
      </c>
      <c r="DJE2" s="2104"/>
      <c r="DJF2" s="2104"/>
      <c r="DJG2" s="2104"/>
      <c r="DJH2" s="2104"/>
      <c r="DJI2" s="2104"/>
      <c r="DJJ2" s="2104"/>
      <c r="DJK2" s="2104"/>
      <c r="DJL2" s="2104">
        <f>+'IN PHIẾU THU'!DJM2</f>
        <v>0</v>
      </c>
      <c r="DJM2" s="2104"/>
      <c r="DJN2" s="2104"/>
      <c r="DJO2" s="2104"/>
      <c r="DJP2" s="2104"/>
      <c r="DJQ2" s="2104"/>
      <c r="DJR2" s="2104"/>
      <c r="DJS2" s="2104"/>
      <c r="DJT2" s="2104">
        <f>+'IN PHIẾU THU'!DJU2</f>
        <v>0</v>
      </c>
      <c r="DJU2" s="2104"/>
      <c r="DJV2" s="2104"/>
      <c r="DJW2" s="2104"/>
      <c r="DJX2" s="2104"/>
      <c r="DJY2" s="2104"/>
      <c r="DJZ2" s="2104"/>
      <c r="DKA2" s="2104"/>
      <c r="DKB2" s="2104">
        <f>+'IN PHIẾU THU'!DKC2</f>
        <v>0</v>
      </c>
      <c r="DKC2" s="2104"/>
      <c r="DKD2" s="2104"/>
      <c r="DKE2" s="2104"/>
      <c r="DKF2" s="2104"/>
      <c r="DKG2" s="2104"/>
      <c r="DKH2" s="2104"/>
      <c r="DKI2" s="2104"/>
      <c r="DKJ2" s="2104">
        <f>+'IN PHIẾU THU'!DKK2</f>
        <v>0</v>
      </c>
      <c r="DKK2" s="2104"/>
      <c r="DKL2" s="2104"/>
      <c r="DKM2" s="2104"/>
      <c r="DKN2" s="2104"/>
      <c r="DKO2" s="2104"/>
      <c r="DKP2" s="2104"/>
      <c r="DKQ2" s="2104"/>
      <c r="DKR2" s="2104">
        <f>+'IN PHIẾU THU'!DKS2</f>
        <v>0</v>
      </c>
      <c r="DKS2" s="2104"/>
      <c r="DKT2" s="2104"/>
      <c r="DKU2" s="2104"/>
      <c r="DKV2" s="2104"/>
      <c r="DKW2" s="2104"/>
      <c r="DKX2" s="2104"/>
      <c r="DKY2" s="2104"/>
      <c r="DKZ2" s="2104">
        <f>+'IN PHIẾU THU'!DLA2</f>
        <v>0</v>
      </c>
      <c r="DLA2" s="2104"/>
      <c r="DLB2" s="2104"/>
      <c r="DLC2" s="2104"/>
      <c r="DLD2" s="2104"/>
      <c r="DLE2" s="2104"/>
      <c r="DLF2" s="2104"/>
      <c r="DLG2" s="2104"/>
      <c r="DLH2" s="2104">
        <f>+'IN PHIẾU THU'!DLI2</f>
        <v>0</v>
      </c>
      <c r="DLI2" s="2104"/>
      <c r="DLJ2" s="2104"/>
      <c r="DLK2" s="2104"/>
      <c r="DLL2" s="2104"/>
      <c r="DLM2" s="2104"/>
      <c r="DLN2" s="2104"/>
      <c r="DLO2" s="2104"/>
      <c r="DLP2" s="2104">
        <f>+'IN PHIẾU THU'!DLQ2</f>
        <v>0</v>
      </c>
      <c r="DLQ2" s="2104"/>
      <c r="DLR2" s="2104"/>
      <c r="DLS2" s="2104"/>
      <c r="DLT2" s="2104"/>
      <c r="DLU2" s="2104"/>
      <c r="DLV2" s="2104"/>
      <c r="DLW2" s="2104"/>
      <c r="DLX2" s="2104">
        <f>+'IN PHIẾU THU'!DLY2</f>
        <v>0</v>
      </c>
      <c r="DLY2" s="2104"/>
      <c r="DLZ2" s="2104"/>
      <c r="DMA2" s="2104"/>
      <c r="DMB2" s="2104"/>
      <c r="DMC2" s="2104"/>
      <c r="DMD2" s="2104"/>
      <c r="DME2" s="2104"/>
      <c r="DMF2" s="2104">
        <f>+'IN PHIẾU THU'!DMG2</f>
        <v>0</v>
      </c>
      <c r="DMG2" s="2104"/>
      <c r="DMH2" s="2104"/>
      <c r="DMI2" s="2104"/>
      <c r="DMJ2" s="2104"/>
      <c r="DMK2" s="2104"/>
      <c r="DML2" s="2104"/>
      <c r="DMM2" s="2104"/>
      <c r="DMN2" s="2104">
        <f>+'IN PHIẾU THU'!DMO2</f>
        <v>0</v>
      </c>
      <c r="DMO2" s="2104"/>
      <c r="DMP2" s="2104"/>
      <c r="DMQ2" s="2104"/>
      <c r="DMR2" s="2104"/>
      <c r="DMS2" s="2104"/>
      <c r="DMT2" s="2104"/>
      <c r="DMU2" s="2104"/>
      <c r="DMV2" s="2104">
        <f>+'IN PHIẾU THU'!DMW2</f>
        <v>0</v>
      </c>
      <c r="DMW2" s="2104"/>
      <c r="DMX2" s="2104"/>
      <c r="DMY2" s="2104"/>
      <c r="DMZ2" s="2104"/>
      <c r="DNA2" s="2104"/>
      <c r="DNB2" s="2104"/>
      <c r="DNC2" s="2104"/>
      <c r="DND2" s="2104">
        <f>+'IN PHIẾU THU'!DNE2</f>
        <v>0</v>
      </c>
      <c r="DNE2" s="2104"/>
      <c r="DNF2" s="2104"/>
      <c r="DNG2" s="2104"/>
      <c r="DNH2" s="2104"/>
      <c r="DNI2" s="2104"/>
      <c r="DNJ2" s="2104"/>
      <c r="DNK2" s="2104"/>
      <c r="DNL2" s="2104">
        <f>+'IN PHIẾU THU'!DNM2</f>
        <v>0</v>
      </c>
      <c r="DNM2" s="2104"/>
      <c r="DNN2" s="2104"/>
      <c r="DNO2" s="2104"/>
      <c r="DNP2" s="2104"/>
      <c r="DNQ2" s="2104"/>
      <c r="DNR2" s="2104"/>
      <c r="DNS2" s="2104"/>
      <c r="DNT2" s="2104">
        <f>+'IN PHIẾU THU'!DNU2</f>
        <v>0</v>
      </c>
      <c r="DNU2" s="2104"/>
      <c r="DNV2" s="2104"/>
      <c r="DNW2" s="2104"/>
      <c r="DNX2" s="2104"/>
      <c r="DNY2" s="2104"/>
      <c r="DNZ2" s="2104"/>
      <c r="DOA2" s="2104"/>
      <c r="DOB2" s="2104">
        <f>+'IN PHIẾU THU'!DOC2</f>
        <v>0</v>
      </c>
      <c r="DOC2" s="2104"/>
      <c r="DOD2" s="2104"/>
      <c r="DOE2" s="2104"/>
      <c r="DOF2" s="2104"/>
      <c r="DOG2" s="2104"/>
      <c r="DOH2" s="2104"/>
      <c r="DOI2" s="2104"/>
      <c r="DOJ2" s="2104">
        <f>+'IN PHIẾU THU'!DOK2</f>
        <v>0</v>
      </c>
      <c r="DOK2" s="2104"/>
      <c r="DOL2" s="2104"/>
      <c r="DOM2" s="2104"/>
      <c r="DON2" s="2104"/>
      <c r="DOO2" s="2104"/>
      <c r="DOP2" s="2104"/>
      <c r="DOQ2" s="2104"/>
      <c r="DOR2" s="2104">
        <f>+'IN PHIẾU THU'!DOS2</f>
        <v>0</v>
      </c>
      <c r="DOS2" s="2104"/>
      <c r="DOT2" s="2104"/>
      <c r="DOU2" s="2104"/>
      <c r="DOV2" s="2104"/>
      <c r="DOW2" s="2104"/>
      <c r="DOX2" s="2104"/>
      <c r="DOY2" s="2104"/>
      <c r="DOZ2" s="2104">
        <f>+'IN PHIẾU THU'!DPA2</f>
        <v>0</v>
      </c>
      <c r="DPA2" s="2104"/>
      <c r="DPB2" s="2104"/>
      <c r="DPC2" s="2104"/>
      <c r="DPD2" s="2104"/>
      <c r="DPE2" s="2104"/>
      <c r="DPF2" s="2104"/>
      <c r="DPG2" s="2104"/>
      <c r="DPH2" s="2104">
        <f>+'IN PHIẾU THU'!DPI2</f>
        <v>0</v>
      </c>
      <c r="DPI2" s="2104"/>
      <c r="DPJ2" s="2104"/>
      <c r="DPK2" s="2104"/>
      <c r="DPL2" s="2104"/>
      <c r="DPM2" s="2104"/>
      <c r="DPN2" s="2104"/>
      <c r="DPO2" s="2104"/>
      <c r="DPP2" s="2104">
        <f>+'IN PHIẾU THU'!DPQ2</f>
        <v>0</v>
      </c>
      <c r="DPQ2" s="2104"/>
      <c r="DPR2" s="2104"/>
      <c r="DPS2" s="2104"/>
      <c r="DPT2" s="2104"/>
      <c r="DPU2" s="2104"/>
      <c r="DPV2" s="2104"/>
      <c r="DPW2" s="2104"/>
      <c r="DPX2" s="2104">
        <f>+'IN PHIẾU THU'!DPY2</f>
        <v>0</v>
      </c>
      <c r="DPY2" s="2104"/>
      <c r="DPZ2" s="2104"/>
      <c r="DQA2" s="2104"/>
      <c r="DQB2" s="2104"/>
      <c r="DQC2" s="2104"/>
      <c r="DQD2" s="2104"/>
      <c r="DQE2" s="2104"/>
      <c r="DQF2" s="2104">
        <f>+'IN PHIẾU THU'!DQG2</f>
        <v>0</v>
      </c>
      <c r="DQG2" s="2104"/>
      <c r="DQH2" s="2104"/>
      <c r="DQI2" s="2104"/>
      <c r="DQJ2" s="2104"/>
      <c r="DQK2" s="2104"/>
      <c r="DQL2" s="2104"/>
      <c r="DQM2" s="2104"/>
      <c r="DQN2" s="2104">
        <f>+'IN PHIẾU THU'!DQO2</f>
        <v>0</v>
      </c>
      <c r="DQO2" s="2104"/>
      <c r="DQP2" s="2104"/>
      <c r="DQQ2" s="2104"/>
      <c r="DQR2" s="2104"/>
      <c r="DQS2" s="2104"/>
      <c r="DQT2" s="2104"/>
      <c r="DQU2" s="2104"/>
      <c r="DQV2" s="2104">
        <f>+'IN PHIẾU THU'!DQW2</f>
        <v>0</v>
      </c>
      <c r="DQW2" s="2104"/>
      <c r="DQX2" s="2104"/>
      <c r="DQY2" s="2104"/>
      <c r="DQZ2" s="2104"/>
      <c r="DRA2" s="2104"/>
      <c r="DRB2" s="2104"/>
      <c r="DRC2" s="2104"/>
      <c r="DRD2" s="2104">
        <f>+'IN PHIẾU THU'!DRE2</f>
        <v>0</v>
      </c>
      <c r="DRE2" s="2104"/>
      <c r="DRF2" s="2104"/>
      <c r="DRG2" s="2104"/>
      <c r="DRH2" s="2104"/>
      <c r="DRI2" s="2104"/>
      <c r="DRJ2" s="2104"/>
      <c r="DRK2" s="2104"/>
      <c r="DRL2" s="2104">
        <f>+'IN PHIẾU THU'!DRM2</f>
        <v>0</v>
      </c>
      <c r="DRM2" s="2104"/>
      <c r="DRN2" s="2104"/>
      <c r="DRO2" s="2104"/>
      <c r="DRP2" s="2104"/>
      <c r="DRQ2" s="2104"/>
      <c r="DRR2" s="2104"/>
      <c r="DRS2" s="2104"/>
      <c r="DRT2" s="2104">
        <f>+'IN PHIẾU THU'!DRU2</f>
        <v>0</v>
      </c>
      <c r="DRU2" s="2104"/>
      <c r="DRV2" s="2104"/>
      <c r="DRW2" s="2104"/>
      <c r="DRX2" s="2104"/>
      <c r="DRY2" s="2104"/>
      <c r="DRZ2" s="2104"/>
      <c r="DSA2" s="2104"/>
      <c r="DSB2" s="2104">
        <f>+'IN PHIẾU THU'!DSC2</f>
        <v>0</v>
      </c>
      <c r="DSC2" s="2104"/>
      <c r="DSD2" s="2104"/>
      <c r="DSE2" s="2104"/>
      <c r="DSF2" s="2104"/>
      <c r="DSG2" s="2104"/>
      <c r="DSH2" s="2104"/>
      <c r="DSI2" s="2104"/>
      <c r="DSJ2" s="2104">
        <f>+'IN PHIẾU THU'!DSK2</f>
        <v>0</v>
      </c>
      <c r="DSK2" s="2104"/>
      <c r="DSL2" s="2104"/>
      <c r="DSM2" s="2104"/>
      <c r="DSN2" s="2104"/>
      <c r="DSO2" s="2104"/>
      <c r="DSP2" s="2104"/>
      <c r="DSQ2" s="2104"/>
      <c r="DSR2" s="2104">
        <f>+'IN PHIẾU THU'!DSS2</f>
        <v>0</v>
      </c>
      <c r="DSS2" s="2104"/>
      <c r="DST2" s="2104"/>
      <c r="DSU2" s="2104"/>
      <c r="DSV2" s="2104"/>
      <c r="DSW2" s="2104"/>
      <c r="DSX2" s="2104"/>
      <c r="DSY2" s="2104"/>
      <c r="DSZ2" s="2104">
        <f>+'IN PHIẾU THU'!DTA2</f>
        <v>0</v>
      </c>
      <c r="DTA2" s="2104"/>
      <c r="DTB2" s="2104"/>
      <c r="DTC2" s="2104"/>
      <c r="DTD2" s="2104"/>
      <c r="DTE2" s="2104"/>
      <c r="DTF2" s="2104"/>
      <c r="DTG2" s="2104"/>
      <c r="DTH2" s="2104">
        <f>+'IN PHIẾU THU'!DTI2</f>
        <v>0</v>
      </c>
      <c r="DTI2" s="2104"/>
      <c r="DTJ2" s="2104"/>
      <c r="DTK2" s="2104"/>
      <c r="DTL2" s="2104"/>
      <c r="DTM2" s="2104"/>
      <c r="DTN2" s="2104"/>
      <c r="DTO2" s="2104"/>
      <c r="DTP2" s="2104">
        <f>+'IN PHIẾU THU'!DTQ2</f>
        <v>0</v>
      </c>
      <c r="DTQ2" s="2104"/>
      <c r="DTR2" s="2104"/>
      <c r="DTS2" s="2104"/>
      <c r="DTT2" s="2104"/>
      <c r="DTU2" s="2104"/>
      <c r="DTV2" s="2104"/>
      <c r="DTW2" s="2104"/>
      <c r="DTX2" s="2104">
        <f>+'IN PHIẾU THU'!DTY2</f>
        <v>0</v>
      </c>
      <c r="DTY2" s="2104"/>
      <c r="DTZ2" s="2104"/>
      <c r="DUA2" s="2104"/>
      <c r="DUB2" s="2104"/>
      <c r="DUC2" s="2104"/>
      <c r="DUD2" s="2104"/>
      <c r="DUE2" s="2104"/>
      <c r="DUF2" s="2104">
        <f>+'IN PHIẾU THU'!DUG2</f>
        <v>0</v>
      </c>
      <c r="DUG2" s="2104"/>
      <c r="DUH2" s="2104"/>
      <c r="DUI2" s="2104"/>
      <c r="DUJ2" s="2104"/>
      <c r="DUK2" s="2104"/>
      <c r="DUL2" s="2104"/>
      <c r="DUM2" s="2104"/>
      <c r="DUN2" s="2104">
        <f>+'IN PHIẾU THU'!DUO2</f>
        <v>0</v>
      </c>
      <c r="DUO2" s="2104"/>
      <c r="DUP2" s="2104"/>
      <c r="DUQ2" s="2104"/>
      <c r="DUR2" s="2104"/>
      <c r="DUS2" s="2104"/>
      <c r="DUT2" s="2104"/>
      <c r="DUU2" s="2104"/>
      <c r="DUV2" s="2104">
        <f>+'IN PHIẾU THU'!DUW2</f>
        <v>0</v>
      </c>
      <c r="DUW2" s="2104"/>
      <c r="DUX2" s="2104"/>
      <c r="DUY2" s="2104"/>
      <c r="DUZ2" s="2104"/>
      <c r="DVA2" s="2104"/>
      <c r="DVB2" s="2104"/>
      <c r="DVC2" s="2104"/>
      <c r="DVD2" s="2104">
        <f>+'IN PHIẾU THU'!DVE2</f>
        <v>0</v>
      </c>
      <c r="DVE2" s="2104"/>
      <c r="DVF2" s="2104"/>
      <c r="DVG2" s="2104"/>
      <c r="DVH2" s="2104"/>
      <c r="DVI2" s="2104"/>
      <c r="DVJ2" s="2104"/>
      <c r="DVK2" s="2104"/>
      <c r="DVL2" s="2104">
        <f>+'IN PHIẾU THU'!DVM2</f>
        <v>0</v>
      </c>
      <c r="DVM2" s="2104"/>
      <c r="DVN2" s="2104"/>
      <c r="DVO2" s="2104"/>
      <c r="DVP2" s="2104"/>
      <c r="DVQ2" s="2104"/>
      <c r="DVR2" s="2104"/>
      <c r="DVS2" s="2104"/>
      <c r="DVT2" s="2104">
        <f>+'IN PHIẾU THU'!DVU2</f>
        <v>0</v>
      </c>
      <c r="DVU2" s="2104"/>
      <c r="DVV2" s="2104"/>
      <c r="DVW2" s="2104"/>
      <c r="DVX2" s="2104"/>
      <c r="DVY2" s="2104"/>
      <c r="DVZ2" s="2104"/>
      <c r="DWA2" s="2104"/>
      <c r="DWB2" s="2104">
        <f>+'IN PHIẾU THU'!DWC2</f>
        <v>0</v>
      </c>
      <c r="DWC2" s="2104"/>
      <c r="DWD2" s="2104"/>
      <c r="DWE2" s="2104"/>
      <c r="DWF2" s="2104"/>
      <c r="DWG2" s="2104"/>
      <c r="DWH2" s="2104"/>
      <c r="DWI2" s="2104"/>
      <c r="DWJ2" s="2104">
        <f>+'IN PHIẾU THU'!DWK2</f>
        <v>0</v>
      </c>
      <c r="DWK2" s="2104"/>
      <c r="DWL2" s="2104"/>
      <c r="DWM2" s="2104"/>
      <c r="DWN2" s="2104"/>
      <c r="DWO2" s="2104"/>
      <c r="DWP2" s="2104"/>
      <c r="DWQ2" s="2104"/>
      <c r="DWR2" s="2104">
        <f>+'IN PHIẾU THU'!DWS2</f>
        <v>0</v>
      </c>
      <c r="DWS2" s="2104"/>
      <c r="DWT2" s="2104"/>
      <c r="DWU2" s="2104"/>
      <c r="DWV2" s="2104"/>
      <c r="DWW2" s="2104"/>
      <c r="DWX2" s="2104"/>
      <c r="DWY2" s="2104"/>
      <c r="DWZ2" s="2104">
        <f>+'IN PHIẾU THU'!DXA2</f>
        <v>0</v>
      </c>
      <c r="DXA2" s="2104"/>
      <c r="DXB2" s="2104"/>
      <c r="DXC2" s="2104"/>
      <c r="DXD2" s="2104"/>
      <c r="DXE2" s="2104"/>
      <c r="DXF2" s="2104"/>
      <c r="DXG2" s="2104"/>
      <c r="DXH2" s="2104">
        <f>+'IN PHIẾU THU'!DXI2</f>
        <v>0</v>
      </c>
      <c r="DXI2" s="2104"/>
      <c r="DXJ2" s="2104"/>
      <c r="DXK2" s="2104"/>
      <c r="DXL2" s="2104"/>
      <c r="DXM2" s="2104"/>
      <c r="DXN2" s="2104"/>
      <c r="DXO2" s="2104"/>
      <c r="DXP2" s="2104">
        <f>+'IN PHIẾU THU'!DXQ2</f>
        <v>0</v>
      </c>
      <c r="DXQ2" s="2104"/>
      <c r="DXR2" s="2104"/>
      <c r="DXS2" s="2104"/>
      <c r="DXT2" s="2104"/>
      <c r="DXU2" s="2104"/>
      <c r="DXV2" s="2104"/>
      <c r="DXW2" s="2104"/>
      <c r="DXX2" s="2104">
        <f>+'IN PHIẾU THU'!DXY2</f>
        <v>0</v>
      </c>
      <c r="DXY2" s="2104"/>
      <c r="DXZ2" s="2104"/>
      <c r="DYA2" s="2104"/>
      <c r="DYB2" s="2104"/>
      <c r="DYC2" s="2104"/>
      <c r="DYD2" s="2104"/>
      <c r="DYE2" s="2104"/>
      <c r="DYF2" s="2104">
        <f>+'IN PHIẾU THU'!DYG2</f>
        <v>0</v>
      </c>
      <c r="DYG2" s="2104"/>
      <c r="DYH2" s="2104"/>
      <c r="DYI2" s="2104"/>
      <c r="DYJ2" s="2104"/>
      <c r="DYK2" s="2104"/>
      <c r="DYL2" s="2104"/>
      <c r="DYM2" s="2104"/>
      <c r="DYN2" s="2104">
        <f>+'IN PHIẾU THU'!DYO2</f>
        <v>0</v>
      </c>
      <c r="DYO2" s="2104"/>
      <c r="DYP2" s="2104"/>
      <c r="DYQ2" s="2104"/>
      <c r="DYR2" s="2104"/>
      <c r="DYS2" s="2104"/>
      <c r="DYT2" s="2104"/>
      <c r="DYU2" s="2104"/>
      <c r="DYV2" s="2104">
        <f>+'IN PHIẾU THU'!DYW2</f>
        <v>0</v>
      </c>
      <c r="DYW2" s="2104"/>
      <c r="DYX2" s="2104"/>
      <c r="DYY2" s="2104"/>
      <c r="DYZ2" s="2104"/>
      <c r="DZA2" s="2104"/>
      <c r="DZB2" s="2104"/>
      <c r="DZC2" s="2104"/>
      <c r="DZD2" s="2104">
        <f>+'IN PHIẾU THU'!DZE2</f>
        <v>0</v>
      </c>
      <c r="DZE2" s="2104"/>
      <c r="DZF2" s="2104"/>
      <c r="DZG2" s="2104"/>
      <c r="DZH2" s="2104"/>
      <c r="DZI2" s="2104"/>
      <c r="DZJ2" s="2104"/>
      <c r="DZK2" s="2104"/>
      <c r="DZL2" s="2104">
        <f>+'IN PHIẾU THU'!DZM2</f>
        <v>0</v>
      </c>
      <c r="DZM2" s="2104"/>
      <c r="DZN2" s="2104"/>
      <c r="DZO2" s="2104"/>
      <c r="DZP2" s="2104"/>
      <c r="DZQ2" s="2104"/>
      <c r="DZR2" s="2104"/>
      <c r="DZS2" s="2104"/>
      <c r="DZT2" s="2104">
        <f>+'IN PHIẾU THU'!DZU2</f>
        <v>0</v>
      </c>
      <c r="DZU2" s="2104"/>
      <c r="DZV2" s="2104"/>
      <c r="DZW2" s="2104"/>
      <c r="DZX2" s="2104"/>
      <c r="DZY2" s="2104"/>
      <c r="DZZ2" s="2104"/>
      <c r="EAA2" s="2104"/>
      <c r="EAB2" s="2104">
        <f>+'IN PHIẾU THU'!EAC2</f>
        <v>0</v>
      </c>
      <c r="EAC2" s="2104"/>
      <c r="EAD2" s="2104"/>
      <c r="EAE2" s="2104"/>
      <c r="EAF2" s="2104"/>
      <c r="EAG2" s="2104"/>
      <c r="EAH2" s="2104"/>
      <c r="EAI2" s="2104"/>
      <c r="EAJ2" s="2104">
        <f>+'IN PHIẾU THU'!EAK2</f>
        <v>0</v>
      </c>
      <c r="EAK2" s="2104"/>
      <c r="EAL2" s="2104"/>
      <c r="EAM2" s="2104"/>
      <c r="EAN2" s="2104"/>
      <c r="EAO2" s="2104"/>
      <c r="EAP2" s="2104"/>
      <c r="EAQ2" s="2104"/>
      <c r="EAR2" s="2104">
        <f>+'IN PHIẾU THU'!EAS2</f>
        <v>0</v>
      </c>
      <c r="EAS2" s="2104"/>
      <c r="EAT2" s="2104"/>
      <c r="EAU2" s="2104"/>
      <c r="EAV2" s="2104"/>
      <c r="EAW2" s="2104"/>
      <c r="EAX2" s="2104"/>
      <c r="EAY2" s="2104"/>
      <c r="EAZ2" s="2104">
        <f>+'IN PHIẾU THU'!EBA2</f>
        <v>0</v>
      </c>
      <c r="EBA2" s="2104"/>
      <c r="EBB2" s="2104"/>
      <c r="EBC2" s="2104"/>
      <c r="EBD2" s="2104"/>
      <c r="EBE2" s="2104"/>
      <c r="EBF2" s="2104"/>
      <c r="EBG2" s="2104"/>
      <c r="EBH2" s="2104">
        <f>+'IN PHIẾU THU'!EBI2</f>
        <v>0</v>
      </c>
      <c r="EBI2" s="2104"/>
      <c r="EBJ2" s="2104"/>
      <c r="EBK2" s="2104"/>
      <c r="EBL2" s="2104"/>
      <c r="EBM2" s="2104"/>
      <c r="EBN2" s="2104"/>
      <c r="EBO2" s="2104"/>
      <c r="EBP2" s="2104">
        <f>+'IN PHIẾU THU'!EBQ2</f>
        <v>0</v>
      </c>
      <c r="EBQ2" s="2104"/>
      <c r="EBR2" s="2104"/>
      <c r="EBS2" s="2104"/>
      <c r="EBT2" s="2104"/>
      <c r="EBU2" s="2104"/>
      <c r="EBV2" s="2104"/>
      <c r="EBW2" s="2104"/>
      <c r="EBX2" s="2104">
        <f>+'IN PHIẾU THU'!EBY2</f>
        <v>0</v>
      </c>
      <c r="EBY2" s="2104"/>
      <c r="EBZ2" s="2104"/>
      <c r="ECA2" s="2104"/>
      <c r="ECB2" s="2104"/>
      <c r="ECC2" s="2104"/>
      <c r="ECD2" s="2104"/>
      <c r="ECE2" s="2104"/>
      <c r="ECF2" s="2104">
        <f>+'IN PHIẾU THU'!ECG2</f>
        <v>0</v>
      </c>
      <c r="ECG2" s="2104"/>
      <c r="ECH2" s="2104"/>
      <c r="ECI2" s="2104"/>
      <c r="ECJ2" s="2104"/>
      <c r="ECK2" s="2104"/>
      <c r="ECL2" s="2104"/>
      <c r="ECM2" s="2104"/>
      <c r="ECN2" s="2104">
        <f>+'IN PHIẾU THU'!ECO2</f>
        <v>0</v>
      </c>
      <c r="ECO2" s="2104"/>
      <c r="ECP2" s="2104"/>
      <c r="ECQ2" s="2104"/>
      <c r="ECR2" s="2104"/>
      <c r="ECS2" s="2104"/>
      <c r="ECT2" s="2104"/>
      <c r="ECU2" s="2104"/>
      <c r="ECV2" s="2104">
        <f>+'IN PHIẾU THU'!ECW2</f>
        <v>0</v>
      </c>
      <c r="ECW2" s="2104"/>
      <c r="ECX2" s="2104"/>
      <c r="ECY2" s="2104"/>
      <c r="ECZ2" s="2104"/>
      <c r="EDA2" s="2104"/>
      <c r="EDB2" s="2104"/>
      <c r="EDC2" s="2104"/>
      <c r="EDD2" s="2104">
        <f>+'IN PHIẾU THU'!EDE2</f>
        <v>0</v>
      </c>
      <c r="EDE2" s="2104"/>
      <c r="EDF2" s="2104"/>
      <c r="EDG2" s="2104"/>
      <c r="EDH2" s="2104"/>
      <c r="EDI2" s="2104"/>
      <c r="EDJ2" s="2104"/>
      <c r="EDK2" s="2104"/>
      <c r="EDL2" s="2104">
        <f>+'IN PHIẾU THU'!EDM2</f>
        <v>0</v>
      </c>
      <c r="EDM2" s="2104"/>
      <c r="EDN2" s="2104"/>
      <c r="EDO2" s="2104"/>
      <c r="EDP2" s="2104"/>
      <c r="EDQ2" s="2104"/>
      <c r="EDR2" s="2104"/>
      <c r="EDS2" s="2104"/>
      <c r="EDT2" s="2104">
        <f>+'IN PHIẾU THU'!EDU2</f>
        <v>0</v>
      </c>
      <c r="EDU2" s="2104"/>
      <c r="EDV2" s="2104"/>
      <c r="EDW2" s="2104"/>
      <c r="EDX2" s="2104"/>
      <c r="EDY2" s="2104"/>
      <c r="EDZ2" s="2104"/>
      <c r="EEA2" s="2104"/>
      <c r="EEB2" s="2104">
        <f>+'IN PHIẾU THU'!EEC2</f>
        <v>0</v>
      </c>
      <c r="EEC2" s="2104"/>
      <c r="EED2" s="2104"/>
      <c r="EEE2" s="2104"/>
      <c r="EEF2" s="2104"/>
      <c r="EEG2" s="2104"/>
      <c r="EEH2" s="2104"/>
      <c r="EEI2" s="2104"/>
      <c r="EEJ2" s="2104">
        <f>+'IN PHIẾU THU'!EEK2</f>
        <v>0</v>
      </c>
      <c r="EEK2" s="2104"/>
      <c r="EEL2" s="2104"/>
      <c r="EEM2" s="2104"/>
      <c r="EEN2" s="2104"/>
      <c r="EEO2" s="2104"/>
      <c r="EEP2" s="2104"/>
      <c r="EEQ2" s="2104"/>
      <c r="EER2" s="2104">
        <f>+'IN PHIẾU THU'!EES2</f>
        <v>0</v>
      </c>
      <c r="EES2" s="2104"/>
      <c r="EET2" s="2104"/>
      <c r="EEU2" s="2104"/>
      <c r="EEV2" s="2104"/>
      <c r="EEW2" s="2104"/>
      <c r="EEX2" s="2104"/>
      <c r="EEY2" s="2104"/>
      <c r="EEZ2" s="2104">
        <f>+'IN PHIẾU THU'!EFA2</f>
        <v>0</v>
      </c>
      <c r="EFA2" s="2104"/>
      <c r="EFB2" s="2104"/>
      <c r="EFC2" s="2104"/>
      <c r="EFD2" s="2104"/>
      <c r="EFE2" s="2104"/>
      <c r="EFF2" s="2104"/>
      <c r="EFG2" s="2104"/>
      <c r="EFH2" s="2104">
        <f>+'IN PHIẾU THU'!EFI2</f>
        <v>0</v>
      </c>
      <c r="EFI2" s="2104"/>
      <c r="EFJ2" s="2104"/>
      <c r="EFK2" s="2104"/>
      <c r="EFL2" s="2104"/>
      <c r="EFM2" s="2104"/>
      <c r="EFN2" s="2104"/>
      <c r="EFO2" s="2104"/>
      <c r="EFP2" s="2104">
        <f>+'IN PHIẾU THU'!EFQ2</f>
        <v>0</v>
      </c>
      <c r="EFQ2" s="2104"/>
      <c r="EFR2" s="2104"/>
      <c r="EFS2" s="2104"/>
      <c r="EFT2" s="2104"/>
      <c r="EFU2" s="2104"/>
      <c r="EFV2" s="2104"/>
      <c r="EFW2" s="2104"/>
      <c r="EFX2" s="2104">
        <f>+'IN PHIẾU THU'!EFY2</f>
        <v>0</v>
      </c>
      <c r="EFY2" s="2104"/>
      <c r="EFZ2" s="2104"/>
      <c r="EGA2" s="2104"/>
      <c r="EGB2" s="2104"/>
      <c r="EGC2" s="2104"/>
      <c r="EGD2" s="2104"/>
      <c r="EGE2" s="2104"/>
      <c r="EGF2" s="2104">
        <f>+'IN PHIẾU THU'!EGG2</f>
        <v>0</v>
      </c>
      <c r="EGG2" s="2104"/>
      <c r="EGH2" s="2104"/>
      <c r="EGI2" s="2104"/>
      <c r="EGJ2" s="2104"/>
      <c r="EGK2" s="2104"/>
      <c r="EGL2" s="2104"/>
      <c r="EGM2" s="2104"/>
      <c r="EGN2" s="2104">
        <f>+'IN PHIẾU THU'!EGO2</f>
        <v>0</v>
      </c>
      <c r="EGO2" s="2104"/>
      <c r="EGP2" s="2104"/>
      <c r="EGQ2" s="2104"/>
      <c r="EGR2" s="2104"/>
      <c r="EGS2" s="2104"/>
      <c r="EGT2" s="2104"/>
      <c r="EGU2" s="2104"/>
      <c r="EGV2" s="2104">
        <f>+'IN PHIẾU THU'!EGW2</f>
        <v>0</v>
      </c>
      <c r="EGW2" s="2104"/>
      <c r="EGX2" s="2104"/>
      <c r="EGY2" s="2104"/>
      <c r="EGZ2" s="2104"/>
      <c r="EHA2" s="2104"/>
      <c r="EHB2" s="2104"/>
      <c r="EHC2" s="2104"/>
      <c r="EHD2" s="2104">
        <f>+'IN PHIẾU THU'!EHE2</f>
        <v>0</v>
      </c>
      <c r="EHE2" s="2104"/>
      <c r="EHF2" s="2104"/>
      <c r="EHG2" s="2104"/>
      <c r="EHH2" s="2104"/>
      <c r="EHI2" s="2104"/>
      <c r="EHJ2" s="2104"/>
      <c r="EHK2" s="2104"/>
      <c r="EHL2" s="2104">
        <f>+'IN PHIẾU THU'!EHM2</f>
        <v>0</v>
      </c>
      <c r="EHM2" s="2104"/>
      <c r="EHN2" s="2104"/>
      <c r="EHO2" s="2104"/>
      <c r="EHP2" s="2104"/>
      <c r="EHQ2" s="2104"/>
      <c r="EHR2" s="2104"/>
      <c r="EHS2" s="2104"/>
      <c r="EHT2" s="2104">
        <f>+'IN PHIẾU THU'!EHU2</f>
        <v>0</v>
      </c>
      <c r="EHU2" s="2104"/>
      <c r="EHV2" s="2104"/>
      <c r="EHW2" s="2104"/>
      <c r="EHX2" s="2104"/>
      <c r="EHY2" s="2104"/>
      <c r="EHZ2" s="2104"/>
      <c r="EIA2" s="2104"/>
      <c r="EIB2" s="2104">
        <f>+'IN PHIẾU THU'!EIC2</f>
        <v>0</v>
      </c>
      <c r="EIC2" s="2104"/>
      <c r="EID2" s="2104"/>
      <c r="EIE2" s="2104"/>
      <c r="EIF2" s="2104"/>
      <c r="EIG2" s="2104"/>
      <c r="EIH2" s="2104"/>
      <c r="EII2" s="2104"/>
      <c r="EIJ2" s="2104">
        <f>+'IN PHIẾU THU'!EIK2</f>
        <v>0</v>
      </c>
      <c r="EIK2" s="2104"/>
      <c r="EIL2" s="2104"/>
      <c r="EIM2" s="2104"/>
      <c r="EIN2" s="2104"/>
      <c r="EIO2" s="2104"/>
      <c r="EIP2" s="2104"/>
      <c r="EIQ2" s="2104"/>
      <c r="EIR2" s="2104">
        <f>+'IN PHIẾU THU'!EIS2</f>
        <v>0</v>
      </c>
      <c r="EIS2" s="2104"/>
      <c r="EIT2" s="2104"/>
      <c r="EIU2" s="2104"/>
      <c r="EIV2" s="2104"/>
      <c r="EIW2" s="2104"/>
      <c r="EIX2" s="2104"/>
      <c r="EIY2" s="2104"/>
      <c r="EIZ2" s="2104">
        <f>+'IN PHIẾU THU'!EJA2</f>
        <v>0</v>
      </c>
      <c r="EJA2" s="2104"/>
      <c r="EJB2" s="2104"/>
      <c r="EJC2" s="2104"/>
      <c r="EJD2" s="2104"/>
      <c r="EJE2" s="2104"/>
      <c r="EJF2" s="2104"/>
      <c r="EJG2" s="2104"/>
      <c r="EJH2" s="2104">
        <f>+'IN PHIẾU THU'!EJI2</f>
        <v>0</v>
      </c>
      <c r="EJI2" s="2104"/>
      <c r="EJJ2" s="2104"/>
      <c r="EJK2" s="2104"/>
      <c r="EJL2" s="2104"/>
      <c r="EJM2" s="2104"/>
      <c r="EJN2" s="2104"/>
      <c r="EJO2" s="2104"/>
      <c r="EJP2" s="2104">
        <f>+'IN PHIẾU THU'!EJQ2</f>
        <v>0</v>
      </c>
      <c r="EJQ2" s="2104"/>
      <c r="EJR2" s="2104"/>
      <c r="EJS2" s="2104"/>
      <c r="EJT2" s="2104"/>
      <c r="EJU2" s="2104"/>
      <c r="EJV2" s="2104"/>
      <c r="EJW2" s="2104"/>
      <c r="EJX2" s="2104">
        <f>+'IN PHIẾU THU'!EJY2</f>
        <v>0</v>
      </c>
      <c r="EJY2" s="2104"/>
      <c r="EJZ2" s="2104"/>
      <c r="EKA2" s="2104"/>
      <c r="EKB2" s="2104"/>
      <c r="EKC2" s="2104"/>
      <c r="EKD2" s="2104"/>
      <c r="EKE2" s="2104"/>
      <c r="EKF2" s="2104">
        <f>+'IN PHIẾU THU'!EKG2</f>
        <v>0</v>
      </c>
      <c r="EKG2" s="2104"/>
      <c r="EKH2" s="2104"/>
      <c r="EKI2" s="2104"/>
      <c r="EKJ2" s="2104"/>
      <c r="EKK2" s="2104"/>
      <c r="EKL2" s="2104"/>
      <c r="EKM2" s="2104"/>
      <c r="EKN2" s="2104">
        <f>+'IN PHIẾU THU'!EKO2</f>
        <v>0</v>
      </c>
      <c r="EKO2" s="2104"/>
      <c r="EKP2" s="2104"/>
      <c r="EKQ2" s="2104"/>
      <c r="EKR2" s="2104"/>
      <c r="EKS2" s="2104"/>
      <c r="EKT2" s="2104"/>
      <c r="EKU2" s="2104"/>
      <c r="EKV2" s="2104">
        <f>+'IN PHIẾU THU'!EKW2</f>
        <v>0</v>
      </c>
      <c r="EKW2" s="2104"/>
      <c r="EKX2" s="2104"/>
      <c r="EKY2" s="2104"/>
      <c r="EKZ2" s="2104"/>
      <c r="ELA2" s="2104"/>
      <c r="ELB2" s="2104"/>
      <c r="ELC2" s="2104"/>
      <c r="ELD2" s="2104">
        <f>+'IN PHIẾU THU'!ELE2</f>
        <v>0</v>
      </c>
      <c r="ELE2" s="2104"/>
      <c r="ELF2" s="2104"/>
      <c r="ELG2" s="2104"/>
      <c r="ELH2" s="2104"/>
      <c r="ELI2" s="2104"/>
      <c r="ELJ2" s="2104"/>
      <c r="ELK2" s="2104"/>
      <c r="ELL2" s="2104">
        <f>+'IN PHIẾU THU'!ELM2</f>
        <v>0</v>
      </c>
      <c r="ELM2" s="2104"/>
      <c r="ELN2" s="2104"/>
      <c r="ELO2" s="2104"/>
      <c r="ELP2" s="2104"/>
      <c r="ELQ2" s="2104"/>
      <c r="ELR2" s="2104"/>
      <c r="ELS2" s="2104"/>
      <c r="ELT2" s="2104">
        <f>+'IN PHIẾU THU'!ELU2</f>
        <v>0</v>
      </c>
      <c r="ELU2" s="2104"/>
      <c r="ELV2" s="2104"/>
      <c r="ELW2" s="2104"/>
      <c r="ELX2" s="2104"/>
      <c r="ELY2" s="2104"/>
      <c r="ELZ2" s="2104"/>
      <c r="EMA2" s="2104"/>
      <c r="EMB2" s="2104">
        <f>+'IN PHIẾU THU'!EMC2</f>
        <v>0</v>
      </c>
      <c r="EMC2" s="2104"/>
      <c r="EMD2" s="2104"/>
      <c r="EME2" s="2104"/>
      <c r="EMF2" s="2104"/>
      <c r="EMG2" s="2104"/>
      <c r="EMH2" s="2104"/>
      <c r="EMI2" s="2104"/>
      <c r="EMJ2" s="2104">
        <f>+'IN PHIẾU THU'!EMK2</f>
        <v>0</v>
      </c>
      <c r="EMK2" s="2104"/>
      <c r="EML2" s="2104"/>
      <c r="EMM2" s="2104"/>
      <c r="EMN2" s="2104"/>
      <c r="EMO2" s="2104"/>
      <c r="EMP2" s="2104"/>
      <c r="EMQ2" s="2104"/>
      <c r="EMR2" s="2104">
        <f>+'IN PHIẾU THU'!EMS2</f>
        <v>0</v>
      </c>
      <c r="EMS2" s="2104"/>
      <c r="EMT2" s="2104"/>
      <c r="EMU2" s="2104"/>
      <c r="EMV2" s="2104"/>
      <c r="EMW2" s="2104"/>
      <c r="EMX2" s="2104"/>
      <c r="EMY2" s="2104"/>
      <c r="EMZ2" s="2104">
        <f>+'IN PHIẾU THU'!ENA2</f>
        <v>0</v>
      </c>
      <c r="ENA2" s="2104"/>
      <c r="ENB2" s="2104"/>
      <c r="ENC2" s="2104"/>
      <c r="END2" s="2104"/>
      <c r="ENE2" s="2104"/>
      <c r="ENF2" s="2104"/>
      <c r="ENG2" s="2104"/>
      <c r="ENH2" s="2104">
        <f>+'IN PHIẾU THU'!ENI2</f>
        <v>0</v>
      </c>
      <c r="ENI2" s="2104"/>
      <c r="ENJ2" s="2104"/>
      <c r="ENK2" s="2104"/>
      <c r="ENL2" s="2104"/>
      <c r="ENM2" s="2104"/>
      <c r="ENN2" s="2104"/>
      <c r="ENO2" s="2104"/>
      <c r="ENP2" s="2104">
        <f>+'IN PHIẾU THU'!ENQ2</f>
        <v>0</v>
      </c>
      <c r="ENQ2" s="2104"/>
      <c r="ENR2" s="2104"/>
      <c r="ENS2" s="2104"/>
      <c r="ENT2" s="2104"/>
      <c r="ENU2" s="2104"/>
      <c r="ENV2" s="2104"/>
      <c r="ENW2" s="2104"/>
      <c r="ENX2" s="2104">
        <f>+'IN PHIẾU THU'!ENY2</f>
        <v>0</v>
      </c>
      <c r="ENY2" s="2104"/>
      <c r="ENZ2" s="2104"/>
      <c r="EOA2" s="2104"/>
      <c r="EOB2" s="2104"/>
      <c r="EOC2" s="2104"/>
      <c r="EOD2" s="2104"/>
      <c r="EOE2" s="2104"/>
      <c r="EOF2" s="2104">
        <f>+'IN PHIẾU THU'!EOG2</f>
        <v>0</v>
      </c>
      <c r="EOG2" s="2104"/>
      <c r="EOH2" s="2104"/>
      <c r="EOI2" s="2104"/>
      <c r="EOJ2" s="2104"/>
      <c r="EOK2" s="2104"/>
      <c r="EOL2" s="2104"/>
      <c r="EOM2" s="2104"/>
      <c r="EON2" s="2104">
        <f>+'IN PHIẾU THU'!EOO2</f>
        <v>0</v>
      </c>
      <c r="EOO2" s="2104"/>
      <c r="EOP2" s="2104"/>
      <c r="EOQ2" s="2104"/>
      <c r="EOR2" s="2104"/>
      <c r="EOS2" s="2104"/>
      <c r="EOT2" s="2104"/>
      <c r="EOU2" s="2104"/>
      <c r="EOV2" s="2104">
        <f>+'IN PHIẾU THU'!EOW2</f>
        <v>0</v>
      </c>
      <c r="EOW2" s="2104"/>
      <c r="EOX2" s="2104"/>
      <c r="EOY2" s="2104"/>
      <c r="EOZ2" s="2104"/>
      <c r="EPA2" s="2104"/>
      <c r="EPB2" s="2104"/>
      <c r="EPC2" s="2104"/>
      <c r="EPD2" s="2104">
        <f>+'IN PHIẾU THU'!EPE2</f>
        <v>0</v>
      </c>
      <c r="EPE2" s="2104"/>
      <c r="EPF2" s="2104"/>
      <c r="EPG2" s="2104"/>
      <c r="EPH2" s="2104"/>
      <c r="EPI2" s="2104"/>
      <c r="EPJ2" s="2104"/>
      <c r="EPK2" s="2104"/>
      <c r="EPL2" s="2104">
        <f>+'IN PHIẾU THU'!EPM2</f>
        <v>0</v>
      </c>
      <c r="EPM2" s="2104"/>
      <c r="EPN2" s="2104"/>
      <c r="EPO2" s="2104"/>
      <c r="EPP2" s="2104"/>
      <c r="EPQ2" s="2104"/>
      <c r="EPR2" s="2104"/>
      <c r="EPS2" s="2104"/>
      <c r="EPT2" s="2104">
        <f>+'IN PHIẾU THU'!EPU2</f>
        <v>0</v>
      </c>
      <c r="EPU2" s="2104"/>
      <c r="EPV2" s="2104"/>
      <c r="EPW2" s="2104"/>
      <c r="EPX2" s="2104"/>
      <c r="EPY2" s="2104"/>
      <c r="EPZ2" s="2104"/>
      <c r="EQA2" s="2104"/>
      <c r="EQB2" s="2104">
        <f>+'IN PHIẾU THU'!EQC2</f>
        <v>0</v>
      </c>
      <c r="EQC2" s="2104"/>
      <c r="EQD2" s="2104"/>
      <c r="EQE2" s="2104"/>
      <c r="EQF2" s="2104"/>
      <c r="EQG2" s="2104"/>
      <c r="EQH2" s="2104"/>
      <c r="EQI2" s="2104"/>
      <c r="EQJ2" s="2104">
        <f>+'IN PHIẾU THU'!EQK2</f>
        <v>0</v>
      </c>
      <c r="EQK2" s="2104"/>
      <c r="EQL2" s="2104"/>
      <c r="EQM2" s="2104"/>
      <c r="EQN2" s="2104"/>
      <c r="EQO2" s="2104"/>
      <c r="EQP2" s="2104"/>
      <c r="EQQ2" s="2104"/>
      <c r="EQR2" s="2104">
        <f>+'IN PHIẾU THU'!EQS2</f>
        <v>0</v>
      </c>
      <c r="EQS2" s="2104"/>
      <c r="EQT2" s="2104"/>
      <c r="EQU2" s="2104"/>
      <c r="EQV2" s="2104"/>
      <c r="EQW2" s="2104"/>
      <c r="EQX2" s="2104"/>
      <c r="EQY2" s="2104"/>
      <c r="EQZ2" s="2104">
        <f>+'IN PHIẾU THU'!ERA2</f>
        <v>0</v>
      </c>
      <c r="ERA2" s="2104"/>
      <c r="ERB2" s="2104"/>
      <c r="ERC2" s="2104"/>
      <c r="ERD2" s="2104"/>
      <c r="ERE2" s="2104"/>
      <c r="ERF2" s="2104"/>
      <c r="ERG2" s="2104"/>
      <c r="ERH2" s="2104">
        <f>+'IN PHIẾU THU'!ERI2</f>
        <v>0</v>
      </c>
      <c r="ERI2" s="2104"/>
      <c r="ERJ2" s="2104"/>
      <c r="ERK2" s="2104"/>
      <c r="ERL2" s="2104"/>
      <c r="ERM2" s="2104"/>
      <c r="ERN2" s="2104"/>
      <c r="ERO2" s="2104"/>
      <c r="ERP2" s="2104">
        <f>+'IN PHIẾU THU'!ERQ2</f>
        <v>0</v>
      </c>
      <c r="ERQ2" s="2104"/>
      <c r="ERR2" s="2104"/>
      <c r="ERS2" s="2104"/>
      <c r="ERT2" s="2104"/>
      <c r="ERU2" s="2104"/>
      <c r="ERV2" s="2104"/>
      <c r="ERW2" s="2104"/>
      <c r="ERX2" s="2104">
        <f>+'IN PHIẾU THU'!ERY2</f>
        <v>0</v>
      </c>
      <c r="ERY2" s="2104"/>
      <c r="ERZ2" s="2104"/>
      <c r="ESA2" s="2104"/>
      <c r="ESB2" s="2104"/>
      <c r="ESC2" s="2104"/>
      <c r="ESD2" s="2104"/>
      <c r="ESE2" s="2104"/>
      <c r="ESF2" s="2104">
        <f>+'IN PHIẾU THU'!ESG2</f>
        <v>0</v>
      </c>
      <c r="ESG2" s="2104"/>
      <c r="ESH2" s="2104"/>
      <c r="ESI2" s="2104"/>
      <c r="ESJ2" s="2104"/>
      <c r="ESK2" s="2104"/>
      <c r="ESL2" s="2104"/>
      <c r="ESM2" s="2104"/>
      <c r="ESN2" s="2104">
        <f>+'IN PHIẾU THU'!ESO2</f>
        <v>0</v>
      </c>
      <c r="ESO2" s="2104"/>
      <c r="ESP2" s="2104"/>
      <c r="ESQ2" s="2104"/>
      <c r="ESR2" s="2104"/>
      <c r="ESS2" s="2104"/>
      <c r="EST2" s="2104"/>
      <c r="ESU2" s="2104"/>
      <c r="ESV2" s="2104">
        <f>+'IN PHIẾU THU'!ESW2</f>
        <v>0</v>
      </c>
      <c r="ESW2" s="2104"/>
      <c r="ESX2" s="2104"/>
      <c r="ESY2" s="2104"/>
      <c r="ESZ2" s="2104"/>
      <c r="ETA2" s="2104"/>
      <c r="ETB2" s="2104"/>
      <c r="ETC2" s="2104"/>
      <c r="ETD2" s="2104">
        <f>+'IN PHIẾU THU'!ETE2</f>
        <v>0</v>
      </c>
      <c r="ETE2" s="2104"/>
      <c r="ETF2" s="2104"/>
      <c r="ETG2" s="2104"/>
      <c r="ETH2" s="2104"/>
      <c r="ETI2" s="2104"/>
      <c r="ETJ2" s="2104"/>
      <c r="ETK2" s="2104"/>
      <c r="ETL2" s="2104">
        <f>+'IN PHIẾU THU'!ETM2</f>
        <v>0</v>
      </c>
      <c r="ETM2" s="2104"/>
      <c r="ETN2" s="2104"/>
      <c r="ETO2" s="2104"/>
      <c r="ETP2" s="2104"/>
      <c r="ETQ2" s="2104"/>
      <c r="ETR2" s="2104"/>
      <c r="ETS2" s="2104"/>
      <c r="ETT2" s="2104">
        <f>+'IN PHIẾU THU'!ETU2</f>
        <v>0</v>
      </c>
      <c r="ETU2" s="2104"/>
      <c r="ETV2" s="2104"/>
      <c r="ETW2" s="2104"/>
      <c r="ETX2" s="2104"/>
      <c r="ETY2" s="2104"/>
      <c r="ETZ2" s="2104"/>
      <c r="EUA2" s="2104"/>
      <c r="EUB2" s="2104">
        <f>+'IN PHIẾU THU'!EUC2</f>
        <v>0</v>
      </c>
      <c r="EUC2" s="2104"/>
      <c r="EUD2" s="2104"/>
      <c r="EUE2" s="2104"/>
      <c r="EUF2" s="2104"/>
      <c r="EUG2" s="2104"/>
      <c r="EUH2" s="2104"/>
      <c r="EUI2" s="2104"/>
      <c r="EUJ2" s="2104">
        <f>+'IN PHIẾU THU'!EUK2</f>
        <v>0</v>
      </c>
      <c r="EUK2" s="2104"/>
      <c r="EUL2" s="2104"/>
      <c r="EUM2" s="2104"/>
      <c r="EUN2" s="2104"/>
      <c r="EUO2" s="2104"/>
      <c r="EUP2" s="2104"/>
      <c r="EUQ2" s="2104"/>
      <c r="EUR2" s="2104">
        <f>+'IN PHIẾU THU'!EUS2</f>
        <v>0</v>
      </c>
      <c r="EUS2" s="2104"/>
      <c r="EUT2" s="2104"/>
      <c r="EUU2" s="2104"/>
      <c r="EUV2" s="2104"/>
      <c r="EUW2" s="2104"/>
      <c r="EUX2" s="2104"/>
      <c r="EUY2" s="2104"/>
      <c r="EUZ2" s="2104">
        <f>+'IN PHIẾU THU'!EVA2</f>
        <v>0</v>
      </c>
      <c r="EVA2" s="2104"/>
      <c r="EVB2" s="2104"/>
      <c r="EVC2" s="2104"/>
      <c r="EVD2" s="2104"/>
      <c r="EVE2" s="2104"/>
      <c r="EVF2" s="2104"/>
      <c r="EVG2" s="2104"/>
      <c r="EVH2" s="2104">
        <f>+'IN PHIẾU THU'!EVI2</f>
        <v>0</v>
      </c>
      <c r="EVI2" s="2104"/>
      <c r="EVJ2" s="2104"/>
      <c r="EVK2" s="2104"/>
      <c r="EVL2" s="2104"/>
      <c r="EVM2" s="2104"/>
      <c r="EVN2" s="2104"/>
      <c r="EVO2" s="2104"/>
      <c r="EVP2" s="2104">
        <f>+'IN PHIẾU THU'!EVQ2</f>
        <v>0</v>
      </c>
      <c r="EVQ2" s="2104"/>
      <c r="EVR2" s="2104"/>
      <c r="EVS2" s="2104"/>
      <c r="EVT2" s="2104"/>
      <c r="EVU2" s="2104"/>
      <c r="EVV2" s="2104"/>
      <c r="EVW2" s="2104"/>
      <c r="EVX2" s="2104">
        <f>+'IN PHIẾU THU'!EVY2</f>
        <v>0</v>
      </c>
      <c r="EVY2" s="2104"/>
      <c r="EVZ2" s="2104"/>
      <c r="EWA2" s="2104"/>
      <c r="EWB2" s="2104"/>
      <c r="EWC2" s="2104"/>
      <c r="EWD2" s="2104"/>
      <c r="EWE2" s="2104"/>
      <c r="EWF2" s="2104">
        <f>+'IN PHIẾU THU'!EWG2</f>
        <v>0</v>
      </c>
      <c r="EWG2" s="2104"/>
      <c r="EWH2" s="2104"/>
      <c r="EWI2" s="2104"/>
      <c r="EWJ2" s="2104"/>
      <c r="EWK2" s="2104"/>
      <c r="EWL2" s="2104"/>
      <c r="EWM2" s="2104"/>
      <c r="EWN2" s="2104">
        <f>+'IN PHIẾU THU'!EWO2</f>
        <v>0</v>
      </c>
      <c r="EWO2" s="2104"/>
      <c r="EWP2" s="2104"/>
      <c r="EWQ2" s="2104"/>
      <c r="EWR2" s="2104"/>
      <c r="EWS2" s="2104"/>
      <c r="EWT2" s="2104"/>
      <c r="EWU2" s="2104"/>
      <c r="EWV2" s="2104">
        <f>+'IN PHIẾU THU'!EWW2</f>
        <v>0</v>
      </c>
      <c r="EWW2" s="2104"/>
      <c r="EWX2" s="2104"/>
      <c r="EWY2" s="2104"/>
      <c r="EWZ2" s="2104"/>
      <c r="EXA2" s="2104"/>
      <c r="EXB2" s="2104"/>
      <c r="EXC2" s="2104"/>
      <c r="EXD2" s="2104">
        <f>+'IN PHIẾU THU'!EXE2</f>
        <v>0</v>
      </c>
      <c r="EXE2" s="2104"/>
      <c r="EXF2" s="2104"/>
      <c r="EXG2" s="2104"/>
      <c r="EXH2" s="2104"/>
      <c r="EXI2" s="2104"/>
      <c r="EXJ2" s="2104"/>
      <c r="EXK2" s="2104"/>
      <c r="EXL2" s="2104">
        <f>+'IN PHIẾU THU'!EXM2</f>
        <v>0</v>
      </c>
      <c r="EXM2" s="2104"/>
      <c r="EXN2" s="2104"/>
      <c r="EXO2" s="2104"/>
      <c r="EXP2" s="2104"/>
      <c r="EXQ2" s="2104"/>
      <c r="EXR2" s="2104"/>
      <c r="EXS2" s="2104"/>
      <c r="EXT2" s="2104">
        <f>+'IN PHIẾU THU'!EXU2</f>
        <v>0</v>
      </c>
      <c r="EXU2" s="2104"/>
      <c r="EXV2" s="2104"/>
      <c r="EXW2" s="2104"/>
      <c r="EXX2" s="2104"/>
      <c r="EXY2" s="2104"/>
      <c r="EXZ2" s="2104"/>
      <c r="EYA2" s="2104"/>
      <c r="EYB2" s="2104">
        <f>+'IN PHIẾU THU'!EYC2</f>
        <v>0</v>
      </c>
      <c r="EYC2" s="2104"/>
      <c r="EYD2" s="2104"/>
      <c r="EYE2" s="2104"/>
      <c r="EYF2" s="2104"/>
      <c r="EYG2" s="2104"/>
      <c r="EYH2" s="2104"/>
      <c r="EYI2" s="2104"/>
      <c r="EYJ2" s="2104">
        <f>+'IN PHIẾU THU'!EYK2</f>
        <v>0</v>
      </c>
      <c r="EYK2" s="2104"/>
      <c r="EYL2" s="2104"/>
      <c r="EYM2" s="2104"/>
      <c r="EYN2" s="2104"/>
      <c r="EYO2" s="2104"/>
      <c r="EYP2" s="2104"/>
      <c r="EYQ2" s="2104"/>
      <c r="EYR2" s="2104">
        <f>+'IN PHIẾU THU'!EYS2</f>
        <v>0</v>
      </c>
      <c r="EYS2" s="2104"/>
      <c r="EYT2" s="2104"/>
      <c r="EYU2" s="2104"/>
      <c r="EYV2" s="2104"/>
      <c r="EYW2" s="2104"/>
      <c r="EYX2" s="2104"/>
      <c r="EYY2" s="2104"/>
      <c r="EYZ2" s="2104">
        <f>+'IN PHIẾU THU'!EZA2</f>
        <v>0</v>
      </c>
      <c r="EZA2" s="2104"/>
      <c r="EZB2" s="2104"/>
      <c r="EZC2" s="2104"/>
      <c r="EZD2" s="2104"/>
      <c r="EZE2" s="2104"/>
      <c r="EZF2" s="2104"/>
      <c r="EZG2" s="2104"/>
      <c r="EZH2" s="2104">
        <f>+'IN PHIẾU THU'!EZI2</f>
        <v>0</v>
      </c>
      <c r="EZI2" s="2104"/>
      <c r="EZJ2" s="2104"/>
      <c r="EZK2" s="2104"/>
      <c r="EZL2" s="2104"/>
      <c r="EZM2" s="2104"/>
      <c r="EZN2" s="2104"/>
      <c r="EZO2" s="2104"/>
      <c r="EZP2" s="2104">
        <f>+'IN PHIẾU THU'!EZQ2</f>
        <v>0</v>
      </c>
      <c r="EZQ2" s="2104"/>
      <c r="EZR2" s="2104"/>
      <c r="EZS2" s="2104"/>
      <c r="EZT2" s="2104"/>
      <c r="EZU2" s="2104"/>
      <c r="EZV2" s="2104"/>
      <c r="EZW2" s="2104"/>
      <c r="EZX2" s="2104">
        <f>+'IN PHIẾU THU'!EZY2</f>
        <v>0</v>
      </c>
      <c r="EZY2" s="2104"/>
      <c r="EZZ2" s="2104"/>
      <c r="FAA2" s="2104"/>
      <c r="FAB2" s="2104"/>
      <c r="FAC2" s="2104"/>
      <c r="FAD2" s="2104"/>
      <c r="FAE2" s="2104"/>
      <c r="FAF2" s="2104">
        <f>+'IN PHIẾU THU'!FAG2</f>
        <v>0</v>
      </c>
      <c r="FAG2" s="2104"/>
      <c r="FAH2" s="2104"/>
      <c r="FAI2" s="2104"/>
      <c r="FAJ2" s="2104"/>
      <c r="FAK2" s="2104"/>
      <c r="FAL2" s="2104"/>
      <c r="FAM2" s="2104"/>
      <c r="FAN2" s="2104">
        <f>+'IN PHIẾU THU'!FAO2</f>
        <v>0</v>
      </c>
      <c r="FAO2" s="2104"/>
      <c r="FAP2" s="2104"/>
      <c r="FAQ2" s="2104"/>
      <c r="FAR2" s="2104"/>
      <c r="FAS2" s="2104"/>
      <c r="FAT2" s="2104"/>
      <c r="FAU2" s="2104"/>
      <c r="FAV2" s="2104">
        <f>+'IN PHIẾU THU'!FAW2</f>
        <v>0</v>
      </c>
      <c r="FAW2" s="2104"/>
      <c r="FAX2" s="2104"/>
      <c r="FAY2" s="2104"/>
      <c r="FAZ2" s="2104"/>
      <c r="FBA2" s="2104"/>
      <c r="FBB2" s="2104"/>
      <c r="FBC2" s="2104"/>
      <c r="FBD2" s="2104">
        <f>+'IN PHIẾU THU'!FBE2</f>
        <v>0</v>
      </c>
      <c r="FBE2" s="2104"/>
      <c r="FBF2" s="2104"/>
      <c r="FBG2" s="2104"/>
      <c r="FBH2" s="2104"/>
      <c r="FBI2" s="2104"/>
      <c r="FBJ2" s="2104"/>
      <c r="FBK2" s="2104"/>
      <c r="FBL2" s="2104">
        <f>+'IN PHIẾU THU'!FBM2</f>
        <v>0</v>
      </c>
      <c r="FBM2" s="2104"/>
      <c r="FBN2" s="2104"/>
      <c r="FBO2" s="2104"/>
      <c r="FBP2" s="2104"/>
      <c r="FBQ2" s="2104"/>
      <c r="FBR2" s="2104"/>
      <c r="FBS2" s="2104"/>
      <c r="FBT2" s="2104">
        <f>+'IN PHIẾU THU'!FBU2</f>
        <v>0</v>
      </c>
      <c r="FBU2" s="2104"/>
      <c r="FBV2" s="2104"/>
      <c r="FBW2" s="2104"/>
      <c r="FBX2" s="2104"/>
      <c r="FBY2" s="2104"/>
      <c r="FBZ2" s="2104"/>
      <c r="FCA2" s="2104"/>
      <c r="FCB2" s="2104">
        <f>+'IN PHIẾU THU'!FCC2</f>
        <v>0</v>
      </c>
      <c r="FCC2" s="2104"/>
      <c r="FCD2" s="2104"/>
      <c r="FCE2" s="2104"/>
      <c r="FCF2" s="2104"/>
      <c r="FCG2" s="2104"/>
      <c r="FCH2" s="2104"/>
      <c r="FCI2" s="2104"/>
      <c r="FCJ2" s="2104">
        <f>+'IN PHIẾU THU'!FCK2</f>
        <v>0</v>
      </c>
      <c r="FCK2" s="2104"/>
      <c r="FCL2" s="2104"/>
      <c r="FCM2" s="2104"/>
      <c r="FCN2" s="2104"/>
      <c r="FCO2" s="2104"/>
      <c r="FCP2" s="2104"/>
      <c r="FCQ2" s="2104"/>
      <c r="FCR2" s="2104">
        <f>+'IN PHIẾU THU'!FCS2</f>
        <v>0</v>
      </c>
      <c r="FCS2" s="2104"/>
      <c r="FCT2" s="2104"/>
      <c r="FCU2" s="2104"/>
      <c r="FCV2" s="2104"/>
      <c r="FCW2" s="2104"/>
      <c r="FCX2" s="2104"/>
      <c r="FCY2" s="2104"/>
      <c r="FCZ2" s="2104">
        <f>+'IN PHIẾU THU'!FDA2</f>
        <v>0</v>
      </c>
      <c r="FDA2" s="2104"/>
      <c r="FDB2" s="2104"/>
      <c r="FDC2" s="2104"/>
      <c r="FDD2" s="2104"/>
      <c r="FDE2" s="2104"/>
      <c r="FDF2" s="2104"/>
      <c r="FDG2" s="2104"/>
      <c r="FDH2" s="2104">
        <f>+'IN PHIẾU THU'!FDI2</f>
        <v>0</v>
      </c>
      <c r="FDI2" s="2104"/>
      <c r="FDJ2" s="2104"/>
      <c r="FDK2" s="2104"/>
      <c r="FDL2" s="2104"/>
      <c r="FDM2" s="2104"/>
      <c r="FDN2" s="2104"/>
      <c r="FDO2" s="2104"/>
      <c r="FDP2" s="2104">
        <f>+'IN PHIẾU THU'!FDQ2</f>
        <v>0</v>
      </c>
      <c r="FDQ2" s="2104"/>
      <c r="FDR2" s="2104"/>
      <c r="FDS2" s="2104"/>
      <c r="FDT2" s="2104"/>
      <c r="FDU2" s="2104"/>
      <c r="FDV2" s="2104"/>
      <c r="FDW2" s="2104"/>
      <c r="FDX2" s="2104">
        <f>+'IN PHIẾU THU'!FDY2</f>
        <v>0</v>
      </c>
      <c r="FDY2" s="2104"/>
      <c r="FDZ2" s="2104"/>
      <c r="FEA2" s="2104"/>
      <c r="FEB2" s="2104"/>
      <c r="FEC2" s="2104"/>
      <c r="FED2" s="2104"/>
      <c r="FEE2" s="2104"/>
      <c r="FEF2" s="2104">
        <f>+'IN PHIẾU THU'!FEG2</f>
        <v>0</v>
      </c>
      <c r="FEG2" s="2104"/>
      <c r="FEH2" s="2104"/>
      <c r="FEI2" s="2104"/>
      <c r="FEJ2" s="2104"/>
      <c r="FEK2" s="2104"/>
      <c r="FEL2" s="2104"/>
      <c r="FEM2" s="2104"/>
      <c r="FEN2" s="2104">
        <f>+'IN PHIẾU THU'!FEO2</f>
        <v>0</v>
      </c>
      <c r="FEO2" s="2104"/>
      <c r="FEP2" s="2104"/>
      <c r="FEQ2" s="2104"/>
      <c r="FER2" s="2104"/>
      <c r="FES2" s="2104"/>
      <c r="FET2" s="2104"/>
      <c r="FEU2" s="2104"/>
      <c r="FEV2" s="2104">
        <f>+'IN PHIẾU THU'!FEW2</f>
        <v>0</v>
      </c>
      <c r="FEW2" s="2104"/>
      <c r="FEX2" s="2104"/>
      <c r="FEY2" s="2104"/>
      <c r="FEZ2" s="2104"/>
      <c r="FFA2" s="2104"/>
      <c r="FFB2" s="2104"/>
      <c r="FFC2" s="2104"/>
      <c r="FFD2" s="2104">
        <f>+'IN PHIẾU THU'!FFE2</f>
        <v>0</v>
      </c>
      <c r="FFE2" s="2104"/>
      <c r="FFF2" s="2104"/>
      <c r="FFG2" s="2104"/>
      <c r="FFH2" s="2104"/>
      <c r="FFI2" s="2104"/>
      <c r="FFJ2" s="2104"/>
      <c r="FFK2" s="2104"/>
      <c r="FFL2" s="2104">
        <f>+'IN PHIẾU THU'!FFM2</f>
        <v>0</v>
      </c>
      <c r="FFM2" s="2104"/>
      <c r="FFN2" s="2104"/>
      <c r="FFO2" s="2104"/>
      <c r="FFP2" s="2104"/>
      <c r="FFQ2" s="2104"/>
      <c r="FFR2" s="2104"/>
      <c r="FFS2" s="2104"/>
      <c r="FFT2" s="2104">
        <f>+'IN PHIẾU THU'!FFU2</f>
        <v>0</v>
      </c>
      <c r="FFU2" s="2104"/>
      <c r="FFV2" s="2104"/>
      <c r="FFW2" s="2104"/>
      <c r="FFX2" s="2104"/>
      <c r="FFY2" s="2104"/>
      <c r="FFZ2" s="2104"/>
      <c r="FGA2" s="2104"/>
      <c r="FGB2" s="2104">
        <f>+'IN PHIẾU THU'!FGC2</f>
        <v>0</v>
      </c>
      <c r="FGC2" s="2104"/>
      <c r="FGD2" s="2104"/>
      <c r="FGE2" s="2104"/>
      <c r="FGF2" s="2104"/>
      <c r="FGG2" s="2104"/>
      <c r="FGH2" s="2104"/>
      <c r="FGI2" s="2104"/>
      <c r="FGJ2" s="2104">
        <f>+'IN PHIẾU THU'!FGK2</f>
        <v>0</v>
      </c>
      <c r="FGK2" s="2104"/>
      <c r="FGL2" s="2104"/>
      <c r="FGM2" s="2104"/>
      <c r="FGN2" s="2104"/>
      <c r="FGO2" s="2104"/>
      <c r="FGP2" s="2104"/>
      <c r="FGQ2" s="2104"/>
      <c r="FGR2" s="2104">
        <f>+'IN PHIẾU THU'!FGS2</f>
        <v>0</v>
      </c>
      <c r="FGS2" s="2104"/>
      <c r="FGT2" s="2104"/>
      <c r="FGU2" s="2104"/>
      <c r="FGV2" s="2104"/>
      <c r="FGW2" s="2104"/>
      <c r="FGX2" s="2104"/>
      <c r="FGY2" s="2104"/>
      <c r="FGZ2" s="2104">
        <f>+'IN PHIẾU THU'!FHA2</f>
        <v>0</v>
      </c>
      <c r="FHA2" s="2104"/>
      <c r="FHB2" s="2104"/>
      <c r="FHC2" s="2104"/>
      <c r="FHD2" s="2104"/>
      <c r="FHE2" s="2104"/>
      <c r="FHF2" s="2104"/>
      <c r="FHG2" s="2104"/>
      <c r="FHH2" s="2104">
        <f>+'IN PHIẾU THU'!FHI2</f>
        <v>0</v>
      </c>
      <c r="FHI2" s="2104"/>
      <c r="FHJ2" s="2104"/>
      <c r="FHK2" s="2104"/>
      <c r="FHL2" s="2104"/>
      <c r="FHM2" s="2104"/>
      <c r="FHN2" s="2104"/>
      <c r="FHO2" s="2104"/>
      <c r="FHP2" s="2104">
        <f>+'IN PHIẾU THU'!FHQ2</f>
        <v>0</v>
      </c>
      <c r="FHQ2" s="2104"/>
      <c r="FHR2" s="2104"/>
      <c r="FHS2" s="2104"/>
      <c r="FHT2" s="2104"/>
      <c r="FHU2" s="2104"/>
      <c r="FHV2" s="2104"/>
      <c r="FHW2" s="2104"/>
      <c r="FHX2" s="2104">
        <f>+'IN PHIẾU THU'!FHY2</f>
        <v>0</v>
      </c>
      <c r="FHY2" s="2104"/>
      <c r="FHZ2" s="2104"/>
      <c r="FIA2" s="2104"/>
      <c r="FIB2" s="2104"/>
      <c r="FIC2" s="2104"/>
      <c r="FID2" s="2104"/>
      <c r="FIE2" s="2104"/>
      <c r="FIF2" s="2104">
        <f>+'IN PHIẾU THU'!FIG2</f>
        <v>0</v>
      </c>
      <c r="FIG2" s="2104"/>
      <c r="FIH2" s="2104"/>
      <c r="FII2" s="2104"/>
      <c r="FIJ2" s="2104"/>
      <c r="FIK2" s="2104"/>
      <c r="FIL2" s="2104"/>
      <c r="FIM2" s="2104"/>
      <c r="FIN2" s="2104">
        <f>+'IN PHIẾU THU'!FIO2</f>
        <v>0</v>
      </c>
      <c r="FIO2" s="2104"/>
      <c r="FIP2" s="2104"/>
      <c r="FIQ2" s="2104"/>
      <c r="FIR2" s="2104"/>
      <c r="FIS2" s="2104"/>
      <c r="FIT2" s="2104"/>
      <c r="FIU2" s="2104"/>
      <c r="FIV2" s="2104">
        <f>+'IN PHIẾU THU'!FIW2</f>
        <v>0</v>
      </c>
      <c r="FIW2" s="2104"/>
      <c r="FIX2" s="2104"/>
      <c r="FIY2" s="2104"/>
      <c r="FIZ2" s="2104"/>
      <c r="FJA2" s="2104"/>
      <c r="FJB2" s="2104"/>
      <c r="FJC2" s="2104"/>
      <c r="FJD2" s="2104">
        <f>+'IN PHIẾU THU'!FJE2</f>
        <v>0</v>
      </c>
      <c r="FJE2" s="2104"/>
      <c r="FJF2" s="2104"/>
      <c r="FJG2" s="2104"/>
      <c r="FJH2" s="2104"/>
      <c r="FJI2" s="2104"/>
      <c r="FJJ2" s="2104"/>
      <c r="FJK2" s="2104"/>
      <c r="FJL2" s="2104">
        <f>+'IN PHIẾU THU'!FJM2</f>
        <v>0</v>
      </c>
      <c r="FJM2" s="2104"/>
      <c r="FJN2" s="2104"/>
      <c r="FJO2" s="2104"/>
      <c r="FJP2" s="2104"/>
      <c r="FJQ2" s="2104"/>
      <c r="FJR2" s="2104"/>
      <c r="FJS2" s="2104"/>
      <c r="FJT2" s="2104">
        <f>+'IN PHIẾU THU'!FJU2</f>
        <v>0</v>
      </c>
      <c r="FJU2" s="2104"/>
      <c r="FJV2" s="2104"/>
      <c r="FJW2" s="2104"/>
      <c r="FJX2" s="2104"/>
      <c r="FJY2" s="2104"/>
      <c r="FJZ2" s="2104"/>
      <c r="FKA2" s="2104"/>
      <c r="FKB2" s="2104">
        <f>+'IN PHIẾU THU'!FKC2</f>
        <v>0</v>
      </c>
      <c r="FKC2" s="2104"/>
      <c r="FKD2" s="2104"/>
      <c r="FKE2" s="2104"/>
      <c r="FKF2" s="2104"/>
      <c r="FKG2" s="2104"/>
      <c r="FKH2" s="2104"/>
      <c r="FKI2" s="2104"/>
      <c r="FKJ2" s="2104">
        <f>+'IN PHIẾU THU'!FKK2</f>
        <v>0</v>
      </c>
      <c r="FKK2" s="2104"/>
      <c r="FKL2" s="2104"/>
      <c r="FKM2" s="2104"/>
      <c r="FKN2" s="2104"/>
      <c r="FKO2" s="2104"/>
      <c r="FKP2" s="2104"/>
      <c r="FKQ2" s="2104"/>
      <c r="FKR2" s="2104">
        <f>+'IN PHIẾU THU'!FKS2</f>
        <v>0</v>
      </c>
      <c r="FKS2" s="2104"/>
      <c r="FKT2" s="2104"/>
      <c r="FKU2" s="2104"/>
      <c r="FKV2" s="2104"/>
      <c r="FKW2" s="2104"/>
      <c r="FKX2" s="2104"/>
      <c r="FKY2" s="2104"/>
      <c r="FKZ2" s="2104">
        <f>+'IN PHIẾU THU'!FLA2</f>
        <v>0</v>
      </c>
      <c r="FLA2" s="2104"/>
      <c r="FLB2" s="2104"/>
      <c r="FLC2" s="2104"/>
      <c r="FLD2" s="2104"/>
      <c r="FLE2" s="2104"/>
      <c r="FLF2" s="2104"/>
      <c r="FLG2" s="2104"/>
      <c r="FLH2" s="2104">
        <f>+'IN PHIẾU THU'!FLI2</f>
        <v>0</v>
      </c>
      <c r="FLI2" s="2104"/>
      <c r="FLJ2" s="2104"/>
      <c r="FLK2" s="2104"/>
      <c r="FLL2" s="2104"/>
      <c r="FLM2" s="2104"/>
      <c r="FLN2" s="2104"/>
      <c r="FLO2" s="2104"/>
      <c r="FLP2" s="2104">
        <f>+'IN PHIẾU THU'!FLQ2</f>
        <v>0</v>
      </c>
      <c r="FLQ2" s="2104"/>
      <c r="FLR2" s="2104"/>
      <c r="FLS2" s="2104"/>
      <c r="FLT2" s="2104"/>
      <c r="FLU2" s="2104"/>
      <c r="FLV2" s="2104"/>
      <c r="FLW2" s="2104"/>
      <c r="FLX2" s="2104">
        <f>+'IN PHIẾU THU'!FLY2</f>
        <v>0</v>
      </c>
      <c r="FLY2" s="2104"/>
      <c r="FLZ2" s="2104"/>
      <c r="FMA2" s="2104"/>
      <c r="FMB2" s="2104"/>
      <c r="FMC2" s="2104"/>
      <c r="FMD2" s="2104"/>
      <c r="FME2" s="2104"/>
      <c r="FMF2" s="2104">
        <f>+'IN PHIẾU THU'!FMG2</f>
        <v>0</v>
      </c>
      <c r="FMG2" s="2104"/>
      <c r="FMH2" s="2104"/>
      <c r="FMI2" s="2104"/>
      <c r="FMJ2" s="2104"/>
      <c r="FMK2" s="2104"/>
      <c r="FML2" s="2104"/>
      <c r="FMM2" s="2104"/>
      <c r="FMN2" s="2104">
        <f>+'IN PHIẾU THU'!FMO2</f>
        <v>0</v>
      </c>
      <c r="FMO2" s="2104"/>
      <c r="FMP2" s="2104"/>
      <c r="FMQ2" s="2104"/>
      <c r="FMR2" s="2104"/>
      <c r="FMS2" s="2104"/>
      <c r="FMT2" s="2104"/>
      <c r="FMU2" s="2104"/>
      <c r="FMV2" s="2104">
        <f>+'IN PHIẾU THU'!FMW2</f>
        <v>0</v>
      </c>
      <c r="FMW2" s="2104"/>
      <c r="FMX2" s="2104"/>
      <c r="FMY2" s="2104"/>
      <c r="FMZ2" s="2104"/>
      <c r="FNA2" s="2104"/>
      <c r="FNB2" s="2104"/>
      <c r="FNC2" s="2104"/>
      <c r="FND2" s="2104">
        <f>+'IN PHIẾU THU'!FNE2</f>
        <v>0</v>
      </c>
      <c r="FNE2" s="2104"/>
      <c r="FNF2" s="2104"/>
      <c r="FNG2" s="2104"/>
      <c r="FNH2" s="2104"/>
      <c r="FNI2" s="2104"/>
      <c r="FNJ2" s="2104"/>
      <c r="FNK2" s="2104"/>
      <c r="FNL2" s="2104">
        <f>+'IN PHIẾU THU'!FNM2</f>
        <v>0</v>
      </c>
      <c r="FNM2" s="2104"/>
      <c r="FNN2" s="2104"/>
      <c r="FNO2" s="2104"/>
      <c r="FNP2" s="2104"/>
      <c r="FNQ2" s="2104"/>
      <c r="FNR2" s="2104"/>
      <c r="FNS2" s="2104"/>
      <c r="FNT2" s="2104">
        <f>+'IN PHIẾU THU'!FNU2</f>
        <v>0</v>
      </c>
      <c r="FNU2" s="2104"/>
      <c r="FNV2" s="2104"/>
      <c r="FNW2" s="2104"/>
      <c r="FNX2" s="2104"/>
      <c r="FNY2" s="2104"/>
      <c r="FNZ2" s="2104"/>
      <c r="FOA2" s="2104"/>
      <c r="FOB2" s="2104">
        <f>+'IN PHIẾU THU'!FOC2</f>
        <v>0</v>
      </c>
      <c r="FOC2" s="2104"/>
      <c r="FOD2" s="2104"/>
      <c r="FOE2" s="2104"/>
      <c r="FOF2" s="2104"/>
      <c r="FOG2" s="2104"/>
      <c r="FOH2" s="2104"/>
      <c r="FOI2" s="2104"/>
      <c r="FOJ2" s="2104">
        <f>+'IN PHIẾU THU'!FOK2</f>
        <v>0</v>
      </c>
      <c r="FOK2" s="2104"/>
      <c r="FOL2" s="2104"/>
      <c r="FOM2" s="2104"/>
      <c r="FON2" s="2104"/>
      <c r="FOO2" s="2104"/>
      <c r="FOP2" s="2104"/>
      <c r="FOQ2" s="2104"/>
      <c r="FOR2" s="2104">
        <f>+'IN PHIẾU THU'!FOS2</f>
        <v>0</v>
      </c>
      <c r="FOS2" s="2104"/>
      <c r="FOT2" s="2104"/>
      <c r="FOU2" s="2104"/>
      <c r="FOV2" s="2104"/>
      <c r="FOW2" s="2104"/>
      <c r="FOX2" s="2104"/>
      <c r="FOY2" s="2104"/>
      <c r="FOZ2" s="2104">
        <f>+'IN PHIẾU THU'!FPA2</f>
        <v>0</v>
      </c>
      <c r="FPA2" s="2104"/>
      <c r="FPB2" s="2104"/>
      <c r="FPC2" s="2104"/>
      <c r="FPD2" s="2104"/>
      <c r="FPE2" s="2104"/>
      <c r="FPF2" s="2104"/>
      <c r="FPG2" s="2104"/>
      <c r="FPH2" s="2104">
        <f>+'IN PHIẾU THU'!FPI2</f>
        <v>0</v>
      </c>
      <c r="FPI2" s="2104"/>
      <c r="FPJ2" s="2104"/>
      <c r="FPK2" s="2104"/>
      <c r="FPL2" s="2104"/>
      <c r="FPM2" s="2104"/>
      <c r="FPN2" s="2104"/>
      <c r="FPO2" s="2104"/>
      <c r="FPP2" s="2104">
        <f>+'IN PHIẾU THU'!FPQ2</f>
        <v>0</v>
      </c>
      <c r="FPQ2" s="2104"/>
      <c r="FPR2" s="2104"/>
      <c r="FPS2" s="2104"/>
      <c r="FPT2" s="2104"/>
      <c r="FPU2" s="2104"/>
      <c r="FPV2" s="2104"/>
      <c r="FPW2" s="2104"/>
      <c r="FPX2" s="2104">
        <f>+'IN PHIẾU THU'!FPY2</f>
        <v>0</v>
      </c>
      <c r="FPY2" s="2104"/>
      <c r="FPZ2" s="2104"/>
      <c r="FQA2" s="2104"/>
      <c r="FQB2" s="2104"/>
      <c r="FQC2" s="2104"/>
      <c r="FQD2" s="2104"/>
      <c r="FQE2" s="2104"/>
      <c r="FQF2" s="2104">
        <f>+'IN PHIẾU THU'!FQG2</f>
        <v>0</v>
      </c>
      <c r="FQG2" s="2104"/>
      <c r="FQH2" s="2104"/>
      <c r="FQI2" s="2104"/>
      <c r="FQJ2" s="2104"/>
      <c r="FQK2" s="2104"/>
      <c r="FQL2" s="2104"/>
      <c r="FQM2" s="2104"/>
      <c r="FQN2" s="2104">
        <f>+'IN PHIẾU THU'!FQO2</f>
        <v>0</v>
      </c>
      <c r="FQO2" s="2104"/>
      <c r="FQP2" s="2104"/>
      <c r="FQQ2" s="2104"/>
      <c r="FQR2" s="2104"/>
      <c r="FQS2" s="2104"/>
      <c r="FQT2" s="2104"/>
      <c r="FQU2" s="2104"/>
      <c r="FQV2" s="2104">
        <f>+'IN PHIẾU THU'!FQW2</f>
        <v>0</v>
      </c>
      <c r="FQW2" s="2104"/>
      <c r="FQX2" s="2104"/>
      <c r="FQY2" s="2104"/>
      <c r="FQZ2" s="2104"/>
      <c r="FRA2" s="2104"/>
      <c r="FRB2" s="2104"/>
      <c r="FRC2" s="2104"/>
      <c r="FRD2" s="2104">
        <f>+'IN PHIẾU THU'!FRE2</f>
        <v>0</v>
      </c>
      <c r="FRE2" s="2104"/>
      <c r="FRF2" s="2104"/>
      <c r="FRG2" s="2104"/>
      <c r="FRH2" s="2104"/>
      <c r="FRI2" s="2104"/>
      <c r="FRJ2" s="2104"/>
      <c r="FRK2" s="2104"/>
      <c r="FRL2" s="2104">
        <f>+'IN PHIẾU THU'!FRM2</f>
        <v>0</v>
      </c>
      <c r="FRM2" s="2104"/>
      <c r="FRN2" s="2104"/>
      <c r="FRO2" s="2104"/>
      <c r="FRP2" s="2104"/>
      <c r="FRQ2" s="2104"/>
      <c r="FRR2" s="2104"/>
      <c r="FRS2" s="2104"/>
      <c r="FRT2" s="2104">
        <f>+'IN PHIẾU THU'!FRU2</f>
        <v>0</v>
      </c>
      <c r="FRU2" s="2104"/>
      <c r="FRV2" s="2104"/>
      <c r="FRW2" s="2104"/>
      <c r="FRX2" s="2104"/>
      <c r="FRY2" s="2104"/>
      <c r="FRZ2" s="2104"/>
      <c r="FSA2" s="2104"/>
      <c r="FSB2" s="2104">
        <f>+'IN PHIẾU THU'!FSC2</f>
        <v>0</v>
      </c>
      <c r="FSC2" s="2104"/>
      <c r="FSD2" s="2104"/>
      <c r="FSE2" s="2104"/>
      <c r="FSF2" s="2104"/>
      <c r="FSG2" s="2104"/>
      <c r="FSH2" s="2104"/>
      <c r="FSI2" s="2104"/>
      <c r="FSJ2" s="2104">
        <f>+'IN PHIẾU THU'!FSK2</f>
        <v>0</v>
      </c>
      <c r="FSK2" s="2104"/>
      <c r="FSL2" s="2104"/>
      <c r="FSM2" s="2104"/>
      <c r="FSN2" s="2104"/>
      <c r="FSO2" s="2104"/>
      <c r="FSP2" s="2104"/>
      <c r="FSQ2" s="2104"/>
      <c r="FSR2" s="2104">
        <f>+'IN PHIẾU THU'!FSS2</f>
        <v>0</v>
      </c>
      <c r="FSS2" s="2104"/>
      <c r="FST2" s="2104"/>
      <c r="FSU2" s="2104"/>
      <c r="FSV2" s="2104"/>
      <c r="FSW2" s="2104"/>
      <c r="FSX2" s="2104"/>
      <c r="FSY2" s="2104"/>
      <c r="FSZ2" s="2104">
        <f>+'IN PHIẾU THU'!FTA2</f>
        <v>0</v>
      </c>
      <c r="FTA2" s="2104"/>
      <c r="FTB2" s="2104"/>
      <c r="FTC2" s="2104"/>
      <c r="FTD2" s="2104"/>
      <c r="FTE2" s="2104"/>
      <c r="FTF2" s="2104"/>
      <c r="FTG2" s="2104"/>
      <c r="FTH2" s="2104">
        <f>+'IN PHIẾU THU'!FTI2</f>
        <v>0</v>
      </c>
      <c r="FTI2" s="2104"/>
      <c r="FTJ2" s="2104"/>
      <c r="FTK2" s="2104"/>
      <c r="FTL2" s="2104"/>
      <c r="FTM2" s="2104"/>
      <c r="FTN2" s="2104"/>
      <c r="FTO2" s="2104"/>
      <c r="FTP2" s="2104">
        <f>+'IN PHIẾU THU'!FTQ2</f>
        <v>0</v>
      </c>
      <c r="FTQ2" s="2104"/>
      <c r="FTR2" s="2104"/>
      <c r="FTS2" s="2104"/>
      <c r="FTT2" s="2104"/>
      <c r="FTU2" s="2104"/>
      <c r="FTV2" s="2104"/>
      <c r="FTW2" s="2104"/>
      <c r="FTX2" s="2104">
        <f>+'IN PHIẾU THU'!FTY2</f>
        <v>0</v>
      </c>
      <c r="FTY2" s="2104"/>
      <c r="FTZ2" s="2104"/>
      <c r="FUA2" s="2104"/>
      <c r="FUB2" s="2104"/>
      <c r="FUC2" s="2104"/>
      <c r="FUD2" s="2104"/>
      <c r="FUE2" s="2104"/>
      <c r="FUF2" s="2104">
        <f>+'IN PHIẾU THU'!FUG2</f>
        <v>0</v>
      </c>
      <c r="FUG2" s="2104"/>
      <c r="FUH2" s="2104"/>
      <c r="FUI2" s="2104"/>
      <c r="FUJ2" s="2104"/>
      <c r="FUK2" s="2104"/>
      <c r="FUL2" s="2104"/>
      <c r="FUM2" s="2104"/>
      <c r="FUN2" s="2104">
        <f>+'IN PHIẾU THU'!FUO2</f>
        <v>0</v>
      </c>
      <c r="FUO2" s="2104"/>
      <c r="FUP2" s="2104"/>
      <c r="FUQ2" s="2104"/>
      <c r="FUR2" s="2104"/>
      <c r="FUS2" s="2104"/>
      <c r="FUT2" s="2104"/>
      <c r="FUU2" s="2104"/>
      <c r="FUV2" s="2104">
        <f>+'IN PHIẾU THU'!FUW2</f>
        <v>0</v>
      </c>
      <c r="FUW2" s="2104"/>
      <c r="FUX2" s="2104"/>
      <c r="FUY2" s="2104"/>
      <c r="FUZ2" s="2104"/>
      <c r="FVA2" s="2104"/>
      <c r="FVB2" s="2104"/>
      <c r="FVC2" s="2104"/>
      <c r="FVD2" s="2104">
        <f>+'IN PHIẾU THU'!FVE2</f>
        <v>0</v>
      </c>
      <c r="FVE2" s="2104"/>
      <c r="FVF2" s="2104"/>
      <c r="FVG2" s="2104"/>
      <c r="FVH2" s="2104"/>
      <c r="FVI2" s="2104"/>
      <c r="FVJ2" s="2104"/>
      <c r="FVK2" s="2104"/>
      <c r="FVL2" s="2104">
        <f>+'IN PHIẾU THU'!FVM2</f>
        <v>0</v>
      </c>
      <c r="FVM2" s="2104"/>
      <c r="FVN2" s="2104"/>
      <c r="FVO2" s="2104"/>
      <c r="FVP2" s="2104"/>
      <c r="FVQ2" s="2104"/>
      <c r="FVR2" s="2104"/>
      <c r="FVS2" s="2104"/>
      <c r="FVT2" s="2104">
        <f>+'IN PHIẾU THU'!FVU2</f>
        <v>0</v>
      </c>
      <c r="FVU2" s="2104"/>
      <c r="FVV2" s="2104"/>
      <c r="FVW2" s="2104"/>
      <c r="FVX2" s="2104"/>
      <c r="FVY2" s="2104"/>
      <c r="FVZ2" s="2104"/>
      <c r="FWA2" s="2104"/>
      <c r="FWB2" s="2104">
        <f>+'IN PHIẾU THU'!FWC2</f>
        <v>0</v>
      </c>
      <c r="FWC2" s="2104"/>
      <c r="FWD2" s="2104"/>
      <c r="FWE2" s="2104"/>
      <c r="FWF2" s="2104"/>
      <c r="FWG2" s="2104"/>
      <c r="FWH2" s="2104"/>
      <c r="FWI2" s="2104"/>
      <c r="FWJ2" s="2104">
        <f>+'IN PHIẾU THU'!FWK2</f>
        <v>0</v>
      </c>
      <c r="FWK2" s="2104"/>
      <c r="FWL2" s="2104"/>
      <c r="FWM2" s="2104"/>
      <c r="FWN2" s="2104"/>
      <c r="FWO2" s="2104"/>
      <c r="FWP2" s="2104"/>
      <c r="FWQ2" s="2104"/>
      <c r="FWR2" s="2104">
        <f>+'IN PHIẾU THU'!FWS2</f>
        <v>0</v>
      </c>
      <c r="FWS2" s="2104"/>
      <c r="FWT2" s="2104"/>
      <c r="FWU2" s="2104"/>
      <c r="FWV2" s="2104"/>
      <c r="FWW2" s="2104"/>
      <c r="FWX2" s="2104"/>
      <c r="FWY2" s="2104"/>
      <c r="FWZ2" s="2104">
        <f>+'IN PHIẾU THU'!FXA2</f>
        <v>0</v>
      </c>
      <c r="FXA2" s="2104"/>
      <c r="FXB2" s="2104"/>
      <c r="FXC2" s="2104"/>
      <c r="FXD2" s="2104"/>
      <c r="FXE2" s="2104"/>
      <c r="FXF2" s="2104"/>
      <c r="FXG2" s="2104"/>
      <c r="FXH2" s="2104">
        <f>+'IN PHIẾU THU'!FXI2</f>
        <v>0</v>
      </c>
      <c r="FXI2" s="2104"/>
      <c r="FXJ2" s="2104"/>
      <c r="FXK2" s="2104"/>
      <c r="FXL2" s="2104"/>
      <c r="FXM2" s="2104"/>
      <c r="FXN2" s="2104"/>
      <c r="FXO2" s="2104"/>
      <c r="FXP2" s="2104">
        <f>+'IN PHIẾU THU'!FXQ2</f>
        <v>0</v>
      </c>
      <c r="FXQ2" s="2104"/>
      <c r="FXR2" s="2104"/>
      <c r="FXS2" s="2104"/>
      <c r="FXT2" s="2104"/>
      <c r="FXU2" s="2104"/>
      <c r="FXV2" s="2104"/>
      <c r="FXW2" s="2104"/>
      <c r="FXX2" s="2104">
        <f>+'IN PHIẾU THU'!FXY2</f>
        <v>0</v>
      </c>
      <c r="FXY2" s="2104"/>
      <c r="FXZ2" s="2104"/>
      <c r="FYA2" s="2104"/>
      <c r="FYB2" s="2104"/>
      <c r="FYC2" s="2104"/>
      <c r="FYD2" s="2104"/>
      <c r="FYE2" s="2104"/>
      <c r="FYF2" s="2104">
        <f>+'IN PHIẾU THU'!FYG2</f>
        <v>0</v>
      </c>
      <c r="FYG2" s="2104"/>
      <c r="FYH2" s="2104"/>
      <c r="FYI2" s="2104"/>
      <c r="FYJ2" s="2104"/>
      <c r="FYK2" s="2104"/>
      <c r="FYL2" s="2104"/>
      <c r="FYM2" s="2104"/>
      <c r="FYN2" s="2104">
        <f>+'IN PHIẾU THU'!FYO2</f>
        <v>0</v>
      </c>
      <c r="FYO2" s="2104"/>
      <c r="FYP2" s="2104"/>
      <c r="FYQ2" s="2104"/>
      <c r="FYR2" s="2104"/>
      <c r="FYS2" s="2104"/>
      <c r="FYT2" s="2104"/>
      <c r="FYU2" s="2104"/>
      <c r="FYV2" s="2104">
        <f>+'IN PHIẾU THU'!FYW2</f>
        <v>0</v>
      </c>
      <c r="FYW2" s="2104"/>
      <c r="FYX2" s="2104"/>
      <c r="FYY2" s="2104"/>
      <c r="FYZ2" s="2104"/>
      <c r="FZA2" s="2104"/>
      <c r="FZB2" s="2104"/>
      <c r="FZC2" s="2104"/>
      <c r="FZD2" s="2104">
        <f>+'IN PHIẾU THU'!FZE2</f>
        <v>0</v>
      </c>
      <c r="FZE2" s="2104"/>
      <c r="FZF2" s="2104"/>
      <c r="FZG2" s="2104"/>
      <c r="FZH2" s="2104"/>
      <c r="FZI2" s="2104"/>
      <c r="FZJ2" s="2104"/>
      <c r="FZK2" s="2104"/>
      <c r="FZL2" s="2104">
        <f>+'IN PHIẾU THU'!FZM2</f>
        <v>0</v>
      </c>
      <c r="FZM2" s="2104"/>
      <c r="FZN2" s="2104"/>
      <c r="FZO2" s="2104"/>
      <c r="FZP2" s="2104"/>
      <c r="FZQ2" s="2104"/>
      <c r="FZR2" s="2104"/>
      <c r="FZS2" s="2104"/>
      <c r="FZT2" s="2104">
        <f>+'IN PHIẾU THU'!FZU2</f>
        <v>0</v>
      </c>
      <c r="FZU2" s="2104"/>
      <c r="FZV2" s="2104"/>
      <c r="FZW2" s="2104"/>
      <c r="FZX2" s="2104"/>
      <c r="FZY2" s="2104"/>
      <c r="FZZ2" s="2104"/>
      <c r="GAA2" s="2104"/>
      <c r="GAB2" s="2104">
        <f>+'IN PHIẾU THU'!GAC2</f>
        <v>0</v>
      </c>
      <c r="GAC2" s="2104"/>
      <c r="GAD2" s="2104"/>
      <c r="GAE2" s="2104"/>
      <c r="GAF2" s="2104"/>
      <c r="GAG2" s="2104"/>
      <c r="GAH2" s="2104"/>
      <c r="GAI2" s="2104"/>
      <c r="GAJ2" s="2104">
        <f>+'IN PHIẾU THU'!GAK2</f>
        <v>0</v>
      </c>
      <c r="GAK2" s="2104"/>
      <c r="GAL2" s="2104"/>
      <c r="GAM2" s="2104"/>
      <c r="GAN2" s="2104"/>
      <c r="GAO2" s="2104"/>
      <c r="GAP2" s="2104"/>
      <c r="GAQ2" s="2104"/>
      <c r="GAR2" s="2104">
        <f>+'IN PHIẾU THU'!GAS2</f>
        <v>0</v>
      </c>
      <c r="GAS2" s="2104"/>
      <c r="GAT2" s="2104"/>
      <c r="GAU2" s="2104"/>
      <c r="GAV2" s="2104"/>
      <c r="GAW2" s="2104"/>
      <c r="GAX2" s="2104"/>
      <c r="GAY2" s="2104"/>
      <c r="GAZ2" s="2104">
        <f>+'IN PHIẾU THU'!GBA2</f>
        <v>0</v>
      </c>
      <c r="GBA2" s="2104"/>
      <c r="GBB2" s="2104"/>
      <c r="GBC2" s="2104"/>
      <c r="GBD2" s="2104"/>
      <c r="GBE2" s="2104"/>
      <c r="GBF2" s="2104"/>
      <c r="GBG2" s="2104"/>
      <c r="GBH2" s="2104">
        <f>+'IN PHIẾU THU'!GBI2</f>
        <v>0</v>
      </c>
      <c r="GBI2" s="2104"/>
      <c r="GBJ2" s="2104"/>
      <c r="GBK2" s="2104"/>
      <c r="GBL2" s="2104"/>
      <c r="GBM2" s="2104"/>
      <c r="GBN2" s="2104"/>
      <c r="GBO2" s="2104"/>
      <c r="GBP2" s="2104">
        <f>+'IN PHIẾU THU'!GBQ2</f>
        <v>0</v>
      </c>
      <c r="GBQ2" s="2104"/>
      <c r="GBR2" s="2104"/>
      <c r="GBS2" s="2104"/>
      <c r="GBT2" s="2104"/>
      <c r="GBU2" s="2104"/>
      <c r="GBV2" s="2104"/>
      <c r="GBW2" s="2104"/>
      <c r="GBX2" s="2104">
        <f>+'IN PHIẾU THU'!GBY2</f>
        <v>0</v>
      </c>
      <c r="GBY2" s="2104"/>
      <c r="GBZ2" s="2104"/>
      <c r="GCA2" s="2104"/>
      <c r="GCB2" s="2104"/>
      <c r="GCC2" s="2104"/>
      <c r="GCD2" s="2104"/>
      <c r="GCE2" s="2104"/>
      <c r="GCF2" s="2104">
        <f>+'IN PHIẾU THU'!GCG2</f>
        <v>0</v>
      </c>
      <c r="GCG2" s="2104"/>
      <c r="GCH2" s="2104"/>
      <c r="GCI2" s="2104"/>
      <c r="GCJ2" s="2104"/>
      <c r="GCK2" s="2104"/>
      <c r="GCL2" s="2104"/>
      <c r="GCM2" s="2104"/>
      <c r="GCN2" s="2104">
        <f>+'IN PHIẾU THU'!GCO2</f>
        <v>0</v>
      </c>
      <c r="GCO2" s="2104"/>
      <c r="GCP2" s="2104"/>
      <c r="GCQ2" s="2104"/>
      <c r="GCR2" s="2104"/>
      <c r="GCS2" s="2104"/>
      <c r="GCT2" s="2104"/>
      <c r="GCU2" s="2104"/>
      <c r="GCV2" s="2104">
        <f>+'IN PHIẾU THU'!GCW2</f>
        <v>0</v>
      </c>
      <c r="GCW2" s="2104"/>
      <c r="GCX2" s="2104"/>
      <c r="GCY2" s="2104"/>
      <c r="GCZ2" s="2104"/>
      <c r="GDA2" s="2104"/>
      <c r="GDB2" s="2104"/>
      <c r="GDC2" s="2104"/>
      <c r="GDD2" s="2104">
        <f>+'IN PHIẾU THU'!GDE2</f>
        <v>0</v>
      </c>
      <c r="GDE2" s="2104"/>
      <c r="GDF2" s="2104"/>
      <c r="GDG2" s="2104"/>
      <c r="GDH2" s="2104"/>
      <c r="GDI2" s="2104"/>
      <c r="GDJ2" s="2104"/>
      <c r="GDK2" s="2104"/>
      <c r="GDL2" s="2104">
        <f>+'IN PHIẾU THU'!GDM2</f>
        <v>0</v>
      </c>
      <c r="GDM2" s="2104"/>
      <c r="GDN2" s="2104"/>
      <c r="GDO2" s="2104"/>
      <c r="GDP2" s="2104"/>
      <c r="GDQ2" s="2104"/>
      <c r="GDR2" s="2104"/>
      <c r="GDS2" s="2104"/>
      <c r="GDT2" s="2104">
        <f>+'IN PHIẾU THU'!GDU2</f>
        <v>0</v>
      </c>
      <c r="GDU2" s="2104"/>
      <c r="GDV2" s="2104"/>
      <c r="GDW2" s="2104"/>
      <c r="GDX2" s="2104"/>
      <c r="GDY2" s="2104"/>
      <c r="GDZ2" s="2104"/>
      <c r="GEA2" s="2104"/>
      <c r="GEB2" s="2104">
        <f>+'IN PHIẾU THU'!GEC2</f>
        <v>0</v>
      </c>
      <c r="GEC2" s="2104"/>
      <c r="GED2" s="2104"/>
      <c r="GEE2" s="2104"/>
      <c r="GEF2" s="2104"/>
      <c r="GEG2" s="2104"/>
      <c r="GEH2" s="2104"/>
      <c r="GEI2" s="2104"/>
      <c r="GEJ2" s="2104">
        <f>+'IN PHIẾU THU'!GEK2</f>
        <v>0</v>
      </c>
      <c r="GEK2" s="2104"/>
      <c r="GEL2" s="2104"/>
      <c r="GEM2" s="2104"/>
      <c r="GEN2" s="2104"/>
      <c r="GEO2" s="2104"/>
      <c r="GEP2" s="2104"/>
      <c r="GEQ2" s="2104"/>
      <c r="GER2" s="2104">
        <f>+'IN PHIẾU THU'!GES2</f>
        <v>0</v>
      </c>
      <c r="GES2" s="2104"/>
      <c r="GET2" s="2104"/>
      <c r="GEU2" s="2104"/>
      <c r="GEV2" s="2104"/>
      <c r="GEW2" s="2104"/>
      <c r="GEX2" s="2104"/>
      <c r="GEY2" s="2104"/>
      <c r="GEZ2" s="2104">
        <f>+'IN PHIẾU THU'!GFA2</f>
        <v>0</v>
      </c>
      <c r="GFA2" s="2104"/>
      <c r="GFB2" s="2104"/>
      <c r="GFC2" s="2104"/>
      <c r="GFD2" s="2104"/>
      <c r="GFE2" s="2104"/>
      <c r="GFF2" s="2104"/>
      <c r="GFG2" s="2104"/>
      <c r="GFH2" s="2104">
        <f>+'IN PHIẾU THU'!GFI2</f>
        <v>0</v>
      </c>
      <c r="GFI2" s="2104"/>
      <c r="GFJ2" s="2104"/>
      <c r="GFK2" s="2104"/>
      <c r="GFL2" s="2104"/>
      <c r="GFM2" s="2104"/>
      <c r="GFN2" s="2104"/>
      <c r="GFO2" s="2104"/>
      <c r="GFP2" s="2104">
        <f>+'IN PHIẾU THU'!GFQ2</f>
        <v>0</v>
      </c>
      <c r="GFQ2" s="2104"/>
      <c r="GFR2" s="2104"/>
      <c r="GFS2" s="2104"/>
      <c r="GFT2" s="2104"/>
      <c r="GFU2" s="2104"/>
      <c r="GFV2" s="2104"/>
      <c r="GFW2" s="2104"/>
      <c r="GFX2" s="2104">
        <f>+'IN PHIẾU THU'!GFY2</f>
        <v>0</v>
      </c>
      <c r="GFY2" s="2104"/>
      <c r="GFZ2" s="2104"/>
      <c r="GGA2" s="2104"/>
      <c r="GGB2" s="2104"/>
      <c r="GGC2" s="2104"/>
      <c r="GGD2" s="2104"/>
      <c r="GGE2" s="2104"/>
      <c r="GGF2" s="2104">
        <f>+'IN PHIẾU THU'!GGG2</f>
        <v>0</v>
      </c>
      <c r="GGG2" s="2104"/>
      <c r="GGH2" s="2104"/>
      <c r="GGI2" s="2104"/>
      <c r="GGJ2" s="2104"/>
      <c r="GGK2" s="2104"/>
      <c r="GGL2" s="2104"/>
      <c r="GGM2" s="2104"/>
      <c r="GGN2" s="2104">
        <f>+'IN PHIẾU THU'!GGO2</f>
        <v>0</v>
      </c>
      <c r="GGO2" s="2104"/>
      <c r="GGP2" s="2104"/>
      <c r="GGQ2" s="2104"/>
      <c r="GGR2" s="2104"/>
      <c r="GGS2" s="2104"/>
      <c r="GGT2" s="2104"/>
      <c r="GGU2" s="2104"/>
      <c r="GGV2" s="2104">
        <f>+'IN PHIẾU THU'!GGW2</f>
        <v>0</v>
      </c>
      <c r="GGW2" s="2104"/>
      <c r="GGX2" s="2104"/>
      <c r="GGY2" s="2104"/>
      <c r="GGZ2" s="2104"/>
      <c r="GHA2" s="2104"/>
      <c r="GHB2" s="2104"/>
      <c r="GHC2" s="2104"/>
      <c r="GHD2" s="2104">
        <f>+'IN PHIẾU THU'!GHE2</f>
        <v>0</v>
      </c>
      <c r="GHE2" s="2104"/>
      <c r="GHF2" s="2104"/>
      <c r="GHG2" s="2104"/>
      <c r="GHH2" s="2104"/>
      <c r="GHI2" s="2104"/>
      <c r="GHJ2" s="2104"/>
      <c r="GHK2" s="2104"/>
      <c r="GHL2" s="2104">
        <f>+'IN PHIẾU THU'!GHM2</f>
        <v>0</v>
      </c>
      <c r="GHM2" s="2104"/>
      <c r="GHN2" s="2104"/>
      <c r="GHO2" s="2104"/>
      <c r="GHP2" s="2104"/>
      <c r="GHQ2" s="2104"/>
      <c r="GHR2" s="2104"/>
      <c r="GHS2" s="2104"/>
      <c r="GHT2" s="2104">
        <f>+'IN PHIẾU THU'!GHU2</f>
        <v>0</v>
      </c>
      <c r="GHU2" s="2104"/>
      <c r="GHV2" s="2104"/>
      <c r="GHW2" s="2104"/>
      <c r="GHX2" s="2104"/>
      <c r="GHY2" s="2104"/>
      <c r="GHZ2" s="2104"/>
      <c r="GIA2" s="2104"/>
      <c r="GIB2" s="2104">
        <f>+'IN PHIẾU THU'!GIC2</f>
        <v>0</v>
      </c>
      <c r="GIC2" s="2104"/>
      <c r="GID2" s="2104"/>
      <c r="GIE2" s="2104"/>
      <c r="GIF2" s="2104"/>
      <c r="GIG2" s="2104"/>
      <c r="GIH2" s="2104"/>
      <c r="GII2" s="2104"/>
      <c r="GIJ2" s="2104">
        <f>+'IN PHIẾU THU'!GIK2</f>
        <v>0</v>
      </c>
      <c r="GIK2" s="2104"/>
      <c r="GIL2" s="2104"/>
      <c r="GIM2" s="2104"/>
      <c r="GIN2" s="2104"/>
      <c r="GIO2" s="2104"/>
      <c r="GIP2" s="2104"/>
      <c r="GIQ2" s="2104"/>
      <c r="GIR2" s="2104">
        <f>+'IN PHIẾU THU'!GIS2</f>
        <v>0</v>
      </c>
      <c r="GIS2" s="2104"/>
      <c r="GIT2" s="2104"/>
      <c r="GIU2" s="2104"/>
      <c r="GIV2" s="2104"/>
      <c r="GIW2" s="2104"/>
      <c r="GIX2" s="2104"/>
      <c r="GIY2" s="2104"/>
      <c r="GIZ2" s="2104">
        <f>+'IN PHIẾU THU'!GJA2</f>
        <v>0</v>
      </c>
      <c r="GJA2" s="2104"/>
      <c r="GJB2" s="2104"/>
      <c r="GJC2" s="2104"/>
      <c r="GJD2" s="2104"/>
      <c r="GJE2" s="2104"/>
      <c r="GJF2" s="2104"/>
      <c r="GJG2" s="2104"/>
      <c r="GJH2" s="2104">
        <f>+'IN PHIẾU THU'!GJI2</f>
        <v>0</v>
      </c>
      <c r="GJI2" s="2104"/>
      <c r="GJJ2" s="2104"/>
      <c r="GJK2" s="2104"/>
      <c r="GJL2" s="2104"/>
      <c r="GJM2" s="2104"/>
      <c r="GJN2" s="2104"/>
      <c r="GJO2" s="2104"/>
      <c r="GJP2" s="2104">
        <f>+'IN PHIẾU THU'!GJQ2</f>
        <v>0</v>
      </c>
      <c r="GJQ2" s="2104"/>
      <c r="GJR2" s="2104"/>
      <c r="GJS2" s="2104"/>
      <c r="GJT2" s="2104"/>
      <c r="GJU2" s="2104"/>
      <c r="GJV2" s="2104"/>
      <c r="GJW2" s="2104"/>
      <c r="GJX2" s="2104">
        <f>+'IN PHIẾU THU'!GJY2</f>
        <v>0</v>
      </c>
      <c r="GJY2" s="2104"/>
      <c r="GJZ2" s="2104"/>
      <c r="GKA2" s="2104"/>
      <c r="GKB2" s="2104"/>
      <c r="GKC2" s="2104"/>
      <c r="GKD2" s="2104"/>
      <c r="GKE2" s="2104"/>
      <c r="GKF2" s="2104">
        <f>+'IN PHIẾU THU'!GKG2</f>
        <v>0</v>
      </c>
      <c r="GKG2" s="2104"/>
      <c r="GKH2" s="2104"/>
      <c r="GKI2" s="2104"/>
      <c r="GKJ2" s="2104"/>
      <c r="GKK2" s="2104"/>
      <c r="GKL2" s="2104"/>
      <c r="GKM2" s="2104"/>
      <c r="GKN2" s="2104">
        <f>+'IN PHIẾU THU'!GKO2</f>
        <v>0</v>
      </c>
      <c r="GKO2" s="2104"/>
      <c r="GKP2" s="2104"/>
      <c r="GKQ2" s="2104"/>
      <c r="GKR2" s="2104"/>
      <c r="GKS2" s="2104"/>
      <c r="GKT2" s="2104"/>
      <c r="GKU2" s="2104"/>
      <c r="GKV2" s="2104">
        <f>+'IN PHIẾU THU'!GKW2</f>
        <v>0</v>
      </c>
      <c r="GKW2" s="2104"/>
      <c r="GKX2" s="2104"/>
      <c r="GKY2" s="2104"/>
      <c r="GKZ2" s="2104"/>
      <c r="GLA2" s="2104"/>
      <c r="GLB2" s="2104"/>
      <c r="GLC2" s="2104"/>
      <c r="GLD2" s="2104">
        <f>+'IN PHIẾU THU'!GLE2</f>
        <v>0</v>
      </c>
      <c r="GLE2" s="2104"/>
      <c r="GLF2" s="2104"/>
      <c r="GLG2" s="2104"/>
      <c r="GLH2" s="2104"/>
      <c r="GLI2" s="2104"/>
      <c r="GLJ2" s="2104"/>
      <c r="GLK2" s="2104"/>
      <c r="GLL2" s="2104">
        <f>+'IN PHIẾU THU'!GLM2</f>
        <v>0</v>
      </c>
      <c r="GLM2" s="2104"/>
      <c r="GLN2" s="2104"/>
      <c r="GLO2" s="2104"/>
      <c r="GLP2" s="2104"/>
      <c r="GLQ2" s="2104"/>
      <c r="GLR2" s="2104"/>
      <c r="GLS2" s="2104"/>
      <c r="GLT2" s="2104">
        <f>+'IN PHIẾU THU'!GLU2</f>
        <v>0</v>
      </c>
      <c r="GLU2" s="2104"/>
      <c r="GLV2" s="2104"/>
      <c r="GLW2" s="2104"/>
      <c r="GLX2" s="2104"/>
      <c r="GLY2" s="2104"/>
      <c r="GLZ2" s="2104"/>
      <c r="GMA2" s="2104"/>
      <c r="GMB2" s="2104">
        <f>+'IN PHIẾU THU'!GMC2</f>
        <v>0</v>
      </c>
      <c r="GMC2" s="2104"/>
      <c r="GMD2" s="2104"/>
      <c r="GME2" s="2104"/>
      <c r="GMF2" s="2104"/>
      <c r="GMG2" s="2104"/>
      <c r="GMH2" s="2104"/>
      <c r="GMI2" s="2104"/>
      <c r="GMJ2" s="2104">
        <f>+'IN PHIẾU THU'!GMK2</f>
        <v>0</v>
      </c>
      <c r="GMK2" s="2104"/>
      <c r="GML2" s="2104"/>
      <c r="GMM2" s="2104"/>
      <c r="GMN2" s="2104"/>
      <c r="GMO2" s="2104"/>
      <c r="GMP2" s="2104"/>
      <c r="GMQ2" s="2104"/>
      <c r="GMR2" s="2104">
        <f>+'IN PHIẾU THU'!GMS2</f>
        <v>0</v>
      </c>
      <c r="GMS2" s="2104"/>
      <c r="GMT2" s="2104"/>
      <c r="GMU2" s="2104"/>
      <c r="GMV2" s="2104"/>
      <c r="GMW2" s="2104"/>
      <c r="GMX2" s="2104"/>
      <c r="GMY2" s="2104"/>
      <c r="GMZ2" s="2104">
        <f>+'IN PHIẾU THU'!GNA2</f>
        <v>0</v>
      </c>
      <c r="GNA2" s="2104"/>
      <c r="GNB2" s="2104"/>
      <c r="GNC2" s="2104"/>
      <c r="GND2" s="2104"/>
      <c r="GNE2" s="2104"/>
      <c r="GNF2" s="2104"/>
      <c r="GNG2" s="2104"/>
      <c r="GNH2" s="2104">
        <f>+'IN PHIẾU THU'!GNI2</f>
        <v>0</v>
      </c>
      <c r="GNI2" s="2104"/>
      <c r="GNJ2" s="2104"/>
      <c r="GNK2" s="2104"/>
      <c r="GNL2" s="2104"/>
      <c r="GNM2" s="2104"/>
      <c r="GNN2" s="2104"/>
      <c r="GNO2" s="2104"/>
      <c r="GNP2" s="2104">
        <f>+'IN PHIẾU THU'!GNQ2</f>
        <v>0</v>
      </c>
      <c r="GNQ2" s="2104"/>
      <c r="GNR2" s="2104"/>
      <c r="GNS2" s="2104"/>
      <c r="GNT2" s="2104"/>
      <c r="GNU2" s="2104"/>
      <c r="GNV2" s="2104"/>
      <c r="GNW2" s="2104"/>
      <c r="GNX2" s="2104">
        <f>+'IN PHIẾU THU'!GNY2</f>
        <v>0</v>
      </c>
      <c r="GNY2" s="2104"/>
      <c r="GNZ2" s="2104"/>
      <c r="GOA2" s="2104"/>
      <c r="GOB2" s="2104"/>
      <c r="GOC2" s="2104"/>
      <c r="GOD2" s="2104"/>
      <c r="GOE2" s="2104"/>
      <c r="GOF2" s="2104">
        <f>+'IN PHIẾU THU'!GOG2</f>
        <v>0</v>
      </c>
      <c r="GOG2" s="2104"/>
      <c r="GOH2" s="2104"/>
      <c r="GOI2" s="2104"/>
      <c r="GOJ2" s="2104"/>
      <c r="GOK2" s="2104"/>
      <c r="GOL2" s="2104"/>
      <c r="GOM2" s="2104"/>
      <c r="GON2" s="2104">
        <f>+'IN PHIẾU THU'!GOO2</f>
        <v>0</v>
      </c>
      <c r="GOO2" s="2104"/>
      <c r="GOP2" s="2104"/>
      <c r="GOQ2" s="2104"/>
      <c r="GOR2" s="2104"/>
      <c r="GOS2" s="2104"/>
      <c r="GOT2" s="2104"/>
      <c r="GOU2" s="2104"/>
      <c r="GOV2" s="2104">
        <f>+'IN PHIẾU THU'!GOW2</f>
        <v>0</v>
      </c>
      <c r="GOW2" s="2104"/>
      <c r="GOX2" s="2104"/>
      <c r="GOY2" s="2104"/>
      <c r="GOZ2" s="2104"/>
      <c r="GPA2" s="2104"/>
      <c r="GPB2" s="2104"/>
      <c r="GPC2" s="2104"/>
      <c r="GPD2" s="2104">
        <f>+'IN PHIẾU THU'!GPE2</f>
        <v>0</v>
      </c>
      <c r="GPE2" s="2104"/>
      <c r="GPF2" s="2104"/>
      <c r="GPG2" s="2104"/>
      <c r="GPH2" s="2104"/>
      <c r="GPI2" s="2104"/>
      <c r="GPJ2" s="2104"/>
      <c r="GPK2" s="2104"/>
      <c r="GPL2" s="2104">
        <f>+'IN PHIẾU THU'!GPM2</f>
        <v>0</v>
      </c>
      <c r="GPM2" s="2104"/>
      <c r="GPN2" s="2104"/>
      <c r="GPO2" s="2104"/>
      <c r="GPP2" s="2104"/>
      <c r="GPQ2" s="2104"/>
      <c r="GPR2" s="2104"/>
      <c r="GPS2" s="2104"/>
      <c r="GPT2" s="2104">
        <f>+'IN PHIẾU THU'!GPU2</f>
        <v>0</v>
      </c>
      <c r="GPU2" s="2104"/>
      <c r="GPV2" s="2104"/>
      <c r="GPW2" s="2104"/>
      <c r="GPX2" s="2104"/>
      <c r="GPY2" s="2104"/>
      <c r="GPZ2" s="2104"/>
      <c r="GQA2" s="2104"/>
      <c r="GQB2" s="2104">
        <f>+'IN PHIẾU THU'!GQC2</f>
        <v>0</v>
      </c>
      <c r="GQC2" s="2104"/>
      <c r="GQD2" s="2104"/>
      <c r="GQE2" s="2104"/>
      <c r="GQF2" s="2104"/>
      <c r="GQG2" s="2104"/>
      <c r="GQH2" s="2104"/>
      <c r="GQI2" s="2104"/>
      <c r="GQJ2" s="2104">
        <f>+'IN PHIẾU THU'!GQK2</f>
        <v>0</v>
      </c>
      <c r="GQK2" s="2104"/>
      <c r="GQL2" s="2104"/>
      <c r="GQM2" s="2104"/>
      <c r="GQN2" s="2104"/>
      <c r="GQO2" s="2104"/>
      <c r="GQP2" s="2104"/>
      <c r="GQQ2" s="2104"/>
      <c r="GQR2" s="2104">
        <f>+'IN PHIẾU THU'!GQS2</f>
        <v>0</v>
      </c>
      <c r="GQS2" s="2104"/>
      <c r="GQT2" s="2104"/>
      <c r="GQU2" s="2104"/>
      <c r="GQV2" s="2104"/>
      <c r="GQW2" s="2104"/>
      <c r="GQX2" s="2104"/>
      <c r="GQY2" s="2104"/>
      <c r="GQZ2" s="2104">
        <f>+'IN PHIẾU THU'!GRA2</f>
        <v>0</v>
      </c>
      <c r="GRA2" s="2104"/>
      <c r="GRB2" s="2104"/>
      <c r="GRC2" s="2104"/>
      <c r="GRD2" s="2104"/>
      <c r="GRE2" s="2104"/>
      <c r="GRF2" s="2104"/>
      <c r="GRG2" s="2104"/>
      <c r="GRH2" s="2104">
        <f>+'IN PHIẾU THU'!GRI2</f>
        <v>0</v>
      </c>
      <c r="GRI2" s="2104"/>
      <c r="GRJ2" s="2104"/>
      <c r="GRK2" s="2104"/>
      <c r="GRL2" s="2104"/>
      <c r="GRM2" s="2104"/>
      <c r="GRN2" s="2104"/>
      <c r="GRO2" s="2104"/>
      <c r="GRP2" s="2104">
        <f>+'IN PHIẾU THU'!GRQ2</f>
        <v>0</v>
      </c>
      <c r="GRQ2" s="2104"/>
      <c r="GRR2" s="2104"/>
      <c r="GRS2" s="2104"/>
      <c r="GRT2" s="2104"/>
      <c r="GRU2" s="2104"/>
      <c r="GRV2" s="2104"/>
      <c r="GRW2" s="2104"/>
      <c r="GRX2" s="2104">
        <f>+'IN PHIẾU THU'!GRY2</f>
        <v>0</v>
      </c>
      <c r="GRY2" s="2104"/>
      <c r="GRZ2" s="2104"/>
      <c r="GSA2" s="2104"/>
      <c r="GSB2" s="2104"/>
      <c r="GSC2" s="2104"/>
      <c r="GSD2" s="2104"/>
      <c r="GSE2" s="2104"/>
      <c r="GSF2" s="2104">
        <f>+'IN PHIẾU THU'!GSG2</f>
        <v>0</v>
      </c>
      <c r="GSG2" s="2104"/>
      <c r="GSH2" s="2104"/>
      <c r="GSI2" s="2104"/>
      <c r="GSJ2" s="2104"/>
      <c r="GSK2" s="2104"/>
      <c r="GSL2" s="2104"/>
      <c r="GSM2" s="2104"/>
      <c r="GSN2" s="2104">
        <f>+'IN PHIẾU THU'!GSO2</f>
        <v>0</v>
      </c>
      <c r="GSO2" s="2104"/>
      <c r="GSP2" s="2104"/>
      <c r="GSQ2" s="2104"/>
      <c r="GSR2" s="2104"/>
      <c r="GSS2" s="2104"/>
      <c r="GST2" s="2104"/>
      <c r="GSU2" s="2104"/>
      <c r="GSV2" s="2104">
        <f>+'IN PHIẾU THU'!GSW2</f>
        <v>0</v>
      </c>
      <c r="GSW2" s="2104"/>
      <c r="GSX2" s="2104"/>
      <c r="GSY2" s="2104"/>
      <c r="GSZ2" s="2104"/>
      <c r="GTA2" s="2104"/>
      <c r="GTB2" s="2104"/>
      <c r="GTC2" s="2104"/>
      <c r="GTD2" s="2104">
        <f>+'IN PHIẾU THU'!GTE2</f>
        <v>0</v>
      </c>
      <c r="GTE2" s="2104"/>
      <c r="GTF2" s="2104"/>
      <c r="GTG2" s="2104"/>
      <c r="GTH2" s="2104"/>
      <c r="GTI2" s="2104"/>
      <c r="GTJ2" s="2104"/>
      <c r="GTK2" s="2104"/>
      <c r="GTL2" s="2104">
        <f>+'IN PHIẾU THU'!GTM2</f>
        <v>0</v>
      </c>
      <c r="GTM2" s="2104"/>
      <c r="GTN2" s="2104"/>
      <c r="GTO2" s="2104"/>
      <c r="GTP2" s="2104"/>
      <c r="GTQ2" s="2104"/>
      <c r="GTR2" s="2104"/>
      <c r="GTS2" s="2104"/>
      <c r="GTT2" s="2104">
        <f>+'IN PHIẾU THU'!GTU2</f>
        <v>0</v>
      </c>
      <c r="GTU2" s="2104"/>
      <c r="GTV2" s="2104"/>
      <c r="GTW2" s="2104"/>
      <c r="GTX2" s="2104"/>
      <c r="GTY2" s="2104"/>
      <c r="GTZ2" s="2104"/>
      <c r="GUA2" s="2104"/>
      <c r="GUB2" s="2104">
        <f>+'IN PHIẾU THU'!GUC2</f>
        <v>0</v>
      </c>
      <c r="GUC2" s="2104"/>
      <c r="GUD2" s="2104"/>
      <c r="GUE2" s="2104"/>
      <c r="GUF2" s="2104"/>
      <c r="GUG2" s="2104"/>
      <c r="GUH2" s="2104"/>
      <c r="GUI2" s="2104"/>
      <c r="GUJ2" s="2104">
        <f>+'IN PHIẾU THU'!GUK2</f>
        <v>0</v>
      </c>
      <c r="GUK2" s="2104"/>
      <c r="GUL2" s="2104"/>
      <c r="GUM2" s="2104"/>
      <c r="GUN2" s="2104"/>
      <c r="GUO2" s="2104"/>
      <c r="GUP2" s="2104"/>
      <c r="GUQ2" s="2104"/>
      <c r="GUR2" s="2104">
        <f>+'IN PHIẾU THU'!GUS2</f>
        <v>0</v>
      </c>
      <c r="GUS2" s="2104"/>
      <c r="GUT2" s="2104"/>
      <c r="GUU2" s="2104"/>
      <c r="GUV2" s="2104"/>
      <c r="GUW2" s="2104"/>
      <c r="GUX2" s="2104"/>
      <c r="GUY2" s="2104"/>
      <c r="GUZ2" s="2104">
        <f>+'IN PHIẾU THU'!GVA2</f>
        <v>0</v>
      </c>
      <c r="GVA2" s="2104"/>
      <c r="GVB2" s="2104"/>
      <c r="GVC2" s="2104"/>
      <c r="GVD2" s="2104"/>
      <c r="GVE2" s="2104"/>
      <c r="GVF2" s="2104"/>
      <c r="GVG2" s="2104"/>
      <c r="GVH2" s="2104">
        <f>+'IN PHIẾU THU'!GVI2</f>
        <v>0</v>
      </c>
      <c r="GVI2" s="2104"/>
      <c r="GVJ2" s="2104"/>
      <c r="GVK2" s="2104"/>
      <c r="GVL2" s="2104"/>
      <c r="GVM2" s="2104"/>
      <c r="GVN2" s="2104"/>
      <c r="GVO2" s="2104"/>
      <c r="GVP2" s="2104">
        <f>+'IN PHIẾU THU'!GVQ2</f>
        <v>0</v>
      </c>
      <c r="GVQ2" s="2104"/>
      <c r="GVR2" s="2104"/>
      <c r="GVS2" s="2104"/>
      <c r="GVT2" s="2104"/>
      <c r="GVU2" s="2104"/>
      <c r="GVV2" s="2104"/>
      <c r="GVW2" s="2104"/>
      <c r="GVX2" s="2104">
        <f>+'IN PHIẾU THU'!GVY2</f>
        <v>0</v>
      </c>
      <c r="GVY2" s="2104"/>
      <c r="GVZ2" s="2104"/>
      <c r="GWA2" s="2104"/>
      <c r="GWB2" s="2104"/>
      <c r="GWC2" s="2104"/>
      <c r="GWD2" s="2104"/>
      <c r="GWE2" s="2104"/>
      <c r="GWF2" s="2104">
        <f>+'IN PHIẾU THU'!GWG2</f>
        <v>0</v>
      </c>
      <c r="GWG2" s="2104"/>
      <c r="GWH2" s="2104"/>
      <c r="GWI2" s="2104"/>
      <c r="GWJ2" s="2104"/>
      <c r="GWK2" s="2104"/>
      <c r="GWL2" s="2104"/>
      <c r="GWM2" s="2104"/>
      <c r="GWN2" s="2104">
        <f>+'IN PHIẾU THU'!GWO2</f>
        <v>0</v>
      </c>
      <c r="GWO2" s="2104"/>
      <c r="GWP2" s="2104"/>
      <c r="GWQ2" s="2104"/>
      <c r="GWR2" s="2104"/>
      <c r="GWS2" s="2104"/>
      <c r="GWT2" s="2104"/>
      <c r="GWU2" s="2104"/>
      <c r="GWV2" s="2104">
        <f>+'IN PHIẾU THU'!GWW2</f>
        <v>0</v>
      </c>
      <c r="GWW2" s="2104"/>
      <c r="GWX2" s="2104"/>
      <c r="GWY2" s="2104"/>
      <c r="GWZ2" s="2104"/>
      <c r="GXA2" s="2104"/>
      <c r="GXB2" s="2104"/>
      <c r="GXC2" s="2104"/>
      <c r="GXD2" s="2104">
        <f>+'IN PHIẾU THU'!GXE2</f>
        <v>0</v>
      </c>
      <c r="GXE2" s="2104"/>
      <c r="GXF2" s="2104"/>
      <c r="GXG2" s="2104"/>
      <c r="GXH2" s="2104"/>
      <c r="GXI2" s="2104"/>
      <c r="GXJ2" s="2104"/>
      <c r="GXK2" s="2104"/>
      <c r="GXL2" s="2104">
        <f>+'IN PHIẾU THU'!GXM2</f>
        <v>0</v>
      </c>
      <c r="GXM2" s="2104"/>
      <c r="GXN2" s="2104"/>
      <c r="GXO2" s="2104"/>
      <c r="GXP2" s="2104"/>
      <c r="GXQ2" s="2104"/>
      <c r="GXR2" s="2104"/>
      <c r="GXS2" s="2104"/>
      <c r="GXT2" s="2104">
        <f>+'IN PHIẾU THU'!GXU2</f>
        <v>0</v>
      </c>
      <c r="GXU2" s="2104"/>
      <c r="GXV2" s="2104"/>
      <c r="GXW2" s="2104"/>
      <c r="GXX2" s="2104"/>
      <c r="GXY2" s="2104"/>
      <c r="GXZ2" s="2104"/>
      <c r="GYA2" s="2104"/>
      <c r="GYB2" s="2104">
        <f>+'IN PHIẾU THU'!GYC2</f>
        <v>0</v>
      </c>
      <c r="GYC2" s="2104"/>
      <c r="GYD2" s="2104"/>
      <c r="GYE2" s="2104"/>
      <c r="GYF2" s="2104"/>
      <c r="GYG2" s="2104"/>
      <c r="GYH2" s="2104"/>
      <c r="GYI2" s="2104"/>
      <c r="GYJ2" s="2104">
        <f>+'IN PHIẾU THU'!GYK2</f>
        <v>0</v>
      </c>
      <c r="GYK2" s="2104"/>
      <c r="GYL2" s="2104"/>
      <c r="GYM2" s="2104"/>
      <c r="GYN2" s="2104"/>
      <c r="GYO2" s="2104"/>
      <c r="GYP2" s="2104"/>
      <c r="GYQ2" s="2104"/>
      <c r="GYR2" s="2104">
        <f>+'IN PHIẾU THU'!GYS2</f>
        <v>0</v>
      </c>
      <c r="GYS2" s="2104"/>
      <c r="GYT2" s="2104"/>
      <c r="GYU2" s="2104"/>
      <c r="GYV2" s="2104"/>
      <c r="GYW2" s="2104"/>
      <c r="GYX2" s="2104"/>
      <c r="GYY2" s="2104"/>
      <c r="GYZ2" s="2104">
        <f>+'IN PHIẾU THU'!GZA2</f>
        <v>0</v>
      </c>
      <c r="GZA2" s="2104"/>
      <c r="GZB2" s="2104"/>
      <c r="GZC2" s="2104"/>
      <c r="GZD2" s="2104"/>
      <c r="GZE2" s="2104"/>
      <c r="GZF2" s="2104"/>
      <c r="GZG2" s="2104"/>
      <c r="GZH2" s="2104">
        <f>+'IN PHIẾU THU'!GZI2</f>
        <v>0</v>
      </c>
      <c r="GZI2" s="2104"/>
      <c r="GZJ2" s="2104"/>
      <c r="GZK2" s="2104"/>
      <c r="GZL2" s="2104"/>
      <c r="GZM2" s="2104"/>
      <c r="GZN2" s="2104"/>
      <c r="GZO2" s="2104"/>
      <c r="GZP2" s="2104">
        <f>+'IN PHIẾU THU'!GZQ2</f>
        <v>0</v>
      </c>
      <c r="GZQ2" s="2104"/>
      <c r="GZR2" s="2104"/>
      <c r="GZS2" s="2104"/>
      <c r="GZT2" s="2104"/>
      <c r="GZU2" s="2104"/>
      <c r="GZV2" s="2104"/>
      <c r="GZW2" s="2104"/>
      <c r="GZX2" s="2104">
        <f>+'IN PHIẾU THU'!GZY2</f>
        <v>0</v>
      </c>
      <c r="GZY2" s="2104"/>
      <c r="GZZ2" s="2104"/>
      <c r="HAA2" s="2104"/>
      <c r="HAB2" s="2104"/>
      <c r="HAC2" s="2104"/>
      <c r="HAD2" s="2104"/>
      <c r="HAE2" s="2104"/>
      <c r="HAF2" s="2104">
        <f>+'IN PHIẾU THU'!HAG2</f>
        <v>0</v>
      </c>
      <c r="HAG2" s="2104"/>
      <c r="HAH2" s="2104"/>
      <c r="HAI2" s="2104"/>
      <c r="HAJ2" s="2104"/>
      <c r="HAK2" s="2104"/>
      <c r="HAL2" s="2104"/>
      <c r="HAM2" s="2104"/>
      <c r="HAN2" s="2104">
        <f>+'IN PHIẾU THU'!HAO2</f>
        <v>0</v>
      </c>
      <c r="HAO2" s="2104"/>
      <c r="HAP2" s="2104"/>
      <c r="HAQ2" s="2104"/>
      <c r="HAR2" s="2104"/>
      <c r="HAS2" s="2104"/>
      <c r="HAT2" s="2104"/>
      <c r="HAU2" s="2104"/>
      <c r="HAV2" s="2104">
        <f>+'IN PHIẾU THU'!HAW2</f>
        <v>0</v>
      </c>
      <c r="HAW2" s="2104"/>
      <c r="HAX2" s="2104"/>
      <c r="HAY2" s="2104"/>
      <c r="HAZ2" s="2104"/>
      <c r="HBA2" s="2104"/>
      <c r="HBB2" s="2104"/>
      <c r="HBC2" s="2104"/>
      <c r="HBD2" s="2104">
        <f>+'IN PHIẾU THU'!HBE2</f>
        <v>0</v>
      </c>
      <c r="HBE2" s="2104"/>
      <c r="HBF2" s="2104"/>
      <c r="HBG2" s="2104"/>
      <c r="HBH2" s="2104"/>
      <c r="HBI2" s="2104"/>
      <c r="HBJ2" s="2104"/>
      <c r="HBK2" s="2104"/>
      <c r="HBL2" s="2104">
        <f>+'IN PHIẾU THU'!HBM2</f>
        <v>0</v>
      </c>
      <c r="HBM2" s="2104"/>
      <c r="HBN2" s="2104"/>
      <c r="HBO2" s="2104"/>
      <c r="HBP2" s="2104"/>
      <c r="HBQ2" s="2104"/>
      <c r="HBR2" s="2104"/>
      <c r="HBS2" s="2104"/>
      <c r="HBT2" s="2104">
        <f>+'IN PHIẾU THU'!HBU2</f>
        <v>0</v>
      </c>
      <c r="HBU2" s="2104"/>
      <c r="HBV2" s="2104"/>
      <c r="HBW2" s="2104"/>
      <c r="HBX2" s="2104"/>
      <c r="HBY2" s="2104"/>
      <c r="HBZ2" s="2104"/>
      <c r="HCA2" s="2104"/>
      <c r="HCB2" s="2104">
        <f>+'IN PHIẾU THU'!HCC2</f>
        <v>0</v>
      </c>
      <c r="HCC2" s="2104"/>
      <c r="HCD2" s="2104"/>
      <c r="HCE2" s="2104"/>
      <c r="HCF2" s="2104"/>
      <c r="HCG2" s="2104"/>
      <c r="HCH2" s="2104"/>
      <c r="HCI2" s="2104"/>
      <c r="HCJ2" s="2104">
        <f>+'IN PHIẾU THU'!HCK2</f>
        <v>0</v>
      </c>
      <c r="HCK2" s="2104"/>
      <c r="HCL2" s="2104"/>
      <c r="HCM2" s="2104"/>
      <c r="HCN2" s="2104"/>
      <c r="HCO2" s="2104"/>
      <c r="HCP2" s="2104"/>
      <c r="HCQ2" s="2104"/>
      <c r="HCR2" s="2104">
        <f>+'IN PHIẾU THU'!HCS2</f>
        <v>0</v>
      </c>
      <c r="HCS2" s="2104"/>
      <c r="HCT2" s="2104"/>
      <c r="HCU2" s="2104"/>
      <c r="HCV2" s="2104"/>
      <c r="HCW2" s="2104"/>
      <c r="HCX2" s="2104"/>
      <c r="HCY2" s="2104"/>
      <c r="HCZ2" s="2104">
        <f>+'IN PHIẾU THU'!HDA2</f>
        <v>0</v>
      </c>
      <c r="HDA2" s="2104"/>
      <c r="HDB2" s="2104"/>
      <c r="HDC2" s="2104"/>
      <c r="HDD2" s="2104"/>
      <c r="HDE2" s="2104"/>
      <c r="HDF2" s="2104"/>
      <c r="HDG2" s="2104"/>
      <c r="HDH2" s="2104">
        <f>+'IN PHIẾU THU'!HDI2</f>
        <v>0</v>
      </c>
      <c r="HDI2" s="2104"/>
      <c r="HDJ2" s="2104"/>
      <c r="HDK2" s="2104"/>
      <c r="HDL2" s="2104"/>
      <c r="HDM2" s="2104"/>
      <c r="HDN2" s="2104"/>
      <c r="HDO2" s="2104"/>
      <c r="HDP2" s="2104">
        <f>+'IN PHIẾU THU'!HDQ2</f>
        <v>0</v>
      </c>
      <c r="HDQ2" s="2104"/>
      <c r="HDR2" s="2104"/>
      <c r="HDS2" s="2104"/>
      <c r="HDT2" s="2104"/>
      <c r="HDU2" s="2104"/>
      <c r="HDV2" s="2104"/>
      <c r="HDW2" s="2104"/>
      <c r="HDX2" s="2104">
        <f>+'IN PHIẾU THU'!HDY2</f>
        <v>0</v>
      </c>
      <c r="HDY2" s="2104"/>
      <c r="HDZ2" s="2104"/>
      <c r="HEA2" s="2104"/>
      <c r="HEB2" s="2104"/>
      <c r="HEC2" s="2104"/>
      <c r="HED2" s="2104"/>
      <c r="HEE2" s="2104"/>
      <c r="HEF2" s="2104">
        <f>+'IN PHIẾU THU'!HEG2</f>
        <v>0</v>
      </c>
      <c r="HEG2" s="2104"/>
      <c r="HEH2" s="2104"/>
      <c r="HEI2" s="2104"/>
      <c r="HEJ2" s="2104"/>
      <c r="HEK2" s="2104"/>
      <c r="HEL2" s="2104"/>
      <c r="HEM2" s="2104"/>
      <c r="HEN2" s="2104">
        <f>+'IN PHIẾU THU'!HEO2</f>
        <v>0</v>
      </c>
      <c r="HEO2" s="2104"/>
      <c r="HEP2" s="2104"/>
      <c r="HEQ2" s="2104"/>
      <c r="HER2" s="2104"/>
      <c r="HES2" s="2104"/>
      <c r="HET2" s="2104"/>
      <c r="HEU2" s="2104"/>
      <c r="HEV2" s="2104">
        <f>+'IN PHIẾU THU'!HEW2</f>
        <v>0</v>
      </c>
      <c r="HEW2" s="2104"/>
      <c r="HEX2" s="2104"/>
      <c r="HEY2" s="2104"/>
      <c r="HEZ2" s="2104"/>
      <c r="HFA2" s="2104"/>
      <c r="HFB2" s="2104"/>
      <c r="HFC2" s="2104"/>
      <c r="HFD2" s="2104">
        <f>+'IN PHIẾU THU'!HFE2</f>
        <v>0</v>
      </c>
      <c r="HFE2" s="2104"/>
      <c r="HFF2" s="2104"/>
      <c r="HFG2" s="2104"/>
      <c r="HFH2" s="2104"/>
      <c r="HFI2" s="2104"/>
      <c r="HFJ2" s="2104"/>
      <c r="HFK2" s="2104"/>
      <c r="HFL2" s="2104">
        <f>+'IN PHIẾU THU'!HFM2</f>
        <v>0</v>
      </c>
      <c r="HFM2" s="2104"/>
      <c r="HFN2" s="2104"/>
      <c r="HFO2" s="2104"/>
      <c r="HFP2" s="2104"/>
      <c r="HFQ2" s="2104"/>
      <c r="HFR2" s="2104"/>
      <c r="HFS2" s="2104"/>
      <c r="HFT2" s="2104">
        <f>+'IN PHIẾU THU'!HFU2</f>
        <v>0</v>
      </c>
      <c r="HFU2" s="2104"/>
      <c r="HFV2" s="2104"/>
      <c r="HFW2" s="2104"/>
      <c r="HFX2" s="2104"/>
      <c r="HFY2" s="2104"/>
      <c r="HFZ2" s="2104"/>
      <c r="HGA2" s="2104"/>
      <c r="HGB2" s="2104">
        <f>+'IN PHIẾU THU'!HGC2</f>
        <v>0</v>
      </c>
      <c r="HGC2" s="2104"/>
      <c r="HGD2" s="2104"/>
      <c r="HGE2" s="2104"/>
      <c r="HGF2" s="2104"/>
      <c r="HGG2" s="2104"/>
      <c r="HGH2" s="2104"/>
      <c r="HGI2" s="2104"/>
      <c r="HGJ2" s="2104">
        <f>+'IN PHIẾU THU'!HGK2</f>
        <v>0</v>
      </c>
      <c r="HGK2" s="2104"/>
      <c r="HGL2" s="2104"/>
      <c r="HGM2" s="2104"/>
      <c r="HGN2" s="2104"/>
      <c r="HGO2" s="2104"/>
      <c r="HGP2" s="2104"/>
      <c r="HGQ2" s="2104"/>
      <c r="HGR2" s="2104">
        <f>+'IN PHIẾU THU'!HGS2</f>
        <v>0</v>
      </c>
      <c r="HGS2" s="2104"/>
      <c r="HGT2" s="2104"/>
      <c r="HGU2" s="2104"/>
      <c r="HGV2" s="2104"/>
      <c r="HGW2" s="2104"/>
      <c r="HGX2" s="2104"/>
      <c r="HGY2" s="2104"/>
      <c r="HGZ2" s="2104">
        <f>+'IN PHIẾU THU'!HHA2</f>
        <v>0</v>
      </c>
      <c r="HHA2" s="2104"/>
      <c r="HHB2" s="2104"/>
      <c r="HHC2" s="2104"/>
      <c r="HHD2" s="2104"/>
      <c r="HHE2" s="2104"/>
      <c r="HHF2" s="2104"/>
      <c r="HHG2" s="2104"/>
      <c r="HHH2" s="2104">
        <f>+'IN PHIẾU THU'!HHI2</f>
        <v>0</v>
      </c>
      <c r="HHI2" s="2104"/>
      <c r="HHJ2" s="2104"/>
      <c r="HHK2" s="2104"/>
      <c r="HHL2" s="2104"/>
      <c r="HHM2" s="2104"/>
      <c r="HHN2" s="2104"/>
      <c r="HHO2" s="2104"/>
      <c r="HHP2" s="2104">
        <f>+'IN PHIẾU THU'!HHQ2</f>
        <v>0</v>
      </c>
      <c r="HHQ2" s="2104"/>
      <c r="HHR2" s="2104"/>
      <c r="HHS2" s="2104"/>
      <c r="HHT2" s="2104"/>
      <c r="HHU2" s="2104"/>
      <c r="HHV2" s="2104"/>
      <c r="HHW2" s="2104"/>
      <c r="HHX2" s="2104">
        <f>+'IN PHIẾU THU'!HHY2</f>
        <v>0</v>
      </c>
      <c r="HHY2" s="2104"/>
      <c r="HHZ2" s="2104"/>
      <c r="HIA2" s="2104"/>
      <c r="HIB2" s="2104"/>
      <c r="HIC2" s="2104"/>
      <c r="HID2" s="2104"/>
      <c r="HIE2" s="2104"/>
      <c r="HIF2" s="2104">
        <f>+'IN PHIẾU THU'!HIG2</f>
        <v>0</v>
      </c>
      <c r="HIG2" s="2104"/>
      <c r="HIH2" s="2104"/>
      <c r="HII2" s="2104"/>
      <c r="HIJ2" s="2104"/>
      <c r="HIK2" s="2104"/>
      <c r="HIL2" s="2104"/>
      <c r="HIM2" s="2104"/>
      <c r="HIN2" s="2104">
        <f>+'IN PHIẾU THU'!HIO2</f>
        <v>0</v>
      </c>
      <c r="HIO2" s="2104"/>
      <c r="HIP2" s="2104"/>
      <c r="HIQ2" s="2104"/>
      <c r="HIR2" s="2104"/>
      <c r="HIS2" s="2104"/>
      <c r="HIT2" s="2104"/>
      <c r="HIU2" s="2104"/>
      <c r="HIV2" s="2104">
        <f>+'IN PHIẾU THU'!HIW2</f>
        <v>0</v>
      </c>
      <c r="HIW2" s="2104"/>
      <c r="HIX2" s="2104"/>
      <c r="HIY2" s="2104"/>
      <c r="HIZ2" s="2104"/>
      <c r="HJA2" s="2104"/>
      <c r="HJB2" s="2104"/>
      <c r="HJC2" s="2104"/>
      <c r="HJD2" s="2104">
        <f>+'IN PHIẾU THU'!HJE2</f>
        <v>0</v>
      </c>
      <c r="HJE2" s="2104"/>
      <c r="HJF2" s="2104"/>
      <c r="HJG2" s="2104"/>
      <c r="HJH2" s="2104"/>
      <c r="HJI2" s="2104"/>
      <c r="HJJ2" s="2104"/>
      <c r="HJK2" s="2104"/>
      <c r="HJL2" s="2104">
        <f>+'IN PHIẾU THU'!HJM2</f>
        <v>0</v>
      </c>
      <c r="HJM2" s="2104"/>
      <c r="HJN2" s="2104"/>
      <c r="HJO2" s="2104"/>
      <c r="HJP2" s="2104"/>
      <c r="HJQ2" s="2104"/>
      <c r="HJR2" s="2104"/>
      <c r="HJS2" s="2104"/>
      <c r="HJT2" s="2104">
        <f>+'IN PHIẾU THU'!HJU2</f>
        <v>0</v>
      </c>
      <c r="HJU2" s="2104"/>
      <c r="HJV2" s="2104"/>
      <c r="HJW2" s="2104"/>
      <c r="HJX2" s="2104"/>
      <c r="HJY2" s="2104"/>
      <c r="HJZ2" s="2104"/>
      <c r="HKA2" s="2104"/>
      <c r="HKB2" s="2104">
        <f>+'IN PHIẾU THU'!HKC2</f>
        <v>0</v>
      </c>
      <c r="HKC2" s="2104"/>
      <c r="HKD2" s="2104"/>
      <c r="HKE2" s="2104"/>
      <c r="HKF2" s="2104"/>
      <c r="HKG2" s="2104"/>
      <c r="HKH2" s="2104"/>
      <c r="HKI2" s="2104"/>
      <c r="HKJ2" s="2104">
        <f>+'IN PHIẾU THU'!HKK2</f>
        <v>0</v>
      </c>
      <c r="HKK2" s="2104"/>
      <c r="HKL2" s="2104"/>
      <c r="HKM2" s="2104"/>
      <c r="HKN2" s="2104"/>
      <c r="HKO2" s="2104"/>
      <c r="HKP2" s="2104"/>
      <c r="HKQ2" s="2104"/>
      <c r="HKR2" s="2104">
        <f>+'IN PHIẾU THU'!HKS2</f>
        <v>0</v>
      </c>
      <c r="HKS2" s="2104"/>
      <c r="HKT2" s="2104"/>
      <c r="HKU2" s="2104"/>
      <c r="HKV2" s="2104"/>
      <c r="HKW2" s="2104"/>
      <c r="HKX2" s="2104"/>
      <c r="HKY2" s="2104"/>
      <c r="HKZ2" s="2104">
        <f>+'IN PHIẾU THU'!HLA2</f>
        <v>0</v>
      </c>
      <c r="HLA2" s="2104"/>
      <c r="HLB2" s="2104"/>
      <c r="HLC2" s="2104"/>
      <c r="HLD2" s="2104"/>
      <c r="HLE2" s="2104"/>
      <c r="HLF2" s="2104"/>
      <c r="HLG2" s="2104"/>
      <c r="HLH2" s="2104">
        <f>+'IN PHIẾU THU'!HLI2</f>
        <v>0</v>
      </c>
      <c r="HLI2" s="2104"/>
      <c r="HLJ2" s="2104"/>
      <c r="HLK2" s="2104"/>
      <c r="HLL2" s="2104"/>
      <c r="HLM2" s="2104"/>
      <c r="HLN2" s="2104"/>
      <c r="HLO2" s="2104"/>
      <c r="HLP2" s="2104">
        <f>+'IN PHIẾU THU'!HLQ2</f>
        <v>0</v>
      </c>
      <c r="HLQ2" s="2104"/>
      <c r="HLR2" s="2104"/>
      <c r="HLS2" s="2104"/>
      <c r="HLT2" s="2104"/>
      <c r="HLU2" s="2104"/>
      <c r="HLV2" s="2104"/>
      <c r="HLW2" s="2104"/>
      <c r="HLX2" s="2104">
        <f>+'IN PHIẾU THU'!HLY2</f>
        <v>0</v>
      </c>
      <c r="HLY2" s="2104"/>
      <c r="HLZ2" s="2104"/>
      <c r="HMA2" s="2104"/>
      <c r="HMB2" s="2104"/>
      <c r="HMC2" s="2104"/>
      <c r="HMD2" s="2104"/>
      <c r="HME2" s="2104"/>
      <c r="HMF2" s="2104">
        <f>+'IN PHIẾU THU'!HMG2</f>
        <v>0</v>
      </c>
      <c r="HMG2" s="2104"/>
      <c r="HMH2" s="2104"/>
      <c r="HMI2" s="2104"/>
      <c r="HMJ2" s="2104"/>
      <c r="HMK2" s="2104"/>
      <c r="HML2" s="2104"/>
      <c r="HMM2" s="2104"/>
      <c r="HMN2" s="2104">
        <f>+'IN PHIẾU THU'!HMO2</f>
        <v>0</v>
      </c>
      <c r="HMO2" s="2104"/>
      <c r="HMP2" s="2104"/>
      <c r="HMQ2" s="2104"/>
      <c r="HMR2" s="2104"/>
      <c r="HMS2" s="2104"/>
      <c r="HMT2" s="2104"/>
      <c r="HMU2" s="2104"/>
      <c r="HMV2" s="2104">
        <f>+'IN PHIẾU THU'!HMW2</f>
        <v>0</v>
      </c>
      <c r="HMW2" s="2104"/>
      <c r="HMX2" s="2104"/>
      <c r="HMY2" s="2104"/>
      <c r="HMZ2" s="2104"/>
      <c r="HNA2" s="2104"/>
      <c r="HNB2" s="2104"/>
      <c r="HNC2" s="2104"/>
      <c r="HND2" s="2104">
        <f>+'IN PHIẾU THU'!HNE2</f>
        <v>0</v>
      </c>
      <c r="HNE2" s="2104"/>
      <c r="HNF2" s="2104"/>
      <c r="HNG2" s="2104"/>
      <c r="HNH2" s="2104"/>
      <c r="HNI2" s="2104"/>
      <c r="HNJ2" s="2104"/>
      <c r="HNK2" s="2104"/>
      <c r="HNL2" s="2104">
        <f>+'IN PHIẾU THU'!HNM2</f>
        <v>0</v>
      </c>
      <c r="HNM2" s="2104"/>
      <c r="HNN2" s="2104"/>
      <c r="HNO2" s="2104"/>
      <c r="HNP2" s="2104"/>
      <c r="HNQ2" s="2104"/>
      <c r="HNR2" s="2104"/>
      <c r="HNS2" s="2104"/>
      <c r="HNT2" s="2104">
        <f>+'IN PHIẾU THU'!HNU2</f>
        <v>0</v>
      </c>
      <c r="HNU2" s="2104"/>
      <c r="HNV2" s="2104"/>
      <c r="HNW2" s="2104"/>
      <c r="HNX2" s="2104"/>
      <c r="HNY2" s="2104"/>
      <c r="HNZ2" s="2104"/>
      <c r="HOA2" s="2104"/>
      <c r="HOB2" s="2104">
        <f>+'IN PHIẾU THU'!HOC2</f>
        <v>0</v>
      </c>
      <c r="HOC2" s="2104"/>
      <c r="HOD2" s="2104"/>
      <c r="HOE2" s="2104"/>
      <c r="HOF2" s="2104"/>
      <c r="HOG2" s="2104"/>
      <c r="HOH2" s="2104"/>
      <c r="HOI2" s="2104"/>
      <c r="HOJ2" s="2104">
        <f>+'IN PHIẾU THU'!HOK2</f>
        <v>0</v>
      </c>
      <c r="HOK2" s="2104"/>
      <c r="HOL2" s="2104"/>
      <c r="HOM2" s="2104"/>
      <c r="HON2" s="2104"/>
      <c r="HOO2" s="2104"/>
      <c r="HOP2" s="2104"/>
      <c r="HOQ2" s="2104"/>
      <c r="HOR2" s="2104">
        <f>+'IN PHIẾU THU'!HOS2</f>
        <v>0</v>
      </c>
      <c r="HOS2" s="2104"/>
      <c r="HOT2" s="2104"/>
      <c r="HOU2" s="2104"/>
      <c r="HOV2" s="2104"/>
      <c r="HOW2" s="2104"/>
      <c r="HOX2" s="2104"/>
      <c r="HOY2" s="2104"/>
      <c r="HOZ2" s="2104">
        <f>+'IN PHIẾU THU'!HPA2</f>
        <v>0</v>
      </c>
      <c r="HPA2" s="2104"/>
      <c r="HPB2" s="2104"/>
      <c r="HPC2" s="2104"/>
      <c r="HPD2" s="2104"/>
      <c r="HPE2" s="2104"/>
      <c r="HPF2" s="2104"/>
      <c r="HPG2" s="2104"/>
      <c r="HPH2" s="2104">
        <f>+'IN PHIẾU THU'!HPI2</f>
        <v>0</v>
      </c>
      <c r="HPI2" s="2104"/>
      <c r="HPJ2" s="2104"/>
      <c r="HPK2" s="2104"/>
      <c r="HPL2" s="2104"/>
      <c r="HPM2" s="2104"/>
      <c r="HPN2" s="2104"/>
      <c r="HPO2" s="2104"/>
      <c r="HPP2" s="2104">
        <f>+'IN PHIẾU THU'!HPQ2</f>
        <v>0</v>
      </c>
      <c r="HPQ2" s="2104"/>
      <c r="HPR2" s="2104"/>
      <c r="HPS2" s="2104"/>
      <c r="HPT2" s="2104"/>
      <c r="HPU2" s="2104"/>
      <c r="HPV2" s="2104"/>
      <c r="HPW2" s="2104"/>
      <c r="HPX2" s="2104">
        <f>+'IN PHIẾU THU'!HPY2</f>
        <v>0</v>
      </c>
      <c r="HPY2" s="2104"/>
      <c r="HPZ2" s="2104"/>
      <c r="HQA2" s="2104"/>
      <c r="HQB2" s="2104"/>
      <c r="HQC2" s="2104"/>
      <c r="HQD2" s="2104"/>
      <c r="HQE2" s="2104"/>
      <c r="HQF2" s="2104">
        <f>+'IN PHIẾU THU'!HQG2</f>
        <v>0</v>
      </c>
      <c r="HQG2" s="2104"/>
      <c r="HQH2" s="2104"/>
      <c r="HQI2" s="2104"/>
      <c r="HQJ2" s="2104"/>
      <c r="HQK2" s="2104"/>
      <c r="HQL2" s="2104"/>
      <c r="HQM2" s="2104"/>
      <c r="HQN2" s="2104">
        <f>+'IN PHIẾU THU'!HQO2</f>
        <v>0</v>
      </c>
      <c r="HQO2" s="2104"/>
      <c r="HQP2" s="2104"/>
      <c r="HQQ2" s="2104"/>
      <c r="HQR2" s="2104"/>
      <c r="HQS2" s="2104"/>
      <c r="HQT2" s="2104"/>
      <c r="HQU2" s="2104"/>
      <c r="HQV2" s="2104">
        <f>+'IN PHIẾU THU'!HQW2</f>
        <v>0</v>
      </c>
      <c r="HQW2" s="2104"/>
      <c r="HQX2" s="2104"/>
      <c r="HQY2" s="2104"/>
      <c r="HQZ2" s="2104"/>
      <c r="HRA2" s="2104"/>
      <c r="HRB2" s="2104"/>
      <c r="HRC2" s="2104"/>
      <c r="HRD2" s="2104">
        <f>+'IN PHIẾU THU'!HRE2</f>
        <v>0</v>
      </c>
      <c r="HRE2" s="2104"/>
      <c r="HRF2" s="2104"/>
      <c r="HRG2" s="2104"/>
      <c r="HRH2" s="2104"/>
      <c r="HRI2" s="2104"/>
      <c r="HRJ2" s="2104"/>
      <c r="HRK2" s="2104"/>
      <c r="HRL2" s="2104">
        <f>+'IN PHIẾU THU'!HRM2</f>
        <v>0</v>
      </c>
      <c r="HRM2" s="2104"/>
      <c r="HRN2" s="2104"/>
      <c r="HRO2" s="2104"/>
      <c r="HRP2" s="2104"/>
      <c r="HRQ2" s="2104"/>
      <c r="HRR2" s="2104"/>
      <c r="HRS2" s="2104"/>
      <c r="HRT2" s="2104">
        <f>+'IN PHIẾU THU'!HRU2</f>
        <v>0</v>
      </c>
      <c r="HRU2" s="2104"/>
      <c r="HRV2" s="2104"/>
      <c r="HRW2" s="2104"/>
      <c r="HRX2" s="2104"/>
      <c r="HRY2" s="2104"/>
      <c r="HRZ2" s="2104"/>
      <c r="HSA2" s="2104"/>
      <c r="HSB2" s="2104">
        <f>+'IN PHIẾU THU'!HSC2</f>
        <v>0</v>
      </c>
      <c r="HSC2" s="2104"/>
      <c r="HSD2" s="2104"/>
      <c r="HSE2" s="2104"/>
      <c r="HSF2" s="2104"/>
      <c r="HSG2" s="2104"/>
      <c r="HSH2" s="2104"/>
      <c r="HSI2" s="2104"/>
      <c r="HSJ2" s="2104">
        <f>+'IN PHIẾU THU'!HSK2</f>
        <v>0</v>
      </c>
      <c r="HSK2" s="2104"/>
      <c r="HSL2" s="2104"/>
      <c r="HSM2" s="2104"/>
      <c r="HSN2" s="2104"/>
      <c r="HSO2" s="2104"/>
      <c r="HSP2" s="2104"/>
      <c r="HSQ2" s="2104"/>
      <c r="HSR2" s="2104">
        <f>+'IN PHIẾU THU'!HSS2</f>
        <v>0</v>
      </c>
      <c r="HSS2" s="2104"/>
      <c r="HST2" s="2104"/>
      <c r="HSU2" s="2104"/>
      <c r="HSV2" s="2104"/>
      <c r="HSW2" s="2104"/>
      <c r="HSX2" s="2104"/>
      <c r="HSY2" s="2104"/>
      <c r="HSZ2" s="2104">
        <f>+'IN PHIẾU THU'!HTA2</f>
        <v>0</v>
      </c>
      <c r="HTA2" s="2104"/>
      <c r="HTB2" s="2104"/>
      <c r="HTC2" s="2104"/>
      <c r="HTD2" s="2104"/>
      <c r="HTE2" s="2104"/>
      <c r="HTF2" s="2104"/>
      <c r="HTG2" s="2104"/>
      <c r="HTH2" s="2104">
        <f>+'IN PHIẾU THU'!HTI2</f>
        <v>0</v>
      </c>
      <c r="HTI2" s="2104"/>
      <c r="HTJ2" s="2104"/>
      <c r="HTK2" s="2104"/>
      <c r="HTL2" s="2104"/>
      <c r="HTM2" s="2104"/>
      <c r="HTN2" s="2104"/>
      <c r="HTO2" s="2104"/>
      <c r="HTP2" s="2104">
        <f>+'IN PHIẾU THU'!HTQ2</f>
        <v>0</v>
      </c>
      <c r="HTQ2" s="2104"/>
      <c r="HTR2" s="2104"/>
      <c r="HTS2" s="2104"/>
      <c r="HTT2" s="2104"/>
      <c r="HTU2" s="2104"/>
      <c r="HTV2" s="2104"/>
      <c r="HTW2" s="2104"/>
      <c r="HTX2" s="2104">
        <f>+'IN PHIẾU THU'!HTY2</f>
        <v>0</v>
      </c>
      <c r="HTY2" s="2104"/>
      <c r="HTZ2" s="2104"/>
      <c r="HUA2" s="2104"/>
      <c r="HUB2" s="2104"/>
      <c r="HUC2" s="2104"/>
      <c r="HUD2" s="2104"/>
      <c r="HUE2" s="2104"/>
      <c r="HUF2" s="2104">
        <f>+'IN PHIẾU THU'!HUG2</f>
        <v>0</v>
      </c>
      <c r="HUG2" s="2104"/>
      <c r="HUH2" s="2104"/>
      <c r="HUI2" s="2104"/>
      <c r="HUJ2" s="2104"/>
      <c r="HUK2" s="2104"/>
      <c r="HUL2" s="2104"/>
      <c r="HUM2" s="2104"/>
      <c r="HUN2" s="2104">
        <f>+'IN PHIẾU THU'!HUO2</f>
        <v>0</v>
      </c>
      <c r="HUO2" s="2104"/>
      <c r="HUP2" s="2104"/>
      <c r="HUQ2" s="2104"/>
      <c r="HUR2" s="2104"/>
      <c r="HUS2" s="2104"/>
      <c r="HUT2" s="2104"/>
      <c r="HUU2" s="2104"/>
      <c r="HUV2" s="2104">
        <f>+'IN PHIẾU THU'!HUW2</f>
        <v>0</v>
      </c>
      <c r="HUW2" s="2104"/>
      <c r="HUX2" s="2104"/>
      <c r="HUY2" s="2104"/>
      <c r="HUZ2" s="2104"/>
      <c r="HVA2" s="2104"/>
      <c r="HVB2" s="2104"/>
      <c r="HVC2" s="2104"/>
      <c r="HVD2" s="2104">
        <f>+'IN PHIẾU THU'!HVE2</f>
        <v>0</v>
      </c>
      <c r="HVE2" s="2104"/>
      <c r="HVF2" s="2104"/>
      <c r="HVG2" s="2104"/>
      <c r="HVH2" s="2104"/>
      <c r="HVI2" s="2104"/>
      <c r="HVJ2" s="2104"/>
      <c r="HVK2" s="2104"/>
      <c r="HVL2" s="2104">
        <f>+'IN PHIẾU THU'!HVM2</f>
        <v>0</v>
      </c>
      <c r="HVM2" s="2104"/>
      <c r="HVN2" s="2104"/>
      <c r="HVO2" s="2104"/>
      <c r="HVP2" s="2104"/>
      <c r="HVQ2" s="2104"/>
      <c r="HVR2" s="2104"/>
      <c r="HVS2" s="2104"/>
      <c r="HVT2" s="2104">
        <f>+'IN PHIẾU THU'!HVU2</f>
        <v>0</v>
      </c>
      <c r="HVU2" s="2104"/>
      <c r="HVV2" s="2104"/>
      <c r="HVW2" s="2104"/>
      <c r="HVX2" s="2104"/>
      <c r="HVY2" s="2104"/>
      <c r="HVZ2" s="2104"/>
      <c r="HWA2" s="2104"/>
      <c r="HWB2" s="2104">
        <f>+'IN PHIẾU THU'!HWC2</f>
        <v>0</v>
      </c>
      <c r="HWC2" s="2104"/>
      <c r="HWD2" s="2104"/>
      <c r="HWE2" s="2104"/>
      <c r="HWF2" s="2104"/>
      <c r="HWG2" s="2104"/>
      <c r="HWH2" s="2104"/>
      <c r="HWI2" s="2104"/>
      <c r="HWJ2" s="2104">
        <f>+'IN PHIẾU THU'!HWK2</f>
        <v>0</v>
      </c>
      <c r="HWK2" s="2104"/>
      <c r="HWL2" s="2104"/>
      <c r="HWM2" s="2104"/>
      <c r="HWN2" s="2104"/>
      <c r="HWO2" s="2104"/>
      <c r="HWP2" s="2104"/>
      <c r="HWQ2" s="2104"/>
      <c r="HWR2" s="2104">
        <f>+'IN PHIẾU THU'!HWS2</f>
        <v>0</v>
      </c>
      <c r="HWS2" s="2104"/>
      <c r="HWT2" s="2104"/>
      <c r="HWU2" s="2104"/>
      <c r="HWV2" s="2104"/>
      <c r="HWW2" s="2104"/>
      <c r="HWX2" s="2104"/>
      <c r="HWY2" s="2104"/>
      <c r="HWZ2" s="2104">
        <f>+'IN PHIẾU THU'!HXA2</f>
        <v>0</v>
      </c>
      <c r="HXA2" s="2104"/>
      <c r="HXB2" s="2104"/>
      <c r="HXC2" s="2104"/>
      <c r="HXD2" s="2104"/>
      <c r="HXE2" s="2104"/>
      <c r="HXF2" s="2104"/>
      <c r="HXG2" s="2104"/>
      <c r="HXH2" s="2104">
        <f>+'IN PHIẾU THU'!HXI2</f>
        <v>0</v>
      </c>
      <c r="HXI2" s="2104"/>
      <c r="HXJ2" s="2104"/>
      <c r="HXK2" s="2104"/>
      <c r="HXL2" s="2104"/>
      <c r="HXM2" s="2104"/>
      <c r="HXN2" s="2104"/>
      <c r="HXO2" s="2104"/>
      <c r="HXP2" s="2104">
        <f>+'IN PHIẾU THU'!HXQ2</f>
        <v>0</v>
      </c>
      <c r="HXQ2" s="2104"/>
      <c r="HXR2" s="2104"/>
      <c r="HXS2" s="2104"/>
      <c r="HXT2" s="2104"/>
      <c r="HXU2" s="2104"/>
      <c r="HXV2" s="2104"/>
      <c r="HXW2" s="2104"/>
      <c r="HXX2" s="2104">
        <f>+'IN PHIẾU THU'!HXY2</f>
        <v>0</v>
      </c>
      <c r="HXY2" s="2104"/>
      <c r="HXZ2" s="2104"/>
      <c r="HYA2" s="2104"/>
      <c r="HYB2" s="2104"/>
      <c r="HYC2" s="2104"/>
      <c r="HYD2" s="2104"/>
      <c r="HYE2" s="2104"/>
      <c r="HYF2" s="2104">
        <f>+'IN PHIẾU THU'!HYG2</f>
        <v>0</v>
      </c>
      <c r="HYG2" s="2104"/>
      <c r="HYH2" s="2104"/>
      <c r="HYI2" s="2104"/>
      <c r="HYJ2" s="2104"/>
      <c r="HYK2" s="2104"/>
      <c r="HYL2" s="2104"/>
      <c r="HYM2" s="2104"/>
      <c r="HYN2" s="2104">
        <f>+'IN PHIẾU THU'!HYO2</f>
        <v>0</v>
      </c>
      <c r="HYO2" s="2104"/>
      <c r="HYP2" s="2104"/>
      <c r="HYQ2" s="2104"/>
      <c r="HYR2" s="2104"/>
      <c r="HYS2" s="2104"/>
      <c r="HYT2" s="2104"/>
      <c r="HYU2" s="2104"/>
      <c r="HYV2" s="2104">
        <f>+'IN PHIẾU THU'!HYW2</f>
        <v>0</v>
      </c>
      <c r="HYW2" s="2104"/>
      <c r="HYX2" s="2104"/>
      <c r="HYY2" s="2104"/>
      <c r="HYZ2" s="2104"/>
      <c r="HZA2" s="2104"/>
      <c r="HZB2" s="2104"/>
      <c r="HZC2" s="2104"/>
      <c r="HZD2" s="2104">
        <f>+'IN PHIẾU THU'!HZE2</f>
        <v>0</v>
      </c>
      <c r="HZE2" s="2104"/>
      <c r="HZF2" s="2104"/>
      <c r="HZG2" s="2104"/>
      <c r="HZH2" s="2104"/>
      <c r="HZI2" s="2104"/>
      <c r="HZJ2" s="2104"/>
      <c r="HZK2" s="2104"/>
      <c r="HZL2" s="2104">
        <f>+'IN PHIẾU THU'!HZM2</f>
        <v>0</v>
      </c>
      <c r="HZM2" s="2104"/>
      <c r="HZN2" s="2104"/>
      <c r="HZO2" s="2104"/>
      <c r="HZP2" s="2104"/>
      <c r="HZQ2" s="2104"/>
      <c r="HZR2" s="2104"/>
      <c r="HZS2" s="2104"/>
      <c r="HZT2" s="2104">
        <f>+'IN PHIẾU THU'!HZU2</f>
        <v>0</v>
      </c>
      <c r="HZU2" s="2104"/>
      <c r="HZV2" s="2104"/>
      <c r="HZW2" s="2104"/>
      <c r="HZX2" s="2104"/>
      <c r="HZY2" s="2104"/>
      <c r="HZZ2" s="2104"/>
      <c r="IAA2" s="2104"/>
      <c r="IAB2" s="2104">
        <f>+'IN PHIẾU THU'!IAC2</f>
        <v>0</v>
      </c>
      <c r="IAC2" s="2104"/>
      <c r="IAD2" s="2104"/>
      <c r="IAE2" s="2104"/>
      <c r="IAF2" s="2104"/>
      <c r="IAG2" s="2104"/>
      <c r="IAH2" s="2104"/>
      <c r="IAI2" s="2104"/>
      <c r="IAJ2" s="2104">
        <f>+'IN PHIẾU THU'!IAK2</f>
        <v>0</v>
      </c>
      <c r="IAK2" s="2104"/>
      <c r="IAL2" s="2104"/>
      <c r="IAM2" s="2104"/>
      <c r="IAN2" s="2104"/>
      <c r="IAO2" s="2104"/>
      <c r="IAP2" s="2104"/>
      <c r="IAQ2" s="2104"/>
      <c r="IAR2" s="2104">
        <f>+'IN PHIẾU THU'!IAS2</f>
        <v>0</v>
      </c>
      <c r="IAS2" s="2104"/>
      <c r="IAT2" s="2104"/>
      <c r="IAU2" s="2104"/>
      <c r="IAV2" s="2104"/>
      <c r="IAW2" s="2104"/>
      <c r="IAX2" s="2104"/>
      <c r="IAY2" s="2104"/>
      <c r="IAZ2" s="2104">
        <f>+'IN PHIẾU THU'!IBA2</f>
        <v>0</v>
      </c>
      <c r="IBA2" s="2104"/>
      <c r="IBB2" s="2104"/>
      <c r="IBC2" s="2104"/>
      <c r="IBD2" s="2104"/>
      <c r="IBE2" s="2104"/>
      <c r="IBF2" s="2104"/>
      <c r="IBG2" s="2104"/>
      <c r="IBH2" s="2104">
        <f>+'IN PHIẾU THU'!IBI2</f>
        <v>0</v>
      </c>
      <c r="IBI2" s="2104"/>
      <c r="IBJ2" s="2104"/>
      <c r="IBK2" s="2104"/>
      <c r="IBL2" s="2104"/>
      <c r="IBM2" s="2104"/>
      <c r="IBN2" s="2104"/>
      <c r="IBO2" s="2104"/>
      <c r="IBP2" s="2104">
        <f>+'IN PHIẾU THU'!IBQ2</f>
        <v>0</v>
      </c>
      <c r="IBQ2" s="2104"/>
      <c r="IBR2" s="2104"/>
      <c r="IBS2" s="2104"/>
      <c r="IBT2" s="2104"/>
      <c r="IBU2" s="2104"/>
      <c r="IBV2" s="2104"/>
      <c r="IBW2" s="2104"/>
      <c r="IBX2" s="2104">
        <f>+'IN PHIẾU THU'!IBY2</f>
        <v>0</v>
      </c>
      <c r="IBY2" s="2104"/>
      <c r="IBZ2" s="2104"/>
      <c r="ICA2" s="2104"/>
      <c r="ICB2" s="2104"/>
      <c r="ICC2" s="2104"/>
      <c r="ICD2" s="2104"/>
      <c r="ICE2" s="2104"/>
      <c r="ICF2" s="2104">
        <f>+'IN PHIẾU THU'!ICG2</f>
        <v>0</v>
      </c>
      <c r="ICG2" s="2104"/>
      <c r="ICH2" s="2104"/>
      <c r="ICI2" s="2104"/>
      <c r="ICJ2" s="2104"/>
      <c r="ICK2" s="2104"/>
      <c r="ICL2" s="2104"/>
      <c r="ICM2" s="2104"/>
      <c r="ICN2" s="2104">
        <f>+'IN PHIẾU THU'!ICO2</f>
        <v>0</v>
      </c>
      <c r="ICO2" s="2104"/>
      <c r="ICP2" s="2104"/>
      <c r="ICQ2" s="2104"/>
      <c r="ICR2" s="2104"/>
      <c r="ICS2" s="2104"/>
      <c r="ICT2" s="2104"/>
      <c r="ICU2" s="2104"/>
      <c r="ICV2" s="2104">
        <f>+'IN PHIẾU THU'!ICW2</f>
        <v>0</v>
      </c>
      <c r="ICW2" s="2104"/>
      <c r="ICX2" s="2104"/>
      <c r="ICY2" s="2104"/>
      <c r="ICZ2" s="2104"/>
      <c r="IDA2" s="2104"/>
      <c r="IDB2" s="2104"/>
      <c r="IDC2" s="2104"/>
      <c r="IDD2" s="2104">
        <f>+'IN PHIẾU THU'!IDE2</f>
        <v>0</v>
      </c>
      <c r="IDE2" s="2104"/>
      <c r="IDF2" s="2104"/>
      <c r="IDG2" s="2104"/>
      <c r="IDH2" s="2104"/>
      <c r="IDI2" s="2104"/>
      <c r="IDJ2" s="2104"/>
      <c r="IDK2" s="2104"/>
      <c r="IDL2" s="2104">
        <f>+'IN PHIẾU THU'!IDM2</f>
        <v>0</v>
      </c>
      <c r="IDM2" s="2104"/>
      <c r="IDN2" s="2104"/>
      <c r="IDO2" s="2104"/>
      <c r="IDP2" s="2104"/>
      <c r="IDQ2" s="2104"/>
      <c r="IDR2" s="2104"/>
      <c r="IDS2" s="2104"/>
      <c r="IDT2" s="2104">
        <f>+'IN PHIẾU THU'!IDU2</f>
        <v>0</v>
      </c>
      <c r="IDU2" s="2104"/>
      <c r="IDV2" s="2104"/>
      <c r="IDW2" s="2104"/>
      <c r="IDX2" s="2104"/>
      <c r="IDY2" s="2104"/>
      <c r="IDZ2" s="2104"/>
      <c r="IEA2" s="2104"/>
      <c r="IEB2" s="2104">
        <f>+'IN PHIẾU THU'!IEC2</f>
        <v>0</v>
      </c>
      <c r="IEC2" s="2104"/>
      <c r="IED2" s="2104"/>
      <c r="IEE2" s="2104"/>
      <c r="IEF2" s="2104"/>
      <c r="IEG2" s="2104"/>
      <c r="IEH2" s="2104"/>
      <c r="IEI2" s="2104"/>
      <c r="IEJ2" s="2104">
        <f>+'IN PHIẾU THU'!IEK2</f>
        <v>0</v>
      </c>
      <c r="IEK2" s="2104"/>
      <c r="IEL2" s="2104"/>
      <c r="IEM2" s="2104"/>
      <c r="IEN2" s="2104"/>
      <c r="IEO2" s="2104"/>
      <c r="IEP2" s="2104"/>
      <c r="IEQ2" s="2104"/>
      <c r="IER2" s="2104">
        <f>+'IN PHIẾU THU'!IES2</f>
        <v>0</v>
      </c>
      <c r="IES2" s="2104"/>
      <c r="IET2" s="2104"/>
      <c r="IEU2" s="2104"/>
      <c r="IEV2" s="2104"/>
      <c r="IEW2" s="2104"/>
      <c r="IEX2" s="2104"/>
      <c r="IEY2" s="2104"/>
      <c r="IEZ2" s="2104">
        <f>+'IN PHIẾU THU'!IFA2</f>
        <v>0</v>
      </c>
      <c r="IFA2" s="2104"/>
      <c r="IFB2" s="2104"/>
      <c r="IFC2" s="2104"/>
      <c r="IFD2" s="2104"/>
      <c r="IFE2" s="2104"/>
      <c r="IFF2" s="2104"/>
      <c r="IFG2" s="2104"/>
      <c r="IFH2" s="2104">
        <f>+'IN PHIẾU THU'!IFI2</f>
        <v>0</v>
      </c>
      <c r="IFI2" s="2104"/>
      <c r="IFJ2" s="2104"/>
      <c r="IFK2" s="2104"/>
      <c r="IFL2" s="2104"/>
      <c r="IFM2" s="2104"/>
      <c r="IFN2" s="2104"/>
      <c r="IFO2" s="2104"/>
      <c r="IFP2" s="2104">
        <f>+'IN PHIẾU THU'!IFQ2</f>
        <v>0</v>
      </c>
      <c r="IFQ2" s="2104"/>
      <c r="IFR2" s="2104"/>
      <c r="IFS2" s="2104"/>
      <c r="IFT2" s="2104"/>
      <c r="IFU2" s="2104"/>
      <c r="IFV2" s="2104"/>
      <c r="IFW2" s="2104"/>
      <c r="IFX2" s="2104">
        <f>+'IN PHIẾU THU'!IFY2</f>
        <v>0</v>
      </c>
      <c r="IFY2" s="2104"/>
      <c r="IFZ2" s="2104"/>
      <c r="IGA2" s="2104"/>
      <c r="IGB2" s="2104"/>
      <c r="IGC2" s="2104"/>
      <c r="IGD2" s="2104"/>
      <c r="IGE2" s="2104"/>
      <c r="IGF2" s="2104">
        <f>+'IN PHIẾU THU'!IGG2</f>
        <v>0</v>
      </c>
      <c r="IGG2" s="2104"/>
      <c r="IGH2" s="2104"/>
      <c r="IGI2" s="2104"/>
      <c r="IGJ2" s="2104"/>
      <c r="IGK2" s="2104"/>
      <c r="IGL2" s="2104"/>
      <c r="IGM2" s="2104"/>
      <c r="IGN2" s="2104">
        <f>+'IN PHIẾU THU'!IGO2</f>
        <v>0</v>
      </c>
      <c r="IGO2" s="2104"/>
      <c r="IGP2" s="2104"/>
      <c r="IGQ2" s="2104"/>
      <c r="IGR2" s="2104"/>
      <c r="IGS2" s="2104"/>
      <c r="IGT2" s="2104"/>
      <c r="IGU2" s="2104"/>
      <c r="IGV2" s="2104">
        <f>+'IN PHIẾU THU'!IGW2</f>
        <v>0</v>
      </c>
      <c r="IGW2" s="2104"/>
      <c r="IGX2" s="2104"/>
      <c r="IGY2" s="2104"/>
      <c r="IGZ2" s="2104"/>
      <c r="IHA2" s="2104"/>
      <c r="IHB2" s="2104"/>
      <c r="IHC2" s="2104"/>
      <c r="IHD2" s="2104">
        <f>+'IN PHIẾU THU'!IHE2</f>
        <v>0</v>
      </c>
      <c r="IHE2" s="2104"/>
      <c r="IHF2" s="2104"/>
      <c r="IHG2" s="2104"/>
      <c r="IHH2" s="2104"/>
      <c r="IHI2" s="2104"/>
      <c r="IHJ2" s="2104"/>
      <c r="IHK2" s="2104"/>
      <c r="IHL2" s="2104">
        <f>+'IN PHIẾU THU'!IHM2</f>
        <v>0</v>
      </c>
      <c r="IHM2" s="2104"/>
      <c r="IHN2" s="2104"/>
      <c r="IHO2" s="2104"/>
      <c r="IHP2" s="2104"/>
      <c r="IHQ2" s="2104"/>
      <c r="IHR2" s="2104"/>
      <c r="IHS2" s="2104"/>
      <c r="IHT2" s="2104">
        <f>+'IN PHIẾU THU'!IHU2</f>
        <v>0</v>
      </c>
      <c r="IHU2" s="2104"/>
      <c r="IHV2" s="2104"/>
      <c r="IHW2" s="2104"/>
      <c r="IHX2" s="2104"/>
      <c r="IHY2" s="2104"/>
      <c r="IHZ2" s="2104"/>
      <c r="IIA2" s="2104"/>
      <c r="IIB2" s="2104">
        <f>+'IN PHIẾU THU'!IIC2</f>
        <v>0</v>
      </c>
      <c r="IIC2" s="2104"/>
      <c r="IID2" s="2104"/>
      <c r="IIE2" s="2104"/>
      <c r="IIF2" s="2104"/>
      <c r="IIG2" s="2104"/>
      <c r="IIH2" s="2104"/>
      <c r="III2" s="2104"/>
      <c r="IIJ2" s="2104">
        <f>+'IN PHIẾU THU'!IIK2</f>
        <v>0</v>
      </c>
      <c r="IIK2" s="2104"/>
      <c r="IIL2" s="2104"/>
      <c r="IIM2" s="2104"/>
      <c r="IIN2" s="2104"/>
      <c r="IIO2" s="2104"/>
      <c r="IIP2" s="2104"/>
      <c r="IIQ2" s="2104"/>
      <c r="IIR2" s="2104">
        <f>+'IN PHIẾU THU'!IIS2</f>
        <v>0</v>
      </c>
      <c r="IIS2" s="2104"/>
      <c r="IIT2" s="2104"/>
      <c r="IIU2" s="2104"/>
      <c r="IIV2" s="2104"/>
      <c r="IIW2" s="2104"/>
      <c r="IIX2" s="2104"/>
      <c r="IIY2" s="2104"/>
      <c r="IIZ2" s="2104">
        <f>+'IN PHIẾU THU'!IJA2</f>
        <v>0</v>
      </c>
      <c r="IJA2" s="2104"/>
      <c r="IJB2" s="2104"/>
      <c r="IJC2" s="2104"/>
      <c r="IJD2" s="2104"/>
      <c r="IJE2" s="2104"/>
      <c r="IJF2" s="2104"/>
      <c r="IJG2" s="2104"/>
      <c r="IJH2" s="2104">
        <f>+'IN PHIẾU THU'!IJI2</f>
        <v>0</v>
      </c>
      <c r="IJI2" s="2104"/>
      <c r="IJJ2" s="2104"/>
      <c r="IJK2" s="2104"/>
      <c r="IJL2" s="2104"/>
      <c r="IJM2" s="2104"/>
      <c r="IJN2" s="2104"/>
      <c r="IJO2" s="2104"/>
      <c r="IJP2" s="2104">
        <f>+'IN PHIẾU THU'!IJQ2</f>
        <v>0</v>
      </c>
      <c r="IJQ2" s="2104"/>
      <c r="IJR2" s="2104"/>
      <c r="IJS2" s="2104"/>
      <c r="IJT2" s="2104"/>
      <c r="IJU2" s="2104"/>
      <c r="IJV2" s="2104"/>
      <c r="IJW2" s="2104"/>
      <c r="IJX2" s="2104">
        <f>+'IN PHIẾU THU'!IJY2</f>
        <v>0</v>
      </c>
      <c r="IJY2" s="2104"/>
      <c r="IJZ2" s="2104"/>
      <c r="IKA2" s="2104"/>
      <c r="IKB2" s="2104"/>
      <c r="IKC2" s="2104"/>
      <c r="IKD2" s="2104"/>
      <c r="IKE2" s="2104"/>
      <c r="IKF2" s="2104">
        <f>+'IN PHIẾU THU'!IKG2</f>
        <v>0</v>
      </c>
      <c r="IKG2" s="2104"/>
      <c r="IKH2" s="2104"/>
      <c r="IKI2" s="2104"/>
      <c r="IKJ2" s="2104"/>
      <c r="IKK2" s="2104"/>
      <c r="IKL2" s="2104"/>
      <c r="IKM2" s="2104"/>
      <c r="IKN2" s="2104">
        <f>+'IN PHIẾU THU'!IKO2</f>
        <v>0</v>
      </c>
      <c r="IKO2" s="2104"/>
      <c r="IKP2" s="2104"/>
      <c r="IKQ2" s="2104"/>
      <c r="IKR2" s="2104"/>
      <c r="IKS2" s="2104"/>
      <c r="IKT2" s="2104"/>
      <c r="IKU2" s="2104"/>
      <c r="IKV2" s="2104">
        <f>+'IN PHIẾU THU'!IKW2</f>
        <v>0</v>
      </c>
      <c r="IKW2" s="2104"/>
      <c r="IKX2" s="2104"/>
      <c r="IKY2" s="2104"/>
      <c r="IKZ2" s="2104"/>
      <c r="ILA2" s="2104"/>
      <c r="ILB2" s="2104"/>
      <c r="ILC2" s="2104"/>
      <c r="ILD2" s="2104">
        <f>+'IN PHIẾU THU'!ILE2</f>
        <v>0</v>
      </c>
      <c r="ILE2" s="2104"/>
      <c r="ILF2" s="2104"/>
      <c r="ILG2" s="2104"/>
      <c r="ILH2" s="2104"/>
      <c r="ILI2" s="2104"/>
      <c r="ILJ2" s="2104"/>
      <c r="ILK2" s="2104"/>
      <c r="ILL2" s="2104">
        <f>+'IN PHIẾU THU'!ILM2</f>
        <v>0</v>
      </c>
      <c r="ILM2" s="2104"/>
      <c r="ILN2" s="2104"/>
      <c r="ILO2" s="2104"/>
      <c r="ILP2" s="2104"/>
      <c r="ILQ2" s="2104"/>
      <c r="ILR2" s="2104"/>
      <c r="ILS2" s="2104"/>
      <c r="ILT2" s="2104">
        <f>+'IN PHIẾU THU'!ILU2</f>
        <v>0</v>
      </c>
      <c r="ILU2" s="2104"/>
      <c r="ILV2" s="2104"/>
      <c r="ILW2" s="2104"/>
      <c r="ILX2" s="2104"/>
      <c r="ILY2" s="2104"/>
      <c r="ILZ2" s="2104"/>
      <c r="IMA2" s="2104"/>
      <c r="IMB2" s="2104">
        <f>+'IN PHIẾU THU'!IMC2</f>
        <v>0</v>
      </c>
      <c r="IMC2" s="2104"/>
      <c r="IMD2" s="2104"/>
      <c r="IME2" s="2104"/>
      <c r="IMF2" s="2104"/>
      <c r="IMG2" s="2104"/>
      <c r="IMH2" s="2104"/>
      <c r="IMI2" s="2104"/>
      <c r="IMJ2" s="2104">
        <f>+'IN PHIẾU THU'!IMK2</f>
        <v>0</v>
      </c>
      <c r="IMK2" s="2104"/>
      <c r="IML2" s="2104"/>
      <c r="IMM2" s="2104"/>
      <c r="IMN2" s="2104"/>
      <c r="IMO2" s="2104"/>
      <c r="IMP2" s="2104"/>
      <c r="IMQ2" s="2104"/>
      <c r="IMR2" s="2104">
        <f>+'IN PHIẾU THU'!IMS2</f>
        <v>0</v>
      </c>
      <c r="IMS2" s="2104"/>
      <c r="IMT2" s="2104"/>
      <c r="IMU2" s="2104"/>
      <c r="IMV2" s="2104"/>
      <c r="IMW2" s="2104"/>
      <c r="IMX2" s="2104"/>
      <c r="IMY2" s="2104"/>
      <c r="IMZ2" s="2104">
        <f>+'IN PHIẾU THU'!INA2</f>
        <v>0</v>
      </c>
      <c r="INA2" s="2104"/>
      <c r="INB2" s="2104"/>
      <c r="INC2" s="2104"/>
      <c r="IND2" s="2104"/>
      <c r="INE2" s="2104"/>
      <c r="INF2" s="2104"/>
      <c r="ING2" s="2104"/>
      <c r="INH2" s="2104">
        <f>+'IN PHIẾU THU'!INI2</f>
        <v>0</v>
      </c>
      <c r="INI2" s="2104"/>
      <c r="INJ2" s="2104"/>
      <c r="INK2" s="2104"/>
      <c r="INL2" s="2104"/>
      <c r="INM2" s="2104"/>
      <c r="INN2" s="2104"/>
      <c r="INO2" s="2104"/>
      <c r="INP2" s="2104">
        <f>+'IN PHIẾU THU'!INQ2</f>
        <v>0</v>
      </c>
      <c r="INQ2" s="2104"/>
      <c r="INR2" s="2104"/>
      <c r="INS2" s="2104"/>
      <c r="INT2" s="2104"/>
      <c r="INU2" s="2104"/>
      <c r="INV2" s="2104"/>
      <c r="INW2" s="2104"/>
      <c r="INX2" s="2104">
        <f>+'IN PHIẾU THU'!INY2</f>
        <v>0</v>
      </c>
      <c r="INY2" s="2104"/>
      <c r="INZ2" s="2104"/>
      <c r="IOA2" s="2104"/>
      <c r="IOB2" s="2104"/>
      <c r="IOC2" s="2104"/>
      <c r="IOD2" s="2104"/>
      <c r="IOE2" s="2104"/>
      <c r="IOF2" s="2104">
        <f>+'IN PHIẾU THU'!IOG2</f>
        <v>0</v>
      </c>
      <c r="IOG2" s="2104"/>
      <c r="IOH2" s="2104"/>
      <c r="IOI2" s="2104"/>
      <c r="IOJ2" s="2104"/>
      <c r="IOK2" s="2104"/>
      <c r="IOL2" s="2104"/>
      <c r="IOM2" s="2104"/>
      <c r="ION2" s="2104">
        <f>+'IN PHIẾU THU'!IOO2</f>
        <v>0</v>
      </c>
      <c r="IOO2" s="2104"/>
      <c r="IOP2" s="2104"/>
      <c r="IOQ2" s="2104"/>
      <c r="IOR2" s="2104"/>
      <c r="IOS2" s="2104"/>
      <c r="IOT2" s="2104"/>
      <c r="IOU2" s="2104"/>
      <c r="IOV2" s="2104">
        <f>+'IN PHIẾU THU'!IOW2</f>
        <v>0</v>
      </c>
      <c r="IOW2" s="2104"/>
      <c r="IOX2" s="2104"/>
      <c r="IOY2" s="2104"/>
      <c r="IOZ2" s="2104"/>
      <c r="IPA2" s="2104"/>
      <c r="IPB2" s="2104"/>
      <c r="IPC2" s="2104"/>
      <c r="IPD2" s="2104">
        <f>+'IN PHIẾU THU'!IPE2</f>
        <v>0</v>
      </c>
      <c r="IPE2" s="2104"/>
      <c r="IPF2" s="2104"/>
      <c r="IPG2" s="2104"/>
      <c r="IPH2" s="2104"/>
      <c r="IPI2" s="2104"/>
      <c r="IPJ2" s="2104"/>
      <c r="IPK2" s="2104"/>
      <c r="IPL2" s="2104">
        <f>+'IN PHIẾU THU'!IPM2</f>
        <v>0</v>
      </c>
      <c r="IPM2" s="2104"/>
      <c r="IPN2" s="2104"/>
      <c r="IPO2" s="2104"/>
      <c r="IPP2" s="2104"/>
      <c r="IPQ2" s="2104"/>
      <c r="IPR2" s="2104"/>
      <c r="IPS2" s="2104"/>
      <c r="IPT2" s="2104">
        <f>+'IN PHIẾU THU'!IPU2</f>
        <v>0</v>
      </c>
      <c r="IPU2" s="2104"/>
      <c r="IPV2" s="2104"/>
      <c r="IPW2" s="2104"/>
      <c r="IPX2" s="2104"/>
      <c r="IPY2" s="2104"/>
      <c r="IPZ2" s="2104"/>
      <c r="IQA2" s="2104"/>
      <c r="IQB2" s="2104">
        <f>+'IN PHIẾU THU'!IQC2</f>
        <v>0</v>
      </c>
      <c r="IQC2" s="2104"/>
      <c r="IQD2" s="2104"/>
      <c r="IQE2" s="2104"/>
      <c r="IQF2" s="2104"/>
      <c r="IQG2" s="2104"/>
      <c r="IQH2" s="2104"/>
      <c r="IQI2" s="2104"/>
      <c r="IQJ2" s="2104">
        <f>+'IN PHIẾU THU'!IQK2</f>
        <v>0</v>
      </c>
      <c r="IQK2" s="2104"/>
      <c r="IQL2" s="2104"/>
      <c r="IQM2" s="2104"/>
      <c r="IQN2" s="2104"/>
      <c r="IQO2" s="2104"/>
      <c r="IQP2" s="2104"/>
      <c r="IQQ2" s="2104"/>
      <c r="IQR2" s="2104">
        <f>+'IN PHIẾU THU'!IQS2</f>
        <v>0</v>
      </c>
      <c r="IQS2" s="2104"/>
      <c r="IQT2" s="2104"/>
      <c r="IQU2" s="2104"/>
      <c r="IQV2" s="2104"/>
      <c r="IQW2" s="2104"/>
      <c r="IQX2" s="2104"/>
      <c r="IQY2" s="2104"/>
      <c r="IQZ2" s="2104">
        <f>+'IN PHIẾU THU'!IRA2</f>
        <v>0</v>
      </c>
      <c r="IRA2" s="2104"/>
      <c r="IRB2" s="2104"/>
      <c r="IRC2" s="2104"/>
      <c r="IRD2" s="2104"/>
      <c r="IRE2" s="2104"/>
      <c r="IRF2" s="2104"/>
      <c r="IRG2" s="2104"/>
      <c r="IRH2" s="2104">
        <f>+'IN PHIẾU THU'!IRI2</f>
        <v>0</v>
      </c>
      <c r="IRI2" s="2104"/>
      <c r="IRJ2" s="2104"/>
      <c r="IRK2" s="2104"/>
      <c r="IRL2" s="2104"/>
      <c r="IRM2" s="2104"/>
      <c r="IRN2" s="2104"/>
      <c r="IRO2" s="2104"/>
      <c r="IRP2" s="2104">
        <f>+'IN PHIẾU THU'!IRQ2</f>
        <v>0</v>
      </c>
      <c r="IRQ2" s="2104"/>
      <c r="IRR2" s="2104"/>
      <c r="IRS2" s="2104"/>
      <c r="IRT2" s="2104"/>
      <c r="IRU2" s="2104"/>
      <c r="IRV2" s="2104"/>
      <c r="IRW2" s="2104"/>
      <c r="IRX2" s="2104">
        <f>+'IN PHIẾU THU'!IRY2</f>
        <v>0</v>
      </c>
      <c r="IRY2" s="2104"/>
      <c r="IRZ2" s="2104"/>
      <c r="ISA2" s="2104"/>
      <c r="ISB2" s="2104"/>
      <c r="ISC2" s="2104"/>
      <c r="ISD2" s="2104"/>
      <c r="ISE2" s="2104"/>
      <c r="ISF2" s="2104">
        <f>+'IN PHIẾU THU'!ISG2</f>
        <v>0</v>
      </c>
      <c r="ISG2" s="2104"/>
      <c r="ISH2" s="2104"/>
      <c r="ISI2" s="2104"/>
      <c r="ISJ2" s="2104"/>
      <c r="ISK2" s="2104"/>
      <c r="ISL2" s="2104"/>
      <c r="ISM2" s="2104"/>
      <c r="ISN2" s="2104">
        <f>+'IN PHIẾU THU'!ISO2</f>
        <v>0</v>
      </c>
      <c r="ISO2" s="2104"/>
      <c r="ISP2" s="2104"/>
      <c r="ISQ2" s="2104"/>
      <c r="ISR2" s="2104"/>
      <c r="ISS2" s="2104"/>
      <c r="IST2" s="2104"/>
      <c r="ISU2" s="2104"/>
      <c r="ISV2" s="2104">
        <f>+'IN PHIẾU THU'!ISW2</f>
        <v>0</v>
      </c>
      <c r="ISW2" s="2104"/>
      <c r="ISX2" s="2104"/>
      <c r="ISY2" s="2104"/>
      <c r="ISZ2" s="2104"/>
      <c r="ITA2" s="2104"/>
      <c r="ITB2" s="2104"/>
      <c r="ITC2" s="2104"/>
      <c r="ITD2" s="2104">
        <f>+'IN PHIẾU THU'!ITE2</f>
        <v>0</v>
      </c>
      <c r="ITE2" s="2104"/>
      <c r="ITF2" s="2104"/>
      <c r="ITG2" s="2104"/>
      <c r="ITH2" s="2104"/>
      <c r="ITI2" s="2104"/>
      <c r="ITJ2" s="2104"/>
      <c r="ITK2" s="2104"/>
      <c r="ITL2" s="2104">
        <f>+'IN PHIẾU THU'!ITM2</f>
        <v>0</v>
      </c>
      <c r="ITM2" s="2104"/>
      <c r="ITN2" s="2104"/>
      <c r="ITO2" s="2104"/>
      <c r="ITP2" s="2104"/>
      <c r="ITQ2" s="2104"/>
      <c r="ITR2" s="2104"/>
      <c r="ITS2" s="2104"/>
      <c r="ITT2" s="2104">
        <f>+'IN PHIẾU THU'!ITU2</f>
        <v>0</v>
      </c>
      <c r="ITU2" s="2104"/>
      <c r="ITV2" s="2104"/>
      <c r="ITW2" s="2104"/>
      <c r="ITX2" s="2104"/>
      <c r="ITY2" s="2104"/>
      <c r="ITZ2" s="2104"/>
      <c r="IUA2" s="2104"/>
      <c r="IUB2" s="2104">
        <f>+'IN PHIẾU THU'!IUC2</f>
        <v>0</v>
      </c>
      <c r="IUC2" s="2104"/>
      <c r="IUD2" s="2104"/>
      <c r="IUE2" s="2104"/>
      <c r="IUF2" s="2104"/>
      <c r="IUG2" s="2104"/>
      <c r="IUH2" s="2104"/>
      <c r="IUI2" s="2104"/>
      <c r="IUJ2" s="2104">
        <f>+'IN PHIẾU THU'!IUK2</f>
        <v>0</v>
      </c>
      <c r="IUK2" s="2104"/>
      <c r="IUL2" s="2104"/>
      <c r="IUM2" s="2104"/>
      <c r="IUN2" s="2104"/>
      <c r="IUO2" s="2104"/>
      <c r="IUP2" s="2104"/>
      <c r="IUQ2" s="2104"/>
      <c r="IUR2" s="2104">
        <f>+'IN PHIẾU THU'!IUS2</f>
        <v>0</v>
      </c>
      <c r="IUS2" s="2104"/>
      <c r="IUT2" s="2104"/>
      <c r="IUU2" s="2104"/>
      <c r="IUV2" s="2104"/>
      <c r="IUW2" s="2104"/>
      <c r="IUX2" s="2104"/>
      <c r="IUY2" s="2104"/>
      <c r="IUZ2" s="2104">
        <f>+'IN PHIẾU THU'!IVA2</f>
        <v>0</v>
      </c>
      <c r="IVA2" s="2104"/>
      <c r="IVB2" s="2104"/>
      <c r="IVC2" s="2104"/>
      <c r="IVD2" s="2104"/>
      <c r="IVE2" s="2104"/>
      <c r="IVF2" s="2104"/>
      <c r="IVG2" s="2104"/>
      <c r="IVH2" s="2104">
        <f>+'IN PHIẾU THU'!IVI2</f>
        <v>0</v>
      </c>
      <c r="IVI2" s="2104"/>
      <c r="IVJ2" s="2104"/>
      <c r="IVK2" s="2104"/>
      <c r="IVL2" s="2104"/>
      <c r="IVM2" s="2104"/>
      <c r="IVN2" s="2104"/>
      <c r="IVO2" s="2104"/>
      <c r="IVP2" s="2104">
        <f>+'IN PHIẾU THU'!IVQ2</f>
        <v>0</v>
      </c>
      <c r="IVQ2" s="2104"/>
      <c r="IVR2" s="2104"/>
      <c r="IVS2" s="2104"/>
      <c r="IVT2" s="2104"/>
      <c r="IVU2" s="2104"/>
      <c r="IVV2" s="2104"/>
      <c r="IVW2" s="2104"/>
      <c r="IVX2" s="2104">
        <f>+'IN PHIẾU THU'!IVY2</f>
        <v>0</v>
      </c>
      <c r="IVY2" s="2104"/>
      <c r="IVZ2" s="2104"/>
      <c r="IWA2" s="2104"/>
      <c r="IWB2" s="2104"/>
      <c r="IWC2" s="2104"/>
      <c r="IWD2" s="2104"/>
      <c r="IWE2" s="2104"/>
      <c r="IWF2" s="2104">
        <f>+'IN PHIẾU THU'!IWG2</f>
        <v>0</v>
      </c>
      <c r="IWG2" s="2104"/>
      <c r="IWH2" s="2104"/>
      <c r="IWI2" s="2104"/>
      <c r="IWJ2" s="2104"/>
      <c r="IWK2" s="2104"/>
      <c r="IWL2" s="2104"/>
      <c r="IWM2" s="2104"/>
      <c r="IWN2" s="2104">
        <f>+'IN PHIẾU THU'!IWO2</f>
        <v>0</v>
      </c>
      <c r="IWO2" s="2104"/>
      <c r="IWP2" s="2104"/>
      <c r="IWQ2" s="2104"/>
      <c r="IWR2" s="2104"/>
      <c r="IWS2" s="2104"/>
      <c r="IWT2" s="2104"/>
      <c r="IWU2" s="2104"/>
      <c r="IWV2" s="2104">
        <f>+'IN PHIẾU THU'!IWW2</f>
        <v>0</v>
      </c>
      <c r="IWW2" s="2104"/>
      <c r="IWX2" s="2104"/>
      <c r="IWY2" s="2104"/>
      <c r="IWZ2" s="2104"/>
      <c r="IXA2" s="2104"/>
      <c r="IXB2" s="2104"/>
      <c r="IXC2" s="2104"/>
      <c r="IXD2" s="2104">
        <f>+'IN PHIẾU THU'!IXE2</f>
        <v>0</v>
      </c>
      <c r="IXE2" s="2104"/>
      <c r="IXF2" s="2104"/>
      <c r="IXG2" s="2104"/>
      <c r="IXH2" s="2104"/>
      <c r="IXI2" s="2104"/>
      <c r="IXJ2" s="2104"/>
      <c r="IXK2" s="2104"/>
      <c r="IXL2" s="2104">
        <f>+'IN PHIẾU THU'!IXM2</f>
        <v>0</v>
      </c>
      <c r="IXM2" s="2104"/>
      <c r="IXN2" s="2104"/>
      <c r="IXO2" s="2104"/>
      <c r="IXP2" s="2104"/>
      <c r="IXQ2" s="2104"/>
      <c r="IXR2" s="2104"/>
      <c r="IXS2" s="2104"/>
      <c r="IXT2" s="2104">
        <f>+'IN PHIẾU THU'!IXU2</f>
        <v>0</v>
      </c>
      <c r="IXU2" s="2104"/>
      <c r="IXV2" s="2104"/>
      <c r="IXW2" s="2104"/>
      <c r="IXX2" s="2104"/>
      <c r="IXY2" s="2104"/>
      <c r="IXZ2" s="2104"/>
      <c r="IYA2" s="2104"/>
      <c r="IYB2" s="2104">
        <f>+'IN PHIẾU THU'!IYC2</f>
        <v>0</v>
      </c>
      <c r="IYC2" s="2104"/>
      <c r="IYD2" s="2104"/>
      <c r="IYE2" s="2104"/>
      <c r="IYF2" s="2104"/>
      <c r="IYG2" s="2104"/>
      <c r="IYH2" s="2104"/>
      <c r="IYI2" s="2104"/>
      <c r="IYJ2" s="2104">
        <f>+'IN PHIẾU THU'!IYK2</f>
        <v>0</v>
      </c>
      <c r="IYK2" s="2104"/>
      <c r="IYL2" s="2104"/>
      <c r="IYM2" s="2104"/>
      <c r="IYN2" s="2104"/>
      <c r="IYO2" s="2104"/>
      <c r="IYP2" s="2104"/>
      <c r="IYQ2" s="2104"/>
      <c r="IYR2" s="2104">
        <f>+'IN PHIẾU THU'!IYS2</f>
        <v>0</v>
      </c>
      <c r="IYS2" s="2104"/>
      <c r="IYT2" s="2104"/>
      <c r="IYU2" s="2104"/>
      <c r="IYV2" s="2104"/>
      <c r="IYW2" s="2104"/>
      <c r="IYX2" s="2104"/>
      <c r="IYY2" s="2104"/>
      <c r="IYZ2" s="2104">
        <f>+'IN PHIẾU THU'!IZA2</f>
        <v>0</v>
      </c>
      <c r="IZA2" s="2104"/>
      <c r="IZB2" s="2104"/>
      <c r="IZC2" s="2104"/>
      <c r="IZD2" s="2104"/>
      <c r="IZE2" s="2104"/>
      <c r="IZF2" s="2104"/>
      <c r="IZG2" s="2104"/>
      <c r="IZH2" s="2104">
        <f>+'IN PHIẾU THU'!IZI2</f>
        <v>0</v>
      </c>
      <c r="IZI2" s="2104"/>
      <c r="IZJ2" s="2104"/>
      <c r="IZK2" s="2104"/>
      <c r="IZL2" s="2104"/>
      <c r="IZM2" s="2104"/>
      <c r="IZN2" s="2104"/>
      <c r="IZO2" s="2104"/>
      <c r="IZP2" s="2104">
        <f>+'IN PHIẾU THU'!IZQ2</f>
        <v>0</v>
      </c>
      <c r="IZQ2" s="2104"/>
      <c r="IZR2" s="2104"/>
      <c r="IZS2" s="2104"/>
      <c r="IZT2" s="2104"/>
      <c r="IZU2" s="2104"/>
      <c r="IZV2" s="2104"/>
      <c r="IZW2" s="2104"/>
      <c r="IZX2" s="2104">
        <f>+'IN PHIẾU THU'!IZY2</f>
        <v>0</v>
      </c>
      <c r="IZY2" s="2104"/>
      <c r="IZZ2" s="2104"/>
      <c r="JAA2" s="2104"/>
      <c r="JAB2" s="2104"/>
      <c r="JAC2" s="2104"/>
      <c r="JAD2" s="2104"/>
      <c r="JAE2" s="2104"/>
      <c r="JAF2" s="2104">
        <f>+'IN PHIẾU THU'!JAG2</f>
        <v>0</v>
      </c>
      <c r="JAG2" s="2104"/>
      <c r="JAH2" s="2104"/>
      <c r="JAI2" s="2104"/>
      <c r="JAJ2" s="2104"/>
      <c r="JAK2" s="2104"/>
      <c r="JAL2" s="2104"/>
      <c r="JAM2" s="2104"/>
      <c r="JAN2" s="2104">
        <f>+'IN PHIẾU THU'!JAO2</f>
        <v>0</v>
      </c>
      <c r="JAO2" s="2104"/>
      <c r="JAP2" s="2104"/>
      <c r="JAQ2" s="2104"/>
      <c r="JAR2" s="2104"/>
      <c r="JAS2" s="2104"/>
      <c r="JAT2" s="2104"/>
      <c r="JAU2" s="2104"/>
      <c r="JAV2" s="2104">
        <f>+'IN PHIẾU THU'!JAW2</f>
        <v>0</v>
      </c>
      <c r="JAW2" s="2104"/>
      <c r="JAX2" s="2104"/>
      <c r="JAY2" s="2104"/>
      <c r="JAZ2" s="2104"/>
      <c r="JBA2" s="2104"/>
      <c r="JBB2" s="2104"/>
      <c r="JBC2" s="2104"/>
      <c r="JBD2" s="2104">
        <f>+'IN PHIẾU THU'!JBE2</f>
        <v>0</v>
      </c>
      <c r="JBE2" s="2104"/>
      <c r="JBF2" s="2104"/>
      <c r="JBG2" s="2104"/>
      <c r="JBH2" s="2104"/>
      <c r="JBI2" s="2104"/>
      <c r="JBJ2" s="2104"/>
      <c r="JBK2" s="2104"/>
      <c r="JBL2" s="2104">
        <f>+'IN PHIẾU THU'!JBM2</f>
        <v>0</v>
      </c>
      <c r="JBM2" s="2104"/>
      <c r="JBN2" s="2104"/>
      <c r="JBO2" s="2104"/>
      <c r="JBP2" s="2104"/>
      <c r="JBQ2" s="2104"/>
      <c r="JBR2" s="2104"/>
      <c r="JBS2" s="2104"/>
      <c r="JBT2" s="2104">
        <f>+'IN PHIẾU THU'!JBU2</f>
        <v>0</v>
      </c>
      <c r="JBU2" s="2104"/>
      <c r="JBV2" s="2104"/>
      <c r="JBW2" s="2104"/>
      <c r="JBX2" s="2104"/>
      <c r="JBY2" s="2104"/>
      <c r="JBZ2" s="2104"/>
      <c r="JCA2" s="2104"/>
      <c r="JCB2" s="2104">
        <f>+'IN PHIẾU THU'!JCC2</f>
        <v>0</v>
      </c>
      <c r="JCC2" s="2104"/>
      <c r="JCD2" s="2104"/>
      <c r="JCE2" s="2104"/>
      <c r="JCF2" s="2104"/>
      <c r="JCG2" s="2104"/>
      <c r="JCH2" s="2104"/>
      <c r="JCI2" s="2104"/>
      <c r="JCJ2" s="2104">
        <f>+'IN PHIẾU THU'!JCK2</f>
        <v>0</v>
      </c>
      <c r="JCK2" s="2104"/>
      <c r="JCL2" s="2104"/>
      <c r="JCM2" s="2104"/>
      <c r="JCN2" s="2104"/>
      <c r="JCO2" s="2104"/>
      <c r="JCP2" s="2104"/>
      <c r="JCQ2" s="2104"/>
      <c r="JCR2" s="2104">
        <f>+'IN PHIẾU THU'!JCS2</f>
        <v>0</v>
      </c>
      <c r="JCS2" s="2104"/>
      <c r="JCT2" s="2104"/>
      <c r="JCU2" s="2104"/>
      <c r="JCV2" s="2104"/>
      <c r="JCW2" s="2104"/>
      <c r="JCX2" s="2104"/>
      <c r="JCY2" s="2104"/>
      <c r="JCZ2" s="2104">
        <f>+'IN PHIẾU THU'!JDA2</f>
        <v>0</v>
      </c>
      <c r="JDA2" s="2104"/>
      <c r="JDB2" s="2104"/>
      <c r="JDC2" s="2104"/>
      <c r="JDD2" s="2104"/>
      <c r="JDE2" s="2104"/>
      <c r="JDF2" s="2104"/>
      <c r="JDG2" s="2104"/>
      <c r="JDH2" s="2104">
        <f>+'IN PHIẾU THU'!JDI2</f>
        <v>0</v>
      </c>
      <c r="JDI2" s="2104"/>
      <c r="JDJ2" s="2104"/>
      <c r="JDK2" s="2104"/>
      <c r="JDL2" s="2104"/>
      <c r="JDM2" s="2104"/>
      <c r="JDN2" s="2104"/>
      <c r="JDO2" s="2104"/>
      <c r="JDP2" s="2104">
        <f>+'IN PHIẾU THU'!JDQ2</f>
        <v>0</v>
      </c>
      <c r="JDQ2" s="2104"/>
      <c r="JDR2" s="2104"/>
      <c r="JDS2" s="2104"/>
      <c r="JDT2" s="2104"/>
      <c r="JDU2" s="2104"/>
      <c r="JDV2" s="2104"/>
      <c r="JDW2" s="2104"/>
      <c r="JDX2" s="2104">
        <f>+'IN PHIẾU THU'!JDY2</f>
        <v>0</v>
      </c>
      <c r="JDY2" s="2104"/>
      <c r="JDZ2" s="2104"/>
      <c r="JEA2" s="2104"/>
      <c r="JEB2" s="2104"/>
      <c r="JEC2" s="2104"/>
      <c r="JED2" s="2104"/>
      <c r="JEE2" s="2104"/>
      <c r="JEF2" s="2104">
        <f>+'IN PHIẾU THU'!JEG2</f>
        <v>0</v>
      </c>
      <c r="JEG2" s="2104"/>
      <c r="JEH2" s="2104"/>
      <c r="JEI2" s="2104"/>
      <c r="JEJ2" s="2104"/>
      <c r="JEK2" s="2104"/>
      <c r="JEL2" s="2104"/>
      <c r="JEM2" s="2104"/>
      <c r="JEN2" s="2104">
        <f>+'IN PHIẾU THU'!JEO2</f>
        <v>0</v>
      </c>
      <c r="JEO2" s="2104"/>
      <c r="JEP2" s="2104"/>
      <c r="JEQ2" s="2104"/>
      <c r="JER2" s="2104"/>
      <c r="JES2" s="2104"/>
      <c r="JET2" s="2104"/>
      <c r="JEU2" s="2104"/>
      <c r="JEV2" s="2104">
        <f>+'IN PHIẾU THU'!JEW2</f>
        <v>0</v>
      </c>
      <c r="JEW2" s="2104"/>
      <c r="JEX2" s="2104"/>
      <c r="JEY2" s="2104"/>
      <c r="JEZ2" s="2104"/>
      <c r="JFA2" s="2104"/>
      <c r="JFB2" s="2104"/>
      <c r="JFC2" s="2104"/>
      <c r="JFD2" s="2104">
        <f>+'IN PHIẾU THU'!JFE2</f>
        <v>0</v>
      </c>
      <c r="JFE2" s="2104"/>
      <c r="JFF2" s="2104"/>
      <c r="JFG2" s="2104"/>
      <c r="JFH2" s="2104"/>
      <c r="JFI2" s="2104"/>
      <c r="JFJ2" s="2104"/>
      <c r="JFK2" s="2104"/>
      <c r="JFL2" s="2104">
        <f>+'IN PHIẾU THU'!JFM2</f>
        <v>0</v>
      </c>
      <c r="JFM2" s="2104"/>
      <c r="JFN2" s="2104"/>
      <c r="JFO2" s="2104"/>
      <c r="JFP2" s="2104"/>
      <c r="JFQ2" s="2104"/>
      <c r="JFR2" s="2104"/>
      <c r="JFS2" s="2104"/>
      <c r="JFT2" s="2104">
        <f>+'IN PHIẾU THU'!JFU2</f>
        <v>0</v>
      </c>
      <c r="JFU2" s="2104"/>
      <c r="JFV2" s="2104"/>
      <c r="JFW2" s="2104"/>
      <c r="JFX2" s="2104"/>
      <c r="JFY2" s="2104"/>
      <c r="JFZ2" s="2104"/>
      <c r="JGA2" s="2104"/>
      <c r="JGB2" s="2104">
        <f>+'IN PHIẾU THU'!JGC2</f>
        <v>0</v>
      </c>
      <c r="JGC2" s="2104"/>
      <c r="JGD2" s="2104"/>
      <c r="JGE2" s="2104"/>
      <c r="JGF2" s="2104"/>
      <c r="JGG2" s="2104"/>
      <c r="JGH2" s="2104"/>
      <c r="JGI2" s="2104"/>
      <c r="JGJ2" s="2104">
        <f>+'IN PHIẾU THU'!JGK2</f>
        <v>0</v>
      </c>
      <c r="JGK2" s="2104"/>
      <c r="JGL2" s="2104"/>
      <c r="JGM2" s="2104"/>
      <c r="JGN2" s="2104"/>
      <c r="JGO2" s="2104"/>
      <c r="JGP2" s="2104"/>
      <c r="JGQ2" s="2104"/>
      <c r="JGR2" s="2104">
        <f>+'IN PHIẾU THU'!JGS2</f>
        <v>0</v>
      </c>
      <c r="JGS2" s="2104"/>
      <c r="JGT2" s="2104"/>
      <c r="JGU2" s="2104"/>
      <c r="JGV2" s="2104"/>
      <c r="JGW2" s="2104"/>
      <c r="JGX2" s="2104"/>
      <c r="JGY2" s="2104"/>
      <c r="JGZ2" s="2104">
        <f>+'IN PHIẾU THU'!JHA2</f>
        <v>0</v>
      </c>
      <c r="JHA2" s="2104"/>
      <c r="JHB2" s="2104"/>
      <c r="JHC2" s="2104"/>
      <c r="JHD2" s="2104"/>
      <c r="JHE2" s="2104"/>
      <c r="JHF2" s="2104"/>
      <c r="JHG2" s="2104"/>
      <c r="JHH2" s="2104">
        <f>+'IN PHIẾU THU'!JHI2</f>
        <v>0</v>
      </c>
      <c r="JHI2" s="2104"/>
      <c r="JHJ2" s="2104"/>
      <c r="JHK2" s="2104"/>
      <c r="JHL2" s="2104"/>
      <c r="JHM2" s="2104"/>
      <c r="JHN2" s="2104"/>
      <c r="JHO2" s="2104"/>
      <c r="JHP2" s="2104">
        <f>+'IN PHIẾU THU'!JHQ2</f>
        <v>0</v>
      </c>
      <c r="JHQ2" s="2104"/>
      <c r="JHR2" s="2104"/>
      <c r="JHS2" s="2104"/>
      <c r="JHT2" s="2104"/>
      <c r="JHU2" s="2104"/>
      <c r="JHV2" s="2104"/>
      <c r="JHW2" s="2104"/>
      <c r="JHX2" s="2104">
        <f>+'IN PHIẾU THU'!JHY2</f>
        <v>0</v>
      </c>
      <c r="JHY2" s="2104"/>
      <c r="JHZ2" s="2104"/>
      <c r="JIA2" s="2104"/>
      <c r="JIB2" s="2104"/>
      <c r="JIC2" s="2104"/>
      <c r="JID2" s="2104"/>
      <c r="JIE2" s="2104"/>
      <c r="JIF2" s="2104">
        <f>+'IN PHIẾU THU'!JIG2</f>
        <v>0</v>
      </c>
      <c r="JIG2" s="2104"/>
      <c r="JIH2" s="2104"/>
      <c r="JII2" s="2104"/>
      <c r="JIJ2" s="2104"/>
      <c r="JIK2" s="2104"/>
      <c r="JIL2" s="2104"/>
      <c r="JIM2" s="2104"/>
      <c r="JIN2" s="2104">
        <f>+'IN PHIẾU THU'!JIO2</f>
        <v>0</v>
      </c>
      <c r="JIO2" s="2104"/>
      <c r="JIP2" s="2104"/>
      <c r="JIQ2" s="2104"/>
      <c r="JIR2" s="2104"/>
      <c r="JIS2" s="2104"/>
      <c r="JIT2" s="2104"/>
      <c r="JIU2" s="2104"/>
      <c r="JIV2" s="2104">
        <f>+'IN PHIẾU THU'!JIW2</f>
        <v>0</v>
      </c>
      <c r="JIW2" s="2104"/>
      <c r="JIX2" s="2104"/>
      <c r="JIY2" s="2104"/>
      <c r="JIZ2" s="2104"/>
      <c r="JJA2" s="2104"/>
      <c r="JJB2" s="2104"/>
      <c r="JJC2" s="2104"/>
      <c r="JJD2" s="2104">
        <f>+'IN PHIẾU THU'!JJE2</f>
        <v>0</v>
      </c>
      <c r="JJE2" s="2104"/>
      <c r="JJF2" s="2104"/>
      <c r="JJG2" s="2104"/>
      <c r="JJH2" s="2104"/>
      <c r="JJI2" s="2104"/>
      <c r="JJJ2" s="2104"/>
      <c r="JJK2" s="2104"/>
      <c r="JJL2" s="2104">
        <f>+'IN PHIẾU THU'!JJM2</f>
        <v>0</v>
      </c>
      <c r="JJM2" s="2104"/>
      <c r="JJN2" s="2104"/>
      <c r="JJO2" s="2104"/>
      <c r="JJP2" s="2104"/>
      <c r="JJQ2" s="2104"/>
      <c r="JJR2" s="2104"/>
      <c r="JJS2" s="2104"/>
      <c r="JJT2" s="2104">
        <f>+'IN PHIẾU THU'!JJU2</f>
        <v>0</v>
      </c>
      <c r="JJU2" s="2104"/>
      <c r="JJV2" s="2104"/>
      <c r="JJW2" s="2104"/>
      <c r="JJX2" s="2104"/>
      <c r="JJY2" s="2104"/>
      <c r="JJZ2" s="2104"/>
      <c r="JKA2" s="2104"/>
      <c r="JKB2" s="2104">
        <f>+'IN PHIẾU THU'!JKC2</f>
        <v>0</v>
      </c>
      <c r="JKC2" s="2104"/>
      <c r="JKD2" s="2104"/>
      <c r="JKE2" s="2104"/>
      <c r="JKF2" s="2104"/>
      <c r="JKG2" s="2104"/>
      <c r="JKH2" s="2104"/>
      <c r="JKI2" s="2104"/>
      <c r="JKJ2" s="2104">
        <f>+'IN PHIẾU THU'!JKK2</f>
        <v>0</v>
      </c>
      <c r="JKK2" s="2104"/>
      <c r="JKL2" s="2104"/>
      <c r="JKM2" s="2104"/>
      <c r="JKN2" s="2104"/>
      <c r="JKO2" s="2104"/>
      <c r="JKP2" s="2104"/>
      <c r="JKQ2" s="2104"/>
      <c r="JKR2" s="2104">
        <f>+'IN PHIẾU THU'!JKS2</f>
        <v>0</v>
      </c>
      <c r="JKS2" s="2104"/>
      <c r="JKT2" s="2104"/>
      <c r="JKU2" s="2104"/>
      <c r="JKV2" s="2104"/>
      <c r="JKW2" s="2104"/>
      <c r="JKX2" s="2104"/>
      <c r="JKY2" s="2104"/>
      <c r="JKZ2" s="2104">
        <f>+'IN PHIẾU THU'!JLA2</f>
        <v>0</v>
      </c>
      <c r="JLA2" s="2104"/>
      <c r="JLB2" s="2104"/>
      <c r="JLC2" s="2104"/>
      <c r="JLD2" s="2104"/>
      <c r="JLE2" s="2104"/>
      <c r="JLF2" s="2104"/>
      <c r="JLG2" s="2104"/>
      <c r="JLH2" s="2104">
        <f>+'IN PHIẾU THU'!JLI2</f>
        <v>0</v>
      </c>
      <c r="JLI2" s="2104"/>
      <c r="JLJ2" s="2104"/>
      <c r="JLK2" s="2104"/>
      <c r="JLL2" s="2104"/>
      <c r="JLM2" s="2104"/>
      <c r="JLN2" s="2104"/>
      <c r="JLO2" s="2104"/>
      <c r="JLP2" s="2104">
        <f>+'IN PHIẾU THU'!JLQ2</f>
        <v>0</v>
      </c>
      <c r="JLQ2" s="2104"/>
      <c r="JLR2" s="2104"/>
      <c r="JLS2" s="2104"/>
      <c r="JLT2" s="2104"/>
      <c r="JLU2" s="2104"/>
      <c r="JLV2" s="2104"/>
      <c r="JLW2" s="2104"/>
      <c r="JLX2" s="2104">
        <f>+'IN PHIẾU THU'!JLY2</f>
        <v>0</v>
      </c>
      <c r="JLY2" s="2104"/>
      <c r="JLZ2" s="2104"/>
      <c r="JMA2" s="2104"/>
      <c r="JMB2" s="2104"/>
      <c r="JMC2" s="2104"/>
      <c r="JMD2" s="2104"/>
      <c r="JME2" s="2104"/>
      <c r="JMF2" s="2104">
        <f>+'IN PHIẾU THU'!JMG2</f>
        <v>0</v>
      </c>
      <c r="JMG2" s="2104"/>
      <c r="JMH2" s="2104"/>
      <c r="JMI2" s="2104"/>
      <c r="JMJ2" s="2104"/>
      <c r="JMK2" s="2104"/>
      <c r="JML2" s="2104"/>
      <c r="JMM2" s="2104"/>
      <c r="JMN2" s="2104">
        <f>+'IN PHIẾU THU'!JMO2</f>
        <v>0</v>
      </c>
      <c r="JMO2" s="2104"/>
      <c r="JMP2" s="2104"/>
      <c r="JMQ2" s="2104"/>
      <c r="JMR2" s="2104"/>
      <c r="JMS2" s="2104"/>
      <c r="JMT2" s="2104"/>
      <c r="JMU2" s="2104"/>
      <c r="JMV2" s="2104">
        <f>+'IN PHIẾU THU'!JMW2</f>
        <v>0</v>
      </c>
      <c r="JMW2" s="2104"/>
      <c r="JMX2" s="2104"/>
      <c r="JMY2" s="2104"/>
      <c r="JMZ2" s="2104"/>
      <c r="JNA2" s="2104"/>
      <c r="JNB2" s="2104"/>
      <c r="JNC2" s="2104"/>
      <c r="JND2" s="2104">
        <f>+'IN PHIẾU THU'!JNE2</f>
        <v>0</v>
      </c>
      <c r="JNE2" s="2104"/>
      <c r="JNF2" s="2104"/>
      <c r="JNG2" s="2104"/>
      <c r="JNH2" s="2104"/>
      <c r="JNI2" s="2104"/>
      <c r="JNJ2" s="2104"/>
      <c r="JNK2" s="2104"/>
      <c r="JNL2" s="2104">
        <f>+'IN PHIẾU THU'!JNM2</f>
        <v>0</v>
      </c>
      <c r="JNM2" s="2104"/>
      <c r="JNN2" s="2104"/>
      <c r="JNO2" s="2104"/>
      <c r="JNP2" s="2104"/>
      <c r="JNQ2" s="2104"/>
      <c r="JNR2" s="2104"/>
      <c r="JNS2" s="2104"/>
      <c r="JNT2" s="2104">
        <f>+'IN PHIẾU THU'!JNU2</f>
        <v>0</v>
      </c>
      <c r="JNU2" s="2104"/>
      <c r="JNV2" s="2104"/>
      <c r="JNW2" s="2104"/>
      <c r="JNX2" s="2104"/>
      <c r="JNY2" s="2104"/>
      <c r="JNZ2" s="2104"/>
      <c r="JOA2" s="2104"/>
      <c r="JOB2" s="2104">
        <f>+'IN PHIẾU THU'!JOC2</f>
        <v>0</v>
      </c>
      <c r="JOC2" s="2104"/>
      <c r="JOD2" s="2104"/>
      <c r="JOE2" s="2104"/>
      <c r="JOF2" s="2104"/>
      <c r="JOG2" s="2104"/>
      <c r="JOH2" s="2104"/>
      <c r="JOI2" s="2104"/>
      <c r="JOJ2" s="2104">
        <f>+'IN PHIẾU THU'!JOK2</f>
        <v>0</v>
      </c>
      <c r="JOK2" s="2104"/>
      <c r="JOL2" s="2104"/>
      <c r="JOM2" s="2104"/>
      <c r="JON2" s="2104"/>
      <c r="JOO2" s="2104"/>
      <c r="JOP2" s="2104"/>
      <c r="JOQ2" s="2104"/>
      <c r="JOR2" s="2104">
        <f>+'IN PHIẾU THU'!JOS2</f>
        <v>0</v>
      </c>
      <c r="JOS2" s="2104"/>
      <c r="JOT2" s="2104"/>
      <c r="JOU2" s="2104"/>
      <c r="JOV2" s="2104"/>
      <c r="JOW2" s="2104"/>
      <c r="JOX2" s="2104"/>
      <c r="JOY2" s="2104"/>
      <c r="JOZ2" s="2104">
        <f>+'IN PHIẾU THU'!JPA2</f>
        <v>0</v>
      </c>
      <c r="JPA2" s="2104"/>
      <c r="JPB2" s="2104"/>
      <c r="JPC2" s="2104"/>
      <c r="JPD2" s="2104"/>
      <c r="JPE2" s="2104"/>
      <c r="JPF2" s="2104"/>
      <c r="JPG2" s="2104"/>
      <c r="JPH2" s="2104">
        <f>+'IN PHIẾU THU'!JPI2</f>
        <v>0</v>
      </c>
      <c r="JPI2" s="2104"/>
      <c r="JPJ2" s="2104"/>
      <c r="JPK2" s="2104"/>
      <c r="JPL2" s="2104"/>
      <c r="JPM2" s="2104"/>
      <c r="JPN2" s="2104"/>
      <c r="JPO2" s="2104"/>
      <c r="JPP2" s="2104">
        <f>+'IN PHIẾU THU'!JPQ2</f>
        <v>0</v>
      </c>
      <c r="JPQ2" s="2104"/>
      <c r="JPR2" s="2104"/>
      <c r="JPS2" s="2104"/>
      <c r="JPT2" s="2104"/>
      <c r="JPU2" s="2104"/>
      <c r="JPV2" s="2104"/>
      <c r="JPW2" s="2104"/>
      <c r="JPX2" s="2104">
        <f>+'IN PHIẾU THU'!JPY2</f>
        <v>0</v>
      </c>
      <c r="JPY2" s="2104"/>
      <c r="JPZ2" s="2104"/>
      <c r="JQA2" s="2104"/>
      <c r="JQB2" s="2104"/>
      <c r="JQC2" s="2104"/>
      <c r="JQD2" s="2104"/>
      <c r="JQE2" s="2104"/>
      <c r="JQF2" s="2104">
        <f>+'IN PHIẾU THU'!JQG2</f>
        <v>0</v>
      </c>
      <c r="JQG2" s="2104"/>
      <c r="JQH2" s="2104"/>
      <c r="JQI2" s="2104"/>
      <c r="JQJ2" s="2104"/>
      <c r="JQK2" s="2104"/>
      <c r="JQL2" s="2104"/>
      <c r="JQM2" s="2104"/>
      <c r="JQN2" s="2104">
        <f>+'IN PHIẾU THU'!JQO2</f>
        <v>0</v>
      </c>
      <c r="JQO2" s="2104"/>
      <c r="JQP2" s="2104"/>
      <c r="JQQ2" s="2104"/>
      <c r="JQR2" s="2104"/>
      <c r="JQS2" s="2104"/>
      <c r="JQT2" s="2104"/>
      <c r="JQU2" s="2104"/>
      <c r="JQV2" s="2104">
        <f>+'IN PHIẾU THU'!JQW2</f>
        <v>0</v>
      </c>
      <c r="JQW2" s="2104"/>
      <c r="JQX2" s="2104"/>
      <c r="JQY2" s="2104"/>
      <c r="JQZ2" s="2104"/>
      <c r="JRA2" s="2104"/>
      <c r="JRB2" s="2104"/>
      <c r="JRC2" s="2104"/>
      <c r="JRD2" s="2104">
        <f>+'IN PHIẾU THU'!JRE2</f>
        <v>0</v>
      </c>
      <c r="JRE2" s="2104"/>
      <c r="JRF2" s="2104"/>
      <c r="JRG2" s="2104"/>
      <c r="JRH2" s="2104"/>
      <c r="JRI2" s="2104"/>
      <c r="JRJ2" s="2104"/>
      <c r="JRK2" s="2104"/>
      <c r="JRL2" s="2104">
        <f>+'IN PHIẾU THU'!JRM2</f>
        <v>0</v>
      </c>
      <c r="JRM2" s="2104"/>
      <c r="JRN2" s="2104"/>
      <c r="JRO2" s="2104"/>
      <c r="JRP2" s="2104"/>
      <c r="JRQ2" s="2104"/>
      <c r="JRR2" s="2104"/>
      <c r="JRS2" s="2104"/>
      <c r="JRT2" s="2104">
        <f>+'IN PHIẾU THU'!JRU2</f>
        <v>0</v>
      </c>
      <c r="JRU2" s="2104"/>
      <c r="JRV2" s="2104"/>
      <c r="JRW2" s="2104"/>
      <c r="JRX2" s="2104"/>
      <c r="JRY2" s="2104"/>
      <c r="JRZ2" s="2104"/>
      <c r="JSA2" s="2104"/>
      <c r="JSB2" s="2104">
        <f>+'IN PHIẾU THU'!JSC2</f>
        <v>0</v>
      </c>
      <c r="JSC2" s="2104"/>
      <c r="JSD2" s="2104"/>
      <c r="JSE2" s="2104"/>
      <c r="JSF2" s="2104"/>
      <c r="JSG2" s="2104"/>
      <c r="JSH2" s="2104"/>
      <c r="JSI2" s="2104"/>
      <c r="JSJ2" s="2104">
        <f>+'IN PHIẾU THU'!JSK2</f>
        <v>0</v>
      </c>
      <c r="JSK2" s="2104"/>
      <c r="JSL2" s="2104"/>
      <c r="JSM2" s="2104"/>
      <c r="JSN2" s="2104"/>
      <c r="JSO2" s="2104"/>
      <c r="JSP2" s="2104"/>
      <c r="JSQ2" s="2104"/>
      <c r="JSR2" s="2104">
        <f>+'IN PHIẾU THU'!JSS2</f>
        <v>0</v>
      </c>
      <c r="JSS2" s="2104"/>
      <c r="JST2" s="2104"/>
      <c r="JSU2" s="2104"/>
      <c r="JSV2" s="2104"/>
      <c r="JSW2" s="2104"/>
      <c r="JSX2" s="2104"/>
      <c r="JSY2" s="2104"/>
      <c r="JSZ2" s="2104">
        <f>+'IN PHIẾU THU'!JTA2</f>
        <v>0</v>
      </c>
      <c r="JTA2" s="2104"/>
      <c r="JTB2" s="2104"/>
      <c r="JTC2" s="2104"/>
      <c r="JTD2" s="2104"/>
      <c r="JTE2" s="2104"/>
      <c r="JTF2" s="2104"/>
      <c r="JTG2" s="2104"/>
      <c r="JTH2" s="2104">
        <f>+'IN PHIẾU THU'!JTI2</f>
        <v>0</v>
      </c>
      <c r="JTI2" s="2104"/>
      <c r="JTJ2" s="2104"/>
      <c r="JTK2" s="2104"/>
      <c r="JTL2" s="2104"/>
      <c r="JTM2" s="2104"/>
      <c r="JTN2" s="2104"/>
      <c r="JTO2" s="2104"/>
      <c r="JTP2" s="2104">
        <f>+'IN PHIẾU THU'!JTQ2</f>
        <v>0</v>
      </c>
      <c r="JTQ2" s="2104"/>
      <c r="JTR2" s="2104"/>
      <c r="JTS2" s="2104"/>
      <c r="JTT2" s="2104"/>
      <c r="JTU2" s="2104"/>
      <c r="JTV2" s="2104"/>
      <c r="JTW2" s="2104"/>
      <c r="JTX2" s="2104">
        <f>+'IN PHIẾU THU'!JTY2</f>
        <v>0</v>
      </c>
      <c r="JTY2" s="2104"/>
      <c r="JTZ2" s="2104"/>
      <c r="JUA2" s="2104"/>
      <c r="JUB2" s="2104"/>
      <c r="JUC2" s="2104"/>
      <c r="JUD2" s="2104"/>
      <c r="JUE2" s="2104"/>
      <c r="JUF2" s="2104">
        <f>+'IN PHIẾU THU'!JUG2</f>
        <v>0</v>
      </c>
      <c r="JUG2" s="2104"/>
      <c r="JUH2" s="2104"/>
      <c r="JUI2" s="2104"/>
      <c r="JUJ2" s="2104"/>
      <c r="JUK2" s="2104"/>
      <c r="JUL2" s="2104"/>
      <c r="JUM2" s="2104"/>
      <c r="JUN2" s="2104">
        <f>+'IN PHIẾU THU'!JUO2</f>
        <v>0</v>
      </c>
      <c r="JUO2" s="2104"/>
      <c r="JUP2" s="2104"/>
      <c r="JUQ2" s="2104"/>
      <c r="JUR2" s="2104"/>
      <c r="JUS2" s="2104"/>
      <c r="JUT2" s="2104"/>
      <c r="JUU2" s="2104"/>
      <c r="JUV2" s="2104">
        <f>+'IN PHIẾU THU'!JUW2</f>
        <v>0</v>
      </c>
      <c r="JUW2" s="2104"/>
      <c r="JUX2" s="2104"/>
      <c r="JUY2" s="2104"/>
      <c r="JUZ2" s="2104"/>
      <c r="JVA2" s="2104"/>
      <c r="JVB2" s="2104"/>
      <c r="JVC2" s="2104"/>
      <c r="JVD2" s="2104">
        <f>+'IN PHIẾU THU'!JVE2</f>
        <v>0</v>
      </c>
      <c r="JVE2" s="2104"/>
      <c r="JVF2" s="2104"/>
      <c r="JVG2" s="2104"/>
      <c r="JVH2" s="2104"/>
      <c r="JVI2" s="2104"/>
      <c r="JVJ2" s="2104"/>
      <c r="JVK2" s="2104"/>
      <c r="JVL2" s="2104">
        <f>+'IN PHIẾU THU'!JVM2</f>
        <v>0</v>
      </c>
      <c r="JVM2" s="2104"/>
      <c r="JVN2" s="2104"/>
      <c r="JVO2" s="2104"/>
      <c r="JVP2" s="2104"/>
      <c r="JVQ2" s="2104"/>
      <c r="JVR2" s="2104"/>
      <c r="JVS2" s="2104"/>
      <c r="JVT2" s="2104">
        <f>+'IN PHIẾU THU'!JVU2</f>
        <v>0</v>
      </c>
      <c r="JVU2" s="2104"/>
      <c r="JVV2" s="2104"/>
      <c r="JVW2" s="2104"/>
      <c r="JVX2" s="2104"/>
      <c r="JVY2" s="2104"/>
      <c r="JVZ2" s="2104"/>
      <c r="JWA2" s="2104"/>
      <c r="JWB2" s="2104">
        <f>+'IN PHIẾU THU'!JWC2</f>
        <v>0</v>
      </c>
      <c r="JWC2" s="2104"/>
      <c r="JWD2" s="2104"/>
      <c r="JWE2" s="2104"/>
      <c r="JWF2" s="2104"/>
      <c r="JWG2" s="2104"/>
      <c r="JWH2" s="2104"/>
      <c r="JWI2" s="2104"/>
      <c r="JWJ2" s="2104">
        <f>+'IN PHIẾU THU'!JWK2</f>
        <v>0</v>
      </c>
      <c r="JWK2" s="2104"/>
      <c r="JWL2" s="2104"/>
      <c r="JWM2" s="2104"/>
      <c r="JWN2" s="2104"/>
      <c r="JWO2" s="2104"/>
      <c r="JWP2" s="2104"/>
      <c r="JWQ2" s="2104"/>
      <c r="JWR2" s="2104">
        <f>+'IN PHIẾU THU'!JWS2</f>
        <v>0</v>
      </c>
      <c r="JWS2" s="2104"/>
      <c r="JWT2" s="2104"/>
      <c r="JWU2" s="2104"/>
      <c r="JWV2" s="2104"/>
      <c r="JWW2" s="2104"/>
      <c r="JWX2" s="2104"/>
      <c r="JWY2" s="2104"/>
      <c r="JWZ2" s="2104">
        <f>+'IN PHIẾU THU'!JXA2</f>
        <v>0</v>
      </c>
      <c r="JXA2" s="2104"/>
      <c r="JXB2" s="2104"/>
      <c r="JXC2" s="2104"/>
      <c r="JXD2" s="2104"/>
      <c r="JXE2" s="2104"/>
      <c r="JXF2" s="2104"/>
      <c r="JXG2" s="2104"/>
      <c r="JXH2" s="2104">
        <f>+'IN PHIẾU THU'!JXI2</f>
        <v>0</v>
      </c>
      <c r="JXI2" s="2104"/>
      <c r="JXJ2" s="2104"/>
      <c r="JXK2" s="2104"/>
      <c r="JXL2" s="2104"/>
      <c r="JXM2" s="2104"/>
      <c r="JXN2" s="2104"/>
      <c r="JXO2" s="2104"/>
      <c r="JXP2" s="2104">
        <f>+'IN PHIẾU THU'!JXQ2</f>
        <v>0</v>
      </c>
      <c r="JXQ2" s="2104"/>
      <c r="JXR2" s="2104"/>
      <c r="JXS2" s="2104"/>
      <c r="JXT2" s="2104"/>
      <c r="JXU2" s="2104"/>
      <c r="JXV2" s="2104"/>
      <c r="JXW2" s="2104"/>
      <c r="JXX2" s="2104">
        <f>+'IN PHIẾU THU'!JXY2</f>
        <v>0</v>
      </c>
      <c r="JXY2" s="2104"/>
      <c r="JXZ2" s="2104"/>
      <c r="JYA2" s="2104"/>
      <c r="JYB2" s="2104"/>
      <c r="JYC2" s="2104"/>
      <c r="JYD2" s="2104"/>
      <c r="JYE2" s="2104"/>
      <c r="JYF2" s="2104">
        <f>+'IN PHIẾU THU'!JYG2</f>
        <v>0</v>
      </c>
      <c r="JYG2" s="2104"/>
      <c r="JYH2" s="2104"/>
      <c r="JYI2" s="2104"/>
      <c r="JYJ2" s="2104"/>
      <c r="JYK2" s="2104"/>
      <c r="JYL2" s="2104"/>
      <c r="JYM2" s="2104"/>
      <c r="JYN2" s="2104">
        <f>+'IN PHIẾU THU'!JYO2</f>
        <v>0</v>
      </c>
      <c r="JYO2" s="2104"/>
      <c r="JYP2" s="2104"/>
      <c r="JYQ2" s="2104"/>
      <c r="JYR2" s="2104"/>
      <c r="JYS2" s="2104"/>
      <c r="JYT2" s="2104"/>
      <c r="JYU2" s="2104"/>
      <c r="JYV2" s="2104">
        <f>+'IN PHIẾU THU'!JYW2</f>
        <v>0</v>
      </c>
      <c r="JYW2" s="2104"/>
      <c r="JYX2" s="2104"/>
      <c r="JYY2" s="2104"/>
      <c r="JYZ2" s="2104"/>
      <c r="JZA2" s="2104"/>
      <c r="JZB2" s="2104"/>
      <c r="JZC2" s="2104"/>
      <c r="JZD2" s="2104">
        <f>+'IN PHIẾU THU'!JZE2</f>
        <v>0</v>
      </c>
      <c r="JZE2" s="2104"/>
      <c r="JZF2" s="2104"/>
      <c r="JZG2" s="2104"/>
      <c r="JZH2" s="2104"/>
      <c r="JZI2" s="2104"/>
      <c r="JZJ2" s="2104"/>
      <c r="JZK2" s="2104"/>
      <c r="JZL2" s="2104">
        <f>+'IN PHIẾU THU'!JZM2</f>
        <v>0</v>
      </c>
      <c r="JZM2" s="2104"/>
      <c r="JZN2" s="2104"/>
      <c r="JZO2" s="2104"/>
      <c r="JZP2" s="2104"/>
      <c r="JZQ2" s="2104"/>
      <c r="JZR2" s="2104"/>
      <c r="JZS2" s="2104"/>
      <c r="JZT2" s="2104">
        <f>+'IN PHIẾU THU'!JZU2</f>
        <v>0</v>
      </c>
      <c r="JZU2" s="2104"/>
      <c r="JZV2" s="2104"/>
      <c r="JZW2" s="2104"/>
      <c r="JZX2" s="2104"/>
      <c r="JZY2" s="2104"/>
      <c r="JZZ2" s="2104"/>
      <c r="KAA2" s="2104"/>
      <c r="KAB2" s="2104">
        <f>+'IN PHIẾU THU'!KAC2</f>
        <v>0</v>
      </c>
      <c r="KAC2" s="2104"/>
      <c r="KAD2" s="2104"/>
      <c r="KAE2" s="2104"/>
      <c r="KAF2" s="2104"/>
      <c r="KAG2" s="2104"/>
      <c r="KAH2" s="2104"/>
      <c r="KAI2" s="2104"/>
      <c r="KAJ2" s="2104">
        <f>+'IN PHIẾU THU'!KAK2</f>
        <v>0</v>
      </c>
      <c r="KAK2" s="2104"/>
      <c r="KAL2" s="2104"/>
      <c r="KAM2" s="2104"/>
      <c r="KAN2" s="2104"/>
      <c r="KAO2" s="2104"/>
      <c r="KAP2" s="2104"/>
      <c r="KAQ2" s="2104"/>
      <c r="KAR2" s="2104">
        <f>+'IN PHIẾU THU'!KAS2</f>
        <v>0</v>
      </c>
      <c r="KAS2" s="2104"/>
      <c r="KAT2" s="2104"/>
      <c r="KAU2" s="2104"/>
      <c r="KAV2" s="2104"/>
      <c r="KAW2" s="2104"/>
      <c r="KAX2" s="2104"/>
      <c r="KAY2" s="2104"/>
      <c r="KAZ2" s="2104">
        <f>+'IN PHIẾU THU'!KBA2</f>
        <v>0</v>
      </c>
      <c r="KBA2" s="2104"/>
      <c r="KBB2" s="2104"/>
      <c r="KBC2" s="2104"/>
      <c r="KBD2" s="2104"/>
      <c r="KBE2" s="2104"/>
      <c r="KBF2" s="2104"/>
      <c r="KBG2" s="2104"/>
      <c r="KBH2" s="2104">
        <f>+'IN PHIẾU THU'!KBI2</f>
        <v>0</v>
      </c>
      <c r="KBI2" s="2104"/>
      <c r="KBJ2" s="2104"/>
      <c r="KBK2" s="2104"/>
      <c r="KBL2" s="2104"/>
      <c r="KBM2" s="2104"/>
      <c r="KBN2" s="2104"/>
      <c r="KBO2" s="2104"/>
      <c r="KBP2" s="2104">
        <f>+'IN PHIẾU THU'!KBQ2</f>
        <v>0</v>
      </c>
      <c r="KBQ2" s="2104"/>
      <c r="KBR2" s="2104"/>
      <c r="KBS2" s="2104"/>
      <c r="KBT2" s="2104"/>
      <c r="KBU2" s="2104"/>
      <c r="KBV2" s="2104"/>
      <c r="KBW2" s="2104"/>
      <c r="KBX2" s="2104">
        <f>+'IN PHIẾU THU'!KBY2</f>
        <v>0</v>
      </c>
      <c r="KBY2" s="2104"/>
      <c r="KBZ2" s="2104"/>
      <c r="KCA2" s="2104"/>
      <c r="KCB2" s="2104"/>
      <c r="KCC2" s="2104"/>
      <c r="KCD2" s="2104"/>
      <c r="KCE2" s="2104"/>
      <c r="KCF2" s="2104">
        <f>+'IN PHIẾU THU'!KCG2</f>
        <v>0</v>
      </c>
      <c r="KCG2" s="2104"/>
      <c r="KCH2" s="2104"/>
      <c r="KCI2" s="2104"/>
      <c r="KCJ2" s="2104"/>
      <c r="KCK2" s="2104"/>
      <c r="KCL2" s="2104"/>
      <c r="KCM2" s="2104"/>
      <c r="KCN2" s="2104">
        <f>+'IN PHIẾU THU'!KCO2</f>
        <v>0</v>
      </c>
      <c r="KCO2" s="2104"/>
      <c r="KCP2" s="2104"/>
      <c r="KCQ2" s="2104"/>
      <c r="KCR2" s="2104"/>
      <c r="KCS2" s="2104"/>
      <c r="KCT2" s="2104"/>
      <c r="KCU2" s="2104"/>
      <c r="KCV2" s="2104">
        <f>+'IN PHIẾU THU'!KCW2</f>
        <v>0</v>
      </c>
      <c r="KCW2" s="2104"/>
      <c r="KCX2" s="2104"/>
      <c r="KCY2" s="2104"/>
      <c r="KCZ2" s="2104"/>
      <c r="KDA2" s="2104"/>
      <c r="KDB2" s="2104"/>
      <c r="KDC2" s="2104"/>
      <c r="KDD2" s="2104">
        <f>+'IN PHIẾU THU'!KDE2</f>
        <v>0</v>
      </c>
      <c r="KDE2" s="2104"/>
      <c r="KDF2" s="2104"/>
      <c r="KDG2" s="2104"/>
      <c r="KDH2" s="2104"/>
      <c r="KDI2" s="2104"/>
      <c r="KDJ2" s="2104"/>
      <c r="KDK2" s="2104"/>
      <c r="KDL2" s="2104">
        <f>+'IN PHIẾU THU'!KDM2</f>
        <v>0</v>
      </c>
      <c r="KDM2" s="2104"/>
      <c r="KDN2" s="2104"/>
      <c r="KDO2" s="2104"/>
      <c r="KDP2" s="2104"/>
      <c r="KDQ2" s="2104"/>
      <c r="KDR2" s="2104"/>
      <c r="KDS2" s="2104"/>
      <c r="KDT2" s="2104">
        <f>+'IN PHIẾU THU'!KDU2</f>
        <v>0</v>
      </c>
      <c r="KDU2" s="2104"/>
      <c r="KDV2" s="2104"/>
      <c r="KDW2" s="2104"/>
      <c r="KDX2" s="2104"/>
      <c r="KDY2" s="2104"/>
      <c r="KDZ2" s="2104"/>
      <c r="KEA2" s="2104"/>
      <c r="KEB2" s="2104">
        <f>+'IN PHIẾU THU'!KEC2</f>
        <v>0</v>
      </c>
      <c r="KEC2" s="2104"/>
      <c r="KED2" s="2104"/>
      <c r="KEE2" s="2104"/>
      <c r="KEF2" s="2104"/>
      <c r="KEG2" s="2104"/>
      <c r="KEH2" s="2104"/>
      <c r="KEI2" s="2104"/>
      <c r="KEJ2" s="2104">
        <f>+'IN PHIẾU THU'!KEK2</f>
        <v>0</v>
      </c>
      <c r="KEK2" s="2104"/>
      <c r="KEL2" s="2104"/>
      <c r="KEM2" s="2104"/>
      <c r="KEN2" s="2104"/>
      <c r="KEO2" s="2104"/>
      <c r="KEP2" s="2104"/>
      <c r="KEQ2" s="2104"/>
      <c r="KER2" s="2104">
        <f>+'IN PHIẾU THU'!KES2</f>
        <v>0</v>
      </c>
      <c r="KES2" s="2104"/>
      <c r="KET2" s="2104"/>
      <c r="KEU2" s="2104"/>
      <c r="KEV2" s="2104"/>
      <c r="KEW2" s="2104"/>
      <c r="KEX2" s="2104"/>
      <c r="KEY2" s="2104"/>
      <c r="KEZ2" s="2104">
        <f>+'IN PHIẾU THU'!KFA2</f>
        <v>0</v>
      </c>
      <c r="KFA2" s="2104"/>
      <c r="KFB2" s="2104"/>
      <c r="KFC2" s="2104"/>
      <c r="KFD2" s="2104"/>
      <c r="KFE2" s="2104"/>
      <c r="KFF2" s="2104"/>
      <c r="KFG2" s="2104"/>
      <c r="KFH2" s="2104">
        <f>+'IN PHIẾU THU'!KFI2</f>
        <v>0</v>
      </c>
      <c r="KFI2" s="2104"/>
      <c r="KFJ2" s="2104"/>
      <c r="KFK2" s="2104"/>
      <c r="KFL2" s="2104"/>
      <c r="KFM2" s="2104"/>
      <c r="KFN2" s="2104"/>
      <c r="KFO2" s="2104"/>
      <c r="KFP2" s="2104">
        <f>+'IN PHIẾU THU'!KFQ2</f>
        <v>0</v>
      </c>
      <c r="KFQ2" s="2104"/>
      <c r="KFR2" s="2104"/>
      <c r="KFS2" s="2104"/>
      <c r="KFT2" s="2104"/>
      <c r="KFU2" s="2104"/>
      <c r="KFV2" s="2104"/>
      <c r="KFW2" s="2104"/>
      <c r="KFX2" s="2104">
        <f>+'IN PHIẾU THU'!KFY2</f>
        <v>0</v>
      </c>
      <c r="KFY2" s="2104"/>
      <c r="KFZ2" s="2104"/>
      <c r="KGA2" s="2104"/>
      <c r="KGB2" s="2104"/>
      <c r="KGC2" s="2104"/>
      <c r="KGD2" s="2104"/>
      <c r="KGE2" s="2104"/>
      <c r="KGF2" s="2104">
        <f>+'IN PHIẾU THU'!KGG2</f>
        <v>0</v>
      </c>
      <c r="KGG2" s="2104"/>
      <c r="KGH2" s="2104"/>
      <c r="KGI2" s="2104"/>
      <c r="KGJ2" s="2104"/>
      <c r="KGK2" s="2104"/>
      <c r="KGL2" s="2104"/>
      <c r="KGM2" s="2104"/>
      <c r="KGN2" s="2104">
        <f>+'IN PHIẾU THU'!KGO2</f>
        <v>0</v>
      </c>
      <c r="KGO2" s="2104"/>
      <c r="KGP2" s="2104"/>
      <c r="KGQ2" s="2104"/>
      <c r="KGR2" s="2104"/>
      <c r="KGS2" s="2104"/>
      <c r="KGT2" s="2104"/>
      <c r="KGU2" s="2104"/>
      <c r="KGV2" s="2104">
        <f>+'IN PHIẾU THU'!KGW2</f>
        <v>0</v>
      </c>
      <c r="KGW2" s="2104"/>
      <c r="KGX2" s="2104"/>
      <c r="KGY2" s="2104"/>
      <c r="KGZ2" s="2104"/>
      <c r="KHA2" s="2104"/>
      <c r="KHB2" s="2104"/>
      <c r="KHC2" s="2104"/>
      <c r="KHD2" s="2104">
        <f>+'IN PHIẾU THU'!KHE2</f>
        <v>0</v>
      </c>
      <c r="KHE2" s="2104"/>
      <c r="KHF2" s="2104"/>
      <c r="KHG2" s="2104"/>
      <c r="KHH2" s="2104"/>
      <c r="KHI2" s="2104"/>
      <c r="KHJ2" s="2104"/>
      <c r="KHK2" s="2104"/>
      <c r="KHL2" s="2104">
        <f>+'IN PHIẾU THU'!KHM2</f>
        <v>0</v>
      </c>
      <c r="KHM2" s="2104"/>
      <c r="KHN2" s="2104"/>
      <c r="KHO2" s="2104"/>
      <c r="KHP2" s="2104"/>
      <c r="KHQ2" s="2104"/>
      <c r="KHR2" s="2104"/>
      <c r="KHS2" s="2104"/>
      <c r="KHT2" s="2104">
        <f>+'IN PHIẾU THU'!KHU2</f>
        <v>0</v>
      </c>
      <c r="KHU2" s="2104"/>
      <c r="KHV2" s="2104"/>
      <c r="KHW2" s="2104"/>
      <c r="KHX2" s="2104"/>
      <c r="KHY2" s="2104"/>
      <c r="KHZ2" s="2104"/>
      <c r="KIA2" s="2104"/>
      <c r="KIB2" s="2104">
        <f>+'IN PHIẾU THU'!KIC2</f>
        <v>0</v>
      </c>
      <c r="KIC2" s="2104"/>
      <c r="KID2" s="2104"/>
      <c r="KIE2" s="2104"/>
      <c r="KIF2" s="2104"/>
      <c r="KIG2" s="2104"/>
      <c r="KIH2" s="2104"/>
      <c r="KII2" s="2104"/>
      <c r="KIJ2" s="2104">
        <f>+'IN PHIẾU THU'!KIK2</f>
        <v>0</v>
      </c>
      <c r="KIK2" s="2104"/>
      <c r="KIL2" s="2104"/>
      <c r="KIM2" s="2104"/>
      <c r="KIN2" s="2104"/>
      <c r="KIO2" s="2104"/>
      <c r="KIP2" s="2104"/>
      <c r="KIQ2" s="2104"/>
      <c r="KIR2" s="2104">
        <f>+'IN PHIẾU THU'!KIS2</f>
        <v>0</v>
      </c>
      <c r="KIS2" s="2104"/>
      <c r="KIT2" s="2104"/>
      <c r="KIU2" s="2104"/>
      <c r="KIV2" s="2104"/>
      <c r="KIW2" s="2104"/>
      <c r="KIX2" s="2104"/>
      <c r="KIY2" s="2104"/>
      <c r="KIZ2" s="2104">
        <f>+'IN PHIẾU THU'!KJA2</f>
        <v>0</v>
      </c>
      <c r="KJA2" s="2104"/>
      <c r="KJB2" s="2104"/>
      <c r="KJC2" s="2104"/>
      <c r="KJD2" s="2104"/>
      <c r="KJE2" s="2104"/>
      <c r="KJF2" s="2104"/>
      <c r="KJG2" s="2104"/>
      <c r="KJH2" s="2104">
        <f>+'IN PHIẾU THU'!KJI2</f>
        <v>0</v>
      </c>
      <c r="KJI2" s="2104"/>
      <c r="KJJ2" s="2104"/>
      <c r="KJK2" s="2104"/>
      <c r="KJL2" s="2104"/>
      <c r="KJM2" s="2104"/>
      <c r="KJN2" s="2104"/>
      <c r="KJO2" s="2104"/>
      <c r="KJP2" s="2104">
        <f>+'IN PHIẾU THU'!KJQ2</f>
        <v>0</v>
      </c>
      <c r="KJQ2" s="2104"/>
      <c r="KJR2" s="2104"/>
      <c r="KJS2" s="2104"/>
      <c r="KJT2" s="2104"/>
      <c r="KJU2" s="2104"/>
      <c r="KJV2" s="2104"/>
      <c r="KJW2" s="2104"/>
      <c r="KJX2" s="2104">
        <f>+'IN PHIẾU THU'!KJY2</f>
        <v>0</v>
      </c>
      <c r="KJY2" s="2104"/>
      <c r="KJZ2" s="2104"/>
      <c r="KKA2" s="2104"/>
      <c r="KKB2" s="2104"/>
      <c r="KKC2" s="2104"/>
      <c r="KKD2" s="2104"/>
      <c r="KKE2" s="2104"/>
      <c r="KKF2" s="2104">
        <f>+'IN PHIẾU THU'!KKG2</f>
        <v>0</v>
      </c>
      <c r="KKG2" s="2104"/>
      <c r="KKH2" s="2104"/>
      <c r="KKI2" s="2104"/>
      <c r="KKJ2" s="2104"/>
      <c r="KKK2" s="2104"/>
      <c r="KKL2" s="2104"/>
      <c r="KKM2" s="2104"/>
      <c r="KKN2" s="2104">
        <f>+'IN PHIẾU THU'!KKO2</f>
        <v>0</v>
      </c>
      <c r="KKO2" s="2104"/>
      <c r="KKP2" s="2104"/>
      <c r="KKQ2" s="2104"/>
      <c r="KKR2" s="2104"/>
      <c r="KKS2" s="2104"/>
      <c r="KKT2" s="2104"/>
      <c r="KKU2" s="2104"/>
      <c r="KKV2" s="2104">
        <f>+'IN PHIẾU THU'!KKW2</f>
        <v>0</v>
      </c>
      <c r="KKW2" s="2104"/>
      <c r="KKX2" s="2104"/>
      <c r="KKY2" s="2104"/>
      <c r="KKZ2" s="2104"/>
      <c r="KLA2" s="2104"/>
      <c r="KLB2" s="2104"/>
      <c r="KLC2" s="2104"/>
      <c r="KLD2" s="2104">
        <f>+'IN PHIẾU THU'!KLE2</f>
        <v>0</v>
      </c>
      <c r="KLE2" s="2104"/>
      <c r="KLF2" s="2104"/>
      <c r="KLG2" s="2104"/>
      <c r="KLH2" s="2104"/>
      <c r="KLI2" s="2104"/>
      <c r="KLJ2" s="2104"/>
      <c r="KLK2" s="2104"/>
      <c r="KLL2" s="2104">
        <f>+'IN PHIẾU THU'!KLM2</f>
        <v>0</v>
      </c>
      <c r="KLM2" s="2104"/>
      <c r="KLN2" s="2104"/>
      <c r="KLO2" s="2104"/>
      <c r="KLP2" s="2104"/>
      <c r="KLQ2" s="2104"/>
      <c r="KLR2" s="2104"/>
      <c r="KLS2" s="2104"/>
      <c r="KLT2" s="2104">
        <f>+'IN PHIẾU THU'!KLU2</f>
        <v>0</v>
      </c>
      <c r="KLU2" s="2104"/>
      <c r="KLV2" s="2104"/>
      <c r="KLW2" s="2104"/>
      <c r="KLX2" s="2104"/>
      <c r="KLY2" s="2104"/>
      <c r="KLZ2" s="2104"/>
      <c r="KMA2" s="2104"/>
      <c r="KMB2" s="2104">
        <f>+'IN PHIẾU THU'!KMC2</f>
        <v>0</v>
      </c>
      <c r="KMC2" s="2104"/>
      <c r="KMD2" s="2104"/>
      <c r="KME2" s="2104"/>
      <c r="KMF2" s="2104"/>
      <c r="KMG2" s="2104"/>
      <c r="KMH2" s="2104"/>
      <c r="KMI2" s="2104"/>
      <c r="KMJ2" s="2104">
        <f>+'IN PHIẾU THU'!KMK2</f>
        <v>0</v>
      </c>
      <c r="KMK2" s="2104"/>
      <c r="KML2" s="2104"/>
      <c r="KMM2" s="2104"/>
      <c r="KMN2" s="2104"/>
      <c r="KMO2" s="2104"/>
      <c r="KMP2" s="2104"/>
      <c r="KMQ2" s="2104"/>
      <c r="KMR2" s="2104">
        <f>+'IN PHIẾU THU'!KMS2</f>
        <v>0</v>
      </c>
      <c r="KMS2" s="2104"/>
      <c r="KMT2" s="2104"/>
      <c r="KMU2" s="2104"/>
      <c r="KMV2" s="2104"/>
      <c r="KMW2" s="2104"/>
      <c r="KMX2" s="2104"/>
      <c r="KMY2" s="2104"/>
      <c r="KMZ2" s="2104">
        <f>+'IN PHIẾU THU'!KNA2</f>
        <v>0</v>
      </c>
      <c r="KNA2" s="2104"/>
      <c r="KNB2" s="2104"/>
      <c r="KNC2" s="2104"/>
      <c r="KND2" s="2104"/>
      <c r="KNE2" s="2104"/>
      <c r="KNF2" s="2104"/>
      <c r="KNG2" s="2104"/>
      <c r="KNH2" s="2104">
        <f>+'IN PHIẾU THU'!KNI2</f>
        <v>0</v>
      </c>
      <c r="KNI2" s="2104"/>
      <c r="KNJ2" s="2104"/>
      <c r="KNK2" s="2104"/>
      <c r="KNL2" s="2104"/>
      <c r="KNM2" s="2104"/>
      <c r="KNN2" s="2104"/>
      <c r="KNO2" s="2104"/>
      <c r="KNP2" s="2104">
        <f>+'IN PHIẾU THU'!KNQ2</f>
        <v>0</v>
      </c>
      <c r="KNQ2" s="2104"/>
      <c r="KNR2" s="2104"/>
      <c r="KNS2" s="2104"/>
      <c r="KNT2" s="2104"/>
      <c r="KNU2" s="2104"/>
      <c r="KNV2" s="2104"/>
      <c r="KNW2" s="2104"/>
      <c r="KNX2" s="2104">
        <f>+'IN PHIẾU THU'!KNY2</f>
        <v>0</v>
      </c>
      <c r="KNY2" s="2104"/>
      <c r="KNZ2" s="2104"/>
      <c r="KOA2" s="2104"/>
      <c r="KOB2" s="2104"/>
      <c r="KOC2" s="2104"/>
      <c r="KOD2" s="2104"/>
      <c r="KOE2" s="2104"/>
      <c r="KOF2" s="2104">
        <f>+'IN PHIẾU THU'!KOG2</f>
        <v>0</v>
      </c>
      <c r="KOG2" s="2104"/>
      <c r="KOH2" s="2104"/>
      <c r="KOI2" s="2104"/>
      <c r="KOJ2" s="2104"/>
      <c r="KOK2" s="2104"/>
      <c r="KOL2" s="2104"/>
      <c r="KOM2" s="2104"/>
      <c r="KON2" s="2104">
        <f>+'IN PHIẾU THU'!KOO2</f>
        <v>0</v>
      </c>
      <c r="KOO2" s="2104"/>
      <c r="KOP2" s="2104"/>
      <c r="KOQ2" s="2104"/>
      <c r="KOR2" s="2104"/>
      <c r="KOS2" s="2104"/>
      <c r="KOT2" s="2104"/>
      <c r="KOU2" s="2104"/>
      <c r="KOV2" s="2104">
        <f>+'IN PHIẾU THU'!KOW2</f>
        <v>0</v>
      </c>
      <c r="KOW2" s="2104"/>
      <c r="KOX2" s="2104"/>
      <c r="KOY2" s="2104"/>
      <c r="KOZ2" s="2104"/>
      <c r="KPA2" s="2104"/>
      <c r="KPB2" s="2104"/>
      <c r="KPC2" s="2104"/>
      <c r="KPD2" s="2104">
        <f>+'IN PHIẾU THU'!KPE2</f>
        <v>0</v>
      </c>
      <c r="KPE2" s="2104"/>
      <c r="KPF2" s="2104"/>
      <c r="KPG2" s="2104"/>
      <c r="KPH2" s="2104"/>
      <c r="KPI2" s="2104"/>
      <c r="KPJ2" s="2104"/>
      <c r="KPK2" s="2104"/>
      <c r="KPL2" s="2104">
        <f>+'IN PHIẾU THU'!KPM2</f>
        <v>0</v>
      </c>
      <c r="KPM2" s="2104"/>
      <c r="KPN2" s="2104"/>
      <c r="KPO2" s="2104"/>
      <c r="KPP2" s="2104"/>
      <c r="KPQ2" s="2104"/>
      <c r="KPR2" s="2104"/>
      <c r="KPS2" s="2104"/>
      <c r="KPT2" s="2104">
        <f>+'IN PHIẾU THU'!KPU2</f>
        <v>0</v>
      </c>
      <c r="KPU2" s="2104"/>
      <c r="KPV2" s="2104"/>
      <c r="KPW2" s="2104"/>
      <c r="KPX2" s="2104"/>
      <c r="KPY2" s="2104"/>
      <c r="KPZ2" s="2104"/>
      <c r="KQA2" s="2104"/>
      <c r="KQB2" s="2104">
        <f>+'IN PHIẾU THU'!KQC2</f>
        <v>0</v>
      </c>
      <c r="KQC2" s="2104"/>
      <c r="KQD2" s="2104"/>
      <c r="KQE2" s="2104"/>
      <c r="KQF2" s="2104"/>
      <c r="KQG2" s="2104"/>
      <c r="KQH2" s="2104"/>
      <c r="KQI2" s="2104"/>
      <c r="KQJ2" s="2104">
        <f>+'IN PHIẾU THU'!KQK2</f>
        <v>0</v>
      </c>
      <c r="KQK2" s="2104"/>
      <c r="KQL2" s="2104"/>
      <c r="KQM2" s="2104"/>
      <c r="KQN2" s="2104"/>
      <c r="KQO2" s="2104"/>
      <c r="KQP2" s="2104"/>
      <c r="KQQ2" s="2104"/>
      <c r="KQR2" s="2104">
        <f>+'IN PHIẾU THU'!KQS2</f>
        <v>0</v>
      </c>
      <c r="KQS2" s="2104"/>
      <c r="KQT2" s="2104"/>
      <c r="KQU2" s="2104"/>
      <c r="KQV2" s="2104"/>
      <c r="KQW2" s="2104"/>
      <c r="KQX2" s="2104"/>
      <c r="KQY2" s="2104"/>
      <c r="KQZ2" s="2104">
        <f>+'IN PHIẾU THU'!KRA2</f>
        <v>0</v>
      </c>
      <c r="KRA2" s="2104"/>
      <c r="KRB2" s="2104"/>
      <c r="KRC2" s="2104"/>
      <c r="KRD2" s="2104"/>
      <c r="KRE2" s="2104"/>
      <c r="KRF2" s="2104"/>
      <c r="KRG2" s="2104"/>
      <c r="KRH2" s="2104">
        <f>+'IN PHIẾU THU'!KRI2</f>
        <v>0</v>
      </c>
      <c r="KRI2" s="2104"/>
      <c r="KRJ2" s="2104"/>
      <c r="KRK2" s="2104"/>
      <c r="KRL2" s="2104"/>
      <c r="KRM2" s="2104"/>
      <c r="KRN2" s="2104"/>
      <c r="KRO2" s="2104"/>
      <c r="KRP2" s="2104">
        <f>+'IN PHIẾU THU'!KRQ2</f>
        <v>0</v>
      </c>
      <c r="KRQ2" s="2104"/>
      <c r="KRR2" s="2104"/>
      <c r="KRS2" s="2104"/>
      <c r="KRT2" s="2104"/>
      <c r="KRU2" s="2104"/>
      <c r="KRV2" s="2104"/>
      <c r="KRW2" s="2104"/>
      <c r="KRX2" s="2104">
        <f>+'IN PHIẾU THU'!KRY2</f>
        <v>0</v>
      </c>
      <c r="KRY2" s="2104"/>
      <c r="KRZ2" s="2104"/>
      <c r="KSA2" s="2104"/>
      <c r="KSB2" s="2104"/>
      <c r="KSC2" s="2104"/>
      <c r="KSD2" s="2104"/>
      <c r="KSE2" s="2104"/>
      <c r="KSF2" s="2104">
        <f>+'IN PHIẾU THU'!KSG2</f>
        <v>0</v>
      </c>
      <c r="KSG2" s="2104"/>
      <c r="KSH2" s="2104"/>
      <c r="KSI2" s="2104"/>
      <c r="KSJ2" s="2104"/>
      <c r="KSK2" s="2104"/>
      <c r="KSL2" s="2104"/>
      <c r="KSM2" s="2104"/>
      <c r="KSN2" s="2104">
        <f>+'IN PHIẾU THU'!KSO2</f>
        <v>0</v>
      </c>
      <c r="KSO2" s="2104"/>
      <c r="KSP2" s="2104"/>
      <c r="KSQ2" s="2104"/>
      <c r="KSR2" s="2104"/>
      <c r="KSS2" s="2104"/>
      <c r="KST2" s="2104"/>
      <c r="KSU2" s="2104"/>
      <c r="KSV2" s="2104">
        <f>+'IN PHIẾU THU'!KSW2</f>
        <v>0</v>
      </c>
      <c r="KSW2" s="2104"/>
      <c r="KSX2" s="2104"/>
      <c r="KSY2" s="2104"/>
      <c r="KSZ2" s="2104"/>
      <c r="KTA2" s="2104"/>
      <c r="KTB2" s="2104"/>
      <c r="KTC2" s="2104"/>
      <c r="KTD2" s="2104">
        <f>+'IN PHIẾU THU'!KTE2</f>
        <v>0</v>
      </c>
      <c r="KTE2" s="2104"/>
      <c r="KTF2" s="2104"/>
      <c r="KTG2" s="2104"/>
      <c r="KTH2" s="2104"/>
      <c r="KTI2" s="2104"/>
      <c r="KTJ2" s="2104"/>
      <c r="KTK2" s="2104"/>
      <c r="KTL2" s="2104">
        <f>+'IN PHIẾU THU'!KTM2</f>
        <v>0</v>
      </c>
      <c r="KTM2" s="2104"/>
      <c r="KTN2" s="2104"/>
      <c r="KTO2" s="2104"/>
      <c r="KTP2" s="2104"/>
      <c r="KTQ2" s="2104"/>
      <c r="KTR2" s="2104"/>
      <c r="KTS2" s="2104"/>
      <c r="KTT2" s="2104">
        <f>+'IN PHIẾU THU'!KTU2</f>
        <v>0</v>
      </c>
      <c r="KTU2" s="2104"/>
      <c r="KTV2" s="2104"/>
      <c r="KTW2" s="2104"/>
      <c r="KTX2" s="2104"/>
      <c r="KTY2" s="2104"/>
      <c r="KTZ2" s="2104"/>
      <c r="KUA2" s="2104"/>
      <c r="KUB2" s="2104">
        <f>+'IN PHIẾU THU'!KUC2</f>
        <v>0</v>
      </c>
      <c r="KUC2" s="2104"/>
      <c r="KUD2" s="2104"/>
      <c r="KUE2" s="2104"/>
      <c r="KUF2" s="2104"/>
      <c r="KUG2" s="2104"/>
      <c r="KUH2" s="2104"/>
      <c r="KUI2" s="2104"/>
      <c r="KUJ2" s="2104">
        <f>+'IN PHIẾU THU'!KUK2</f>
        <v>0</v>
      </c>
      <c r="KUK2" s="2104"/>
      <c r="KUL2" s="2104"/>
      <c r="KUM2" s="2104"/>
      <c r="KUN2" s="2104"/>
      <c r="KUO2" s="2104"/>
      <c r="KUP2" s="2104"/>
      <c r="KUQ2" s="2104"/>
      <c r="KUR2" s="2104">
        <f>+'IN PHIẾU THU'!KUS2</f>
        <v>0</v>
      </c>
      <c r="KUS2" s="2104"/>
      <c r="KUT2" s="2104"/>
      <c r="KUU2" s="2104"/>
      <c r="KUV2" s="2104"/>
      <c r="KUW2" s="2104"/>
      <c r="KUX2" s="2104"/>
      <c r="KUY2" s="2104"/>
      <c r="KUZ2" s="2104">
        <f>+'IN PHIẾU THU'!KVA2</f>
        <v>0</v>
      </c>
      <c r="KVA2" s="2104"/>
      <c r="KVB2" s="2104"/>
      <c r="KVC2" s="2104"/>
      <c r="KVD2" s="2104"/>
      <c r="KVE2" s="2104"/>
      <c r="KVF2" s="2104"/>
      <c r="KVG2" s="2104"/>
      <c r="KVH2" s="2104">
        <f>+'IN PHIẾU THU'!KVI2</f>
        <v>0</v>
      </c>
      <c r="KVI2" s="2104"/>
      <c r="KVJ2" s="2104"/>
      <c r="KVK2" s="2104"/>
      <c r="KVL2" s="2104"/>
      <c r="KVM2" s="2104"/>
      <c r="KVN2" s="2104"/>
      <c r="KVO2" s="2104"/>
      <c r="KVP2" s="2104">
        <f>+'IN PHIẾU THU'!KVQ2</f>
        <v>0</v>
      </c>
      <c r="KVQ2" s="2104"/>
      <c r="KVR2" s="2104"/>
      <c r="KVS2" s="2104"/>
      <c r="KVT2" s="2104"/>
      <c r="KVU2" s="2104"/>
      <c r="KVV2" s="2104"/>
      <c r="KVW2" s="2104"/>
      <c r="KVX2" s="2104">
        <f>+'IN PHIẾU THU'!KVY2</f>
        <v>0</v>
      </c>
      <c r="KVY2" s="2104"/>
      <c r="KVZ2" s="2104"/>
      <c r="KWA2" s="2104"/>
      <c r="KWB2" s="2104"/>
      <c r="KWC2" s="2104"/>
      <c r="KWD2" s="2104"/>
      <c r="KWE2" s="2104"/>
      <c r="KWF2" s="2104">
        <f>+'IN PHIẾU THU'!KWG2</f>
        <v>0</v>
      </c>
      <c r="KWG2" s="2104"/>
      <c r="KWH2" s="2104"/>
      <c r="KWI2" s="2104"/>
      <c r="KWJ2" s="2104"/>
      <c r="KWK2" s="2104"/>
      <c r="KWL2" s="2104"/>
      <c r="KWM2" s="2104"/>
      <c r="KWN2" s="2104">
        <f>+'IN PHIẾU THU'!KWO2</f>
        <v>0</v>
      </c>
      <c r="KWO2" s="2104"/>
      <c r="KWP2" s="2104"/>
      <c r="KWQ2" s="2104"/>
      <c r="KWR2" s="2104"/>
      <c r="KWS2" s="2104"/>
      <c r="KWT2" s="2104"/>
      <c r="KWU2" s="2104"/>
      <c r="KWV2" s="2104">
        <f>+'IN PHIẾU THU'!KWW2</f>
        <v>0</v>
      </c>
      <c r="KWW2" s="2104"/>
      <c r="KWX2" s="2104"/>
      <c r="KWY2" s="2104"/>
      <c r="KWZ2" s="2104"/>
      <c r="KXA2" s="2104"/>
      <c r="KXB2" s="2104"/>
      <c r="KXC2" s="2104"/>
      <c r="KXD2" s="2104">
        <f>+'IN PHIẾU THU'!KXE2</f>
        <v>0</v>
      </c>
      <c r="KXE2" s="2104"/>
      <c r="KXF2" s="2104"/>
      <c r="KXG2" s="2104"/>
      <c r="KXH2" s="2104"/>
      <c r="KXI2" s="2104"/>
      <c r="KXJ2" s="2104"/>
      <c r="KXK2" s="2104"/>
      <c r="KXL2" s="2104">
        <f>+'IN PHIẾU THU'!KXM2</f>
        <v>0</v>
      </c>
      <c r="KXM2" s="2104"/>
      <c r="KXN2" s="2104"/>
      <c r="KXO2" s="2104"/>
      <c r="KXP2" s="2104"/>
      <c r="KXQ2" s="2104"/>
      <c r="KXR2" s="2104"/>
      <c r="KXS2" s="2104"/>
      <c r="KXT2" s="2104">
        <f>+'IN PHIẾU THU'!KXU2</f>
        <v>0</v>
      </c>
      <c r="KXU2" s="2104"/>
      <c r="KXV2" s="2104"/>
      <c r="KXW2" s="2104"/>
      <c r="KXX2" s="2104"/>
      <c r="KXY2" s="2104"/>
      <c r="KXZ2" s="2104"/>
      <c r="KYA2" s="2104"/>
      <c r="KYB2" s="2104">
        <f>+'IN PHIẾU THU'!KYC2</f>
        <v>0</v>
      </c>
      <c r="KYC2" s="2104"/>
      <c r="KYD2" s="2104"/>
      <c r="KYE2" s="2104"/>
      <c r="KYF2" s="2104"/>
      <c r="KYG2" s="2104"/>
      <c r="KYH2" s="2104"/>
      <c r="KYI2" s="2104"/>
      <c r="KYJ2" s="2104">
        <f>+'IN PHIẾU THU'!KYK2</f>
        <v>0</v>
      </c>
      <c r="KYK2" s="2104"/>
      <c r="KYL2" s="2104"/>
      <c r="KYM2" s="2104"/>
      <c r="KYN2" s="2104"/>
      <c r="KYO2" s="2104"/>
      <c r="KYP2" s="2104"/>
      <c r="KYQ2" s="2104"/>
      <c r="KYR2" s="2104">
        <f>+'IN PHIẾU THU'!KYS2</f>
        <v>0</v>
      </c>
      <c r="KYS2" s="2104"/>
      <c r="KYT2" s="2104"/>
      <c r="KYU2" s="2104"/>
      <c r="KYV2" s="2104"/>
      <c r="KYW2" s="2104"/>
      <c r="KYX2" s="2104"/>
      <c r="KYY2" s="2104"/>
      <c r="KYZ2" s="2104">
        <f>+'IN PHIẾU THU'!KZA2</f>
        <v>0</v>
      </c>
      <c r="KZA2" s="2104"/>
      <c r="KZB2" s="2104"/>
      <c r="KZC2" s="2104"/>
      <c r="KZD2" s="2104"/>
      <c r="KZE2" s="2104"/>
      <c r="KZF2" s="2104"/>
      <c r="KZG2" s="2104"/>
      <c r="KZH2" s="2104">
        <f>+'IN PHIẾU THU'!KZI2</f>
        <v>0</v>
      </c>
      <c r="KZI2" s="2104"/>
      <c r="KZJ2" s="2104"/>
      <c r="KZK2" s="2104"/>
      <c r="KZL2" s="2104"/>
      <c r="KZM2" s="2104"/>
      <c r="KZN2" s="2104"/>
      <c r="KZO2" s="2104"/>
      <c r="KZP2" s="2104">
        <f>+'IN PHIẾU THU'!KZQ2</f>
        <v>0</v>
      </c>
      <c r="KZQ2" s="2104"/>
      <c r="KZR2" s="2104"/>
      <c r="KZS2" s="2104"/>
      <c r="KZT2" s="2104"/>
      <c r="KZU2" s="2104"/>
      <c r="KZV2" s="2104"/>
      <c r="KZW2" s="2104"/>
      <c r="KZX2" s="2104">
        <f>+'IN PHIẾU THU'!KZY2</f>
        <v>0</v>
      </c>
      <c r="KZY2" s="2104"/>
      <c r="KZZ2" s="2104"/>
      <c r="LAA2" s="2104"/>
      <c r="LAB2" s="2104"/>
      <c r="LAC2" s="2104"/>
      <c r="LAD2" s="2104"/>
      <c r="LAE2" s="2104"/>
      <c r="LAF2" s="2104">
        <f>+'IN PHIẾU THU'!LAG2</f>
        <v>0</v>
      </c>
      <c r="LAG2" s="2104"/>
      <c r="LAH2" s="2104"/>
      <c r="LAI2" s="2104"/>
      <c r="LAJ2" s="2104"/>
      <c r="LAK2" s="2104"/>
      <c r="LAL2" s="2104"/>
      <c r="LAM2" s="2104"/>
      <c r="LAN2" s="2104">
        <f>+'IN PHIẾU THU'!LAO2</f>
        <v>0</v>
      </c>
      <c r="LAO2" s="2104"/>
      <c r="LAP2" s="2104"/>
      <c r="LAQ2" s="2104"/>
      <c r="LAR2" s="2104"/>
      <c r="LAS2" s="2104"/>
      <c r="LAT2" s="2104"/>
      <c r="LAU2" s="2104"/>
      <c r="LAV2" s="2104">
        <f>+'IN PHIẾU THU'!LAW2</f>
        <v>0</v>
      </c>
      <c r="LAW2" s="2104"/>
      <c r="LAX2" s="2104"/>
      <c r="LAY2" s="2104"/>
      <c r="LAZ2" s="2104"/>
      <c r="LBA2" s="2104"/>
      <c r="LBB2" s="2104"/>
      <c r="LBC2" s="2104"/>
      <c r="LBD2" s="2104">
        <f>+'IN PHIẾU THU'!LBE2</f>
        <v>0</v>
      </c>
      <c r="LBE2" s="2104"/>
      <c r="LBF2" s="2104"/>
      <c r="LBG2" s="2104"/>
      <c r="LBH2" s="2104"/>
      <c r="LBI2" s="2104"/>
      <c r="LBJ2" s="2104"/>
      <c r="LBK2" s="2104"/>
      <c r="LBL2" s="2104">
        <f>+'IN PHIẾU THU'!LBM2</f>
        <v>0</v>
      </c>
      <c r="LBM2" s="2104"/>
      <c r="LBN2" s="2104"/>
      <c r="LBO2" s="2104"/>
      <c r="LBP2" s="2104"/>
      <c r="LBQ2" s="2104"/>
      <c r="LBR2" s="2104"/>
      <c r="LBS2" s="2104"/>
      <c r="LBT2" s="2104">
        <f>+'IN PHIẾU THU'!LBU2</f>
        <v>0</v>
      </c>
      <c r="LBU2" s="2104"/>
      <c r="LBV2" s="2104"/>
      <c r="LBW2" s="2104"/>
      <c r="LBX2" s="2104"/>
      <c r="LBY2" s="2104"/>
      <c r="LBZ2" s="2104"/>
      <c r="LCA2" s="2104"/>
      <c r="LCB2" s="2104">
        <f>+'IN PHIẾU THU'!LCC2</f>
        <v>0</v>
      </c>
      <c r="LCC2" s="2104"/>
      <c r="LCD2" s="2104"/>
      <c r="LCE2" s="2104"/>
      <c r="LCF2" s="2104"/>
      <c r="LCG2" s="2104"/>
      <c r="LCH2" s="2104"/>
      <c r="LCI2" s="2104"/>
      <c r="LCJ2" s="2104">
        <f>+'IN PHIẾU THU'!LCK2</f>
        <v>0</v>
      </c>
      <c r="LCK2" s="2104"/>
      <c r="LCL2" s="2104"/>
      <c r="LCM2" s="2104"/>
      <c r="LCN2" s="2104"/>
      <c r="LCO2" s="2104"/>
      <c r="LCP2" s="2104"/>
      <c r="LCQ2" s="2104"/>
      <c r="LCR2" s="2104">
        <f>+'IN PHIẾU THU'!LCS2</f>
        <v>0</v>
      </c>
      <c r="LCS2" s="2104"/>
      <c r="LCT2" s="2104"/>
      <c r="LCU2" s="2104"/>
      <c r="LCV2" s="2104"/>
      <c r="LCW2" s="2104"/>
      <c r="LCX2" s="2104"/>
      <c r="LCY2" s="2104"/>
      <c r="LCZ2" s="2104">
        <f>+'IN PHIẾU THU'!LDA2</f>
        <v>0</v>
      </c>
      <c r="LDA2" s="2104"/>
      <c r="LDB2" s="2104"/>
      <c r="LDC2" s="2104"/>
      <c r="LDD2" s="2104"/>
      <c r="LDE2" s="2104"/>
      <c r="LDF2" s="2104"/>
      <c r="LDG2" s="2104"/>
      <c r="LDH2" s="2104">
        <f>+'IN PHIẾU THU'!LDI2</f>
        <v>0</v>
      </c>
      <c r="LDI2" s="2104"/>
      <c r="LDJ2" s="2104"/>
      <c r="LDK2" s="2104"/>
      <c r="LDL2" s="2104"/>
      <c r="LDM2" s="2104"/>
      <c r="LDN2" s="2104"/>
      <c r="LDO2" s="2104"/>
      <c r="LDP2" s="2104">
        <f>+'IN PHIẾU THU'!LDQ2</f>
        <v>0</v>
      </c>
      <c r="LDQ2" s="2104"/>
      <c r="LDR2" s="2104"/>
      <c r="LDS2" s="2104"/>
      <c r="LDT2" s="2104"/>
      <c r="LDU2" s="2104"/>
      <c r="LDV2" s="2104"/>
      <c r="LDW2" s="2104"/>
      <c r="LDX2" s="2104">
        <f>+'IN PHIẾU THU'!LDY2</f>
        <v>0</v>
      </c>
      <c r="LDY2" s="2104"/>
      <c r="LDZ2" s="2104"/>
      <c r="LEA2" s="2104"/>
      <c r="LEB2" s="2104"/>
      <c r="LEC2" s="2104"/>
      <c r="LED2" s="2104"/>
      <c r="LEE2" s="2104"/>
      <c r="LEF2" s="2104">
        <f>+'IN PHIẾU THU'!LEG2</f>
        <v>0</v>
      </c>
      <c r="LEG2" s="2104"/>
      <c r="LEH2" s="2104"/>
      <c r="LEI2" s="2104"/>
      <c r="LEJ2" s="2104"/>
      <c r="LEK2" s="2104"/>
      <c r="LEL2" s="2104"/>
      <c r="LEM2" s="2104"/>
      <c r="LEN2" s="2104">
        <f>+'IN PHIẾU THU'!LEO2</f>
        <v>0</v>
      </c>
      <c r="LEO2" s="2104"/>
      <c r="LEP2" s="2104"/>
      <c r="LEQ2" s="2104"/>
      <c r="LER2" s="2104"/>
      <c r="LES2" s="2104"/>
      <c r="LET2" s="2104"/>
      <c r="LEU2" s="2104"/>
      <c r="LEV2" s="2104">
        <f>+'IN PHIẾU THU'!LEW2</f>
        <v>0</v>
      </c>
      <c r="LEW2" s="2104"/>
      <c r="LEX2" s="2104"/>
      <c r="LEY2" s="2104"/>
      <c r="LEZ2" s="2104"/>
      <c r="LFA2" s="2104"/>
      <c r="LFB2" s="2104"/>
      <c r="LFC2" s="2104"/>
      <c r="LFD2" s="2104">
        <f>+'IN PHIẾU THU'!LFE2</f>
        <v>0</v>
      </c>
      <c r="LFE2" s="2104"/>
      <c r="LFF2" s="2104"/>
      <c r="LFG2" s="2104"/>
      <c r="LFH2" s="2104"/>
      <c r="LFI2" s="2104"/>
      <c r="LFJ2" s="2104"/>
      <c r="LFK2" s="2104"/>
      <c r="LFL2" s="2104">
        <f>+'IN PHIẾU THU'!LFM2</f>
        <v>0</v>
      </c>
      <c r="LFM2" s="2104"/>
      <c r="LFN2" s="2104"/>
      <c r="LFO2" s="2104"/>
      <c r="LFP2" s="2104"/>
      <c r="LFQ2" s="2104"/>
      <c r="LFR2" s="2104"/>
      <c r="LFS2" s="2104"/>
      <c r="LFT2" s="2104">
        <f>+'IN PHIẾU THU'!LFU2</f>
        <v>0</v>
      </c>
      <c r="LFU2" s="2104"/>
      <c r="LFV2" s="2104"/>
      <c r="LFW2" s="2104"/>
      <c r="LFX2" s="2104"/>
      <c r="LFY2" s="2104"/>
      <c r="LFZ2" s="2104"/>
      <c r="LGA2" s="2104"/>
      <c r="LGB2" s="2104">
        <f>+'IN PHIẾU THU'!LGC2</f>
        <v>0</v>
      </c>
      <c r="LGC2" s="2104"/>
      <c r="LGD2" s="2104"/>
      <c r="LGE2" s="2104"/>
      <c r="LGF2" s="2104"/>
      <c r="LGG2" s="2104"/>
      <c r="LGH2" s="2104"/>
      <c r="LGI2" s="2104"/>
      <c r="LGJ2" s="2104">
        <f>+'IN PHIẾU THU'!LGK2</f>
        <v>0</v>
      </c>
      <c r="LGK2" s="2104"/>
      <c r="LGL2" s="2104"/>
      <c r="LGM2" s="2104"/>
      <c r="LGN2" s="2104"/>
      <c r="LGO2" s="2104"/>
      <c r="LGP2" s="2104"/>
      <c r="LGQ2" s="2104"/>
      <c r="LGR2" s="2104">
        <f>+'IN PHIẾU THU'!LGS2</f>
        <v>0</v>
      </c>
      <c r="LGS2" s="2104"/>
      <c r="LGT2" s="2104"/>
      <c r="LGU2" s="2104"/>
      <c r="LGV2" s="2104"/>
      <c r="LGW2" s="2104"/>
      <c r="LGX2" s="2104"/>
      <c r="LGY2" s="2104"/>
      <c r="LGZ2" s="2104">
        <f>+'IN PHIẾU THU'!LHA2</f>
        <v>0</v>
      </c>
      <c r="LHA2" s="2104"/>
      <c r="LHB2" s="2104"/>
      <c r="LHC2" s="2104"/>
      <c r="LHD2" s="2104"/>
      <c r="LHE2" s="2104"/>
      <c r="LHF2" s="2104"/>
      <c r="LHG2" s="2104"/>
      <c r="LHH2" s="2104">
        <f>+'IN PHIẾU THU'!LHI2</f>
        <v>0</v>
      </c>
      <c r="LHI2" s="2104"/>
      <c r="LHJ2" s="2104"/>
      <c r="LHK2" s="2104"/>
      <c r="LHL2" s="2104"/>
      <c r="LHM2" s="2104"/>
      <c r="LHN2" s="2104"/>
      <c r="LHO2" s="2104"/>
      <c r="LHP2" s="2104">
        <f>+'IN PHIẾU THU'!LHQ2</f>
        <v>0</v>
      </c>
      <c r="LHQ2" s="2104"/>
      <c r="LHR2" s="2104"/>
      <c r="LHS2" s="2104"/>
      <c r="LHT2" s="2104"/>
      <c r="LHU2" s="2104"/>
      <c r="LHV2" s="2104"/>
      <c r="LHW2" s="2104"/>
      <c r="LHX2" s="2104">
        <f>+'IN PHIẾU THU'!LHY2</f>
        <v>0</v>
      </c>
      <c r="LHY2" s="2104"/>
      <c r="LHZ2" s="2104"/>
      <c r="LIA2" s="2104"/>
      <c r="LIB2" s="2104"/>
      <c r="LIC2" s="2104"/>
      <c r="LID2" s="2104"/>
      <c r="LIE2" s="2104"/>
      <c r="LIF2" s="2104">
        <f>+'IN PHIẾU THU'!LIG2</f>
        <v>0</v>
      </c>
      <c r="LIG2" s="2104"/>
      <c r="LIH2" s="2104"/>
      <c r="LII2" s="2104"/>
      <c r="LIJ2" s="2104"/>
      <c r="LIK2" s="2104"/>
      <c r="LIL2" s="2104"/>
      <c r="LIM2" s="2104"/>
      <c r="LIN2" s="2104">
        <f>+'IN PHIẾU THU'!LIO2</f>
        <v>0</v>
      </c>
      <c r="LIO2" s="2104"/>
      <c r="LIP2" s="2104"/>
      <c r="LIQ2" s="2104"/>
      <c r="LIR2" s="2104"/>
      <c r="LIS2" s="2104"/>
      <c r="LIT2" s="2104"/>
      <c r="LIU2" s="2104"/>
      <c r="LIV2" s="2104">
        <f>+'IN PHIẾU THU'!LIW2</f>
        <v>0</v>
      </c>
      <c r="LIW2" s="2104"/>
      <c r="LIX2" s="2104"/>
      <c r="LIY2" s="2104"/>
      <c r="LIZ2" s="2104"/>
      <c r="LJA2" s="2104"/>
      <c r="LJB2" s="2104"/>
      <c r="LJC2" s="2104"/>
      <c r="LJD2" s="2104">
        <f>+'IN PHIẾU THU'!LJE2</f>
        <v>0</v>
      </c>
      <c r="LJE2" s="2104"/>
      <c r="LJF2" s="2104"/>
      <c r="LJG2" s="2104"/>
      <c r="LJH2" s="2104"/>
      <c r="LJI2" s="2104"/>
      <c r="LJJ2" s="2104"/>
      <c r="LJK2" s="2104"/>
      <c r="LJL2" s="2104">
        <f>+'IN PHIẾU THU'!LJM2</f>
        <v>0</v>
      </c>
      <c r="LJM2" s="2104"/>
      <c r="LJN2" s="2104"/>
      <c r="LJO2" s="2104"/>
      <c r="LJP2" s="2104"/>
      <c r="LJQ2" s="2104"/>
      <c r="LJR2" s="2104"/>
      <c r="LJS2" s="2104"/>
      <c r="LJT2" s="2104">
        <f>+'IN PHIẾU THU'!LJU2</f>
        <v>0</v>
      </c>
      <c r="LJU2" s="2104"/>
      <c r="LJV2" s="2104"/>
      <c r="LJW2" s="2104"/>
      <c r="LJX2" s="2104"/>
      <c r="LJY2" s="2104"/>
      <c r="LJZ2" s="2104"/>
      <c r="LKA2" s="2104"/>
      <c r="LKB2" s="2104">
        <f>+'IN PHIẾU THU'!LKC2</f>
        <v>0</v>
      </c>
      <c r="LKC2" s="2104"/>
      <c r="LKD2" s="2104"/>
      <c r="LKE2" s="2104"/>
      <c r="LKF2" s="2104"/>
      <c r="LKG2" s="2104"/>
      <c r="LKH2" s="2104"/>
      <c r="LKI2" s="2104"/>
      <c r="LKJ2" s="2104">
        <f>+'IN PHIẾU THU'!LKK2</f>
        <v>0</v>
      </c>
      <c r="LKK2" s="2104"/>
      <c r="LKL2" s="2104"/>
      <c r="LKM2" s="2104"/>
      <c r="LKN2" s="2104"/>
      <c r="LKO2" s="2104"/>
      <c r="LKP2" s="2104"/>
      <c r="LKQ2" s="2104"/>
      <c r="LKR2" s="2104">
        <f>+'IN PHIẾU THU'!LKS2</f>
        <v>0</v>
      </c>
      <c r="LKS2" s="2104"/>
      <c r="LKT2" s="2104"/>
      <c r="LKU2" s="2104"/>
      <c r="LKV2" s="2104"/>
      <c r="LKW2" s="2104"/>
      <c r="LKX2" s="2104"/>
      <c r="LKY2" s="2104"/>
      <c r="LKZ2" s="2104">
        <f>+'IN PHIẾU THU'!LLA2</f>
        <v>0</v>
      </c>
      <c r="LLA2" s="2104"/>
      <c r="LLB2" s="2104"/>
      <c r="LLC2" s="2104"/>
      <c r="LLD2" s="2104"/>
      <c r="LLE2" s="2104"/>
      <c r="LLF2" s="2104"/>
      <c r="LLG2" s="2104"/>
      <c r="LLH2" s="2104">
        <f>+'IN PHIẾU THU'!LLI2</f>
        <v>0</v>
      </c>
      <c r="LLI2" s="2104"/>
      <c r="LLJ2" s="2104"/>
      <c r="LLK2" s="2104"/>
      <c r="LLL2" s="2104"/>
      <c r="LLM2" s="2104"/>
      <c r="LLN2" s="2104"/>
      <c r="LLO2" s="2104"/>
      <c r="LLP2" s="2104">
        <f>+'IN PHIẾU THU'!LLQ2</f>
        <v>0</v>
      </c>
      <c r="LLQ2" s="2104"/>
      <c r="LLR2" s="2104"/>
      <c r="LLS2" s="2104"/>
      <c r="LLT2" s="2104"/>
      <c r="LLU2" s="2104"/>
      <c r="LLV2" s="2104"/>
      <c r="LLW2" s="2104"/>
      <c r="LLX2" s="2104">
        <f>+'IN PHIẾU THU'!LLY2</f>
        <v>0</v>
      </c>
      <c r="LLY2" s="2104"/>
      <c r="LLZ2" s="2104"/>
      <c r="LMA2" s="2104"/>
      <c r="LMB2" s="2104"/>
      <c r="LMC2" s="2104"/>
      <c r="LMD2" s="2104"/>
      <c r="LME2" s="2104"/>
      <c r="LMF2" s="2104">
        <f>+'IN PHIẾU THU'!LMG2</f>
        <v>0</v>
      </c>
      <c r="LMG2" s="2104"/>
      <c r="LMH2" s="2104"/>
      <c r="LMI2" s="2104"/>
      <c r="LMJ2" s="2104"/>
      <c r="LMK2" s="2104"/>
      <c r="LML2" s="2104"/>
      <c r="LMM2" s="2104"/>
      <c r="LMN2" s="2104">
        <f>+'IN PHIẾU THU'!LMO2</f>
        <v>0</v>
      </c>
      <c r="LMO2" s="2104"/>
      <c r="LMP2" s="2104"/>
      <c r="LMQ2" s="2104"/>
      <c r="LMR2" s="2104"/>
      <c r="LMS2" s="2104"/>
      <c r="LMT2" s="2104"/>
      <c r="LMU2" s="2104"/>
      <c r="LMV2" s="2104">
        <f>+'IN PHIẾU THU'!LMW2</f>
        <v>0</v>
      </c>
      <c r="LMW2" s="2104"/>
      <c r="LMX2" s="2104"/>
      <c r="LMY2" s="2104"/>
      <c r="LMZ2" s="2104"/>
      <c r="LNA2" s="2104"/>
      <c r="LNB2" s="2104"/>
      <c r="LNC2" s="2104"/>
      <c r="LND2" s="2104">
        <f>+'IN PHIẾU THU'!LNE2</f>
        <v>0</v>
      </c>
      <c r="LNE2" s="2104"/>
      <c r="LNF2" s="2104"/>
      <c r="LNG2" s="2104"/>
      <c r="LNH2" s="2104"/>
      <c r="LNI2" s="2104"/>
      <c r="LNJ2" s="2104"/>
      <c r="LNK2" s="2104"/>
      <c r="LNL2" s="2104">
        <f>+'IN PHIẾU THU'!LNM2</f>
        <v>0</v>
      </c>
      <c r="LNM2" s="2104"/>
      <c r="LNN2" s="2104"/>
      <c r="LNO2" s="2104"/>
      <c r="LNP2" s="2104"/>
      <c r="LNQ2" s="2104"/>
      <c r="LNR2" s="2104"/>
      <c r="LNS2" s="2104"/>
      <c r="LNT2" s="2104">
        <f>+'IN PHIẾU THU'!LNU2</f>
        <v>0</v>
      </c>
      <c r="LNU2" s="2104"/>
      <c r="LNV2" s="2104"/>
      <c r="LNW2" s="2104"/>
      <c r="LNX2" s="2104"/>
      <c r="LNY2" s="2104"/>
      <c r="LNZ2" s="2104"/>
      <c r="LOA2" s="2104"/>
      <c r="LOB2" s="2104">
        <f>+'IN PHIẾU THU'!LOC2</f>
        <v>0</v>
      </c>
      <c r="LOC2" s="2104"/>
      <c r="LOD2" s="2104"/>
      <c r="LOE2" s="2104"/>
      <c r="LOF2" s="2104"/>
      <c r="LOG2" s="2104"/>
      <c r="LOH2" s="2104"/>
      <c r="LOI2" s="2104"/>
      <c r="LOJ2" s="2104">
        <f>+'IN PHIẾU THU'!LOK2</f>
        <v>0</v>
      </c>
      <c r="LOK2" s="2104"/>
      <c r="LOL2" s="2104"/>
      <c r="LOM2" s="2104"/>
      <c r="LON2" s="2104"/>
      <c r="LOO2" s="2104"/>
      <c r="LOP2" s="2104"/>
      <c r="LOQ2" s="2104"/>
      <c r="LOR2" s="2104">
        <f>+'IN PHIẾU THU'!LOS2</f>
        <v>0</v>
      </c>
      <c r="LOS2" s="2104"/>
      <c r="LOT2" s="2104"/>
      <c r="LOU2" s="2104"/>
      <c r="LOV2" s="2104"/>
      <c r="LOW2" s="2104"/>
      <c r="LOX2" s="2104"/>
      <c r="LOY2" s="2104"/>
      <c r="LOZ2" s="2104">
        <f>+'IN PHIẾU THU'!LPA2</f>
        <v>0</v>
      </c>
      <c r="LPA2" s="2104"/>
      <c r="LPB2" s="2104"/>
      <c r="LPC2" s="2104"/>
      <c r="LPD2" s="2104"/>
      <c r="LPE2" s="2104"/>
      <c r="LPF2" s="2104"/>
      <c r="LPG2" s="2104"/>
      <c r="LPH2" s="2104">
        <f>+'IN PHIẾU THU'!LPI2</f>
        <v>0</v>
      </c>
      <c r="LPI2" s="2104"/>
      <c r="LPJ2" s="2104"/>
      <c r="LPK2" s="2104"/>
      <c r="LPL2" s="2104"/>
      <c r="LPM2" s="2104"/>
      <c r="LPN2" s="2104"/>
      <c r="LPO2" s="2104"/>
      <c r="LPP2" s="2104">
        <f>+'IN PHIẾU THU'!LPQ2</f>
        <v>0</v>
      </c>
      <c r="LPQ2" s="2104"/>
      <c r="LPR2" s="2104"/>
      <c r="LPS2" s="2104"/>
      <c r="LPT2" s="2104"/>
      <c r="LPU2" s="2104"/>
      <c r="LPV2" s="2104"/>
      <c r="LPW2" s="2104"/>
      <c r="LPX2" s="2104">
        <f>+'IN PHIẾU THU'!LPY2</f>
        <v>0</v>
      </c>
      <c r="LPY2" s="2104"/>
      <c r="LPZ2" s="2104"/>
      <c r="LQA2" s="2104"/>
      <c r="LQB2" s="2104"/>
      <c r="LQC2" s="2104"/>
      <c r="LQD2" s="2104"/>
      <c r="LQE2" s="2104"/>
      <c r="LQF2" s="2104">
        <f>+'IN PHIẾU THU'!LQG2</f>
        <v>0</v>
      </c>
      <c r="LQG2" s="2104"/>
      <c r="LQH2" s="2104"/>
      <c r="LQI2" s="2104"/>
      <c r="LQJ2" s="2104"/>
      <c r="LQK2" s="2104"/>
      <c r="LQL2" s="2104"/>
      <c r="LQM2" s="2104"/>
      <c r="LQN2" s="2104">
        <f>+'IN PHIẾU THU'!LQO2</f>
        <v>0</v>
      </c>
      <c r="LQO2" s="2104"/>
      <c r="LQP2" s="2104"/>
      <c r="LQQ2" s="2104"/>
      <c r="LQR2" s="2104"/>
      <c r="LQS2" s="2104"/>
      <c r="LQT2" s="2104"/>
      <c r="LQU2" s="2104"/>
      <c r="LQV2" s="2104">
        <f>+'IN PHIẾU THU'!LQW2</f>
        <v>0</v>
      </c>
      <c r="LQW2" s="2104"/>
      <c r="LQX2" s="2104"/>
      <c r="LQY2" s="2104"/>
      <c r="LQZ2" s="2104"/>
      <c r="LRA2" s="2104"/>
      <c r="LRB2" s="2104"/>
      <c r="LRC2" s="2104"/>
      <c r="LRD2" s="2104">
        <f>+'IN PHIẾU THU'!LRE2</f>
        <v>0</v>
      </c>
      <c r="LRE2" s="2104"/>
      <c r="LRF2" s="2104"/>
      <c r="LRG2" s="2104"/>
      <c r="LRH2" s="2104"/>
      <c r="LRI2" s="2104"/>
      <c r="LRJ2" s="2104"/>
      <c r="LRK2" s="2104"/>
      <c r="LRL2" s="2104">
        <f>+'IN PHIẾU THU'!LRM2</f>
        <v>0</v>
      </c>
      <c r="LRM2" s="2104"/>
      <c r="LRN2" s="2104"/>
      <c r="LRO2" s="2104"/>
      <c r="LRP2" s="2104"/>
      <c r="LRQ2" s="2104"/>
      <c r="LRR2" s="2104"/>
      <c r="LRS2" s="2104"/>
      <c r="LRT2" s="2104">
        <f>+'IN PHIẾU THU'!LRU2</f>
        <v>0</v>
      </c>
      <c r="LRU2" s="2104"/>
      <c r="LRV2" s="2104"/>
      <c r="LRW2" s="2104"/>
      <c r="LRX2" s="2104"/>
      <c r="LRY2" s="2104"/>
      <c r="LRZ2" s="2104"/>
      <c r="LSA2" s="2104"/>
      <c r="LSB2" s="2104">
        <f>+'IN PHIẾU THU'!LSC2</f>
        <v>0</v>
      </c>
      <c r="LSC2" s="2104"/>
      <c r="LSD2" s="2104"/>
      <c r="LSE2" s="2104"/>
      <c r="LSF2" s="2104"/>
      <c r="LSG2" s="2104"/>
      <c r="LSH2" s="2104"/>
      <c r="LSI2" s="2104"/>
      <c r="LSJ2" s="2104">
        <f>+'IN PHIẾU THU'!LSK2</f>
        <v>0</v>
      </c>
      <c r="LSK2" s="2104"/>
      <c r="LSL2" s="2104"/>
      <c r="LSM2" s="2104"/>
      <c r="LSN2" s="2104"/>
      <c r="LSO2" s="2104"/>
      <c r="LSP2" s="2104"/>
      <c r="LSQ2" s="2104"/>
      <c r="LSR2" s="2104">
        <f>+'IN PHIẾU THU'!LSS2</f>
        <v>0</v>
      </c>
      <c r="LSS2" s="2104"/>
      <c r="LST2" s="2104"/>
      <c r="LSU2" s="2104"/>
      <c r="LSV2" s="2104"/>
      <c r="LSW2" s="2104"/>
      <c r="LSX2" s="2104"/>
      <c r="LSY2" s="2104"/>
      <c r="LSZ2" s="2104">
        <f>+'IN PHIẾU THU'!LTA2</f>
        <v>0</v>
      </c>
      <c r="LTA2" s="2104"/>
      <c r="LTB2" s="2104"/>
      <c r="LTC2" s="2104"/>
      <c r="LTD2" s="2104"/>
      <c r="LTE2" s="2104"/>
      <c r="LTF2" s="2104"/>
      <c r="LTG2" s="2104"/>
      <c r="LTH2" s="2104">
        <f>+'IN PHIẾU THU'!LTI2</f>
        <v>0</v>
      </c>
      <c r="LTI2" s="2104"/>
      <c r="LTJ2" s="2104"/>
      <c r="LTK2" s="2104"/>
      <c r="LTL2" s="2104"/>
      <c r="LTM2" s="2104"/>
      <c r="LTN2" s="2104"/>
      <c r="LTO2" s="2104"/>
      <c r="LTP2" s="2104">
        <f>+'IN PHIẾU THU'!LTQ2</f>
        <v>0</v>
      </c>
      <c r="LTQ2" s="2104"/>
      <c r="LTR2" s="2104"/>
      <c r="LTS2" s="2104"/>
      <c r="LTT2" s="2104"/>
      <c r="LTU2" s="2104"/>
      <c r="LTV2" s="2104"/>
      <c r="LTW2" s="2104"/>
      <c r="LTX2" s="2104">
        <f>+'IN PHIẾU THU'!LTY2</f>
        <v>0</v>
      </c>
      <c r="LTY2" s="2104"/>
      <c r="LTZ2" s="2104"/>
      <c r="LUA2" s="2104"/>
      <c r="LUB2" s="2104"/>
      <c r="LUC2" s="2104"/>
      <c r="LUD2" s="2104"/>
      <c r="LUE2" s="2104"/>
      <c r="LUF2" s="2104">
        <f>+'IN PHIẾU THU'!LUG2</f>
        <v>0</v>
      </c>
      <c r="LUG2" s="2104"/>
      <c r="LUH2" s="2104"/>
      <c r="LUI2" s="2104"/>
      <c r="LUJ2" s="2104"/>
      <c r="LUK2" s="2104"/>
      <c r="LUL2" s="2104"/>
      <c r="LUM2" s="2104"/>
      <c r="LUN2" s="2104">
        <f>+'IN PHIẾU THU'!LUO2</f>
        <v>0</v>
      </c>
      <c r="LUO2" s="2104"/>
      <c r="LUP2" s="2104"/>
      <c r="LUQ2" s="2104"/>
      <c r="LUR2" s="2104"/>
      <c r="LUS2" s="2104"/>
      <c r="LUT2" s="2104"/>
      <c r="LUU2" s="2104"/>
      <c r="LUV2" s="2104">
        <f>+'IN PHIẾU THU'!LUW2</f>
        <v>0</v>
      </c>
      <c r="LUW2" s="2104"/>
      <c r="LUX2" s="2104"/>
      <c r="LUY2" s="2104"/>
      <c r="LUZ2" s="2104"/>
      <c r="LVA2" s="2104"/>
      <c r="LVB2" s="2104"/>
      <c r="LVC2" s="2104"/>
      <c r="LVD2" s="2104">
        <f>+'IN PHIẾU THU'!LVE2</f>
        <v>0</v>
      </c>
      <c r="LVE2" s="2104"/>
      <c r="LVF2" s="2104"/>
      <c r="LVG2" s="2104"/>
      <c r="LVH2" s="2104"/>
      <c r="LVI2" s="2104"/>
      <c r="LVJ2" s="2104"/>
      <c r="LVK2" s="2104"/>
      <c r="LVL2" s="2104">
        <f>+'IN PHIẾU THU'!LVM2</f>
        <v>0</v>
      </c>
      <c r="LVM2" s="2104"/>
      <c r="LVN2" s="2104"/>
      <c r="LVO2" s="2104"/>
      <c r="LVP2" s="2104"/>
      <c r="LVQ2" s="2104"/>
      <c r="LVR2" s="2104"/>
      <c r="LVS2" s="2104"/>
      <c r="LVT2" s="2104">
        <f>+'IN PHIẾU THU'!LVU2</f>
        <v>0</v>
      </c>
      <c r="LVU2" s="2104"/>
      <c r="LVV2" s="2104"/>
      <c r="LVW2" s="2104"/>
      <c r="LVX2" s="2104"/>
      <c r="LVY2" s="2104"/>
      <c r="LVZ2" s="2104"/>
      <c r="LWA2" s="2104"/>
      <c r="LWB2" s="2104">
        <f>+'IN PHIẾU THU'!LWC2</f>
        <v>0</v>
      </c>
      <c r="LWC2" s="2104"/>
      <c r="LWD2" s="2104"/>
      <c r="LWE2" s="2104"/>
      <c r="LWF2" s="2104"/>
      <c r="LWG2" s="2104"/>
      <c r="LWH2" s="2104"/>
      <c r="LWI2" s="2104"/>
      <c r="LWJ2" s="2104">
        <f>+'IN PHIẾU THU'!LWK2</f>
        <v>0</v>
      </c>
      <c r="LWK2" s="2104"/>
      <c r="LWL2" s="2104"/>
      <c r="LWM2" s="2104"/>
      <c r="LWN2" s="2104"/>
      <c r="LWO2" s="2104"/>
      <c r="LWP2" s="2104"/>
      <c r="LWQ2" s="2104"/>
      <c r="LWR2" s="2104">
        <f>+'IN PHIẾU THU'!LWS2</f>
        <v>0</v>
      </c>
      <c r="LWS2" s="2104"/>
      <c r="LWT2" s="2104"/>
      <c r="LWU2" s="2104"/>
      <c r="LWV2" s="2104"/>
      <c r="LWW2" s="2104"/>
      <c r="LWX2" s="2104"/>
      <c r="LWY2" s="2104"/>
      <c r="LWZ2" s="2104">
        <f>+'IN PHIẾU THU'!LXA2</f>
        <v>0</v>
      </c>
      <c r="LXA2" s="2104"/>
      <c r="LXB2" s="2104"/>
      <c r="LXC2" s="2104"/>
      <c r="LXD2" s="2104"/>
      <c r="LXE2" s="2104"/>
      <c r="LXF2" s="2104"/>
      <c r="LXG2" s="2104"/>
      <c r="LXH2" s="2104">
        <f>+'IN PHIẾU THU'!LXI2</f>
        <v>0</v>
      </c>
      <c r="LXI2" s="2104"/>
      <c r="LXJ2" s="2104"/>
      <c r="LXK2" s="2104"/>
      <c r="LXL2" s="2104"/>
      <c r="LXM2" s="2104"/>
      <c r="LXN2" s="2104"/>
      <c r="LXO2" s="2104"/>
      <c r="LXP2" s="2104">
        <f>+'IN PHIẾU THU'!LXQ2</f>
        <v>0</v>
      </c>
      <c r="LXQ2" s="2104"/>
      <c r="LXR2" s="2104"/>
      <c r="LXS2" s="2104"/>
      <c r="LXT2" s="2104"/>
      <c r="LXU2" s="2104"/>
      <c r="LXV2" s="2104"/>
      <c r="LXW2" s="2104"/>
      <c r="LXX2" s="2104">
        <f>+'IN PHIẾU THU'!LXY2</f>
        <v>0</v>
      </c>
      <c r="LXY2" s="2104"/>
      <c r="LXZ2" s="2104"/>
      <c r="LYA2" s="2104"/>
      <c r="LYB2" s="2104"/>
      <c r="LYC2" s="2104"/>
      <c r="LYD2" s="2104"/>
      <c r="LYE2" s="2104"/>
      <c r="LYF2" s="2104">
        <f>+'IN PHIẾU THU'!LYG2</f>
        <v>0</v>
      </c>
      <c r="LYG2" s="2104"/>
      <c r="LYH2" s="2104"/>
      <c r="LYI2" s="2104"/>
      <c r="LYJ2" s="2104"/>
      <c r="LYK2" s="2104"/>
      <c r="LYL2" s="2104"/>
      <c r="LYM2" s="2104"/>
      <c r="LYN2" s="2104">
        <f>+'IN PHIẾU THU'!LYO2</f>
        <v>0</v>
      </c>
      <c r="LYO2" s="2104"/>
      <c r="LYP2" s="2104"/>
      <c r="LYQ2" s="2104"/>
      <c r="LYR2" s="2104"/>
      <c r="LYS2" s="2104"/>
      <c r="LYT2" s="2104"/>
      <c r="LYU2" s="2104"/>
      <c r="LYV2" s="2104">
        <f>+'IN PHIẾU THU'!LYW2</f>
        <v>0</v>
      </c>
      <c r="LYW2" s="2104"/>
      <c r="LYX2" s="2104"/>
      <c r="LYY2" s="2104"/>
      <c r="LYZ2" s="2104"/>
      <c r="LZA2" s="2104"/>
      <c r="LZB2" s="2104"/>
      <c r="LZC2" s="2104"/>
      <c r="LZD2" s="2104">
        <f>+'IN PHIẾU THU'!LZE2</f>
        <v>0</v>
      </c>
      <c r="LZE2" s="2104"/>
      <c r="LZF2" s="2104"/>
      <c r="LZG2" s="2104"/>
      <c r="LZH2" s="2104"/>
      <c r="LZI2" s="2104"/>
      <c r="LZJ2" s="2104"/>
      <c r="LZK2" s="2104"/>
      <c r="LZL2" s="2104">
        <f>+'IN PHIẾU THU'!LZM2</f>
        <v>0</v>
      </c>
      <c r="LZM2" s="2104"/>
      <c r="LZN2" s="2104"/>
      <c r="LZO2" s="2104"/>
      <c r="LZP2" s="2104"/>
      <c r="LZQ2" s="2104"/>
      <c r="LZR2" s="2104"/>
      <c r="LZS2" s="2104"/>
      <c r="LZT2" s="2104">
        <f>+'IN PHIẾU THU'!LZU2</f>
        <v>0</v>
      </c>
      <c r="LZU2" s="2104"/>
      <c r="LZV2" s="2104"/>
      <c r="LZW2" s="2104"/>
      <c r="LZX2" s="2104"/>
      <c r="LZY2" s="2104"/>
      <c r="LZZ2" s="2104"/>
      <c r="MAA2" s="2104"/>
      <c r="MAB2" s="2104">
        <f>+'IN PHIẾU THU'!MAC2</f>
        <v>0</v>
      </c>
      <c r="MAC2" s="2104"/>
      <c r="MAD2" s="2104"/>
      <c r="MAE2" s="2104"/>
      <c r="MAF2" s="2104"/>
      <c r="MAG2" s="2104"/>
      <c r="MAH2" s="2104"/>
      <c r="MAI2" s="2104"/>
      <c r="MAJ2" s="2104">
        <f>+'IN PHIẾU THU'!MAK2</f>
        <v>0</v>
      </c>
      <c r="MAK2" s="2104"/>
      <c r="MAL2" s="2104"/>
      <c r="MAM2" s="2104"/>
      <c r="MAN2" s="2104"/>
      <c r="MAO2" s="2104"/>
      <c r="MAP2" s="2104"/>
      <c r="MAQ2" s="2104"/>
      <c r="MAR2" s="2104">
        <f>+'IN PHIẾU THU'!MAS2</f>
        <v>0</v>
      </c>
      <c r="MAS2" s="2104"/>
      <c r="MAT2" s="2104"/>
      <c r="MAU2" s="2104"/>
      <c r="MAV2" s="2104"/>
      <c r="MAW2" s="2104"/>
      <c r="MAX2" s="2104"/>
      <c r="MAY2" s="2104"/>
      <c r="MAZ2" s="2104">
        <f>+'IN PHIẾU THU'!MBA2</f>
        <v>0</v>
      </c>
      <c r="MBA2" s="2104"/>
      <c r="MBB2" s="2104"/>
      <c r="MBC2" s="2104"/>
      <c r="MBD2" s="2104"/>
      <c r="MBE2" s="2104"/>
      <c r="MBF2" s="2104"/>
      <c r="MBG2" s="2104"/>
      <c r="MBH2" s="2104">
        <f>+'IN PHIẾU THU'!MBI2</f>
        <v>0</v>
      </c>
      <c r="MBI2" s="2104"/>
      <c r="MBJ2" s="2104"/>
      <c r="MBK2" s="2104"/>
      <c r="MBL2" s="2104"/>
      <c r="MBM2" s="2104"/>
      <c r="MBN2" s="2104"/>
      <c r="MBO2" s="2104"/>
      <c r="MBP2" s="2104">
        <f>+'IN PHIẾU THU'!MBQ2</f>
        <v>0</v>
      </c>
      <c r="MBQ2" s="2104"/>
      <c r="MBR2" s="2104"/>
      <c r="MBS2" s="2104"/>
      <c r="MBT2" s="2104"/>
      <c r="MBU2" s="2104"/>
      <c r="MBV2" s="2104"/>
      <c r="MBW2" s="2104"/>
      <c r="MBX2" s="2104">
        <f>+'IN PHIẾU THU'!MBY2</f>
        <v>0</v>
      </c>
      <c r="MBY2" s="2104"/>
      <c r="MBZ2" s="2104"/>
      <c r="MCA2" s="2104"/>
      <c r="MCB2" s="2104"/>
      <c r="MCC2" s="2104"/>
      <c r="MCD2" s="2104"/>
      <c r="MCE2" s="2104"/>
      <c r="MCF2" s="2104">
        <f>+'IN PHIẾU THU'!MCG2</f>
        <v>0</v>
      </c>
      <c r="MCG2" s="2104"/>
      <c r="MCH2" s="2104"/>
      <c r="MCI2" s="2104"/>
      <c r="MCJ2" s="2104"/>
      <c r="MCK2" s="2104"/>
      <c r="MCL2" s="2104"/>
      <c r="MCM2" s="2104"/>
      <c r="MCN2" s="2104">
        <f>+'IN PHIẾU THU'!MCO2</f>
        <v>0</v>
      </c>
      <c r="MCO2" s="2104"/>
      <c r="MCP2" s="2104"/>
      <c r="MCQ2" s="2104"/>
      <c r="MCR2" s="2104"/>
      <c r="MCS2" s="2104"/>
      <c r="MCT2" s="2104"/>
      <c r="MCU2" s="2104"/>
      <c r="MCV2" s="2104">
        <f>+'IN PHIẾU THU'!MCW2</f>
        <v>0</v>
      </c>
      <c r="MCW2" s="2104"/>
      <c r="MCX2" s="2104"/>
      <c r="MCY2" s="2104"/>
      <c r="MCZ2" s="2104"/>
      <c r="MDA2" s="2104"/>
      <c r="MDB2" s="2104"/>
      <c r="MDC2" s="2104"/>
      <c r="MDD2" s="2104">
        <f>+'IN PHIẾU THU'!MDE2</f>
        <v>0</v>
      </c>
      <c r="MDE2" s="2104"/>
      <c r="MDF2" s="2104"/>
      <c r="MDG2" s="2104"/>
      <c r="MDH2" s="2104"/>
      <c r="MDI2" s="2104"/>
      <c r="MDJ2" s="2104"/>
      <c r="MDK2" s="2104"/>
      <c r="MDL2" s="2104">
        <f>+'IN PHIẾU THU'!MDM2</f>
        <v>0</v>
      </c>
      <c r="MDM2" s="2104"/>
      <c r="MDN2" s="2104"/>
      <c r="MDO2" s="2104"/>
      <c r="MDP2" s="2104"/>
      <c r="MDQ2" s="2104"/>
      <c r="MDR2" s="2104"/>
      <c r="MDS2" s="2104"/>
      <c r="MDT2" s="2104">
        <f>+'IN PHIẾU THU'!MDU2</f>
        <v>0</v>
      </c>
      <c r="MDU2" s="2104"/>
      <c r="MDV2" s="2104"/>
      <c r="MDW2" s="2104"/>
      <c r="MDX2" s="2104"/>
      <c r="MDY2" s="2104"/>
      <c r="MDZ2" s="2104"/>
      <c r="MEA2" s="2104"/>
      <c r="MEB2" s="2104">
        <f>+'IN PHIẾU THU'!MEC2</f>
        <v>0</v>
      </c>
      <c r="MEC2" s="2104"/>
      <c r="MED2" s="2104"/>
      <c r="MEE2" s="2104"/>
      <c r="MEF2" s="2104"/>
      <c r="MEG2" s="2104"/>
      <c r="MEH2" s="2104"/>
      <c r="MEI2" s="2104"/>
      <c r="MEJ2" s="2104">
        <f>+'IN PHIẾU THU'!MEK2</f>
        <v>0</v>
      </c>
      <c r="MEK2" s="2104"/>
      <c r="MEL2" s="2104"/>
      <c r="MEM2" s="2104"/>
      <c r="MEN2" s="2104"/>
      <c r="MEO2" s="2104"/>
      <c r="MEP2" s="2104"/>
      <c r="MEQ2" s="2104"/>
      <c r="MER2" s="2104">
        <f>+'IN PHIẾU THU'!MES2</f>
        <v>0</v>
      </c>
      <c r="MES2" s="2104"/>
      <c r="MET2" s="2104"/>
      <c r="MEU2" s="2104"/>
      <c r="MEV2" s="2104"/>
      <c r="MEW2" s="2104"/>
      <c r="MEX2" s="2104"/>
      <c r="MEY2" s="2104"/>
      <c r="MEZ2" s="2104">
        <f>+'IN PHIẾU THU'!MFA2</f>
        <v>0</v>
      </c>
      <c r="MFA2" s="2104"/>
      <c r="MFB2" s="2104"/>
      <c r="MFC2" s="2104"/>
      <c r="MFD2" s="2104"/>
      <c r="MFE2" s="2104"/>
      <c r="MFF2" s="2104"/>
      <c r="MFG2" s="2104"/>
      <c r="MFH2" s="2104">
        <f>+'IN PHIẾU THU'!MFI2</f>
        <v>0</v>
      </c>
      <c r="MFI2" s="2104"/>
      <c r="MFJ2" s="2104"/>
      <c r="MFK2" s="2104"/>
      <c r="MFL2" s="2104"/>
      <c r="MFM2" s="2104"/>
      <c r="MFN2" s="2104"/>
      <c r="MFO2" s="2104"/>
      <c r="MFP2" s="2104">
        <f>+'IN PHIẾU THU'!MFQ2</f>
        <v>0</v>
      </c>
      <c r="MFQ2" s="2104"/>
      <c r="MFR2" s="2104"/>
      <c r="MFS2" s="2104"/>
      <c r="MFT2" s="2104"/>
      <c r="MFU2" s="2104"/>
      <c r="MFV2" s="2104"/>
      <c r="MFW2" s="2104"/>
      <c r="MFX2" s="2104">
        <f>+'IN PHIẾU THU'!MFY2</f>
        <v>0</v>
      </c>
      <c r="MFY2" s="2104"/>
      <c r="MFZ2" s="2104"/>
      <c r="MGA2" s="2104"/>
      <c r="MGB2" s="2104"/>
      <c r="MGC2" s="2104"/>
      <c r="MGD2" s="2104"/>
      <c r="MGE2" s="2104"/>
      <c r="MGF2" s="2104">
        <f>+'IN PHIẾU THU'!MGG2</f>
        <v>0</v>
      </c>
      <c r="MGG2" s="2104"/>
      <c r="MGH2" s="2104"/>
      <c r="MGI2" s="2104"/>
      <c r="MGJ2" s="2104"/>
      <c r="MGK2" s="2104"/>
      <c r="MGL2" s="2104"/>
      <c r="MGM2" s="2104"/>
      <c r="MGN2" s="2104">
        <f>+'IN PHIẾU THU'!MGO2</f>
        <v>0</v>
      </c>
      <c r="MGO2" s="2104"/>
      <c r="MGP2" s="2104"/>
      <c r="MGQ2" s="2104"/>
      <c r="MGR2" s="2104"/>
      <c r="MGS2" s="2104"/>
      <c r="MGT2" s="2104"/>
      <c r="MGU2" s="2104"/>
      <c r="MGV2" s="2104">
        <f>+'IN PHIẾU THU'!MGW2</f>
        <v>0</v>
      </c>
      <c r="MGW2" s="2104"/>
      <c r="MGX2" s="2104"/>
      <c r="MGY2" s="2104"/>
      <c r="MGZ2" s="2104"/>
      <c r="MHA2" s="2104"/>
      <c r="MHB2" s="2104"/>
      <c r="MHC2" s="2104"/>
      <c r="MHD2" s="2104">
        <f>+'IN PHIẾU THU'!MHE2</f>
        <v>0</v>
      </c>
      <c r="MHE2" s="2104"/>
      <c r="MHF2" s="2104"/>
      <c r="MHG2" s="2104"/>
      <c r="MHH2" s="2104"/>
      <c r="MHI2" s="2104"/>
      <c r="MHJ2" s="2104"/>
      <c r="MHK2" s="2104"/>
      <c r="MHL2" s="2104">
        <f>+'IN PHIẾU THU'!MHM2</f>
        <v>0</v>
      </c>
      <c r="MHM2" s="2104"/>
      <c r="MHN2" s="2104"/>
      <c r="MHO2" s="2104"/>
      <c r="MHP2" s="2104"/>
      <c r="MHQ2" s="2104"/>
      <c r="MHR2" s="2104"/>
      <c r="MHS2" s="2104"/>
      <c r="MHT2" s="2104">
        <f>+'IN PHIẾU THU'!MHU2</f>
        <v>0</v>
      </c>
      <c r="MHU2" s="2104"/>
      <c r="MHV2" s="2104"/>
      <c r="MHW2" s="2104"/>
      <c r="MHX2" s="2104"/>
      <c r="MHY2" s="2104"/>
      <c r="MHZ2" s="2104"/>
      <c r="MIA2" s="2104"/>
      <c r="MIB2" s="2104">
        <f>+'IN PHIẾU THU'!MIC2</f>
        <v>0</v>
      </c>
      <c r="MIC2" s="2104"/>
      <c r="MID2" s="2104"/>
      <c r="MIE2" s="2104"/>
      <c r="MIF2" s="2104"/>
      <c r="MIG2" s="2104"/>
      <c r="MIH2" s="2104"/>
      <c r="MII2" s="2104"/>
      <c r="MIJ2" s="2104">
        <f>+'IN PHIẾU THU'!MIK2</f>
        <v>0</v>
      </c>
      <c r="MIK2" s="2104"/>
      <c r="MIL2" s="2104"/>
      <c r="MIM2" s="2104"/>
      <c r="MIN2" s="2104"/>
      <c r="MIO2" s="2104"/>
      <c r="MIP2" s="2104"/>
      <c r="MIQ2" s="2104"/>
      <c r="MIR2" s="2104">
        <f>+'IN PHIẾU THU'!MIS2</f>
        <v>0</v>
      </c>
      <c r="MIS2" s="2104"/>
      <c r="MIT2" s="2104"/>
      <c r="MIU2" s="2104"/>
      <c r="MIV2" s="2104"/>
      <c r="MIW2" s="2104"/>
      <c r="MIX2" s="2104"/>
      <c r="MIY2" s="2104"/>
      <c r="MIZ2" s="2104">
        <f>+'IN PHIẾU THU'!MJA2</f>
        <v>0</v>
      </c>
      <c r="MJA2" s="2104"/>
      <c r="MJB2" s="2104"/>
      <c r="MJC2" s="2104"/>
      <c r="MJD2" s="2104"/>
      <c r="MJE2" s="2104"/>
      <c r="MJF2" s="2104"/>
      <c r="MJG2" s="2104"/>
      <c r="MJH2" s="2104">
        <f>+'IN PHIẾU THU'!MJI2</f>
        <v>0</v>
      </c>
      <c r="MJI2" s="2104"/>
      <c r="MJJ2" s="2104"/>
      <c r="MJK2" s="2104"/>
      <c r="MJL2" s="2104"/>
      <c r="MJM2" s="2104"/>
      <c r="MJN2" s="2104"/>
      <c r="MJO2" s="2104"/>
      <c r="MJP2" s="2104">
        <f>+'IN PHIẾU THU'!MJQ2</f>
        <v>0</v>
      </c>
      <c r="MJQ2" s="2104"/>
      <c r="MJR2" s="2104"/>
      <c r="MJS2" s="2104"/>
      <c r="MJT2" s="2104"/>
      <c r="MJU2" s="2104"/>
      <c r="MJV2" s="2104"/>
      <c r="MJW2" s="2104"/>
      <c r="MJX2" s="2104">
        <f>+'IN PHIẾU THU'!MJY2</f>
        <v>0</v>
      </c>
      <c r="MJY2" s="2104"/>
      <c r="MJZ2" s="2104"/>
      <c r="MKA2" s="2104"/>
      <c r="MKB2" s="2104"/>
      <c r="MKC2" s="2104"/>
      <c r="MKD2" s="2104"/>
      <c r="MKE2" s="2104"/>
      <c r="MKF2" s="2104">
        <f>+'IN PHIẾU THU'!MKG2</f>
        <v>0</v>
      </c>
      <c r="MKG2" s="2104"/>
      <c r="MKH2" s="2104"/>
      <c r="MKI2" s="2104"/>
      <c r="MKJ2" s="2104"/>
      <c r="MKK2" s="2104"/>
      <c r="MKL2" s="2104"/>
      <c r="MKM2" s="2104"/>
      <c r="MKN2" s="2104">
        <f>+'IN PHIẾU THU'!MKO2</f>
        <v>0</v>
      </c>
      <c r="MKO2" s="2104"/>
      <c r="MKP2" s="2104"/>
      <c r="MKQ2" s="2104"/>
      <c r="MKR2" s="2104"/>
      <c r="MKS2" s="2104"/>
      <c r="MKT2" s="2104"/>
      <c r="MKU2" s="2104"/>
      <c r="MKV2" s="2104">
        <f>+'IN PHIẾU THU'!MKW2</f>
        <v>0</v>
      </c>
      <c r="MKW2" s="2104"/>
      <c r="MKX2" s="2104"/>
      <c r="MKY2" s="2104"/>
      <c r="MKZ2" s="2104"/>
      <c r="MLA2" s="2104"/>
      <c r="MLB2" s="2104"/>
      <c r="MLC2" s="2104"/>
      <c r="MLD2" s="2104">
        <f>+'IN PHIẾU THU'!MLE2</f>
        <v>0</v>
      </c>
      <c r="MLE2" s="2104"/>
      <c r="MLF2" s="2104"/>
      <c r="MLG2" s="2104"/>
      <c r="MLH2" s="2104"/>
      <c r="MLI2" s="2104"/>
      <c r="MLJ2" s="2104"/>
      <c r="MLK2" s="2104"/>
      <c r="MLL2" s="2104">
        <f>+'IN PHIẾU THU'!MLM2</f>
        <v>0</v>
      </c>
      <c r="MLM2" s="2104"/>
      <c r="MLN2" s="2104"/>
      <c r="MLO2" s="2104"/>
      <c r="MLP2" s="2104"/>
      <c r="MLQ2" s="2104"/>
      <c r="MLR2" s="2104"/>
      <c r="MLS2" s="2104"/>
      <c r="MLT2" s="2104">
        <f>+'IN PHIẾU THU'!MLU2</f>
        <v>0</v>
      </c>
      <c r="MLU2" s="2104"/>
      <c r="MLV2" s="2104"/>
      <c r="MLW2" s="2104"/>
      <c r="MLX2" s="2104"/>
      <c r="MLY2" s="2104"/>
      <c r="MLZ2" s="2104"/>
      <c r="MMA2" s="2104"/>
      <c r="MMB2" s="2104">
        <f>+'IN PHIẾU THU'!MMC2</f>
        <v>0</v>
      </c>
      <c r="MMC2" s="2104"/>
      <c r="MMD2" s="2104"/>
      <c r="MME2" s="2104"/>
      <c r="MMF2" s="2104"/>
      <c r="MMG2" s="2104"/>
      <c r="MMH2" s="2104"/>
      <c r="MMI2" s="2104"/>
      <c r="MMJ2" s="2104">
        <f>+'IN PHIẾU THU'!MMK2</f>
        <v>0</v>
      </c>
      <c r="MMK2" s="2104"/>
      <c r="MML2" s="2104"/>
      <c r="MMM2" s="2104"/>
      <c r="MMN2" s="2104"/>
      <c r="MMO2" s="2104"/>
      <c r="MMP2" s="2104"/>
      <c r="MMQ2" s="2104"/>
      <c r="MMR2" s="2104">
        <f>+'IN PHIẾU THU'!MMS2</f>
        <v>0</v>
      </c>
      <c r="MMS2" s="2104"/>
      <c r="MMT2" s="2104"/>
      <c r="MMU2" s="2104"/>
      <c r="MMV2" s="2104"/>
      <c r="MMW2" s="2104"/>
      <c r="MMX2" s="2104"/>
      <c r="MMY2" s="2104"/>
      <c r="MMZ2" s="2104">
        <f>+'IN PHIẾU THU'!MNA2</f>
        <v>0</v>
      </c>
      <c r="MNA2" s="2104"/>
      <c r="MNB2" s="2104"/>
      <c r="MNC2" s="2104"/>
      <c r="MND2" s="2104"/>
      <c r="MNE2" s="2104"/>
      <c r="MNF2" s="2104"/>
      <c r="MNG2" s="2104"/>
      <c r="MNH2" s="2104">
        <f>+'IN PHIẾU THU'!MNI2</f>
        <v>0</v>
      </c>
      <c r="MNI2" s="2104"/>
      <c r="MNJ2" s="2104"/>
      <c r="MNK2" s="2104"/>
      <c r="MNL2" s="2104"/>
      <c r="MNM2" s="2104"/>
      <c r="MNN2" s="2104"/>
      <c r="MNO2" s="2104"/>
      <c r="MNP2" s="2104">
        <f>+'IN PHIẾU THU'!MNQ2</f>
        <v>0</v>
      </c>
      <c r="MNQ2" s="2104"/>
      <c r="MNR2" s="2104"/>
      <c r="MNS2" s="2104"/>
      <c r="MNT2" s="2104"/>
      <c r="MNU2" s="2104"/>
      <c r="MNV2" s="2104"/>
      <c r="MNW2" s="2104"/>
      <c r="MNX2" s="2104">
        <f>+'IN PHIẾU THU'!MNY2</f>
        <v>0</v>
      </c>
      <c r="MNY2" s="2104"/>
      <c r="MNZ2" s="2104"/>
      <c r="MOA2" s="2104"/>
      <c r="MOB2" s="2104"/>
      <c r="MOC2" s="2104"/>
      <c r="MOD2" s="2104"/>
      <c r="MOE2" s="2104"/>
      <c r="MOF2" s="2104">
        <f>+'IN PHIẾU THU'!MOG2</f>
        <v>0</v>
      </c>
      <c r="MOG2" s="2104"/>
      <c r="MOH2" s="2104"/>
      <c r="MOI2" s="2104"/>
      <c r="MOJ2" s="2104"/>
      <c r="MOK2" s="2104"/>
      <c r="MOL2" s="2104"/>
      <c r="MOM2" s="2104"/>
      <c r="MON2" s="2104">
        <f>+'IN PHIẾU THU'!MOO2</f>
        <v>0</v>
      </c>
      <c r="MOO2" s="2104"/>
      <c r="MOP2" s="2104"/>
      <c r="MOQ2" s="2104"/>
      <c r="MOR2" s="2104"/>
      <c r="MOS2" s="2104"/>
      <c r="MOT2" s="2104"/>
      <c r="MOU2" s="2104"/>
      <c r="MOV2" s="2104">
        <f>+'IN PHIẾU THU'!MOW2</f>
        <v>0</v>
      </c>
      <c r="MOW2" s="2104"/>
      <c r="MOX2" s="2104"/>
      <c r="MOY2" s="2104"/>
      <c r="MOZ2" s="2104"/>
      <c r="MPA2" s="2104"/>
      <c r="MPB2" s="2104"/>
      <c r="MPC2" s="2104"/>
      <c r="MPD2" s="2104">
        <f>+'IN PHIẾU THU'!MPE2</f>
        <v>0</v>
      </c>
      <c r="MPE2" s="2104"/>
      <c r="MPF2" s="2104"/>
      <c r="MPG2" s="2104"/>
      <c r="MPH2" s="2104"/>
      <c r="MPI2" s="2104"/>
      <c r="MPJ2" s="2104"/>
      <c r="MPK2" s="2104"/>
      <c r="MPL2" s="2104">
        <f>+'IN PHIẾU THU'!MPM2</f>
        <v>0</v>
      </c>
      <c r="MPM2" s="2104"/>
      <c r="MPN2" s="2104"/>
      <c r="MPO2" s="2104"/>
      <c r="MPP2" s="2104"/>
      <c r="MPQ2" s="2104"/>
      <c r="MPR2" s="2104"/>
      <c r="MPS2" s="2104"/>
      <c r="MPT2" s="2104">
        <f>+'IN PHIẾU THU'!MPU2</f>
        <v>0</v>
      </c>
      <c r="MPU2" s="2104"/>
      <c r="MPV2" s="2104"/>
      <c r="MPW2" s="2104"/>
      <c r="MPX2" s="2104"/>
      <c r="MPY2" s="2104"/>
      <c r="MPZ2" s="2104"/>
      <c r="MQA2" s="2104"/>
      <c r="MQB2" s="2104">
        <f>+'IN PHIẾU THU'!MQC2</f>
        <v>0</v>
      </c>
      <c r="MQC2" s="2104"/>
      <c r="MQD2" s="2104"/>
      <c r="MQE2" s="2104"/>
      <c r="MQF2" s="2104"/>
      <c r="MQG2" s="2104"/>
      <c r="MQH2" s="2104"/>
      <c r="MQI2" s="2104"/>
      <c r="MQJ2" s="2104">
        <f>+'IN PHIẾU THU'!MQK2</f>
        <v>0</v>
      </c>
      <c r="MQK2" s="2104"/>
      <c r="MQL2" s="2104"/>
      <c r="MQM2" s="2104"/>
      <c r="MQN2" s="2104"/>
      <c r="MQO2" s="2104"/>
      <c r="MQP2" s="2104"/>
      <c r="MQQ2" s="2104"/>
      <c r="MQR2" s="2104">
        <f>+'IN PHIẾU THU'!MQS2</f>
        <v>0</v>
      </c>
      <c r="MQS2" s="2104"/>
      <c r="MQT2" s="2104"/>
      <c r="MQU2" s="2104"/>
      <c r="MQV2" s="2104"/>
      <c r="MQW2" s="2104"/>
      <c r="MQX2" s="2104"/>
      <c r="MQY2" s="2104"/>
      <c r="MQZ2" s="2104">
        <f>+'IN PHIẾU THU'!MRA2</f>
        <v>0</v>
      </c>
      <c r="MRA2" s="2104"/>
      <c r="MRB2" s="2104"/>
      <c r="MRC2" s="2104"/>
      <c r="MRD2" s="2104"/>
      <c r="MRE2" s="2104"/>
      <c r="MRF2" s="2104"/>
      <c r="MRG2" s="2104"/>
      <c r="MRH2" s="2104">
        <f>+'IN PHIẾU THU'!MRI2</f>
        <v>0</v>
      </c>
      <c r="MRI2" s="2104"/>
      <c r="MRJ2" s="2104"/>
      <c r="MRK2" s="2104"/>
      <c r="MRL2" s="2104"/>
      <c r="MRM2" s="2104"/>
      <c r="MRN2" s="2104"/>
      <c r="MRO2" s="2104"/>
      <c r="MRP2" s="2104">
        <f>+'IN PHIẾU THU'!MRQ2</f>
        <v>0</v>
      </c>
      <c r="MRQ2" s="2104"/>
      <c r="MRR2" s="2104"/>
      <c r="MRS2" s="2104"/>
      <c r="MRT2" s="2104"/>
      <c r="MRU2" s="2104"/>
      <c r="MRV2" s="2104"/>
      <c r="MRW2" s="2104"/>
      <c r="MRX2" s="2104">
        <f>+'IN PHIẾU THU'!MRY2</f>
        <v>0</v>
      </c>
      <c r="MRY2" s="2104"/>
      <c r="MRZ2" s="2104"/>
      <c r="MSA2" s="2104"/>
      <c r="MSB2" s="2104"/>
      <c r="MSC2" s="2104"/>
      <c r="MSD2" s="2104"/>
      <c r="MSE2" s="2104"/>
      <c r="MSF2" s="2104">
        <f>+'IN PHIẾU THU'!MSG2</f>
        <v>0</v>
      </c>
      <c r="MSG2" s="2104"/>
      <c r="MSH2" s="2104"/>
      <c r="MSI2" s="2104"/>
      <c r="MSJ2" s="2104"/>
      <c r="MSK2" s="2104"/>
      <c r="MSL2" s="2104"/>
      <c r="MSM2" s="2104"/>
      <c r="MSN2" s="2104">
        <f>+'IN PHIẾU THU'!MSO2</f>
        <v>0</v>
      </c>
      <c r="MSO2" s="2104"/>
      <c r="MSP2" s="2104"/>
      <c r="MSQ2" s="2104"/>
      <c r="MSR2" s="2104"/>
      <c r="MSS2" s="2104"/>
      <c r="MST2" s="2104"/>
      <c r="MSU2" s="2104"/>
      <c r="MSV2" s="2104">
        <f>+'IN PHIẾU THU'!MSW2</f>
        <v>0</v>
      </c>
      <c r="MSW2" s="2104"/>
      <c r="MSX2" s="2104"/>
      <c r="MSY2" s="2104"/>
      <c r="MSZ2" s="2104"/>
      <c r="MTA2" s="2104"/>
      <c r="MTB2" s="2104"/>
      <c r="MTC2" s="2104"/>
      <c r="MTD2" s="2104">
        <f>+'IN PHIẾU THU'!MTE2</f>
        <v>0</v>
      </c>
      <c r="MTE2" s="2104"/>
      <c r="MTF2" s="2104"/>
      <c r="MTG2" s="2104"/>
      <c r="MTH2" s="2104"/>
      <c r="MTI2" s="2104"/>
      <c r="MTJ2" s="2104"/>
      <c r="MTK2" s="2104"/>
      <c r="MTL2" s="2104">
        <f>+'IN PHIẾU THU'!MTM2</f>
        <v>0</v>
      </c>
      <c r="MTM2" s="2104"/>
      <c r="MTN2" s="2104"/>
      <c r="MTO2" s="2104"/>
      <c r="MTP2" s="2104"/>
      <c r="MTQ2" s="2104"/>
      <c r="MTR2" s="2104"/>
      <c r="MTS2" s="2104"/>
      <c r="MTT2" s="2104">
        <f>+'IN PHIẾU THU'!MTU2</f>
        <v>0</v>
      </c>
      <c r="MTU2" s="2104"/>
      <c r="MTV2" s="2104"/>
      <c r="MTW2" s="2104"/>
      <c r="MTX2" s="2104"/>
      <c r="MTY2" s="2104"/>
      <c r="MTZ2" s="2104"/>
      <c r="MUA2" s="2104"/>
      <c r="MUB2" s="2104">
        <f>+'IN PHIẾU THU'!MUC2</f>
        <v>0</v>
      </c>
      <c r="MUC2" s="2104"/>
      <c r="MUD2" s="2104"/>
      <c r="MUE2" s="2104"/>
      <c r="MUF2" s="2104"/>
      <c r="MUG2" s="2104"/>
      <c r="MUH2" s="2104"/>
      <c r="MUI2" s="2104"/>
      <c r="MUJ2" s="2104">
        <f>+'IN PHIẾU THU'!MUK2</f>
        <v>0</v>
      </c>
      <c r="MUK2" s="2104"/>
      <c r="MUL2" s="2104"/>
      <c r="MUM2" s="2104"/>
      <c r="MUN2" s="2104"/>
      <c r="MUO2" s="2104"/>
      <c r="MUP2" s="2104"/>
      <c r="MUQ2" s="2104"/>
      <c r="MUR2" s="2104">
        <f>+'IN PHIẾU THU'!MUS2</f>
        <v>0</v>
      </c>
      <c r="MUS2" s="2104"/>
      <c r="MUT2" s="2104"/>
      <c r="MUU2" s="2104"/>
      <c r="MUV2" s="2104"/>
      <c r="MUW2" s="2104"/>
      <c r="MUX2" s="2104"/>
      <c r="MUY2" s="2104"/>
      <c r="MUZ2" s="2104">
        <f>+'IN PHIẾU THU'!MVA2</f>
        <v>0</v>
      </c>
      <c r="MVA2" s="2104"/>
      <c r="MVB2" s="2104"/>
      <c r="MVC2" s="2104"/>
      <c r="MVD2" s="2104"/>
      <c r="MVE2" s="2104"/>
      <c r="MVF2" s="2104"/>
      <c r="MVG2" s="2104"/>
      <c r="MVH2" s="2104">
        <f>+'IN PHIẾU THU'!MVI2</f>
        <v>0</v>
      </c>
      <c r="MVI2" s="2104"/>
      <c r="MVJ2" s="2104"/>
      <c r="MVK2" s="2104"/>
      <c r="MVL2" s="2104"/>
      <c r="MVM2" s="2104"/>
      <c r="MVN2" s="2104"/>
      <c r="MVO2" s="2104"/>
      <c r="MVP2" s="2104">
        <f>+'IN PHIẾU THU'!MVQ2</f>
        <v>0</v>
      </c>
      <c r="MVQ2" s="2104"/>
      <c r="MVR2" s="2104"/>
      <c r="MVS2" s="2104"/>
      <c r="MVT2" s="2104"/>
      <c r="MVU2" s="2104"/>
      <c r="MVV2" s="2104"/>
      <c r="MVW2" s="2104"/>
      <c r="MVX2" s="2104">
        <f>+'IN PHIẾU THU'!MVY2</f>
        <v>0</v>
      </c>
      <c r="MVY2" s="2104"/>
      <c r="MVZ2" s="2104"/>
      <c r="MWA2" s="2104"/>
      <c r="MWB2" s="2104"/>
      <c r="MWC2" s="2104"/>
      <c r="MWD2" s="2104"/>
      <c r="MWE2" s="2104"/>
      <c r="MWF2" s="2104">
        <f>+'IN PHIẾU THU'!MWG2</f>
        <v>0</v>
      </c>
      <c r="MWG2" s="2104"/>
      <c r="MWH2" s="2104"/>
      <c r="MWI2" s="2104"/>
      <c r="MWJ2" s="2104"/>
      <c r="MWK2" s="2104"/>
      <c r="MWL2" s="2104"/>
      <c r="MWM2" s="2104"/>
      <c r="MWN2" s="2104">
        <f>+'IN PHIẾU THU'!MWO2</f>
        <v>0</v>
      </c>
      <c r="MWO2" s="2104"/>
      <c r="MWP2" s="2104"/>
      <c r="MWQ2" s="2104"/>
      <c r="MWR2" s="2104"/>
      <c r="MWS2" s="2104"/>
      <c r="MWT2" s="2104"/>
      <c r="MWU2" s="2104"/>
      <c r="MWV2" s="2104">
        <f>+'IN PHIẾU THU'!MWW2</f>
        <v>0</v>
      </c>
      <c r="MWW2" s="2104"/>
      <c r="MWX2" s="2104"/>
      <c r="MWY2" s="2104"/>
      <c r="MWZ2" s="2104"/>
      <c r="MXA2" s="2104"/>
      <c r="MXB2" s="2104"/>
      <c r="MXC2" s="2104"/>
      <c r="MXD2" s="2104">
        <f>+'IN PHIẾU THU'!MXE2</f>
        <v>0</v>
      </c>
      <c r="MXE2" s="2104"/>
      <c r="MXF2" s="2104"/>
      <c r="MXG2" s="2104"/>
      <c r="MXH2" s="2104"/>
      <c r="MXI2" s="2104"/>
      <c r="MXJ2" s="2104"/>
      <c r="MXK2" s="2104"/>
      <c r="MXL2" s="2104">
        <f>+'IN PHIẾU THU'!MXM2</f>
        <v>0</v>
      </c>
      <c r="MXM2" s="2104"/>
      <c r="MXN2" s="2104"/>
      <c r="MXO2" s="2104"/>
      <c r="MXP2" s="2104"/>
      <c r="MXQ2" s="2104"/>
      <c r="MXR2" s="2104"/>
      <c r="MXS2" s="2104"/>
      <c r="MXT2" s="2104">
        <f>+'IN PHIẾU THU'!MXU2</f>
        <v>0</v>
      </c>
      <c r="MXU2" s="2104"/>
      <c r="MXV2" s="2104"/>
      <c r="MXW2" s="2104"/>
      <c r="MXX2" s="2104"/>
      <c r="MXY2" s="2104"/>
      <c r="MXZ2" s="2104"/>
      <c r="MYA2" s="2104"/>
      <c r="MYB2" s="2104">
        <f>+'IN PHIẾU THU'!MYC2</f>
        <v>0</v>
      </c>
      <c r="MYC2" s="2104"/>
      <c r="MYD2" s="2104"/>
      <c r="MYE2" s="2104"/>
      <c r="MYF2" s="2104"/>
      <c r="MYG2" s="2104"/>
      <c r="MYH2" s="2104"/>
      <c r="MYI2" s="2104"/>
      <c r="MYJ2" s="2104">
        <f>+'IN PHIẾU THU'!MYK2</f>
        <v>0</v>
      </c>
      <c r="MYK2" s="2104"/>
      <c r="MYL2" s="2104"/>
      <c r="MYM2" s="2104"/>
      <c r="MYN2" s="2104"/>
      <c r="MYO2" s="2104"/>
      <c r="MYP2" s="2104"/>
      <c r="MYQ2" s="2104"/>
      <c r="MYR2" s="2104">
        <f>+'IN PHIẾU THU'!MYS2</f>
        <v>0</v>
      </c>
      <c r="MYS2" s="2104"/>
      <c r="MYT2" s="2104"/>
      <c r="MYU2" s="2104"/>
      <c r="MYV2" s="2104"/>
      <c r="MYW2" s="2104"/>
      <c r="MYX2" s="2104"/>
      <c r="MYY2" s="2104"/>
      <c r="MYZ2" s="2104">
        <f>+'IN PHIẾU THU'!MZA2</f>
        <v>0</v>
      </c>
      <c r="MZA2" s="2104"/>
      <c r="MZB2" s="2104"/>
      <c r="MZC2" s="2104"/>
      <c r="MZD2" s="2104"/>
      <c r="MZE2" s="2104"/>
      <c r="MZF2" s="2104"/>
      <c r="MZG2" s="2104"/>
      <c r="MZH2" s="2104">
        <f>+'IN PHIẾU THU'!MZI2</f>
        <v>0</v>
      </c>
      <c r="MZI2" s="2104"/>
      <c r="MZJ2" s="2104"/>
      <c r="MZK2" s="2104"/>
      <c r="MZL2" s="2104"/>
      <c r="MZM2" s="2104"/>
      <c r="MZN2" s="2104"/>
      <c r="MZO2" s="2104"/>
      <c r="MZP2" s="2104">
        <f>+'IN PHIẾU THU'!MZQ2</f>
        <v>0</v>
      </c>
      <c r="MZQ2" s="2104"/>
      <c r="MZR2" s="2104"/>
      <c r="MZS2" s="2104"/>
      <c r="MZT2" s="2104"/>
      <c r="MZU2" s="2104"/>
      <c r="MZV2" s="2104"/>
      <c r="MZW2" s="2104"/>
      <c r="MZX2" s="2104">
        <f>+'IN PHIẾU THU'!MZY2</f>
        <v>0</v>
      </c>
      <c r="MZY2" s="2104"/>
      <c r="MZZ2" s="2104"/>
      <c r="NAA2" s="2104"/>
      <c r="NAB2" s="2104"/>
      <c r="NAC2" s="2104"/>
      <c r="NAD2" s="2104"/>
      <c r="NAE2" s="2104"/>
      <c r="NAF2" s="2104">
        <f>+'IN PHIẾU THU'!NAG2</f>
        <v>0</v>
      </c>
      <c r="NAG2" s="2104"/>
      <c r="NAH2" s="2104"/>
      <c r="NAI2" s="2104"/>
      <c r="NAJ2" s="2104"/>
      <c r="NAK2" s="2104"/>
      <c r="NAL2" s="2104"/>
      <c r="NAM2" s="2104"/>
      <c r="NAN2" s="2104">
        <f>+'IN PHIẾU THU'!NAO2</f>
        <v>0</v>
      </c>
      <c r="NAO2" s="2104"/>
      <c r="NAP2" s="2104"/>
      <c r="NAQ2" s="2104"/>
      <c r="NAR2" s="2104"/>
      <c r="NAS2" s="2104"/>
      <c r="NAT2" s="2104"/>
      <c r="NAU2" s="2104"/>
      <c r="NAV2" s="2104">
        <f>+'IN PHIẾU THU'!NAW2</f>
        <v>0</v>
      </c>
      <c r="NAW2" s="2104"/>
      <c r="NAX2" s="2104"/>
      <c r="NAY2" s="2104"/>
      <c r="NAZ2" s="2104"/>
      <c r="NBA2" s="2104"/>
      <c r="NBB2" s="2104"/>
      <c r="NBC2" s="2104"/>
      <c r="NBD2" s="2104">
        <f>+'IN PHIẾU THU'!NBE2</f>
        <v>0</v>
      </c>
      <c r="NBE2" s="2104"/>
      <c r="NBF2" s="2104"/>
      <c r="NBG2" s="2104"/>
      <c r="NBH2" s="2104"/>
      <c r="NBI2" s="2104"/>
      <c r="NBJ2" s="2104"/>
      <c r="NBK2" s="2104"/>
      <c r="NBL2" s="2104">
        <f>+'IN PHIẾU THU'!NBM2</f>
        <v>0</v>
      </c>
      <c r="NBM2" s="2104"/>
      <c r="NBN2" s="2104"/>
      <c r="NBO2" s="2104"/>
      <c r="NBP2" s="2104"/>
      <c r="NBQ2" s="2104"/>
      <c r="NBR2" s="2104"/>
      <c r="NBS2" s="2104"/>
      <c r="NBT2" s="2104">
        <f>+'IN PHIẾU THU'!NBU2</f>
        <v>0</v>
      </c>
      <c r="NBU2" s="2104"/>
      <c r="NBV2" s="2104"/>
      <c r="NBW2" s="2104"/>
      <c r="NBX2" s="2104"/>
      <c r="NBY2" s="2104"/>
      <c r="NBZ2" s="2104"/>
      <c r="NCA2" s="2104"/>
      <c r="NCB2" s="2104">
        <f>+'IN PHIẾU THU'!NCC2</f>
        <v>0</v>
      </c>
      <c r="NCC2" s="2104"/>
      <c r="NCD2" s="2104"/>
      <c r="NCE2" s="2104"/>
      <c r="NCF2" s="2104"/>
      <c r="NCG2" s="2104"/>
      <c r="NCH2" s="2104"/>
      <c r="NCI2" s="2104"/>
      <c r="NCJ2" s="2104">
        <f>+'IN PHIẾU THU'!NCK2</f>
        <v>0</v>
      </c>
      <c r="NCK2" s="2104"/>
      <c r="NCL2" s="2104"/>
      <c r="NCM2" s="2104"/>
      <c r="NCN2" s="2104"/>
      <c r="NCO2" s="2104"/>
      <c r="NCP2" s="2104"/>
      <c r="NCQ2" s="2104"/>
      <c r="NCR2" s="2104">
        <f>+'IN PHIẾU THU'!NCS2</f>
        <v>0</v>
      </c>
      <c r="NCS2" s="2104"/>
      <c r="NCT2" s="2104"/>
      <c r="NCU2" s="2104"/>
      <c r="NCV2" s="2104"/>
      <c r="NCW2" s="2104"/>
      <c r="NCX2" s="2104"/>
      <c r="NCY2" s="2104"/>
      <c r="NCZ2" s="2104">
        <f>+'IN PHIẾU THU'!NDA2</f>
        <v>0</v>
      </c>
      <c r="NDA2" s="2104"/>
      <c r="NDB2" s="2104"/>
      <c r="NDC2" s="2104"/>
      <c r="NDD2" s="2104"/>
      <c r="NDE2" s="2104"/>
      <c r="NDF2" s="2104"/>
      <c r="NDG2" s="2104"/>
      <c r="NDH2" s="2104">
        <f>+'IN PHIẾU THU'!NDI2</f>
        <v>0</v>
      </c>
      <c r="NDI2" s="2104"/>
      <c r="NDJ2" s="2104"/>
      <c r="NDK2" s="2104"/>
      <c r="NDL2" s="2104"/>
      <c r="NDM2" s="2104"/>
      <c r="NDN2" s="2104"/>
      <c r="NDO2" s="2104"/>
      <c r="NDP2" s="2104">
        <f>+'IN PHIẾU THU'!NDQ2</f>
        <v>0</v>
      </c>
      <c r="NDQ2" s="2104"/>
      <c r="NDR2" s="2104"/>
      <c r="NDS2" s="2104"/>
      <c r="NDT2" s="2104"/>
      <c r="NDU2" s="2104"/>
      <c r="NDV2" s="2104"/>
      <c r="NDW2" s="2104"/>
      <c r="NDX2" s="2104">
        <f>+'IN PHIẾU THU'!NDY2</f>
        <v>0</v>
      </c>
      <c r="NDY2" s="2104"/>
      <c r="NDZ2" s="2104"/>
      <c r="NEA2" s="2104"/>
      <c r="NEB2" s="2104"/>
      <c r="NEC2" s="2104"/>
      <c r="NED2" s="2104"/>
      <c r="NEE2" s="2104"/>
      <c r="NEF2" s="2104">
        <f>+'IN PHIẾU THU'!NEG2</f>
        <v>0</v>
      </c>
      <c r="NEG2" s="2104"/>
      <c r="NEH2" s="2104"/>
      <c r="NEI2" s="2104"/>
      <c r="NEJ2" s="2104"/>
      <c r="NEK2" s="2104"/>
      <c r="NEL2" s="2104"/>
      <c r="NEM2" s="2104"/>
      <c r="NEN2" s="2104">
        <f>+'IN PHIẾU THU'!NEO2</f>
        <v>0</v>
      </c>
      <c r="NEO2" s="2104"/>
      <c r="NEP2" s="2104"/>
      <c r="NEQ2" s="2104"/>
      <c r="NER2" s="2104"/>
      <c r="NES2" s="2104"/>
      <c r="NET2" s="2104"/>
      <c r="NEU2" s="2104"/>
      <c r="NEV2" s="2104">
        <f>+'IN PHIẾU THU'!NEW2</f>
        <v>0</v>
      </c>
      <c r="NEW2" s="2104"/>
      <c r="NEX2" s="2104"/>
      <c r="NEY2" s="2104"/>
      <c r="NEZ2" s="2104"/>
      <c r="NFA2" s="2104"/>
      <c r="NFB2" s="2104"/>
      <c r="NFC2" s="2104"/>
      <c r="NFD2" s="2104">
        <f>+'IN PHIẾU THU'!NFE2</f>
        <v>0</v>
      </c>
      <c r="NFE2" s="2104"/>
      <c r="NFF2" s="2104"/>
      <c r="NFG2" s="2104"/>
      <c r="NFH2" s="2104"/>
      <c r="NFI2" s="2104"/>
      <c r="NFJ2" s="2104"/>
      <c r="NFK2" s="2104"/>
      <c r="NFL2" s="2104">
        <f>+'IN PHIẾU THU'!NFM2</f>
        <v>0</v>
      </c>
      <c r="NFM2" s="2104"/>
      <c r="NFN2" s="2104"/>
      <c r="NFO2" s="2104"/>
      <c r="NFP2" s="2104"/>
      <c r="NFQ2" s="2104"/>
      <c r="NFR2" s="2104"/>
      <c r="NFS2" s="2104"/>
      <c r="NFT2" s="2104">
        <f>+'IN PHIẾU THU'!NFU2</f>
        <v>0</v>
      </c>
      <c r="NFU2" s="2104"/>
      <c r="NFV2" s="2104"/>
      <c r="NFW2" s="2104"/>
      <c r="NFX2" s="2104"/>
      <c r="NFY2" s="2104"/>
      <c r="NFZ2" s="2104"/>
      <c r="NGA2" s="2104"/>
      <c r="NGB2" s="2104">
        <f>+'IN PHIẾU THU'!NGC2</f>
        <v>0</v>
      </c>
      <c r="NGC2" s="2104"/>
      <c r="NGD2" s="2104"/>
      <c r="NGE2" s="2104"/>
      <c r="NGF2" s="2104"/>
      <c r="NGG2" s="2104"/>
      <c r="NGH2" s="2104"/>
      <c r="NGI2" s="2104"/>
      <c r="NGJ2" s="2104">
        <f>+'IN PHIẾU THU'!NGK2</f>
        <v>0</v>
      </c>
      <c r="NGK2" s="2104"/>
      <c r="NGL2" s="2104"/>
      <c r="NGM2" s="2104"/>
      <c r="NGN2" s="2104"/>
      <c r="NGO2" s="2104"/>
      <c r="NGP2" s="2104"/>
      <c r="NGQ2" s="2104"/>
      <c r="NGR2" s="2104">
        <f>+'IN PHIẾU THU'!NGS2</f>
        <v>0</v>
      </c>
      <c r="NGS2" s="2104"/>
      <c r="NGT2" s="2104"/>
      <c r="NGU2" s="2104"/>
      <c r="NGV2" s="2104"/>
      <c r="NGW2" s="2104"/>
      <c r="NGX2" s="2104"/>
      <c r="NGY2" s="2104"/>
      <c r="NGZ2" s="2104">
        <f>+'IN PHIẾU THU'!NHA2</f>
        <v>0</v>
      </c>
      <c r="NHA2" s="2104"/>
      <c r="NHB2" s="2104"/>
      <c r="NHC2" s="2104"/>
      <c r="NHD2" s="2104"/>
      <c r="NHE2" s="2104"/>
      <c r="NHF2" s="2104"/>
      <c r="NHG2" s="2104"/>
      <c r="NHH2" s="2104">
        <f>+'IN PHIẾU THU'!NHI2</f>
        <v>0</v>
      </c>
      <c r="NHI2" s="2104"/>
      <c r="NHJ2" s="2104"/>
      <c r="NHK2" s="2104"/>
      <c r="NHL2" s="2104"/>
      <c r="NHM2" s="2104"/>
      <c r="NHN2" s="2104"/>
      <c r="NHO2" s="2104"/>
      <c r="NHP2" s="2104">
        <f>+'IN PHIẾU THU'!NHQ2</f>
        <v>0</v>
      </c>
      <c r="NHQ2" s="2104"/>
      <c r="NHR2" s="2104"/>
      <c r="NHS2" s="2104"/>
      <c r="NHT2" s="2104"/>
      <c r="NHU2" s="2104"/>
      <c r="NHV2" s="2104"/>
      <c r="NHW2" s="2104"/>
      <c r="NHX2" s="2104">
        <f>+'IN PHIẾU THU'!NHY2</f>
        <v>0</v>
      </c>
      <c r="NHY2" s="2104"/>
      <c r="NHZ2" s="2104"/>
      <c r="NIA2" s="2104"/>
      <c r="NIB2" s="2104"/>
      <c r="NIC2" s="2104"/>
      <c r="NID2" s="2104"/>
      <c r="NIE2" s="2104"/>
      <c r="NIF2" s="2104">
        <f>+'IN PHIẾU THU'!NIG2</f>
        <v>0</v>
      </c>
      <c r="NIG2" s="2104"/>
      <c r="NIH2" s="2104"/>
      <c r="NII2" s="2104"/>
      <c r="NIJ2" s="2104"/>
      <c r="NIK2" s="2104"/>
      <c r="NIL2" s="2104"/>
      <c r="NIM2" s="2104"/>
      <c r="NIN2" s="2104">
        <f>+'IN PHIẾU THU'!NIO2</f>
        <v>0</v>
      </c>
      <c r="NIO2" s="2104"/>
      <c r="NIP2" s="2104"/>
      <c r="NIQ2" s="2104"/>
      <c r="NIR2" s="2104"/>
      <c r="NIS2" s="2104"/>
      <c r="NIT2" s="2104"/>
      <c r="NIU2" s="2104"/>
      <c r="NIV2" s="2104">
        <f>+'IN PHIẾU THU'!NIW2</f>
        <v>0</v>
      </c>
      <c r="NIW2" s="2104"/>
      <c r="NIX2" s="2104"/>
      <c r="NIY2" s="2104"/>
      <c r="NIZ2" s="2104"/>
      <c r="NJA2" s="2104"/>
      <c r="NJB2" s="2104"/>
      <c r="NJC2" s="2104"/>
      <c r="NJD2" s="2104">
        <f>+'IN PHIẾU THU'!NJE2</f>
        <v>0</v>
      </c>
      <c r="NJE2" s="2104"/>
      <c r="NJF2" s="2104"/>
      <c r="NJG2" s="2104"/>
      <c r="NJH2" s="2104"/>
      <c r="NJI2" s="2104"/>
      <c r="NJJ2" s="2104"/>
      <c r="NJK2" s="2104"/>
      <c r="NJL2" s="2104">
        <f>+'IN PHIẾU THU'!NJM2</f>
        <v>0</v>
      </c>
      <c r="NJM2" s="2104"/>
      <c r="NJN2" s="2104"/>
      <c r="NJO2" s="2104"/>
      <c r="NJP2" s="2104"/>
      <c r="NJQ2" s="2104"/>
      <c r="NJR2" s="2104"/>
      <c r="NJS2" s="2104"/>
      <c r="NJT2" s="2104">
        <f>+'IN PHIẾU THU'!NJU2</f>
        <v>0</v>
      </c>
      <c r="NJU2" s="2104"/>
      <c r="NJV2" s="2104"/>
      <c r="NJW2" s="2104"/>
      <c r="NJX2" s="2104"/>
      <c r="NJY2" s="2104"/>
      <c r="NJZ2" s="2104"/>
      <c r="NKA2" s="2104"/>
      <c r="NKB2" s="2104">
        <f>+'IN PHIẾU THU'!NKC2</f>
        <v>0</v>
      </c>
      <c r="NKC2" s="2104"/>
      <c r="NKD2" s="2104"/>
      <c r="NKE2" s="2104"/>
      <c r="NKF2" s="2104"/>
      <c r="NKG2" s="2104"/>
      <c r="NKH2" s="2104"/>
      <c r="NKI2" s="2104"/>
      <c r="NKJ2" s="2104">
        <f>+'IN PHIẾU THU'!NKK2</f>
        <v>0</v>
      </c>
      <c r="NKK2" s="2104"/>
      <c r="NKL2" s="2104"/>
      <c r="NKM2" s="2104"/>
      <c r="NKN2" s="2104"/>
      <c r="NKO2" s="2104"/>
      <c r="NKP2" s="2104"/>
      <c r="NKQ2" s="2104"/>
      <c r="NKR2" s="2104">
        <f>+'IN PHIẾU THU'!NKS2</f>
        <v>0</v>
      </c>
      <c r="NKS2" s="2104"/>
      <c r="NKT2" s="2104"/>
      <c r="NKU2" s="2104"/>
      <c r="NKV2" s="2104"/>
      <c r="NKW2" s="2104"/>
      <c r="NKX2" s="2104"/>
      <c r="NKY2" s="2104"/>
      <c r="NKZ2" s="2104">
        <f>+'IN PHIẾU THU'!NLA2</f>
        <v>0</v>
      </c>
      <c r="NLA2" s="2104"/>
      <c r="NLB2" s="2104"/>
      <c r="NLC2" s="2104"/>
      <c r="NLD2" s="2104"/>
      <c r="NLE2" s="2104"/>
      <c r="NLF2" s="2104"/>
      <c r="NLG2" s="2104"/>
      <c r="NLH2" s="2104">
        <f>+'IN PHIẾU THU'!NLI2</f>
        <v>0</v>
      </c>
      <c r="NLI2" s="2104"/>
      <c r="NLJ2" s="2104"/>
      <c r="NLK2" s="2104"/>
      <c r="NLL2" s="2104"/>
      <c r="NLM2" s="2104"/>
      <c r="NLN2" s="2104"/>
      <c r="NLO2" s="2104"/>
      <c r="NLP2" s="2104">
        <f>+'IN PHIẾU THU'!NLQ2</f>
        <v>0</v>
      </c>
      <c r="NLQ2" s="2104"/>
      <c r="NLR2" s="2104"/>
      <c r="NLS2" s="2104"/>
      <c r="NLT2" s="2104"/>
      <c r="NLU2" s="2104"/>
      <c r="NLV2" s="2104"/>
      <c r="NLW2" s="2104"/>
      <c r="NLX2" s="2104">
        <f>+'IN PHIẾU THU'!NLY2</f>
        <v>0</v>
      </c>
      <c r="NLY2" s="2104"/>
      <c r="NLZ2" s="2104"/>
      <c r="NMA2" s="2104"/>
      <c r="NMB2" s="2104"/>
      <c r="NMC2" s="2104"/>
      <c r="NMD2" s="2104"/>
      <c r="NME2" s="2104"/>
      <c r="NMF2" s="2104">
        <f>+'IN PHIẾU THU'!NMG2</f>
        <v>0</v>
      </c>
      <c r="NMG2" s="2104"/>
      <c r="NMH2" s="2104"/>
      <c r="NMI2" s="2104"/>
      <c r="NMJ2" s="2104"/>
      <c r="NMK2" s="2104"/>
      <c r="NML2" s="2104"/>
      <c r="NMM2" s="2104"/>
      <c r="NMN2" s="2104">
        <f>+'IN PHIẾU THU'!NMO2</f>
        <v>0</v>
      </c>
      <c r="NMO2" s="2104"/>
      <c r="NMP2" s="2104"/>
      <c r="NMQ2" s="2104"/>
      <c r="NMR2" s="2104"/>
      <c r="NMS2" s="2104"/>
      <c r="NMT2" s="2104"/>
      <c r="NMU2" s="2104"/>
      <c r="NMV2" s="2104">
        <f>+'IN PHIẾU THU'!NMW2</f>
        <v>0</v>
      </c>
      <c r="NMW2" s="2104"/>
      <c r="NMX2" s="2104"/>
      <c r="NMY2" s="2104"/>
      <c r="NMZ2" s="2104"/>
      <c r="NNA2" s="2104"/>
      <c r="NNB2" s="2104"/>
      <c r="NNC2" s="2104"/>
      <c r="NND2" s="2104">
        <f>+'IN PHIẾU THU'!NNE2</f>
        <v>0</v>
      </c>
      <c r="NNE2" s="2104"/>
      <c r="NNF2" s="2104"/>
      <c r="NNG2" s="2104"/>
      <c r="NNH2" s="2104"/>
      <c r="NNI2" s="2104"/>
      <c r="NNJ2" s="2104"/>
      <c r="NNK2" s="2104"/>
      <c r="NNL2" s="2104">
        <f>+'IN PHIẾU THU'!NNM2</f>
        <v>0</v>
      </c>
      <c r="NNM2" s="2104"/>
      <c r="NNN2" s="2104"/>
      <c r="NNO2" s="2104"/>
      <c r="NNP2" s="2104"/>
      <c r="NNQ2" s="2104"/>
      <c r="NNR2" s="2104"/>
      <c r="NNS2" s="2104"/>
      <c r="NNT2" s="2104">
        <f>+'IN PHIẾU THU'!NNU2</f>
        <v>0</v>
      </c>
      <c r="NNU2" s="2104"/>
      <c r="NNV2" s="2104"/>
      <c r="NNW2" s="2104"/>
      <c r="NNX2" s="2104"/>
      <c r="NNY2" s="2104"/>
      <c r="NNZ2" s="2104"/>
      <c r="NOA2" s="2104"/>
      <c r="NOB2" s="2104">
        <f>+'IN PHIẾU THU'!NOC2</f>
        <v>0</v>
      </c>
      <c r="NOC2" s="2104"/>
      <c r="NOD2" s="2104"/>
      <c r="NOE2" s="2104"/>
      <c r="NOF2" s="2104"/>
      <c r="NOG2" s="2104"/>
      <c r="NOH2" s="2104"/>
      <c r="NOI2" s="2104"/>
      <c r="NOJ2" s="2104">
        <f>+'IN PHIẾU THU'!NOK2</f>
        <v>0</v>
      </c>
      <c r="NOK2" s="2104"/>
      <c r="NOL2" s="2104"/>
      <c r="NOM2" s="2104"/>
      <c r="NON2" s="2104"/>
      <c r="NOO2" s="2104"/>
      <c r="NOP2" s="2104"/>
      <c r="NOQ2" s="2104"/>
      <c r="NOR2" s="2104">
        <f>+'IN PHIẾU THU'!NOS2</f>
        <v>0</v>
      </c>
      <c r="NOS2" s="2104"/>
      <c r="NOT2" s="2104"/>
      <c r="NOU2" s="2104"/>
      <c r="NOV2" s="2104"/>
      <c r="NOW2" s="2104"/>
      <c r="NOX2" s="2104"/>
      <c r="NOY2" s="2104"/>
      <c r="NOZ2" s="2104">
        <f>+'IN PHIẾU THU'!NPA2</f>
        <v>0</v>
      </c>
      <c r="NPA2" s="2104"/>
      <c r="NPB2" s="2104"/>
      <c r="NPC2" s="2104"/>
      <c r="NPD2" s="2104"/>
      <c r="NPE2" s="2104"/>
      <c r="NPF2" s="2104"/>
      <c r="NPG2" s="2104"/>
      <c r="NPH2" s="2104">
        <f>+'IN PHIẾU THU'!NPI2</f>
        <v>0</v>
      </c>
      <c r="NPI2" s="2104"/>
      <c r="NPJ2" s="2104"/>
      <c r="NPK2" s="2104"/>
      <c r="NPL2" s="2104"/>
      <c r="NPM2" s="2104"/>
      <c r="NPN2" s="2104"/>
      <c r="NPO2" s="2104"/>
      <c r="NPP2" s="2104">
        <f>+'IN PHIẾU THU'!NPQ2</f>
        <v>0</v>
      </c>
      <c r="NPQ2" s="2104"/>
      <c r="NPR2" s="2104"/>
      <c r="NPS2" s="2104"/>
      <c r="NPT2" s="2104"/>
      <c r="NPU2" s="2104"/>
      <c r="NPV2" s="2104"/>
      <c r="NPW2" s="2104"/>
      <c r="NPX2" s="2104">
        <f>+'IN PHIẾU THU'!NPY2</f>
        <v>0</v>
      </c>
      <c r="NPY2" s="2104"/>
      <c r="NPZ2" s="2104"/>
      <c r="NQA2" s="2104"/>
      <c r="NQB2" s="2104"/>
      <c r="NQC2" s="2104"/>
      <c r="NQD2" s="2104"/>
      <c r="NQE2" s="2104"/>
      <c r="NQF2" s="2104">
        <f>+'IN PHIẾU THU'!NQG2</f>
        <v>0</v>
      </c>
      <c r="NQG2" s="2104"/>
      <c r="NQH2" s="2104"/>
      <c r="NQI2" s="2104"/>
      <c r="NQJ2" s="2104"/>
      <c r="NQK2" s="2104"/>
      <c r="NQL2" s="2104"/>
      <c r="NQM2" s="2104"/>
      <c r="NQN2" s="2104">
        <f>+'IN PHIẾU THU'!NQO2</f>
        <v>0</v>
      </c>
      <c r="NQO2" s="2104"/>
      <c r="NQP2" s="2104"/>
      <c r="NQQ2" s="2104"/>
      <c r="NQR2" s="2104"/>
      <c r="NQS2" s="2104"/>
      <c r="NQT2" s="2104"/>
      <c r="NQU2" s="2104"/>
      <c r="NQV2" s="2104">
        <f>+'IN PHIẾU THU'!NQW2</f>
        <v>0</v>
      </c>
      <c r="NQW2" s="2104"/>
      <c r="NQX2" s="2104"/>
      <c r="NQY2" s="2104"/>
      <c r="NQZ2" s="2104"/>
      <c r="NRA2" s="2104"/>
      <c r="NRB2" s="2104"/>
      <c r="NRC2" s="2104"/>
      <c r="NRD2" s="2104">
        <f>+'IN PHIẾU THU'!NRE2</f>
        <v>0</v>
      </c>
      <c r="NRE2" s="2104"/>
      <c r="NRF2" s="2104"/>
      <c r="NRG2" s="2104"/>
      <c r="NRH2" s="2104"/>
      <c r="NRI2" s="2104"/>
      <c r="NRJ2" s="2104"/>
      <c r="NRK2" s="2104"/>
      <c r="NRL2" s="2104">
        <f>+'IN PHIẾU THU'!NRM2</f>
        <v>0</v>
      </c>
      <c r="NRM2" s="2104"/>
      <c r="NRN2" s="2104"/>
      <c r="NRO2" s="2104"/>
      <c r="NRP2" s="2104"/>
      <c r="NRQ2" s="2104"/>
      <c r="NRR2" s="2104"/>
      <c r="NRS2" s="2104"/>
      <c r="NRT2" s="2104">
        <f>+'IN PHIẾU THU'!NRU2</f>
        <v>0</v>
      </c>
      <c r="NRU2" s="2104"/>
      <c r="NRV2" s="2104"/>
      <c r="NRW2" s="2104"/>
      <c r="NRX2" s="2104"/>
      <c r="NRY2" s="2104"/>
      <c r="NRZ2" s="2104"/>
      <c r="NSA2" s="2104"/>
      <c r="NSB2" s="2104">
        <f>+'IN PHIẾU THU'!NSC2</f>
        <v>0</v>
      </c>
      <c r="NSC2" s="2104"/>
      <c r="NSD2" s="2104"/>
      <c r="NSE2" s="2104"/>
      <c r="NSF2" s="2104"/>
      <c r="NSG2" s="2104"/>
      <c r="NSH2" s="2104"/>
      <c r="NSI2" s="2104"/>
      <c r="NSJ2" s="2104">
        <f>+'IN PHIẾU THU'!NSK2</f>
        <v>0</v>
      </c>
      <c r="NSK2" s="2104"/>
      <c r="NSL2" s="2104"/>
      <c r="NSM2" s="2104"/>
      <c r="NSN2" s="2104"/>
      <c r="NSO2" s="2104"/>
      <c r="NSP2" s="2104"/>
      <c r="NSQ2" s="2104"/>
      <c r="NSR2" s="2104">
        <f>+'IN PHIẾU THU'!NSS2</f>
        <v>0</v>
      </c>
      <c r="NSS2" s="2104"/>
      <c r="NST2" s="2104"/>
      <c r="NSU2" s="2104"/>
      <c r="NSV2" s="2104"/>
      <c r="NSW2" s="2104"/>
      <c r="NSX2" s="2104"/>
      <c r="NSY2" s="2104"/>
      <c r="NSZ2" s="2104">
        <f>+'IN PHIẾU THU'!NTA2</f>
        <v>0</v>
      </c>
      <c r="NTA2" s="2104"/>
      <c r="NTB2" s="2104"/>
      <c r="NTC2" s="2104"/>
      <c r="NTD2" s="2104"/>
      <c r="NTE2" s="2104"/>
      <c r="NTF2" s="2104"/>
      <c r="NTG2" s="2104"/>
      <c r="NTH2" s="2104">
        <f>+'IN PHIẾU THU'!NTI2</f>
        <v>0</v>
      </c>
      <c r="NTI2" s="2104"/>
      <c r="NTJ2" s="2104"/>
      <c r="NTK2" s="2104"/>
      <c r="NTL2" s="2104"/>
      <c r="NTM2" s="2104"/>
      <c r="NTN2" s="2104"/>
      <c r="NTO2" s="2104"/>
      <c r="NTP2" s="2104">
        <f>+'IN PHIẾU THU'!NTQ2</f>
        <v>0</v>
      </c>
      <c r="NTQ2" s="2104"/>
      <c r="NTR2" s="2104"/>
      <c r="NTS2" s="2104"/>
      <c r="NTT2" s="2104"/>
      <c r="NTU2" s="2104"/>
      <c r="NTV2" s="2104"/>
      <c r="NTW2" s="2104"/>
      <c r="NTX2" s="2104">
        <f>+'IN PHIẾU THU'!NTY2</f>
        <v>0</v>
      </c>
      <c r="NTY2" s="2104"/>
      <c r="NTZ2" s="2104"/>
      <c r="NUA2" s="2104"/>
      <c r="NUB2" s="2104"/>
      <c r="NUC2" s="2104"/>
      <c r="NUD2" s="2104"/>
      <c r="NUE2" s="2104"/>
      <c r="NUF2" s="2104">
        <f>+'IN PHIẾU THU'!NUG2</f>
        <v>0</v>
      </c>
      <c r="NUG2" s="2104"/>
      <c r="NUH2" s="2104"/>
      <c r="NUI2" s="2104"/>
      <c r="NUJ2" s="2104"/>
      <c r="NUK2" s="2104"/>
      <c r="NUL2" s="2104"/>
      <c r="NUM2" s="2104"/>
      <c r="NUN2" s="2104">
        <f>+'IN PHIẾU THU'!NUO2</f>
        <v>0</v>
      </c>
      <c r="NUO2" s="2104"/>
      <c r="NUP2" s="2104"/>
      <c r="NUQ2" s="2104"/>
      <c r="NUR2" s="2104"/>
      <c r="NUS2" s="2104"/>
      <c r="NUT2" s="2104"/>
      <c r="NUU2" s="2104"/>
      <c r="NUV2" s="2104">
        <f>+'IN PHIẾU THU'!NUW2</f>
        <v>0</v>
      </c>
      <c r="NUW2" s="2104"/>
      <c r="NUX2" s="2104"/>
      <c r="NUY2" s="2104"/>
      <c r="NUZ2" s="2104"/>
      <c r="NVA2" s="2104"/>
      <c r="NVB2" s="2104"/>
      <c r="NVC2" s="2104"/>
      <c r="NVD2" s="2104">
        <f>+'IN PHIẾU THU'!NVE2</f>
        <v>0</v>
      </c>
      <c r="NVE2" s="2104"/>
      <c r="NVF2" s="2104"/>
      <c r="NVG2" s="2104"/>
      <c r="NVH2" s="2104"/>
      <c r="NVI2" s="2104"/>
      <c r="NVJ2" s="2104"/>
      <c r="NVK2" s="2104"/>
      <c r="NVL2" s="2104">
        <f>+'IN PHIẾU THU'!NVM2</f>
        <v>0</v>
      </c>
      <c r="NVM2" s="2104"/>
      <c r="NVN2" s="2104"/>
      <c r="NVO2" s="2104"/>
      <c r="NVP2" s="2104"/>
      <c r="NVQ2" s="2104"/>
      <c r="NVR2" s="2104"/>
      <c r="NVS2" s="2104"/>
      <c r="NVT2" s="2104">
        <f>+'IN PHIẾU THU'!NVU2</f>
        <v>0</v>
      </c>
      <c r="NVU2" s="2104"/>
      <c r="NVV2" s="2104"/>
      <c r="NVW2" s="2104"/>
      <c r="NVX2" s="2104"/>
      <c r="NVY2" s="2104"/>
      <c r="NVZ2" s="2104"/>
      <c r="NWA2" s="2104"/>
      <c r="NWB2" s="2104">
        <f>+'IN PHIẾU THU'!NWC2</f>
        <v>0</v>
      </c>
      <c r="NWC2" s="2104"/>
      <c r="NWD2" s="2104"/>
      <c r="NWE2" s="2104"/>
      <c r="NWF2" s="2104"/>
      <c r="NWG2" s="2104"/>
      <c r="NWH2" s="2104"/>
      <c r="NWI2" s="2104"/>
      <c r="NWJ2" s="2104">
        <f>+'IN PHIẾU THU'!NWK2</f>
        <v>0</v>
      </c>
      <c r="NWK2" s="2104"/>
      <c r="NWL2" s="2104"/>
      <c r="NWM2" s="2104"/>
      <c r="NWN2" s="2104"/>
      <c r="NWO2" s="2104"/>
      <c r="NWP2" s="2104"/>
      <c r="NWQ2" s="2104"/>
      <c r="NWR2" s="2104">
        <f>+'IN PHIẾU THU'!NWS2</f>
        <v>0</v>
      </c>
      <c r="NWS2" s="2104"/>
      <c r="NWT2" s="2104"/>
      <c r="NWU2" s="2104"/>
      <c r="NWV2" s="2104"/>
      <c r="NWW2" s="2104"/>
      <c r="NWX2" s="2104"/>
      <c r="NWY2" s="2104"/>
      <c r="NWZ2" s="2104">
        <f>+'IN PHIẾU THU'!NXA2</f>
        <v>0</v>
      </c>
      <c r="NXA2" s="2104"/>
      <c r="NXB2" s="2104"/>
      <c r="NXC2" s="2104"/>
      <c r="NXD2" s="2104"/>
      <c r="NXE2" s="2104"/>
      <c r="NXF2" s="2104"/>
      <c r="NXG2" s="2104"/>
      <c r="NXH2" s="2104">
        <f>+'IN PHIẾU THU'!NXI2</f>
        <v>0</v>
      </c>
      <c r="NXI2" s="2104"/>
      <c r="NXJ2" s="2104"/>
      <c r="NXK2" s="2104"/>
      <c r="NXL2" s="2104"/>
      <c r="NXM2" s="2104"/>
      <c r="NXN2" s="2104"/>
      <c r="NXO2" s="2104"/>
      <c r="NXP2" s="2104">
        <f>+'IN PHIẾU THU'!NXQ2</f>
        <v>0</v>
      </c>
      <c r="NXQ2" s="2104"/>
      <c r="NXR2" s="2104"/>
      <c r="NXS2" s="2104"/>
      <c r="NXT2" s="2104"/>
      <c r="NXU2" s="2104"/>
      <c r="NXV2" s="2104"/>
      <c r="NXW2" s="2104"/>
      <c r="NXX2" s="2104">
        <f>+'IN PHIẾU THU'!NXY2</f>
        <v>0</v>
      </c>
      <c r="NXY2" s="2104"/>
      <c r="NXZ2" s="2104"/>
      <c r="NYA2" s="2104"/>
      <c r="NYB2" s="2104"/>
      <c r="NYC2" s="2104"/>
      <c r="NYD2" s="2104"/>
      <c r="NYE2" s="2104"/>
      <c r="NYF2" s="2104">
        <f>+'IN PHIẾU THU'!NYG2</f>
        <v>0</v>
      </c>
      <c r="NYG2" s="2104"/>
      <c r="NYH2" s="2104"/>
      <c r="NYI2" s="2104"/>
      <c r="NYJ2" s="2104"/>
      <c r="NYK2" s="2104"/>
      <c r="NYL2" s="2104"/>
      <c r="NYM2" s="2104"/>
      <c r="NYN2" s="2104">
        <f>+'IN PHIẾU THU'!NYO2</f>
        <v>0</v>
      </c>
      <c r="NYO2" s="2104"/>
      <c r="NYP2" s="2104"/>
      <c r="NYQ2" s="2104"/>
      <c r="NYR2" s="2104"/>
      <c r="NYS2" s="2104"/>
      <c r="NYT2" s="2104"/>
      <c r="NYU2" s="2104"/>
      <c r="NYV2" s="2104">
        <f>+'IN PHIẾU THU'!NYW2</f>
        <v>0</v>
      </c>
      <c r="NYW2" s="2104"/>
      <c r="NYX2" s="2104"/>
      <c r="NYY2" s="2104"/>
      <c r="NYZ2" s="2104"/>
      <c r="NZA2" s="2104"/>
      <c r="NZB2" s="2104"/>
      <c r="NZC2" s="2104"/>
      <c r="NZD2" s="2104">
        <f>+'IN PHIẾU THU'!NZE2</f>
        <v>0</v>
      </c>
      <c r="NZE2" s="2104"/>
      <c r="NZF2" s="2104"/>
      <c r="NZG2" s="2104"/>
      <c r="NZH2" s="2104"/>
      <c r="NZI2" s="2104"/>
      <c r="NZJ2" s="2104"/>
      <c r="NZK2" s="2104"/>
      <c r="NZL2" s="2104">
        <f>+'IN PHIẾU THU'!NZM2</f>
        <v>0</v>
      </c>
      <c r="NZM2" s="2104"/>
      <c r="NZN2" s="2104"/>
      <c r="NZO2" s="2104"/>
      <c r="NZP2" s="2104"/>
      <c r="NZQ2" s="2104"/>
      <c r="NZR2" s="2104"/>
      <c r="NZS2" s="2104"/>
      <c r="NZT2" s="2104">
        <f>+'IN PHIẾU THU'!NZU2</f>
        <v>0</v>
      </c>
      <c r="NZU2" s="2104"/>
      <c r="NZV2" s="2104"/>
      <c r="NZW2" s="2104"/>
      <c r="NZX2" s="2104"/>
      <c r="NZY2" s="2104"/>
      <c r="NZZ2" s="2104"/>
      <c r="OAA2" s="2104"/>
      <c r="OAB2" s="2104">
        <f>+'IN PHIẾU THU'!OAC2</f>
        <v>0</v>
      </c>
      <c r="OAC2" s="2104"/>
      <c r="OAD2" s="2104"/>
      <c r="OAE2" s="2104"/>
      <c r="OAF2" s="2104"/>
      <c r="OAG2" s="2104"/>
      <c r="OAH2" s="2104"/>
      <c r="OAI2" s="2104"/>
      <c r="OAJ2" s="2104">
        <f>+'IN PHIẾU THU'!OAK2</f>
        <v>0</v>
      </c>
      <c r="OAK2" s="2104"/>
      <c r="OAL2" s="2104"/>
      <c r="OAM2" s="2104"/>
      <c r="OAN2" s="2104"/>
      <c r="OAO2" s="2104"/>
      <c r="OAP2" s="2104"/>
      <c r="OAQ2" s="2104"/>
      <c r="OAR2" s="2104">
        <f>+'IN PHIẾU THU'!OAS2</f>
        <v>0</v>
      </c>
      <c r="OAS2" s="2104"/>
      <c r="OAT2" s="2104"/>
      <c r="OAU2" s="2104"/>
      <c r="OAV2" s="2104"/>
      <c r="OAW2" s="2104"/>
      <c r="OAX2" s="2104"/>
      <c r="OAY2" s="2104"/>
      <c r="OAZ2" s="2104">
        <f>+'IN PHIẾU THU'!OBA2</f>
        <v>0</v>
      </c>
      <c r="OBA2" s="2104"/>
      <c r="OBB2" s="2104"/>
      <c r="OBC2" s="2104"/>
      <c r="OBD2" s="2104"/>
      <c r="OBE2" s="2104"/>
      <c r="OBF2" s="2104"/>
      <c r="OBG2" s="2104"/>
      <c r="OBH2" s="2104">
        <f>+'IN PHIẾU THU'!OBI2</f>
        <v>0</v>
      </c>
      <c r="OBI2" s="2104"/>
      <c r="OBJ2" s="2104"/>
      <c r="OBK2" s="2104"/>
      <c r="OBL2" s="2104"/>
      <c r="OBM2" s="2104"/>
      <c r="OBN2" s="2104"/>
      <c r="OBO2" s="2104"/>
      <c r="OBP2" s="2104">
        <f>+'IN PHIẾU THU'!OBQ2</f>
        <v>0</v>
      </c>
      <c r="OBQ2" s="2104"/>
      <c r="OBR2" s="2104"/>
      <c r="OBS2" s="2104"/>
      <c r="OBT2" s="2104"/>
      <c r="OBU2" s="2104"/>
      <c r="OBV2" s="2104"/>
      <c r="OBW2" s="2104"/>
      <c r="OBX2" s="2104">
        <f>+'IN PHIẾU THU'!OBY2</f>
        <v>0</v>
      </c>
      <c r="OBY2" s="2104"/>
      <c r="OBZ2" s="2104"/>
      <c r="OCA2" s="2104"/>
      <c r="OCB2" s="2104"/>
      <c r="OCC2" s="2104"/>
      <c r="OCD2" s="2104"/>
      <c r="OCE2" s="2104"/>
      <c r="OCF2" s="2104">
        <f>+'IN PHIẾU THU'!OCG2</f>
        <v>0</v>
      </c>
      <c r="OCG2" s="2104"/>
      <c r="OCH2" s="2104"/>
      <c r="OCI2" s="2104"/>
      <c r="OCJ2" s="2104"/>
      <c r="OCK2" s="2104"/>
      <c r="OCL2" s="2104"/>
      <c r="OCM2" s="2104"/>
      <c r="OCN2" s="2104">
        <f>+'IN PHIẾU THU'!OCO2</f>
        <v>0</v>
      </c>
      <c r="OCO2" s="2104"/>
      <c r="OCP2" s="2104"/>
      <c r="OCQ2" s="2104"/>
      <c r="OCR2" s="2104"/>
      <c r="OCS2" s="2104"/>
      <c r="OCT2" s="2104"/>
      <c r="OCU2" s="2104"/>
      <c r="OCV2" s="2104">
        <f>+'IN PHIẾU THU'!OCW2</f>
        <v>0</v>
      </c>
      <c r="OCW2" s="2104"/>
      <c r="OCX2" s="2104"/>
      <c r="OCY2" s="2104"/>
      <c r="OCZ2" s="2104"/>
      <c r="ODA2" s="2104"/>
      <c r="ODB2" s="2104"/>
      <c r="ODC2" s="2104"/>
      <c r="ODD2" s="2104">
        <f>+'IN PHIẾU THU'!ODE2</f>
        <v>0</v>
      </c>
      <c r="ODE2" s="2104"/>
      <c r="ODF2" s="2104"/>
      <c r="ODG2" s="2104"/>
      <c r="ODH2" s="2104"/>
      <c r="ODI2" s="2104"/>
      <c r="ODJ2" s="2104"/>
      <c r="ODK2" s="2104"/>
      <c r="ODL2" s="2104">
        <f>+'IN PHIẾU THU'!ODM2</f>
        <v>0</v>
      </c>
      <c r="ODM2" s="2104"/>
      <c r="ODN2" s="2104"/>
      <c r="ODO2" s="2104"/>
      <c r="ODP2" s="2104"/>
      <c r="ODQ2" s="2104"/>
      <c r="ODR2" s="2104"/>
      <c r="ODS2" s="2104"/>
      <c r="ODT2" s="2104">
        <f>+'IN PHIẾU THU'!ODU2</f>
        <v>0</v>
      </c>
      <c r="ODU2" s="2104"/>
      <c r="ODV2" s="2104"/>
      <c r="ODW2" s="2104"/>
      <c r="ODX2" s="2104"/>
      <c r="ODY2" s="2104"/>
      <c r="ODZ2" s="2104"/>
      <c r="OEA2" s="2104"/>
      <c r="OEB2" s="2104">
        <f>+'IN PHIẾU THU'!OEC2</f>
        <v>0</v>
      </c>
      <c r="OEC2" s="2104"/>
      <c r="OED2" s="2104"/>
      <c r="OEE2" s="2104"/>
      <c r="OEF2" s="2104"/>
      <c r="OEG2" s="2104"/>
      <c r="OEH2" s="2104"/>
      <c r="OEI2" s="2104"/>
      <c r="OEJ2" s="2104">
        <f>+'IN PHIẾU THU'!OEK2</f>
        <v>0</v>
      </c>
      <c r="OEK2" s="2104"/>
      <c r="OEL2" s="2104"/>
      <c r="OEM2" s="2104"/>
      <c r="OEN2" s="2104"/>
      <c r="OEO2" s="2104"/>
      <c r="OEP2" s="2104"/>
      <c r="OEQ2" s="2104"/>
      <c r="OER2" s="2104">
        <f>+'IN PHIẾU THU'!OES2</f>
        <v>0</v>
      </c>
      <c r="OES2" s="2104"/>
      <c r="OET2" s="2104"/>
      <c r="OEU2" s="2104"/>
      <c r="OEV2" s="2104"/>
      <c r="OEW2" s="2104"/>
      <c r="OEX2" s="2104"/>
      <c r="OEY2" s="2104"/>
      <c r="OEZ2" s="2104">
        <f>+'IN PHIẾU THU'!OFA2</f>
        <v>0</v>
      </c>
      <c r="OFA2" s="2104"/>
      <c r="OFB2" s="2104"/>
      <c r="OFC2" s="2104"/>
      <c r="OFD2" s="2104"/>
      <c r="OFE2" s="2104"/>
      <c r="OFF2" s="2104"/>
      <c r="OFG2" s="2104"/>
      <c r="OFH2" s="2104">
        <f>+'IN PHIẾU THU'!OFI2</f>
        <v>0</v>
      </c>
      <c r="OFI2" s="2104"/>
      <c r="OFJ2" s="2104"/>
      <c r="OFK2" s="2104"/>
      <c r="OFL2" s="2104"/>
      <c r="OFM2" s="2104"/>
      <c r="OFN2" s="2104"/>
      <c r="OFO2" s="2104"/>
      <c r="OFP2" s="2104">
        <f>+'IN PHIẾU THU'!OFQ2</f>
        <v>0</v>
      </c>
      <c r="OFQ2" s="2104"/>
      <c r="OFR2" s="2104"/>
      <c r="OFS2" s="2104"/>
      <c r="OFT2" s="2104"/>
      <c r="OFU2" s="2104"/>
      <c r="OFV2" s="2104"/>
      <c r="OFW2" s="2104"/>
      <c r="OFX2" s="2104">
        <f>+'IN PHIẾU THU'!OFY2</f>
        <v>0</v>
      </c>
      <c r="OFY2" s="2104"/>
      <c r="OFZ2" s="2104"/>
      <c r="OGA2" s="2104"/>
      <c r="OGB2" s="2104"/>
      <c r="OGC2" s="2104"/>
      <c r="OGD2" s="2104"/>
      <c r="OGE2" s="2104"/>
      <c r="OGF2" s="2104">
        <f>+'IN PHIẾU THU'!OGG2</f>
        <v>0</v>
      </c>
      <c r="OGG2" s="2104"/>
      <c r="OGH2" s="2104"/>
      <c r="OGI2" s="2104"/>
      <c r="OGJ2" s="2104"/>
      <c r="OGK2" s="2104"/>
      <c r="OGL2" s="2104"/>
      <c r="OGM2" s="2104"/>
      <c r="OGN2" s="2104">
        <f>+'IN PHIẾU THU'!OGO2</f>
        <v>0</v>
      </c>
      <c r="OGO2" s="2104"/>
      <c r="OGP2" s="2104"/>
      <c r="OGQ2" s="2104"/>
      <c r="OGR2" s="2104"/>
      <c r="OGS2" s="2104"/>
      <c r="OGT2" s="2104"/>
      <c r="OGU2" s="2104"/>
      <c r="OGV2" s="2104">
        <f>+'IN PHIẾU THU'!OGW2</f>
        <v>0</v>
      </c>
      <c r="OGW2" s="2104"/>
      <c r="OGX2" s="2104"/>
      <c r="OGY2" s="2104"/>
      <c r="OGZ2" s="2104"/>
      <c r="OHA2" s="2104"/>
      <c r="OHB2" s="2104"/>
      <c r="OHC2" s="2104"/>
      <c r="OHD2" s="2104">
        <f>+'IN PHIẾU THU'!OHE2</f>
        <v>0</v>
      </c>
      <c r="OHE2" s="2104"/>
      <c r="OHF2" s="2104"/>
      <c r="OHG2" s="2104"/>
      <c r="OHH2" s="2104"/>
      <c r="OHI2" s="2104"/>
      <c r="OHJ2" s="2104"/>
      <c r="OHK2" s="2104"/>
      <c r="OHL2" s="2104">
        <f>+'IN PHIẾU THU'!OHM2</f>
        <v>0</v>
      </c>
      <c r="OHM2" s="2104"/>
      <c r="OHN2" s="2104"/>
      <c r="OHO2" s="2104"/>
      <c r="OHP2" s="2104"/>
      <c r="OHQ2" s="2104"/>
      <c r="OHR2" s="2104"/>
      <c r="OHS2" s="2104"/>
      <c r="OHT2" s="2104">
        <f>+'IN PHIẾU THU'!OHU2</f>
        <v>0</v>
      </c>
      <c r="OHU2" s="2104"/>
      <c r="OHV2" s="2104"/>
      <c r="OHW2" s="2104"/>
      <c r="OHX2" s="2104"/>
      <c r="OHY2" s="2104"/>
      <c r="OHZ2" s="2104"/>
      <c r="OIA2" s="2104"/>
      <c r="OIB2" s="2104">
        <f>+'IN PHIẾU THU'!OIC2</f>
        <v>0</v>
      </c>
      <c r="OIC2" s="2104"/>
      <c r="OID2" s="2104"/>
      <c r="OIE2" s="2104"/>
      <c r="OIF2" s="2104"/>
      <c r="OIG2" s="2104"/>
      <c r="OIH2" s="2104"/>
      <c r="OII2" s="2104"/>
      <c r="OIJ2" s="2104">
        <f>+'IN PHIẾU THU'!OIK2</f>
        <v>0</v>
      </c>
      <c r="OIK2" s="2104"/>
      <c r="OIL2" s="2104"/>
      <c r="OIM2" s="2104"/>
      <c r="OIN2" s="2104"/>
      <c r="OIO2" s="2104"/>
      <c r="OIP2" s="2104"/>
      <c r="OIQ2" s="2104"/>
      <c r="OIR2" s="2104">
        <f>+'IN PHIẾU THU'!OIS2</f>
        <v>0</v>
      </c>
      <c r="OIS2" s="2104"/>
      <c r="OIT2" s="2104"/>
      <c r="OIU2" s="2104"/>
      <c r="OIV2" s="2104"/>
      <c r="OIW2" s="2104"/>
      <c r="OIX2" s="2104"/>
      <c r="OIY2" s="2104"/>
      <c r="OIZ2" s="2104">
        <f>+'IN PHIẾU THU'!OJA2</f>
        <v>0</v>
      </c>
      <c r="OJA2" s="2104"/>
      <c r="OJB2" s="2104"/>
      <c r="OJC2" s="2104"/>
      <c r="OJD2" s="2104"/>
      <c r="OJE2" s="2104"/>
      <c r="OJF2" s="2104"/>
      <c r="OJG2" s="2104"/>
      <c r="OJH2" s="2104">
        <f>+'IN PHIẾU THU'!OJI2</f>
        <v>0</v>
      </c>
      <c r="OJI2" s="2104"/>
      <c r="OJJ2" s="2104"/>
      <c r="OJK2" s="2104"/>
      <c r="OJL2" s="2104"/>
      <c r="OJM2" s="2104"/>
      <c r="OJN2" s="2104"/>
      <c r="OJO2" s="2104"/>
      <c r="OJP2" s="2104">
        <f>+'IN PHIẾU THU'!OJQ2</f>
        <v>0</v>
      </c>
      <c r="OJQ2" s="2104"/>
      <c r="OJR2" s="2104"/>
      <c r="OJS2" s="2104"/>
      <c r="OJT2" s="2104"/>
      <c r="OJU2" s="2104"/>
      <c r="OJV2" s="2104"/>
      <c r="OJW2" s="2104"/>
      <c r="OJX2" s="2104">
        <f>+'IN PHIẾU THU'!OJY2</f>
        <v>0</v>
      </c>
      <c r="OJY2" s="2104"/>
      <c r="OJZ2" s="2104"/>
      <c r="OKA2" s="2104"/>
      <c r="OKB2" s="2104"/>
      <c r="OKC2" s="2104"/>
      <c r="OKD2" s="2104"/>
      <c r="OKE2" s="2104"/>
      <c r="OKF2" s="2104">
        <f>+'IN PHIẾU THU'!OKG2</f>
        <v>0</v>
      </c>
      <c r="OKG2" s="2104"/>
      <c r="OKH2" s="2104"/>
      <c r="OKI2" s="2104"/>
      <c r="OKJ2" s="2104"/>
      <c r="OKK2" s="2104"/>
      <c r="OKL2" s="2104"/>
      <c r="OKM2" s="2104"/>
      <c r="OKN2" s="2104">
        <f>+'IN PHIẾU THU'!OKO2</f>
        <v>0</v>
      </c>
      <c r="OKO2" s="2104"/>
      <c r="OKP2" s="2104"/>
      <c r="OKQ2" s="2104"/>
      <c r="OKR2" s="2104"/>
      <c r="OKS2" s="2104"/>
      <c r="OKT2" s="2104"/>
      <c r="OKU2" s="2104"/>
      <c r="OKV2" s="2104">
        <f>+'IN PHIẾU THU'!OKW2</f>
        <v>0</v>
      </c>
      <c r="OKW2" s="2104"/>
      <c r="OKX2" s="2104"/>
      <c r="OKY2" s="2104"/>
      <c r="OKZ2" s="2104"/>
      <c r="OLA2" s="2104"/>
      <c r="OLB2" s="2104"/>
      <c r="OLC2" s="2104"/>
      <c r="OLD2" s="2104">
        <f>+'IN PHIẾU THU'!OLE2</f>
        <v>0</v>
      </c>
      <c r="OLE2" s="2104"/>
      <c r="OLF2" s="2104"/>
      <c r="OLG2" s="2104"/>
      <c r="OLH2" s="2104"/>
      <c r="OLI2" s="2104"/>
      <c r="OLJ2" s="2104"/>
      <c r="OLK2" s="2104"/>
      <c r="OLL2" s="2104">
        <f>+'IN PHIẾU THU'!OLM2</f>
        <v>0</v>
      </c>
      <c r="OLM2" s="2104"/>
      <c r="OLN2" s="2104"/>
      <c r="OLO2" s="2104"/>
      <c r="OLP2" s="2104"/>
      <c r="OLQ2" s="2104"/>
      <c r="OLR2" s="2104"/>
      <c r="OLS2" s="2104"/>
      <c r="OLT2" s="2104">
        <f>+'IN PHIẾU THU'!OLU2</f>
        <v>0</v>
      </c>
      <c r="OLU2" s="2104"/>
      <c r="OLV2" s="2104"/>
      <c r="OLW2" s="2104"/>
      <c r="OLX2" s="2104"/>
      <c r="OLY2" s="2104"/>
      <c r="OLZ2" s="2104"/>
      <c r="OMA2" s="2104"/>
      <c r="OMB2" s="2104">
        <f>+'IN PHIẾU THU'!OMC2</f>
        <v>0</v>
      </c>
      <c r="OMC2" s="2104"/>
      <c r="OMD2" s="2104"/>
      <c r="OME2" s="2104"/>
      <c r="OMF2" s="2104"/>
      <c r="OMG2" s="2104"/>
      <c r="OMH2" s="2104"/>
      <c r="OMI2" s="2104"/>
      <c r="OMJ2" s="2104">
        <f>+'IN PHIẾU THU'!OMK2</f>
        <v>0</v>
      </c>
      <c r="OMK2" s="2104"/>
      <c r="OML2" s="2104"/>
      <c r="OMM2" s="2104"/>
      <c r="OMN2" s="2104"/>
      <c r="OMO2" s="2104"/>
      <c r="OMP2" s="2104"/>
      <c r="OMQ2" s="2104"/>
      <c r="OMR2" s="2104">
        <f>+'IN PHIẾU THU'!OMS2</f>
        <v>0</v>
      </c>
      <c r="OMS2" s="2104"/>
      <c r="OMT2" s="2104"/>
      <c r="OMU2" s="2104"/>
      <c r="OMV2" s="2104"/>
      <c r="OMW2" s="2104"/>
      <c r="OMX2" s="2104"/>
      <c r="OMY2" s="2104"/>
      <c r="OMZ2" s="2104">
        <f>+'IN PHIẾU THU'!ONA2</f>
        <v>0</v>
      </c>
      <c r="ONA2" s="2104"/>
      <c r="ONB2" s="2104"/>
      <c r="ONC2" s="2104"/>
      <c r="OND2" s="2104"/>
      <c r="ONE2" s="2104"/>
      <c r="ONF2" s="2104"/>
      <c r="ONG2" s="2104"/>
      <c r="ONH2" s="2104">
        <f>+'IN PHIẾU THU'!ONI2</f>
        <v>0</v>
      </c>
      <c r="ONI2" s="2104"/>
      <c r="ONJ2" s="2104"/>
      <c r="ONK2" s="2104"/>
      <c r="ONL2" s="2104"/>
      <c r="ONM2" s="2104"/>
      <c r="ONN2" s="2104"/>
      <c r="ONO2" s="2104"/>
      <c r="ONP2" s="2104">
        <f>+'IN PHIẾU THU'!ONQ2</f>
        <v>0</v>
      </c>
      <c r="ONQ2" s="2104"/>
      <c r="ONR2" s="2104"/>
      <c r="ONS2" s="2104"/>
      <c r="ONT2" s="2104"/>
      <c r="ONU2" s="2104"/>
      <c r="ONV2" s="2104"/>
      <c r="ONW2" s="2104"/>
      <c r="ONX2" s="2104">
        <f>+'IN PHIẾU THU'!ONY2</f>
        <v>0</v>
      </c>
      <c r="ONY2" s="2104"/>
      <c r="ONZ2" s="2104"/>
      <c r="OOA2" s="2104"/>
      <c r="OOB2" s="2104"/>
      <c r="OOC2" s="2104"/>
      <c r="OOD2" s="2104"/>
      <c r="OOE2" s="2104"/>
      <c r="OOF2" s="2104">
        <f>+'IN PHIẾU THU'!OOG2</f>
        <v>0</v>
      </c>
      <c r="OOG2" s="2104"/>
      <c r="OOH2" s="2104"/>
      <c r="OOI2" s="2104"/>
      <c r="OOJ2" s="2104"/>
      <c r="OOK2" s="2104"/>
      <c r="OOL2" s="2104"/>
      <c r="OOM2" s="2104"/>
      <c r="OON2" s="2104">
        <f>+'IN PHIẾU THU'!OOO2</f>
        <v>0</v>
      </c>
      <c r="OOO2" s="2104"/>
      <c r="OOP2" s="2104"/>
      <c r="OOQ2" s="2104"/>
      <c r="OOR2" s="2104"/>
      <c r="OOS2" s="2104"/>
      <c r="OOT2" s="2104"/>
      <c r="OOU2" s="2104"/>
      <c r="OOV2" s="2104">
        <f>+'IN PHIẾU THU'!OOW2</f>
        <v>0</v>
      </c>
      <c r="OOW2" s="2104"/>
      <c r="OOX2" s="2104"/>
      <c r="OOY2" s="2104"/>
      <c r="OOZ2" s="2104"/>
      <c r="OPA2" s="2104"/>
      <c r="OPB2" s="2104"/>
      <c r="OPC2" s="2104"/>
      <c r="OPD2" s="2104">
        <f>+'IN PHIẾU THU'!OPE2</f>
        <v>0</v>
      </c>
      <c r="OPE2" s="2104"/>
      <c r="OPF2" s="2104"/>
      <c r="OPG2" s="2104"/>
      <c r="OPH2" s="2104"/>
      <c r="OPI2" s="2104"/>
      <c r="OPJ2" s="2104"/>
      <c r="OPK2" s="2104"/>
      <c r="OPL2" s="2104">
        <f>+'IN PHIẾU THU'!OPM2</f>
        <v>0</v>
      </c>
      <c r="OPM2" s="2104"/>
      <c r="OPN2" s="2104"/>
      <c r="OPO2" s="2104"/>
      <c r="OPP2" s="2104"/>
      <c r="OPQ2" s="2104"/>
      <c r="OPR2" s="2104"/>
      <c r="OPS2" s="2104"/>
      <c r="OPT2" s="2104">
        <f>+'IN PHIẾU THU'!OPU2</f>
        <v>0</v>
      </c>
      <c r="OPU2" s="2104"/>
      <c r="OPV2" s="2104"/>
      <c r="OPW2" s="2104"/>
      <c r="OPX2" s="2104"/>
      <c r="OPY2" s="2104"/>
      <c r="OPZ2" s="2104"/>
      <c r="OQA2" s="2104"/>
      <c r="OQB2" s="2104">
        <f>+'IN PHIẾU THU'!OQC2</f>
        <v>0</v>
      </c>
      <c r="OQC2" s="2104"/>
      <c r="OQD2" s="2104"/>
      <c r="OQE2" s="2104"/>
      <c r="OQF2" s="2104"/>
      <c r="OQG2" s="2104"/>
      <c r="OQH2" s="2104"/>
      <c r="OQI2" s="2104"/>
      <c r="OQJ2" s="2104">
        <f>+'IN PHIẾU THU'!OQK2</f>
        <v>0</v>
      </c>
      <c r="OQK2" s="2104"/>
      <c r="OQL2" s="2104"/>
      <c r="OQM2" s="2104"/>
      <c r="OQN2" s="2104"/>
      <c r="OQO2" s="2104"/>
      <c r="OQP2" s="2104"/>
      <c r="OQQ2" s="2104"/>
      <c r="OQR2" s="2104">
        <f>+'IN PHIẾU THU'!OQS2</f>
        <v>0</v>
      </c>
      <c r="OQS2" s="2104"/>
      <c r="OQT2" s="2104"/>
      <c r="OQU2" s="2104"/>
      <c r="OQV2" s="2104"/>
      <c r="OQW2" s="2104"/>
      <c r="OQX2" s="2104"/>
      <c r="OQY2" s="2104"/>
      <c r="OQZ2" s="2104">
        <f>+'IN PHIẾU THU'!ORA2</f>
        <v>0</v>
      </c>
      <c r="ORA2" s="2104"/>
      <c r="ORB2" s="2104"/>
      <c r="ORC2" s="2104"/>
      <c r="ORD2" s="2104"/>
      <c r="ORE2" s="2104"/>
      <c r="ORF2" s="2104"/>
      <c r="ORG2" s="2104"/>
      <c r="ORH2" s="2104">
        <f>+'IN PHIẾU THU'!ORI2</f>
        <v>0</v>
      </c>
      <c r="ORI2" s="2104"/>
      <c r="ORJ2" s="2104"/>
      <c r="ORK2" s="2104"/>
      <c r="ORL2" s="2104"/>
      <c r="ORM2" s="2104"/>
      <c r="ORN2" s="2104"/>
      <c r="ORO2" s="2104"/>
      <c r="ORP2" s="2104">
        <f>+'IN PHIẾU THU'!ORQ2</f>
        <v>0</v>
      </c>
      <c r="ORQ2" s="2104"/>
      <c r="ORR2" s="2104"/>
      <c r="ORS2" s="2104"/>
      <c r="ORT2" s="2104"/>
      <c r="ORU2" s="2104"/>
      <c r="ORV2" s="2104"/>
      <c r="ORW2" s="2104"/>
      <c r="ORX2" s="2104">
        <f>+'IN PHIẾU THU'!ORY2</f>
        <v>0</v>
      </c>
      <c r="ORY2" s="2104"/>
      <c r="ORZ2" s="2104"/>
      <c r="OSA2" s="2104"/>
      <c r="OSB2" s="2104"/>
      <c r="OSC2" s="2104"/>
      <c r="OSD2" s="2104"/>
      <c r="OSE2" s="2104"/>
      <c r="OSF2" s="2104">
        <f>+'IN PHIẾU THU'!OSG2</f>
        <v>0</v>
      </c>
      <c r="OSG2" s="2104"/>
      <c r="OSH2" s="2104"/>
      <c r="OSI2" s="2104"/>
      <c r="OSJ2" s="2104"/>
      <c r="OSK2" s="2104"/>
      <c r="OSL2" s="2104"/>
      <c r="OSM2" s="2104"/>
      <c r="OSN2" s="2104">
        <f>+'IN PHIẾU THU'!OSO2</f>
        <v>0</v>
      </c>
      <c r="OSO2" s="2104"/>
      <c r="OSP2" s="2104"/>
      <c r="OSQ2" s="2104"/>
      <c r="OSR2" s="2104"/>
      <c r="OSS2" s="2104"/>
      <c r="OST2" s="2104"/>
      <c r="OSU2" s="2104"/>
      <c r="OSV2" s="2104">
        <f>+'IN PHIẾU THU'!OSW2</f>
        <v>0</v>
      </c>
      <c r="OSW2" s="2104"/>
      <c r="OSX2" s="2104"/>
      <c r="OSY2" s="2104"/>
      <c r="OSZ2" s="2104"/>
      <c r="OTA2" s="2104"/>
      <c r="OTB2" s="2104"/>
      <c r="OTC2" s="2104"/>
      <c r="OTD2" s="2104">
        <f>+'IN PHIẾU THU'!OTE2</f>
        <v>0</v>
      </c>
      <c r="OTE2" s="2104"/>
      <c r="OTF2" s="2104"/>
      <c r="OTG2" s="2104"/>
      <c r="OTH2" s="2104"/>
      <c r="OTI2" s="2104"/>
      <c r="OTJ2" s="2104"/>
      <c r="OTK2" s="2104"/>
      <c r="OTL2" s="2104">
        <f>+'IN PHIẾU THU'!OTM2</f>
        <v>0</v>
      </c>
      <c r="OTM2" s="2104"/>
      <c r="OTN2" s="2104"/>
      <c r="OTO2" s="2104"/>
      <c r="OTP2" s="2104"/>
      <c r="OTQ2" s="2104"/>
      <c r="OTR2" s="2104"/>
      <c r="OTS2" s="2104"/>
      <c r="OTT2" s="2104">
        <f>+'IN PHIẾU THU'!OTU2</f>
        <v>0</v>
      </c>
      <c r="OTU2" s="2104"/>
      <c r="OTV2" s="2104"/>
      <c r="OTW2" s="2104"/>
      <c r="OTX2" s="2104"/>
      <c r="OTY2" s="2104"/>
      <c r="OTZ2" s="2104"/>
      <c r="OUA2" s="2104"/>
      <c r="OUB2" s="2104">
        <f>+'IN PHIẾU THU'!OUC2</f>
        <v>0</v>
      </c>
      <c r="OUC2" s="2104"/>
      <c r="OUD2" s="2104"/>
      <c r="OUE2" s="2104"/>
      <c r="OUF2" s="2104"/>
      <c r="OUG2" s="2104"/>
      <c r="OUH2" s="2104"/>
      <c r="OUI2" s="2104"/>
      <c r="OUJ2" s="2104">
        <f>+'IN PHIẾU THU'!OUK2</f>
        <v>0</v>
      </c>
      <c r="OUK2" s="2104"/>
      <c r="OUL2" s="2104"/>
      <c r="OUM2" s="2104"/>
      <c r="OUN2" s="2104"/>
      <c r="OUO2" s="2104"/>
      <c r="OUP2" s="2104"/>
      <c r="OUQ2" s="2104"/>
      <c r="OUR2" s="2104">
        <f>+'IN PHIẾU THU'!OUS2</f>
        <v>0</v>
      </c>
      <c r="OUS2" s="2104"/>
      <c r="OUT2" s="2104"/>
      <c r="OUU2" s="2104"/>
      <c r="OUV2" s="2104"/>
      <c r="OUW2" s="2104"/>
      <c r="OUX2" s="2104"/>
      <c r="OUY2" s="2104"/>
      <c r="OUZ2" s="2104">
        <f>+'IN PHIẾU THU'!OVA2</f>
        <v>0</v>
      </c>
      <c r="OVA2" s="2104"/>
      <c r="OVB2" s="2104"/>
      <c r="OVC2" s="2104"/>
      <c r="OVD2" s="2104"/>
      <c r="OVE2" s="2104"/>
      <c r="OVF2" s="2104"/>
      <c r="OVG2" s="2104"/>
      <c r="OVH2" s="2104">
        <f>+'IN PHIẾU THU'!OVI2</f>
        <v>0</v>
      </c>
      <c r="OVI2" s="2104"/>
      <c r="OVJ2" s="2104"/>
      <c r="OVK2" s="2104"/>
      <c r="OVL2" s="2104"/>
      <c r="OVM2" s="2104"/>
      <c r="OVN2" s="2104"/>
      <c r="OVO2" s="2104"/>
      <c r="OVP2" s="2104">
        <f>+'IN PHIẾU THU'!OVQ2</f>
        <v>0</v>
      </c>
      <c r="OVQ2" s="2104"/>
      <c r="OVR2" s="2104"/>
      <c r="OVS2" s="2104"/>
      <c r="OVT2" s="2104"/>
      <c r="OVU2" s="2104"/>
      <c r="OVV2" s="2104"/>
      <c r="OVW2" s="2104"/>
      <c r="OVX2" s="2104">
        <f>+'IN PHIẾU THU'!OVY2</f>
        <v>0</v>
      </c>
      <c r="OVY2" s="2104"/>
      <c r="OVZ2" s="2104"/>
      <c r="OWA2" s="2104"/>
      <c r="OWB2" s="2104"/>
      <c r="OWC2" s="2104"/>
      <c r="OWD2" s="2104"/>
      <c r="OWE2" s="2104"/>
      <c r="OWF2" s="2104">
        <f>+'IN PHIẾU THU'!OWG2</f>
        <v>0</v>
      </c>
      <c r="OWG2" s="2104"/>
      <c r="OWH2" s="2104"/>
      <c r="OWI2" s="2104"/>
      <c r="OWJ2" s="2104"/>
      <c r="OWK2" s="2104"/>
      <c r="OWL2" s="2104"/>
      <c r="OWM2" s="2104"/>
      <c r="OWN2" s="2104">
        <f>+'IN PHIẾU THU'!OWO2</f>
        <v>0</v>
      </c>
      <c r="OWO2" s="2104"/>
      <c r="OWP2" s="2104"/>
      <c r="OWQ2" s="2104"/>
      <c r="OWR2" s="2104"/>
      <c r="OWS2" s="2104"/>
      <c r="OWT2" s="2104"/>
      <c r="OWU2" s="2104"/>
      <c r="OWV2" s="2104">
        <f>+'IN PHIẾU THU'!OWW2</f>
        <v>0</v>
      </c>
      <c r="OWW2" s="2104"/>
      <c r="OWX2" s="2104"/>
      <c r="OWY2" s="2104"/>
      <c r="OWZ2" s="2104"/>
      <c r="OXA2" s="2104"/>
      <c r="OXB2" s="2104"/>
      <c r="OXC2" s="2104"/>
      <c r="OXD2" s="2104">
        <f>+'IN PHIẾU THU'!OXE2</f>
        <v>0</v>
      </c>
      <c r="OXE2" s="2104"/>
      <c r="OXF2" s="2104"/>
      <c r="OXG2" s="2104"/>
      <c r="OXH2" s="2104"/>
      <c r="OXI2" s="2104"/>
      <c r="OXJ2" s="2104"/>
      <c r="OXK2" s="2104"/>
      <c r="OXL2" s="2104">
        <f>+'IN PHIẾU THU'!OXM2</f>
        <v>0</v>
      </c>
      <c r="OXM2" s="2104"/>
      <c r="OXN2" s="2104"/>
      <c r="OXO2" s="2104"/>
      <c r="OXP2" s="2104"/>
      <c r="OXQ2" s="2104"/>
      <c r="OXR2" s="2104"/>
      <c r="OXS2" s="2104"/>
      <c r="OXT2" s="2104">
        <f>+'IN PHIẾU THU'!OXU2</f>
        <v>0</v>
      </c>
      <c r="OXU2" s="2104"/>
      <c r="OXV2" s="2104"/>
      <c r="OXW2" s="2104"/>
      <c r="OXX2" s="2104"/>
      <c r="OXY2" s="2104"/>
      <c r="OXZ2" s="2104"/>
      <c r="OYA2" s="2104"/>
      <c r="OYB2" s="2104">
        <f>+'IN PHIẾU THU'!OYC2</f>
        <v>0</v>
      </c>
      <c r="OYC2" s="2104"/>
      <c r="OYD2" s="2104"/>
      <c r="OYE2" s="2104"/>
      <c r="OYF2" s="2104"/>
      <c r="OYG2" s="2104"/>
      <c r="OYH2" s="2104"/>
      <c r="OYI2" s="2104"/>
      <c r="OYJ2" s="2104">
        <f>+'IN PHIẾU THU'!OYK2</f>
        <v>0</v>
      </c>
      <c r="OYK2" s="2104"/>
      <c r="OYL2" s="2104"/>
      <c r="OYM2" s="2104"/>
      <c r="OYN2" s="2104"/>
      <c r="OYO2" s="2104"/>
      <c r="OYP2" s="2104"/>
      <c r="OYQ2" s="2104"/>
      <c r="OYR2" s="2104">
        <f>+'IN PHIẾU THU'!OYS2</f>
        <v>0</v>
      </c>
      <c r="OYS2" s="2104"/>
      <c r="OYT2" s="2104"/>
      <c r="OYU2" s="2104"/>
      <c r="OYV2" s="2104"/>
      <c r="OYW2" s="2104"/>
      <c r="OYX2" s="2104"/>
      <c r="OYY2" s="2104"/>
      <c r="OYZ2" s="2104">
        <f>+'IN PHIẾU THU'!OZA2</f>
        <v>0</v>
      </c>
      <c r="OZA2" s="2104"/>
      <c r="OZB2" s="2104"/>
      <c r="OZC2" s="2104"/>
      <c r="OZD2" s="2104"/>
      <c r="OZE2" s="2104"/>
      <c r="OZF2" s="2104"/>
      <c r="OZG2" s="2104"/>
      <c r="OZH2" s="2104">
        <f>+'IN PHIẾU THU'!OZI2</f>
        <v>0</v>
      </c>
      <c r="OZI2" s="2104"/>
      <c r="OZJ2" s="2104"/>
      <c r="OZK2" s="2104"/>
      <c r="OZL2" s="2104"/>
      <c r="OZM2" s="2104"/>
      <c r="OZN2" s="2104"/>
      <c r="OZO2" s="2104"/>
      <c r="OZP2" s="2104">
        <f>+'IN PHIẾU THU'!OZQ2</f>
        <v>0</v>
      </c>
      <c r="OZQ2" s="2104"/>
      <c r="OZR2" s="2104"/>
      <c r="OZS2" s="2104"/>
      <c r="OZT2" s="2104"/>
      <c r="OZU2" s="2104"/>
      <c r="OZV2" s="2104"/>
      <c r="OZW2" s="2104"/>
      <c r="OZX2" s="2104">
        <f>+'IN PHIẾU THU'!OZY2</f>
        <v>0</v>
      </c>
      <c r="OZY2" s="2104"/>
      <c r="OZZ2" s="2104"/>
      <c r="PAA2" s="2104"/>
      <c r="PAB2" s="2104"/>
      <c r="PAC2" s="2104"/>
      <c r="PAD2" s="2104"/>
      <c r="PAE2" s="2104"/>
      <c r="PAF2" s="2104">
        <f>+'IN PHIẾU THU'!PAG2</f>
        <v>0</v>
      </c>
      <c r="PAG2" s="2104"/>
      <c r="PAH2" s="2104"/>
      <c r="PAI2" s="2104"/>
      <c r="PAJ2" s="2104"/>
      <c r="PAK2" s="2104"/>
      <c r="PAL2" s="2104"/>
      <c r="PAM2" s="2104"/>
      <c r="PAN2" s="2104">
        <f>+'IN PHIẾU THU'!PAO2</f>
        <v>0</v>
      </c>
      <c r="PAO2" s="2104"/>
      <c r="PAP2" s="2104"/>
      <c r="PAQ2" s="2104"/>
      <c r="PAR2" s="2104"/>
      <c r="PAS2" s="2104"/>
      <c r="PAT2" s="2104"/>
      <c r="PAU2" s="2104"/>
      <c r="PAV2" s="2104">
        <f>+'IN PHIẾU THU'!PAW2</f>
        <v>0</v>
      </c>
      <c r="PAW2" s="2104"/>
      <c r="PAX2" s="2104"/>
      <c r="PAY2" s="2104"/>
      <c r="PAZ2" s="2104"/>
      <c r="PBA2" s="2104"/>
      <c r="PBB2" s="2104"/>
      <c r="PBC2" s="2104"/>
      <c r="PBD2" s="2104">
        <f>+'IN PHIẾU THU'!PBE2</f>
        <v>0</v>
      </c>
      <c r="PBE2" s="2104"/>
      <c r="PBF2" s="2104"/>
      <c r="PBG2" s="2104"/>
      <c r="PBH2" s="2104"/>
      <c r="PBI2" s="2104"/>
      <c r="PBJ2" s="2104"/>
      <c r="PBK2" s="2104"/>
      <c r="PBL2" s="2104">
        <f>+'IN PHIẾU THU'!PBM2</f>
        <v>0</v>
      </c>
      <c r="PBM2" s="2104"/>
      <c r="PBN2" s="2104"/>
      <c r="PBO2" s="2104"/>
      <c r="PBP2" s="2104"/>
      <c r="PBQ2" s="2104"/>
      <c r="PBR2" s="2104"/>
      <c r="PBS2" s="2104"/>
      <c r="PBT2" s="2104">
        <f>+'IN PHIẾU THU'!PBU2</f>
        <v>0</v>
      </c>
      <c r="PBU2" s="2104"/>
      <c r="PBV2" s="2104"/>
      <c r="PBW2" s="2104"/>
      <c r="PBX2" s="2104"/>
      <c r="PBY2" s="2104"/>
      <c r="PBZ2" s="2104"/>
      <c r="PCA2" s="2104"/>
      <c r="PCB2" s="2104">
        <f>+'IN PHIẾU THU'!PCC2</f>
        <v>0</v>
      </c>
      <c r="PCC2" s="2104"/>
      <c r="PCD2" s="2104"/>
      <c r="PCE2" s="2104"/>
      <c r="PCF2" s="2104"/>
      <c r="PCG2" s="2104"/>
      <c r="PCH2" s="2104"/>
      <c r="PCI2" s="2104"/>
      <c r="PCJ2" s="2104">
        <f>+'IN PHIẾU THU'!PCK2</f>
        <v>0</v>
      </c>
      <c r="PCK2" s="2104"/>
      <c r="PCL2" s="2104"/>
      <c r="PCM2" s="2104"/>
      <c r="PCN2" s="2104"/>
      <c r="PCO2" s="2104"/>
      <c r="PCP2" s="2104"/>
      <c r="PCQ2" s="2104"/>
      <c r="PCR2" s="2104">
        <f>+'IN PHIẾU THU'!PCS2</f>
        <v>0</v>
      </c>
      <c r="PCS2" s="2104"/>
      <c r="PCT2" s="2104"/>
      <c r="PCU2" s="2104"/>
      <c r="PCV2" s="2104"/>
      <c r="PCW2" s="2104"/>
      <c r="PCX2" s="2104"/>
      <c r="PCY2" s="2104"/>
      <c r="PCZ2" s="2104">
        <f>+'IN PHIẾU THU'!PDA2</f>
        <v>0</v>
      </c>
      <c r="PDA2" s="2104"/>
      <c r="PDB2" s="2104"/>
      <c r="PDC2" s="2104"/>
      <c r="PDD2" s="2104"/>
      <c r="PDE2" s="2104"/>
      <c r="PDF2" s="2104"/>
      <c r="PDG2" s="2104"/>
      <c r="PDH2" s="2104">
        <f>+'IN PHIẾU THU'!PDI2</f>
        <v>0</v>
      </c>
      <c r="PDI2" s="2104"/>
      <c r="PDJ2" s="2104"/>
      <c r="PDK2" s="2104"/>
      <c r="PDL2" s="2104"/>
      <c r="PDM2" s="2104"/>
      <c r="PDN2" s="2104"/>
      <c r="PDO2" s="2104"/>
      <c r="PDP2" s="2104">
        <f>+'IN PHIẾU THU'!PDQ2</f>
        <v>0</v>
      </c>
      <c r="PDQ2" s="2104"/>
      <c r="PDR2" s="2104"/>
      <c r="PDS2" s="2104"/>
      <c r="PDT2" s="2104"/>
      <c r="PDU2" s="2104"/>
      <c r="PDV2" s="2104"/>
      <c r="PDW2" s="2104"/>
      <c r="PDX2" s="2104">
        <f>+'IN PHIẾU THU'!PDY2</f>
        <v>0</v>
      </c>
      <c r="PDY2" s="2104"/>
      <c r="PDZ2" s="2104"/>
      <c r="PEA2" s="2104"/>
      <c r="PEB2" s="2104"/>
      <c r="PEC2" s="2104"/>
      <c r="PED2" s="2104"/>
      <c r="PEE2" s="2104"/>
      <c r="PEF2" s="2104">
        <f>+'IN PHIẾU THU'!PEG2</f>
        <v>0</v>
      </c>
      <c r="PEG2" s="2104"/>
      <c r="PEH2" s="2104"/>
      <c r="PEI2" s="2104"/>
      <c r="PEJ2" s="2104"/>
      <c r="PEK2" s="2104"/>
      <c r="PEL2" s="2104"/>
      <c r="PEM2" s="2104"/>
      <c r="PEN2" s="2104">
        <f>+'IN PHIẾU THU'!PEO2</f>
        <v>0</v>
      </c>
      <c r="PEO2" s="2104"/>
      <c r="PEP2" s="2104"/>
      <c r="PEQ2" s="2104"/>
      <c r="PER2" s="2104"/>
      <c r="PES2" s="2104"/>
      <c r="PET2" s="2104"/>
      <c r="PEU2" s="2104"/>
      <c r="PEV2" s="2104">
        <f>+'IN PHIẾU THU'!PEW2</f>
        <v>0</v>
      </c>
      <c r="PEW2" s="2104"/>
      <c r="PEX2" s="2104"/>
      <c r="PEY2" s="2104"/>
      <c r="PEZ2" s="2104"/>
      <c r="PFA2" s="2104"/>
      <c r="PFB2" s="2104"/>
      <c r="PFC2" s="2104"/>
      <c r="PFD2" s="2104">
        <f>+'IN PHIẾU THU'!PFE2</f>
        <v>0</v>
      </c>
      <c r="PFE2" s="2104"/>
      <c r="PFF2" s="2104"/>
      <c r="PFG2" s="2104"/>
      <c r="PFH2" s="2104"/>
      <c r="PFI2" s="2104"/>
      <c r="PFJ2" s="2104"/>
      <c r="PFK2" s="2104"/>
      <c r="PFL2" s="2104">
        <f>+'IN PHIẾU THU'!PFM2</f>
        <v>0</v>
      </c>
      <c r="PFM2" s="2104"/>
      <c r="PFN2" s="2104"/>
      <c r="PFO2" s="2104"/>
      <c r="PFP2" s="2104"/>
      <c r="PFQ2" s="2104"/>
      <c r="PFR2" s="2104"/>
      <c r="PFS2" s="2104"/>
      <c r="PFT2" s="2104">
        <f>+'IN PHIẾU THU'!PFU2</f>
        <v>0</v>
      </c>
      <c r="PFU2" s="2104"/>
      <c r="PFV2" s="2104"/>
      <c r="PFW2" s="2104"/>
      <c r="PFX2" s="2104"/>
      <c r="PFY2" s="2104"/>
      <c r="PFZ2" s="2104"/>
      <c r="PGA2" s="2104"/>
      <c r="PGB2" s="2104">
        <f>+'IN PHIẾU THU'!PGC2</f>
        <v>0</v>
      </c>
      <c r="PGC2" s="2104"/>
      <c r="PGD2" s="2104"/>
      <c r="PGE2" s="2104"/>
      <c r="PGF2" s="2104"/>
      <c r="PGG2" s="2104"/>
      <c r="PGH2" s="2104"/>
      <c r="PGI2" s="2104"/>
      <c r="PGJ2" s="2104">
        <f>+'IN PHIẾU THU'!PGK2</f>
        <v>0</v>
      </c>
      <c r="PGK2" s="2104"/>
      <c r="PGL2" s="2104"/>
      <c r="PGM2" s="2104"/>
      <c r="PGN2" s="2104"/>
      <c r="PGO2" s="2104"/>
      <c r="PGP2" s="2104"/>
      <c r="PGQ2" s="2104"/>
      <c r="PGR2" s="2104">
        <f>+'IN PHIẾU THU'!PGS2</f>
        <v>0</v>
      </c>
      <c r="PGS2" s="2104"/>
      <c r="PGT2" s="2104"/>
      <c r="PGU2" s="2104"/>
      <c r="PGV2" s="2104"/>
      <c r="PGW2" s="2104"/>
      <c r="PGX2" s="2104"/>
      <c r="PGY2" s="2104"/>
      <c r="PGZ2" s="2104">
        <f>+'IN PHIẾU THU'!PHA2</f>
        <v>0</v>
      </c>
      <c r="PHA2" s="2104"/>
      <c r="PHB2" s="2104"/>
      <c r="PHC2" s="2104"/>
      <c r="PHD2" s="2104"/>
      <c r="PHE2" s="2104"/>
      <c r="PHF2" s="2104"/>
      <c r="PHG2" s="2104"/>
      <c r="PHH2" s="2104">
        <f>+'IN PHIẾU THU'!PHI2</f>
        <v>0</v>
      </c>
      <c r="PHI2" s="2104"/>
      <c r="PHJ2" s="2104"/>
      <c r="PHK2" s="2104"/>
      <c r="PHL2" s="2104"/>
      <c r="PHM2" s="2104"/>
      <c r="PHN2" s="2104"/>
      <c r="PHO2" s="2104"/>
      <c r="PHP2" s="2104">
        <f>+'IN PHIẾU THU'!PHQ2</f>
        <v>0</v>
      </c>
      <c r="PHQ2" s="2104"/>
      <c r="PHR2" s="2104"/>
      <c r="PHS2" s="2104"/>
      <c r="PHT2" s="2104"/>
      <c r="PHU2" s="2104"/>
      <c r="PHV2" s="2104"/>
      <c r="PHW2" s="2104"/>
      <c r="PHX2" s="2104">
        <f>+'IN PHIẾU THU'!PHY2</f>
        <v>0</v>
      </c>
      <c r="PHY2" s="2104"/>
      <c r="PHZ2" s="2104"/>
      <c r="PIA2" s="2104"/>
      <c r="PIB2" s="2104"/>
      <c r="PIC2" s="2104"/>
      <c r="PID2" s="2104"/>
      <c r="PIE2" s="2104"/>
      <c r="PIF2" s="2104">
        <f>+'IN PHIẾU THU'!PIG2</f>
        <v>0</v>
      </c>
      <c r="PIG2" s="2104"/>
      <c r="PIH2" s="2104"/>
      <c r="PII2" s="2104"/>
      <c r="PIJ2" s="2104"/>
      <c r="PIK2" s="2104"/>
      <c r="PIL2" s="2104"/>
      <c r="PIM2" s="2104"/>
      <c r="PIN2" s="2104">
        <f>+'IN PHIẾU THU'!PIO2</f>
        <v>0</v>
      </c>
      <c r="PIO2" s="2104"/>
      <c r="PIP2" s="2104"/>
      <c r="PIQ2" s="2104"/>
      <c r="PIR2" s="2104"/>
      <c r="PIS2" s="2104"/>
      <c r="PIT2" s="2104"/>
      <c r="PIU2" s="2104"/>
      <c r="PIV2" s="2104">
        <f>+'IN PHIẾU THU'!PIW2</f>
        <v>0</v>
      </c>
      <c r="PIW2" s="2104"/>
      <c r="PIX2" s="2104"/>
      <c r="PIY2" s="2104"/>
      <c r="PIZ2" s="2104"/>
      <c r="PJA2" s="2104"/>
      <c r="PJB2" s="2104"/>
      <c r="PJC2" s="2104"/>
      <c r="PJD2" s="2104">
        <f>+'IN PHIẾU THU'!PJE2</f>
        <v>0</v>
      </c>
      <c r="PJE2" s="2104"/>
      <c r="PJF2" s="2104"/>
      <c r="PJG2" s="2104"/>
      <c r="PJH2" s="2104"/>
      <c r="PJI2" s="2104"/>
      <c r="PJJ2" s="2104"/>
      <c r="PJK2" s="2104"/>
      <c r="PJL2" s="2104">
        <f>+'IN PHIẾU THU'!PJM2</f>
        <v>0</v>
      </c>
      <c r="PJM2" s="2104"/>
      <c r="PJN2" s="2104"/>
      <c r="PJO2" s="2104"/>
      <c r="PJP2" s="2104"/>
      <c r="PJQ2" s="2104"/>
      <c r="PJR2" s="2104"/>
      <c r="PJS2" s="2104"/>
      <c r="PJT2" s="2104">
        <f>+'IN PHIẾU THU'!PJU2</f>
        <v>0</v>
      </c>
      <c r="PJU2" s="2104"/>
      <c r="PJV2" s="2104"/>
      <c r="PJW2" s="2104"/>
      <c r="PJX2" s="2104"/>
      <c r="PJY2" s="2104"/>
      <c r="PJZ2" s="2104"/>
      <c r="PKA2" s="2104"/>
      <c r="PKB2" s="2104">
        <f>+'IN PHIẾU THU'!PKC2</f>
        <v>0</v>
      </c>
      <c r="PKC2" s="2104"/>
      <c r="PKD2" s="2104"/>
      <c r="PKE2" s="2104"/>
      <c r="PKF2" s="2104"/>
      <c r="PKG2" s="2104"/>
      <c r="PKH2" s="2104"/>
      <c r="PKI2" s="2104"/>
      <c r="PKJ2" s="2104">
        <f>+'IN PHIẾU THU'!PKK2</f>
        <v>0</v>
      </c>
      <c r="PKK2" s="2104"/>
      <c r="PKL2" s="2104"/>
      <c r="PKM2" s="2104"/>
      <c r="PKN2" s="2104"/>
      <c r="PKO2" s="2104"/>
      <c r="PKP2" s="2104"/>
      <c r="PKQ2" s="2104"/>
      <c r="PKR2" s="2104">
        <f>+'IN PHIẾU THU'!PKS2</f>
        <v>0</v>
      </c>
      <c r="PKS2" s="2104"/>
      <c r="PKT2" s="2104"/>
      <c r="PKU2" s="2104"/>
      <c r="PKV2" s="2104"/>
      <c r="PKW2" s="2104"/>
      <c r="PKX2" s="2104"/>
      <c r="PKY2" s="2104"/>
      <c r="PKZ2" s="2104">
        <f>+'IN PHIẾU THU'!PLA2</f>
        <v>0</v>
      </c>
      <c r="PLA2" s="2104"/>
      <c r="PLB2" s="2104"/>
      <c r="PLC2" s="2104"/>
      <c r="PLD2" s="2104"/>
      <c r="PLE2" s="2104"/>
      <c r="PLF2" s="2104"/>
      <c r="PLG2" s="2104"/>
      <c r="PLH2" s="2104">
        <f>+'IN PHIẾU THU'!PLI2</f>
        <v>0</v>
      </c>
      <c r="PLI2" s="2104"/>
      <c r="PLJ2" s="2104"/>
      <c r="PLK2" s="2104"/>
      <c r="PLL2" s="2104"/>
      <c r="PLM2" s="2104"/>
      <c r="PLN2" s="2104"/>
      <c r="PLO2" s="2104"/>
      <c r="PLP2" s="2104">
        <f>+'IN PHIẾU THU'!PLQ2</f>
        <v>0</v>
      </c>
      <c r="PLQ2" s="2104"/>
      <c r="PLR2" s="2104"/>
      <c r="PLS2" s="2104"/>
      <c r="PLT2" s="2104"/>
      <c r="PLU2" s="2104"/>
      <c r="PLV2" s="2104"/>
      <c r="PLW2" s="2104"/>
      <c r="PLX2" s="2104">
        <f>+'IN PHIẾU THU'!PLY2</f>
        <v>0</v>
      </c>
      <c r="PLY2" s="2104"/>
      <c r="PLZ2" s="2104"/>
      <c r="PMA2" s="2104"/>
      <c r="PMB2" s="2104"/>
      <c r="PMC2" s="2104"/>
      <c r="PMD2" s="2104"/>
      <c r="PME2" s="2104"/>
      <c r="PMF2" s="2104">
        <f>+'IN PHIẾU THU'!PMG2</f>
        <v>0</v>
      </c>
      <c r="PMG2" s="2104"/>
      <c r="PMH2" s="2104"/>
      <c r="PMI2" s="2104"/>
      <c r="PMJ2" s="2104"/>
      <c r="PMK2" s="2104"/>
      <c r="PML2" s="2104"/>
      <c r="PMM2" s="2104"/>
      <c r="PMN2" s="2104">
        <f>+'IN PHIẾU THU'!PMO2</f>
        <v>0</v>
      </c>
      <c r="PMO2" s="2104"/>
      <c r="PMP2" s="2104"/>
      <c r="PMQ2" s="2104"/>
      <c r="PMR2" s="2104"/>
      <c r="PMS2" s="2104"/>
      <c r="PMT2" s="2104"/>
      <c r="PMU2" s="2104"/>
      <c r="PMV2" s="2104">
        <f>+'IN PHIẾU THU'!PMW2</f>
        <v>0</v>
      </c>
      <c r="PMW2" s="2104"/>
      <c r="PMX2" s="2104"/>
      <c r="PMY2" s="2104"/>
      <c r="PMZ2" s="2104"/>
      <c r="PNA2" s="2104"/>
      <c r="PNB2" s="2104"/>
      <c r="PNC2" s="2104"/>
      <c r="PND2" s="2104">
        <f>+'IN PHIẾU THU'!PNE2</f>
        <v>0</v>
      </c>
      <c r="PNE2" s="2104"/>
      <c r="PNF2" s="2104"/>
      <c r="PNG2" s="2104"/>
      <c r="PNH2" s="2104"/>
      <c r="PNI2" s="2104"/>
      <c r="PNJ2" s="2104"/>
      <c r="PNK2" s="2104"/>
      <c r="PNL2" s="2104">
        <f>+'IN PHIẾU THU'!PNM2</f>
        <v>0</v>
      </c>
      <c r="PNM2" s="2104"/>
      <c r="PNN2" s="2104"/>
      <c r="PNO2" s="2104"/>
      <c r="PNP2" s="2104"/>
      <c r="PNQ2" s="2104"/>
      <c r="PNR2" s="2104"/>
      <c r="PNS2" s="2104"/>
      <c r="PNT2" s="2104">
        <f>+'IN PHIẾU THU'!PNU2</f>
        <v>0</v>
      </c>
      <c r="PNU2" s="2104"/>
      <c r="PNV2" s="2104"/>
      <c r="PNW2" s="2104"/>
      <c r="PNX2" s="2104"/>
      <c r="PNY2" s="2104"/>
      <c r="PNZ2" s="2104"/>
      <c r="POA2" s="2104"/>
      <c r="POB2" s="2104">
        <f>+'IN PHIẾU THU'!POC2</f>
        <v>0</v>
      </c>
      <c r="POC2" s="2104"/>
      <c r="POD2" s="2104"/>
      <c r="POE2" s="2104"/>
      <c r="POF2" s="2104"/>
      <c r="POG2" s="2104"/>
      <c r="POH2" s="2104"/>
      <c r="POI2" s="2104"/>
      <c r="POJ2" s="2104">
        <f>+'IN PHIẾU THU'!POK2</f>
        <v>0</v>
      </c>
      <c r="POK2" s="2104"/>
      <c r="POL2" s="2104"/>
      <c r="POM2" s="2104"/>
      <c r="PON2" s="2104"/>
      <c r="POO2" s="2104"/>
      <c r="POP2" s="2104"/>
      <c r="POQ2" s="2104"/>
      <c r="POR2" s="2104">
        <f>+'IN PHIẾU THU'!POS2</f>
        <v>0</v>
      </c>
      <c r="POS2" s="2104"/>
      <c r="POT2" s="2104"/>
      <c r="POU2" s="2104"/>
      <c r="POV2" s="2104"/>
      <c r="POW2" s="2104"/>
      <c r="POX2" s="2104"/>
      <c r="POY2" s="2104"/>
      <c r="POZ2" s="2104">
        <f>+'IN PHIẾU THU'!PPA2</f>
        <v>0</v>
      </c>
      <c r="PPA2" s="2104"/>
      <c r="PPB2" s="2104"/>
      <c r="PPC2" s="2104"/>
      <c r="PPD2" s="2104"/>
      <c r="PPE2" s="2104"/>
      <c r="PPF2" s="2104"/>
      <c r="PPG2" s="2104"/>
      <c r="PPH2" s="2104">
        <f>+'IN PHIẾU THU'!PPI2</f>
        <v>0</v>
      </c>
      <c r="PPI2" s="2104"/>
      <c r="PPJ2" s="2104"/>
      <c r="PPK2" s="2104"/>
      <c r="PPL2" s="2104"/>
      <c r="PPM2" s="2104"/>
      <c r="PPN2" s="2104"/>
      <c r="PPO2" s="2104"/>
      <c r="PPP2" s="2104">
        <f>+'IN PHIẾU THU'!PPQ2</f>
        <v>0</v>
      </c>
      <c r="PPQ2" s="2104"/>
      <c r="PPR2" s="2104"/>
      <c r="PPS2" s="2104"/>
      <c r="PPT2" s="2104"/>
      <c r="PPU2" s="2104"/>
      <c r="PPV2" s="2104"/>
      <c r="PPW2" s="2104"/>
      <c r="PPX2" s="2104">
        <f>+'IN PHIẾU THU'!PPY2</f>
        <v>0</v>
      </c>
      <c r="PPY2" s="2104"/>
      <c r="PPZ2" s="2104"/>
      <c r="PQA2" s="2104"/>
      <c r="PQB2" s="2104"/>
      <c r="PQC2" s="2104"/>
      <c r="PQD2" s="2104"/>
      <c r="PQE2" s="2104"/>
      <c r="PQF2" s="2104">
        <f>+'IN PHIẾU THU'!PQG2</f>
        <v>0</v>
      </c>
      <c r="PQG2" s="2104"/>
      <c r="PQH2" s="2104"/>
      <c r="PQI2" s="2104"/>
      <c r="PQJ2" s="2104"/>
      <c r="PQK2" s="2104"/>
      <c r="PQL2" s="2104"/>
      <c r="PQM2" s="2104"/>
      <c r="PQN2" s="2104">
        <f>+'IN PHIẾU THU'!PQO2</f>
        <v>0</v>
      </c>
      <c r="PQO2" s="2104"/>
      <c r="PQP2" s="2104"/>
      <c r="PQQ2" s="2104"/>
      <c r="PQR2" s="2104"/>
      <c r="PQS2" s="2104"/>
      <c r="PQT2" s="2104"/>
      <c r="PQU2" s="2104"/>
      <c r="PQV2" s="2104">
        <f>+'IN PHIẾU THU'!PQW2</f>
        <v>0</v>
      </c>
      <c r="PQW2" s="2104"/>
      <c r="PQX2" s="2104"/>
      <c r="PQY2" s="2104"/>
      <c r="PQZ2" s="2104"/>
      <c r="PRA2" s="2104"/>
      <c r="PRB2" s="2104"/>
      <c r="PRC2" s="2104"/>
      <c r="PRD2" s="2104">
        <f>+'IN PHIẾU THU'!PRE2</f>
        <v>0</v>
      </c>
      <c r="PRE2" s="2104"/>
      <c r="PRF2" s="2104"/>
      <c r="PRG2" s="2104"/>
      <c r="PRH2" s="2104"/>
      <c r="PRI2" s="2104"/>
      <c r="PRJ2" s="2104"/>
      <c r="PRK2" s="2104"/>
      <c r="PRL2" s="2104">
        <f>+'IN PHIẾU THU'!PRM2</f>
        <v>0</v>
      </c>
      <c r="PRM2" s="2104"/>
      <c r="PRN2" s="2104"/>
      <c r="PRO2" s="2104"/>
      <c r="PRP2" s="2104"/>
      <c r="PRQ2" s="2104"/>
      <c r="PRR2" s="2104"/>
      <c r="PRS2" s="2104"/>
      <c r="PRT2" s="2104">
        <f>+'IN PHIẾU THU'!PRU2</f>
        <v>0</v>
      </c>
      <c r="PRU2" s="2104"/>
      <c r="PRV2" s="2104"/>
      <c r="PRW2" s="2104"/>
      <c r="PRX2" s="2104"/>
      <c r="PRY2" s="2104"/>
      <c r="PRZ2" s="2104"/>
      <c r="PSA2" s="2104"/>
      <c r="PSB2" s="2104">
        <f>+'IN PHIẾU THU'!PSC2</f>
        <v>0</v>
      </c>
      <c r="PSC2" s="2104"/>
      <c r="PSD2" s="2104"/>
      <c r="PSE2" s="2104"/>
      <c r="PSF2" s="2104"/>
      <c r="PSG2" s="2104"/>
      <c r="PSH2" s="2104"/>
      <c r="PSI2" s="2104"/>
      <c r="PSJ2" s="2104">
        <f>+'IN PHIẾU THU'!PSK2</f>
        <v>0</v>
      </c>
      <c r="PSK2" s="2104"/>
      <c r="PSL2" s="2104"/>
      <c r="PSM2" s="2104"/>
      <c r="PSN2" s="2104"/>
      <c r="PSO2" s="2104"/>
      <c r="PSP2" s="2104"/>
      <c r="PSQ2" s="2104"/>
      <c r="PSR2" s="2104">
        <f>+'IN PHIẾU THU'!PSS2</f>
        <v>0</v>
      </c>
      <c r="PSS2" s="2104"/>
      <c r="PST2" s="2104"/>
      <c r="PSU2" s="2104"/>
      <c r="PSV2" s="2104"/>
      <c r="PSW2" s="2104"/>
      <c r="PSX2" s="2104"/>
      <c r="PSY2" s="2104"/>
      <c r="PSZ2" s="2104">
        <f>+'IN PHIẾU THU'!PTA2</f>
        <v>0</v>
      </c>
      <c r="PTA2" s="2104"/>
      <c r="PTB2" s="2104"/>
      <c r="PTC2" s="2104"/>
      <c r="PTD2" s="2104"/>
      <c r="PTE2" s="2104"/>
      <c r="PTF2" s="2104"/>
      <c r="PTG2" s="2104"/>
      <c r="PTH2" s="2104">
        <f>+'IN PHIẾU THU'!PTI2</f>
        <v>0</v>
      </c>
      <c r="PTI2" s="2104"/>
      <c r="PTJ2" s="2104"/>
      <c r="PTK2" s="2104"/>
      <c r="PTL2" s="2104"/>
      <c r="PTM2" s="2104"/>
      <c r="PTN2" s="2104"/>
      <c r="PTO2" s="2104"/>
      <c r="PTP2" s="2104">
        <f>+'IN PHIẾU THU'!PTQ2</f>
        <v>0</v>
      </c>
      <c r="PTQ2" s="2104"/>
      <c r="PTR2" s="2104"/>
      <c r="PTS2" s="2104"/>
      <c r="PTT2" s="2104"/>
      <c r="PTU2" s="2104"/>
      <c r="PTV2" s="2104"/>
      <c r="PTW2" s="2104"/>
      <c r="PTX2" s="2104">
        <f>+'IN PHIẾU THU'!PTY2</f>
        <v>0</v>
      </c>
      <c r="PTY2" s="2104"/>
      <c r="PTZ2" s="2104"/>
      <c r="PUA2" s="2104"/>
      <c r="PUB2" s="2104"/>
      <c r="PUC2" s="2104"/>
      <c r="PUD2" s="2104"/>
      <c r="PUE2" s="2104"/>
      <c r="PUF2" s="2104">
        <f>+'IN PHIẾU THU'!PUG2</f>
        <v>0</v>
      </c>
      <c r="PUG2" s="2104"/>
      <c r="PUH2" s="2104"/>
      <c r="PUI2" s="2104"/>
      <c r="PUJ2" s="2104"/>
      <c r="PUK2" s="2104"/>
      <c r="PUL2" s="2104"/>
      <c r="PUM2" s="2104"/>
      <c r="PUN2" s="2104">
        <f>+'IN PHIẾU THU'!PUO2</f>
        <v>0</v>
      </c>
      <c r="PUO2" s="2104"/>
      <c r="PUP2" s="2104"/>
      <c r="PUQ2" s="2104"/>
      <c r="PUR2" s="2104"/>
      <c r="PUS2" s="2104"/>
      <c r="PUT2" s="2104"/>
      <c r="PUU2" s="2104"/>
      <c r="PUV2" s="2104">
        <f>+'IN PHIẾU THU'!PUW2</f>
        <v>0</v>
      </c>
      <c r="PUW2" s="2104"/>
      <c r="PUX2" s="2104"/>
      <c r="PUY2" s="2104"/>
      <c r="PUZ2" s="2104"/>
      <c r="PVA2" s="2104"/>
      <c r="PVB2" s="2104"/>
      <c r="PVC2" s="2104"/>
      <c r="PVD2" s="2104">
        <f>+'IN PHIẾU THU'!PVE2</f>
        <v>0</v>
      </c>
      <c r="PVE2" s="2104"/>
      <c r="PVF2" s="2104"/>
      <c r="PVG2" s="2104"/>
      <c r="PVH2" s="2104"/>
      <c r="PVI2" s="2104"/>
      <c r="PVJ2" s="2104"/>
      <c r="PVK2" s="2104"/>
      <c r="PVL2" s="2104">
        <f>+'IN PHIẾU THU'!PVM2</f>
        <v>0</v>
      </c>
      <c r="PVM2" s="2104"/>
      <c r="PVN2" s="2104"/>
      <c r="PVO2" s="2104"/>
      <c r="PVP2" s="2104"/>
      <c r="PVQ2" s="2104"/>
      <c r="PVR2" s="2104"/>
      <c r="PVS2" s="2104"/>
      <c r="PVT2" s="2104">
        <f>+'IN PHIẾU THU'!PVU2</f>
        <v>0</v>
      </c>
      <c r="PVU2" s="2104"/>
      <c r="PVV2" s="2104"/>
      <c r="PVW2" s="2104"/>
      <c r="PVX2" s="2104"/>
      <c r="PVY2" s="2104"/>
      <c r="PVZ2" s="2104"/>
      <c r="PWA2" s="2104"/>
      <c r="PWB2" s="2104">
        <f>+'IN PHIẾU THU'!PWC2</f>
        <v>0</v>
      </c>
      <c r="PWC2" s="2104"/>
      <c r="PWD2" s="2104"/>
      <c r="PWE2" s="2104"/>
      <c r="PWF2" s="2104"/>
      <c r="PWG2" s="2104"/>
      <c r="PWH2" s="2104"/>
      <c r="PWI2" s="2104"/>
      <c r="PWJ2" s="2104">
        <f>+'IN PHIẾU THU'!PWK2</f>
        <v>0</v>
      </c>
      <c r="PWK2" s="2104"/>
      <c r="PWL2" s="2104"/>
      <c r="PWM2" s="2104"/>
      <c r="PWN2" s="2104"/>
      <c r="PWO2" s="2104"/>
      <c r="PWP2" s="2104"/>
      <c r="PWQ2" s="2104"/>
      <c r="PWR2" s="2104">
        <f>+'IN PHIẾU THU'!PWS2</f>
        <v>0</v>
      </c>
      <c r="PWS2" s="2104"/>
      <c r="PWT2" s="2104"/>
      <c r="PWU2" s="2104"/>
      <c r="PWV2" s="2104"/>
      <c r="PWW2" s="2104"/>
      <c r="PWX2" s="2104"/>
      <c r="PWY2" s="2104"/>
      <c r="PWZ2" s="2104">
        <f>+'IN PHIẾU THU'!PXA2</f>
        <v>0</v>
      </c>
      <c r="PXA2" s="2104"/>
      <c r="PXB2" s="2104"/>
      <c r="PXC2" s="2104"/>
      <c r="PXD2" s="2104"/>
      <c r="PXE2" s="2104"/>
      <c r="PXF2" s="2104"/>
      <c r="PXG2" s="2104"/>
      <c r="PXH2" s="2104">
        <f>+'IN PHIẾU THU'!PXI2</f>
        <v>0</v>
      </c>
      <c r="PXI2" s="2104"/>
      <c r="PXJ2" s="2104"/>
      <c r="PXK2" s="2104"/>
      <c r="PXL2" s="2104"/>
      <c r="PXM2" s="2104"/>
      <c r="PXN2" s="2104"/>
      <c r="PXO2" s="2104"/>
      <c r="PXP2" s="2104">
        <f>+'IN PHIẾU THU'!PXQ2</f>
        <v>0</v>
      </c>
      <c r="PXQ2" s="2104"/>
      <c r="PXR2" s="2104"/>
      <c r="PXS2" s="2104"/>
      <c r="PXT2" s="2104"/>
      <c r="PXU2" s="2104"/>
      <c r="PXV2" s="2104"/>
      <c r="PXW2" s="2104"/>
      <c r="PXX2" s="2104">
        <f>+'IN PHIẾU THU'!PXY2</f>
        <v>0</v>
      </c>
      <c r="PXY2" s="2104"/>
      <c r="PXZ2" s="2104"/>
      <c r="PYA2" s="2104"/>
      <c r="PYB2" s="2104"/>
      <c r="PYC2" s="2104"/>
      <c r="PYD2" s="2104"/>
      <c r="PYE2" s="2104"/>
      <c r="PYF2" s="2104">
        <f>+'IN PHIẾU THU'!PYG2</f>
        <v>0</v>
      </c>
      <c r="PYG2" s="2104"/>
      <c r="PYH2" s="2104"/>
      <c r="PYI2" s="2104"/>
      <c r="PYJ2" s="2104"/>
      <c r="PYK2" s="2104"/>
      <c r="PYL2" s="2104"/>
      <c r="PYM2" s="2104"/>
      <c r="PYN2" s="2104">
        <f>+'IN PHIẾU THU'!PYO2</f>
        <v>0</v>
      </c>
      <c r="PYO2" s="2104"/>
      <c r="PYP2" s="2104"/>
      <c r="PYQ2" s="2104"/>
      <c r="PYR2" s="2104"/>
      <c r="PYS2" s="2104"/>
      <c r="PYT2" s="2104"/>
      <c r="PYU2" s="2104"/>
      <c r="PYV2" s="2104">
        <f>+'IN PHIẾU THU'!PYW2</f>
        <v>0</v>
      </c>
      <c r="PYW2" s="2104"/>
      <c r="PYX2" s="2104"/>
      <c r="PYY2" s="2104"/>
      <c r="PYZ2" s="2104"/>
      <c r="PZA2" s="2104"/>
      <c r="PZB2" s="2104"/>
      <c r="PZC2" s="2104"/>
      <c r="PZD2" s="2104">
        <f>+'IN PHIẾU THU'!PZE2</f>
        <v>0</v>
      </c>
      <c r="PZE2" s="2104"/>
      <c r="PZF2" s="2104"/>
      <c r="PZG2" s="2104"/>
      <c r="PZH2" s="2104"/>
      <c r="PZI2" s="2104"/>
      <c r="PZJ2" s="2104"/>
      <c r="PZK2" s="2104"/>
      <c r="PZL2" s="2104">
        <f>+'IN PHIẾU THU'!PZM2</f>
        <v>0</v>
      </c>
      <c r="PZM2" s="2104"/>
      <c r="PZN2" s="2104"/>
      <c r="PZO2" s="2104"/>
      <c r="PZP2" s="2104"/>
      <c r="PZQ2" s="2104"/>
      <c r="PZR2" s="2104"/>
      <c r="PZS2" s="2104"/>
      <c r="PZT2" s="2104">
        <f>+'IN PHIẾU THU'!PZU2</f>
        <v>0</v>
      </c>
      <c r="PZU2" s="2104"/>
      <c r="PZV2" s="2104"/>
      <c r="PZW2" s="2104"/>
      <c r="PZX2" s="2104"/>
      <c r="PZY2" s="2104"/>
      <c r="PZZ2" s="2104"/>
      <c r="QAA2" s="2104"/>
      <c r="QAB2" s="2104">
        <f>+'IN PHIẾU THU'!QAC2</f>
        <v>0</v>
      </c>
      <c r="QAC2" s="2104"/>
      <c r="QAD2" s="2104"/>
      <c r="QAE2" s="2104"/>
      <c r="QAF2" s="2104"/>
      <c r="QAG2" s="2104"/>
      <c r="QAH2" s="2104"/>
      <c r="QAI2" s="2104"/>
      <c r="QAJ2" s="2104">
        <f>+'IN PHIẾU THU'!QAK2</f>
        <v>0</v>
      </c>
      <c r="QAK2" s="2104"/>
      <c r="QAL2" s="2104"/>
      <c r="QAM2" s="2104"/>
      <c r="QAN2" s="2104"/>
      <c r="QAO2" s="2104"/>
      <c r="QAP2" s="2104"/>
      <c r="QAQ2" s="2104"/>
      <c r="QAR2" s="2104">
        <f>+'IN PHIẾU THU'!QAS2</f>
        <v>0</v>
      </c>
      <c r="QAS2" s="2104"/>
      <c r="QAT2" s="2104"/>
      <c r="QAU2" s="2104"/>
      <c r="QAV2" s="2104"/>
      <c r="QAW2" s="2104"/>
      <c r="QAX2" s="2104"/>
      <c r="QAY2" s="2104"/>
      <c r="QAZ2" s="2104">
        <f>+'IN PHIẾU THU'!QBA2</f>
        <v>0</v>
      </c>
      <c r="QBA2" s="2104"/>
      <c r="QBB2" s="2104"/>
      <c r="QBC2" s="2104"/>
      <c r="QBD2" s="2104"/>
      <c r="QBE2" s="2104"/>
      <c r="QBF2" s="2104"/>
      <c r="QBG2" s="2104"/>
      <c r="QBH2" s="2104">
        <f>+'IN PHIẾU THU'!QBI2</f>
        <v>0</v>
      </c>
      <c r="QBI2" s="2104"/>
      <c r="QBJ2" s="2104"/>
      <c r="QBK2" s="2104"/>
      <c r="QBL2" s="2104"/>
      <c r="QBM2" s="2104"/>
      <c r="QBN2" s="2104"/>
      <c r="QBO2" s="2104"/>
      <c r="QBP2" s="2104">
        <f>+'IN PHIẾU THU'!QBQ2</f>
        <v>0</v>
      </c>
      <c r="QBQ2" s="2104"/>
      <c r="QBR2" s="2104"/>
      <c r="QBS2" s="2104"/>
      <c r="QBT2" s="2104"/>
      <c r="QBU2" s="2104"/>
      <c r="QBV2" s="2104"/>
      <c r="QBW2" s="2104"/>
      <c r="QBX2" s="2104">
        <f>+'IN PHIẾU THU'!QBY2</f>
        <v>0</v>
      </c>
      <c r="QBY2" s="2104"/>
      <c r="QBZ2" s="2104"/>
      <c r="QCA2" s="2104"/>
      <c r="QCB2" s="2104"/>
      <c r="QCC2" s="2104"/>
      <c r="QCD2" s="2104"/>
      <c r="QCE2" s="2104"/>
      <c r="QCF2" s="2104">
        <f>+'IN PHIẾU THU'!QCG2</f>
        <v>0</v>
      </c>
      <c r="QCG2" s="2104"/>
      <c r="QCH2" s="2104"/>
      <c r="QCI2" s="2104"/>
      <c r="QCJ2" s="2104"/>
      <c r="QCK2" s="2104"/>
      <c r="QCL2" s="2104"/>
      <c r="QCM2" s="2104"/>
      <c r="QCN2" s="2104">
        <f>+'IN PHIẾU THU'!QCO2</f>
        <v>0</v>
      </c>
      <c r="QCO2" s="2104"/>
      <c r="QCP2" s="2104"/>
      <c r="QCQ2" s="2104"/>
      <c r="QCR2" s="2104"/>
      <c r="QCS2" s="2104"/>
      <c r="QCT2" s="2104"/>
      <c r="QCU2" s="2104"/>
      <c r="QCV2" s="2104">
        <f>+'IN PHIẾU THU'!QCW2</f>
        <v>0</v>
      </c>
      <c r="QCW2" s="2104"/>
      <c r="QCX2" s="2104"/>
      <c r="QCY2" s="2104"/>
      <c r="QCZ2" s="2104"/>
      <c r="QDA2" s="2104"/>
      <c r="QDB2" s="2104"/>
      <c r="QDC2" s="2104"/>
      <c r="QDD2" s="2104">
        <f>+'IN PHIẾU THU'!QDE2</f>
        <v>0</v>
      </c>
      <c r="QDE2" s="2104"/>
      <c r="QDF2" s="2104"/>
      <c r="QDG2" s="2104"/>
      <c r="QDH2" s="2104"/>
      <c r="QDI2" s="2104"/>
      <c r="QDJ2" s="2104"/>
      <c r="QDK2" s="2104"/>
      <c r="QDL2" s="2104">
        <f>+'IN PHIẾU THU'!QDM2</f>
        <v>0</v>
      </c>
      <c r="QDM2" s="2104"/>
      <c r="QDN2" s="2104"/>
      <c r="QDO2" s="2104"/>
      <c r="QDP2" s="2104"/>
      <c r="QDQ2" s="2104"/>
      <c r="QDR2" s="2104"/>
      <c r="QDS2" s="2104"/>
      <c r="QDT2" s="2104">
        <f>+'IN PHIẾU THU'!QDU2</f>
        <v>0</v>
      </c>
      <c r="QDU2" s="2104"/>
      <c r="QDV2" s="2104"/>
      <c r="QDW2" s="2104"/>
      <c r="QDX2" s="2104"/>
      <c r="QDY2" s="2104"/>
      <c r="QDZ2" s="2104"/>
      <c r="QEA2" s="2104"/>
      <c r="QEB2" s="2104">
        <f>+'IN PHIẾU THU'!QEC2</f>
        <v>0</v>
      </c>
      <c r="QEC2" s="2104"/>
      <c r="QED2" s="2104"/>
      <c r="QEE2" s="2104"/>
      <c r="QEF2" s="2104"/>
      <c r="QEG2" s="2104"/>
      <c r="QEH2" s="2104"/>
      <c r="QEI2" s="2104"/>
      <c r="QEJ2" s="2104">
        <f>+'IN PHIẾU THU'!QEK2</f>
        <v>0</v>
      </c>
      <c r="QEK2" s="2104"/>
      <c r="QEL2" s="2104"/>
      <c r="QEM2" s="2104"/>
      <c r="QEN2" s="2104"/>
      <c r="QEO2" s="2104"/>
      <c r="QEP2" s="2104"/>
      <c r="QEQ2" s="2104"/>
      <c r="QER2" s="2104">
        <f>+'IN PHIẾU THU'!QES2</f>
        <v>0</v>
      </c>
      <c r="QES2" s="2104"/>
      <c r="QET2" s="2104"/>
      <c r="QEU2" s="2104"/>
      <c r="QEV2" s="2104"/>
      <c r="QEW2" s="2104"/>
      <c r="QEX2" s="2104"/>
      <c r="QEY2" s="2104"/>
      <c r="QEZ2" s="2104">
        <f>+'IN PHIẾU THU'!QFA2</f>
        <v>0</v>
      </c>
      <c r="QFA2" s="2104"/>
      <c r="QFB2" s="2104"/>
      <c r="QFC2" s="2104"/>
      <c r="QFD2" s="2104"/>
      <c r="QFE2" s="2104"/>
      <c r="QFF2" s="2104"/>
      <c r="QFG2" s="2104"/>
      <c r="QFH2" s="2104">
        <f>+'IN PHIẾU THU'!QFI2</f>
        <v>0</v>
      </c>
      <c r="QFI2" s="2104"/>
      <c r="QFJ2" s="2104"/>
      <c r="QFK2" s="2104"/>
      <c r="QFL2" s="2104"/>
      <c r="QFM2" s="2104"/>
      <c r="QFN2" s="2104"/>
      <c r="QFO2" s="2104"/>
      <c r="QFP2" s="2104">
        <f>+'IN PHIẾU THU'!QFQ2</f>
        <v>0</v>
      </c>
      <c r="QFQ2" s="2104"/>
      <c r="QFR2" s="2104"/>
      <c r="QFS2" s="2104"/>
      <c r="QFT2" s="2104"/>
      <c r="QFU2" s="2104"/>
      <c r="QFV2" s="2104"/>
      <c r="QFW2" s="2104"/>
      <c r="QFX2" s="2104">
        <f>+'IN PHIẾU THU'!QFY2</f>
        <v>0</v>
      </c>
      <c r="QFY2" s="2104"/>
      <c r="QFZ2" s="2104"/>
      <c r="QGA2" s="2104"/>
      <c r="QGB2" s="2104"/>
      <c r="QGC2" s="2104"/>
      <c r="QGD2" s="2104"/>
      <c r="QGE2" s="2104"/>
      <c r="QGF2" s="2104">
        <f>+'IN PHIẾU THU'!QGG2</f>
        <v>0</v>
      </c>
      <c r="QGG2" s="2104"/>
      <c r="QGH2" s="2104"/>
      <c r="QGI2" s="2104"/>
      <c r="QGJ2" s="2104"/>
      <c r="QGK2" s="2104"/>
      <c r="QGL2" s="2104"/>
      <c r="QGM2" s="2104"/>
      <c r="QGN2" s="2104">
        <f>+'IN PHIẾU THU'!QGO2</f>
        <v>0</v>
      </c>
      <c r="QGO2" s="2104"/>
      <c r="QGP2" s="2104"/>
      <c r="QGQ2" s="2104"/>
      <c r="QGR2" s="2104"/>
      <c r="QGS2" s="2104"/>
      <c r="QGT2" s="2104"/>
      <c r="QGU2" s="2104"/>
      <c r="QGV2" s="2104">
        <f>+'IN PHIẾU THU'!QGW2</f>
        <v>0</v>
      </c>
      <c r="QGW2" s="2104"/>
      <c r="QGX2" s="2104"/>
      <c r="QGY2" s="2104"/>
      <c r="QGZ2" s="2104"/>
      <c r="QHA2" s="2104"/>
      <c r="QHB2" s="2104"/>
      <c r="QHC2" s="2104"/>
      <c r="QHD2" s="2104">
        <f>+'IN PHIẾU THU'!QHE2</f>
        <v>0</v>
      </c>
      <c r="QHE2" s="2104"/>
      <c r="QHF2" s="2104"/>
      <c r="QHG2" s="2104"/>
      <c r="QHH2" s="2104"/>
      <c r="QHI2" s="2104"/>
      <c r="QHJ2" s="2104"/>
      <c r="QHK2" s="2104"/>
      <c r="QHL2" s="2104">
        <f>+'IN PHIẾU THU'!QHM2</f>
        <v>0</v>
      </c>
      <c r="QHM2" s="2104"/>
      <c r="QHN2" s="2104"/>
      <c r="QHO2" s="2104"/>
      <c r="QHP2" s="2104"/>
      <c r="QHQ2" s="2104"/>
      <c r="QHR2" s="2104"/>
      <c r="QHS2" s="2104"/>
      <c r="QHT2" s="2104">
        <f>+'IN PHIẾU THU'!QHU2</f>
        <v>0</v>
      </c>
      <c r="QHU2" s="2104"/>
      <c r="QHV2" s="2104"/>
      <c r="QHW2" s="2104"/>
      <c r="QHX2" s="2104"/>
      <c r="QHY2" s="2104"/>
      <c r="QHZ2" s="2104"/>
      <c r="QIA2" s="2104"/>
      <c r="QIB2" s="2104">
        <f>+'IN PHIẾU THU'!QIC2</f>
        <v>0</v>
      </c>
      <c r="QIC2" s="2104"/>
      <c r="QID2" s="2104"/>
      <c r="QIE2" s="2104"/>
      <c r="QIF2" s="2104"/>
      <c r="QIG2" s="2104"/>
      <c r="QIH2" s="2104"/>
      <c r="QII2" s="2104"/>
      <c r="QIJ2" s="2104">
        <f>+'IN PHIẾU THU'!QIK2</f>
        <v>0</v>
      </c>
      <c r="QIK2" s="2104"/>
      <c r="QIL2" s="2104"/>
      <c r="QIM2" s="2104"/>
      <c r="QIN2" s="2104"/>
      <c r="QIO2" s="2104"/>
      <c r="QIP2" s="2104"/>
      <c r="QIQ2" s="2104"/>
      <c r="QIR2" s="2104">
        <f>+'IN PHIẾU THU'!QIS2</f>
        <v>0</v>
      </c>
      <c r="QIS2" s="2104"/>
      <c r="QIT2" s="2104"/>
      <c r="QIU2" s="2104"/>
      <c r="QIV2" s="2104"/>
      <c r="QIW2" s="2104"/>
      <c r="QIX2" s="2104"/>
      <c r="QIY2" s="2104"/>
      <c r="QIZ2" s="2104">
        <f>+'IN PHIẾU THU'!QJA2</f>
        <v>0</v>
      </c>
      <c r="QJA2" s="2104"/>
      <c r="QJB2" s="2104"/>
      <c r="QJC2" s="2104"/>
      <c r="QJD2" s="2104"/>
      <c r="QJE2" s="2104"/>
      <c r="QJF2" s="2104"/>
      <c r="QJG2" s="2104"/>
      <c r="QJH2" s="2104">
        <f>+'IN PHIẾU THU'!QJI2</f>
        <v>0</v>
      </c>
      <c r="QJI2" s="2104"/>
      <c r="QJJ2" s="2104"/>
      <c r="QJK2" s="2104"/>
      <c r="QJL2" s="2104"/>
      <c r="QJM2" s="2104"/>
      <c r="QJN2" s="2104"/>
      <c r="QJO2" s="2104"/>
      <c r="QJP2" s="2104">
        <f>+'IN PHIẾU THU'!QJQ2</f>
        <v>0</v>
      </c>
      <c r="QJQ2" s="2104"/>
      <c r="QJR2" s="2104"/>
      <c r="QJS2" s="2104"/>
      <c r="QJT2" s="2104"/>
      <c r="QJU2" s="2104"/>
      <c r="QJV2" s="2104"/>
      <c r="QJW2" s="2104"/>
      <c r="QJX2" s="2104">
        <f>+'IN PHIẾU THU'!QJY2</f>
        <v>0</v>
      </c>
      <c r="QJY2" s="2104"/>
      <c r="QJZ2" s="2104"/>
      <c r="QKA2" s="2104"/>
      <c r="QKB2" s="2104"/>
      <c r="QKC2" s="2104"/>
      <c r="QKD2" s="2104"/>
      <c r="QKE2" s="2104"/>
      <c r="QKF2" s="2104">
        <f>+'IN PHIẾU THU'!QKG2</f>
        <v>0</v>
      </c>
      <c r="QKG2" s="2104"/>
      <c r="QKH2" s="2104"/>
      <c r="QKI2" s="2104"/>
      <c r="QKJ2" s="2104"/>
      <c r="QKK2" s="2104"/>
      <c r="QKL2" s="2104"/>
      <c r="QKM2" s="2104"/>
      <c r="QKN2" s="2104">
        <f>+'IN PHIẾU THU'!QKO2</f>
        <v>0</v>
      </c>
      <c r="QKO2" s="2104"/>
      <c r="QKP2" s="2104"/>
      <c r="QKQ2" s="2104"/>
      <c r="QKR2" s="2104"/>
      <c r="QKS2" s="2104"/>
      <c r="QKT2" s="2104"/>
      <c r="QKU2" s="2104"/>
      <c r="QKV2" s="2104">
        <f>+'IN PHIẾU THU'!QKW2</f>
        <v>0</v>
      </c>
      <c r="QKW2" s="2104"/>
      <c r="QKX2" s="2104"/>
      <c r="QKY2" s="2104"/>
      <c r="QKZ2" s="2104"/>
      <c r="QLA2" s="2104"/>
      <c r="QLB2" s="2104"/>
      <c r="QLC2" s="2104"/>
      <c r="QLD2" s="2104">
        <f>+'IN PHIẾU THU'!QLE2</f>
        <v>0</v>
      </c>
      <c r="QLE2" s="2104"/>
      <c r="QLF2" s="2104"/>
      <c r="QLG2" s="2104"/>
      <c r="QLH2" s="2104"/>
      <c r="QLI2" s="2104"/>
      <c r="QLJ2" s="2104"/>
      <c r="QLK2" s="2104"/>
      <c r="QLL2" s="2104">
        <f>+'IN PHIẾU THU'!QLM2</f>
        <v>0</v>
      </c>
      <c r="QLM2" s="2104"/>
      <c r="QLN2" s="2104"/>
      <c r="QLO2" s="2104"/>
      <c r="QLP2" s="2104"/>
      <c r="QLQ2" s="2104"/>
      <c r="QLR2" s="2104"/>
      <c r="QLS2" s="2104"/>
      <c r="QLT2" s="2104">
        <f>+'IN PHIẾU THU'!QLU2</f>
        <v>0</v>
      </c>
      <c r="QLU2" s="2104"/>
      <c r="QLV2" s="2104"/>
      <c r="QLW2" s="2104"/>
      <c r="QLX2" s="2104"/>
      <c r="QLY2" s="2104"/>
      <c r="QLZ2" s="2104"/>
      <c r="QMA2" s="2104"/>
      <c r="QMB2" s="2104">
        <f>+'IN PHIẾU THU'!QMC2</f>
        <v>0</v>
      </c>
      <c r="QMC2" s="2104"/>
      <c r="QMD2" s="2104"/>
      <c r="QME2" s="2104"/>
      <c r="QMF2" s="2104"/>
      <c r="QMG2" s="2104"/>
      <c r="QMH2" s="2104"/>
      <c r="QMI2" s="2104"/>
      <c r="QMJ2" s="2104">
        <f>+'IN PHIẾU THU'!QMK2</f>
        <v>0</v>
      </c>
      <c r="QMK2" s="2104"/>
      <c r="QML2" s="2104"/>
      <c r="QMM2" s="2104"/>
      <c r="QMN2" s="2104"/>
      <c r="QMO2" s="2104"/>
      <c r="QMP2" s="2104"/>
      <c r="QMQ2" s="2104"/>
      <c r="QMR2" s="2104">
        <f>+'IN PHIẾU THU'!QMS2</f>
        <v>0</v>
      </c>
      <c r="QMS2" s="2104"/>
      <c r="QMT2" s="2104"/>
      <c r="QMU2" s="2104"/>
      <c r="QMV2" s="2104"/>
      <c r="QMW2" s="2104"/>
      <c r="QMX2" s="2104"/>
      <c r="QMY2" s="2104"/>
      <c r="QMZ2" s="2104">
        <f>+'IN PHIẾU THU'!QNA2</f>
        <v>0</v>
      </c>
      <c r="QNA2" s="2104"/>
      <c r="QNB2" s="2104"/>
      <c r="QNC2" s="2104"/>
      <c r="QND2" s="2104"/>
      <c r="QNE2" s="2104"/>
      <c r="QNF2" s="2104"/>
      <c r="QNG2" s="2104"/>
      <c r="QNH2" s="2104">
        <f>+'IN PHIẾU THU'!QNI2</f>
        <v>0</v>
      </c>
      <c r="QNI2" s="2104"/>
      <c r="QNJ2" s="2104"/>
      <c r="QNK2" s="2104"/>
      <c r="QNL2" s="2104"/>
      <c r="QNM2" s="2104"/>
      <c r="QNN2" s="2104"/>
      <c r="QNO2" s="2104"/>
      <c r="QNP2" s="2104">
        <f>+'IN PHIẾU THU'!QNQ2</f>
        <v>0</v>
      </c>
      <c r="QNQ2" s="2104"/>
      <c r="QNR2" s="2104"/>
      <c r="QNS2" s="2104"/>
      <c r="QNT2" s="2104"/>
      <c r="QNU2" s="2104"/>
      <c r="QNV2" s="2104"/>
      <c r="QNW2" s="2104"/>
      <c r="QNX2" s="2104">
        <f>+'IN PHIẾU THU'!QNY2</f>
        <v>0</v>
      </c>
      <c r="QNY2" s="2104"/>
      <c r="QNZ2" s="2104"/>
      <c r="QOA2" s="2104"/>
      <c r="QOB2" s="2104"/>
      <c r="QOC2" s="2104"/>
      <c r="QOD2" s="2104"/>
      <c r="QOE2" s="2104"/>
      <c r="QOF2" s="2104">
        <f>+'IN PHIẾU THU'!QOG2</f>
        <v>0</v>
      </c>
      <c r="QOG2" s="2104"/>
      <c r="QOH2" s="2104"/>
      <c r="QOI2" s="2104"/>
      <c r="QOJ2" s="2104"/>
      <c r="QOK2" s="2104"/>
      <c r="QOL2" s="2104"/>
      <c r="QOM2" s="2104"/>
      <c r="QON2" s="2104">
        <f>+'IN PHIẾU THU'!QOO2</f>
        <v>0</v>
      </c>
      <c r="QOO2" s="2104"/>
      <c r="QOP2" s="2104"/>
      <c r="QOQ2" s="2104"/>
      <c r="QOR2" s="2104"/>
      <c r="QOS2" s="2104"/>
      <c r="QOT2" s="2104"/>
      <c r="QOU2" s="2104"/>
      <c r="QOV2" s="2104">
        <f>+'IN PHIẾU THU'!QOW2</f>
        <v>0</v>
      </c>
      <c r="QOW2" s="2104"/>
      <c r="QOX2" s="2104"/>
      <c r="QOY2" s="2104"/>
      <c r="QOZ2" s="2104"/>
      <c r="QPA2" s="2104"/>
      <c r="QPB2" s="2104"/>
      <c r="QPC2" s="2104"/>
      <c r="QPD2" s="2104">
        <f>+'IN PHIẾU THU'!QPE2</f>
        <v>0</v>
      </c>
      <c r="QPE2" s="2104"/>
      <c r="QPF2" s="2104"/>
      <c r="QPG2" s="2104"/>
      <c r="QPH2" s="2104"/>
      <c r="QPI2" s="2104"/>
      <c r="QPJ2" s="2104"/>
      <c r="QPK2" s="2104"/>
      <c r="QPL2" s="2104">
        <f>+'IN PHIẾU THU'!QPM2</f>
        <v>0</v>
      </c>
      <c r="QPM2" s="2104"/>
      <c r="QPN2" s="2104"/>
      <c r="QPO2" s="2104"/>
      <c r="QPP2" s="2104"/>
      <c r="QPQ2" s="2104"/>
      <c r="QPR2" s="2104"/>
      <c r="QPS2" s="2104"/>
      <c r="QPT2" s="2104">
        <f>+'IN PHIẾU THU'!QPU2</f>
        <v>0</v>
      </c>
      <c r="QPU2" s="2104"/>
      <c r="QPV2" s="2104"/>
      <c r="QPW2" s="2104"/>
      <c r="QPX2" s="2104"/>
      <c r="QPY2" s="2104"/>
      <c r="QPZ2" s="2104"/>
      <c r="QQA2" s="2104"/>
      <c r="QQB2" s="2104">
        <f>+'IN PHIẾU THU'!QQC2</f>
        <v>0</v>
      </c>
      <c r="QQC2" s="2104"/>
      <c r="QQD2" s="2104"/>
      <c r="QQE2" s="2104"/>
      <c r="QQF2" s="2104"/>
      <c r="QQG2" s="2104"/>
      <c r="QQH2" s="2104"/>
      <c r="QQI2" s="2104"/>
      <c r="QQJ2" s="2104">
        <f>+'IN PHIẾU THU'!QQK2</f>
        <v>0</v>
      </c>
      <c r="QQK2" s="2104"/>
      <c r="QQL2" s="2104"/>
      <c r="QQM2" s="2104"/>
      <c r="QQN2" s="2104"/>
      <c r="QQO2" s="2104"/>
      <c r="QQP2" s="2104"/>
      <c r="QQQ2" s="2104"/>
      <c r="QQR2" s="2104">
        <f>+'IN PHIẾU THU'!QQS2</f>
        <v>0</v>
      </c>
      <c r="QQS2" s="2104"/>
      <c r="QQT2" s="2104"/>
      <c r="QQU2" s="2104"/>
      <c r="QQV2" s="2104"/>
      <c r="QQW2" s="2104"/>
      <c r="QQX2" s="2104"/>
      <c r="QQY2" s="2104"/>
      <c r="QQZ2" s="2104">
        <f>+'IN PHIẾU THU'!QRA2</f>
        <v>0</v>
      </c>
      <c r="QRA2" s="2104"/>
      <c r="QRB2" s="2104"/>
      <c r="QRC2" s="2104"/>
      <c r="QRD2" s="2104"/>
      <c r="QRE2" s="2104"/>
      <c r="QRF2" s="2104"/>
      <c r="QRG2" s="2104"/>
      <c r="QRH2" s="2104">
        <f>+'IN PHIẾU THU'!QRI2</f>
        <v>0</v>
      </c>
      <c r="QRI2" s="2104"/>
      <c r="QRJ2" s="2104"/>
      <c r="QRK2" s="2104"/>
      <c r="QRL2" s="2104"/>
      <c r="QRM2" s="2104"/>
      <c r="QRN2" s="2104"/>
      <c r="QRO2" s="2104"/>
      <c r="QRP2" s="2104">
        <f>+'IN PHIẾU THU'!QRQ2</f>
        <v>0</v>
      </c>
      <c r="QRQ2" s="2104"/>
      <c r="QRR2" s="2104"/>
      <c r="QRS2" s="2104"/>
      <c r="QRT2" s="2104"/>
      <c r="QRU2" s="2104"/>
      <c r="QRV2" s="2104"/>
      <c r="QRW2" s="2104"/>
      <c r="QRX2" s="2104">
        <f>+'IN PHIẾU THU'!QRY2</f>
        <v>0</v>
      </c>
      <c r="QRY2" s="2104"/>
      <c r="QRZ2" s="2104"/>
      <c r="QSA2" s="2104"/>
      <c r="QSB2" s="2104"/>
      <c r="QSC2" s="2104"/>
      <c r="QSD2" s="2104"/>
      <c r="QSE2" s="2104"/>
      <c r="QSF2" s="2104">
        <f>+'IN PHIẾU THU'!QSG2</f>
        <v>0</v>
      </c>
      <c r="QSG2" s="2104"/>
      <c r="QSH2" s="2104"/>
      <c r="QSI2" s="2104"/>
      <c r="QSJ2" s="2104"/>
      <c r="QSK2" s="2104"/>
      <c r="QSL2" s="2104"/>
      <c r="QSM2" s="2104"/>
      <c r="QSN2" s="2104">
        <f>+'IN PHIẾU THU'!QSO2</f>
        <v>0</v>
      </c>
      <c r="QSO2" s="2104"/>
      <c r="QSP2" s="2104"/>
      <c r="QSQ2" s="2104"/>
      <c r="QSR2" s="2104"/>
      <c r="QSS2" s="2104"/>
      <c r="QST2" s="2104"/>
      <c r="QSU2" s="2104"/>
      <c r="QSV2" s="2104">
        <f>+'IN PHIẾU THU'!QSW2</f>
        <v>0</v>
      </c>
      <c r="QSW2" s="2104"/>
      <c r="QSX2" s="2104"/>
      <c r="QSY2" s="2104"/>
      <c r="QSZ2" s="2104"/>
      <c r="QTA2" s="2104"/>
      <c r="QTB2" s="2104"/>
      <c r="QTC2" s="2104"/>
      <c r="QTD2" s="2104">
        <f>+'IN PHIẾU THU'!QTE2</f>
        <v>0</v>
      </c>
      <c r="QTE2" s="2104"/>
      <c r="QTF2" s="2104"/>
      <c r="QTG2" s="2104"/>
      <c r="QTH2" s="2104"/>
      <c r="QTI2" s="2104"/>
      <c r="QTJ2" s="2104"/>
      <c r="QTK2" s="2104"/>
      <c r="QTL2" s="2104">
        <f>+'IN PHIẾU THU'!QTM2</f>
        <v>0</v>
      </c>
      <c r="QTM2" s="2104"/>
      <c r="QTN2" s="2104"/>
      <c r="QTO2" s="2104"/>
      <c r="QTP2" s="2104"/>
      <c r="QTQ2" s="2104"/>
      <c r="QTR2" s="2104"/>
      <c r="QTS2" s="2104"/>
      <c r="QTT2" s="2104">
        <f>+'IN PHIẾU THU'!QTU2</f>
        <v>0</v>
      </c>
      <c r="QTU2" s="2104"/>
      <c r="QTV2" s="2104"/>
      <c r="QTW2" s="2104"/>
      <c r="QTX2" s="2104"/>
      <c r="QTY2" s="2104"/>
      <c r="QTZ2" s="2104"/>
      <c r="QUA2" s="2104"/>
      <c r="QUB2" s="2104">
        <f>+'IN PHIẾU THU'!QUC2</f>
        <v>0</v>
      </c>
      <c r="QUC2" s="2104"/>
      <c r="QUD2" s="2104"/>
      <c r="QUE2" s="2104"/>
      <c r="QUF2" s="2104"/>
      <c r="QUG2" s="2104"/>
      <c r="QUH2" s="2104"/>
      <c r="QUI2" s="2104"/>
      <c r="QUJ2" s="2104">
        <f>+'IN PHIẾU THU'!QUK2</f>
        <v>0</v>
      </c>
      <c r="QUK2" s="2104"/>
      <c r="QUL2" s="2104"/>
      <c r="QUM2" s="2104"/>
      <c r="QUN2" s="2104"/>
      <c r="QUO2" s="2104"/>
      <c r="QUP2" s="2104"/>
      <c r="QUQ2" s="2104"/>
      <c r="QUR2" s="2104">
        <f>+'IN PHIẾU THU'!QUS2</f>
        <v>0</v>
      </c>
      <c r="QUS2" s="2104"/>
      <c r="QUT2" s="2104"/>
      <c r="QUU2" s="2104"/>
      <c r="QUV2" s="2104"/>
      <c r="QUW2" s="2104"/>
      <c r="QUX2" s="2104"/>
      <c r="QUY2" s="2104"/>
      <c r="QUZ2" s="2104">
        <f>+'IN PHIẾU THU'!QVA2</f>
        <v>0</v>
      </c>
      <c r="QVA2" s="2104"/>
      <c r="QVB2" s="2104"/>
      <c r="QVC2" s="2104"/>
      <c r="QVD2" s="2104"/>
      <c r="QVE2" s="2104"/>
      <c r="QVF2" s="2104"/>
      <c r="QVG2" s="2104"/>
      <c r="QVH2" s="2104">
        <f>+'IN PHIẾU THU'!QVI2</f>
        <v>0</v>
      </c>
      <c r="QVI2" s="2104"/>
      <c r="QVJ2" s="2104"/>
      <c r="QVK2" s="2104"/>
      <c r="QVL2" s="2104"/>
      <c r="QVM2" s="2104"/>
      <c r="QVN2" s="2104"/>
      <c r="QVO2" s="2104"/>
      <c r="QVP2" s="2104">
        <f>+'IN PHIẾU THU'!QVQ2</f>
        <v>0</v>
      </c>
      <c r="QVQ2" s="2104"/>
      <c r="QVR2" s="2104"/>
      <c r="QVS2" s="2104"/>
      <c r="QVT2" s="2104"/>
      <c r="QVU2" s="2104"/>
      <c r="QVV2" s="2104"/>
      <c r="QVW2" s="2104"/>
      <c r="QVX2" s="2104">
        <f>+'IN PHIẾU THU'!QVY2</f>
        <v>0</v>
      </c>
      <c r="QVY2" s="2104"/>
      <c r="QVZ2" s="2104"/>
      <c r="QWA2" s="2104"/>
      <c r="QWB2" s="2104"/>
      <c r="QWC2" s="2104"/>
      <c r="QWD2" s="2104"/>
      <c r="QWE2" s="2104"/>
      <c r="QWF2" s="2104">
        <f>+'IN PHIẾU THU'!QWG2</f>
        <v>0</v>
      </c>
      <c r="QWG2" s="2104"/>
      <c r="QWH2" s="2104"/>
      <c r="QWI2" s="2104"/>
      <c r="QWJ2" s="2104"/>
      <c r="QWK2" s="2104"/>
      <c r="QWL2" s="2104"/>
      <c r="QWM2" s="2104"/>
      <c r="QWN2" s="2104">
        <f>+'IN PHIẾU THU'!QWO2</f>
        <v>0</v>
      </c>
      <c r="QWO2" s="2104"/>
      <c r="QWP2" s="2104"/>
      <c r="QWQ2" s="2104"/>
      <c r="QWR2" s="2104"/>
      <c r="QWS2" s="2104"/>
      <c r="QWT2" s="2104"/>
      <c r="QWU2" s="2104"/>
      <c r="QWV2" s="2104">
        <f>+'IN PHIẾU THU'!QWW2</f>
        <v>0</v>
      </c>
      <c r="QWW2" s="2104"/>
      <c r="QWX2" s="2104"/>
      <c r="QWY2" s="2104"/>
      <c r="QWZ2" s="2104"/>
      <c r="QXA2" s="2104"/>
      <c r="QXB2" s="2104"/>
      <c r="QXC2" s="2104"/>
      <c r="QXD2" s="2104">
        <f>+'IN PHIẾU THU'!QXE2</f>
        <v>0</v>
      </c>
      <c r="QXE2" s="2104"/>
      <c r="QXF2" s="2104"/>
      <c r="QXG2" s="2104"/>
      <c r="QXH2" s="2104"/>
      <c r="QXI2" s="2104"/>
      <c r="QXJ2" s="2104"/>
      <c r="QXK2" s="2104"/>
      <c r="QXL2" s="2104">
        <f>+'IN PHIẾU THU'!QXM2</f>
        <v>0</v>
      </c>
      <c r="QXM2" s="2104"/>
      <c r="QXN2" s="2104"/>
      <c r="QXO2" s="2104"/>
      <c r="QXP2" s="2104"/>
      <c r="QXQ2" s="2104"/>
      <c r="QXR2" s="2104"/>
      <c r="QXS2" s="2104"/>
      <c r="QXT2" s="2104">
        <f>+'IN PHIẾU THU'!QXU2</f>
        <v>0</v>
      </c>
      <c r="QXU2" s="2104"/>
      <c r="QXV2" s="2104"/>
      <c r="QXW2" s="2104"/>
      <c r="QXX2" s="2104"/>
      <c r="QXY2" s="2104"/>
      <c r="QXZ2" s="2104"/>
      <c r="QYA2" s="2104"/>
      <c r="QYB2" s="2104">
        <f>+'IN PHIẾU THU'!QYC2</f>
        <v>0</v>
      </c>
      <c r="QYC2" s="2104"/>
      <c r="QYD2" s="2104"/>
      <c r="QYE2" s="2104"/>
      <c r="QYF2" s="2104"/>
      <c r="QYG2" s="2104"/>
      <c r="QYH2" s="2104"/>
      <c r="QYI2" s="2104"/>
      <c r="QYJ2" s="2104">
        <f>+'IN PHIẾU THU'!QYK2</f>
        <v>0</v>
      </c>
      <c r="QYK2" s="2104"/>
      <c r="QYL2" s="2104"/>
      <c r="QYM2" s="2104"/>
      <c r="QYN2" s="2104"/>
      <c r="QYO2" s="2104"/>
      <c r="QYP2" s="2104"/>
      <c r="QYQ2" s="2104"/>
      <c r="QYR2" s="2104">
        <f>+'IN PHIẾU THU'!QYS2</f>
        <v>0</v>
      </c>
      <c r="QYS2" s="2104"/>
      <c r="QYT2" s="2104"/>
      <c r="QYU2" s="2104"/>
      <c r="QYV2" s="2104"/>
      <c r="QYW2" s="2104"/>
      <c r="QYX2" s="2104"/>
      <c r="QYY2" s="2104"/>
      <c r="QYZ2" s="2104">
        <f>+'IN PHIẾU THU'!QZA2</f>
        <v>0</v>
      </c>
      <c r="QZA2" s="2104"/>
      <c r="QZB2" s="2104"/>
      <c r="QZC2" s="2104"/>
      <c r="QZD2" s="2104"/>
      <c r="QZE2" s="2104"/>
      <c r="QZF2" s="2104"/>
      <c r="QZG2" s="2104"/>
      <c r="QZH2" s="2104">
        <f>+'IN PHIẾU THU'!QZI2</f>
        <v>0</v>
      </c>
      <c r="QZI2" s="2104"/>
      <c r="QZJ2" s="2104"/>
      <c r="QZK2" s="2104"/>
      <c r="QZL2" s="2104"/>
      <c r="QZM2" s="2104"/>
      <c r="QZN2" s="2104"/>
      <c r="QZO2" s="2104"/>
      <c r="QZP2" s="2104">
        <f>+'IN PHIẾU THU'!QZQ2</f>
        <v>0</v>
      </c>
      <c r="QZQ2" s="2104"/>
      <c r="QZR2" s="2104"/>
      <c r="QZS2" s="2104"/>
      <c r="QZT2" s="2104"/>
      <c r="QZU2" s="2104"/>
      <c r="QZV2" s="2104"/>
      <c r="QZW2" s="2104"/>
      <c r="QZX2" s="2104">
        <f>+'IN PHIẾU THU'!QZY2</f>
        <v>0</v>
      </c>
      <c r="QZY2" s="2104"/>
      <c r="QZZ2" s="2104"/>
      <c r="RAA2" s="2104"/>
      <c r="RAB2" s="2104"/>
      <c r="RAC2" s="2104"/>
      <c r="RAD2" s="2104"/>
      <c r="RAE2" s="2104"/>
      <c r="RAF2" s="2104">
        <f>+'IN PHIẾU THU'!RAG2</f>
        <v>0</v>
      </c>
      <c r="RAG2" s="2104"/>
      <c r="RAH2" s="2104"/>
      <c r="RAI2" s="2104"/>
      <c r="RAJ2" s="2104"/>
      <c r="RAK2" s="2104"/>
      <c r="RAL2" s="2104"/>
      <c r="RAM2" s="2104"/>
      <c r="RAN2" s="2104">
        <f>+'IN PHIẾU THU'!RAO2</f>
        <v>0</v>
      </c>
      <c r="RAO2" s="2104"/>
      <c r="RAP2" s="2104"/>
      <c r="RAQ2" s="2104"/>
      <c r="RAR2" s="2104"/>
      <c r="RAS2" s="2104"/>
      <c r="RAT2" s="2104"/>
      <c r="RAU2" s="2104"/>
      <c r="RAV2" s="2104">
        <f>+'IN PHIẾU THU'!RAW2</f>
        <v>0</v>
      </c>
      <c r="RAW2" s="2104"/>
      <c r="RAX2" s="2104"/>
      <c r="RAY2" s="2104"/>
      <c r="RAZ2" s="2104"/>
      <c r="RBA2" s="2104"/>
      <c r="RBB2" s="2104"/>
      <c r="RBC2" s="2104"/>
      <c r="RBD2" s="2104">
        <f>+'IN PHIẾU THU'!RBE2</f>
        <v>0</v>
      </c>
      <c r="RBE2" s="2104"/>
      <c r="RBF2" s="2104"/>
      <c r="RBG2" s="2104"/>
      <c r="RBH2" s="2104"/>
      <c r="RBI2" s="2104"/>
      <c r="RBJ2" s="2104"/>
      <c r="RBK2" s="2104"/>
      <c r="RBL2" s="2104">
        <f>+'IN PHIẾU THU'!RBM2</f>
        <v>0</v>
      </c>
      <c r="RBM2" s="2104"/>
      <c r="RBN2" s="2104"/>
      <c r="RBO2" s="2104"/>
      <c r="RBP2" s="2104"/>
      <c r="RBQ2" s="2104"/>
      <c r="RBR2" s="2104"/>
      <c r="RBS2" s="2104"/>
      <c r="RBT2" s="2104">
        <f>+'IN PHIẾU THU'!RBU2</f>
        <v>0</v>
      </c>
      <c r="RBU2" s="2104"/>
      <c r="RBV2" s="2104"/>
      <c r="RBW2" s="2104"/>
      <c r="RBX2" s="2104"/>
      <c r="RBY2" s="2104"/>
      <c r="RBZ2" s="2104"/>
      <c r="RCA2" s="2104"/>
      <c r="RCB2" s="2104">
        <f>+'IN PHIẾU THU'!RCC2</f>
        <v>0</v>
      </c>
      <c r="RCC2" s="2104"/>
      <c r="RCD2" s="2104"/>
      <c r="RCE2" s="2104"/>
      <c r="RCF2" s="2104"/>
      <c r="RCG2" s="2104"/>
      <c r="RCH2" s="2104"/>
      <c r="RCI2" s="2104"/>
      <c r="RCJ2" s="2104">
        <f>+'IN PHIẾU THU'!RCK2</f>
        <v>0</v>
      </c>
      <c r="RCK2" s="2104"/>
      <c r="RCL2" s="2104"/>
      <c r="RCM2" s="2104"/>
      <c r="RCN2" s="2104"/>
      <c r="RCO2" s="2104"/>
      <c r="RCP2" s="2104"/>
      <c r="RCQ2" s="2104"/>
      <c r="RCR2" s="2104">
        <f>+'IN PHIẾU THU'!RCS2</f>
        <v>0</v>
      </c>
      <c r="RCS2" s="2104"/>
      <c r="RCT2" s="2104"/>
      <c r="RCU2" s="2104"/>
      <c r="RCV2" s="2104"/>
      <c r="RCW2" s="2104"/>
      <c r="RCX2" s="2104"/>
      <c r="RCY2" s="2104"/>
      <c r="RCZ2" s="2104">
        <f>+'IN PHIẾU THU'!RDA2</f>
        <v>0</v>
      </c>
      <c r="RDA2" s="2104"/>
      <c r="RDB2" s="2104"/>
      <c r="RDC2" s="2104"/>
      <c r="RDD2" s="2104"/>
      <c r="RDE2" s="2104"/>
      <c r="RDF2" s="2104"/>
      <c r="RDG2" s="2104"/>
      <c r="RDH2" s="2104">
        <f>+'IN PHIẾU THU'!RDI2</f>
        <v>0</v>
      </c>
      <c r="RDI2" s="2104"/>
      <c r="RDJ2" s="2104"/>
      <c r="RDK2" s="2104"/>
      <c r="RDL2" s="2104"/>
      <c r="RDM2" s="2104"/>
      <c r="RDN2" s="2104"/>
      <c r="RDO2" s="2104"/>
      <c r="RDP2" s="2104">
        <f>+'IN PHIẾU THU'!RDQ2</f>
        <v>0</v>
      </c>
      <c r="RDQ2" s="2104"/>
      <c r="RDR2" s="2104"/>
      <c r="RDS2" s="2104"/>
      <c r="RDT2" s="2104"/>
      <c r="RDU2" s="2104"/>
      <c r="RDV2" s="2104"/>
      <c r="RDW2" s="2104"/>
      <c r="RDX2" s="2104">
        <f>+'IN PHIẾU THU'!RDY2</f>
        <v>0</v>
      </c>
      <c r="RDY2" s="2104"/>
      <c r="RDZ2" s="2104"/>
      <c r="REA2" s="2104"/>
      <c r="REB2" s="2104"/>
      <c r="REC2" s="2104"/>
      <c r="RED2" s="2104"/>
      <c r="REE2" s="2104"/>
      <c r="REF2" s="2104">
        <f>+'IN PHIẾU THU'!REG2</f>
        <v>0</v>
      </c>
      <c r="REG2" s="2104"/>
      <c r="REH2" s="2104"/>
      <c r="REI2" s="2104"/>
      <c r="REJ2" s="2104"/>
      <c r="REK2" s="2104"/>
      <c r="REL2" s="2104"/>
      <c r="REM2" s="2104"/>
      <c r="REN2" s="2104">
        <f>+'IN PHIẾU THU'!REO2</f>
        <v>0</v>
      </c>
      <c r="REO2" s="2104"/>
      <c r="REP2" s="2104"/>
      <c r="REQ2" s="2104"/>
      <c r="RER2" s="2104"/>
      <c r="RES2" s="2104"/>
      <c r="RET2" s="2104"/>
      <c r="REU2" s="2104"/>
      <c r="REV2" s="2104">
        <f>+'IN PHIẾU THU'!REW2</f>
        <v>0</v>
      </c>
      <c r="REW2" s="2104"/>
      <c r="REX2" s="2104"/>
      <c r="REY2" s="2104"/>
      <c r="REZ2" s="2104"/>
      <c r="RFA2" s="2104"/>
      <c r="RFB2" s="2104"/>
      <c r="RFC2" s="2104"/>
      <c r="RFD2" s="2104">
        <f>+'IN PHIẾU THU'!RFE2</f>
        <v>0</v>
      </c>
      <c r="RFE2" s="2104"/>
      <c r="RFF2" s="2104"/>
      <c r="RFG2" s="2104"/>
      <c r="RFH2" s="2104"/>
      <c r="RFI2" s="2104"/>
      <c r="RFJ2" s="2104"/>
      <c r="RFK2" s="2104"/>
      <c r="RFL2" s="2104">
        <f>+'IN PHIẾU THU'!RFM2</f>
        <v>0</v>
      </c>
      <c r="RFM2" s="2104"/>
      <c r="RFN2" s="2104"/>
      <c r="RFO2" s="2104"/>
      <c r="RFP2" s="2104"/>
      <c r="RFQ2" s="2104"/>
      <c r="RFR2" s="2104"/>
      <c r="RFS2" s="2104"/>
      <c r="RFT2" s="2104">
        <f>+'IN PHIẾU THU'!RFU2</f>
        <v>0</v>
      </c>
      <c r="RFU2" s="2104"/>
      <c r="RFV2" s="2104"/>
      <c r="RFW2" s="2104"/>
      <c r="RFX2" s="2104"/>
      <c r="RFY2" s="2104"/>
      <c r="RFZ2" s="2104"/>
      <c r="RGA2" s="2104"/>
      <c r="RGB2" s="2104">
        <f>+'IN PHIẾU THU'!RGC2</f>
        <v>0</v>
      </c>
      <c r="RGC2" s="2104"/>
      <c r="RGD2" s="2104"/>
      <c r="RGE2" s="2104"/>
      <c r="RGF2" s="2104"/>
      <c r="RGG2" s="2104"/>
      <c r="RGH2" s="2104"/>
      <c r="RGI2" s="2104"/>
      <c r="RGJ2" s="2104">
        <f>+'IN PHIẾU THU'!RGK2</f>
        <v>0</v>
      </c>
      <c r="RGK2" s="2104"/>
      <c r="RGL2" s="2104"/>
      <c r="RGM2" s="2104"/>
      <c r="RGN2" s="2104"/>
      <c r="RGO2" s="2104"/>
      <c r="RGP2" s="2104"/>
      <c r="RGQ2" s="2104"/>
      <c r="RGR2" s="2104">
        <f>+'IN PHIẾU THU'!RGS2</f>
        <v>0</v>
      </c>
      <c r="RGS2" s="2104"/>
      <c r="RGT2" s="2104"/>
      <c r="RGU2" s="2104"/>
      <c r="RGV2" s="2104"/>
      <c r="RGW2" s="2104"/>
      <c r="RGX2" s="2104"/>
      <c r="RGY2" s="2104"/>
      <c r="RGZ2" s="2104">
        <f>+'IN PHIẾU THU'!RHA2</f>
        <v>0</v>
      </c>
      <c r="RHA2" s="2104"/>
      <c r="RHB2" s="2104"/>
      <c r="RHC2" s="2104"/>
      <c r="RHD2" s="2104"/>
      <c r="RHE2" s="2104"/>
      <c r="RHF2" s="2104"/>
      <c r="RHG2" s="2104"/>
      <c r="RHH2" s="2104">
        <f>+'IN PHIẾU THU'!RHI2</f>
        <v>0</v>
      </c>
      <c r="RHI2" s="2104"/>
      <c r="RHJ2" s="2104"/>
      <c r="RHK2" s="2104"/>
      <c r="RHL2" s="2104"/>
      <c r="RHM2" s="2104"/>
      <c r="RHN2" s="2104"/>
      <c r="RHO2" s="2104"/>
      <c r="RHP2" s="2104">
        <f>+'IN PHIẾU THU'!RHQ2</f>
        <v>0</v>
      </c>
      <c r="RHQ2" s="2104"/>
      <c r="RHR2" s="2104"/>
      <c r="RHS2" s="2104"/>
      <c r="RHT2" s="2104"/>
      <c r="RHU2" s="2104"/>
      <c r="RHV2" s="2104"/>
      <c r="RHW2" s="2104"/>
      <c r="RHX2" s="2104">
        <f>+'IN PHIẾU THU'!RHY2</f>
        <v>0</v>
      </c>
      <c r="RHY2" s="2104"/>
      <c r="RHZ2" s="2104"/>
      <c r="RIA2" s="2104"/>
      <c r="RIB2" s="2104"/>
      <c r="RIC2" s="2104"/>
      <c r="RID2" s="2104"/>
      <c r="RIE2" s="2104"/>
      <c r="RIF2" s="2104">
        <f>+'IN PHIẾU THU'!RIG2</f>
        <v>0</v>
      </c>
      <c r="RIG2" s="2104"/>
      <c r="RIH2" s="2104"/>
      <c r="RII2" s="2104"/>
      <c r="RIJ2" s="2104"/>
      <c r="RIK2" s="2104"/>
      <c r="RIL2" s="2104"/>
      <c r="RIM2" s="2104"/>
      <c r="RIN2" s="2104">
        <f>+'IN PHIẾU THU'!RIO2</f>
        <v>0</v>
      </c>
      <c r="RIO2" s="2104"/>
      <c r="RIP2" s="2104"/>
      <c r="RIQ2" s="2104"/>
      <c r="RIR2" s="2104"/>
      <c r="RIS2" s="2104"/>
      <c r="RIT2" s="2104"/>
      <c r="RIU2" s="2104"/>
      <c r="RIV2" s="2104">
        <f>+'IN PHIẾU THU'!RIW2</f>
        <v>0</v>
      </c>
      <c r="RIW2" s="2104"/>
      <c r="RIX2" s="2104"/>
      <c r="RIY2" s="2104"/>
      <c r="RIZ2" s="2104"/>
      <c r="RJA2" s="2104"/>
      <c r="RJB2" s="2104"/>
      <c r="RJC2" s="2104"/>
      <c r="RJD2" s="2104">
        <f>+'IN PHIẾU THU'!RJE2</f>
        <v>0</v>
      </c>
      <c r="RJE2" s="2104"/>
      <c r="RJF2" s="2104"/>
      <c r="RJG2" s="2104"/>
      <c r="RJH2" s="2104"/>
      <c r="RJI2" s="2104"/>
      <c r="RJJ2" s="2104"/>
      <c r="RJK2" s="2104"/>
      <c r="RJL2" s="2104">
        <f>+'IN PHIẾU THU'!RJM2</f>
        <v>0</v>
      </c>
      <c r="RJM2" s="2104"/>
      <c r="RJN2" s="2104"/>
      <c r="RJO2" s="2104"/>
      <c r="RJP2" s="2104"/>
      <c r="RJQ2" s="2104"/>
      <c r="RJR2" s="2104"/>
      <c r="RJS2" s="2104"/>
      <c r="RJT2" s="2104">
        <f>+'IN PHIẾU THU'!RJU2</f>
        <v>0</v>
      </c>
      <c r="RJU2" s="2104"/>
      <c r="RJV2" s="2104"/>
      <c r="RJW2" s="2104"/>
      <c r="RJX2" s="2104"/>
      <c r="RJY2" s="2104"/>
      <c r="RJZ2" s="2104"/>
      <c r="RKA2" s="2104"/>
      <c r="RKB2" s="2104">
        <f>+'IN PHIẾU THU'!RKC2</f>
        <v>0</v>
      </c>
      <c r="RKC2" s="2104"/>
      <c r="RKD2" s="2104"/>
      <c r="RKE2" s="2104"/>
      <c r="RKF2" s="2104"/>
      <c r="RKG2" s="2104"/>
      <c r="RKH2" s="2104"/>
      <c r="RKI2" s="2104"/>
      <c r="RKJ2" s="2104">
        <f>+'IN PHIẾU THU'!RKK2</f>
        <v>0</v>
      </c>
      <c r="RKK2" s="2104"/>
      <c r="RKL2" s="2104"/>
      <c r="RKM2" s="2104"/>
      <c r="RKN2" s="2104"/>
      <c r="RKO2" s="2104"/>
      <c r="RKP2" s="2104"/>
      <c r="RKQ2" s="2104"/>
      <c r="RKR2" s="2104">
        <f>+'IN PHIẾU THU'!RKS2</f>
        <v>0</v>
      </c>
      <c r="RKS2" s="2104"/>
      <c r="RKT2" s="2104"/>
      <c r="RKU2" s="2104"/>
      <c r="RKV2" s="2104"/>
      <c r="RKW2" s="2104"/>
      <c r="RKX2" s="2104"/>
      <c r="RKY2" s="2104"/>
      <c r="RKZ2" s="2104">
        <f>+'IN PHIẾU THU'!RLA2</f>
        <v>0</v>
      </c>
      <c r="RLA2" s="2104"/>
      <c r="RLB2" s="2104"/>
      <c r="RLC2" s="2104"/>
      <c r="RLD2" s="2104"/>
      <c r="RLE2" s="2104"/>
      <c r="RLF2" s="2104"/>
      <c r="RLG2" s="2104"/>
      <c r="RLH2" s="2104">
        <f>+'IN PHIẾU THU'!RLI2</f>
        <v>0</v>
      </c>
      <c r="RLI2" s="2104"/>
      <c r="RLJ2" s="2104"/>
      <c r="RLK2" s="2104"/>
      <c r="RLL2" s="2104"/>
      <c r="RLM2" s="2104"/>
      <c r="RLN2" s="2104"/>
      <c r="RLO2" s="2104"/>
      <c r="RLP2" s="2104">
        <f>+'IN PHIẾU THU'!RLQ2</f>
        <v>0</v>
      </c>
      <c r="RLQ2" s="2104"/>
      <c r="RLR2" s="2104"/>
      <c r="RLS2" s="2104"/>
      <c r="RLT2" s="2104"/>
      <c r="RLU2" s="2104"/>
      <c r="RLV2" s="2104"/>
      <c r="RLW2" s="2104"/>
      <c r="RLX2" s="2104">
        <f>+'IN PHIẾU THU'!RLY2</f>
        <v>0</v>
      </c>
      <c r="RLY2" s="2104"/>
      <c r="RLZ2" s="2104"/>
      <c r="RMA2" s="2104"/>
      <c r="RMB2" s="2104"/>
      <c r="RMC2" s="2104"/>
      <c r="RMD2" s="2104"/>
      <c r="RME2" s="2104"/>
      <c r="RMF2" s="2104">
        <f>+'IN PHIẾU THU'!RMG2</f>
        <v>0</v>
      </c>
      <c r="RMG2" s="2104"/>
      <c r="RMH2" s="2104"/>
      <c r="RMI2" s="2104"/>
      <c r="RMJ2" s="2104"/>
      <c r="RMK2" s="2104"/>
      <c r="RML2" s="2104"/>
      <c r="RMM2" s="2104"/>
      <c r="RMN2" s="2104">
        <f>+'IN PHIẾU THU'!RMO2</f>
        <v>0</v>
      </c>
      <c r="RMO2" s="2104"/>
      <c r="RMP2" s="2104"/>
      <c r="RMQ2" s="2104"/>
      <c r="RMR2" s="2104"/>
      <c r="RMS2" s="2104"/>
      <c r="RMT2" s="2104"/>
      <c r="RMU2" s="2104"/>
      <c r="RMV2" s="2104">
        <f>+'IN PHIẾU THU'!RMW2</f>
        <v>0</v>
      </c>
      <c r="RMW2" s="2104"/>
      <c r="RMX2" s="2104"/>
      <c r="RMY2" s="2104"/>
      <c r="RMZ2" s="2104"/>
      <c r="RNA2" s="2104"/>
      <c r="RNB2" s="2104"/>
      <c r="RNC2" s="2104"/>
      <c r="RND2" s="2104">
        <f>+'IN PHIẾU THU'!RNE2</f>
        <v>0</v>
      </c>
      <c r="RNE2" s="2104"/>
      <c r="RNF2" s="2104"/>
      <c r="RNG2" s="2104"/>
      <c r="RNH2" s="2104"/>
      <c r="RNI2" s="2104"/>
      <c r="RNJ2" s="2104"/>
      <c r="RNK2" s="2104"/>
      <c r="RNL2" s="2104">
        <f>+'IN PHIẾU THU'!RNM2</f>
        <v>0</v>
      </c>
      <c r="RNM2" s="2104"/>
      <c r="RNN2" s="2104"/>
      <c r="RNO2" s="2104"/>
      <c r="RNP2" s="2104"/>
      <c r="RNQ2" s="2104"/>
      <c r="RNR2" s="2104"/>
      <c r="RNS2" s="2104"/>
      <c r="RNT2" s="2104">
        <f>+'IN PHIẾU THU'!RNU2</f>
        <v>0</v>
      </c>
      <c r="RNU2" s="2104"/>
      <c r="RNV2" s="2104"/>
      <c r="RNW2" s="2104"/>
      <c r="RNX2" s="2104"/>
      <c r="RNY2" s="2104"/>
      <c r="RNZ2" s="2104"/>
      <c r="ROA2" s="2104"/>
      <c r="ROB2" s="2104">
        <f>+'IN PHIẾU THU'!ROC2</f>
        <v>0</v>
      </c>
      <c r="ROC2" s="2104"/>
      <c r="ROD2" s="2104"/>
      <c r="ROE2" s="2104"/>
      <c r="ROF2" s="2104"/>
      <c r="ROG2" s="2104"/>
      <c r="ROH2" s="2104"/>
      <c r="ROI2" s="2104"/>
      <c r="ROJ2" s="2104">
        <f>+'IN PHIẾU THU'!ROK2</f>
        <v>0</v>
      </c>
      <c r="ROK2" s="2104"/>
      <c r="ROL2" s="2104"/>
      <c r="ROM2" s="2104"/>
      <c r="RON2" s="2104"/>
      <c r="ROO2" s="2104"/>
      <c r="ROP2" s="2104"/>
      <c r="ROQ2" s="2104"/>
      <c r="ROR2" s="2104">
        <f>+'IN PHIẾU THU'!ROS2</f>
        <v>0</v>
      </c>
      <c r="ROS2" s="2104"/>
      <c r="ROT2" s="2104"/>
      <c r="ROU2" s="2104"/>
      <c r="ROV2" s="2104"/>
      <c r="ROW2" s="2104"/>
      <c r="ROX2" s="2104"/>
      <c r="ROY2" s="2104"/>
      <c r="ROZ2" s="2104">
        <f>+'IN PHIẾU THU'!RPA2</f>
        <v>0</v>
      </c>
      <c r="RPA2" s="2104"/>
      <c r="RPB2" s="2104"/>
      <c r="RPC2" s="2104"/>
      <c r="RPD2" s="2104"/>
      <c r="RPE2" s="2104"/>
      <c r="RPF2" s="2104"/>
      <c r="RPG2" s="2104"/>
      <c r="RPH2" s="2104">
        <f>+'IN PHIẾU THU'!RPI2</f>
        <v>0</v>
      </c>
      <c r="RPI2" s="2104"/>
      <c r="RPJ2" s="2104"/>
      <c r="RPK2" s="2104"/>
      <c r="RPL2" s="2104"/>
      <c r="RPM2" s="2104"/>
      <c r="RPN2" s="2104"/>
      <c r="RPO2" s="2104"/>
      <c r="RPP2" s="2104">
        <f>+'IN PHIẾU THU'!RPQ2</f>
        <v>0</v>
      </c>
      <c r="RPQ2" s="2104"/>
      <c r="RPR2" s="2104"/>
      <c r="RPS2" s="2104"/>
      <c r="RPT2" s="2104"/>
      <c r="RPU2" s="2104"/>
      <c r="RPV2" s="2104"/>
      <c r="RPW2" s="2104"/>
      <c r="RPX2" s="2104">
        <f>+'IN PHIẾU THU'!RPY2</f>
        <v>0</v>
      </c>
      <c r="RPY2" s="2104"/>
      <c r="RPZ2" s="2104"/>
      <c r="RQA2" s="2104"/>
      <c r="RQB2" s="2104"/>
      <c r="RQC2" s="2104"/>
      <c r="RQD2" s="2104"/>
      <c r="RQE2" s="2104"/>
      <c r="RQF2" s="2104">
        <f>+'IN PHIẾU THU'!RQG2</f>
        <v>0</v>
      </c>
      <c r="RQG2" s="2104"/>
      <c r="RQH2" s="2104"/>
      <c r="RQI2" s="2104"/>
      <c r="RQJ2" s="2104"/>
      <c r="RQK2" s="2104"/>
      <c r="RQL2" s="2104"/>
      <c r="RQM2" s="2104"/>
      <c r="RQN2" s="2104">
        <f>+'IN PHIẾU THU'!RQO2</f>
        <v>0</v>
      </c>
      <c r="RQO2" s="2104"/>
      <c r="RQP2" s="2104"/>
      <c r="RQQ2" s="2104"/>
      <c r="RQR2" s="2104"/>
      <c r="RQS2" s="2104"/>
      <c r="RQT2" s="2104"/>
      <c r="RQU2" s="2104"/>
      <c r="RQV2" s="2104">
        <f>+'IN PHIẾU THU'!RQW2</f>
        <v>0</v>
      </c>
      <c r="RQW2" s="2104"/>
      <c r="RQX2" s="2104"/>
      <c r="RQY2" s="2104"/>
      <c r="RQZ2" s="2104"/>
      <c r="RRA2" s="2104"/>
      <c r="RRB2" s="2104"/>
      <c r="RRC2" s="2104"/>
      <c r="RRD2" s="2104">
        <f>+'IN PHIẾU THU'!RRE2</f>
        <v>0</v>
      </c>
      <c r="RRE2" s="2104"/>
      <c r="RRF2" s="2104"/>
      <c r="RRG2" s="2104"/>
      <c r="RRH2" s="2104"/>
      <c r="RRI2" s="2104"/>
      <c r="RRJ2" s="2104"/>
      <c r="RRK2" s="2104"/>
      <c r="RRL2" s="2104">
        <f>+'IN PHIẾU THU'!RRM2</f>
        <v>0</v>
      </c>
      <c r="RRM2" s="2104"/>
      <c r="RRN2" s="2104"/>
      <c r="RRO2" s="2104"/>
      <c r="RRP2" s="2104"/>
      <c r="RRQ2" s="2104"/>
      <c r="RRR2" s="2104"/>
      <c r="RRS2" s="2104"/>
      <c r="RRT2" s="2104">
        <f>+'IN PHIẾU THU'!RRU2</f>
        <v>0</v>
      </c>
      <c r="RRU2" s="2104"/>
      <c r="RRV2" s="2104"/>
      <c r="RRW2" s="2104"/>
      <c r="RRX2" s="2104"/>
      <c r="RRY2" s="2104"/>
      <c r="RRZ2" s="2104"/>
      <c r="RSA2" s="2104"/>
      <c r="RSB2" s="2104">
        <f>+'IN PHIẾU THU'!RSC2</f>
        <v>0</v>
      </c>
      <c r="RSC2" s="2104"/>
      <c r="RSD2" s="2104"/>
      <c r="RSE2" s="2104"/>
      <c r="RSF2" s="2104"/>
      <c r="RSG2" s="2104"/>
      <c r="RSH2" s="2104"/>
      <c r="RSI2" s="2104"/>
      <c r="RSJ2" s="2104">
        <f>+'IN PHIẾU THU'!RSK2</f>
        <v>0</v>
      </c>
      <c r="RSK2" s="2104"/>
      <c r="RSL2" s="2104"/>
      <c r="RSM2" s="2104"/>
      <c r="RSN2" s="2104"/>
      <c r="RSO2" s="2104"/>
      <c r="RSP2" s="2104"/>
      <c r="RSQ2" s="2104"/>
      <c r="RSR2" s="2104">
        <f>+'IN PHIẾU THU'!RSS2</f>
        <v>0</v>
      </c>
      <c r="RSS2" s="2104"/>
      <c r="RST2" s="2104"/>
      <c r="RSU2" s="2104"/>
      <c r="RSV2" s="2104"/>
      <c r="RSW2" s="2104"/>
      <c r="RSX2" s="2104"/>
      <c r="RSY2" s="2104"/>
      <c r="RSZ2" s="2104">
        <f>+'IN PHIẾU THU'!RTA2</f>
        <v>0</v>
      </c>
      <c r="RTA2" s="2104"/>
      <c r="RTB2" s="2104"/>
      <c r="RTC2" s="2104"/>
      <c r="RTD2" s="2104"/>
      <c r="RTE2" s="2104"/>
      <c r="RTF2" s="2104"/>
      <c r="RTG2" s="2104"/>
      <c r="RTH2" s="2104">
        <f>+'IN PHIẾU THU'!RTI2</f>
        <v>0</v>
      </c>
      <c r="RTI2" s="2104"/>
      <c r="RTJ2" s="2104"/>
      <c r="RTK2" s="2104"/>
      <c r="RTL2" s="2104"/>
      <c r="RTM2" s="2104"/>
      <c r="RTN2" s="2104"/>
      <c r="RTO2" s="2104"/>
      <c r="RTP2" s="2104">
        <f>+'IN PHIẾU THU'!RTQ2</f>
        <v>0</v>
      </c>
      <c r="RTQ2" s="2104"/>
      <c r="RTR2" s="2104"/>
      <c r="RTS2" s="2104"/>
      <c r="RTT2" s="2104"/>
      <c r="RTU2" s="2104"/>
      <c r="RTV2" s="2104"/>
      <c r="RTW2" s="2104"/>
      <c r="RTX2" s="2104">
        <f>+'IN PHIẾU THU'!RTY2</f>
        <v>0</v>
      </c>
      <c r="RTY2" s="2104"/>
      <c r="RTZ2" s="2104"/>
      <c r="RUA2" s="2104"/>
      <c r="RUB2" s="2104"/>
      <c r="RUC2" s="2104"/>
      <c r="RUD2" s="2104"/>
      <c r="RUE2" s="2104"/>
      <c r="RUF2" s="2104">
        <f>+'IN PHIẾU THU'!RUG2</f>
        <v>0</v>
      </c>
      <c r="RUG2" s="2104"/>
      <c r="RUH2" s="2104"/>
      <c r="RUI2" s="2104"/>
      <c r="RUJ2" s="2104"/>
      <c r="RUK2" s="2104"/>
      <c r="RUL2" s="2104"/>
      <c r="RUM2" s="2104"/>
      <c r="RUN2" s="2104">
        <f>+'IN PHIẾU THU'!RUO2</f>
        <v>0</v>
      </c>
      <c r="RUO2" s="2104"/>
      <c r="RUP2" s="2104"/>
      <c r="RUQ2" s="2104"/>
      <c r="RUR2" s="2104"/>
      <c r="RUS2" s="2104"/>
      <c r="RUT2" s="2104"/>
      <c r="RUU2" s="2104"/>
      <c r="RUV2" s="2104">
        <f>+'IN PHIẾU THU'!RUW2</f>
        <v>0</v>
      </c>
      <c r="RUW2" s="2104"/>
      <c r="RUX2" s="2104"/>
      <c r="RUY2" s="2104"/>
      <c r="RUZ2" s="2104"/>
      <c r="RVA2" s="2104"/>
      <c r="RVB2" s="2104"/>
      <c r="RVC2" s="2104"/>
      <c r="RVD2" s="2104">
        <f>+'IN PHIẾU THU'!RVE2</f>
        <v>0</v>
      </c>
      <c r="RVE2" s="2104"/>
      <c r="RVF2" s="2104"/>
      <c r="RVG2" s="2104"/>
      <c r="RVH2" s="2104"/>
      <c r="RVI2" s="2104"/>
      <c r="RVJ2" s="2104"/>
      <c r="RVK2" s="2104"/>
      <c r="RVL2" s="2104">
        <f>+'IN PHIẾU THU'!RVM2</f>
        <v>0</v>
      </c>
      <c r="RVM2" s="2104"/>
      <c r="RVN2" s="2104"/>
      <c r="RVO2" s="2104"/>
      <c r="RVP2" s="2104"/>
      <c r="RVQ2" s="2104"/>
      <c r="RVR2" s="2104"/>
      <c r="RVS2" s="2104"/>
      <c r="RVT2" s="2104">
        <f>+'IN PHIẾU THU'!RVU2</f>
        <v>0</v>
      </c>
      <c r="RVU2" s="2104"/>
      <c r="RVV2" s="2104"/>
      <c r="RVW2" s="2104"/>
      <c r="RVX2" s="2104"/>
      <c r="RVY2" s="2104"/>
      <c r="RVZ2" s="2104"/>
      <c r="RWA2" s="2104"/>
      <c r="RWB2" s="2104">
        <f>+'IN PHIẾU THU'!RWC2</f>
        <v>0</v>
      </c>
      <c r="RWC2" s="2104"/>
      <c r="RWD2" s="2104"/>
      <c r="RWE2" s="2104"/>
      <c r="RWF2" s="2104"/>
      <c r="RWG2" s="2104"/>
      <c r="RWH2" s="2104"/>
      <c r="RWI2" s="2104"/>
      <c r="RWJ2" s="2104">
        <f>+'IN PHIẾU THU'!RWK2</f>
        <v>0</v>
      </c>
      <c r="RWK2" s="2104"/>
      <c r="RWL2" s="2104"/>
      <c r="RWM2" s="2104"/>
      <c r="RWN2" s="2104"/>
      <c r="RWO2" s="2104"/>
      <c r="RWP2" s="2104"/>
      <c r="RWQ2" s="2104"/>
      <c r="RWR2" s="2104">
        <f>+'IN PHIẾU THU'!RWS2</f>
        <v>0</v>
      </c>
      <c r="RWS2" s="2104"/>
      <c r="RWT2" s="2104"/>
      <c r="RWU2" s="2104"/>
      <c r="RWV2" s="2104"/>
      <c r="RWW2" s="2104"/>
      <c r="RWX2" s="2104"/>
      <c r="RWY2" s="2104"/>
      <c r="RWZ2" s="2104">
        <f>+'IN PHIẾU THU'!RXA2</f>
        <v>0</v>
      </c>
      <c r="RXA2" s="2104"/>
      <c r="RXB2" s="2104"/>
      <c r="RXC2" s="2104"/>
      <c r="RXD2" s="2104"/>
      <c r="RXE2" s="2104"/>
      <c r="RXF2" s="2104"/>
      <c r="RXG2" s="2104"/>
      <c r="RXH2" s="2104">
        <f>+'IN PHIẾU THU'!RXI2</f>
        <v>0</v>
      </c>
      <c r="RXI2" s="2104"/>
      <c r="RXJ2" s="2104"/>
      <c r="RXK2" s="2104"/>
      <c r="RXL2" s="2104"/>
      <c r="RXM2" s="2104"/>
      <c r="RXN2" s="2104"/>
      <c r="RXO2" s="2104"/>
      <c r="RXP2" s="2104">
        <f>+'IN PHIẾU THU'!RXQ2</f>
        <v>0</v>
      </c>
      <c r="RXQ2" s="2104"/>
      <c r="RXR2" s="2104"/>
      <c r="RXS2" s="2104"/>
      <c r="RXT2" s="2104"/>
      <c r="RXU2" s="2104"/>
      <c r="RXV2" s="2104"/>
      <c r="RXW2" s="2104"/>
      <c r="RXX2" s="2104">
        <f>+'IN PHIẾU THU'!RXY2</f>
        <v>0</v>
      </c>
      <c r="RXY2" s="2104"/>
      <c r="RXZ2" s="2104"/>
      <c r="RYA2" s="2104"/>
      <c r="RYB2" s="2104"/>
      <c r="RYC2" s="2104"/>
      <c r="RYD2" s="2104"/>
      <c r="RYE2" s="2104"/>
      <c r="RYF2" s="2104">
        <f>+'IN PHIẾU THU'!RYG2</f>
        <v>0</v>
      </c>
      <c r="RYG2" s="2104"/>
      <c r="RYH2" s="2104"/>
      <c r="RYI2" s="2104"/>
      <c r="RYJ2" s="2104"/>
      <c r="RYK2" s="2104"/>
      <c r="RYL2" s="2104"/>
      <c r="RYM2" s="2104"/>
      <c r="RYN2" s="2104">
        <f>+'IN PHIẾU THU'!RYO2</f>
        <v>0</v>
      </c>
      <c r="RYO2" s="2104"/>
      <c r="RYP2" s="2104"/>
      <c r="RYQ2" s="2104"/>
      <c r="RYR2" s="2104"/>
      <c r="RYS2" s="2104"/>
      <c r="RYT2" s="2104"/>
      <c r="RYU2" s="2104"/>
      <c r="RYV2" s="2104">
        <f>+'IN PHIẾU THU'!RYW2</f>
        <v>0</v>
      </c>
      <c r="RYW2" s="2104"/>
      <c r="RYX2" s="2104"/>
      <c r="RYY2" s="2104"/>
      <c r="RYZ2" s="2104"/>
      <c r="RZA2" s="2104"/>
      <c r="RZB2" s="2104"/>
      <c r="RZC2" s="2104"/>
      <c r="RZD2" s="2104">
        <f>+'IN PHIẾU THU'!RZE2</f>
        <v>0</v>
      </c>
      <c r="RZE2" s="2104"/>
      <c r="RZF2" s="2104"/>
      <c r="RZG2" s="2104"/>
      <c r="RZH2" s="2104"/>
      <c r="RZI2" s="2104"/>
      <c r="RZJ2" s="2104"/>
      <c r="RZK2" s="2104"/>
      <c r="RZL2" s="2104">
        <f>+'IN PHIẾU THU'!RZM2</f>
        <v>0</v>
      </c>
      <c r="RZM2" s="2104"/>
      <c r="RZN2" s="2104"/>
      <c r="RZO2" s="2104"/>
      <c r="RZP2" s="2104"/>
      <c r="RZQ2" s="2104"/>
      <c r="RZR2" s="2104"/>
      <c r="RZS2" s="2104"/>
      <c r="RZT2" s="2104">
        <f>+'IN PHIẾU THU'!RZU2</f>
        <v>0</v>
      </c>
      <c r="RZU2" s="2104"/>
      <c r="RZV2" s="2104"/>
      <c r="RZW2" s="2104"/>
      <c r="RZX2" s="2104"/>
      <c r="RZY2" s="2104"/>
      <c r="RZZ2" s="2104"/>
      <c r="SAA2" s="2104"/>
      <c r="SAB2" s="2104">
        <f>+'IN PHIẾU THU'!SAC2</f>
        <v>0</v>
      </c>
      <c r="SAC2" s="2104"/>
      <c r="SAD2" s="2104"/>
      <c r="SAE2" s="2104"/>
      <c r="SAF2" s="2104"/>
      <c r="SAG2" s="2104"/>
      <c r="SAH2" s="2104"/>
      <c r="SAI2" s="2104"/>
      <c r="SAJ2" s="2104">
        <f>+'IN PHIẾU THU'!SAK2</f>
        <v>0</v>
      </c>
      <c r="SAK2" s="2104"/>
      <c r="SAL2" s="2104"/>
      <c r="SAM2" s="2104"/>
      <c r="SAN2" s="2104"/>
      <c r="SAO2" s="2104"/>
      <c r="SAP2" s="2104"/>
      <c r="SAQ2" s="2104"/>
      <c r="SAR2" s="2104">
        <f>+'IN PHIẾU THU'!SAS2</f>
        <v>0</v>
      </c>
      <c r="SAS2" s="2104"/>
      <c r="SAT2" s="2104"/>
      <c r="SAU2" s="2104"/>
      <c r="SAV2" s="2104"/>
      <c r="SAW2" s="2104"/>
      <c r="SAX2" s="2104"/>
      <c r="SAY2" s="2104"/>
      <c r="SAZ2" s="2104">
        <f>+'IN PHIẾU THU'!SBA2</f>
        <v>0</v>
      </c>
      <c r="SBA2" s="2104"/>
      <c r="SBB2" s="2104"/>
      <c r="SBC2" s="2104"/>
      <c r="SBD2" s="2104"/>
      <c r="SBE2" s="2104"/>
      <c r="SBF2" s="2104"/>
      <c r="SBG2" s="2104"/>
      <c r="SBH2" s="2104">
        <f>+'IN PHIẾU THU'!SBI2</f>
        <v>0</v>
      </c>
      <c r="SBI2" s="2104"/>
      <c r="SBJ2" s="2104"/>
      <c r="SBK2" s="2104"/>
      <c r="SBL2" s="2104"/>
      <c r="SBM2" s="2104"/>
      <c r="SBN2" s="2104"/>
      <c r="SBO2" s="2104"/>
      <c r="SBP2" s="2104">
        <f>+'IN PHIẾU THU'!SBQ2</f>
        <v>0</v>
      </c>
      <c r="SBQ2" s="2104"/>
      <c r="SBR2" s="2104"/>
      <c r="SBS2" s="2104"/>
      <c r="SBT2" s="2104"/>
      <c r="SBU2" s="2104"/>
      <c r="SBV2" s="2104"/>
      <c r="SBW2" s="2104"/>
      <c r="SBX2" s="2104">
        <f>+'IN PHIẾU THU'!SBY2</f>
        <v>0</v>
      </c>
      <c r="SBY2" s="2104"/>
      <c r="SBZ2" s="2104"/>
      <c r="SCA2" s="2104"/>
      <c r="SCB2" s="2104"/>
      <c r="SCC2" s="2104"/>
      <c r="SCD2" s="2104"/>
      <c r="SCE2" s="2104"/>
      <c r="SCF2" s="2104">
        <f>+'IN PHIẾU THU'!SCG2</f>
        <v>0</v>
      </c>
      <c r="SCG2" s="2104"/>
      <c r="SCH2" s="2104"/>
      <c r="SCI2" s="2104"/>
      <c r="SCJ2" s="2104"/>
      <c r="SCK2" s="2104"/>
      <c r="SCL2" s="2104"/>
      <c r="SCM2" s="2104"/>
      <c r="SCN2" s="2104">
        <f>+'IN PHIẾU THU'!SCO2</f>
        <v>0</v>
      </c>
      <c r="SCO2" s="2104"/>
      <c r="SCP2" s="2104"/>
      <c r="SCQ2" s="2104"/>
      <c r="SCR2" s="2104"/>
      <c r="SCS2" s="2104"/>
      <c r="SCT2" s="2104"/>
      <c r="SCU2" s="2104"/>
      <c r="SCV2" s="2104">
        <f>+'IN PHIẾU THU'!SCW2</f>
        <v>0</v>
      </c>
      <c r="SCW2" s="2104"/>
      <c r="SCX2" s="2104"/>
      <c r="SCY2" s="2104"/>
      <c r="SCZ2" s="2104"/>
      <c r="SDA2" s="2104"/>
      <c r="SDB2" s="2104"/>
      <c r="SDC2" s="2104"/>
      <c r="SDD2" s="2104">
        <f>+'IN PHIẾU THU'!SDE2</f>
        <v>0</v>
      </c>
      <c r="SDE2" s="2104"/>
      <c r="SDF2" s="2104"/>
      <c r="SDG2" s="2104"/>
      <c r="SDH2" s="2104"/>
      <c r="SDI2" s="2104"/>
      <c r="SDJ2" s="2104"/>
      <c r="SDK2" s="2104"/>
      <c r="SDL2" s="2104">
        <f>+'IN PHIẾU THU'!SDM2</f>
        <v>0</v>
      </c>
      <c r="SDM2" s="2104"/>
      <c r="SDN2" s="2104"/>
      <c r="SDO2" s="2104"/>
      <c r="SDP2" s="2104"/>
      <c r="SDQ2" s="2104"/>
      <c r="SDR2" s="2104"/>
      <c r="SDS2" s="2104"/>
      <c r="SDT2" s="2104">
        <f>+'IN PHIẾU THU'!SDU2</f>
        <v>0</v>
      </c>
      <c r="SDU2" s="2104"/>
      <c r="SDV2" s="2104"/>
      <c r="SDW2" s="2104"/>
      <c r="SDX2" s="2104"/>
      <c r="SDY2" s="2104"/>
      <c r="SDZ2" s="2104"/>
      <c r="SEA2" s="2104"/>
      <c r="SEB2" s="2104">
        <f>+'IN PHIẾU THU'!SEC2</f>
        <v>0</v>
      </c>
      <c r="SEC2" s="2104"/>
      <c r="SED2" s="2104"/>
      <c r="SEE2" s="2104"/>
      <c r="SEF2" s="2104"/>
      <c r="SEG2" s="2104"/>
      <c r="SEH2" s="2104"/>
      <c r="SEI2" s="2104"/>
      <c r="SEJ2" s="2104">
        <f>+'IN PHIẾU THU'!SEK2</f>
        <v>0</v>
      </c>
      <c r="SEK2" s="2104"/>
      <c r="SEL2" s="2104"/>
      <c r="SEM2" s="2104"/>
      <c r="SEN2" s="2104"/>
      <c r="SEO2" s="2104"/>
      <c r="SEP2" s="2104"/>
      <c r="SEQ2" s="2104"/>
      <c r="SER2" s="2104">
        <f>+'IN PHIẾU THU'!SES2</f>
        <v>0</v>
      </c>
      <c r="SES2" s="2104"/>
      <c r="SET2" s="2104"/>
      <c r="SEU2" s="2104"/>
      <c r="SEV2" s="2104"/>
      <c r="SEW2" s="2104"/>
      <c r="SEX2" s="2104"/>
      <c r="SEY2" s="2104"/>
      <c r="SEZ2" s="2104">
        <f>+'IN PHIẾU THU'!SFA2</f>
        <v>0</v>
      </c>
      <c r="SFA2" s="2104"/>
      <c r="SFB2" s="2104"/>
      <c r="SFC2" s="2104"/>
      <c r="SFD2" s="2104"/>
      <c r="SFE2" s="2104"/>
      <c r="SFF2" s="2104"/>
      <c r="SFG2" s="2104"/>
      <c r="SFH2" s="2104">
        <f>+'IN PHIẾU THU'!SFI2</f>
        <v>0</v>
      </c>
      <c r="SFI2" s="2104"/>
      <c r="SFJ2" s="2104"/>
      <c r="SFK2" s="2104"/>
      <c r="SFL2" s="2104"/>
      <c r="SFM2" s="2104"/>
      <c r="SFN2" s="2104"/>
      <c r="SFO2" s="2104"/>
      <c r="SFP2" s="2104">
        <f>+'IN PHIẾU THU'!SFQ2</f>
        <v>0</v>
      </c>
      <c r="SFQ2" s="2104"/>
      <c r="SFR2" s="2104"/>
      <c r="SFS2" s="2104"/>
      <c r="SFT2" s="2104"/>
      <c r="SFU2" s="2104"/>
      <c r="SFV2" s="2104"/>
      <c r="SFW2" s="2104"/>
      <c r="SFX2" s="2104">
        <f>+'IN PHIẾU THU'!SFY2</f>
        <v>0</v>
      </c>
      <c r="SFY2" s="2104"/>
      <c r="SFZ2" s="2104"/>
      <c r="SGA2" s="2104"/>
      <c r="SGB2" s="2104"/>
      <c r="SGC2" s="2104"/>
      <c r="SGD2" s="2104"/>
      <c r="SGE2" s="2104"/>
      <c r="SGF2" s="2104">
        <f>+'IN PHIẾU THU'!SGG2</f>
        <v>0</v>
      </c>
      <c r="SGG2" s="2104"/>
      <c r="SGH2" s="2104"/>
      <c r="SGI2" s="2104"/>
      <c r="SGJ2" s="2104"/>
      <c r="SGK2" s="2104"/>
      <c r="SGL2" s="2104"/>
      <c r="SGM2" s="2104"/>
      <c r="SGN2" s="2104">
        <f>+'IN PHIẾU THU'!SGO2</f>
        <v>0</v>
      </c>
      <c r="SGO2" s="2104"/>
      <c r="SGP2" s="2104"/>
      <c r="SGQ2" s="2104"/>
      <c r="SGR2" s="2104"/>
      <c r="SGS2" s="2104"/>
      <c r="SGT2" s="2104"/>
      <c r="SGU2" s="2104"/>
      <c r="SGV2" s="2104">
        <f>+'IN PHIẾU THU'!SGW2</f>
        <v>0</v>
      </c>
      <c r="SGW2" s="2104"/>
      <c r="SGX2" s="2104"/>
      <c r="SGY2" s="2104"/>
      <c r="SGZ2" s="2104"/>
      <c r="SHA2" s="2104"/>
      <c r="SHB2" s="2104"/>
      <c r="SHC2" s="2104"/>
      <c r="SHD2" s="2104">
        <f>+'IN PHIẾU THU'!SHE2</f>
        <v>0</v>
      </c>
      <c r="SHE2" s="2104"/>
      <c r="SHF2" s="2104"/>
      <c r="SHG2" s="2104"/>
      <c r="SHH2" s="2104"/>
      <c r="SHI2" s="2104"/>
      <c r="SHJ2" s="2104"/>
      <c r="SHK2" s="2104"/>
      <c r="SHL2" s="2104">
        <f>+'IN PHIẾU THU'!SHM2</f>
        <v>0</v>
      </c>
      <c r="SHM2" s="2104"/>
      <c r="SHN2" s="2104"/>
      <c r="SHO2" s="2104"/>
      <c r="SHP2" s="2104"/>
      <c r="SHQ2" s="2104"/>
      <c r="SHR2" s="2104"/>
      <c r="SHS2" s="2104"/>
      <c r="SHT2" s="2104">
        <f>+'IN PHIẾU THU'!SHU2</f>
        <v>0</v>
      </c>
      <c r="SHU2" s="2104"/>
      <c r="SHV2" s="2104"/>
      <c r="SHW2" s="2104"/>
      <c r="SHX2" s="2104"/>
      <c r="SHY2" s="2104"/>
      <c r="SHZ2" s="2104"/>
      <c r="SIA2" s="2104"/>
      <c r="SIB2" s="2104">
        <f>+'IN PHIẾU THU'!SIC2</f>
        <v>0</v>
      </c>
      <c r="SIC2" s="2104"/>
      <c r="SID2" s="2104"/>
      <c r="SIE2" s="2104"/>
      <c r="SIF2" s="2104"/>
      <c r="SIG2" s="2104"/>
      <c r="SIH2" s="2104"/>
      <c r="SII2" s="2104"/>
      <c r="SIJ2" s="2104">
        <f>+'IN PHIẾU THU'!SIK2</f>
        <v>0</v>
      </c>
      <c r="SIK2" s="2104"/>
      <c r="SIL2" s="2104"/>
      <c r="SIM2" s="2104"/>
      <c r="SIN2" s="2104"/>
      <c r="SIO2" s="2104"/>
      <c r="SIP2" s="2104"/>
      <c r="SIQ2" s="2104"/>
      <c r="SIR2" s="2104">
        <f>+'IN PHIẾU THU'!SIS2</f>
        <v>0</v>
      </c>
      <c r="SIS2" s="2104"/>
      <c r="SIT2" s="2104"/>
      <c r="SIU2" s="2104"/>
      <c r="SIV2" s="2104"/>
      <c r="SIW2" s="2104"/>
      <c r="SIX2" s="2104"/>
      <c r="SIY2" s="2104"/>
      <c r="SIZ2" s="2104">
        <f>+'IN PHIẾU THU'!SJA2</f>
        <v>0</v>
      </c>
      <c r="SJA2" s="2104"/>
      <c r="SJB2" s="2104"/>
      <c r="SJC2" s="2104"/>
      <c r="SJD2" s="2104"/>
      <c r="SJE2" s="2104"/>
      <c r="SJF2" s="2104"/>
      <c r="SJG2" s="2104"/>
      <c r="SJH2" s="2104">
        <f>+'IN PHIẾU THU'!SJI2</f>
        <v>0</v>
      </c>
      <c r="SJI2" s="2104"/>
      <c r="SJJ2" s="2104"/>
      <c r="SJK2" s="2104"/>
      <c r="SJL2" s="2104"/>
      <c r="SJM2" s="2104"/>
      <c r="SJN2" s="2104"/>
      <c r="SJO2" s="2104"/>
      <c r="SJP2" s="2104">
        <f>+'IN PHIẾU THU'!SJQ2</f>
        <v>0</v>
      </c>
      <c r="SJQ2" s="2104"/>
      <c r="SJR2" s="2104"/>
      <c r="SJS2" s="2104"/>
      <c r="SJT2" s="2104"/>
      <c r="SJU2" s="2104"/>
      <c r="SJV2" s="2104"/>
      <c r="SJW2" s="2104"/>
      <c r="SJX2" s="2104">
        <f>+'IN PHIẾU THU'!SJY2</f>
        <v>0</v>
      </c>
      <c r="SJY2" s="2104"/>
      <c r="SJZ2" s="2104"/>
      <c r="SKA2" s="2104"/>
      <c r="SKB2" s="2104"/>
      <c r="SKC2" s="2104"/>
      <c r="SKD2" s="2104"/>
      <c r="SKE2" s="2104"/>
      <c r="SKF2" s="2104">
        <f>+'IN PHIẾU THU'!SKG2</f>
        <v>0</v>
      </c>
      <c r="SKG2" s="2104"/>
      <c r="SKH2" s="2104"/>
      <c r="SKI2" s="2104"/>
      <c r="SKJ2" s="2104"/>
      <c r="SKK2" s="2104"/>
      <c r="SKL2" s="2104"/>
      <c r="SKM2" s="2104"/>
      <c r="SKN2" s="2104">
        <f>+'IN PHIẾU THU'!SKO2</f>
        <v>0</v>
      </c>
      <c r="SKO2" s="2104"/>
      <c r="SKP2" s="2104"/>
      <c r="SKQ2" s="2104"/>
      <c r="SKR2" s="2104"/>
      <c r="SKS2" s="2104"/>
      <c r="SKT2" s="2104"/>
      <c r="SKU2" s="2104"/>
      <c r="SKV2" s="2104">
        <f>+'IN PHIẾU THU'!SKW2</f>
        <v>0</v>
      </c>
      <c r="SKW2" s="2104"/>
      <c r="SKX2" s="2104"/>
      <c r="SKY2" s="2104"/>
      <c r="SKZ2" s="2104"/>
      <c r="SLA2" s="2104"/>
      <c r="SLB2" s="2104"/>
      <c r="SLC2" s="2104"/>
      <c r="SLD2" s="2104">
        <f>+'IN PHIẾU THU'!SLE2</f>
        <v>0</v>
      </c>
      <c r="SLE2" s="2104"/>
      <c r="SLF2" s="2104"/>
      <c r="SLG2" s="2104"/>
      <c r="SLH2" s="2104"/>
      <c r="SLI2" s="2104"/>
      <c r="SLJ2" s="2104"/>
      <c r="SLK2" s="2104"/>
      <c r="SLL2" s="2104">
        <f>+'IN PHIẾU THU'!SLM2</f>
        <v>0</v>
      </c>
      <c r="SLM2" s="2104"/>
      <c r="SLN2" s="2104"/>
      <c r="SLO2" s="2104"/>
      <c r="SLP2" s="2104"/>
      <c r="SLQ2" s="2104"/>
      <c r="SLR2" s="2104"/>
      <c r="SLS2" s="2104"/>
      <c r="SLT2" s="2104">
        <f>+'IN PHIẾU THU'!SLU2</f>
        <v>0</v>
      </c>
      <c r="SLU2" s="2104"/>
      <c r="SLV2" s="2104"/>
      <c r="SLW2" s="2104"/>
      <c r="SLX2" s="2104"/>
      <c r="SLY2" s="2104"/>
      <c r="SLZ2" s="2104"/>
      <c r="SMA2" s="2104"/>
      <c r="SMB2" s="2104">
        <f>+'IN PHIẾU THU'!SMC2</f>
        <v>0</v>
      </c>
      <c r="SMC2" s="2104"/>
      <c r="SMD2" s="2104"/>
      <c r="SME2" s="2104"/>
      <c r="SMF2" s="2104"/>
      <c r="SMG2" s="2104"/>
      <c r="SMH2" s="2104"/>
      <c r="SMI2" s="2104"/>
      <c r="SMJ2" s="2104">
        <f>+'IN PHIẾU THU'!SMK2</f>
        <v>0</v>
      </c>
      <c r="SMK2" s="2104"/>
      <c r="SML2" s="2104"/>
      <c r="SMM2" s="2104"/>
      <c r="SMN2" s="2104"/>
      <c r="SMO2" s="2104"/>
      <c r="SMP2" s="2104"/>
      <c r="SMQ2" s="2104"/>
      <c r="SMR2" s="2104">
        <f>+'IN PHIẾU THU'!SMS2</f>
        <v>0</v>
      </c>
      <c r="SMS2" s="2104"/>
      <c r="SMT2" s="2104"/>
      <c r="SMU2" s="2104"/>
      <c r="SMV2" s="2104"/>
      <c r="SMW2" s="2104"/>
      <c r="SMX2" s="2104"/>
      <c r="SMY2" s="2104"/>
      <c r="SMZ2" s="2104">
        <f>+'IN PHIẾU THU'!SNA2</f>
        <v>0</v>
      </c>
      <c r="SNA2" s="2104"/>
      <c r="SNB2" s="2104"/>
      <c r="SNC2" s="2104"/>
      <c r="SND2" s="2104"/>
      <c r="SNE2" s="2104"/>
      <c r="SNF2" s="2104"/>
      <c r="SNG2" s="2104"/>
      <c r="SNH2" s="2104">
        <f>+'IN PHIẾU THU'!SNI2</f>
        <v>0</v>
      </c>
      <c r="SNI2" s="2104"/>
      <c r="SNJ2" s="2104"/>
      <c r="SNK2" s="2104"/>
      <c r="SNL2" s="2104"/>
      <c r="SNM2" s="2104"/>
      <c r="SNN2" s="2104"/>
      <c r="SNO2" s="2104"/>
      <c r="SNP2" s="2104">
        <f>+'IN PHIẾU THU'!SNQ2</f>
        <v>0</v>
      </c>
      <c r="SNQ2" s="2104"/>
      <c r="SNR2" s="2104"/>
      <c r="SNS2" s="2104"/>
      <c r="SNT2" s="2104"/>
      <c r="SNU2" s="2104"/>
      <c r="SNV2" s="2104"/>
      <c r="SNW2" s="2104"/>
      <c r="SNX2" s="2104">
        <f>+'IN PHIẾU THU'!SNY2</f>
        <v>0</v>
      </c>
      <c r="SNY2" s="2104"/>
      <c r="SNZ2" s="2104"/>
      <c r="SOA2" s="2104"/>
      <c r="SOB2" s="2104"/>
      <c r="SOC2" s="2104"/>
      <c r="SOD2" s="2104"/>
      <c r="SOE2" s="2104"/>
      <c r="SOF2" s="2104">
        <f>+'IN PHIẾU THU'!SOG2</f>
        <v>0</v>
      </c>
      <c r="SOG2" s="2104"/>
      <c r="SOH2" s="2104"/>
      <c r="SOI2" s="2104"/>
      <c r="SOJ2" s="2104"/>
      <c r="SOK2" s="2104"/>
      <c r="SOL2" s="2104"/>
      <c r="SOM2" s="2104"/>
      <c r="SON2" s="2104">
        <f>+'IN PHIẾU THU'!SOO2</f>
        <v>0</v>
      </c>
      <c r="SOO2" s="2104"/>
      <c r="SOP2" s="2104"/>
      <c r="SOQ2" s="2104"/>
      <c r="SOR2" s="2104"/>
      <c r="SOS2" s="2104"/>
      <c r="SOT2" s="2104"/>
      <c r="SOU2" s="2104"/>
      <c r="SOV2" s="2104">
        <f>+'IN PHIẾU THU'!SOW2</f>
        <v>0</v>
      </c>
      <c r="SOW2" s="2104"/>
      <c r="SOX2" s="2104"/>
      <c r="SOY2" s="2104"/>
      <c r="SOZ2" s="2104"/>
      <c r="SPA2" s="2104"/>
      <c r="SPB2" s="2104"/>
      <c r="SPC2" s="2104"/>
      <c r="SPD2" s="2104">
        <f>+'IN PHIẾU THU'!SPE2</f>
        <v>0</v>
      </c>
      <c r="SPE2" s="2104"/>
      <c r="SPF2" s="2104"/>
      <c r="SPG2" s="2104"/>
      <c r="SPH2" s="2104"/>
      <c r="SPI2" s="2104"/>
      <c r="SPJ2" s="2104"/>
      <c r="SPK2" s="2104"/>
      <c r="SPL2" s="2104">
        <f>+'IN PHIẾU THU'!SPM2</f>
        <v>0</v>
      </c>
      <c r="SPM2" s="2104"/>
      <c r="SPN2" s="2104"/>
      <c r="SPO2" s="2104"/>
      <c r="SPP2" s="2104"/>
      <c r="SPQ2" s="2104"/>
      <c r="SPR2" s="2104"/>
      <c r="SPS2" s="2104"/>
      <c r="SPT2" s="2104">
        <f>+'IN PHIẾU THU'!SPU2</f>
        <v>0</v>
      </c>
      <c r="SPU2" s="2104"/>
      <c r="SPV2" s="2104"/>
      <c r="SPW2" s="2104"/>
      <c r="SPX2" s="2104"/>
      <c r="SPY2" s="2104"/>
      <c r="SPZ2" s="2104"/>
      <c r="SQA2" s="2104"/>
      <c r="SQB2" s="2104">
        <f>+'IN PHIẾU THU'!SQC2</f>
        <v>0</v>
      </c>
      <c r="SQC2" s="2104"/>
      <c r="SQD2" s="2104"/>
      <c r="SQE2" s="2104"/>
      <c r="SQF2" s="2104"/>
      <c r="SQG2" s="2104"/>
      <c r="SQH2" s="2104"/>
      <c r="SQI2" s="2104"/>
      <c r="SQJ2" s="2104">
        <f>+'IN PHIẾU THU'!SQK2</f>
        <v>0</v>
      </c>
      <c r="SQK2" s="2104"/>
      <c r="SQL2" s="2104"/>
      <c r="SQM2" s="2104"/>
      <c r="SQN2" s="2104"/>
      <c r="SQO2" s="2104"/>
      <c r="SQP2" s="2104"/>
      <c r="SQQ2" s="2104"/>
      <c r="SQR2" s="2104">
        <f>+'IN PHIẾU THU'!SQS2</f>
        <v>0</v>
      </c>
      <c r="SQS2" s="2104"/>
      <c r="SQT2" s="2104"/>
      <c r="SQU2" s="2104"/>
      <c r="SQV2" s="2104"/>
      <c r="SQW2" s="2104"/>
      <c r="SQX2" s="2104"/>
      <c r="SQY2" s="2104"/>
      <c r="SQZ2" s="2104">
        <f>+'IN PHIẾU THU'!SRA2</f>
        <v>0</v>
      </c>
      <c r="SRA2" s="2104"/>
      <c r="SRB2" s="2104"/>
      <c r="SRC2" s="2104"/>
      <c r="SRD2" s="2104"/>
      <c r="SRE2" s="2104"/>
      <c r="SRF2" s="2104"/>
      <c r="SRG2" s="2104"/>
      <c r="SRH2" s="2104">
        <f>+'IN PHIẾU THU'!SRI2</f>
        <v>0</v>
      </c>
      <c r="SRI2" s="2104"/>
      <c r="SRJ2" s="2104"/>
      <c r="SRK2" s="2104"/>
      <c r="SRL2" s="2104"/>
      <c r="SRM2" s="2104"/>
      <c r="SRN2" s="2104"/>
      <c r="SRO2" s="2104"/>
      <c r="SRP2" s="2104">
        <f>+'IN PHIẾU THU'!SRQ2</f>
        <v>0</v>
      </c>
      <c r="SRQ2" s="2104"/>
      <c r="SRR2" s="2104"/>
      <c r="SRS2" s="2104"/>
      <c r="SRT2" s="2104"/>
      <c r="SRU2" s="2104"/>
      <c r="SRV2" s="2104"/>
      <c r="SRW2" s="2104"/>
      <c r="SRX2" s="2104">
        <f>+'IN PHIẾU THU'!SRY2</f>
        <v>0</v>
      </c>
      <c r="SRY2" s="2104"/>
      <c r="SRZ2" s="2104"/>
      <c r="SSA2" s="2104"/>
      <c r="SSB2" s="2104"/>
      <c r="SSC2" s="2104"/>
      <c r="SSD2" s="2104"/>
      <c r="SSE2" s="2104"/>
      <c r="SSF2" s="2104">
        <f>+'IN PHIẾU THU'!SSG2</f>
        <v>0</v>
      </c>
      <c r="SSG2" s="2104"/>
      <c r="SSH2" s="2104"/>
      <c r="SSI2" s="2104"/>
      <c r="SSJ2" s="2104"/>
      <c r="SSK2" s="2104"/>
      <c r="SSL2" s="2104"/>
      <c r="SSM2" s="2104"/>
      <c r="SSN2" s="2104">
        <f>+'IN PHIẾU THU'!SSO2</f>
        <v>0</v>
      </c>
      <c r="SSO2" s="2104"/>
      <c r="SSP2" s="2104"/>
      <c r="SSQ2" s="2104"/>
      <c r="SSR2" s="2104"/>
      <c r="SSS2" s="2104"/>
      <c r="SST2" s="2104"/>
      <c r="SSU2" s="2104"/>
      <c r="SSV2" s="2104">
        <f>+'IN PHIẾU THU'!SSW2</f>
        <v>0</v>
      </c>
      <c r="SSW2" s="2104"/>
      <c r="SSX2" s="2104"/>
      <c r="SSY2" s="2104"/>
      <c r="SSZ2" s="2104"/>
      <c r="STA2" s="2104"/>
      <c r="STB2" s="2104"/>
      <c r="STC2" s="2104"/>
      <c r="STD2" s="2104">
        <f>+'IN PHIẾU THU'!STE2</f>
        <v>0</v>
      </c>
      <c r="STE2" s="2104"/>
      <c r="STF2" s="2104"/>
      <c r="STG2" s="2104"/>
      <c r="STH2" s="2104"/>
      <c r="STI2" s="2104"/>
      <c r="STJ2" s="2104"/>
      <c r="STK2" s="2104"/>
      <c r="STL2" s="2104">
        <f>+'IN PHIẾU THU'!STM2</f>
        <v>0</v>
      </c>
      <c r="STM2" s="2104"/>
      <c r="STN2" s="2104"/>
      <c r="STO2" s="2104"/>
      <c r="STP2" s="2104"/>
      <c r="STQ2" s="2104"/>
      <c r="STR2" s="2104"/>
      <c r="STS2" s="2104"/>
      <c r="STT2" s="2104">
        <f>+'IN PHIẾU THU'!STU2</f>
        <v>0</v>
      </c>
      <c r="STU2" s="2104"/>
      <c r="STV2" s="2104"/>
      <c r="STW2" s="2104"/>
      <c r="STX2" s="2104"/>
      <c r="STY2" s="2104"/>
      <c r="STZ2" s="2104"/>
      <c r="SUA2" s="2104"/>
      <c r="SUB2" s="2104">
        <f>+'IN PHIẾU THU'!SUC2</f>
        <v>0</v>
      </c>
      <c r="SUC2" s="2104"/>
      <c r="SUD2" s="2104"/>
      <c r="SUE2" s="2104"/>
      <c r="SUF2" s="2104"/>
      <c r="SUG2" s="2104"/>
      <c r="SUH2" s="2104"/>
      <c r="SUI2" s="2104"/>
      <c r="SUJ2" s="2104">
        <f>+'IN PHIẾU THU'!SUK2</f>
        <v>0</v>
      </c>
      <c r="SUK2" s="2104"/>
      <c r="SUL2" s="2104"/>
      <c r="SUM2" s="2104"/>
      <c r="SUN2" s="2104"/>
      <c r="SUO2" s="2104"/>
      <c r="SUP2" s="2104"/>
      <c r="SUQ2" s="2104"/>
      <c r="SUR2" s="2104">
        <f>+'IN PHIẾU THU'!SUS2</f>
        <v>0</v>
      </c>
      <c r="SUS2" s="2104"/>
      <c r="SUT2" s="2104"/>
      <c r="SUU2" s="2104"/>
      <c r="SUV2" s="2104"/>
      <c r="SUW2" s="2104"/>
      <c r="SUX2" s="2104"/>
      <c r="SUY2" s="2104"/>
      <c r="SUZ2" s="2104">
        <f>+'IN PHIẾU THU'!SVA2</f>
        <v>0</v>
      </c>
      <c r="SVA2" s="2104"/>
      <c r="SVB2" s="2104"/>
      <c r="SVC2" s="2104"/>
      <c r="SVD2" s="2104"/>
      <c r="SVE2" s="2104"/>
      <c r="SVF2" s="2104"/>
      <c r="SVG2" s="2104"/>
      <c r="SVH2" s="2104">
        <f>+'IN PHIẾU THU'!SVI2</f>
        <v>0</v>
      </c>
      <c r="SVI2" s="2104"/>
      <c r="SVJ2" s="2104"/>
      <c r="SVK2" s="2104"/>
      <c r="SVL2" s="2104"/>
      <c r="SVM2" s="2104"/>
      <c r="SVN2" s="2104"/>
      <c r="SVO2" s="2104"/>
      <c r="SVP2" s="2104">
        <f>+'IN PHIẾU THU'!SVQ2</f>
        <v>0</v>
      </c>
      <c r="SVQ2" s="2104"/>
      <c r="SVR2" s="2104"/>
      <c r="SVS2" s="2104"/>
      <c r="SVT2" s="2104"/>
      <c r="SVU2" s="2104"/>
      <c r="SVV2" s="2104"/>
      <c r="SVW2" s="2104"/>
      <c r="SVX2" s="2104">
        <f>+'IN PHIẾU THU'!SVY2</f>
        <v>0</v>
      </c>
      <c r="SVY2" s="2104"/>
      <c r="SVZ2" s="2104"/>
      <c r="SWA2" s="2104"/>
      <c r="SWB2" s="2104"/>
      <c r="SWC2" s="2104"/>
      <c r="SWD2" s="2104"/>
      <c r="SWE2" s="2104"/>
      <c r="SWF2" s="2104">
        <f>+'IN PHIẾU THU'!SWG2</f>
        <v>0</v>
      </c>
      <c r="SWG2" s="2104"/>
      <c r="SWH2" s="2104"/>
      <c r="SWI2" s="2104"/>
      <c r="SWJ2" s="2104"/>
      <c r="SWK2" s="2104"/>
      <c r="SWL2" s="2104"/>
      <c r="SWM2" s="2104"/>
      <c r="SWN2" s="2104">
        <f>+'IN PHIẾU THU'!SWO2</f>
        <v>0</v>
      </c>
      <c r="SWO2" s="2104"/>
      <c r="SWP2" s="2104"/>
      <c r="SWQ2" s="2104"/>
      <c r="SWR2" s="2104"/>
      <c r="SWS2" s="2104"/>
      <c r="SWT2" s="2104"/>
      <c r="SWU2" s="2104"/>
      <c r="SWV2" s="2104">
        <f>+'IN PHIẾU THU'!SWW2</f>
        <v>0</v>
      </c>
      <c r="SWW2" s="2104"/>
      <c r="SWX2" s="2104"/>
      <c r="SWY2" s="2104"/>
      <c r="SWZ2" s="2104"/>
      <c r="SXA2" s="2104"/>
      <c r="SXB2" s="2104"/>
      <c r="SXC2" s="2104"/>
      <c r="SXD2" s="2104">
        <f>+'IN PHIẾU THU'!SXE2</f>
        <v>0</v>
      </c>
      <c r="SXE2" s="2104"/>
      <c r="SXF2" s="2104"/>
      <c r="SXG2" s="2104"/>
      <c r="SXH2" s="2104"/>
      <c r="SXI2" s="2104"/>
      <c r="SXJ2" s="2104"/>
      <c r="SXK2" s="2104"/>
      <c r="SXL2" s="2104">
        <f>+'IN PHIẾU THU'!SXM2</f>
        <v>0</v>
      </c>
      <c r="SXM2" s="2104"/>
      <c r="SXN2" s="2104"/>
      <c r="SXO2" s="2104"/>
      <c r="SXP2" s="2104"/>
      <c r="SXQ2" s="2104"/>
      <c r="SXR2" s="2104"/>
      <c r="SXS2" s="2104"/>
      <c r="SXT2" s="2104">
        <f>+'IN PHIẾU THU'!SXU2</f>
        <v>0</v>
      </c>
      <c r="SXU2" s="2104"/>
      <c r="SXV2" s="2104"/>
      <c r="SXW2" s="2104"/>
      <c r="SXX2" s="2104"/>
      <c r="SXY2" s="2104"/>
      <c r="SXZ2" s="2104"/>
      <c r="SYA2" s="2104"/>
      <c r="SYB2" s="2104">
        <f>+'IN PHIẾU THU'!SYC2</f>
        <v>0</v>
      </c>
      <c r="SYC2" s="2104"/>
      <c r="SYD2" s="2104"/>
      <c r="SYE2" s="2104"/>
      <c r="SYF2" s="2104"/>
      <c r="SYG2" s="2104"/>
      <c r="SYH2" s="2104"/>
      <c r="SYI2" s="2104"/>
      <c r="SYJ2" s="2104">
        <f>+'IN PHIẾU THU'!SYK2</f>
        <v>0</v>
      </c>
      <c r="SYK2" s="2104"/>
      <c r="SYL2" s="2104"/>
      <c r="SYM2" s="2104"/>
      <c r="SYN2" s="2104"/>
      <c r="SYO2" s="2104"/>
      <c r="SYP2" s="2104"/>
      <c r="SYQ2" s="2104"/>
      <c r="SYR2" s="2104">
        <f>+'IN PHIẾU THU'!SYS2</f>
        <v>0</v>
      </c>
      <c r="SYS2" s="2104"/>
      <c r="SYT2" s="2104"/>
      <c r="SYU2" s="2104"/>
      <c r="SYV2" s="2104"/>
      <c r="SYW2" s="2104"/>
      <c r="SYX2" s="2104"/>
      <c r="SYY2" s="2104"/>
      <c r="SYZ2" s="2104">
        <f>+'IN PHIẾU THU'!SZA2</f>
        <v>0</v>
      </c>
      <c r="SZA2" s="2104"/>
      <c r="SZB2" s="2104"/>
      <c r="SZC2" s="2104"/>
      <c r="SZD2" s="2104"/>
      <c r="SZE2" s="2104"/>
      <c r="SZF2" s="2104"/>
      <c r="SZG2" s="2104"/>
      <c r="SZH2" s="2104">
        <f>+'IN PHIẾU THU'!SZI2</f>
        <v>0</v>
      </c>
      <c r="SZI2" s="2104"/>
      <c r="SZJ2" s="2104"/>
      <c r="SZK2" s="2104"/>
      <c r="SZL2" s="2104"/>
      <c r="SZM2" s="2104"/>
      <c r="SZN2" s="2104"/>
      <c r="SZO2" s="2104"/>
      <c r="SZP2" s="2104">
        <f>+'IN PHIẾU THU'!SZQ2</f>
        <v>0</v>
      </c>
      <c r="SZQ2" s="2104"/>
      <c r="SZR2" s="2104"/>
      <c r="SZS2" s="2104"/>
      <c r="SZT2" s="2104"/>
      <c r="SZU2" s="2104"/>
      <c r="SZV2" s="2104"/>
      <c r="SZW2" s="2104"/>
      <c r="SZX2" s="2104">
        <f>+'IN PHIẾU THU'!SZY2</f>
        <v>0</v>
      </c>
      <c r="SZY2" s="2104"/>
      <c r="SZZ2" s="2104"/>
      <c r="TAA2" s="2104"/>
      <c r="TAB2" s="2104"/>
      <c r="TAC2" s="2104"/>
      <c r="TAD2" s="2104"/>
      <c r="TAE2" s="2104"/>
      <c r="TAF2" s="2104">
        <f>+'IN PHIẾU THU'!TAG2</f>
        <v>0</v>
      </c>
      <c r="TAG2" s="2104"/>
      <c r="TAH2" s="2104"/>
      <c r="TAI2" s="2104"/>
      <c r="TAJ2" s="2104"/>
      <c r="TAK2" s="2104"/>
      <c r="TAL2" s="2104"/>
      <c r="TAM2" s="2104"/>
      <c r="TAN2" s="2104">
        <f>+'IN PHIẾU THU'!TAO2</f>
        <v>0</v>
      </c>
      <c r="TAO2" s="2104"/>
      <c r="TAP2" s="2104"/>
      <c r="TAQ2" s="2104"/>
      <c r="TAR2" s="2104"/>
      <c r="TAS2" s="2104"/>
      <c r="TAT2" s="2104"/>
      <c r="TAU2" s="2104"/>
      <c r="TAV2" s="2104">
        <f>+'IN PHIẾU THU'!TAW2</f>
        <v>0</v>
      </c>
      <c r="TAW2" s="2104"/>
      <c r="TAX2" s="2104"/>
      <c r="TAY2" s="2104"/>
      <c r="TAZ2" s="2104"/>
      <c r="TBA2" s="2104"/>
      <c r="TBB2" s="2104"/>
      <c r="TBC2" s="2104"/>
      <c r="TBD2" s="2104">
        <f>+'IN PHIẾU THU'!TBE2</f>
        <v>0</v>
      </c>
      <c r="TBE2" s="2104"/>
      <c r="TBF2" s="2104"/>
      <c r="TBG2" s="2104"/>
      <c r="TBH2" s="2104"/>
      <c r="TBI2" s="2104"/>
      <c r="TBJ2" s="2104"/>
      <c r="TBK2" s="2104"/>
      <c r="TBL2" s="2104">
        <f>+'IN PHIẾU THU'!TBM2</f>
        <v>0</v>
      </c>
      <c r="TBM2" s="2104"/>
      <c r="TBN2" s="2104"/>
      <c r="TBO2" s="2104"/>
      <c r="TBP2" s="2104"/>
      <c r="TBQ2" s="2104"/>
      <c r="TBR2" s="2104"/>
      <c r="TBS2" s="2104"/>
      <c r="TBT2" s="2104">
        <f>+'IN PHIẾU THU'!TBU2</f>
        <v>0</v>
      </c>
      <c r="TBU2" s="2104"/>
      <c r="TBV2" s="2104"/>
      <c r="TBW2" s="2104"/>
      <c r="TBX2" s="2104"/>
      <c r="TBY2" s="2104"/>
      <c r="TBZ2" s="2104"/>
      <c r="TCA2" s="2104"/>
      <c r="TCB2" s="2104">
        <f>+'IN PHIẾU THU'!TCC2</f>
        <v>0</v>
      </c>
      <c r="TCC2" s="2104"/>
      <c r="TCD2" s="2104"/>
      <c r="TCE2" s="2104"/>
      <c r="TCF2" s="2104"/>
      <c r="TCG2" s="2104"/>
      <c r="TCH2" s="2104"/>
      <c r="TCI2" s="2104"/>
      <c r="TCJ2" s="2104">
        <f>+'IN PHIẾU THU'!TCK2</f>
        <v>0</v>
      </c>
      <c r="TCK2" s="2104"/>
      <c r="TCL2" s="2104"/>
      <c r="TCM2" s="2104"/>
      <c r="TCN2" s="2104"/>
      <c r="TCO2" s="2104"/>
      <c r="TCP2" s="2104"/>
      <c r="TCQ2" s="2104"/>
      <c r="TCR2" s="2104">
        <f>+'IN PHIẾU THU'!TCS2</f>
        <v>0</v>
      </c>
      <c r="TCS2" s="2104"/>
      <c r="TCT2" s="2104"/>
      <c r="TCU2" s="2104"/>
      <c r="TCV2" s="2104"/>
      <c r="TCW2" s="2104"/>
      <c r="TCX2" s="2104"/>
      <c r="TCY2" s="2104"/>
      <c r="TCZ2" s="2104">
        <f>+'IN PHIẾU THU'!TDA2</f>
        <v>0</v>
      </c>
      <c r="TDA2" s="2104"/>
      <c r="TDB2" s="2104"/>
      <c r="TDC2" s="2104"/>
      <c r="TDD2" s="2104"/>
      <c r="TDE2" s="2104"/>
      <c r="TDF2" s="2104"/>
      <c r="TDG2" s="2104"/>
      <c r="TDH2" s="2104">
        <f>+'IN PHIẾU THU'!TDI2</f>
        <v>0</v>
      </c>
      <c r="TDI2" s="2104"/>
      <c r="TDJ2" s="2104"/>
      <c r="TDK2" s="2104"/>
      <c r="TDL2" s="2104"/>
      <c r="TDM2" s="2104"/>
      <c r="TDN2" s="2104"/>
      <c r="TDO2" s="2104"/>
      <c r="TDP2" s="2104">
        <f>+'IN PHIẾU THU'!TDQ2</f>
        <v>0</v>
      </c>
      <c r="TDQ2" s="2104"/>
      <c r="TDR2" s="2104"/>
      <c r="TDS2" s="2104"/>
      <c r="TDT2" s="2104"/>
      <c r="TDU2" s="2104"/>
      <c r="TDV2" s="2104"/>
      <c r="TDW2" s="2104"/>
      <c r="TDX2" s="2104">
        <f>+'IN PHIẾU THU'!TDY2</f>
        <v>0</v>
      </c>
      <c r="TDY2" s="2104"/>
      <c r="TDZ2" s="2104"/>
      <c r="TEA2" s="2104"/>
      <c r="TEB2" s="2104"/>
      <c r="TEC2" s="2104"/>
      <c r="TED2" s="2104"/>
      <c r="TEE2" s="2104"/>
      <c r="TEF2" s="2104">
        <f>+'IN PHIẾU THU'!TEG2</f>
        <v>0</v>
      </c>
      <c r="TEG2" s="2104"/>
      <c r="TEH2" s="2104"/>
      <c r="TEI2" s="2104"/>
      <c r="TEJ2" s="2104"/>
      <c r="TEK2" s="2104"/>
      <c r="TEL2" s="2104"/>
      <c r="TEM2" s="2104"/>
      <c r="TEN2" s="2104">
        <f>+'IN PHIẾU THU'!TEO2</f>
        <v>0</v>
      </c>
      <c r="TEO2" s="2104"/>
      <c r="TEP2" s="2104"/>
      <c r="TEQ2" s="2104"/>
      <c r="TER2" s="2104"/>
      <c r="TES2" s="2104"/>
      <c r="TET2" s="2104"/>
      <c r="TEU2" s="2104"/>
      <c r="TEV2" s="2104">
        <f>+'IN PHIẾU THU'!TEW2</f>
        <v>0</v>
      </c>
      <c r="TEW2" s="2104"/>
      <c r="TEX2" s="2104"/>
      <c r="TEY2" s="2104"/>
      <c r="TEZ2" s="2104"/>
      <c r="TFA2" s="2104"/>
      <c r="TFB2" s="2104"/>
      <c r="TFC2" s="2104"/>
      <c r="TFD2" s="2104">
        <f>+'IN PHIẾU THU'!TFE2</f>
        <v>0</v>
      </c>
      <c r="TFE2" s="2104"/>
      <c r="TFF2" s="2104"/>
      <c r="TFG2" s="2104"/>
      <c r="TFH2" s="2104"/>
      <c r="TFI2" s="2104"/>
      <c r="TFJ2" s="2104"/>
      <c r="TFK2" s="2104"/>
      <c r="TFL2" s="2104">
        <f>+'IN PHIẾU THU'!TFM2</f>
        <v>0</v>
      </c>
      <c r="TFM2" s="2104"/>
      <c r="TFN2" s="2104"/>
      <c r="TFO2" s="2104"/>
      <c r="TFP2" s="2104"/>
      <c r="TFQ2" s="2104"/>
      <c r="TFR2" s="2104"/>
      <c r="TFS2" s="2104"/>
      <c r="TFT2" s="2104">
        <f>+'IN PHIẾU THU'!TFU2</f>
        <v>0</v>
      </c>
      <c r="TFU2" s="2104"/>
      <c r="TFV2" s="2104"/>
      <c r="TFW2" s="2104"/>
      <c r="TFX2" s="2104"/>
      <c r="TFY2" s="2104"/>
      <c r="TFZ2" s="2104"/>
      <c r="TGA2" s="2104"/>
      <c r="TGB2" s="2104">
        <f>+'IN PHIẾU THU'!TGC2</f>
        <v>0</v>
      </c>
      <c r="TGC2" s="2104"/>
      <c r="TGD2" s="2104"/>
      <c r="TGE2" s="2104"/>
      <c r="TGF2" s="2104"/>
      <c r="TGG2" s="2104"/>
      <c r="TGH2" s="2104"/>
      <c r="TGI2" s="2104"/>
      <c r="TGJ2" s="2104">
        <f>+'IN PHIẾU THU'!TGK2</f>
        <v>0</v>
      </c>
      <c r="TGK2" s="2104"/>
      <c r="TGL2" s="2104"/>
      <c r="TGM2" s="2104"/>
      <c r="TGN2" s="2104"/>
      <c r="TGO2" s="2104"/>
      <c r="TGP2" s="2104"/>
      <c r="TGQ2" s="2104"/>
      <c r="TGR2" s="2104">
        <f>+'IN PHIẾU THU'!TGS2</f>
        <v>0</v>
      </c>
      <c r="TGS2" s="2104"/>
      <c r="TGT2" s="2104"/>
      <c r="TGU2" s="2104"/>
      <c r="TGV2" s="2104"/>
      <c r="TGW2" s="2104"/>
      <c r="TGX2" s="2104"/>
      <c r="TGY2" s="2104"/>
      <c r="TGZ2" s="2104">
        <f>+'IN PHIẾU THU'!THA2</f>
        <v>0</v>
      </c>
      <c r="THA2" s="2104"/>
      <c r="THB2" s="2104"/>
      <c r="THC2" s="2104"/>
      <c r="THD2" s="2104"/>
      <c r="THE2" s="2104"/>
      <c r="THF2" s="2104"/>
      <c r="THG2" s="2104"/>
      <c r="THH2" s="2104">
        <f>+'IN PHIẾU THU'!THI2</f>
        <v>0</v>
      </c>
      <c r="THI2" s="2104"/>
      <c r="THJ2" s="2104"/>
      <c r="THK2" s="2104"/>
      <c r="THL2" s="2104"/>
      <c r="THM2" s="2104"/>
      <c r="THN2" s="2104"/>
      <c r="THO2" s="2104"/>
      <c r="THP2" s="2104">
        <f>+'IN PHIẾU THU'!THQ2</f>
        <v>0</v>
      </c>
      <c r="THQ2" s="2104"/>
      <c r="THR2" s="2104"/>
      <c r="THS2" s="2104"/>
      <c r="THT2" s="2104"/>
      <c r="THU2" s="2104"/>
      <c r="THV2" s="2104"/>
      <c r="THW2" s="2104"/>
      <c r="THX2" s="2104">
        <f>+'IN PHIẾU THU'!THY2</f>
        <v>0</v>
      </c>
      <c r="THY2" s="2104"/>
      <c r="THZ2" s="2104"/>
      <c r="TIA2" s="2104"/>
      <c r="TIB2" s="2104"/>
      <c r="TIC2" s="2104"/>
      <c r="TID2" s="2104"/>
      <c r="TIE2" s="2104"/>
      <c r="TIF2" s="2104">
        <f>+'IN PHIẾU THU'!TIG2</f>
        <v>0</v>
      </c>
      <c r="TIG2" s="2104"/>
      <c r="TIH2" s="2104"/>
      <c r="TII2" s="2104"/>
      <c r="TIJ2" s="2104"/>
      <c r="TIK2" s="2104"/>
      <c r="TIL2" s="2104"/>
      <c r="TIM2" s="2104"/>
      <c r="TIN2" s="2104">
        <f>+'IN PHIẾU THU'!TIO2</f>
        <v>0</v>
      </c>
      <c r="TIO2" s="2104"/>
      <c r="TIP2" s="2104"/>
      <c r="TIQ2" s="2104"/>
      <c r="TIR2" s="2104"/>
      <c r="TIS2" s="2104"/>
      <c r="TIT2" s="2104"/>
      <c r="TIU2" s="2104"/>
      <c r="TIV2" s="2104">
        <f>+'IN PHIẾU THU'!TIW2</f>
        <v>0</v>
      </c>
      <c r="TIW2" s="2104"/>
      <c r="TIX2" s="2104"/>
      <c r="TIY2" s="2104"/>
      <c r="TIZ2" s="2104"/>
      <c r="TJA2" s="2104"/>
      <c r="TJB2" s="2104"/>
      <c r="TJC2" s="2104"/>
      <c r="TJD2" s="2104">
        <f>+'IN PHIẾU THU'!TJE2</f>
        <v>0</v>
      </c>
      <c r="TJE2" s="2104"/>
      <c r="TJF2" s="2104"/>
      <c r="TJG2" s="2104"/>
      <c r="TJH2" s="2104"/>
      <c r="TJI2" s="2104"/>
      <c r="TJJ2" s="2104"/>
      <c r="TJK2" s="2104"/>
      <c r="TJL2" s="2104">
        <f>+'IN PHIẾU THU'!TJM2</f>
        <v>0</v>
      </c>
      <c r="TJM2" s="2104"/>
      <c r="TJN2" s="2104"/>
      <c r="TJO2" s="2104"/>
      <c r="TJP2" s="2104"/>
      <c r="TJQ2" s="2104"/>
      <c r="TJR2" s="2104"/>
      <c r="TJS2" s="2104"/>
      <c r="TJT2" s="2104">
        <f>+'IN PHIẾU THU'!TJU2</f>
        <v>0</v>
      </c>
      <c r="TJU2" s="2104"/>
      <c r="TJV2" s="2104"/>
      <c r="TJW2" s="2104"/>
      <c r="TJX2" s="2104"/>
      <c r="TJY2" s="2104"/>
      <c r="TJZ2" s="2104"/>
      <c r="TKA2" s="2104"/>
      <c r="TKB2" s="2104">
        <f>+'IN PHIẾU THU'!TKC2</f>
        <v>0</v>
      </c>
      <c r="TKC2" s="2104"/>
      <c r="TKD2" s="2104"/>
      <c r="TKE2" s="2104"/>
      <c r="TKF2" s="2104"/>
      <c r="TKG2" s="2104"/>
      <c r="TKH2" s="2104"/>
      <c r="TKI2" s="2104"/>
      <c r="TKJ2" s="2104">
        <f>+'IN PHIẾU THU'!TKK2</f>
        <v>0</v>
      </c>
      <c r="TKK2" s="2104"/>
      <c r="TKL2" s="2104"/>
      <c r="TKM2" s="2104"/>
      <c r="TKN2" s="2104"/>
      <c r="TKO2" s="2104"/>
      <c r="TKP2" s="2104"/>
      <c r="TKQ2" s="2104"/>
      <c r="TKR2" s="2104">
        <f>+'IN PHIẾU THU'!TKS2</f>
        <v>0</v>
      </c>
      <c r="TKS2" s="2104"/>
      <c r="TKT2" s="2104"/>
      <c r="TKU2" s="2104"/>
      <c r="TKV2" s="2104"/>
      <c r="TKW2" s="2104"/>
      <c r="TKX2" s="2104"/>
      <c r="TKY2" s="2104"/>
      <c r="TKZ2" s="2104">
        <f>+'IN PHIẾU THU'!TLA2</f>
        <v>0</v>
      </c>
      <c r="TLA2" s="2104"/>
      <c r="TLB2" s="2104"/>
      <c r="TLC2" s="2104"/>
      <c r="TLD2" s="2104"/>
      <c r="TLE2" s="2104"/>
      <c r="TLF2" s="2104"/>
      <c r="TLG2" s="2104"/>
      <c r="TLH2" s="2104">
        <f>+'IN PHIẾU THU'!TLI2</f>
        <v>0</v>
      </c>
      <c r="TLI2" s="2104"/>
      <c r="TLJ2" s="2104"/>
      <c r="TLK2" s="2104"/>
      <c r="TLL2" s="2104"/>
      <c r="TLM2" s="2104"/>
      <c r="TLN2" s="2104"/>
      <c r="TLO2" s="2104"/>
      <c r="TLP2" s="2104">
        <f>+'IN PHIẾU THU'!TLQ2</f>
        <v>0</v>
      </c>
      <c r="TLQ2" s="2104"/>
      <c r="TLR2" s="2104"/>
      <c r="TLS2" s="2104"/>
      <c r="TLT2" s="2104"/>
      <c r="TLU2" s="2104"/>
      <c r="TLV2" s="2104"/>
      <c r="TLW2" s="2104"/>
      <c r="TLX2" s="2104">
        <f>+'IN PHIẾU THU'!TLY2</f>
        <v>0</v>
      </c>
      <c r="TLY2" s="2104"/>
      <c r="TLZ2" s="2104"/>
      <c r="TMA2" s="2104"/>
      <c r="TMB2" s="2104"/>
      <c r="TMC2" s="2104"/>
      <c r="TMD2" s="2104"/>
      <c r="TME2" s="2104"/>
      <c r="TMF2" s="2104">
        <f>+'IN PHIẾU THU'!TMG2</f>
        <v>0</v>
      </c>
      <c r="TMG2" s="2104"/>
      <c r="TMH2" s="2104"/>
      <c r="TMI2" s="2104"/>
      <c r="TMJ2" s="2104"/>
      <c r="TMK2" s="2104"/>
      <c r="TML2" s="2104"/>
      <c r="TMM2" s="2104"/>
      <c r="TMN2" s="2104">
        <f>+'IN PHIẾU THU'!TMO2</f>
        <v>0</v>
      </c>
      <c r="TMO2" s="2104"/>
      <c r="TMP2" s="2104"/>
      <c r="TMQ2" s="2104"/>
      <c r="TMR2" s="2104"/>
      <c r="TMS2" s="2104"/>
      <c r="TMT2" s="2104"/>
      <c r="TMU2" s="2104"/>
      <c r="TMV2" s="2104">
        <f>+'IN PHIẾU THU'!TMW2</f>
        <v>0</v>
      </c>
      <c r="TMW2" s="2104"/>
      <c r="TMX2" s="2104"/>
      <c r="TMY2" s="2104"/>
      <c r="TMZ2" s="2104"/>
      <c r="TNA2" s="2104"/>
      <c r="TNB2" s="2104"/>
      <c r="TNC2" s="2104"/>
      <c r="TND2" s="2104">
        <f>+'IN PHIẾU THU'!TNE2</f>
        <v>0</v>
      </c>
      <c r="TNE2" s="2104"/>
      <c r="TNF2" s="2104"/>
      <c r="TNG2" s="2104"/>
      <c r="TNH2" s="2104"/>
      <c r="TNI2" s="2104"/>
      <c r="TNJ2" s="2104"/>
      <c r="TNK2" s="2104"/>
      <c r="TNL2" s="2104">
        <f>+'IN PHIẾU THU'!TNM2</f>
        <v>0</v>
      </c>
      <c r="TNM2" s="2104"/>
      <c r="TNN2" s="2104"/>
      <c r="TNO2" s="2104"/>
      <c r="TNP2" s="2104"/>
      <c r="TNQ2" s="2104"/>
      <c r="TNR2" s="2104"/>
      <c r="TNS2" s="2104"/>
      <c r="TNT2" s="2104">
        <f>+'IN PHIẾU THU'!TNU2</f>
        <v>0</v>
      </c>
      <c r="TNU2" s="2104"/>
      <c r="TNV2" s="2104"/>
      <c r="TNW2" s="2104"/>
      <c r="TNX2" s="2104"/>
      <c r="TNY2" s="2104"/>
      <c r="TNZ2" s="2104"/>
      <c r="TOA2" s="2104"/>
      <c r="TOB2" s="2104">
        <f>+'IN PHIẾU THU'!TOC2</f>
        <v>0</v>
      </c>
      <c r="TOC2" s="2104"/>
      <c r="TOD2" s="2104"/>
      <c r="TOE2" s="2104"/>
      <c r="TOF2" s="2104"/>
      <c r="TOG2" s="2104"/>
      <c r="TOH2" s="2104"/>
      <c r="TOI2" s="2104"/>
      <c r="TOJ2" s="2104">
        <f>+'IN PHIẾU THU'!TOK2</f>
        <v>0</v>
      </c>
      <c r="TOK2" s="2104"/>
      <c r="TOL2" s="2104"/>
      <c r="TOM2" s="2104"/>
      <c r="TON2" s="2104"/>
      <c r="TOO2" s="2104"/>
      <c r="TOP2" s="2104"/>
      <c r="TOQ2" s="2104"/>
      <c r="TOR2" s="2104">
        <f>+'IN PHIẾU THU'!TOS2</f>
        <v>0</v>
      </c>
      <c r="TOS2" s="2104"/>
      <c r="TOT2" s="2104"/>
      <c r="TOU2" s="2104"/>
      <c r="TOV2" s="2104"/>
      <c r="TOW2" s="2104"/>
      <c r="TOX2" s="2104"/>
      <c r="TOY2" s="2104"/>
      <c r="TOZ2" s="2104">
        <f>+'IN PHIẾU THU'!TPA2</f>
        <v>0</v>
      </c>
      <c r="TPA2" s="2104"/>
      <c r="TPB2" s="2104"/>
      <c r="TPC2" s="2104"/>
      <c r="TPD2" s="2104"/>
      <c r="TPE2" s="2104"/>
      <c r="TPF2" s="2104"/>
      <c r="TPG2" s="2104"/>
      <c r="TPH2" s="2104">
        <f>+'IN PHIẾU THU'!TPI2</f>
        <v>0</v>
      </c>
      <c r="TPI2" s="2104"/>
      <c r="TPJ2" s="2104"/>
      <c r="TPK2" s="2104"/>
      <c r="TPL2" s="2104"/>
      <c r="TPM2" s="2104"/>
      <c r="TPN2" s="2104"/>
      <c r="TPO2" s="2104"/>
      <c r="TPP2" s="2104">
        <f>+'IN PHIẾU THU'!TPQ2</f>
        <v>0</v>
      </c>
      <c r="TPQ2" s="2104"/>
      <c r="TPR2" s="2104"/>
      <c r="TPS2" s="2104"/>
      <c r="TPT2" s="2104"/>
      <c r="TPU2" s="2104"/>
      <c r="TPV2" s="2104"/>
      <c r="TPW2" s="2104"/>
      <c r="TPX2" s="2104">
        <f>+'IN PHIẾU THU'!TPY2</f>
        <v>0</v>
      </c>
      <c r="TPY2" s="2104"/>
      <c r="TPZ2" s="2104"/>
      <c r="TQA2" s="2104"/>
      <c r="TQB2" s="2104"/>
      <c r="TQC2" s="2104"/>
      <c r="TQD2" s="2104"/>
      <c r="TQE2" s="2104"/>
      <c r="TQF2" s="2104">
        <f>+'IN PHIẾU THU'!TQG2</f>
        <v>0</v>
      </c>
      <c r="TQG2" s="2104"/>
      <c r="TQH2" s="2104"/>
      <c r="TQI2" s="2104"/>
      <c r="TQJ2" s="2104"/>
      <c r="TQK2" s="2104"/>
      <c r="TQL2" s="2104"/>
      <c r="TQM2" s="2104"/>
      <c r="TQN2" s="2104">
        <f>+'IN PHIẾU THU'!TQO2</f>
        <v>0</v>
      </c>
      <c r="TQO2" s="2104"/>
      <c r="TQP2" s="2104"/>
      <c r="TQQ2" s="2104"/>
      <c r="TQR2" s="2104"/>
      <c r="TQS2" s="2104"/>
      <c r="TQT2" s="2104"/>
      <c r="TQU2" s="2104"/>
      <c r="TQV2" s="2104">
        <f>+'IN PHIẾU THU'!TQW2</f>
        <v>0</v>
      </c>
      <c r="TQW2" s="2104"/>
      <c r="TQX2" s="2104"/>
      <c r="TQY2" s="2104"/>
      <c r="TQZ2" s="2104"/>
      <c r="TRA2" s="2104"/>
      <c r="TRB2" s="2104"/>
      <c r="TRC2" s="2104"/>
      <c r="TRD2" s="2104">
        <f>+'IN PHIẾU THU'!TRE2</f>
        <v>0</v>
      </c>
      <c r="TRE2" s="2104"/>
      <c r="TRF2" s="2104"/>
      <c r="TRG2" s="2104"/>
      <c r="TRH2" s="2104"/>
      <c r="TRI2" s="2104"/>
      <c r="TRJ2" s="2104"/>
      <c r="TRK2" s="2104"/>
      <c r="TRL2" s="2104">
        <f>+'IN PHIẾU THU'!TRM2</f>
        <v>0</v>
      </c>
      <c r="TRM2" s="2104"/>
      <c r="TRN2" s="2104"/>
      <c r="TRO2" s="2104"/>
      <c r="TRP2" s="2104"/>
      <c r="TRQ2" s="2104"/>
      <c r="TRR2" s="2104"/>
      <c r="TRS2" s="2104"/>
      <c r="TRT2" s="2104">
        <f>+'IN PHIẾU THU'!TRU2</f>
        <v>0</v>
      </c>
      <c r="TRU2" s="2104"/>
      <c r="TRV2" s="2104"/>
      <c r="TRW2" s="2104"/>
      <c r="TRX2" s="2104"/>
      <c r="TRY2" s="2104"/>
      <c r="TRZ2" s="2104"/>
      <c r="TSA2" s="2104"/>
      <c r="TSB2" s="2104">
        <f>+'IN PHIẾU THU'!TSC2</f>
        <v>0</v>
      </c>
      <c r="TSC2" s="2104"/>
      <c r="TSD2" s="2104"/>
      <c r="TSE2" s="2104"/>
      <c r="TSF2" s="2104"/>
      <c r="TSG2" s="2104"/>
      <c r="TSH2" s="2104"/>
      <c r="TSI2" s="2104"/>
      <c r="TSJ2" s="2104">
        <f>+'IN PHIẾU THU'!TSK2</f>
        <v>0</v>
      </c>
      <c r="TSK2" s="2104"/>
      <c r="TSL2" s="2104"/>
      <c r="TSM2" s="2104"/>
      <c r="TSN2" s="2104"/>
      <c r="TSO2" s="2104"/>
      <c r="TSP2" s="2104"/>
      <c r="TSQ2" s="2104"/>
      <c r="TSR2" s="2104">
        <f>+'IN PHIẾU THU'!TSS2</f>
        <v>0</v>
      </c>
      <c r="TSS2" s="2104"/>
      <c r="TST2" s="2104"/>
      <c r="TSU2" s="2104"/>
      <c r="TSV2" s="2104"/>
      <c r="TSW2" s="2104"/>
      <c r="TSX2" s="2104"/>
      <c r="TSY2" s="2104"/>
      <c r="TSZ2" s="2104">
        <f>+'IN PHIẾU THU'!TTA2</f>
        <v>0</v>
      </c>
      <c r="TTA2" s="2104"/>
      <c r="TTB2" s="2104"/>
      <c r="TTC2" s="2104"/>
      <c r="TTD2" s="2104"/>
      <c r="TTE2" s="2104"/>
      <c r="TTF2" s="2104"/>
      <c r="TTG2" s="2104"/>
      <c r="TTH2" s="2104">
        <f>+'IN PHIẾU THU'!TTI2</f>
        <v>0</v>
      </c>
      <c r="TTI2" s="2104"/>
      <c r="TTJ2" s="2104"/>
      <c r="TTK2" s="2104"/>
      <c r="TTL2" s="2104"/>
      <c r="TTM2" s="2104"/>
      <c r="TTN2" s="2104"/>
      <c r="TTO2" s="2104"/>
      <c r="TTP2" s="2104">
        <f>+'IN PHIẾU THU'!TTQ2</f>
        <v>0</v>
      </c>
      <c r="TTQ2" s="2104"/>
      <c r="TTR2" s="2104"/>
      <c r="TTS2" s="2104"/>
      <c r="TTT2" s="2104"/>
      <c r="TTU2" s="2104"/>
      <c r="TTV2" s="2104"/>
      <c r="TTW2" s="2104"/>
      <c r="TTX2" s="2104">
        <f>+'IN PHIẾU THU'!TTY2</f>
        <v>0</v>
      </c>
      <c r="TTY2" s="2104"/>
      <c r="TTZ2" s="2104"/>
      <c r="TUA2" s="2104"/>
      <c r="TUB2" s="2104"/>
      <c r="TUC2" s="2104"/>
      <c r="TUD2" s="2104"/>
      <c r="TUE2" s="2104"/>
      <c r="TUF2" s="2104">
        <f>+'IN PHIẾU THU'!TUG2</f>
        <v>0</v>
      </c>
      <c r="TUG2" s="2104"/>
      <c r="TUH2" s="2104"/>
      <c r="TUI2" s="2104"/>
      <c r="TUJ2" s="2104"/>
      <c r="TUK2" s="2104"/>
      <c r="TUL2" s="2104"/>
      <c r="TUM2" s="2104"/>
      <c r="TUN2" s="2104">
        <f>+'IN PHIẾU THU'!TUO2</f>
        <v>0</v>
      </c>
      <c r="TUO2" s="2104"/>
      <c r="TUP2" s="2104"/>
      <c r="TUQ2" s="2104"/>
      <c r="TUR2" s="2104"/>
      <c r="TUS2" s="2104"/>
      <c r="TUT2" s="2104"/>
      <c r="TUU2" s="2104"/>
      <c r="TUV2" s="2104">
        <f>+'IN PHIẾU THU'!TUW2</f>
        <v>0</v>
      </c>
      <c r="TUW2" s="2104"/>
      <c r="TUX2" s="2104"/>
      <c r="TUY2" s="2104"/>
      <c r="TUZ2" s="2104"/>
      <c r="TVA2" s="2104"/>
      <c r="TVB2" s="2104"/>
      <c r="TVC2" s="2104"/>
      <c r="TVD2" s="2104">
        <f>+'IN PHIẾU THU'!TVE2</f>
        <v>0</v>
      </c>
      <c r="TVE2" s="2104"/>
      <c r="TVF2" s="2104"/>
      <c r="TVG2" s="2104"/>
      <c r="TVH2" s="2104"/>
      <c r="TVI2" s="2104"/>
      <c r="TVJ2" s="2104"/>
      <c r="TVK2" s="2104"/>
      <c r="TVL2" s="2104">
        <f>+'IN PHIẾU THU'!TVM2</f>
        <v>0</v>
      </c>
      <c r="TVM2" s="2104"/>
      <c r="TVN2" s="2104"/>
      <c r="TVO2" s="2104"/>
      <c r="TVP2" s="2104"/>
      <c r="TVQ2" s="2104"/>
      <c r="TVR2" s="2104"/>
      <c r="TVS2" s="2104"/>
      <c r="TVT2" s="2104">
        <f>+'IN PHIẾU THU'!TVU2</f>
        <v>0</v>
      </c>
      <c r="TVU2" s="2104"/>
      <c r="TVV2" s="2104"/>
      <c r="TVW2" s="2104"/>
      <c r="TVX2" s="2104"/>
      <c r="TVY2" s="2104"/>
      <c r="TVZ2" s="2104"/>
      <c r="TWA2" s="2104"/>
      <c r="TWB2" s="2104">
        <f>+'IN PHIẾU THU'!TWC2</f>
        <v>0</v>
      </c>
      <c r="TWC2" s="2104"/>
      <c r="TWD2" s="2104"/>
      <c r="TWE2" s="2104"/>
      <c r="TWF2" s="2104"/>
      <c r="TWG2" s="2104"/>
      <c r="TWH2" s="2104"/>
      <c r="TWI2" s="2104"/>
      <c r="TWJ2" s="2104">
        <f>+'IN PHIẾU THU'!TWK2</f>
        <v>0</v>
      </c>
      <c r="TWK2" s="2104"/>
      <c r="TWL2" s="2104"/>
      <c r="TWM2" s="2104"/>
      <c r="TWN2" s="2104"/>
      <c r="TWO2" s="2104"/>
      <c r="TWP2" s="2104"/>
      <c r="TWQ2" s="2104"/>
      <c r="TWR2" s="2104">
        <f>+'IN PHIẾU THU'!TWS2</f>
        <v>0</v>
      </c>
      <c r="TWS2" s="2104"/>
      <c r="TWT2" s="2104"/>
      <c r="TWU2" s="2104"/>
      <c r="TWV2" s="2104"/>
      <c r="TWW2" s="2104"/>
      <c r="TWX2" s="2104"/>
      <c r="TWY2" s="2104"/>
      <c r="TWZ2" s="2104">
        <f>+'IN PHIẾU THU'!TXA2</f>
        <v>0</v>
      </c>
      <c r="TXA2" s="2104"/>
      <c r="TXB2" s="2104"/>
      <c r="TXC2" s="2104"/>
      <c r="TXD2" s="2104"/>
      <c r="TXE2" s="2104"/>
      <c r="TXF2" s="2104"/>
      <c r="TXG2" s="2104"/>
      <c r="TXH2" s="2104">
        <f>+'IN PHIẾU THU'!TXI2</f>
        <v>0</v>
      </c>
      <c r="TXI2" s="2104"/>
      <c r="TXJ2" s="2104"/>
      <c r="TXK2" s="2104"/>
      <c r="TXL2" s="2104"/>
      <c r="TXM2" s="2104"/>
      <c r="TXN2" s="2104"/>
      <c r="TXO2" s="2104"/>
      <c r="TXP2" s="2104">
        <f>+'IN PHIẾU THU'!TXQ2</f>
        <v>0</v>
      </c>
      <c r="TXQ2" s="2104"/>
      <c r="TXR2" s="2104"/>
      <c r="TXS2" s="2104"/>
      <c r="TXT2" s="2104"/>
      <c r="TXU2" s="2104"/>
      <c r="TXV2" s="2104"/>
      <c r="TXW2" s="2104"/>
      <c r="TXX2" s="2104">
        <f>+'IN PHIẾU THU'!TXY2</f>
        <v>0</v>
      </c>
      <c r="TXY2" s="2104"/>
      <c r="TXZ2" s="2104"/>
      <c r="TYA2" s="2104"/>
      <c r="TYB2" s="2104"/>
      <c r="TYC2" s="2104"/>
      <c r="TYD2" s="2104"/>
      <c r="TYE2" s="2104"/>
      <c r="TYF2" s="2104">
        <f>+'IN PHIẾU THU'!TYG2</f>
        <v>0</v>
      </c>
      <c r="TYG2" s="2104"/>
      <c r="TYH2" s="2104"/>
      <c r="TYI2" s="2104"/>
      <c r="TYJ2" s="2104"/>
      <c r="TYK2" s="2104"/>
      <c r="TYL2" s="2104"/>
      <c r="TYM2" s="2104"/>
      <c r="TYN2" s="2104">
        <f>+'IN PHIẾU THU'!TYO2</f>
        <v>0</v>
      </c>
      <c r="TYO2" s="2104"/>
      <c r="TYP2" s="2104"/>
      <c r="TYQ2" s="2104"/>
      <c r="TYR2" s="2104"/>
      <c r="TYS2" s="2104"/>
      <c r="TYT2" s="2104"/>
      <c r="TYU2" s="2104"/>
      <c r="TYV2" s="2104">
        <f>+'IN PHIẾU THU'!TYW2</f>
        <v>0</v>
      </c>
      <c r="TYW2" s="2104"/>
      <c r="TYX2" s="2104"/>
      <c r="TYY2" s="2104"/>
      <c r="TYZ2" s="2104"/>
      <c r="TZA2" s="2104"/>
      <c r="TZB2" s="2104"/>
      <c r="TZC2" s="2104"/>
      <c r="TZD2" s="2104">
        <f>+'IN PHIẾU THU'!TZE2</f>
        <v>0</v>
      </c>
      <c r="TZE2" s="2104"/>
      <c r="TZF2" s="2104"/>
      <c r="TZG2" s="2104"/>
      <c r="TZH2" s="2104"/>
      <c r="TZI2" s="2104"/>
      <c r="TZJ2" s="2104"/>
      <c r="TZK2" s="2104"/>
      <c r="TZL2" s="2104">
        <f>+'IN PHIẾU THU'!TZM2</f>
        <v>0</v>
      </c>
      <c r="TZM2" s="2104"/>
      <c r="TZN2" s="2104"/>
      <c r="TZO2" s="2104"/>
      <c r="TZP2" s="2104"/>
      <c r="TZQ2" s="2104"/>
      <c r="TZR2" s="2104"/>
      <c r="TZS2" s="2104"/>
      <c r="TZT2" s="2104">
        <f>+'IN PHIẾU THU'!TZU2</f>
        <v>0</v>
      </c>
      <c r="TZU2" s="2104"/>
      <c r="TZV2" s="2104"/>
      <c r="TZW2" s="2104"/>
      <c r="TZX2" s="2104"/>
      <c r="TZY2" s="2104"/>
      <c r="TZZ2" s="2104"/>
      <c r="UAA2" s="2104"/>
      <c r="UAB2" s="2104">
        <f>+'IN PHIẾU THU'!UAC2</f>
        <v>0</v>
      </c>
      <c r="UAC2" s="2104"/>
      <c r="UAD2" s="2104"/>
      <c r="UAE2" s="2104"/>
      <c r="UAF2" s="2104"/>
      <c r="UAG2" s="2104"/>
      <c r="UAH2" s="2104"/>
      <c r="UAI2" s="2104"/>
      <c r="UAJ2" s="2104">
        <f>+'IN PHIẾU THU'!UAK2</f>
        <v>0</v>
      </c>
      <c r="UAK2" s="2104"/>
      <c r="UAL2" s="2104"/>
      <c r="UAM2" s="2104"/>
      <c r="UAN2" s="2104"/>
      <c r="UAO2" s="2104"/>
      <c r="UAP2" s="2104"/>
      <c r="UAQ2" s="2104"/>
      <c r="UAR2" s="2104">
        <f>+'IN PHIẾU THU'!UAS2</f>
        <v>0</v>
      </c>
      <c r="UAS2" s="2104"/>
      <c r="UAT2" s="2104"/>
      <c r="UAU2" s="2104"/>
      <c r="UAV2" s="2104"/>
      <c r="UAW2" s="2104"/>
      <c r="UAX2" s="2104"/>
      <c r="UAY2" s="2104"/>
      <c r="UAZ2" s="2104">
        <f>+'IN PHIẾU THU'!UBA2</f>
        <v>0</v>
      </c>
      <c r="UBA2" s="2104"/>
      <c r="UBB2" s="2104"/>
      <c r="UBC2" s="2104"/>
      <c r="UBD2" s="2104"/>
      <c r="UBE2" s="2104"/>
      <c r="UBF2" s="2104"/>
      <c r="UBG2" s="2104"/>
      <c r="UBH2" s="2104">
        <f>+'IN PHIẾU THU'!UBI2</f>
        <v>0</v>
      </c>
      <c r="UBI2" s="2104"/>
      <c r="UBJ2" s="2104"/>
      <c r="UBK2" s="2104"/>
      <c r="UBL2" s="2104"/>
      <c r="UBM2" s="2104"/>
      <c r="UBN2" s="2104"/>
      <c r="UBO2" s="2104"/>
      <c r="UBP2" s="2104">
        <f>+'IN PHIẾU THU'!UBQ2</f>
        <v>0</v>
      </c>
      <c r="UBQ2" s="2104"/>
      <c r="UBR2" s="2104"/>
      <c r="UBS2" s="2104"/>
      <c r="UBT2" s="2104"/>
      <c r="UBU2" s="2104"/>
      <c r="UBV2" s="2104"/>
      <c r="UBW2" s="2104"/>
      <c r="UBX2" s="2104">
        <f>+'IN PHIẾU THU'!UBY2</f>
        <v>0</v>
      </c>
      <c r="UBY2" s="2104"/>
      <c r="UBZ2" s="2104"/>
      <c r="UCA2" s="2104"/>
      <c r="UCB2" s="2104"/>
      <c r="UCC2" s="2104"/>
      <c r="UCD2" s="2104"/>
      <c r="UCE2" s="2104"/>
      <c r="UCF2" s="2104">
        <f>+'IN PHIẾU THU'!UCG2</f>
        <v>0</v>
      </c>
      <c r="UCG2" s="2104"/>
      <c r="UCH2" s="2104"/>
      <c r="UCI2" s="2104"/>
      <c r="UCJ2" s="2104"/>
      <c r="UCK2" s="2104"/>
      <c r="UCL2" s="2104"/>
      <c r="UCM2" s="2104"/>
      <c r="UCN2" s="2104">
        <f>+'IN PHIẾU THU'!UCO2</f>
        <v>0</v>
      </c>
      <c r="UCO2" s="2104"/>
      <c r="UCP2" s="2104"/>
      <c r="UCQ2" s="2104"/>
      <c r="UCR2" s="2104"/>
      <c r="UCS2" s="2104"/>
      <c r="UCT2" s="2104"/>
      <c r="UCU2" s="2104"/>
      <c r="UCV2" s="2104">
        <f>+'IN PHIẾU THU'!UCW2</f>
        <v>0</v>
      </c>
      <c r="UCW2" s="2104"/>
      <c r="UCX2" s="2104"/>
      <c r="UCY2" s="2104"/>
      <c r="UCZ2" s="2104"/>
      <c r="UDA2" s="2104"/>
      <c r="UDB2" s="2104"/>
      <c r="UDC2" s="2104"/>
      <c r="UDD2" s="2104">
        <f>+'IN PHIẾU THU'!UDE2</f>
        <v>0</v>
      </c>
      <c r="UDE2" s="2104"/>
      <c r="UDF2" s="2104"/>
      <c r="UDG2" s="2104"/>
      <c r="UDH2" s="2104"/>
      <c r="UDI2" s="2104"/>
      <c r="UDJ2" s="2104"/>
      <c r="UDK2" s="2104"/>
      <c r="UDL2" s="2104">
        <f>+'IN PHIẾU THU'!UDM2</f>
        <v>0</v>
      </c>
      <c r="UDM2" s="2104"/>
      <c r="UDN2" s="2104"/>
      <c r="UDO2" s="2104"/>
      <c r="UDP2" s="2104"/>
      <c r="UDQ2" s="2104"/>
      <c r="UDR2" s="2104"/>
      <c r="UDS2" s="2104"/>
      <c r="UDT2" s="2104">
        <f>+'IN PHIẾU THU'!UDU2</f>
        <v>0</v>
      </c>
      <c r="UDU2" s="2104"/>
      <c r="UDV2" s="2104"/>
      <c r="UDW2" s="2104"/>
      <c r="UDX2" s="2104"/>
      <c r="UDY2" s="2104"/>
      <c r="UDZ2" s="2104"/>
      <c r="UEA2" s="2104"/>
      <c r="UEB2" s="2104">
        <f>+'IN PHIẾU THU'!UEC2</f>
        <v>0</v>
      </c>
      <c r="UEC2" s="2104"/>
      <c r="UED2" s="2104"/>
      <c r="UEE2" s="2104"/>
      <c r="UEF2" s="2104"/>
      <c r="UEG2" s="2104"/>
      <c r="UEH2" s="2104"/>
      <c r="UEI2" s="2104"/>
      <c r="UEJ2" s="2104">
        <f>+'IN PHIẾU THU'!UEK2</f>
        <v>0</v>
      </c>
      <c r="UEK2" s="2104"/>
      <c r="UEL2" s="2104"/>
      <c r="UEM2" s="2104"/>
      <c r="UEN2" s="2104"/>
      <c r="UEO2" s="2104"/>
      <c r="UEP2" s="2104"/>
      <c r="UEQ2" s="2104"/>
      <c r="UER2" s="2104">
        <f>+'IN PHIẾU THU'!UES2</f>
        <v>0</v>
      </c>
      <c r="UES2" s="2104"/>
      <c r="UET2" s="2104"/>
      <c r="UEU2" s="2104"/>
      <c r="UEV2" s="2104"/>
      <c r="UEW2" s="2104"/>
      <c r="UEX2" s="2104"/>
      <c r="UEY2" s="2104"/>
      <c r="UEZ2" s="2104">
        <f>+'IN PHIẾU THU'!UFA2</f>
        <v>0</v>
      </c>
      <c r="UFA2" s="2104"/>
      <c r="UFB2" s="2104"/>
      <c r="UFC2" s="2104"/>
      <c r="UFD2" s="2104"/>
      <c r="UFE2" s="2104"/>
      <c r="UFF2" s="2104"/>
      <c r="UFG2" s="2104"/>
      <c r="UFH2" s="2104">
        <f>+'IN PHIẾU THU'!UFI2</f>
        <v>0</v>
      </c>
      <c r="UFI2" s="2104"/>
      <c r="UFJ2" s="2104"/>
      <c r="UFK2" s="2104"/>
      <c r="UFL2" s="2104"/>
      <c r="UFM2" s="2104"/>
      <c r="UFN2" s="2104"/>
      <c r="UFO2" s="2104"/>
      <c r="UFP2" s="2104">
        <f>+'IN PHIẾU THU'!UFQ2</f>
        <v>0</v>
      </c>
      <c r="UFQ2" s="2104"/>
      <c r="UFR2" s="2104"/>
      <c r="UFS2" s="2104"/>
      <c r="UFT2" s="2104"/>
      <c r="UFU2" s="2104"/>
      <c r="UFV2" s="2104"/>
      <c r="UFW2" s="2104"/>
      <c r="UFX2" s="2104">
        <f>+'IN PHIẾU THU'!UFY2</f>
        <v>0</v>
      </c>
      <c r="UFY2" s="2104"/>
      <c r="UFZ2" s="2104"/>
      <c r="UGA2" s="2104"/>
      <c r="UGB2" s="2104"/>
      <c r="UGC2" s="2104"/>
      <c r="UGD2" s="2104"/>
      <c r="UGE2" s="2104"/>
      <c r="UGF2" s="2104">
        <f>+'IN PHIẾU THU'!UGG2</f>
        <v>0</v>
      </c>
      <c r="UGG2" s="2104"/>
      <c r="UGH2" s="2104"/>
      <c r="UGI2" s="2104"/>
      <c r="UGJ2" s="2104"/>
      <c r="UGK2" s="2104"/>
      <c r="UGL2" s="2104"/>
      <c r="UGM2" s="2104"/>
      <c r="UGN2" s="2104">
        <f>+'IN PHIẾU THU'!UGO2</f>
        <v>0</v>
      </c>
      <c r="UGO2" s="2104"/>
      <c r="UGP2" s="2104"/>
      <c r="UGQ2" s="2104"/>
      <c r="UGR2" s="2104"/>
      <c r="UGS2" s="2104"/>
      <c r="UGT2" s="2104"/>
      <c r="UGU2" s="2104"/>
      <c r="UGV2" s="2104">
        <f>+'IN PHIẾU THU'!UGW2</f>
        <v>0</v>
      </c>
      <c r="UGW2" s="2104"/>
      <c r="UGX2" s="2104"/>
      <c r="UGY2" s="2104"/>
      <c r="UGZ2" s="2104"/>
      <c r="UHA2" s="2104"/>
      <c r="UHB2" s="2104"/>
      <c r="UHC2" s="2104"/>
      <c r="UHD2" s="2104">
        <f>+'IN PHIẾU THU'!UHE2</f>
        <v>0</v>
      </c>
      <c r="UHE2" s="2104"/>
      <c r="UHF2" s="2104"/>
      <c r="UHG2" s="2104"/>
      <c r="UHH2" s="2104"/>
      <c r="UHI2" s="2104"/>
      <c r="UHJ2" s="2104"/>
      <c r="UHK2" s="2104"/>
      <c r="UHL2" s="2104">
        <f>+'IN PHIẾU THU'!UHM2</f>
        <v>0</v>
      </c>
      <c r="UHM2" s="2104"/>
      <c r="UHN2" s="2104"/>
      <c r="UHO2" s="2104"/>
      <c r="UHP2" s="2104"/>
      <c r="UHQ2" s="2104"/>
      <c r="UHR2" s="2104"/>
      <c r="UHS2" s="2104"/>
      <c r="UHT2" s="2104">
        <f>+'IN PHIẾU THU'!UHU2</f>
        <v>0</v>
      </c>
      <c r="UHU2" s="2104"/>
      <c r="UHV2" s="2104"/>
      <c r="UHW2" s="2104"/>
      <c r="UHX2" s="2104"/>
      <c r="UHY2" s="2104"/>
      <c r="UHZ2" s="2104"/>
      <c r="UIA2" s="2104"/>
      <c r="UIB2" s="2104">
        <f>+'IN PHIẾU THU'!UIC2</f>
        <v>0</v>
      </c>
      <c r="UIC2" s="2104"/>
      <c r="UID2" s="2104"/>
      <c r="UIE2" s="2104"/>
      <c r="UIF2" s="2104"/>
      <c r="UIG2" s="2104"/>
      <c r="UIH2" s="2104"/>
      <c r="UII2" s="2104"/>
      <c r="UIJ2" s="2104">
        <f>+'IN PHIẾU THU'!UIK2</f>
        <v>0</v>
      </c>
      <c r="UIK2" s="2104"/>
      <c r="UIL2" s="2104"/>
      <c r="UIM2" s="2104"/>
      <c r="UIN2" s="2104"/>
      <c r="UIO2" s="2104"/>
      <c r="UIP2" s="2104"/>
      <c r="UIQ2" s="2104"/>
      <c r="UIR2" s="2104">
        <f>+'IN PHIẾU THU'!UIS2</f>
        <v>0</v>
      </c>
      <c r="UIS2" s="2104"/>
      <c r="UIT2" s="2104"/>
      <c r="UIU2" s="2104"/>
      <c r="UIV2" s="2104"/>
      <c r="UIW2" s="2104"/>
      <c r="UIX2" s="2104"/>
      <c r="UIY2" s="2104"/>
      <c r="UIZ2" s="2104">
        <f>+'IN PHIẾU THU'!UJA2</f>
        <v>0</v>
      </c>
      <c r="UJA2" s="2104"/>
      <c r="UJB2" s="2104"/>
      <c r="UJC2" s="2104"/>
      <c r="UJD2" s="2104"/>
      <c r="UJE2" s="2104"/>
      <c r="UJF2" s="2104"/>
      <c r="UJG2" s="2104"/>
      <c r="UJH2" s="2104">
        <f>+'IN PHIẾU THU'!UJI2</f>
        <v>0</v>
      </c>
      <c r="UJI2" s="2104"/>
      <c r="UJJ2" s="2104"/>
      <c r="UJK2" s="2104"/>
      <c r="UJL2" s="2104"/>
      <c r="UJM2" s="2104"/>
      <c r="UJN2" s="2104"/>
      <c r="UJO2" s="2104"/>
      <c r="UJP2" s="2104">
        <f>+'IN PHIẾU THU'!UJQ2</f>
        <v>0</v>
      </c>
      <c r="UJQ2" s="2104"/>
      <c r="UJR2" s="2104"/>
      <c r="UJS2" s="2104"/>
      <c r="UJT2" s="2104"/>
      <c r="UJU2" s="2104"/>
      <c r="UJV2" s="2104"/>
      <c r="UJW2" s="2104"/>
      <c r="UJX2" s="2104">
        <f>+'IN PHIẾU THU'!UJY2</f>
        <v>0</v>
      </c>
      <c r="UJY2" s="2104"/>
      <c r="UJZ2" s="2104"/>
      <c r="UKA2" s="2104"/>
      <c r="UKB2" s="2104"/>
      <c r="UKC2" s="2104"/>
      <c r="UKD2" s="2104"/>
      <c r="UKE2" s="2104"/>
      <c r="UKF2" s="2104">
        <f>+'IN PHIẾU THU'!UKG2</f>
        <v>0</v>
      </c>
      <c r="UKG2" s="2104"/>
      <c r="UKH2" s="2104"/>
      <c r="UKI2" s="2104"/>
      <c r="UKJ2" s="2104"/>
      <c r="UKK2" s="2104"/>
      <c r="UKL2" s="2104"/>
      <c r="UKM2" s="2104"/>
      <c r="UKN2" s="2104">
        <f>+'IN PHIẾU THU'!UKO2</f>
        <v>0</v>
      </c>
      <c r="UKO2" s="2104"/>
      <c r="UKP2" s="2104"/>
      <c r="UKQ2" s="2104"/>
      <c r="UKR2" s="2104"/>
      <c r="UKS2" s="2104"/>
      <c r="UKT2" s="2104"/>
      <c r="UKU2" s="2104"/>
      <c r="UKV2" s="2104">
        <f>+'IN PHIẾU THU'!UKW2</f>
        <v>0</v>
      </c>
      <c r="UKW2" s="2104"/>
      <c r="UKX2" s="2104"/>
      <c r="UKY2" s="2104"/>
      <c r="UKZ2" s="2104"/>
      <c r="ULA2" s="2104"/>
      <c r="ULB2" s="2104"/>
      <c r="ULC2" s="2104"/>
      <c r="ULD2" s="2104">
        <f>+'IN PHIẾU THU'!ULE2</f>
        <v>0</v>
      </c>
      <c r="ULE2" s="2104"/>
      <c r="ULF2" s="2104"/>
      <c r="ULG2" s="2104"/>
      <c r="ULH2" s="2104"/>
      <c r="ULI2" s="2104"/>
      <c r="ULJ2" s="2104"/>
      <c r="ULK2" s="2104"/>
      <c r="ULL2" s="2104">
        <f>+'IN PHIẾU THU'!ULM2</f>
        <v>0</v>
      </c>
      <c r="ULM2" s="2104"/>
      <c r="ULN2" s="2104"/>
      <c r="ULO2" s="2104"/>
      <c r="ULP2" s="2104"/>
      <c r="ULQ2" s="2104"/>
      <c r="ULR2" s="2104"/>
      <c r="ULS2" s="2104"/>
      <c r="ULT2" s="2104">
        <f>+'IN PHIẾU THU'!ULU2</f>
        <v>0</v>
      </c>
      <c r="ULU2" s="2104"/>
      <c r="ULV2" s="2104"/>
      <c r="ULW2" s="2104"/>
      <c r="ULX2" s="2104"/>
      <c r="ULY2" s="2104"/>
      <c r="ULZ2" s="2104"/>
      <c r="UMA2" s="2104"/>
      <c r="UMB2" s="2104">
        <f>+'IN PHIẾU THU'!UMC2</f>
        <v>0</v>
      </c>
      <c r="UMC2" s="2104"/>
      <c r="UMD2" s="2104"/>
      <c r="UME2" s="2104"/>
      <c r="UMF2" s="2104"/>
      <c r="UMG2" s="2104"/>
      <c r="UMH2" s="2104"/>
      <c r="UMI2" s="2104"/>
      <c r="UMJ2" s="2104">
        <f>+'IN PHIẾU THU'!UMK2</f>
        <v>0</v>
      </c>
      <c r="UMK2" s="2104"/>
      <c r="UML2" s="2104"/>
      <c r="UMM2" s="2104"/>
      <c r="UMN2" s="2104"/>
      <c r="UMO2" s="2104"/>
      <c r="UMP2" s="2104"/>
      <c r="UMQ2" s="2104"/>
      <c r="UMR2" s="2104">
        <f>+'IN PHIẾU THU'!UMS2</f>
        <v>0</v>
      </c>
      <c r="UMS2" s="2104"/>
      <c r="UMT2" s="2104"/>
      <c r="UMU2" s="2104"/>
      <c r="UMV2" s="2104"/>
      <c r="UMW2" s="2104"/>
      <c r="UMX2" s="2104"/>
      <c r="UMY2" s="2104"/>
      <c r="UMZ2" s="2104">
        <f>+'IN PHIẾU THU'!UNA2</f>
        <v>0</v>
      </c>
      <c r="UNA2" s="2104"/>
      <c r="UNB2" s="2104"/>
      <c r="UNC2" s="2104"/>
      <c r="UND2" s="2104"/>
      <c r="UNE2" s="2104"/>
      <c r="UNF2" s="2104"/>
      <c r="UNG2" s="2104"/>
      <c r="UNH2" s="2104">
        <f>+'IN PHIẾU THU'!UNI2</f>
        <v>0</v>
      </c>
      <c r="UNI2" s="2104"/>
      <c r="UNJ2" s="2104"/>
      <c r="UNK2" s="2104"/>
      <c r="UNL2" s="2104"/>
      <c r="UNM2" s="2104"/>
      <c r="UNN2" s="2104"/>
      <c r="UNO2" s="2104"/>
      <c r="UNP2" s="2104">
        <f>+'IN PHIẾU THU'!UNQ2</f>
        <v>0</v>
      </c>
      <c r="UNQ2" s="2104"/>
      <c r="UNR2" s="2104"/>
      <c r="UNS2" s="2104"/>
      <c r="UNT2" s="2104"/>
      <c r="UNU2" s="2104"/>
      <c r="UNV2" s="2104"/>
      <c r="UNW2" s="2104"/>
      <c r="UNX2" s="2104">
        <f>+'IN PHIẾU THU'!UNY2</f>
        <v>0</v>
      </c>
      <c r="UNY2" s="2104"/>
      <c r="UNZ2" s="2104"/>
      <c r="UOA2" s="2104"/>
      <c r="UOB2" s="2104"/>
      <c r="UOC2" s="2104"/>
      <c r="UOD2" s="2104"/>
      <c r="UOE2" s="2104"/>
      <c r="UOF2" s="2104">
        <f>+'IN PHIẾU THU'!UOG2</f>
        <v>0</v>
      </c>
      <c r="UOG2" s="2104"/>
      <c r="UOH2" s="2104"/>
      <c r="UOI2" s="2104"/>
      <c r="UOJ2" s="2104"/>
      <c r="UOK2" s="2104"/>
      <c r="UOL2" s="2104"/>
      <c r="UOM2" s="2104"/>
      <c r="UON2" s="2104">
        <f>+'IN PHIẾU THU'!UOO2</f>
        <v>0</v>
      </c>
      <c r="UOO2" s="2104"/>
      <c r="UOP2" s="2104"/>
      <c r="UOQ2" s="2104"/>
      <c r="UOR2" s="2104"/>
      <c r="UOS2" s="2104"/>
      <c r="UOT2" s="2104"/>
      <c r="UOU2" s="2104"/>
      <c r="UOV2" s="2104">
        <f>+'IN PHIẾU THU'!UOW2</f>
        <v>0</v>
      </c>
      <c r="UOW2" s="2104"/>
      <c r="UOX2" s="2104"/>
      <c r="UOY2" s="2104"/>
      <c r="UOZ2" s="2104"/>
      <c r="UPA2" s="2104"/>
      <c r="UPB2" s="2104"/>
      <c r="UPC2" s="2104"/>
      <c r="UPD2" s="2104">
        <f>+'IN PHIẾU THU'!UPE2</f>
        <v>0</v>
      </c>
      <c r="UPE2" s="2104"/>
      <c r="UPF2" s="2104"/>
      <c r="UPG2" s="2104"/>
      <c r="UPH2" s="2104"/>
      <c r="UPI2" s="2104"/>
      <c r="UPJ2" s="2104"/>
      <c r="UPK2" s="2104"/>
      <c r="UPL2" s="2104">
        <f>+'IN PHIẾU THU'!UPM2</f>
        <v>0</v>
      </c>
      <c r="UPM2" s="2104"/>
      <c r="UPN2" s="2104"/>
      <c r="UPO2" s="2104"/>
      <c r="UPP2" s="2104"/>
      <c r="UPQ2" s="2104"/>
      <c r="UPR2" s="2104"/>
      <c r="UPS2" s="2104"/>
      <c r="UPT2" s="2104">
        <f>+'IN PHIẾU THU'!UPU2</f>
        <v>0</v>
      </c>
      <c r="UPU2" s="2104"/>
      <c r="UPV2" s="2104"/>
      <c r="UPW2" s="2104"/>
      <c r="UPX2" s="2104"/>
      <c r="UPY2" s="2104"/>
      <c r="UPZ2" s="2104"/>
      <c r="UQA2" s="2104"/>
      <c r="UQB2" s="2104">
        <f>+'IN PHIẾU THU'!UQC2</f>
        <v>0</v>
      </c>
      <c r="UQC2" s="2104"/>
      <c r="UQD2" s="2104"/>
      <c r="UQE2" s="2104"/>
      <c r="UQF2" s="2104"/>
      <c r="UQG2" s="2104"/>
      <c r="UQH2" s="2104"/>
      <c r="UQI2" s="2104"/>
      <c r="UQJ2" s="2104">
        <f>+'IN PHIẾU THU'!UQK2</f>
        <v>0</v>
      </c>
      <c r="UQK2" s="2104"/>
      <c r="UQL2" s="2104"/>
      <c r="UQM2" s="2104"/>
      <c r="UQN2" s="2104"/>
      <c r="UQO2" s="2104"/>
      <c r="UQP2" s="2104"/>
      <c r="UQQ2" s="2104"/>
      <c r="UQR2" s="2104">
        <f>+'IN PHIẾU THU'!UQS2</f>
        <v>0</v>
      </c>
      <c r="UQS2" s="2104"/>
      <c r="UQT2" s="2104"/>
      <c r="UQU2" s="2104"/>
      <c r="UQV2" s="2104"/>
      <c r="UQW2" s="2104"/>
      <c r="UQX2" s="2104"/>
      <c r="UQY2" s="2104"/>
      <c r="UQZ2" s="2104">
        <f>+'IN PHIẾU THU'!URA2</f>
        <v>0</v>
      </c>
      <c r="URA2" s="2104"/>
      <c r="URB2" s="2104"/>
      <c r="URC2" s="2104"/>
      <c r="URD2" s="2104"/>
      <c r="URE2" s="2104"/>
      <c r="URF2" s="2104"/>
      <c r="URG2" s="2104"/>
      <c r="URH2" s="2104">
        <f>+'IN PHIẾU THU'!URI2</f>
        <v>0</v>
      </c>
      <c r="URI2" s="2104"/>
      <c r="URJ2" s="2104"/>
      <c r="URK2" s="2104"/>
      <c r="URL2" s="2104"/>
      <c r="URM2" s="2104"/>
      <c r="URN2" s="2104"/>
      <c r="URO2" s="2104"/>
      <c r="URP2" s="2104">
        <f>+'IN PHIẾU THU'!URQ2</f>
        <v>0</v>
      </c>
      <c r="URQ2" s="2104"/>
      <c r="URR2" s="2104"/>
      <c r="URS2" s="2104"/>
      <c r="URT2" s="2104"/>
      <c r="URU2" s="2104"/>
      <c r="URV2" s="2104"/>
      <c r="URW2" s="2104"/>
      <c r="URX2" s="2104">
        <f>+'IN PHIẾU THU'!URY2</f>
        <v>0</v>
      </c>
      <c r="URY2" s="2104"/>
      <c r="URZ2" s="2104"/>
      <c r="USA2" s="2104"/>
      <c r="USB2" s="2104"/>
      <c r="USC2" s="2104"/>
      <c r="USD2" s="2104"/>
      <c r="USE2" s="2104"/>
      <c r="USF2" s="2104">
        <f>+'IN PHIẾU THU'!USG2</f>
        <v>0</v>
      </c>
      <c r="USG2" s="2104"/>
      <c r="USH2" s="2104"/>
      <c r="USI2" s="2104"/>
      <c r="USJ2" s="2104"/>
      <c r="USK2" s="2104"/>
      <c r="USL2" s="2104"/>
      <c r="USM2" s="2104"/>
      <c r="USN2" s="2104">
        <f>+'IN PHIẾU THU'!USO2</f>
        <v>0</v>
      </c>
      <c r="USO2" s="2104"/>
      <c r="USP2" s="2104"/>
      <c r="USQ2" s="2104"/>
      <c r="USR2" s="2104"/>
      <c r="USS2" s="2104"/>
      <c r="UST2" s="2104"/>
      <c r="USU2" s="2104"/>
      <c r="USV2" s="2104">
        <f>+'IN PHIẾU THU'!USW2</f>
        <v>0</v>
      </c>
      <c r="USW2" s="2104"/>
      <c r="USX2" s="2104"/>
      <c r="USY2" s="2104"/>
      <c r="USZ2" s="2104"/>
      <c r="UTA2" s="2104"/>
      <c r="UTB2" s="2104"/>
      <c r="UTC2" s="2104"/>
      <c r="UTD2" s="2104">
        <f>+'IN PHIẾU THU'!UTE2</f>
        <v>0</v>
      </c>
      <c r="UTE2" s="2104"/>
      <c r="UTF2" s="2104"/>
      <c r="UTG2" s="2104"/>
      <c r="UTH2" s="2104"/>
      <c r="UTI2" s="2104"/>
      <c r="UTJ2" s="2104"/>
      <c r="UTK2" s="2104"/>
      <c r="UTL2" s="2104">
        <f>+'IN PHIẾU THU'!UTM2</f>
        <v>0</v>
      </c>
      <c r="UTM2" s="2104"/>
      <c r="UTN2" s="2104"/>
      <c r="UTO2" s="2104"/>
      <c r="UTP2" s="2104"/>
      <c r="UTQ2" s="2104"/>
      <c r="UTR2" s="2104"/>
      <c r="UTS2" s="2104"/>
      <c r="UTT2" s="2104">
        <f>+'IN PHIẾU THU'!UTU2</f>
        <v>0</v>
      </c>
      <c r="UTU2" s="2104"/>
      <c r="UTV2" s="2104"/>
      <c r="UTW2" s="2104"/>
      <c r="UTX2" s="2104"/>
      <c r="UTY2" s="2104"/>
      <c r="UTZ2" s="2104"/>
      <c r="UUA2" s="2104"/>
      <c r="UUB2" s="2104">
        <f>+'IN PHIẾU THU'!UUC2</f>
        <v>0</v>
      </c>
      <c r="UUC2" s="2104"/>
      <c r="UUD2" s="2104"/>
      <c r="UUE2" s="2104"/>
      <c r="UUF2" s="2104"/>
      <c r="UUG2" s="2104"/>
      <c r="UUH2" s="2104"/>
      <c r="UUI2" s="2104"/>
      <c r="UUJ2" s="2104">
        <f>+'IN PHIẾU THU'!UUK2</f>
        <v>0</v>
      </c>
      <c r="UUK2" s="2104"/>
      <c r="UUL2" s="2104"/>
      <c r="UUM2" s="2104"/>
      <c r="UUN2" s="2104"/>
      <c r="UUO2" s="2104"/>
      <c r="UUP2" s="2104"/>
      <c r="UUQ2" s="2104"/>
      <c r="UUR2" s="2104">
        <f>+'IN PHIẾU THU'!UUS2</f>
        <v>0</v>
      </c>
      <c r="UUS2" s="2104"/>
      <c r="UUT2" s="2104"/>
      <c r="UUU2" s="2104"/>
      <c r="UUV2" s="2104"/>
      <c r="UUW2" s="2104"/>
      <c r="UUX2" s="2104"/>
      <c r="UUY2" s="2104"/>
      <c r="UUZ2" s="2104">
        <f>+'IN PHIẾU THU'!UVA2</f>
        <v>0</v>
      </c>
      <c r="UVA2" s="2104"/>
      <c r="UVB2" s="2104"/>
      <c r="UVC2" s="2104"/>
      <c r="UVD2" s="2104"/>
      <c r="UVE2" s="2104"/>
      <c r="UVF2" s="2104"/>
      <c r="UVG2" s="2104"/>
      <c r="UVH2" s="2104">
        <f>+'IN PHIẾU THU'!UVI2</f>
        <v>0</v>
      </c>
      <c r="UVI2" s="2104"/>
      <c r="UVJ2" s="2104"/>
      <c r="UVK2" s="2104"/>
      <c r="UVL2" s="2104"/>
      <c r="UVM2" s="2104"/>
      <c r="UVN2" s="2104"/>
      <c r="UVO2" s="2104"/>
      <c r="UVP2" s="2104">
        <f>+'IN PHIẾU THU'!UVQ2</f>
        <v>0</v>
      </c>
      <c r="UVQ2" s="2104"/>
      <c r="UVR2" s="2104"/>
      <c r="UVS2" s="2104"/>
      <c r="UVT2" s="2104"/>
      <c r="UVU2" s="2104"/>
      <c r="UVV2" s="2104"/>
      <c r="UVW2" s="2104"/>
      <c r="UVX2" s="2104">
        <f>+'IN PHIẾU THU'!UVY2</f>
        <v>0</v>
      </c>
      <c r="UVY2" s="2104"/>
      <c r="UVZ2" s="2104"/>
      <c r="UWA2" s="2104"/>
      <c r="UWB2" s="2104"/>
      <c r="UWC2" s="2104"/>
      <c r="UWD2" s="2104"/>
      <c r="UWE2" s="2104"/>
      <c r="UWF2" s="2104">
        <f>+'IN PHIẾU THU'!UWG2</f>
        <v>0</v>
      </c>
      <c r="UWG2" s="2104"/>
      <c r="UWH2" s="2104"/>
      <c r="UWI2" s="2104"/>
      <c r="UWJ2" s="2104"/>
      <c r="UWK2" s="2104"/>
      <c r="UWL2" s="2104"/>
      <c r="UWM2" s="2104"/>
      <c r="UWN2" s="2104">
        <f>+'IN PHIẾU THU'!UWO2</f>
        <v>0</v>
      </c>
      <c r="UWO2" s="2104"/>
      <c r="UWP2" s="2104"/>
      <c r="UWQ2" s="2104"/>
      <c r="UWR2" s="2104"/>
      <c r="UWS2" s="2104"/>
      <c r="UWT2" s="2104"/>
      <c r="UWU2" s="2104"/>
      <c r="UWV2" s="2104">
        <f>+'IN PHIẾU THU'!UWW2</f>
        <v>0</v>
      </c>
      <c r="UWW2" s="2104"/>
      <c r="UWX2" s="2104"/>
      <c r="UWY2" s="2104"/>
      <c r="UWZ2" s="2104"/>
      <c r="UXA2" s="2104"/>
      <c r="UXB2" s="2104"/>
      <c r="UXC2" s="2104"/>
      <c r="UXD2" s="2104">
        <f>+'IN PHIẾU THU'!UXE2</f>
        <v>0</v>
      </c>
      <c r="UXE2" s="2104"/>
      <c r="UXF2" s="2104"/>
      <c r="UXG2" s="2104"/>
      <c r="UXH2" s="2104"/>
      <c r="UXI2" s="2104"/>
      <c r="UXJ2" s="2104"/>
      <c r="UXK2" s="2104"/>
      <c r="UXL2" s="2104">
        <f>+'IN PHIẾU THU'!UXM2</f>
        <v>0</v>
      </c>
      <c r="UXM2" s="2104"/>
      <c r="UXN2" s="2104"/>
      <c r="UXO2" s="2104"/>
      <c r="UXP2" s="2104"/>
      <c r="UXQ2" s="2104"/>
      <c r="UXR2" s="2104"/>
      <c r="UXS2" s="2104"/>
      <c r="UXT2" s="2104">
        <f>+'IN PHIẾU THU'!UXU2</f>
        <v>0</v>
      </c>
      <c r="UXU2" s="2104"/>
      <c r="UXV2" s="2104"/>
      <c r="UXW2" s="2104"/>
      <c r="UXX2" s="2104"/>
      <c r="UXY2" s="2104"/>
      <c r="UXZ2" s="2104"/>
      <c r="UYA2" s="2104"/>
      <c r="UYB2" s="2104">
        <f>+'IN PHIẾU THU'!UYC2</f>
        <v>0</v>
      </c>
      <c r="UYC2" s="2104"/>
      <c r="UYD2" s="2104"/>
      <c r="UYE2" s="2104"/>
      <c r="UYF2" s="2104"/>
      <c r="UYG2" s="2104"/>
      <c r="UYH2" s="2104"/>
      <c r="UYI2" s="2104"/>
      <c r="UYJ2" s="2104">
        <f>+'IN PHIẾU THU'!UYK2</f>
        <v>0</v>
      </c>
      <c r="UYK2" s="2104"/>
      <c r="UYL2" s="2104"/>
      <c r="UYM2" s="2104"/>
      <c r="UYN2" s="2104"/>
      <c r="UYO2" s="2104"/>
      <c r="UYP2" s="2104"/>
      <c r="UYQ2" s="2104"/>
      <c r="UYR2" s="2104">
        <f>+'IN PHIẾU THU'!UYS2</f>
        <v>0</v>
      </c>
      <c r="UYS2" s="2104"/>
      <c r="UYT2" s="2104"/>
      <c r="UYU2" s="2104"/>
      <c r="UYV2" s="2104"/>
      <c r="UYW2" s="2104"/>
      <c r="UYX2" s="2104"/>
      <c r="UYY2" s="2104"/>
      <c r="UYZ2" s="2104">
        <f>+'IN PHIẾU THU'!UZA2</f>
        <v>0</v>
      </c>
      <c r="UZA2" s="2104"/>
      <c r="UZB2" s="2104"/>
      <c r="UZC2" s="2104"/>
      <c r="UZD2" s="2104"/>
      <c r="UZE2" s="2104"/>
      <c r="UZF2" s="2104"/>
      <c r="UZG2" s="2104"/>
      <c r="UZH2" s="2104">
        <f>+'IN PHIẾU THU'!UZI2</f>
        <v>0</v>
      </c>
      <c r="UZI2" s="2104"/>
      <c r="UZJ2" s="2104"/>
      <c r="UZK2" s="2104"/>
      <c r="UZL2" s="2104"/>
      <c r="UZM2" s="2104"/>
      <c r="UZN2" s="2104"/>
      <c r="UZO2" s="2104"/>
      <c r="UZP2" s="2104">
        <f>+'IN PHIẾU THU'!UZQ2</f>
        <v>0</v>
      </c>
      <c r="UZQ2" s="2104"/>
      <c r="UZR2" s="2104"/>
      <c r="UZS2" s="2104"/>
      <c r="UZT2" s="2104"/>
      <c r="UZU2" s="2104"/>
      <c r="UZV2" s="2104"/>
      <c r="UZW2" s="2104"/>
      <c r="UZX2" s="2104">
        <f>+'IN PHIẾU THU'!UZY2</f>
        <v>0</v>
      </c>
      <c r="UZY2" s="2104"/>
      <c r="UZZ2" s="2104"/>
      <c r="VAA2" s="2104"/>
      <c r="VAB2" s="2104"/>
      <c r="VAC2" s="2104"/>
      <c r="VAD2" s="2104"/>
      <c r="VAE2" s="2104"/>
      <c r="VAF2" s="2104">
        <f>+'IN PHIẾU THU'!VAG2</f>
        <v>0</v>
      </c>
      <c r="VAG2" s="2104"/>
      <c r="VAH2" s="2104"/>
      <c r="VAI2" s="2104"/>
      <c r="VAJ2" s="2104"/>
      <c r="VAK2" s="2104"/>
      <c r="VAL2" s="2104"/>
      <c r="VAM2" s="2104"/>
      <c r="VAN2" s="2104">
        <f>+'IN PHIẾU THU'!VAO2</f>
        <v>0</v>
      </c>
      <c r="VAO2" s="2104"/>
      <c r="VAP2" s="2104"/>
      <c r="VAQ2" s="2104"/>
      <c r="VAR2" s="2104"/>
      <c r="VAS2" s="2104"/>
      <c r="VAT2" s="2104"/>
      <c r="VAU2" s="2104"/>
      <c r="VAV2" s="2104">
        <f>+'IN PHIẾU THU'!VAW2</f>
        <v>0</v>
      </c>
      <c r="VAW2" s="2104"/>
      <c r="VAX2" s="2104"/>
      <c r="VAY2" s="2104"/>
      <c r="VAZ2" s="2104"/>
      <c r="VBA2" s="2104"/>
      <c r="VBB2" s="2104"/>
      <c r="VBC2" s="2104"/>
      <c r="VBD2" s="2104">
        <f>+'IN PHIẾU THU'!VBE2</f>
        <v>0</v>
      </c>
      <c r="VBE2" s="2104"/>
      <c r="VBF2" s="2104"/>
      <c r="VBG2" s="2104"/>
      <c r="VBH2" s="2104"/>
      <c r="VBI2" s="2104"/>
      <c r="VBJ2" s="2104"/>
      <c r="VBK2" s="2104"/>
      <c r="VBL2" s="2104">
        <f>+'IN PHIẾU THU'!VBM2</f>
        <v>0</v>
      </c>
      <c r="VBM2" s="2104"/>
      <c r="VBN2" s="2104"/>
      <c r="VBO2" s="2104"/>
      <c r="VBP2" s="2104"/>
      <c r="VBQ2" s="2104"/>
      <c r="VBR2" s="2104"/>
      <c r="VBS2" s="2104"/>
      <c r="VBT2" s="2104">
        <f>+'IN PHIẾU THU'!VBU2</f>
        <v>0</v>
      </c>
      <c r="VBU2" s="2104"/>
      <c r="VBV2" s="2104"/>
      <c r="VBW2" s="2104"/>
      <c r="VBX2" s="2104"/>
      <c r="VBY2" s="2104"/>
      <c r="VBZ2" s="2104"/>
      <c r="VCA2" s="2104"/>
      <c r="VCB2" s="2104">
        <f>+'IN PHIẾU THU'!VCC2</f>
        <v>0</v>
      </c>
      <c r="VCC2" s="2104"/>
      <c r="VCD2" s="2104"/>
      <c r="VCE2" s="2104"/>
      <c r="VCF2" s="2104"/>
      <c r="VCG2" s="2104"/>
      <c r="VCH2" s="2104"/>
      <c r="VCI2" s="2104"/>
      <c r="VCJ2" s="2104">
        <f>+'IN PHIẾU THU'!VCK2</f>
        <v>0</v>
      </c>
      <c r="VCK2" s="2104"/>
      <c r="VCL2" s="2104"/>
      <c r="VCM2" s="2104"/>
      <c r="VCN2" s="2104"/>
      <c r="VCO2" s="2104"/>
      <c r="VCP2" s="2104"/>
      <c r="VCQ2" s="2104"/>
      <c r="VCR2" s="2104">
        <f>+'IN PHIẾU THU'!VCS2</f>
        <v>0</v>
      </c>
      <c r="VCS2" s="2104"/>
      <c r="VCT2" s="2104"/>
      <c r="VCU2" s="2104"/>
      <c r="VCV2" s="2104"/>
      <c r="VCW2" s="2104"/>
      <c r="VCX2" s="2104"/>
      <c r="VCY2" s="2104"/>
      <c r="VCZ2" s="2104">
        <f>+'IN PHIẾU THU'!VDA2</f>
        <v>0</v>
      </c>
      <c r="VDA2" s="2104"/>
      <c r="VDB2" s="2104"/>
      <c r="VDC2" s="2104"/>
      <c r="VDD2" s="2104"/>
      <c r="VDE2" s="2104"/>
      <c r="VDF2" s="2104"/>
      <c r="VDG2" s="2104"/>
      <c r="VDH2" s="2104">
        <f>+'IN PHIẾU THU'!VDI2</f>
        <v>0</v>
      </c>
      <c r="VDI2" s="2104"/>
      <c r="VDJ2" s="2104"/>
      <c r="VDK2" s="2104"/>
      <c r="VDL2" s="2104"/>
      <c r="VDM2" s="2104"/>
      <c r="VDN2" s="2104"/>
      <c r="VDO2" s="2104"/>
      <c r="VDP2" s="2104">
        <f>+'IN PHIẾU THU'!VDQ2</f>
        <v>0</v>
      </c>
      <c r="VDQ2" s="2104"/>
      <c r="VDR2" s="2104"/>
      <c r="VDS2" s="2104"/>
      <c r="VDT2" s="2104"/>
      <c r="VDU2" s="2104"/>
      <c r="VDV2" s="2104"/>
      <c r="VDW2" s="2104"/>
      <c r="VDX2" s="2104">
        <f>+'IN PHIẾU THU'!VDY2</f>
        <v>0</v>
      </c>
      <c r="VDY2" s="2104"/>
      <c r="VDZ2" s="2104"/>
      <c r="VEA2" s="2104"/>
      <c r="VEB2" s="2104"/>
      <c r="VEC2" s="2104"/>
      <c r="VED2" s="2104"/>
      <c r="VEE2" s="2104"/>
      <c r="VEF2" s="2104">
        <f>+'IN PHIẾU THU'!VEG2</f>
        <v>0</v>
      </c>
      <c r="VEG2" s="2104"/>
      <c r="VEH2" s="2104"/>
      <c r="VEI2" s="2104"/>
      <c r="VEJ2" s="2104"/>
      <c r="VEK2" s="2104"/>
      <c r="VEL2" s="2104"/>
      <c r="VEM2" s="2104"/>
      <c r="VEN2" s="2104">
        <f>+'IN PHIẾU THU'!VEO2</f>
        <v>0</v>
      </c>
      <c r="VEO2" s="2104"/>
      <c r="VEP2" s="2104"/>
      <c r="VEQ2" s="2104"/>
      <c r="VER2" s="2104"/>
      <c r="VES2" s="2104"/>
      <c r="VET2" s="2104"/>
      <c r="VEU2" s="2104"/>
      <c r="VEV2" s="2104">
        <f>+'IN PHIẾU THU'!VEW2</f>
        <v>0</v>
      </c>
      <c r="VEW2" s="2104"/>
      <c r="VEX2" s="2104"/>
      <c r="VEY2" s="2104"/>
      <c r="VEZ2" s="2104"/>
      <c r="VFA2" s="2104"/>
      <c r="VFB2" s="2104"/>
      <c r="VFC2" s="2104"/>
      <c r="VFD2" s="2104">
        <f>+'IN PHIẾU THU'!VFE2</f>
        <v>0</v>
      </c>
      <c r="VFE2" s="2104"/>
      <c r="VFF2" s="2104"/>
      <c r="VFG2" s="2104"/>
      <c r="VFH2" s="2104"/>
      <c r="VFI2" s="2104"/>
      <c r="VFJ2" s="2104"/>
      <c r="VFK2" s="2104"/>
      <c r="VFL2" s="2104">
        <f>+'IN PHIẾU THU'!VFM2</f>
        <v>0</v>
      </c>
      <c r="VFM2" s="2104"/>
      <c r="VFN2" s="2104"/>
      <c r="VFO2" s="2104"/>
      <c r="VFP2" s="2104"/>
      <c r="VFQ2" s="2104"/>
      <c r="VFR2" s="2104"/>
      <c r="VFS2" s="2104"/>
      <c r="VFT2" s="2104">
        <f>+'IN PHIẾU THU'!VFU2</f>
        <v>0</v>
      </c>
      <c r="VFU2" s="2104"/>
      <c r="VFV2" s="2104"/>
      <c r="VFW2" s="2104"/>
      <c r="VFX2" s="2104"/>
      <c r="VFY2" s="2104"/>
      <c r="VFZ2" s="2104"/>
      <c r="VGA2" s="2104"/>
      <c r="VGB2" s="2104">
        <f>+'IN PHIẾU THU'!VGC2</f>
        <v>0</v>
      </c>
      <c r="VGC2" s="2104"/>
      <c r="VGD2" s="2104"/>
      <c r="VGE2" s="2104"/>
      <c r="VGF2" s="2104"/>
      <c r="VGG2" s="2104"/>
      <c r="VGH2" s="2104"/>
      <c r="VGI2" s="2104"/>
      <c r="VGJ2" s="2104">
        <f>+'IN PHIẾU THU'!VGK2</f>
        <v>0</v>
      </c>
      <c r="VGK2" s="2104"/>
      <c r="VGL2" s="2104"/>
      <c r="VGM2" s="2104"/>
      <c r="VGN2" s="2104"/>
      <c r="VGO2" s="2104"/>
      <c r="VGP2" s="2104"/>
      <c r="VGQ2" s="2104"/>
      <c r="VGR2" s="2104">
        <f>+'IN PHIẾU THU'!VGS2</f>
        <v>0</v>
      </c>
      <c r="VGS2" s="2104"/>
      <c r="VGT2" s="2104"/>
      <c r="VGU2" s="2104"/>
      <c r="VGV2" s="2104"/>
      <c r="VGW2" s="2104"/>
      <c r="VGX2" s="2104"/>
      <c r="VGY2" s="2104"/>
      <c r="VGZ2" s="2104">
        <f>+'IN PHIẾU THU'!VHA2</f>
        <v>0</v>
      </c>
      <c r="VHA2" s="2104"/>
      <c r="VHB2" s="2104"/>
      <c r="VHC2" s="2104"/>
      <c r="VHD2" s="2104"/>
      <c r="VHE2" s="2104"/>
      <c r="VHF2" s="2104"/>
      <c r="VHG2" s="2104"/>
      <c r="VHH2" s="2104">
        <f>+'IN PHIẾU THU'!VHI2</f>
        <v>0</v>
      </c>
      <c r="VHI2" s="2104"/>
      <c r="VHJ2" s="2104"/>
      <c r="VHK2" s="2104"/>
      <c r="VHL2" s="2104"/>
      <c r="VHM2" s="2104"/>
      <c r="VHN2" s="2104"/>
      <c r="VHO2" s="2104"/>
      <c r="VHP2" s="2104">
        <f>+'IN PHIẾU THU'!VHQ2</f>
        <v>0</v>
      </c>
      <c r="VHQ2" s="2104"/>
      <c r="VHR2" s="2104"/>
      <c r="VHS2" s="2104"/>
      <c r="VHT2" s="2104"/>
      <c r="VHU2" s="2104"/>
      <c r="VHV2" s="2104"/>
      <c r="VHW2" s="2104"/>
      <c r="VHX2" s="2104">
        <f>+'IN PHIẾU THU'!VHY2</f>
        <v>0</v>
      </c>
      <c r="VHY2" s="2104"/>
      <c r="VHZ2" s="2104"/>
      <c r="VIA2" s="2104"/>
      <c r="VIB2" s="2104"/>
      <c r="VIC2" s="2104"/>
      <c r="VID2" s="2104"/>
      <c r="VIE2" s="2104"/>
      <c r="VIF2" s="2104">
        <f>+'IN PHIẾU THU'!VIG2</f>
        <v>0</v>
      </c>
      <c r="VIG2" s="2104"/>
      <c r="VIH2" s="2104"/>
      <c r="VII2" s="2104"/>
      <c r="VIJ2" s="2104"/>
      <c r="VIK2" s="2104"/>
      <c r="VIL2" s="2104"/>
      <c r="VIM2" s="2104"/>
      <c r="VIN2" s="2104">
        <f>+'IN PHIẾU THU'!VIO2</f>
        <v>0</v>
      </c>
      <c r="VIO2" s="2104"/>
      <c r="VIP2" s="2104"/>
      <c r="VIQ2" s="2104"/>
      <c r="VIR2" s="2104"/>
      <c r="VIS2" s="2104"/>
      <c r="VIT2" s="2104"/>
      <c r="VIU2" s="2104"/>
      <c r="VIV2" s="2104">
        <f>+'IN PHIẾU THU'!VIW2</f>
        <v>0</v>
      </c>
      <c r="VIW2" s="2104"/>
      <c r="VIX2" s="2104"/>
      <c r="VIY2" s="2104"/>
      <c r="VIZ2" s="2104"/>
      <c r="VJA2" s="2104"/>
      <c r="VJB2" s="2104"/>
      <c r="VJC2" s="2104"/>
      <c r="VJD2" s="2104">
        <f>+'IN PHIẾU THU'!VJE2</f>
        <v>0</v>
      </c>
      <c r="VJE2" s="2104"/>
      <c r="VJF2" s="2104"/>
      <c r="VJG2" s="2104"/>
      <c r="VJH2" s="2104"/>
      <c r="VJI2" s="2104"/>
      <c r="VJJ2" s="2104"/>
      <c r="VJK2" s="2104"/>
      <c r="VJL2" s="2104">
        <f>+'IN PHIẾU THU'!VJM2</f>
        <v>0</v>
      </c>
      <c r="VJM2" s="2104"/>
      <c r="VJN2" s="2104"/>
      <c r="VJO2" s="2104"/>
      <c r="VJP2" s="2104"/>
      <c r="VJQ2" s="2104"/>
      <c r="VJR2" s="2104"/>
      <c r="VJS2" s="2104"/>
      <c r="VJT2" s="2104">
        <f>+'IN PHIẾU THU'!VJU2</f>
        <v>0</v>
      </c>
      <c r="VJU2" s="2104"/>
      <c r="VJV2" s="2104"/>
      <c r="VJW2" s="2104"/>
      <c r="VJX2" s="2104"/>
      <c r="VJY2" s="2104"/>
      <c r="VJZ2" s="2104"/>
      <c r="VKA2" s="2104"/>
      <c r="VKB2" s="2104">
        <f>+'IN PHIẾU THU'!VKC2</f>
        <v>0</v>
      </c>
      <c r="VKC2" s="2104"/>
      <c r="VKD2" s="2104"/>
      <c r="VKE2" s="2104"/>
      <c r="VKF2" s="2104"/>
      <c r="VKG2" s="2104"/>
      <c r="VKH2" s="2104"/>
      <c r="VKI2" s="2104"/>
      <c r="VKJ2" s="2104">
        <f>+'IN PHIẾU THU'!VKK2</f>
        <v>0</v>
      </c>
      <c r="VKK2" s="2104"/>
      <c r="VKL2" s="2104"/>
      <c r="VKM2" s="2104"/>
      <c r="VKN2" s="2104"/>
      <c r="VKO2" s="2104"/>
      <c r="VKP2" s="2104"/>
      <c r="VKQ2" s="2104"/>
      <c r="VKR2" s="2104">
        <f>+'IN PHIẾU THU'!VKS2</f>
        <v>0</v>
      </c>
      <c r="VKS2" s="2104"/>
      <c r="VKT2" s="2104"/>
      <c r="VKU2" s="2104"/>
      <c r="VKV2" s="2104"/>
      <c r="VKW2" s="2104"/>
      <c r="VKX2" s="2104"/>
      <c r="VKY2" s="2104"/>
      <c r="VKZ2" s="2104">
        <f>+'IN PHIẾU THU'!VLA2</f>
        <v>0</v>
      </c>
      <c r="VLA2" s="2104"/>
      <c r="VLB2" s="2104"/>
      <c r="VLC2" s="2104"/>
      <c r="VLD2" s="2104"/>
      <c r="VLE2" s="2104"/>
      <c r="VLF2" s="2104"/>
      <c r="VLG2" s="2104"/>
      <c r="VLH2" s="2104">
        <f>+'IN PHIẾU THU'!VLI2</f>
        <v>0</v>
      </c>
      <c r="VLI2" s="2104"/>
      <c r="VLJ2" s="2104"/>
      <c r="VLK2" s="2104"/>
      <c r="VLL2" s="2104"/>
      <c r="VLM2" s="2104"/>
      <c r="VLN2" s="2104"/>
      <c r="VLO2" s="2104"/>
      <c r="VLP2" s="2104">
        <f>+'IN PHIẾU THU'!VLQ2</f>
        <v>0</v>
      </c>
      <c r="VLQ2" s="2104"/>
      <c r="VLR2" s="2104"/>
      <c r="VLS2" s="2104"/>
      <c r="VLT2" s="2104"/>
      <c r="VLU2" s="2104"/>
      <c r="VLV2" s="2104"/>
      <c r="VLW2" s="2104"/>
      <c r="VLX2" s="2104">
        <f>+'IN PHIẾU THU'!VLY2</f>
        <v>0</v>
      </c>
      <c r="VLY2" s="2104"/>
      <c r="VLZ2" s="2104"/>
      <c r="VMA2" s="2104"/>
      <c r="VMB2" s="2104"/>
      <c r="VMC2" s="2104"/>
      <c r="VMD2" s="2104"/>
      <c r="VME2" s="2104"/>
      <c r="VMF2" s="2104">
        <f>+'IN PHIẾU THU'!VMG2</f>
        <v>0</v>
      </c>
      <c r="VMG2" s="2104"/>
      <c r="VMH2" s="2104"/>
      <c r="VMI2" s="2104"/>
      <c r="VMJ2" s="2104"/>
      <c r="VMK2" s="2104"/>
      <c r="VML2" s="2104"/>
      <c r="VMM2" s="2104"/>
      <c r="VMN2" s="2104">
        <f>+'IN PHIẾU THU'!VMO2</f>
        <v>0</v>
      </c>
      <c r="VMO2" s="2104"/>
      <c r="VMP2" s="2104"/>
      <c r="VMQ2" s="2104"/>
      <c r="VMR2" s="2104"/>
      <c r="VMS2" s="2104"/>
      <c r="VMT2" s="2104"/>
      <c r="VMU2" s="2104"/>
      <c r="VMV2" s="2104">
        <f>+'IN PHIẾU THU'!VMW2</f>
        <v>0</v>
      </c>
      <c r="VMW2" s="2104"/>
      <c r="VMX2" s="2104"/>
      <c r="VMY2" s="2104"/>
      <c r="VMZ2" s="2104"/>
      <c r="VNA2" s="2104"/>
      <c r="VNB2" s="2104"/>
      <c r="VNC2" s="2104"/>
      <c r="VND2" s="2104">
        <f>+'IN PHIẾU THU'!VNE2</f>
        <v>0</v>
      </c>
      <c r="VNE2" s="2104"/>
      <c r="VNF2" s="2104"/>
      <c r="VNG2" s="2104"/>
      <c r="VNH2" s="2104"/>
      <c r="VNI2" s="2104"/>
      <c r="VNJ2" s="2104"/>
      <c r="VNK2" s="2104"/>
      <c r="VNL2" s="2104">
        <f>+'IN PHIẾU THU'!VNM2</f>
        <v>0</v>
      </c>
      <c r="VNM2" s="2104"/>
      <c r="VNN2" s="2104"/>
      <c r="VNO2" s="2104"/>
      <c r="VNP2" s="2104"/>
      <c r="VNQ2" s="2104"/>
      <c r="VNR2" s="2104"/>
      <c r="VNS2" s="2104"/>
      <c r="VNT2" s="2104">
        <f>+'IN PHIẾU THU'!VNU2</f>
        <v>0</v>
      </c>
      <c r="VNU2" s="2104"/>
      <c r="VNV2" s="2104"/>
      <c r="VNW2" s="2104"/>
      <c r="VNX2" s="2104"/>
      <c r="VNY2" s="2104"/>
      <c r="VNZ2" s="2104"/>
      <c r="VOA2" s="2104"/>
      <c r="VOB2" s="2104">
        <f>+'IN PHIẾU THU'!VOC2</f>
        <v>0</v>
      </c>
      <c r="VOC2" s="2104"/>
      <c r="VOD2" s="2104"/>
      <c r="VOE2" s="2104"/>
      <c r="VOF2" s="2104"/>
      <c r="VOG2" s="2104"/>
      <c r="VOH2" s="2104"/>
      <c r="VOI2" s="2104"/>
      <c r="VOJ2" s="2104">
        <f>+'IN PHIẾU THU'!VOK2</f>
        <v>0</v>
      </c>
      <c r="VOK2" s="2104"/>
      <c r="VOL2" s="2104"/>
      <c r="VOM2" s="2104"/>
      <c r="VON2" s="2104"/>
      <c r="VOO2" s="2104"/>
      <c r="VOP2" s="2104"/>
      <c r="VOQ2" s="2104"/>
      <c r="VOR2" s="2104">
        <f>+'IN PHIẾU THU'!VOS2</f>
        <v>0</v>
      </c>
      <c r="VOS2" s="2104"/>
      <c r="VOT2" s="2104"/>
      <c r="VOU2" s="2104"/>
      <c r="VOV2" s="2104"/>
      <c r="VOW2" s="2104"/>
      <c r="VOX2" s="2104"/>
      <c r="VOY2" s="2104"/>
      <c r="VOZ2" s="2104">
        <f>+'IN PHIẾU THU'!VPA2</f>
        <v>0</v>
      </c>
      <c r="VPA2" s="2104"/>
      <c r="VPB2" s="2104"/>
      <c r="VPC2" s="2104"/>
      <c r="VPD2" s="2104"/>
      <c r="VPE2" s="2104"/>
      <c r="VPF2" s="2104"/>
      <c r="VPG2" s="2104"/>
      <c r="VPH2" s="2104">
        <f>+'IN PHIẾU THU'!VPI2</f>
        <v>0</v>
      </c>
      <c r="VPI2" s="2104"/>
      <c r="VPJ2" s="2104"/>
      <c r="VPK2" s="2104"/>
      <c r="VPL2" s="2104"/>
      <c r="VPM2" s="2104"/>
      <c r="VPN2" s="2104"/>
      <c r="VPO2" s="2104"/>
      <c r="VPP2" s="2104">
        <f>+'IN PHIẾU THU'!VPQ2</f>
        <v>0</v>
      </c>
      <c r="VPQ2" s="2104"/>
      <c r="VPR2" s="2104"/>
      <c r="VPS2" s="2104"/>
      <c r="VPT2" s="2104"/>
      <c r="VPU2" s="2104"/>
      <c r="VPV2" s="2104"/>
      <c r="VPW2" s="2104"/>
      <c r="VPX2" s="2104">
        <f>+'IN PHIẾU THU'!VPY2</f>
        <v>0</v>
      </c>
      <c r="VPY2" s="2104"/>
      <c r="VPZ2" s="2104"/>
      <c r="VQA2" s="2104"/>
      <c r="VQB2" s="2104"/>
      <c r="VQC2" s="2104"/>
      <c r="VQD2" s="2104"/>
      <c r="VQE2" s="2104"/>
      <c r="VQF2" s="2104">
        <f>+'IN PHIẾU THU'!VQG2</f>
        <v>0</v>
      </c>
      <c r="VQG2" s="2104"/>
      <c r="VQH2" s="2104"/>
      <c r="VQI2" s="2104"/>
      <c r="VQJ2" s="2104"/>
      <c r="VQK2" s="2104"/>
      <c r="VQL2" s="2104"/>
      <c r="VQM2" s="2104"/>
      <c r="VQN2" s="2104">
        <f>+'IN PHIẾU THU'!VQO2</f>
        <v>0</v>
      </c>
      <c r="VQO2" s="2104"/>
      <c r="VQP2" s="2104"/>
      <c r="VQQ2" s="2104"/>
      <c r="VQR2" s="2104"/>
      <c r="VQS2" s="2104"/>
      <c r="VQT2" s="2104"/>
      <c r="VQU2" s="2104"/>
      <c r="VQV2" s="2104">
        <f>+'IN PHIẾU THU'!VQW2</f>
        <v>0</v>
      </c>
      <c r="VQW2" s="2104"/>
      <c r="VQX2" s="2104"/>
      <c r="VQY2" s="2104"/>
      <c r="VQZ2" s="2104"/>
      <c r="VRA2" s="2104"/>
      <c r="VRB2" s="2104"/>
      <c r="VRC2" s="2104"/>
      <c r="VRD2" s="2104">
        <f>+'IN PHIẾU THU'!VRE2</f>
        <v>0</v>
      </c>
      <c r="VRE2" s="2104"/>
      <c r="VRF2" s="2104"/>
      <c r="VRG2" s="2104"/>
      <c r="VRH2" s="2104"/>
      <c r="VRI2" s="2104"/>
      <c r="VRJ2" s="2104"/>
      <c r="VRK2" s="2104"/>
      <c r="VRL2" s="2104">
        <f>+'IN PHIẾU THU'!VRM2</f>
        <v>0</v>
      </c>
      <c r="VRM2" s="2104"/>
      <c r="VRN2" s="2104"/>
      <c r="VRO2" s="2104"/>
      <c r="VRP2" s="2104"/>
      <c r="VRQ2" s="2104"/>
      <c r="VRR2" s="2104"/>
      <c r="VRS2" s="2104"/>
      <c r="VRT2" s="2104">
        <f>+'IN PHIẾU THU'!VRU2</f>
        <v>0</v>
      </c>
      <c r="VRU2" s="2104"/>
      <c r="VRV2" s="2104"/>
      <c r="VRW2" s="2104"/>
      <c r="VRX2" s="2104"/>
      <c r="VRY2" s="2104"/>
      <c r="VRZ2" s="2104"/>
      <c r="VSA2" s="2104"/>
      <c r="VSB2" s="2104">
        <f>+'IN PHIẾU THU'!VSC2</f>
        <v>0</v>
      </c>
      <c r="VSC2" s="2104"/>
      <c r="VSD2" s="2104"/>
      <c r="VSE2" s="2104"/>
      <c r="VSF2" s="2104"/>
      <c r="VSG2" s="2104"/>
      <c r="VSH2" s="2104"/>
      <c r="VSI2" s="2104"/>
      <c r="VSJ2" s="2104">
        <f>+'IN PHIẾU THU'!VSK2</f>
        <v>0</v>
      </c>
      <c r="VSK2" s="2104"/>
      <c r="VSL2" s="2104"/>
      <c r="VSM2" s="2104"/>
      <c r="VSN2" s="2104"/>
      <c r="VSO2" s="2104"/>
      <c r="VSP2" s="2104"/>
      <c r="VSQ2" s="2104"/>
      <c r="VSR2" s="2104">
        <f>+'IN PHIẾU THU'!VSS2</f>
        <v>0</v>
      </c>
      <c r="VSS2" s="2104"/>
      <c r="VST2" s="2104"/>
      <c r="VSU2" s="2104"/>
      <c r="VSV2" s="2104"/>
      <c r="VSW2" s="2104"/>
      <c r="VSX2" s="2104"/>
      <c r="VSY2" s="2104"/>
      <c r="VSZ2" s="2104">
        <f>+'IN PHIẾU THU'!VTA2</f>
        <v>0</v>
      </c>
      <c r="VTA2" s="2104"/>
      <c r="VTB2" s="2104"/>
      <c r="VTC2" s="2104"/>
      <c r="VTD2" s="2104"/>
      <c r="VTE2" s="2104"/>
      <c r="VTF2" s="2104"/>
      <c r="VTG2" s="2104"/>
      <c r="VTH2" s="2104">
        <f>+'IN PHIẾU THU'!VTI2</f>
        <v>0</v>
      </c>
      <c r="VTI2" s="2104"/>
      <c r="VTJ2" s="2104"/>
      <c r="VTK2" s="2104"/>
      <c r="VTL2" s="2104"/>
      <c r="VTM2" s="2104"/>
      <c r="VTN2" s="2104"/>
      <c r="VTO2" s="2104"/>
      <c r="VTP2" s="2104">
        <f>+'IN PHIẾU THU'!VTQ2</f>
        <v>0</v>
      </c>
      <c r="VTQ2" s="2104"/>
      <c r="VTR2" s="2104"/>
      <c r="VTS2" s="2104"/>
      <c r="VTT2" s="2104"/>
      <c r="VTU2" s="2104"/>
      <c r="VTV2" s="2104"/>
      <c r="VTW2" s="2104"/>
      <c r="VTX2" s="2104">
        <f>+'IN PHIẾU THU'!VTY2</f>
        <v>0</v>
      </c>
      <c r="VTY2" s="2104"/>
      <c r="VTZ2" s="2104"/>
      <c r="VUA2" s="2104"/>
      <c r="VUB2" s="2104"/>
      <c r="VUC2" s="2104"/>
      <c r="VUD2" s="2104"/>
      <c r="VUE2" s="2104"/>
      <c r="VUF2" s="2104">
        <f>+'IN PHIẾU THU'!VUG2</f>
        <v>0</v>
      </c>
      <c r="VUG2" s="2104"/>
      <c r="VUH2" s="2104"/>
      <c r="VUI2" s="2104"/>
      <c r="VUJ2" s="2104"/>
      <c r="VUK2" s="2104"/>
      <c r="VUL2" s="2104"/>
      <c r="VUM2" s="2104"/>
      <c r="VUN2" s="2104">
        <f>+'IN PHIẾU THU'!VUO2</f>
        <v>0</v>
      </c>
      <c r="VUO2" s="2104"/>
      <c r="VUP2" s="2104"/>
      <c r="VUQ2" s="2104"/>
      <c r="VUR2" s="2104"/>
      <c r="VUS2" s="2104"/>
      <c r="VUT2" s="2104"/>
      <c r="VUU2" s="2104"/>
      <c r="VUV2" s="2104">
        <f>+'IN PHIẾU THU'!VUW2</f>
        <v>0</v>
      </c>
      <c r="VUW2" s="2104"/>
      <c r="VUX2" s="2104"/>
      <c r="VUY2" s="2104"/>
      <c r="VUZ2" s="2104"/>
      <c r="VVA2" s="2104"/>
      <c r="VVB2" s="2104"/>
      <c r="VVC2" s="2104"/>
      <c r="VVD2" s="2104">
        <f>+'IN PHIẾU THU'!VVE2</f>
        <v>0</v>
      </c>
      <c r="VVE2" s="2104"/>
      <c r="VVF2" s="2104"/>
      <c r="VVG2" s="2104"/>
      <c r="VVH2" s="2104"/>
      <c r="VVI2" s="2104"/>
      <c r="VVJ2" s="2104"/>
      <c r="VVK2" s="2104"/>
      <c r="VVL2" s="2104">
        <f>+'IN PHIẾU THU'!VVM2</f>
        <v>0</v>
      </c>
      <c r="VVM2" s="2104"/>
      <c r="VVN2" s="2104"/>
      <c r="VVO2" s="2104"/>
      <c r="VVP2" s="2104"/>
      <c r="VVQ2" s="2104"/>
      <c r="VVR2" s="2104"/>
      <c r="VVS2" s="2104"/>
      <c r="VVT2" s="2104">
        <f>+'IN PHIẾU THU'!VVU2</f>
        <v>0</v>
      </c>
      <c r="VVU2" s="2104"/>
      <c r="VVV2" s="2104"/>
      <c r="VVW2" s="2104"/>
      <c r="VVX2" s="2104"/>
      <c r="VVY2" s="2104"/>
      <c r="VVZ2" s="2104"/>
      <c r="VWA2" s="2104"/>
      <c r="VWB2" s="2104">
        <f>+'IN PHIẾU THU'!VWC2</f>
        <v>0</v>
      </c>
      <c r="VWC2" s="2104"/>
      <c r="VWD2" s="2104"/>
      <c r="VWE2" s="2104"/>
      <c r="VWF2" s="2104"/>
      <c r="VWG2" s="2104"/>
      <c r="VWH2" s="2104"/>
      <c r="VWI2" s="2104"/>
      <c r="VWJ2" s="2104">
        <f>+'IN PHIẾU THU'!VWK2</f>
        <v>0</v>
      </c>
      <c r="VWK2" s="2104"/>
      <c r="VWL2" s="2104"/>
      <c r="VWM2" s="2104"/>
      <c r="VWN2" s="2104"/>
      <c r="VWO2" s="2104"/>
      <c r="VWP2" s="2104"/>
      <c r="VWQ2" s="2104"/>
      <c r="VWR2" s="2104">
        <f>+'IN PHIẾU THU'!VWS2</f>
        <v>0</v>
      </c>
      <c r="VWS2" s="2104"/>
      <c r="VWT2" s="2104"/>
      <c r="VWU2" s="2104"/>
      <c r="VWV2" s="2104"/>
      <c r="VWW2" s="2104"/>
      <c r="VWX2" s="2104"/>
      <c r="VWY2" s="2104"/>
      <c r="VWZ2" s="2104">
        <f>+'IN PHIẾU THU'!VXA2</f>
        <v>0</v>
      </c>
      <c r="VXA2" s="2104"/>
      <c r="VXB2" s="2104"/>
      <c r="VXC2" s="2104"/>
      <c r="VXD2" s="2104"/>
      <c r="VXE2" s="2104"/>
      <c r="VXF2" s="2104"/>
      <c r="VXG2" s="2104"/>
      <c r="VXH2" s="2104">
        <f>+'IN PHIẾU THU'!VXI2</f>
        <v>0</v>
      </c>
      <c r="VXI2" s="2104"/>
      <c r="VXJ2" s="2104"/>
      <c r="VXK2" s="2104"/>
      <c r="VXL2" s="2104"/>
      <c r="VXM2" s="2104"/>
      <c r="VXN2" s="2104"/>
      <c r="VXO2" s="2104"/>
      <c r="VXP2" s="2104">
        <f>+'IN PHIẾU THU'!VXQ2</f>
        <v>0</v>
      </c>
      <c r="VXQ2" s="2104"/>
      <c r="VXR2" s="2104"/>
      <c r="VXS2" s="2104"/>
      <c r="VXT2" s="2104"/>
      <c r="VXU2" s="2104"/>
      <c r="VXV2" s="2104"/>
      <c r="VXW2" s="2104"/>
      <c r="VXX2" s="2104">
        <f>+'IN PHIẾU THU'!VXY2</f>
        <v>0</v>
      </c>
      <c r="VXY2" s="2104"/>
      <c r="VXZ2" s="2104"/>
      <c r="VYA2" s="2104"/>
      <c r="VYB2" s="2104"/>
      <c r="VYC2" s="2104"/>
      <c r="VYD2" s="2104"/>
      <c r="VYE2" s="2104"/>
      <c r="VYF2" s="2104">
        <f>+'IN PHIẾU THU'!VYG2</f>
        <v>0</v>
      </c>
      <c r="VYG2" s="2104"/>
      <c r="VYH2" s="2104"/>
      <c r="VYI2" s="2104"/>
      <c r="VYJ2" s="2104"/>
      <c r="VYK2" s="2104"/>
      <c r="VYL2" s="2104"/>
      <c r="VYM2" s="2104"/>
      <c r="VYN2" s="2104">
        <f>+'IN PHIẾU THU'!VYO2</f>
        <v>0</v>
      </c>
      <c r="VYO2" s="2104"/>
      <c r="VYP2" s="2104"/>
      <c r="VYQ2" s="2104"/>
      <c r="VYR2" s="2104"/>
      <c r="VYS2" s="2104"/>
      <c r="VYT2" s="2104"/>
      <c r="VYU2" s="2104"/>
      <c r="VYV2" s="2104">
        <f>+'IN PHIẾU THU'!VYW2</f>
        <v>0</v>
      </c>
      <c r="VYW2" s="2104"/>
      <c r="VYX2" s="2104"/>
      <c r="VYY2" s="2104"/>
      <c r="VYZ2" s="2104"/>
      <c r="VZA2" s="2104"/>
      <c r="VZB2" s="2104"/>
      <c r="VZC2" s="2104"/>
      <c r="VZD2" s="2104">
        <f>+'IN PHIẾU THU'!VZE2</f>
        <v>0</v>
      </c>
      <c r="VZE2" s="2104"/>
      <c r="VZF2" s="2104"/>
      <c r="VZG2" s="2104"/>
      <c r="VZH2" s="2104"/>
      <c r="VZI2" s="2104"/>
      <c r="VZJ2" s="2104"/>
      <c r="VZK2" s="2104"/>
      <c r="VZL2" s="2104">
        <f>+'IN PHIẾU THU'!VZM2</f>
        <v>0</v>
      </c>
      <c r="VZM2" s="2104"/>
      <c r="VZN2" s="2104"/>
      <c r="VZO2" s="2104"/>
      <c r="VZP2" s="2104"/>
      <c r="VZQ2" s="2104"/>
      <c r="VZR2" s="2104"/>
      <c r="VZS2" s="2104"/>
      <c r="VZT2" s="2104">
        <f>+'IN PHIẾU THU'!VZU2</f>
        <v>0</v>
      </c>
      <c r="VZU2" s="2104"/>
      <c r="VZV2" s="2104"/>
      <c r="VZW2" s="2104"/>
      <c r="VZX2" s="2104"/>
      <c r="VZY2" s="2104"/>
      <c r="VZZ2" s="2104"/>
      <c r="WAA2" s="2104"/>
      <c r="WAB2" s="2104">
        <f>+'IN PHIẾU THU'!WAC2</f>
        <v>0</v>
      </c>
      <c r="WAC2" s="2104"/>
      <c r="WAD2" s="2104"/>
      <c r="WAE2" s="2104"/>
      <c r="WAF2" s="2104"/>
      <c r="WAG2" s="2104"/>
      <c r="WAH2" s="2104"/>
      <c r="WAI2" s="2104"/>
      <c r="WAJ2" s="2104">
        <f>+'IN PHIẾU THU'!WAK2</f>
        <v>0</v>
      </c>
      <c r="WAK2" s="2104"/>
      <c r="WAL2" s="2104"/>
      <c r="WAM2" s="2104"/>
      <c r="WAN2" s="2104"/>
      <c r="WAO2" s="2104"/>
      <c r="WAP2" s="2104"/>
      <c r="WAQ2" s="2104"/>
      <c r="WAR2" s="2104">
        <f>+'IN PHIẾU THU'!WAS2</f>
        <v>0</v>
      </c>
      <c r="WAS2" s="2104"/>
      <c r="WAT2" s="2104"/>
      <c r="WAU2" s="2104"/>
      <c r="WAV2" s="2104"/>
      <c r="WAW2" s="2104"/>
      <c r="WAX2" s="2104"/>
      <c r="WAY2" s="2104"/>
      <c r="WAZ2" s="2104">
        <f>+'IN PHIẾU THU'!WBA2</f>
        <v>0</v>
      </c>
      <c r="WBA2" s="2104"/>
      <c r="WBB2" s="2104"/>
      <c r="WBC2" s="2104"/>
      <c r="WBD2" s="2104"/>
      <c r="WBE2" s="2104"/>
      <c r="WBF2" s="2104"/>
      <c r="WBG2" s="2104"/>
      <c r="WBH2" s="2104">
        <f>+'IN PHIẾU THU'!WBI2</f>
        <v>0</v>
      </c>
      <c r="WBI2" s="2104"/>
      <c r="WBJ2" s="2104"/>
      <c r="WBK2" s="2104"/>
      <c r="WBL2" s="2104"/>
      <c r="WBM2" s="2104"/>
      <c r="WBN2" s="2104"/>
      <c r="WBO2" s="2104"/>
      <c r="WBP2" s="2104">
        <f>+'IN PHIẾU THU'!WBQ2</f>
        <v>0</v>
      </c>
      <c r="WBQ2" s="2104"/>
      <c r="WBR2" s="2104"/>
      <c r="WBS2" s="2104"/>
      <c r="WBT2" s="2104"/>
      <c r="WBU2" s="2104"/>
      <c r="WBV2" s="2104"/>
      <c r="WBW2" s="2104"/>
      <c r="WBX2" s="2104">
        <f>+'IN PHIẾU THU'!WBY2</f>
        <v>0</v>
      </c>
      <c r="WBY2" s="2104"/>
      <c r="WBZ2" s="2104"/>
      <c r="WCA2" s="2104"/>
      <c r="WCB2" s="2104"/>
      <c r="WCC2" s="2104"/>
      <c r="WCD2" s="2104"/>
      <c r="WCE2" s="2104"/>
      <c r="WCF2" s="2104">
        <f>+'IN PHIẾU THU'!WCG2</f>
        <v>0</v>
      </c>
      <c r="WCG2" s="2104"/>
      <c r="WCH2" s="2104"/>
      <c r="WCI2" s="2104"/>
      <c r="WCJ2" s="2104"/>
      <c r="WCK2" s="2104"/>
      <c r="WCL2" s="2104"/>
      <c r="WCM2" s="2104"/>
      <c r="WCN2" s="2104">
        <f>+'IN PHIẾU THU'!WCO2</f>
        <v>0</v>
      </c>
      <c r="WCO2" s="2104"/>
      <c r="WCP2" s="2104"/>
      <c r="WCQ2" s="2104"/>
      <c r="WCR2" s="2104"/>
      <c r="WCS2" s="2104"/>
      <c r="WCT2" s="2104"/>
      <c r="WCU2" s="2104"/>
      <c r="WCV2" s="2104">
        <f>+'IN PHIẾU THU'!WCW2</f>
        <v>0</v>
      </c>
      <c r="WCW2" s="2104"/>
      <c r="WCX2" s="2104"/>
      <c r="WCY2" s="2104"/>
      <c r="WCZ2" s="2104"/>
      <c r="WDA2" s="2104"/>
      <c r="WDB2" s="2104"/>
      <c r="WDC2" s="2104"/>
      <c r="WDD2" s="2104">
        <f>+'IN PHIẾU THU'!WDE2</f>
        <v>0</v>
      </c>
      <c r="WDE2" s="2104"/>
      <c r="WDF2" s="2104"/>
      <c r="WDG2" s="2104"/>
      <c r="WDH2" s="2104"/>
      <c r="WDI2" s="2104"/>
      <c r="WDJ2" s="2104"/>
      <c r="WDK2" s="2104"/>
      <c r="WDL2" s="2104">
        <f>+'IN PHIẾU THU'!WDM2</f>
        <v>0</v>
      </c>
      <c r="WDM2" s="2104"/>
      <c r="WDN2" s="2104"/>
      <c r="WDO2" s="2104"/>
      <c r="WDP2" s="2104"/>
      <c r="WDQ2" s="2104"/>
      <c r="WDR2" s="2104"/>
      <c r="WDS2" s="2104"/>
      <c r="WDT2" s="2104">
        <f>+'IN PHIẾU THU'!WDU2</f>
        <v>0</v>
      </c>
      <c r="WDU2" s="2104"/>
      <c r="WDV2" s="2104"/>
      <c r="WDW2" s="2104"/>
      <c r="WDX2" s="2104"/>
      <c r="WDY2" s="2104"/>
      <c r="WDZ2" s="2104"/>
      <c r="WEA2" s="2104"/>
      <c r="WEB2" s="2104">
        <f>+'IN PHIẾU THU'!WEC2</f>
        <v>0</v>
      </c>
      <c r="WEC2" s="2104"/>
      <c r="WED2" s="2104"/>
      <c r="WEE2" s="2104"/>
      <c r="WEF2" s="2104"/>
      <c r="WEG2" s="2104"/>
      <c r="WEH2" s="2104"/>
      <c r="WEI2" s="2104"/>
      <c r="WEJ2" s="2104">
        <f>+'IN PHIẾU THU'!WEK2</f>
        <v>0</v>
      </c>
      <c r="WEK2" s="2104"/>
      <c r="WEL2" s="2104"/>
      <c r="WEM2" s="2104"/>
      <c r="WEN2" s="2104"/>
      <c r="WEO2" s="2104"/>
      <c r="WEP2" s="2104"/>
      <c r="WEQ2" s="2104"/>
      <c r="WER2" s="2104">
        <f>+'IN PHIẾU THU'!WES2</f>
        <v>0</v>
      </c>
      <c r="WES2" s="2104"/>
      <c r="WET2" s="2104"/>
      <c r="WEU2" s="2104"/>
      <c r="WEV2" s="2104"/>
      <c r="WEW2" s="2104"/>
      <c r="WEX2" s="2104"/>
      <c r="WEY2" s="2104"/>
      <c r="WEZ2" s="2104">
        <f>+'IN PHIẾU THU'!WFA2</f>
        <v>0</v>
      </c>
      <c r="WFA2" s="2104"/>
      <c r="WFB2" s="2104"/>
      <c r="WFC2" s="2104"/>
      <c r="WFD2" s="2104"/>
      <c r="WFE2" s="2104"/>
      <c r="WFF2" s="2104"/>
      <c r="WFG2" s="2104"/>
      <c r="WFH2" s="2104">
        <f>+'IN PHIẾU THU'!WFI2</f>
        <v>0</v>
      </c>
      <c r="WFI2" s="2104"/>
      <c r="WFJ2" s="2104"/>
      <c r="WFK2" s="2104"/>
      <c r="WFL2" s="2104"/>
      <c r="WFM2" s="2104"/>
      <c r="WFN2" s="2104"/>
      <c r="WFO2" s="2104"/>
      <c r="WFP2" s="2104">
        <f>+'IN PHIẾU THU'!WFQ2</f>
        <v>0</v>
      </c>
      <c r="WFQ2" s="2104"/>
      <c r="WFR2" s="2104"/>
      <c r="WFS2" s="2104"/>
      <c r="WFT2" s="2104"/>
      <c r="WFU2" s="2104"/>
      <c r="WFV2" s="2104"/>
      <c r="WFW2" s="2104"/>
      <c r="WFX2" s="2104">
        <f>+'IN PHIẾU THU'!WFY2</f>
        <v>0</v>
      </c>
      <c r="WFY2" s="2104"/>
      <c r="WFZ2" s="2104"/>
      <c r="WGA2" s="2104"/>
      <c r="WGB2" s="2104"/>
      <c r="WGC2" s="2104"/>
      <c r="WGD2" s="2104"/>
      <c r="WGE2" s="2104"/>
      <c r="WGF2" s="2104">
        <f>+'IN PHIẾU THU'!WGG2</f>
        <v>0</v>
      </c>
      <c r="WGG2" s="2104"/>
      <c r="WGH2" s="2104"/>
      <c r="WGI2" s="2104"/>
      <c r="WGJ2" s="2104"/>
      <c r="WGK2" s="2104"/>
      <c r="WGL2" s="2104"/>
      <c r="WGM2" s="2104"/>
      <c r="WGN2" s="2104">
        <f>+'IN PHIẾU THU'!WGO2</f>
        <v>0</v>
      </c>
      <c r="WGO2" s="2104"/>
      <c r="WGP2" s="2104"/>
      <c r="WGQ2" s="2104"/>
      <c r="WGR2" s="2104"/>
      <c r="WGS2" s="2104"/>
      <c r="WGT2" s="2104"/>
      <c r="WGU2" s="2104"/>
      <c r="WGV2" s="2104">
        <f>+'IN PHIẾU THU'!WGW2</f>
        <v>0</v>
      </c>
      <c r="WGW2" s="2104"/>
      <c r="WGX2" s="2104"/>
      <c r="WGY2" s="2104"/>
      <c r="WGZ2" s="2104"/>
      <c r="WHA2" s="2104"/>
      <c r="WHB2" s="2104"/>
      <c r="WHC2" s="2104"/>
      <c r="WHD2" s="2104">
        <f>+'IN PHIẾU THU'!WHE2</f>
        <v>0</v>
      </c>
      <c r="WHE2" s="2104"/>
      <c r="WHF2" s="2104"/>
      <c r="WHG2" s="2104"/>
      <c r="WHH2" s="2104"/>
      <c r="WHI2" s="2104"/>
      <c r="WHJ2" s="2104"/>
      <c r="WHK2" s="2104"/>
      <c r="WHL2" s="2104">
        <f>+'IN PHIẾU THU'!WHM2</f>
        <v>0</v>
      </c>
      <c r="WHM2" s="2104"/>
      <c r="WHN2" s="2104"/>
      <c r="WHO2" s="2104"/>
      <c r="WHP2" s="2104"/>
      <c r="WHQ2" s="2104"/>
      <c r="WHR2" s="2104"/>
      <c r="WHS2" s="2104"/>
      <c r="WHT2" s="2104">
        <f>+'IN PHIẾU THU'!WHU2</f>
        <v>0</v>
      </c>
      <c r="WHU2" s="2104"/>
      <c r="WHV2" s="2104"/>
      <c r="WHW2" s="2104"/>
      <c r="WHX2" s="2104"/>
      <c r="WHY2" s="2104"/>
      <c r="WHZ2" s="2104"/>
      <c r="WIA2" s="2104"/>
      <c r="WIB2" s="2104">
        <f>+'IN PHIẾU THU'!WIC2</f>
        <v>0</v>
      </c>
      <c r="WIC2" s="2104"/>
      <c r="WID2" s="2104"/>
      <c r="WIE2" s="2104"/>
      <c r="WIF2" s="2104"/>
      <c r="WIG2" s="2104"/>
      <c r="WIH2" s="2104"/>
      <c r="WII2" s="2104"/>
      <c r="WIJ2" s="2104">
        <f>+'IN PHIẾU THU'!WIK2</f>
        <v>0</v>
      </c>
      <c r="WIK2" s="2104"/>
      <c r="WIL2" s="2104"/>
      <c r="WIM2" s="2104"/>
      <c r="WIN2" s="2104"/>
      <c r="WIO2" s="2104"/>
      <c r="WIP2" s="2104"/>
      <c r="WIQ2" s="2104"/>
      <c r="WIR2" s="2104">
        <f>+'IN PHIẾU THU'!WIS2</f>
        <v>0</v>
      </c>
      <c r="WIS2" s="2104"/>
      <c r="WIT2" s="2104"/>
      <c r="WIU2" s="2104"/>
      <c r="WIV2" s="2104"/>
      <c r="WIW2" s="2104"/>
      <c r="WIX2" s="2104"/>
      <c r="WIY2" s="2104"/>
      <c r="WIZ2" s="2104">
        <f>+'IN PHIẾU THU'!WJA2</f>
        <v>0</v>
      </c>
      <c r="WJA2" s="2104"/>
      <c r="WJB2" s="2104"/>
      <c r="WJC2" s="2104"/>
      <c r="WJD2" s="2104"/>
      <c r="WJE2" s="2104"/>
      <c r="WJF2" s="2104"/>
      <c r="WJG2" s="2104"/>
      <c r="WJH2" s="2104">
        <f>+'IN PHIẾU THU'!WJI2</f>
        <v>0</v>
      </c>
      <c r="WJI2" s="2104"/>
      <c r="WJJ2" s="2104"/>
      <c r="WJK2" s="2104"/>
      <c r="WJL2" s="2104"/>
      <c r="WJM2" s="2104"/>
      <c r="WJN2" s="2104"/>
      <c r="WJO2" s="2104"/>
      <c r="WJP2" s="2104">
        <f>+'IN PHIẾU THU'!WJQ2</f>
        <v>0</v>
      </c>
      <c r="WJQ2" s="2104"/>
      <c r="WJR2" s="2104"/>
      <c r="WJS2" s="2104"/>
      <c r="WJT2" s="2104"/>
      <c r="WJU2" s="2104"/>
      <c r="WJV2" s="2104"/>
      <c r="WJW2" s="2104"/>
      <c r="WJX2" s="2104">
        <f>+'IN PHIẾU THU'!WJY2</f>
        <v>0</v>
      </c>
      <c r="WJY2" s="2104"/>
      <c r="WJZ2" s="2104"/>
      <c r="WKA2" s="2104"/>
      <c r="WKB2" s="2104"/>
      <c r="WKC2" s="2104"/>
      <c r="WKD2" s="2104"/>
      <c r="WKE2" s="2104"/>
      <c r="WKF2" s="2104">
        <f>+'IN PHIẾU THU'!WKG2</f>
        <v>0</v>
      </c>
      <c r="WKG2" s="2104"/>
      <c r="WKH2" s="2104"/>
      <c r="WKI2" s="2104"/>
      <c r="WKJ2" s="2104"/>
      <c r="WKK2" s="2104"/>
      <c r="WKL2" s="2104"/>
      <c r="WKM2" s="2104"/>
      <c r="WKN2" s="2104">
        <f>+'IN PHIẾU THU'!WKO2</f>
        <v>0</v>
      </c>
      <c r="WKO2" s="2104"/>
      <c r="WKP2" s="2104"/>
      <c r="WKQ2" s="2104"/>
      <c r="WKR2" s="2104"/>
      <c r="WKS2" s="2104"/>
      <c r="WKT2" s="2104"/>
      <c r="WKU2" s="2104"/>
      <c r="WKV2" s="2104">
        <f>+'IN PHIẾU THU'!WKW2</f>
        <v>0</v>
      </c>
      <c r="WKW2" s="2104"/>
      <c r="WKX2" s="2104"/>
      <c r="WKY2" s="2104"/>
      <c r="WKZ2" s="2104"/>
      <c r="WLA2" s="2104"/>
      <c r="WLB2" s="2104"/>
      <c r="WLC2" s="2104"/>
      <c r="WLD2" s="2104">
        <f>+'IN PHIẾU THU'!WLE2</f>
        <v>0</v>
      </c>
      <c r="WLE2" s="2104"/>
      <c r="WLF2" s="2104"/>
      <c r="WLG2" s="2104"/>
      <c r="WLH2" s="2104"/>
      <c r="WLI2" s="2104"/>
      <c r="WLJ2" s="2104"/>
      <c r="WLK2" s="2104"/>
      <c r="WLL2" s="2104">
        <f>+'IN PHIẾU THU'!WLM2</f>
        <v>0</v>
      </c>
      <c r="WLM2" s="2104"/>
      <c r="WLN2" s="2104"/>
      <c r="WLO2" s="2104"/>
      <c r="WLP2" s="2104"/>
      <c r="WLQ2" s="2104"/>
      <c r="WLR2" s="2104"/>
      <c r="WLS2" s="2104"/>
      <c r="WLT2" s="2104">
        <f>+'IN PHIẾU THU'!WLU2</f>
        <v>0</v>
      </c>
      <c r="WLU2" s="2104"/>
      <c r="WLV2" s="2104"/>
      <c r="WLW2" s="2104"/>
      <c r="WLX2" s="2104"/>
      <c r="WLY2" s="2104"/>
      <c r="WLZ2" s="2104"/>
      <c r="WMA2" s="2104"/>
      <c r="WMB2" s="2104">
        <f>+'IN PHIẾU THU'!WMC2</f>
        <v>0</v>
      </c>
      <c r="WMC2" s="2104"/>
      <c r="WMD2" s="2104"/>
      <c r="WME2" s="2104"/>
      <c r="WMF2" s="2104"/>
      <c r="WMG2" s="2104"/>
      <c r="WMH2" s="2104"/>
      <c r="WMI2" s="2104"/>
      <c r="WMJ2" s="2104">
        <f>+'IN PHIẾU THU'!WMK2</f>
        <v>0</v>
      </c>
      <c r="WMK2" s="2104"/>
      <c r="WML2" s="2104"/>
      <c r="WMM2" s="2104"/>
      <c r="WMN2" s="2104"/>
      <c r="WMO2" s="2104"/>
      <c r="WMP2" s="2104"/>
      <c r="WMQ2" s="2104"/>
      <c r="WMR2" s="2104">
        <f>+'IN PHIẾU THU'!WMS2</f>
        <v>0</v>
      </c>
      <c r="WMS2" s="2104"/>
      <c r="WMT2" s="2104"/>
      <c r="WMU2" s="2104"/>
      <c r="WMV2" s="2104"/>
      <c r="WMW2" s="2104"/>
      <c r="WMX2" s="2104"/>
      <c r="WMY2" s="2104"/>
      <c r="WMZ2" s="2104">
        <f>+'IN PHIẾU THU'!WNA2</f>
        <v>0</v>
      </c>
      <c r="WNA2" s="2104"/>
      <c r="WNB2" s="2104"/>
      <c r="WNC2" s="2104"/>
      <c r="WND2" s="2104"/>
      <c r="WNE2" s="2104"/>
      <c r="WNF2" s="2104"/>
      <c r="WNG2" s="2104"/>
      <c r="WNH2" s="2104">
        <f>+'IN PHIẾU THU'!WNI2</f>
        <v>0</v>
      </c>
      <c r="WNI2" s="2104"/>
      <c r="WNJ2" s="2104"/>
      <c r="WNK2" s="2104"/>
      <c r="WNL2" s="2104"/>
      <c r="WNM2" s="2104"/>
      <c r="WNN2" s="2104"/>
      <c r="WNO2" s="2104"/>
      <c r="WNP2" s="2104">
        <f>+'IN PHIẾU THU'!WNQ2</f>
        <v>0</v>
      </c>
      <c r="WNQ2" s="2104"/>
      <c r="WNR2" s="2104"/>
      <c r="WNS2" s="2104"/>
      <c r="WNT2" s="2104"/>
      <c r="WNU2" s="2104"/>
      <c r="WNV2" s="2104"/>
      <c r="WNW2" s="2104"/>
      <c r="WNX2" s="2104">
        <f>+'IN PHIẾU THU'!WNY2</f>
        <v>0</v>
      </c>
      <c r="WNY2" s="2104"/>
      <c r="WNZ2" s="2104"/>
      <c r="WOA2" s="2104"/>
      <c r="WOB2" s="2104"/>
      <c r="WOC2" s="2104"/>
      <c r="WOD2" s="2104"/>
      <c r="WOE2" s="2104"/>
      <c r="WOF2" s="2104">
        <f>+'IN PHIẾU THU'!WOG2</f>
        <v>0</v>
      </c>
      <c r="WOG2" s="2104"/>
      <c r="WOH2" s="2104"/>
      <c r="WOI2" s="2104"/>
      <c r="WOJ2" s="2104"/>
      <c r="WOK2" s="2104"/>
      <c r="WOL2" s="2104"/>
      <c r="WOM2" s="2104"/>
      <c r="WON2" s="2104">
        <f>+'IN PHIẾU THU'!WOO2</f>
        <v>0</v>
      </c>
      <c r="WOO2" s="2104"/>
      <c r="WOP2" s="2104"/>
      <c r="WOQ2" s="2104"/>
      <c r="WOR2" s="2104"/>
      <c r="WOS2" s="2104"/>
      <c r="WOT2" s="2104"/>
      <c r="WOU2" s="2104"/>
      <c r="WOV2" s="2104">
        <f>+'IN PHIẾU THU'!WOW2</f>
        <v>0</v>
      </c>
      <c r="WOW2" s="2104"/>
      <c r="WOX2" s="2104"/>
      <c r="WOY2" s="2104"/>
      <c r="WOZ2" s="2104"/>
      <c r="WPA2" s="2104"/>
      <c r="WPB2" s="2104"/>
      <c r="WPC2" s="2104"/>
      <c r="WPD2" s="2104">
        <f>+'IN PHIẾU THU'!WPE2</f>
        <v>0</v>
      </c>
      <c r="WPE2" s="2104"/>
      <c r="WPF2" s="2104"/>
      <c r="WPG2" s="2104"/>
      <c r="WPH2" s="2104"/>
      <c r="WPI2" s="2104"/>
      <c r="WPJ2" s="2104"/>
      <c r="WPK2" s="2104"/>
      <c r="WPL2" s="2104">
        <f>+'IN PHIẾU THU'!WPM2</f>
        <v>0</v>
      </c>
      <c r="WPM2" s="2104"/>
      <c r="WPN2" s="2104"/>
      <c r="WPO2" s="2104"/>
      <c r="WPP2" s="2104"/>
      <c r="WPQ2" s="2104"/>
      <c r="WPR2" s="2104"/>
      <c r="WPS2" s="2104"/>
      <c r="WPT2" s="2104">
        <f>+'IN PHIẾU THU'!WPU2</f>
        <v>0</v>
      </c>
      <c r="WPU2" s="2104"/>
      <c r="WPV2" s="2104"/>
      <c r="WPW2" s="2104"/>
      <c r="WPX2" s="2104"/>
      <c r="WPY2" s="2104"/>
      <c r="WPZ2" s="2104"/>
      <c r="WQA2" s="2104"/>
      <c r="WQB2" s="2104">
        <f>+'IN PHIẾU THU'!WQC2</f>
        <v>0</v>
      </c>
      <c r="WQC2" s="2104"/>
      <c r="WQD2" s="2104"/>
      <c r="WQE2" s="2104"/>
      <c r="WQF2" s="2104"/>
      <c r="WQG2" s="2104"/>
      <c r="WQH2" s="2104"/>
      <c r="WQI2" s="2104"/>
      <c r="WQJ2" s="2104">
        <f>+'IN PHIẾU THU'!WQK2</f>
        <v>0</v>
      </c>
      <c r="WQK2" s="2104"/>
      <c r="WQL2" s="2104"/>
      <c r="WQM2" s="2104"/>
      <c r="WQN2" s="2104"/>
      <c r="WQO2" s="2104"/>
      <c r="WQP2" s="2104"/>
      <c r="WQQ2" s="2104"/>
      <c r="WQR2" s="2104">
        <f>+'IN PHIẾU THU'!WQS2</f>
        <v>0</v>
      </c>
      <c r="WQS2" s="2104"/>
      <c r="WQT2" s="2104"/>
      <c r="WQU2" s="2104"/>
      <c r="WQV2" s="2104"/>
      <c r="WQW2" s="2104"/>
      <c r="WQX2" s="2104"/>
      <c r="WQY2" s="2104"/>
      <c r="WQZ2" s="2104">
        <f>+'IN PHIẾU THU'!WRA2</f>
        <v>0</v>
      </c>
      <c r="WRA2" s="2104"/>
      <c r="WRB2" s="2104"/>
      <c r="WRC2" s="2104"/>
      <c r="WRD2" s="2104"/>
      <c r="WRE2" s="2104"/>
      <c r="WRF2" s="2104"/>
      <c r="WRG2" s="2104"/>
      <c r="WRH2" s="2104">
        <f>+'IN PHIẾU THU'!WRI2</f>
        <v>0</v>
      </c>
      <c r="WRI2" s="2104"/>
      <c r="WRJ2" s="2104"/>
      <c r="WRK2" s="2104"/>
      <c r="WRL2" s="2104"/>
      <c r="WRM2" s="2104"/>
      <c r="WRN2" s="2104"/>
      <c r="WRO2" s="2104"/>
      <c r="WRP2" s="2104">
        <f>+'IN PHIẾU THU'!WRQ2</f>
        <v>0</v>
      </c>
      <c r="WRQ2" s="2104"/>
      <c r="WRR2" s="2104"/>
      <c r="WRS2" s="2104"/>
      <c r="WRT2" s="2104"/>
      <c r="WRU2" s="2104"/>
      <c r="WRV2" s="2104"/>
      <c r="WRW2" s="2104"/>
      <c r="WRX2" s="2104">
        <f>+'IN PHIẾU THU'!WRY2</f>
        <v>0</v>
      </c>
      <c r="WRY2" s="2104"/>
      <c r="WRZ2" s="2104"/>
      <c r="WSA2" s="2104"/>
      <c r="WSB2" s="2104"/>
      <c r="WSC2" s="2104"/>
      <c r="WSD2" s="2104"/>
      <c r="WSE2" s="2104"/>
      <c r="WSF2" s="2104">
        <f>+'IN PHIẾU THU'!WSG2</f>
        <v>0</v>
      </c>
      <c r="WSG2" s="2104"/>
      <c r="WSH2" s="2104"/>
      <c r="WSI2" s="2104"/>
      <c r="WSJ2" s="2104"/>
      <c r="WSK2" s="2104"/>
      <c r="WSL2" s="2104"/>
      <c r="WSM2" s="2104"/>
      <c r="WSN2" s="2104">
        <f>+'IN PHIẾU THU'!WSO2</f>
        <v>0</v>
      </c>
      <c r="WSO2" s="2104"/>
      <c r="WSP2" s="2104"/>
      <c r="WSQ2" s="2104"/>
      <c r="WSR2" s="2104"/>
      <c r="WSS2" s="2104"/>
      <c r="WST2" s="2104"/>
      <c r="WSU2" s="2104"/>
      <c r="WSV2" s="2104">
        <f>+'IN PHIẾU THU'!WSW2</f>
        <v>0</v>
      </c>
      <c r="WSW2" s="2104"/>
      <c r="WSX2" s="2104"/>
      <c r="WSY2" s="2104"/>
      <c r="WSZ2" s="2104"/>
      <c r="WTA2" s="2104"/>
      <c r="WTB2" s="2104"/>
      <c r="WTC2" s="2104"/>
      <c r="WTD2" s="2104">
        <f>+'IN PHIẾU THU'!WTE2</f>
        <v>0</v>
      </c>
      <c r="WTE2" s="2104"/>
      <c r="WTF2" s="2104"/>
      <c r="WTG2" s="2104"/>
      <c r="WTH2" s="2104"/>
      <c r="WTI2" s="2104"/>
      <c r="WTJ2" s="2104"/>
      <c r="WTK2" s="2104"/>
      <c r="WTL2" s="2104">
        <f>+'IN PHIẾU THU'!WTM2</f>
        <v>0</v>
      </c>
      <c r="WTM2" s="2104"/>
      <c r="WTN2" s="2104"/>
      <c r="WTO2" s="2104"/>
      <c r="WTP2" s="2104"/>
      <c r="WTQ2" s="2104"/>
      <c r="WTR2" s="2104"/>
      <c r="WTS2" s="2104"/>
      <c r="WTT2" s="2104">
        <f>+'IN PHIẾU THU'!WTU2</f>
        <v>0</v>
      </c>
      <c r="WTU2" s="2104"/>
      <c r="WTV2" s="2104"/>
      <c r="WTW2" s="2104"/>
      <c r="WTX2" s="2104"/>
      <c r="WTY2" s="2104"/>
      <c r="WTZ2" s="2104"/>
      <c r="WUA2" s="2104"/>
      <c r="WUB2" s="2104">
        <f>+'IN PHIẾU THU'!WUC2</f>
        <v>0</v>
      </c>
      <c r="WUC2" s="2104"/>
      <c r="WUD2" s="2104"/>
      <c r="WUE2" s="2104"/>
      <c r="WUF2" s="2104"/>
      <c r="WUG2" s="2104"/>
      <c r="WUH2" s="2104"/>
      <c r="WUI2" s="2104"/>
      <c r="WUJ2" s="2104">
        <f>+'IN PHIẾU THU'!WUK2</f>
        <v>0</v>
      </c>
      <c r="WUK2" s="2104"/>
      <c r="WUL2" s="2104"/>
      <c r="WUM2" s="2104"/>
      <c r="WUN2" s="2104"/>
      <c r="WUO2" s="2104"/>
      <c r="WUP2" s="2104"/>
      <c r="WUQ2" s="2104"/>
      <c r="WUR2" s="2104">
        <f>+'IN PHIẾU THU'!WUS2</f>
        <v>0</v>
      </c>
      <c r="WUS2" s="2104"/>
      <c r="WUT2" s="2104"/>
      <c r="WUU2" s="2104"/>
      <c r="WUV2" s="2104"/>
      <c r="WUW2" s="2104"/>
      <c r="WUX2" s="2104"/>
      <c r="WUY2" s="2104"/>
      <c r="WUZ2" s="2104">
        <f>+'IN PHIẾU THU'!WVA2</f>
        <v>0</v>
      </c>
      <c r="WVA2" s="2104"/>
      <c r="WVB2" s="2104"/>
      <c r="WVC2" s="2104"/>
      <c r="WVD2" s="2104"/>
      <c r="WVE2" s="2104"/>
      <c r="WVF2" s="2104"/>
      <c r="WVG2" s="2104"/>
      <c r="WVH2" s="2104">
        <f>+'IN PHIẾU THU'!WVI2</f>
        <v>0</v>
      </c>
      <c r="WVI2" s="2104"/>
      <c r="WVJ2" s="2104"/>
      <c r="WVK2" s="2104"/>
      <c r="WVL2" s="2104"/>
      <c r="WVM2" s="2104"/>
      <c r="WVN2" s="2104"/>
      <c r="WVO2" s="2104"/>
      <c r="WVP2" s="2104">
        <f>+'IN PHIẾU THU'!WVQ2</f>
        <v>0</v>
      </c>
      <c r="WVQ2" s="2104"/>
      <c r="WVR2" s="2104"/>
      <c r="WVS2" s="2104"/>
      <c r="WVT2" s="2104"/>
      <c r="WVU2" s="2104"/>
      <c r="WVV2" s="2104"/>
      <c r="WVW2" s="2104"/>
      <c r="WVX2" s="2104">
        <f>+'IN PHIẾU THU'!WVY2</f>
        <v>0</v>
      </c>
      <c r="WVY2" s="2104"/>
      <c r="WVZ2" s="2104"/>
      <c r="WWA2" s="2104"/>
      <c r="WWB2" s="2104"/>
      <c r="WWC2" s="2104"/>
      <c r="WWD2" s="2104"/>
      <c r="WWE2" s="2104"/>
      <c r="WWF2" s="2104">
        <f>+'IN PHIẾU THU'!WWG2</f>
        <v>0</v>
      </c>
      <c r="WWG2" s="2104"/>
      <c r="WWH2" s="2104"/>
      <c r="WWI2" s="2104"/>
      <c r="WWJ2" s="2104"/>
      <c r="WWK2" s="2104"/>
      <c r="WWL2" s="2104"/>
      <c r="WWM2" s="2104"/>
      <c r="WWN2" s="2104">
        <f>+'IN PHIẾU THU'!WWO2</f>
        <v>0</v>
      </c>
      <c r="WWO2" s="2104"/>
      <c r="WWP2" s="2104"/>
      <c r="WWQ2" s="2104"/>
      <c r="WWR2" s="2104"/>
      <c r="WWS2" s="2104"/>
      <c r="WWT2" s="2104"/>
      <c r="WWU2" s="2104"/>
      <c r="WWV2" s="2104">
        <f>+'IN PHIẾU THU'!WWW2</f>
        <v>0</v>
      </c>
      <c r="WWW2" s="2104"/>
      <c r="WWX2" s="2104"/>
      <c r="WWY2" s="2104"/>
      <c r="WWZ2" s="2104"/>
      <c r="WXA2" s="2104"/>
      <c r="WXB2" s="2104"/>
      <c r="WXC2" s="2104"/>
      <c r="WXD2" s="2104">
        <f>+'IN PHIẾU THU'!WXE2</f>
        <v>0</v>
      </c>
      <c r="WXE2" s="2104"/>
      <c r="WXF2" s="2104"/>
      <c r="WXG2" s="2104"/>
      <c r="WXH2" s="2104"/>
      <c r="WXI2" s="2104"/>
      <c r="WXJ2" s="2104"/>
      <c r="WXK2" s="2104"/>
      <c r="WXL2" s="2104">
        <f>+'IN PHIẾU THU'!WXM2</f>
        <v>0</v>
      </c>
      <c r="WXM2" s="2104"/>
      <c r="WXN2" s="2104"/>
      <c r="WXO2" s="2104"/>
      <c r="WXP2" s="2104"/>
      <c r="WXQ2" s="2104"/>
      <c r="WXR2" s="2104"/>
      <c r="WXS2" s="2104"/>
      <c r="WXT2" s="2104">
        <f>+'IN PHIẾU THU'!WXU2</f>
        <v>0</v>
      </c>
      <c r="WXU2" s="2104"/>
      <c r="WXV2" s="2104"/>
      <c r="WXW2" s="2104"/>
      <c r="WXX2" s="2104"/>
      <c r="WXY2" s="2104"/>
      <c r="WXZ2" s="2104"/>
      <c r="WYA2" s="2104"/>
      <c r="WYB2" s="2104">
        <f>+'IN PHIẾU THU'!WYC2</f>
        <v>0</v>
      </c>
      <c r="WYC2" s="2104"/>
      <c r="WYD2" s="2104"/>
      <c r="WYE2" s="2104"/>
      <c r="WYF2" s="2104"/>
      <c r="WYG2" s="2104"/>
      <c r="WYH2" s="2104"/>
      <c r="WYI2" s="2104"/>
      <c r="WYJ2" s="2104">
        <f>+'IN PHIẾU THU'!WYK2</f>
        <v>0</v>
      </c>
      <c r="WYK2" s="2104"/>
      <c r="WYL2" s="2104"/>
      <c r="WYM2" s="2104"/>
      <c r="WYN2" s="2104"/>
      <c r="WYO2" s="2104"/>
      <c r="WYP2" s="2104"/>
      <c r="WYQ2" s="2104"/>
      <c r="WYR2" s="2104">
        <f>+'IN PHIẾU THU'!WYS2</f>
        <v>0</v>
      </c>
      <c r="WYS2" s="2104"/>
      <c r="WYT2" s="2104"/>
      <c r="WYU2" s="2104"/>
      <c r="WYV2" s="2104"/>
      <c r="WYW2" s="2104"/>
      <c r="WYX2" s="2104"/>
      <c r="WYY2" s="2104"/>
      <c r="WYZ2" s="2104">
        <f>+'IN PHIẾU THU'!WZA2</f>
        <v>0</v>
      </c>
      <c r="WZA2" s="2104"/>
      <c r="WZB2" s="2104"/>
      <c r="WZC2" s="2104"/>
      <c r="WZD2" s="2104"/>
      <c r="WZE2" s="2104"/>
      <c r="WZF2" s="2104"/>
      <c r="WZG2" s="2104"/>
      <c r="WZH2" s="2104">
        <f>+'IN PHIẾU THU'!WZI2</f>
        <v>0</v>
      </c>
      <c r="WZI2" s="2104"/>
      <c r="WZJ2" s="2104"/>
      <c r="WZK2" s="2104"/>
      <c r="WZL2" s="2104"/>
      <c r="WZM2" s="2104"/>
      <c r="WZN2" s="2104"/>
      <c r="WZO2" s="2104"/>
      <c r="WZP2" s="2104">
        <f>+'IN PHIẾU THU'!WZQ2</f>
        <v>0</v>
      </c>
      <c r="WZQ2" s="2104"/>
      <c r="WZR2" s="2104"/>
      <c r="WZS2" s="2104"/>
      <c r="WZT2" s="2104"/>
      <c r="WZU2" s="2104"/>
      <c r="WZV2" s="2104"/>
      <c r="WZW2" s="2104"/>
      <c r="WZX2" s="2104">
        <f>+'IN PHIẾU THU'!WZY2</f>
        <v>0</v>
      </c>
      <c r="WZY2" s="2104"/>
      <c r="WZZ2" s="2104"/>
      <c r="XAA2" s="2104"/>
      <c r="XAB2" s="2104"/>
      <c r="XAC2" s="2104"/>
      <c r="XAD2" s="2104"/>
      <c r="XAE2" s="2104"/>
      <c r="XAF2" s="2104">
        <f>+'IN PHIẾU THU'!XAG2</f>
        <v>0</v>
      </c>
      <c r="XAG2" s="2104"/>
      <c r="XAH2" s="2104"/>
      <c r="XAI2" s="2104"/>
      <c r="XAJ2" s="2104"/>
      <c r="XAK2" s="2104"/>
      <c r="XAL2" s="2104"/>
      <c r="XAM2" s="2104"/>
      <c r="XAN2" s="2104">
        <f>+'IN PHIẾU THU'!XAO2</f>
        <v>0</v>
      </c>
      <c r="XAO2" s="2104"/>
      <c r="XAP2" s="2104"/>
      <c r="XAQ2" s="2104"/>
      <c r="XAR2" s="2104"/>
      <c r="XAS2" s="2104"/>
      <c r="XAT2" s="2104"/>
      <c r="XAU2" s="2104"/>
      <c r="XAV2" s="2104">
        <f>+'IN PHIẾU THU'!XAW2</f>
        <v>0</v>
      </c>
      <c r="XAW2" s="2104"/>
      <c r="XAX2" s="2104"/>
      <c r="XAY2" s="2104"/>
      <c r="XAZ2" s="2104"/>
      <c r="XBA2" s="2104"/>
      <c r="XBB2" s="2104"/>
      <c r="XBC2" s="2104"/>
      <c r="XBD2" s="2104">
        <f>+'IN PHIẾU THU'!XBE2</f>
        <v>0</v>
      </c>
      <c r="XBE2" s="2104"/>
      <c r="XBF2" s="2104"/>
      <c r="XBG2" s="2104"/>
      <c r="XBH2" s="2104"/>
      <c r="XBI2" s="2104"/>
      <c r="XBJ2" s="2104"/>
      <c r="XBK2" s="2104"/>
      <c r="XBL2" s="2104">
        <f>+'IN PHIẾU THU'!XBM2</f>
        <v>0</v>
      </c>
      <c r="XBM2" s="2104"/>
      <c r="XBN2" s="2104"/>
      <c r="XBO2" s="2104"/>
      <c r="XBP2" s="2104"/>
      <c r="XBQ2" s="2104"/>
      <c r="XBR2" s="2104"/>
      <c r="XBS2" s="2104"/>
      <c r="XBT2" s="2104">
        <f>+'IN PHIẾU THU'!XBU2</f>
        <v>0</v>
      </c>
      <c r="XBU2" s="2104"/>
      <c r="XBV2" s="2104"/>
      <c r="XBW2" s="2104"/>
      <c r="XBX2" s="2104"/>
      <c r="XBY2" s="2104"/>
      <c r="XBZ2" s="2104"/>
      <c r="XCA2" s="2104"/>
      <c r="XCB2" s="2104">
        <f>+'IN PHIẾU THU'!XCC2</f>
        <v>0</v>
      </c>
      <c r="XCC2" s="2104"/>
      <c r="XCD2" s="2104"/>
      <c r="XCE2" s="2104"/>
      <c r="XCF2" s="2104"/>
      <c r="XCG2" s="2104"/>
      <c r="XCH2" s="2104"/>
      <c r="XCI2" s="2104"/>
      <c r="XCJ2" s="2104">
        <f>+'IN PHIẾU THU'!XCK2</f>
        <v>0</v>
      </c>
      <c r="XCK2" s="2104"/>
      <c r="XCL2" s="2104"/>
      <c r="XCM2" s="2104"/>
      <c r="XCN2" s="2104"/>
      <c r="XCO2" s="2104"/>
      <c r="XCP2" s="2104"/>
      <c r="XCQ2" s="2104"/>
      <c r="XCR2" s="2104">
        <f>+'IN PHIẾU THU'!XCS2</f>
        <v>0</v>
      </c>
      <c r="XCS2" s="2104"/>
      <c r="XCT2" s="2104"/>
      <c r="XCU2" s="2104"/>
      <c r="XCV2" s="2104"/>
      <c r="XCW2" s="2104"/>
      <c r="XCX2" s="2104"/>
      <c r="XCY2" s="2104"/>
      <c r="XCZ2" s="2104">
        <f>+'IN PHIẾU THU'!XDA2</f>
        <v>0</v>
      </c>
      <c r="XDA2" s="2104"/>
      <c r="XDB2" s="2104"/>
      <c r="XDC2" s="2104"/>
      <c r="XDD2" s="2104"/>
      <c r="XDE2" s="2104"/>
      <c r="XDF2" s="2104"/>
      <c r="XDG2" s="2104"/>
      <c r="XDH2" s="2104">
        <f>+'IN PHIẾU THU'!XDI2</f>
        <v>0</v>
      </c>
      <c r="XDI2" s="2104"/>
      <c r="XDJ2" s="2104"/>
      <c r="XDK2" s="2104"/>
      <c r="XDL2" s="2104"/>
      <c r="XDM2" s="2104"/>
      <c r="XDN2" s="2104"/>
      <c r="XDO2" s="2104"/>
      <c r="XDP2" s="2104">
        <f>+'IN PHIẾU THU'!XDQ2</f>
        <v>0</v>
      </c>
      <c r="XDQ2" s="2104"/>
      <c r="XDR2" s="2104"/>
      <c r="XDS2" s="2104"/>
      <c r="XDT2" s="2104"/>
      <c r="XDU2" s="2104"/>
      <c r="XDV2" s="2104"/>
      <c r="XDW2" s="2104"/>
      <c r="XDX2" s="2104">
        <f>+'IN PHIẾU THU'!XDY2</f>
        <v>0</v>
      </c>
      <c r="XDY2" s="2104"/>
      <c r="XDZ2" s="2104"/>
      <c r="XEA2" s="2104"/>
      <c r="XEB2" s="2104"/>
      <c r="XEC2" s="2104"/>
      <c r="XED2" s="2104"/>
      <c r="XEE2" s="2104"/>
      <c r="XEF2" s="2104">
        <f>+'IN PHIẾU THU'!XEG2</f>
        <v>0</v>
      </c>
      <c r="XEG2" s="2104"/>
      <c r="XEH2" s="2104"/>
      <c r="XEI2" s="2104"/>
      <c r="XEJ2" s="2104"/>
      <c r="XEK2" s="2104"/>
      <c r="XEL2" s="2104"/>
      <c r="XEM2" s="2104"/>
      <c r="XEN2" s="2104">
        <f>+'IN PHIẾU THU'!XEO2</f>
        <v>0</v>
      </c>
      <c r="XEO2" s="2104"/>
      <c r="XEP2" s="2104"/>
      <c r="XEQ2" s="2104"/>
      <c r="XER2" s="2104"/>
      <c r="XES2" s="2104"/>
      <c r="XET2" s="2104"/>
      <c r="XEU2" s="2104"/>
      <c r="XEV2" s="2104">
        <f>+'IN PHIẾU THU'!XEW2</f>
        <v>0</v>
      </c>
      <c r="XEW2" s="2104"/>
      <c r="XEX2" s="2104"/>
      <c r="XEY2" s="2104"/>
      <c r="XEZ2" s="2104"/>
      <c r="XFA2" s="2104"/>
      <c r="XFB2" s="2104"/>
      <c r="XFC2" s="2104"/>
    </row>
    <row r="3" spans="1:16383" ht="16.5" customHeight="1">
      <c r="A3" s="537"/>
      <c r="B3" s="537"/>
      <c r="C3" s="676"/>
      <c r="D3" s="669" t="s">
        <v>1554</v>
      </c>
      <c r="E3" s="537"/>
      <c r="F3" s="537"/>
      <c r="G3" s="537"/>
      <c r="H3" s="537"/>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16.5" customHeight="1">
      <c r="A4" s="537"/>
      <c r="B4" s="537"/>
      <c r="C4" s="676"/>
      <c r="D4" s="669"/>
      <c r="E4" s="537"/>
      <c r="F4" s="537"/>
      <c r="G4" s="537"/>
      <c r="H4" s="537"/>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c r="BT4" s="606"/>
      <c r="BU4" s="606"/>
      <c r="BV4" s="606"/>
      <c r="BW4" s="606"/>
      <c r="BX4" s="606"/>
      <c r="BY4" s="606"/>
      <c r="BZ4" s="606"/>
      <c r="CA4" s="606"/>
      <c r="CB4" s="606"/>
      <c r="CC4" s="606"/>
      <c r="CD4" s="606"/>
      <c r="CE4" s="606"/>
      <c r="CF4" s="606"/>
      <c r="CG4" s="606"/>
      <c r="CH4" s="606"/>
      <c r="CI4" s="606"/>
      <c r="CJ4" s="606"/>
      <c r="CK4" s="606"/>
      <c r="CL4" s="606"/>
      <c r="CM4" s="606"/>
      <c r="CN4" s="606"/>
      <c r="CO4" s="606"/>
      <c r="CP4" s="606"/>
      <c r="CQ4" s="606"/>
      <c r="CR4" s="606"/>
      <c r="CS4" s="606"/>
      <c r="CT4" s="606"/>
      <c r="CU4" s="606"/>
      <c r="CV4" s="606"/>
      <c r="CW4" s="606"/>
      <c r="CX4" s="606"/>
      <c r="CY4" s="606"/>
      <c r="CZ4" s="606"/>
      <c r="DA4" s="606"/>
      <c r="DB4" s="606"/>
      <c r="DC4" s="606"/>
      <c r="DD4" s="606"/>
      <c r="DE4" s="606"/>
      <c r="DF4" s="606"/>
      <c r="DG4" s="606"/>
      <c r="DH4" s="606"/>
      <c r="DI4" s="606"/>
      <c r="DJ4" s="606"/>
      <c r="DK4" s="606"/>
      <c r="DL4" s="606"/>
      <c r="DM4" s="606"/>
      <c r="DN4" s="606"/>
      <c r="DO4" s="606"/>
      <c r="DP4" s="606"/>
      <c r="DQ4" s="606"/>
      <c r="DR4" s="606"/>
      <c r="DS4" s="606"/>
      <c r="DT4" s="606"/>
      <c r="DU4" s="606"/>
      <c r="DV4" s="606"/>
      <c r="DW4" s="606"/>
      <c r="DX4" s="606"/>
      <c r="DY4" s="606"/>
      <c r="DZ4" s="606"/>
      <c r="EA4" s="606"/>
      <c r="EB4" s="606"/>
      <c r="EC4" s="606"/>
      <c r="ED4" s="606"/>
      <c r="EE4" s="606"/>
      <c r="EF4" s="606"/>
      <c r="EG4" s="606"/>
      <c r="EH4" s="606"/>
      <c r="EI4" s="606"/>
      <c r="EJ4" s="606"/>
      <c r="EK4" s="606"/>
      <c r="EL4" s="606"/>
      <c r="EM4" s="606"/>
      <c r="EN4" s="606"/>
      <c r="EO4" s="606"/>
      <c r="EP4" s="606"/>
      <c r="EQ4" s="606"/>
      <c r="ER4" s="606"/>
      <c r="ES4" s="606"/>
      <c r="ET4" s="606"/>
      <c r="EU4" s="606"/>
      <c r="EV4" s="606"/>
      <c r="EW4" s="606"/>
      <c r="EX4" s="606"/>
      <c r="EY4" s="606"/>
      <c r="EZ4" s="606"/>
      <c r="FA4" s="606"/>
      <c r="FB4" s="606"/>
      <c r="FC4" s="606"/>
      <c r="FD4" s="606"/>
      <c r="FE4" s="606"/>
      <c r="FF4" s="606"/>
      <c r="FG4" s="606"/>
      <c r="FH4" s="606"/>
      <c r="FI4" s="606"/>
      <c r="FJ4" s="606"/>
      <c r="FK4" s="606"/>
      <c r="FL4" s="606"/>
      <c r="FM4" s="606"/>
      <c r="FN4" s="606"/>
      <c r="FO4" s="606"/>
      <c r="FP4" s="606"/>
      <c r="FQ4" s="606"/>
      <c r="FR4" s="606"/>
      <c r="FS4" s="606"/>
      <c r="FT4" s="606"/>
      <c r="FU4" s="606"/>
      <c r="FV4" s="606"/>
      <c r="FW4" s="606"/>
      <c r="FX4" s="606"/>
      <c r="FY4" s="606"/>
      <c r="FZ4" s="606"/>
      <c r="GA4" s="606"/>
      <c r="GB4" s="606"/>
      <c r="GC4" s="606"/>
      <c r="GD4" s="606"/>
      <c r="GE4" s="606"/>
      <c r="GF4" s="606"/>
      <c r="GG4" s="606"/>
      <c r="GH4" s="606"/>
      <c r="GI4" s="606"/>
      <c r="GJ4" s="606"/>
      <c r="GK4" s="606"/>
      <c r="GL4" s="606"/>
      <c r="GM4" s="606"/>
      <c r="GN4" s="606"/>
      <c r="GO4" s="606"/>
      <c r="GP4" s="606"/>
      <c r="GQ4" s="606"/>
      <c r="GR4" s="606"/>
      <c r="GS4" s="606"/>
      <c r="GT4" s="606"/>
      <c r="GU4" s="606"/>
      <c r="GV4" s="606"/>
      <c r="GW4" s="606"/>
      <c r="GX4" s="606"/>
      <c r="GY4" s="606"/>
      <c r="GZ4" s="606"/>
      <c r="HA4" s="606"/>
      <c r="HB4" s="606"/>
      <c r="HC4" s="606"/>
      <c r="HD4" s="606"/>
      <c r="HE4" s="606"/>
      <c r="HF4" s="606"/>
      <c r="HG4" s="606"/>
      <c r="HH4" s="606"/>
      <c r="HI4" s="606"/>
      <c r="HJ4" s="606"/>
      <c r="HK4" s="606"/>
      <c r="HL4" s="606"/>
      <c r="HM4" s="606"/>
      <c r="HN4" s="606"/>
      <c r="HO4" s="606"/>
      <c r="HP4" s="606"/>
      <c r="HQ4" s="606"/>
      <c r="HR4" s="606"/>
      <c r="HS4" s="606"/>
      <c r="HT4" s="606"/>
      <c r="HU4" s="606"/>
      <c r="HV4" s="606"/>
      <c r="HW4" s="606"/>
      <c r="HX4" s="606"/>
      <c r="HY4" s="606"/>
      <c r="HZ4" s="606"/>
      <c r="IA4" s="606"/>
      <c r="IB4" s="606"/>
      <c r="IC4" s="606"/>
      <c r="ID4" s="606"/>
      <c r="IE4" s="606"/>
      <c r="IF4" s="606"/>
      <c r="IG4" s="606"/>
      <c r="IH4" s="606"/>
      <c r="II4" s="606"/>
      <c r="IJ4" s="606"/>
      <c r="IK4" s="606"/>
      <c r="IL4" s="606"/>
      <c r="IM4" s="606"/>
      <c r="IN4" s="606"/>
      <c r="IO4" s="606"/>
      <c r="IP4" s="606"/>
      <c r="IQ4" s="606"/>
      <c r="IR4" s="606"/>
      <c r="IS4" s="606"/>
      <c r="IT4" s="606"/>
      <c r="IU4" s="606"/>
      <c r="IV4" s="606"/>
      <c r="IW4" s="606"/>
      <c r="IX4" s="606"/>
      <c r="IY4" s="606"/>
      <c r="IZ4" s="606"/>
      <c r="JA4" s="606"/>
      <c r="JB4" s="606"/>
      <c r="JC4" s="606"/>
      <c r="JD4" s="606"/>
      <c r="JE4" s="606"/>
      <c r="JF4" s="606"/>
      <c r="JG4" s="606"/>
      <c r="JH4" s="606"/>
      <c r="JI4" s="606"/>
      <c r="JJ4" s="606"/>
      <c r="JK4" s="606"/>
      <c r="JL4" s="606"/>
      <c r="JM4" s="606"/>
      <c r="JN4" s="606"/>
      <c r="JO4" s="606"/>
      <c r="JP4" s="606"/>
      <c r="JQ4" s="606"/>
      <c r="JR4" s="606"/>
      <c r="JS4" s="606"/>
      <c r="JT4" s="606"/>
      <c r="JU4" s="606"/>
      <c r="JV4" s="606"/>
      <c r="JW4" s="606"/>
      <c r="JX4" s="606"/>
      <c r="JY4" s="606"/>
      <c r="JZ4" s="606"/>
      <c r="KA4" s="606"/>
      <c r="KB4" s="606"/>
      <c r="KC4" s="606"/>
      <c r="KD4" s="606"/>
      <c r="KE4" s="606"/>
      <c r="KF4" s="606"/>
      <c r="KG4" s="606"/>
      <c r="KH4" s="606"/>
      <c r="KI4" s="606"/>
      <c r="KJ4" s="606"/>
      <c r="KK4" s="606"/>
      <c r="KL4" s="606"/>
      <c r="KM4" s="606"/>
      <c r="KN4" s="606"/>
      <c r="KO4" s="606"/>
      <c r="KP4" s="606"/>
      <c r="KQ4" s="606"/>
      <c r="KR4" s="606"/>
      <c r="KS4" s="606"/>
      <c r="KT4" s="606"/>
      <c r="KU4" s="606"/>
      <c r="KV4" s="606"/>
      <c r="KW4" s="606"/>
      <c r="KX4" s="606"/>
      <c r="KY4" s="606"/>
      <c r="KZ4" s="606"/>
      <c r="LA4" s="606"/>
      <c r="LB4" s="606"/>
      <c r="LC4" s="606"/>
      <c r="LD4" s="606"/>
      <c r="LE4" s="606"/>
      <c r="LF4" s="606"/>
      <c r="LG4" s="606"/>
      <c r="LH4" s="606"/>
      <c r="LI4" s="606"/>
      <c r="LJ4" s="606"/>
      <c r="LK4" s="606"/>
      <c r="LL4" s="606"/>
      <c r="LM4" s="606"/>
      <c r="LN4" s="606"/>
      <c r="LO4" s="606"/>
      <c r="LP4" s="606"/>
      <c r="LQ4" s="606"/>
      <c r="LR4" s="606"/>
      <c r="LS4" s="606"/>
      <c r="LT4" s="606"/>
      <c r="LU4" s="606"/>
      <c r="LV4" s="606"/>
      <c r="LW4" s="606"/>
      <c r="LX4" s="606"/>
      <c r="LY4" s="606"/>
      <c r="LZ4" s="606"/>
      <c r="MA4" s="606"/>
      <c r="MB4" s="606"/>
      <c r="MC4" s="606"/>
      <c r="MD4" s="606"/>
      <c r="ME4" s="606"/>
      <c r="MF4" s="606"/>
      <c r="MG4" s="606"/>
      <c r="MH4" s="606"/>
      <c r="MI4" s="606"/>
      <c r="MJ4" s="606"/>
      <c r="MK4" s="606"/>
      <c r="ML4" s="606"/>
      <c r="MM4" s="606"/>
      <c r="MN4" s="606"/>
      <c r="MO4" s="606"/>
      <c r="MP4" s="606"/>
      <c r="MQ4" s="606"/>
      <c r="MR4" s="606"/>
      <c r="MS4" s="606"/>
      <c r="MT4" s="606"/>
      <c r="MU4" s="606"/>
      <c r="MV4" s="606"/>
      <c r="MW4" s="606"/>
      <c r="MX4" s="606"/>
      <c r="MY4" s="606"/>
      <c r="MZ4" s="606"/>
      <c r="NA4" s="606"/>
      <c r="NB4" s="606"/>
      <c r="NC4" s="606"/>
      <c r="ND4" s="606"/>
      <c r="NE4" s="606"/>
      <c r="NF4" s="606"/>
      <c r="NG4" s="606"/>
      <c r="NH4" s="606"/>
      <c r="NI4" s="606"/>
      <c r="NJ4" s="606"/>
      <c r="NK4" s="606"/>
      <c r="NL4" s="606"/>
      <c r="NM4" s="606"/>
      <c r="NN4" s="606"/>
      <c r="NO4" s="606"/>
      <c r="NP4" s="606"/>
      <c r="NQ4" s="606"/>
      <c r="NR4" s="606"/>
      <c r="NS4" s="606"/>
      <c r="NT4" s="606"/>
      <c r="NU4" s="606"/>
      <c r="NV4" s="606"/>
      <c r="NW4" s="606"/>
      <c r="NX4" s="606"/>
      <c r="NY4" s="606"/>
      <c r="NZ4" s="606"/>
      <c r="OA4" s="606"/>
      <c r="OB4" s="606"/>
      <c r="OC4" s="606"/>
      <c r="OD4" s="606"/>
      <c r="OE4" s="606"/>
      <c r="OF4" s="606"/>
      <c r="OG4" s="606"/>
      <c r="OH4" s="606"/>
      <c r="OI4" s="606"/>
      <c r="OJ4" s="606"/>
      <c r="OK4" s="606"/>
      <c r="OL4" s="606"/>
      <c r="OM4" s="606"/>
      <c r="ON4" s="606"/>
      <c r="OO4" s="606"/>
      <c r="OP4" s="606"/>
      <c r="OQ4" s="606"/>
      <c r="OR4" s="606"/>
      <c r="OS4" s="606"/>
      <c r="OT4" s="606"/>
      <c r="OU4" s="606"/>
      <c r="OV4" s="606"/>
      <c r="OW4" s="606"/>
      <c r="OX4" s="606"/>
      <c r="OY4" s="606"/>
      <c r="OZ4" s="606"/>
      <c r="PA4" s="606"/>
      <c r="PB4" s="606"/>
      <c r="PC4" s="606"/>
      <c r="PD4" s="606"/>
      <c r="PE4" s="606"/>
      <c r="PF4" s="606"/>
      <c r="PG4" s="606"/>
      <c r="PH4" s="606"/>
      <c r="PI4" s="606"/>
      <c r="PJ4" s="606"/>
      <c r="PK4" s="606"/>
      <c r="PL4" s="606"/>
      <c r="PM4" s="606"/>
      <c r="PN4" s="606"/>
      <c r="PO4" s="606"/>
      <c r="PP4" s="606"/>
      <c r="PQ4" s="606"/>
      <c r="PR4" s="606"/>
      <c r="PS4" s="606"/>
      <c r="PT4" s="606"/>
      <c r="PU4" s="606"/>
      <c r="PV4" s="606"/>
      <c r="PW4" s="606"/>
      <c r="PX4" s="606"/>
      <c r="PY4" s="606"/>
      <c r="PZ4" s="606"/>
      <c r="QA4" s="606"/>
      <c r="QB4" s="606"/>
      <c r="QC4" s="606"/>
      <c r="QD4" s="606"/>
      <c r="QE4" s="606"/>
      <c r="QF4" s="606"/>
      <c r="QG4" s="606"/>
      <c r="QH4" s="606"/>
      <c r="QI4" s="606"/>
      <c r="QJ4" s="606"/>
      <c r="QK4" s="606"/>
      <c r="QL4" s="606"/>
      <c r="QM4" s="606"/>
      <c r="QN4" s="606"/>
      <c r="QO4" s="606"/>
      <c r="QP4" s="606"/>
      <c r="QQ4" s="606"/>
      <c r="QR4" s="606"/>
      <c r="QS4" s="606"/>
      <c r="QT4" s="606"/>
      <c r="QU4" s="606"/>
      <c r="QV4" s="606"/>
      <c r="QW4" s="606"/>
      <c r="QX4" s="606"/>
      <c r="QY4" s="606"/>
      <c r="QZ4" s="606"/>
      <c r="RA4" s="606"/>
      <c r="RB4" s="606"/>
      <c r="RC4" s="606"/>
      <c r="RD4" s="606"/>
      <c r="RE4" s="606"/>
      <c r="RF4" s="606"/>
      <c r="RG4" s="606"/>
      <c r="RH4" s="606"/>
      <c r="RI4" s="606"/>
      <c r="RJ4" s="606"/>
      <c r="RK4" s="606"/>
      <c r="RL4" s="606"/>
      <c r="RM4" s="606"/>
      <c r="RN4" s="606"/>
      <c r="RO4" s="606"/>
      <c r="RP4" s="606"/>
      <c r="RQ4" s="606"/>
      <c r="RR4" s="606"/>
      <c r="RS4" s="606"/>
      <c r="RT4" s="606"/>
      <c r="RU4" s="606"/>
      <c r="RV4" s="606"/>
      <c r="RW4" s="606"/>
      <c r="RX4" s="606"/>
      <c r="RY4" s="606"/>
      <c r="RZ4" s="606"/>
      <c r="SA4" s="606"/>
      <c r="SB4" s="606"/>
      <c r="SC4" s="606"/>
      <c r="SD4" s="606"/>
      <c r="SE4" s="606"/>
      <c r="SF4" s="606"/>
      <c r="SG4" s="606"/>
      <c r="SH4" s="606"/>
      <c r="SI4" s="606"/>
      <c r="SJ4" s="606"/>
      <c r="SK4" s="606"/>
      <c r="SL4" s="606"/>
      <c r="SM4" s="606"/>
      <c r="SN4" s="606"/>
      <c r="SO4" s="606"/>
      <c r="SP4" s="606"/>
      <c r="SQ4" s="606"/>
      <c r="SR4" s="606"/>
      <c r="SS4" s="606"/>
      <c r="ST4" s="606"/>
      <c r="SU4" s="606"/>
      <c r="SV4" s="606"/>
      <c r="SW4" s="606"/>
      <c r="SX4" s="606"/>
      <c r="SY4" s="606"/>
      <c r="SZ4" s="606"/>
      <c r="TA4" s="606"/>
      <c r="TB4" s="606"/>
      <c r="TC4" s="606"/>
      <c r="TD4" s="606"/>
      <c r="TE4" s="606"/>
      <c r="TF4" s="606"/>
      <c r="TG4" s="606"/>
      <c r="TH4" s="606"/>
      <c r="TI4" s="606"/>
      <c r="TJ4" s="606"/>
      <c r="TK4" s="606"/>
      <c r="TL4" s="606"/>
      <c r="TM4" s="606"/>
      <c r="TN4" s="606"/>
      <c r="TO4" s="606"/>
      <c r="TP4" s="606"/>
      <c r="TQ4" s="606"/>
      <c r="TR4" s="606"/>
      <c r="TS4" s="606"/>
      <c r="TT4" s="606"/>
      <c r="TU4" s="606"/>
      <c r="TV4" s="606"/>
      <c r="TW4" s="606"/>
      <c r="TX4" s="606"/>
      <c r="TY4" s="606"/>
      <c r="TZ4" s="606"/>
      <c r="UA4" s="606"/>
      <c r="UB4" s="606"/>
      <c r="UC4" s="606"/>
      <c r="UD4" s="606"/>
      <c r="UE4" s="606"/>
      <c r="UF4" s="606"/>
      <c r="UG4" s="606"/>
      <c r="UH4" s="606"/>
      <c r="UI4" s="606"/>
      <c r="UJ4" s="606"/>
      <c r="UK4" s="606"/>
      <c r="UL4" s="606"/>
      <c r="UM4" s="606"/>
      <c r="UN4" s="606"/>
      <c r="UO4" s="606"/>
      <c r="UP4" s="606"/>
      <c r="UQ4" s="606"/>
      <c r="UR4" s="606"/>
      <c r="US4" s="606"/>
      <c r="UT4" s="606"/>
      <c r="UU4" s="606"/>
      <c r="UV4" s="606"/>
      <c r="UW4" s="606"/>
      <c r="UX4" s="606"/>
      <c r="UY4" s="606"/>
      <c r="UZ4" s="606"/>
      <c r="VA4" s="606"/>
      <c r="VB4" s="606"/>
      <c r="VC4" s="606"/>
      <c r="VD4" s="606"/>
      <c r="VE4" s="606"/>
      <c r="VF4" s="606"/>
      <c r="VG4" s="606"/>
      <c r="VH4" s="606"/>
      <c r="VI4" s="606"/>
      <c r="VJ4" s="606"/>
      <c r="VK4" s="606"/>
      <c r="VL4" s="606"/>
      <c r="VM4" s="606"/>
      <c r="VN4" s="606"/>
      <c r="VO4" s="606"/>
      <c r="VP4" s="606"/>
      <c r="VQ4" s="606"/>
      <c r="VR4" s="606"/>
      <c r="VS4" s="606"/>
      <c r="VT4" s="606"/>
      <c r="VU4" s="606"/>
      <c r="VV4" s="606"/>
      <c r="VW4" s="606"/>
      <c r="VX4" s="606"/>
      <c r="VY4" s="606"/>
      <c r="VZ4" s="606"/>
      <c r="WA4" s="606"/>
      <c r="WB4" s="606"/>
      <c r="WC4" s="606"/>
      <c r="WD4" s="606"/>
      <c r="WE4" s="606"/>
      <c r="WF4" s="606"/>
      <c r="WG4" s="606"/>
      <c r="WH4" s="606"/>
      <c r="WI4" s="606"/>
      <c r="WJ4" s="606"/>
      <c r="WK4" s="606"/>
      <c r="WL4" s="606"/>
      <c r="WM4" s="606"/>
      <c r="WN4" s="606"/>
      <c r="WO4" s="606"/>
      <c r="WP4" s="606"/>
      <c r="WQ4" s="606"/>
      <c r="WR4" s="606"/>
      <c r="WS4" s="606"/>
      <c r="WT4" s="606"/>
      <c r="WU4" s="606"/>
      <c r="WV4" s="606"/>
      <c r="WW4" s="606"/>
      <c r="WX4" s="606"/>
      <c r="WY4" s="606"/>
      <c r="WZ4" s="606"/>
      <c r="XA4" s="606"/>
      <c r="XB4" s="606"/>
      <c r="XC4" s="606"/>
      <c r="XD4" s="606"/>
      <c r="XE4" s="606"/>
      <c r="XF4" s="606"/>
      <c r="XG4" s="606"/>
      <c r="XH4" s="606"/>
      <c r="XI4" s="606"/>
      <c r="XJ4" s="606"/>
      <c r="XK4" s="606"/>
      <c r="XL4" s="606"/>
      <c r="XM4" s="606"/>
      <c r="XN4" s="606"/>
      <c r="XO4" s="606"/>
      <c r="XP4" s="606"/>
      <c r="XQ4" s="606"/>
      <c r="XR4" s="606"/>
      <c r="XS4" s="606"/>
      <c r="XT4" s="606"/>
      <c r="XU4" s="606"/>
      <c r="XV4" s="606"/>
      <c r="XW4" s="606"/>
      <c r="XX4" s="606"/>
      <c r="XY4" s="606"/>
      <c r="XZ4" s="606"/>
      <c r="YA4" s="606"/>
      <c r="YB4" s="606"/>
      <c r="YC4" s="606"/>
      <c r="YD4" s="606"/>
      <c r="YE4" s="606"/>
      <c r="YF4" s="606"/>
      <c r="YG4" s="606"/>
      <c r="YH4" s="606"/>
      <c r="YI4" s="606"/>
      <c r="YJ4" s="606"/>
      <c r="YK4" s="606"/>
      <c r="YL4" s="606"/>
      <c r="YM4" s="606"/>
      <c r="YN4" s="606"/>
      <c r="YO4" s="606"/>
      <c r="YP4" s="606"/>
      <c r="YQ4" s="606"/>
      <c r="YR4" s="606"/>
      <c r="YS4" s="606"/>
      <c r="YT4" s="606"/>
      <c r="YU4" s="606"/>
      <c r="YV4" s="606"/>
      <c r="YW4" s="606"/>
      <c r="YX4" s="606"/>
      <c r="YY4" s="606"/>
      <c r="YZ4" s="606"/>
      <c r="ZA4" s="606"/>
      <c r="ZB4" s="606"/>
      <c r="ZC4" s="606"/>
      <c r="ZD4" s="606"/>
      <c r="ZE4" s="606"/>
      <c r="ZF4" s="606"/>
      <c r="ZG4" s="606"/>
      <c r="ZH4" s="606"/>
      <c r="ZI4" s="606"/>
      <c r="ZJ4" s="606"/>
      <c r="ZK4" s="606"/>
      <c r="ZL4" s="606"/>
      <c r="ZM4" s="606"/>
      <c r="ZN4" s="606"/>
      <c r="ZO4" s="606"/>
      <c r="ZP4" s="606"/>
      <c r="ZQ4" s="606"/>
      <c r="ZR4" s="606"/>
      <c r="ZS4" s="606"/>
      <c r="ZT4" s="606"/>
      <c r="ZU4" s="606"/>
      <c r="ZV4" s="606"/>
      <c r="ZW4" s="606"/>
      <c r="ZX4" s="606"/>
      <c r="ZY4" s="606"/>
      <c r="ZZ4" s="606"/>
      <c r="AAA4" s="606"/>
      <c r="AAB4" s="606"/>
      <c r="AAC4" s="606"/>
      <c r="AAD4" s="606"/>
      <c r="AAE4" s="606"/>
      <c r="AAF4" s="606"/>
      <c r="AAG4" s="606"/>
      <c r="AAH4" s="606"/>
      <c r="AAI4" s="606"/>
      <c r="AAJ4" s="606"/>
      <c r="AAK4" s="606"/>
      <c r="AAL4" s="606"/>
      <c r="AAM4" s="606"/>
      <c r="AAN4" s="606"/>
      <c r="AAO4" s="606"/>
      <c r="AAP4" s="606"/>
      <c r="AAQ4" s="606"/>
      <c r="AAR4" s="606"/>
      <c r="AAS4" s="606"/>
      <c r="AAT4" s="606"/>
      <c r="AAU4" s="606"/>
      <c r="AAV4" s="606"/>
      <c r="AAW4" s="606"/>
      <c r="AAX4" s="606"/>
      <c r="AAY4" s="606"/>
      <c r="AAZ4" s="606"/>
      <c r="ABA4" s="606"/>
      <c r="ABB4" s="606"/>
      <c r="ABC4" s="606"/>
      <c r="ABD4" s="606"/>
      <c r="ABE4" s="606"/>
      <c r="ABF4" s="606"/>
      <c r="ABG4" s="606"/>
      <c r="ABH4" s="606"/>
      <c r="ABI4" s="606"/>
      <c r="ABJ4" s="606"/>
      <c r="ABK4" s="606"/>
      <c r="ABL4" s="606"/>
      <c r="ABM4" s="606"/>
      <c r="ABN4" s="606"/>
      <c r="ABO4" s="606"/>
      <c r="ABP4" s="606"/>
      <c r="ABQ4" s="606"/>
      <c r="ABR4" s="606"/>
      <c r="ABS4" s="606"/>
      <c r="ABT4" s="606"/>
      <c r="ABU4" s="606"/>
      <c r="ABV4" s="606"/>
      <c r="ABW4" s="606"/>
      <c r="ABX4" s="606"/>
      <c r="ABY4" s="606"/>
      <c r="ABZ4" s="606"/>
      <c r="ACA4" s="606"/>
      <c r="ACB4" s="606"/>
      <c r="ACC4" s="606"/>
      <c r="ACD4" s="606"/>
      <c r="ACE4" s="606"/>
      <c r="ACF4" s="606"/>
      <c r="ACG4" s="606"/>
      <c r="ACH4" s="606"/>
      <c r="ACI4" s="606"/>
      <c r="ACJ4" s="606"/>
      <c r="ACK4" s="606"/>
      <c r="ACL4" s="606"/>
      <c r="ACM4" s="606"/>
      <c r="ACN4" s="606"/>
      <c r="ACO4" s="606"/>
      <c r="ACP4" s="606"/>
      <c r="ACQ4" s="606"/>
      <c r="ACR4" s="606"/>
      <c r="ACS4" s="606"/>
      <c r="ACT4" s="606"/>
      <c r="ACU4" s="606"/>
      <c r="ACV4" s="606"/>
      <c r="ACW4" s="606"/>
      <c r="ACX4" s="606"/>
      <c r="ACY4" s="606"/>
      <c r="ACZ4" s="606"/>
      <c r="ADA4" s="606"/>
      <c r="ADB4" s="606"/>
      <c r="ADC4" s="606"/>
      <c r="ADD4" s="606"/>
      <c r="ADE4" s="606"/>
      <c r="ADF4" s="606"/>
      <c r="ADG4" s="606"/>
      <c r="ADH4" s="606"/>
      <c r="ADI4" s="606"/>
      <c r="ADJ4" s="606"/>
      <c r="ADK4" s="606"/>
      <c r="ADL4" s="606"/>
      <c r="ADM4" s="606"/>
      <c r="ADN4" s="606"/>
      <c r="ADO4" s="606"/>
      <c r="ADP4" s="606"/>
      <c r="ADQ4" s="606"/>
      <c r="ADR4" s="606"/>
      <c r="ADS4" s="606"/>
      <c r="ADT4" s="606"/>
      <c r="ADU4" s="606"/>
      <c r="ADV4" s="606"/>
      <c r="ADW4" s="606"/>
      <c r="ADX4" s="606"/>
      <c r="ADY4" s="606"/>
      <c r="ADZ4" s="606"/>
      <c r="AEA4" s="606"/>
      <c r="AEB4" s="606"/>
      <c r="AEC4" s="606"/>
      <c r="AED4" s="606"/>
      <c r="AEE4" s="606"/>
      <c r="AEF4" s="606"/>
      <c r="AEG4" s="606"/>
      <c r="AEH4" s="606"/>
      <c r="AEI4" s="606"/>
      <c r="AEJ4" s="606"/>
      <c r="AEK4" s="606"/>
      <c r="AEL4" s="606"/>
      <c r="AEM4" s="606"/>
      <c r="AEN4" s="606"/>
      <c r="AEO4" s="606"/>
      <c r="AEP4" s="606"/>
      <c r="AEQ4" s="606"/>
      <c r="AER4" s="606"/>
      <c r="AES4" s="606"/>
      <c r="AET4" s="606"/>
      <c r="AEU4" s="606"/>
      <c r="AEV4" s="606"/>
      <c r="AEW4" s="606"/>
      <c r="AEX4" s="606"/>
      <c r="AEY4" s="606"/>
      <c r="AEZ4" s="606"/>
      <c r="AFA4" s="606"/>
      <c r="AFB4" s="606"/>
      <c r="AFC4" s="606"/>
      <c r="AFD4" s="606"/>
      <c r="AFE4" s="606"/>
      <c r="AFF4" s="606"/>
      <c r="AFG4" s="606"/>
      <c r="AFH4" s="606"/>
      <c r="AFI4" s="606"/>
      <c r="AFJ4" s="606"/>
      <c r="AFK4" s="606"/>
      <c r="AFL4" s="606"/>
      <c r="AFM4" s="606"/>
      <c r="AFN4" s="606"/>
      <c r="AFO4" s="606"/>
      <c r="AFP4" s="606"/>
      <c r="AFQ4" s="606"/>
      <c r="AFR4" s="606"/>
      <c r="AFS4" s="606"/>
      <c r="AFT4" s="606"/>
      <c r="AFU4" s="606"/>
      <c r="AFV4" s="606"/>
      <c r="AFW4" s="606"/>
      <c r="AFX4" s="606"/>
      <c r="AFY4" s="606"/>
      <c r="AFZ4" s="606"/>
      <c r="AGA4" s="606"/>
      <c r="AGB4" s="606"/>
      <c r="AGC4" s="606"/>
      <c r="AGD4" s="606"/>
      <c r="AGE4" s="606"/>
      <c r="AGF4" s="606"/>
      <c r="AGG4" s="606"/>
      <c r="AGH4" s="606"/>
      <c r="AGI4" s="606"/>
      <c r="AGJ4" s="606"/>
      <c r="AGK4" s="606"/>
      <c r="AGL4" s="606"/>
      <c r="AGM4" s="606"/>
      <c r="AGN4" s="606"/>
      <c r="AGO4" s="606"/>
      <c r="AGP4" s="606"/>
      <c r="AGQ4" s="606"/>
      <c r="AGR4" s="606"/>
      <c r="AGS4" s="606"/>
      <c r="AGT4" s="606"/>
      <c r="AGU4" s="606"/>
      <c r="AGV4" s="606"/>
      <c r="AGW4" s="606"/>
      <c r="AGX4" s="606"/>
      <c r="AGY4" s="606"/>
      <c r="AGZ4" s="606"/>
      <c r="AHA4" s="606"/>
      <c r="AHB4" s="606"/>
      <c r="AHC4" s="606"/>
      <c r="AHD4" s="606"/>
      <c r="AHE4" s="606"/>
      <c r="AHF4" s="606"/>
      <c r="AHG4" s="606"/>
      <c r="AHH4" s="606"/>
      <c r="AHI4" s="606"/>
      <c r="AHJ4" s="606"/>
      <c r="AHK4" s="606"/>
      <c r="AHL4" s="606"/>
      <c r="AHM4" s="606"/>
      <c r="AHN4" s="606"/>
      <c r="AHO4" s="606"/>
      <c r="AHP4" s="606"/>
      <c r="AHQ4" s="606"/>
      <c r="AHR4" s="606"/>
      <c r="AHS4" s="606"/>
      <c r="AHT4" s="606"/>
      <c r="AHU4" s="606"/>
      <c r="AHV4" s="606"/>
      <c r="AHW4" s="606"/>
      <c r="AHX4" s="606"/>
      <c r="AHY4" s="606"/>
      <c r="AHZ4" s="606"/>
      <c r="AIA4" s="606"/>
      <c r="AIB4" s="606"/>
      <c r="AIC4" s="606"/>
      <c r="AID4" s="606"/>
      <c r="AIE4" s="606"/>
      <c r="AIF4" s="606"/>
      <c r="AIG4" s="606"/>
      <c r="AIH4" s="606"/>
      <c r="AII4" s="606"/>
      <c r="AIJ4" s="606"/>
      <c r="AIK4" s="606"/>
      <c r="AIL4" s="606"/>
      <c r="AIM4" s="606"/>
      <c r="AIN4" s="606"/>
      <c r="AIO4" s="606"/>
      <c r="AIP4" s="606"/>
      <c r="AIQ4" s="606"/>
      <c r="AIR4" s="606"/>
      <c r="AIS4" s="606"/>
      <c r="AIT4" s="606"/>
      <c r="AIU4" s="606"/>
      <c r="AIV4" s="606"/>
      <c r="AIW4" s="606"/>
      <c r="AIX4" s="606"/>
      <c r="AIY4" s="606"/>
      <c r="AIZ4" s="606"/>
      <c r="AJA4" s="606"/>
      <c r="AJB4" s="606"/>
      <c r="AJC4" s="606"/>
      <c r="AJD4" s="606"/>
      <c r="AJE4" s="606"/>
      <c r="AJF4" s="606"/>
      <c r="AJG4" s="606"/>
      <c r="AJH4" s="606"/>
      <c r="AJI4" s="606"/>
      <c r="AJJ4" s="606"/>
      <c r="AJK4" s="606"/>
      <c r="AJL4" s="606"/>
      <c r="AJM4" s="606"/>
      <c r="AJN4" s="606"/>
      <c r="AJO4" s="606"/>
      <c r="AJP4" s="606"/>
      <c r="AJQ4" s="606"/>
      <c r="AJR4" s="606"/>
      <c r="AJS4" s="606"/>
      <c r="AJT4" s="606"/>
      <c r="AJU4" s="606"/>
      <c r="AJV4" s="606"/>
      <c r="AJW4" s="606"/>
      <c r="AJX4" s="606"/>
      <c r="AJY4" s="606"/>
      <c r="AJZ4" s="606"/>
      <c r="AKA4" s="606"/>
      <c r="AKB4" s="606"/>
      <c r="AKC4" s="606"/>
      <c r="AKD4" s="606"/>
      <c r="AKE4" s="606"/>
      <c r="AKF4" s="606"/>
      <c r="AKG4" s="606"/>
      <c r="AKH4" s="606"/>
      <c r="AKI4" s="606"/>
      <c r="AKJ4" s="606"/>
      <c r="AKK4" s="606"/>
      <c r="AKL4" s="606"/>
      <c r="AKM4" s="606"/>
      <c r="AKN4" s="606"/>
      <c r="AKO4" s="606"/>
      <c r="AKP4" s="606"/>
      <c r="AKQ4" s="606"/>
      <c r="AKR4" s="606"/>
      <c r="AKS4" s="606"/>
      <c r="AKT4" s="606"/>
      <c r="AKU4" s="606"/>
      <c r="AKV4" s="606"/>
      <c r="AKW4" s="606"/>
      <c r="AKX4" s="606"/>
      <c r="AKY4" s="606"/>
      <c r="AKZ4" s="606"/>
      <c r="ALA4" s="606"/>
      <c r="ALB4" s="606"/>
      <c r="ALC4" s="606"/>
      <c r="ALD4" s="606"/>
      <c r="ALE4" s="606"/>
      <c r="ALF4" s="606"/>
      <c r="ALG4" s="606"/>
      <c r="ALH4" s="606"/>
      <c r="ALI4" s="606"/>
      <c r="ALJ4" s="606"/>
      <c r="ALK4" s="606"/>
      <c r="ALL4" s="606"/>
      <c r="ALM4" s="606"/>
      <c r="ALN4" s="606"/>
      <c r="ALO4" s="606"/>
      <c r="ALP4" s="606"/>
      <c r="ALQ4" s="606"/>
      <c r="ALR4" s="606"/>
      <c r="ALS4" s="606"/>
      <c r="ALT4" s="606"/>
      <c r="ALU4" s="606"/>
      <c r="ALV4" s="606"/>
      <c r="ALW4" s="606"/>
      <c r="ALX4" s="606"/>
      <c r="ALY4" s="606"/>
      <c r="ALZ4" s="606"/>
      <c r="AMA4" s="606"/>
      <c r="AMB4" s="606"/>
      <c r="AMC4" s="606"/>
      <c r="AMD4" s="606"/>
      <c r="AME4" s="606"/>
      <c r="AMF4" s="606"/>
      <c r="AMG4" s="606"/>
      <c r="AMH4" s="606"/>
      <c r="AMI4" s="606"/>
      <c r="AMJ4" s="606"/>
      <c r="AMK4" s="606"/>
      <c r="AML4" s="606"/>
      <c r="AMM4" s="606"/>
      <c r="AMN4" s="606"/>
      <c r="AMO4" s="606"/>
      <c r="AMP4" s="606"/>
      <c r="AMQ4" s="606"/>
      <c r="AMR4" s="606"/>
      <c r="AMS4" s="606"/>
      <c r="AMT4" s="606"/>
      <c r="AMU4" s="606"/>
      <c r="AMV4" s="606"/>
      <c r="AMW4" s="606"/>
      <c r="AMX4" s="606"/>
      <c r="AMY4" s="606"/>
      <c r="AMZ4" s="606"/>
      <c r="ANA4" s="606"/>
      <c r="ANB4" s="606"/>
      <c r="ANC4" s="606"/>
      <c r="AND4" s="606"/>
      <c r="ANE4" s="606"/>
      <c r="ANF4" s="606"/>
      <c r="ANG4" s="606"/>
      <c r="ANH4" s="606"/>
      <c r="ANI4" s="606"/>
      <c r="ANJ4" s="606"/>
      <c r="ANK4" s="606"/>
      <c r="ANL4" s="606"/>
      <c r="ANM4" s="606"/>
      <c r="ANN4" s="606"/>
      <c r="ANO4" s="606"/>
      <c r="ANP4" s="606"/>
      <c r="ANQ4" s="606"/>
      <c r="ANR4" s="606"/>
      <c r="ANS4" s="606"/>
      <c r="ANT4" s="606"/>
      <c r="ANU4" s="606"/>
      <c r="ANV4" s="606"/>
      <c r="ANW4" s="606"/>
      <c r="ANX4" s="606"/>
      <c r="ANY4" s="606"/>
      <c r="ANZ4" s="606"/>
      <c r="AOA4" s="606"/>
      <c r="AOB4" s="606"/>
      <c r="AOC4" s="606"/>
      <c r="AOD4" s="606"/>
      <c r="AOE4" s="606"/>
      <c r="AOF4" s="606"/>
      <c r="AOG4" s="606"/>
      <c r="AOH4" s="606"/>
      <c r="AOI4" s="606"/>
      <c r="AOJ4" s="606"/>
      <c r="AOK4" s="606"/>
      <c r="AOL4" s="606"/>
      <c r="AOM4" s="606"/>
      <c r="AON4" s="606"/>
      <c r="AOO4" s="606"/>
      <c r="AOP4" s="606"/>
      <c r="AOQ4" s="606"/>
      <c r="AOR4" s="606"/>
      <c r="AOS4" s="606"/>
      <c r="AOT4" s="606"/>
      <c r="AOU4" s="606"/>
      <c r="AOV4" s="606"/>
      <c r="AOW4" s="606"/>
      <c r="AOX4" s="606"/>
      <c r="AOY4" s="606"/>
      <c r="AOZ4" s="606"/>
      <c r="APA4" s="606"/>
      <c r="APB4" s="606"/>
      <c r="APC4" s="606"/>
      <c r="APD4" s="606"/>
      <c r="APE4" s="606"/>
      <c r="APF4" s="606"/>
      <c r="APG4" s="606"/>
      <c r="APH4" s="606"/>
      <c r="API4" s="606"/>
      <c r="APJ4" s="606"/>
      <c r="APK4" s="606"/>
      <c r="APL4" s="606"/>
      <c r="APM4" s="606"/>
      <c r="APN4" s="606"/>
      <c r="APO4" s="606"/>
      <c r="APP4" s="606"/>
      <c r="APQ4" s="606"/>
      <c r="APR4" s="606"/>
      <c r="APS4" s="606"/>
      <c r="APT4" s="606"/>
      <c r="APU4" s="606"/>
      <c r="APV4" s="606"/>
      <c r="APW4" s="606"/>
      <c r="APX4" s="606"/>
      <c r="APY4" s="606"/>
      <c r="APZ4" s="606"/>
      <c r="AQA4" s="606"/>
      <c r="AQB4" s="606"/>
      <c r="AQC4" s="606"/>
      <c r="AQD4" s="606"/>
      <c r="AQE4" s="606"/>
      <c r="AQF4" s="606"/>
      <c r="AQG4" s="606"/>
      <c r="AQH4" s="606"/>
      <c r="AQI4" s="606"/>
      <c r="AQJ4" s="606"/>
      <c r="AQK4" s="606"/>
      <c r="AQL4" s="606"/>
      <c r="AQM4" s="606"/>
      <c r="AQN4" s="606"/>
      <c r="AQO4" s="606"/>
      <c r="AQP4" s="606"/>
      <c r="AQQ4" s="606"/>
      <c r="AQR4" s="606"/>
      <c r="AQS4" s="606"/>
      <c r="AQT4" s="606"/>
      <c r="AQU4" s="606"/>
      <c r="AQV4" s="606"/>
      <c r="AQW4" s="606"/>
      <c r="AQX4" s="606"/>
      <c r="AQY4" s="606"/>
      <c r="AQZ4" s="606"/>
      <c r="ARA4" s="606"/>
      <c r="ARB4" s="606"/>
      <c r="ARC4" s="606"/>
      <c r="ARD4" s="606"/>
      <c r="ARE4" s="606"/>
      <c r="ARF4" s="606"/>
      <c r="ARG4" s="606"/>
      <c r="ARH4" s="606"/>
      <c r="ARI4" s="606"/>
      <c r="ARJ4" s="606"/>
      <c r="ARK4" s="606"/>
      <c r="ARL4" s="606"/>
      <c r="ARM4" s="606"/>
      <c r="ARN4" s="606"/>
      <c r="ARO4" s="606"/>
      <c r="ARP4" s="606"/>
      <c r="ARQ4" s="606"/>
      <c r="ARR4" s="606"/>
      <c r="ARS4" s="606"/>
      <c r="ART4" s="606"/>
      <c r="ARU4" s="606"/>
      <c r="ARV4" s="606"/>
      <c r="ARW4" s="606"/>
      <c r="ARX4" s="606"/>
      <c r="ARY4" s="606"/>
      <c r="ARZ4" s="606"/>
      <c r="ASA4" s="606"/>
      <c r="ASB4" s="606"/>
      <c r="ASC4" s="606"/>
      <c r="ASD4" s="606"/>
      <c r="ASE4" s="606"/>
      <c r="ASF4" s="606"/>
      <c r="ASG4" s="606"/>
      <c r="ASH4" s="606"/>
      <c r="ASI4" s="606"/>
      <c r="ASJ4" s="606"/>
      <c r="ASK4" s="606"/>
      <c r="ASL4" s="606"/>
      <c r="ASM4" s="606"/>
      <c r="ASN4" s="606"/>
      <c r="ASO4" s="606"/>
      <c r="ASP4" s="606"/>
      <c r="ASQ4" s="606"/>
      <c r="ASR4" s="606"/>
      <c r="ASS4" s="606"/>
      <c r="AST4" s="606"/>
      <c r="ASU4" s="606"/>
      <c r="ASV4" s="606"/>
      <c r="ASW4" s="606"/>
      <c r="ASX4" s="606"/>
      <c r="ASY4" s="606"/>
      <c r="ASZ4" s="606"/>
      <c r="ATA4" s="606"/>
      <c r="ATB4" s="606"/>
      <c r="ATC4" s="606"/>
      <c r="ATD4" s="606"/>
      <c r="ATE4" s="606"/>
      <c r="ATF4" s="606"/>
      <c r="ATG4" s="606"/>
      <c r="ATH4" s="606"/>
      <c r="ATI4" s="606"/>
      <c r="ATJ4" s="606"/>
      <c r="ATK4" s="606"/>
      <c r="ATL4" s="606"/>
      <c r="ATM4" s="606"/>
      <c r="ATN4" s="606"/>
      <c r="ATO4" s="606"/>
      <c r="ATP4" s="606"/>
      <c r="ATQ4" s="606"/>
      <c r="ATR4" s="606"/>
      <c r="ATS4" s="606"/>
      <c r="ATT4" s="606"/>
      <c r="ATU4" s="606"/>
      <c r="ATV4" s="606"/>
      <c r="ATW4" s="606"/>
      <c r="ATX4" s="606"/>
      <c r="ATY4" s="606"/>
      <c r="ATZ4" s="606"/>
      <c r="AUA4" s="606"/>
      <c r="AUB4" s="606"/>
      <c r="AUC4" s="606"/>
      <c r="AUD4" s="606"/>
      <c r="AUE4" s="606"/>
      <c r="AUF4" s="606"/>
      <c r="AUG4" s="606"/>
      <c r="AUH4" s="606"/>
      <c r="AUI4" s="606"/>
      <c r="AUJ4" s="606"/>
      <c r="AUK4" s="606"/>
      <c r="AUL4" s="606"/>
      <c r="AUM4" s="606"/>
      <c r="AUN4" s="606"/>
      <c r="AUO4" s="606"/>
      <c r="AUP4" s="606"/>
      <c r="AUQ4" s="606"/>
      <c r="AUR4" s="606"/>
      <c r="AUS4" s="606"/>
      <c r="AUT4" s="606"/>
      <c r="AUU4" s="606"/>
      <c r="AUV4" s="606"/>
      <c r="AUW4" s="606"/>
      <c r="AUX4" s="606"/>
      <c r="AUY4" s="606"/>
      <c r="AUZ4" s="606"/>
      <c r="AVA4" s="606"/>
      <c r="AVB4" s="606"/>
      <c r="AVC4" s="606"/>
      <c r="AVD4" s="606"/>
      <c r="AVE4" s="606"/>
      <c r="AVF4" s="606"/>
      <c r="AVG4" s="606"/>
      <c r="AVH4" s="606"/>
      <c r="AVI4" s="606"/>
      <c r="AVJ4" s="606"/>
      <c r="AVK4" s="606"/>
      <c r="AVL4" s="606"/>
      <c r="AVM4" s="606"/>
      <c r="AVN4" s="606"/>
      <c r="AVO4" s="606"/>
      <c r="AVP4" s="606"/>
      <c r="AVQ4" s="606"/>
      <c r="AVR4" s="606"/>
      <c r="AVS4" s="606"/>
      <c r="AVT4" s="606"/>
      <c r="AVU4" s="606"/>
      <c r="AVV4" s="606"/>
      <c r="AVW4" s="606"/>
      <c r="AVX4" s="606"/>
      <c r="AVY4" s="606"/>
      <c r="AVZ4" s="606"/>
      <c r="AWA4" s="606"/>
      <c r="AWB4" s="606"/>
      <c r="AWC4" s="606"/>
      <c r="AWD4" s="606"/>
      <c r="AWE4" s="606"/>
      <c r="AWF4" s="606"/>
      <c r="AWG4" s="606"/>
      <c r="AWH4" s="606"/>
      <c r="AWI4" s="606"/>
      <c r="AWJ4" s="606"/>
      <c r="AWK4" s="606"/>
      <c r="AWL4" s="606"/>
      <c r="AWM4" s="606"/>
      <c r="AWN4" s="606"/>
      <c r="AWO4" s="606"/>
      <c r="AWP4" s="606"/>
      <c r="AWQ4" s="606"/>
      <c r="AWR4" s="606"/>
      <c r="AWS4" s="606"/>
      <c r="AWT4" s="606"/>
      <c r="AWU4" s="606"/>
      <c r="AWV4" s="606"/>
      <c r="AWW4" s="606"/>
      <c r="AWX4" s="606"/>
      <c r="AWY4" s="606"/>
      <c r="AWZ4" s="606"/>
      <c r="AXA4" s="606"/>
      <c r="AXB4" s="606"/>
      <c r="AXC4" s="606"/>
      <c r="AXD4" s="606"/>
      <c r="AXE4" s="606"/>
      <c r="AXF4" s="606"/>
      <c r="AXG4" s="606"/>
      <c r="AXH4" s="606"/>
      <c r="AXI4" s="606"/>
      <c r="AXJ4" s="606"/>
      <c r="AXK4" s="606"/>
      <c r="AXL4" s="606"/>
      <c r="AXM4" s="606"/>
      <c r="AXN4" s="606"/>
      <c r="AXO4" s="606"/>
      <c r="AXP4" s="606"/>
      <c r="AXQ4" s="606"/>
      <c r="AXR4" s="606"/>
      <c r="AXS4" s="606"/>
      <c r="AXT4" s="606"/>
      <c r="AXU4" s="606"/>
      <c r="AXV4" s="606"/>
      <c r="AXW4" s="606"/>
      <c r="AXX4" s="606"/>
      <c r="AXY4" s="606"/>
      <c r="AXZ4" s="606"/>
      <c r="AYA4" s="606"/>
      <c r="AYB4" s="606"/>
      <c r="AYC4" s="606"/>
      <c r="AYD4" s="606"/>
      <c r="AYE4" s="606"/>
      <c r="AYF4" s="606"/>
      <c r="AYG4" s="606"/>
      <c r="AYH4" s="606"/>
      <c r="AYI4" s="606"/>
      <c r="AYJ4" s="606"/>
      <c r="AYK4" s="606"/>
      <c r="AYL4" s="606"/>
      <c r="AYM4" s="606"/>
      <c r="AYN4" s="606"/>
      <c r="AYO4" s="606"/>
      <c r="AYP4" s="606"/>
      <c r="AYQ4" s="606"/>
      <c r="AYR4" s="606"/>
      <c r="AYS4" s="606"/>
      <c r="AYT4" s="606"/>
      <c r="AYU4" s="606"/>
      <c r="AYV4" s="606"/>
      <c r="AYW4" s="606"/>
      <c r="AYX4" s="606"/>
      <c r="AYY4" s="606"/>
      <c r="AYZ4" s="606"/>
      <c r="AZA4" s="606"/>
      <c r="AZB4" s="606"/>
      <c r="AZC4" s="606"/>
      <c r="AZD4" s="606"/>
      <c r="AZE4" s="606"/>
      <c r="AZF4" s="606"/>
      <c r="AZG4" s="606"/>
      <c r="AZH4" s="606"/>
      <c r="AZI4" s="606"/>
      <c r="AZJ4" s="606"/>
      <c r="AZK4" s="606"/>
      <c r="AZL4" s="606"/>
      <c r="AZM4" s="606"/>
      <c r="AZN4" s="606"/>
      <c r="AZO4" s="606"/>
      <c r="AZP4" s="606"/>
      <c r="AZQ4" s="606"/>
      <c r="AZR4" s="606"/>
      <c r="AZS4" s="606"/>
      <c r="AZT4" s="606"/>
      <c r="AZU4" s="606"/>
      <c r="AZV4" s="606"/>
      <c r="AZW4" s="606"/>
      <c r="AZX4" s="606"/>
      <c r="AZY4" s="606"/>
      <c r="AZZ4" s="606"/>
      <c r="BAA4" s="606"/>
      <c r="BAB4" s="606"/>
      <c r="BAC4" s="606"/>
      <c r="BAD4" s="606"/>
      <c r="BAE4" s="606"/>
      <c r="BAF4" s="606"/>
      <c r="BAG4" s="606"/>
      <c r="BAH4" s="606"/>
      <c r="BAI4" s="606"/>
      <c r="BAJ4" s="606"/>
      <c r="BAK4" s="606"/>
      <c r="BAL4" s="606"/>
      <c r="BAM4" s="606"/>
      <c r="BAN4" s="606"/>
      <c r="BAO4" s="606"/>
      <c r="BAP4" s="606"/>
      <c r="BAQ4" s="606"/>
      <c r="BAR4" s="606"/>
      <c r="BAS4" s="606"/>
      <c r="BAT4" s="606"/>
      <c r="BAU4" s="606"/>
      <c r="BAV4" s="606"/>
      <c r="BAW4" s="606"/>
      <c r="BAX4" s="606"/>
      <c r="BAY4" s="606"/>
      <c r="BAZ4" s="606"/>
      <c r="BBA4" s="606"/>
      <c r="BBB4" s="606"/>
      <c r="BBC4" s="606"/>
      <c r="BBD4" s="606"/>
      <c r="BBE4" s="606"/>
      <c r="BBF4" s="606"/>
      <c r="BBG4" s="606"/>
      <c r="BBH4" s="606"/>
      <c r="BBI4" s="606"/>
      <c r="BBJ4" s="606"/>
      <c r="BBK4" s="606"/>
      <c r="BBL4" s="606"/>
      <c r="BBM4" s="606"/>
      <c r="BBN4" s="606"/>
      <c r="BBO4" s="606"/>
      <c r="BBP4" s="606"/>
      <c r="BBQ4" s="606"/>
      <c r="BBR4" s="606"/>
      <c r="BBS4" s="606"/>
      <c r="BBT4" s="606"/>
      <c r="BBU4" s="606"/>
      <c r="BBV4" s="606"/>
      <c r="BBW4" s="606"/>
      <c r="BBX4" s="606"/>
      <c r="BBY4" s="606"/>
      <c r="BBZ4" s="606"/>
      <c r="BCA4" s="606"/>
      <c r="BCB4" s="606"/>
      <c r="BCC4" s="606"/>
      <c r="BCD4" s="606"/>
      <c r="BCE4" s="606"/>
      <c r="BCF4" s="606"/>
      <c r="BCG4" s="606"/>
      <c r="BCH4" s="606"/>
      <c r="BCI4" s="606"/>
      <c r="BCJ4" s="606"/>
      <c r="BCK4" s="606"/>
      <c r="BCL4" s="606"/>
      <c r="BCM4" s="606"/>
      <c r="BCN4" s="606"/>
      <c r="BCO4" s="606"/>
      <c r="BCP4" s="606"/>
      <c r="BCQ4" s="606"/>
      <c r="BCR4" s="606"/>
      <c r="BCS4" s="606"/>
      <c r="BCT4" s="606"/>
      <c r="BCU4" s="606"/>
      <c r="BCV4" s="606"/>
      <c r="BCW4" s="606"/>
      <c r="BCX4" s="606"/>
      <c r="BCY4" s="606"/>
      <c r="BCZ4" s="606"/>
      <c r="BDA4" s="606"/>
      <c r="BDB4" s="606"/>
      <c r="BDC4" s="606"/>
      <c r="BDD4" s="606"/>
      <c r="BDE4" s="606"/>
      <c r="BDF4" s="606"/>
      <c r="BDG4" s="606"/>
      <c r="BDH4" s="606"/>
      <c r="BDI4" s="606"/>
      <c r="BDJ4" s="606"/>
      <c r="BDK4" s="606"/>
      <c r="BDL4" s="606"/>
      <c r="BDM4" s="606"/>
      <c r="BDN4" s="606"/>
      <c r="BDO4" s="606"/>
      <c r="BDP4" s="606"/>
      <c r="BDQ4" s="606"/>
      <c r="BDR4" s="606"/>
      <c r="BDS4" s="606"/>
      <c r="BDT4" s="606"/>
      <c r="BDU4" s="606"/>
      <c r="BDV4" s="606"/>
      <c r="BDW4" s="606"/>
      <c r="BDX4" s="606"/>
      <c r="BDY4" s="606"/>
      <c r="BDZ4" s="606"/>
      <c r="BEA4" s="606"/>
      <c r="BEB4" s="606"/>
      <c r="BEC4" s="606"/>
      <c r="BED4" s="606"/>
      <c r="BEE4" s="606"/>
      <c r="BEF4" s="606"/>
      <c r="BEG4" s="606"/>
      <c r="BEH4" s="606"/>
      <c r="BEI4" s="606"/>
      <c r="BEJ4" s="606"/>
      <c r="BEK4" s="606"/>
      <c r="BEL4" s="606"/>
      <c r="BEM4" s="606"/>
      <c r="BEN4" s="606"/>
      <c r="BEO4" s="606"/>
      <c r="BEP4" s="606"/>
      <c r="BEQ4" s="606"/>
      <c r="BER4" s="606"/>
      <c r="BES4" s="606"/>
      <c r="BET4" s="606"/>
      <c r="BEU4" s="606"/>
      <c r="BEV4" s="606"/>
      <c r="BEW4" s="606"/>
      <c r="BEX4" s="606"/>
      <c r="BEY4" s="606"/>
      <c r="BEZ4" s="606"/>
      <c r="BFA4" s="606"/>
      <c r="BFB4" s="606"/>
      <c r="BFC4" s="606"/>
      <c r="BFD4" s="606"/>
      <c r="BFE4" s="606"/>
      <c r="BFF4" s="606"/>
      <c r="BFG4" s="606"/>
      <c r="BFH4" s="606"/>
      <c r="BFI4" s="606"/>
      <c r="BFJ4" s="606"/>
      <c r="BFK4" s="606"/>
      <c r="BFL4" s="606"/>
      <c r="BFM4" s="606"/>
      <c r="BFN4" s="606"/>
      <c r="BFO4" s="606"/>
      <c r="BFP4" s="606"/>
      <c r="BFQ4" s="606"/>
      <c r="BFR4" s="606"/>
      <c r="BFS4" s="606"/>
      <c r="BFT4" s="606"/>
      <c r="BFU4" s="606"/>
      <c r="BFV4" s="606"/>
      <c r="BFW4" s="606"/>
      <c r="BFX4" s="606"/>
      <c r="BFY4" s="606"/>
      <c r="BFZ4" s="606"/>
      <c r="BGA4" s="606"/>
      <c r="BGB4" s="606"/>
      <c r="BGC4" s="606"/>
      <c r="BGD4" s="606"/>
      <c r="BGE4" s="606"/>
      <c r="BGF4" s="606"/>
      <c r="BGG4" s="606"/>
      <c r="BGH4" s="606"/>
      <c r="BGI4" s="606"/>
      <c r="BGJ4" s="606"/>
      <c r="BGK4" s="606"/>
      <c r="BGL4" s="606"/>
      <c r="BGM4" s="606"/>
      <c r="BGN4" s="606"/>
      <c r="BGO4" s="606"/>
      <c r="BGP4" s="606"/>
      <c r="BGQ4" s="606"/>
      <c r="BGR4" s="606"/>
      <c r="BGS4" s="606"/>
      <c r="BGT4" s="606"/>
      <c r="BGU4" s="606"/>
      <c r="BGV4" s="606"/>
      <c r="BGW4" s="606"/>
      <c r="BGX4" s="606"/>
      <c r="BGY4" s="606"/>
      <c r="BGZ4" s="606"/>
      <c r="BHA4" s="606"/>
      <c r="BHB4" s="606"/>
      <c r="BHC4" s="606"/>
      <c r="BHD4" s="606"/>
      <c r="BHE4" s="606"/>
      <c r="BHF4" s="606"/>
      <c r="BHG4" s="606"/>
      <c r="BHH4" s="606"/>
      <c r="BHI4" s="606"/>
      <c r="BHJ4" s="606"/>
      <c r="BHK4" s="606"/>
      <c r="BHL4" s="606"/>
      <c r="BHM4" s="606"/>
      <c r="BHN4" s="606"/>
      <c r="BHO4" s="606"/>
      <c r="BHP4" s="606"/>
      <c r="BHQ4" s="606"/>
      <c r="BHR4" s="606"/>
      <c r="BHS4" s="606"/>
      <c r="BHT4" s="606"/>
      <c r="BHU4" s="606"/>
      <c r="BHV4" s="606"/>
      <c r="BHW4" s="606"/>
      <c r="BHX4" s="606"/>
      <c r="BHY4" s="606"/>
      <c r="BHZ4" s="606"/>
      <c r="BIA4" s="606"/>
      <c r="BIB4" s="606"/>
      <c r="BIC4" s="606"/>
      <c r="BID4" s="606"/>
      <c r="BIE4" s="606"/>
      <c r="BIF4" s="606"/>
      <c r="BIG4" s="606"/>
      <c r="BIH4" s="606"/>
      <c r="BII4" s="606"/>
      <c r="BIJ4" s="606"/>
      <c r="BIK4" s="606"/>
      <c r="BIL4" s="606"/>
      <c r="BIM4" s="606"/>
      <c r="BIN4" s="606"/>
      <c r="BIO4" s="606"/>
      <c r="BIP4" s="606"/>
      <c r="BIQ4" s="606"/>
      <c r="BIR4" s="606"/>
      <c r="BIS4" s="606"/>
      <c r="BIT4" s="606"/>
      <c r="BIU4" s="606"/>
      <c r="BIV4" s="606"/>
      <c r="BIW4" s="606"/>
      <c r="BIX4" s="606"/>
      <c r="BIY4" s="606"/>
      <c r="BIZ4" s="606"/>
      <c r="BJA4" s="606"/>
      <c r="BJB4" s="606"/>
      <c r="BJC4" s="606"/>
      <c r="BJD4" s="606"/>
      <c r="BJE4" s="606"/>
      <c r="BJF4" s="606"/>
      <c r="BJG4" s="606"/>
      <c r="BJH4" s="606"/>
      <c r="BJI4" s="606"/>
      <c r="BJJ4" s="606"/>
      <c r="BJK4" s="606"/>
      <c r="BJL4" s="606"/>
      <c r="BJM4" s="606"/>
      <c r="BJN4" s="606"/>
      <c r="BJO4" s="606"/>
      <c r="BJP4" s="606"/>
      <c r="BJQ4" s="606"/>
      <c r="BJR4" s="606"/>
      <c r="BJS4" s="606"/>
      <c r="BJT4" s="606"/>
      <c r="BJU4" s="606"/>
      <c r="BJV4" s="606"/>
      <c r="BJW4" s="606"/>
      <c r="BJX4" s="606"/>
      <c r="BJY4" s="606"/>
      <c r="BJZ4" s="606"/>
      <c r="BKA4" s="606"/>
      <c r="BKB4" s="606"/>
      <c r="BKC4" s="606"/>
      <c r="BKD4" s="606"/>
      <c r="BKE4" s="606"/>
      <c r="BKF4" s="606"/>
      <c r="BKG4" s="606"/>
      <c r="BKH4" s="606"/>
      <c r="BKI4" s="606"/>
      <c r="BKJ4" s="606"/>
      <c r="BKK4" s="606"/>
      <c r="BKL4" s="606"/>
      <c r="BKM4" s="606"/>
      <c r="BKN4" s="606"/>
      <c r="BKO4" s="606"/>
      <c r="BKP4" s="606"/>
      <c r="BKQ4" s="606"/>
      <c r="BKR4" s="606"/>
      <c r="BKS4" s="606"/>
      <c r="BKT4" s="606"/>
      <c r="BKU4" s="606"/>
      <c r="BKV4" s="606"/>
      <c r="BKW4" s="606"/>
      <c r="BKX4" s="606"/>
      <c r="BKY4" s="606"/>
      <c r="BKZ4" s="606"/>
      <c r="BLA4" s="606"/>
      <c r="BLB4" s="606"/>
      <c r="BLC4" s="606"/>
      <c r="BLD4" s="606"/>
      <c r="BLE4" s="606"/>
      <c r="BLF4" s="606"/>
      <c r="BLG4" s="606"/>
      <c r="BLH4" s="606"/>
      <c r="BLI4" s="606"/>
      <c r="BLJ4" s="606"/>
      <c r="BLK4" s="606"/>
      <c r="BLL4" s="606"/>
      <c r="BLM4" s="606"/>
      <c r="BLN4" s="606"/>
      <c r="BLO4" s="606"/>
      <c r="BLP4" s="606"/>
      <c r="BLQ4" s="606"/>
      <c r="BLR4" s="606"/>
      <c r="BLS4" s="606"/>
      <c r="BLT4" s="606"/>
      <c r="BLU4" s="606"/>
      <c r="BLV4" s="606"/>
      <c r="BLW4" s="606"/>
      <c r="BLX4" s="606"/>
      <c r="BLY4" s="606"/>
      <c r="BLZ4" s="606"/>
      <c r="BMA4" s="606"/>
      <c r="BMB4" s="606"/>
      <c r="BMC4" s="606"/>
      <c r="BMD4" s="606"/>
      <c r="BME4" s="606"/>
      <c r="BMF4" s="606"/>
      <c r="BMG4" s="606"/>
      <c r="BMH4" s="606"/>
      <c r="BMI4" s="606"/>
      <c r="BMJ4" s="606"/>
      <c r="BMK4" s="606"/>
      <c r="BML4" s="606"/>
      <c r="BMM4" s="606"/>
      <c r="BMN4" s="606"/>
      <c r="BMO4" s="606"/>
      <c r="BMP4" s="606"/>
      <c r="BMQ4" s="606"/>
      <c r="BMR4" s="606"/>
      <c r="BMS4" s="606"/>
      <c r="BMT4" s="606"/>
      <c r="BMU4" s="606"/>
      <c r="BMV4" s="606"/>
      <c r="BMW4" s="606"/>
      <c r="BMX4" s="606"/>
      <c r="BMY4" s="606"/>
      <c r="BMZ4" s="606"/>
      <c r="BNA4" s="606"/>
      <c r="BNB4" s="606"/>
      <c r="BNC4" s="606"/>
      <c r="BND4" s="606"/>
      <c r="BNE4" s="606"/>
      <c r="BNF4" s="606"/>
      <c r="BNG4" s="606"/>
      <c r="BNH4" s="606"/>
      <c r="BNI4" s="606"/>
      <c r="BNJ4" s="606"/>
      <c r="BNK4" s="606"/>
      <c r="BNL4" s="606"/>
      <c r="BNM4" s="606"/>
      <c r="BNN4" s="606"/>
      <c r="BNO4" s="606"/>
      <c r="BNP4" s="606"/>
      <c r="BNQ4" s="606"/>
      <c r="BNR4" s="606"/>
      <c r="BNS4" s="606"/>
      <c r="BNT4" s="606"/>
      <c r="BNU4" s="606"/>
      <c r="BNV4" s="606"/>
      <c r="BNW4" s="606"/>
      <c r="BNX4" s="606"/>
      <c r="BNY4" s="606"/>
      <c r="BNZ4" s="606"/>
      <c r="BOA4" s="606"/>
      <c r="BOB4" s="606"/>
      <c r="BOC4" s="606"/>
      <c r="BOD4" s="606"/>
      <c r="BOE4" s="606"/>
      <c r="BOF4" s="606"/>
      <c r="BOG4" s="606"/>
      <c r="BOH4" s="606"/>
      <c r="BOI4" s="606"/>
      <c r="BOJ4" s="606"/>
      <c r="BOK4" s="606"/>
      <c r="BOL4" s="606"/>
      <c r="BOM4" s="606"/>
      <c r="BON4" s="606"/>
      <c r="BOO4" s="606"/>
      <c r="BOP4" s="606"/>
      <c r="BOQ4" s="606"/>
      <c r="BOR4" s="606"/>
      <c r="BOS4" s="606"/>
      <c r="BOT4" s="606"/>
      <c r="BOU4" s="606"/>
      <c r="BOV4" s="606"/>
      <c r="BOW4" s="606"/>
      <c r="BOX4" s="606"/>
      <c r="BOY4" s="606"/>
      <c r="BOZ4" s="606"/>
      <c r="BPA4" s="606"/>
      <c r="BPB4" s="606"/>
      <c r="BPC4" s="606"/>
      <c r="BPD4" s="606"/>
      <c r="BPE4" s="606"/>
      <c r="BPF4" s="606"/>
      <c r="BPG4" s="606"/>
      <c r="BPH4" s="606"/>
      <c r="BPI4" s="606"/>
      <c r="BPJ4" s="606"/>
      <c r="BPK4" s="606"/>
      <c r="BPL4" s="606"/>
      <c r="BPM4" s="606"/>
      <c r="BPN4" s="606"/>
      <c r="BPO4" s="606"/>
      <c r="BPP4" s="606"/>
      <c r="BPQ4" s="606"/>
      <c r="BPR4" s="606"/>
      <c r="BPS4" s="606"/>
      <c r="BPT4" s="606"/>
      <c r="BPU4" s="606"/>
      <c r="BPV4" s="606"/>
      <c r="BPW4" s="606"/>
      <c r="BPX4" s="606"/>
      <c r="BPY4" s="606"/>
      <c r="BPZ4" s="606"/>
      <c r="BQA4" s="606"/>
      <c r="BQB4" s="606"/>
      <c r="BQC4" s="606"/>
      <c r="BQD4" s="606"/>
      <c r="BQE4" s="606"/>
      <c r="BQF4" s="606"/>
      <c r="BQG4" s="606"/>
      <c r="BQH4" s="606"/>
      <c r="BQI4" s="606"/>
      <c r="BQJ4" s="606"/>
      <c r="BQK4" s="606"/>
      <c r="BQL4" s="606"/>
      <c r="BQM4" s="606"/>
      <c r="BQN4" s="606"/>
      <c r="BQO4" s="606"/>
      <c r="BQP4" s="606"/>
      <c r="BQQ4" s="606"/>
      <c r="BQR4" s="606"/>
      <c r="BQS4" s="606"/>
      <c r="BQT4" s="606"/>
      <c r="BQU4" s="606"/>
      <c r="BQV4" s="606"/>
      <c r="BQW4" s="606"/>
      <c r="BQX4" s="606"/>
      <c r="BQY4" s="606"/>
      <c r="BQZ4" s="606"/>
      <c r="BRA4" s="606"/>
      <c r="BRB4" s="606"/>
      <c r="BRC4" s="606"/>
      <c r="BRD4" s="606"/>
      <c r="BRE4" s="606"/>
      <c r="BRF4" s="606"/>
      <c r="BRG4" s="606"/>
      <c r="BRH4" s="606"/>
      <c r="BRI4" s="606"/>
      <c r="BRJ4" s="606"/>
      <c r="BRK4" s="606"/>
      <c r="BRL4" s="606"/>
      <c r="BRM4" s="606"/>
      <c r="BRN4" s="606"/>
      <c r="BRO4" s="606"/>
      <c r="BRP4" s="606"/>
      <c r="BRQ4" s="606"/>
      <c r="BRR4" s="606"/>
      <c r="BRS4" s="606"/>
      <c r="BRT4" s="606"/>
      <c r="BRU4" s="606"/>
      <c r="BRV4" s="606"/>
      <c r="BRW4" s="606"/>
      <c r="BRX4" s="606"/>
      <c r="BRY4" s="606"/>
      <c r="BRZ4" s="606"/>
      <c r="BSA4" s="606"/>
      <c r="BSB4" s="606"/>
      <c r="BSC4" s="606"/>
      <c r="BSD4" s="606"/>
      <c r="BSE4" s="606"/>
      <c r="BSF4" s="606"/>
      <c r="BSG4" s="606"/>
      <c r="BSH4" s="606"/>
      <c r="BSI4" s="606"/>
      <c r="BSJ4" s="606"/>
      <c r="BSK4" s="606"/>
      <c r="BSL4" s="606"/>
      <c r="BSM4" s="606"/>
      <c r="BSN4" s="606"/>
      <c r="BSO4" s="606"/>
      <c r="BSP4" s="606"/>
      <c r="BSQ4" s="606"/>
      <c r="BSR4" s="606"/>
      <c r="BSS4" s="606"/>
      <c r="BST4" s="606"/>
      <c r="BSU4" s="606"/>
      <c r="BSV4" s="606"/>
      <c r="BSW4" s="606"/>
      <c r="BSX4" s="606"/>
      <c r="BSY4" s="606"/>
      <c r="BSZ4" s="606"/>
      <c r="BTA4" s="606"/>
      <c r="BTB4" s="606"/>
      <c r="BTC4" s="606"/>
      <c r="BTD4" s="606"/>
      <c r="BTE4" s="606"/>
      <c r="BTF4" s="606"/>
      <c r="BTG4" s="606"/>
      <c r="BTH4" s="606"/>
      <c r="BTI4" s="606"/>
      <c r="BTJ4" s="606"/>
      <c r="BTK4" s="606"/>
      <c r="BTL4" s="606"/>
      <c r="BTM4" s="606"/>
      <c r="BTN4" s="606"/>
      <c r="BTO4" s="606"/>
      <c r="BTP4" s="606"/>
      <c r="BTQ4" s="606"/>
      <c r="BTR4" s="606"/>
      <c r="BTS4" s="606"/>
      <c r="BTT4" s="606"/>
      <c r="BTU4" s="606"/>
      <c r="BTV4" s="606"/>
      <c r="BTW4" s="606"/>
      <c r="BTX4" s="606"/>
      <c r="BTY4" s="606"/>
      <c r="BTZ4" s="606"/>
      <c r="BUA4" s="606"/>
      <c r="BUB4" s="606"/>
      <c r="BUC4" s="606"/>
      <c r="BUD4" s="606"/>
      <c r="BUE4" s="606"/>
      <c r="BUF4" s="606"/>
      <c r="BUG4" s="606"/>
      <c r="BUH4" s="606"/>
      <c r="BUI4" s="606"/>
      <c r="BUJ4" s="606"/>
      <c r="BUK4" s="606"/>
      <c r="BUL4" s="606"/>
      <c r="BUM4" s="606"/>
      <c r="BUN4" s="606"/>
      <c r="BUO4" s="606"/>
      <c r="BUP4" s="606"/>
      <c r="BUQ4" s="606"/>
      <c r="BUR4" s="606"/>
      <c r="BUS4" s="606"/>
      <c r="BUT4" s="606"/>
      <c r="BUU4" s="606"/>
      <c r="BUV4" s="606"/>
      <c r="BUW4" s="606"/>
      <c r="BUX4" s="606"/>
      <c r="BUY4" s="606"/>
      <c r="BUZ4" s="606"/>
      <c r="BVA4" s="606"/>
      <c r="BVB4" s="606"/>
      <c r="BVC4" s="606"/>
      <c r="BVD4" s="606"/>
      <c r="BVE4" s="606"/>
      <c r="BVF4" s="606"/>
      <c r="BVG4" s="606"/>
      <c r="BVH4" s="606"/>
      <c r="BVI4" s="606"/>
      <c r="BVJ4" s="606"/>
      <c r="BVK4" s="606"/>
      <c r="BVL4" s="606"/>
      <c r="BVM4" s="606"/>
      <c r="BVN4" s="606"/>
      <c r="BVO4" s="606"/>
      <c r="BVP4" s="606"/>
      <c r="BVQ4" s="606"/>
      <c r="BVR4" s="606"/>
      <c r="BVS4" s="606"/>
      <c r="BVT4" s="606"/>
      <c r="BVU4" s="606"/>
      <c r="BVV4" s="606"/>
      <c r="BVW4" s="606"/>
      <c r="BVX4" s="606"/>
      <c r="BVY4" s="606"/>
      <c r="BVZ4" s="606"/>
      <c r="BWA4" s="606"/>
      <c r="BWB4" s="606"/>
      <c r="BWC4" s="606"/>
      <c r="BWD4" s="606"/>
      <c r="BWE4" s="606"/>
      <c r="BWF4" s="606"/>
      <c r="BWG4" s="606"/>
      <c r="BWH4" s="606"/>
      <c r="BWI4" s="606"/>
      <c r="BWJ4" s="606"/>
      <c r="BWK4" s="606"/>
      <c r="BWL4" s="606"/>
      <c r="BWM4" s="606"/>
      <c r="BWN4" s="606"/>
      <c r="BWO4" s="606"/>
      <c r="BWP4" s="606"/>
      <c r="BWQ4" s="606"/>
      <c r="BWR4" s="606"/>
      <c r="BWS4" s="606"/>
      <c r="BWT4" s="606"/>
      <c r="BWU4" s="606"/>
      <c r="BWV4" s="606"/>
      <c r="BWW4" s="606"/>
      <c r="BWX4" s="606"/>
      <c r="BWY4" s="606"/>
      <c r="BWZ4" s="606"/>
      <c r="BXA4" s="606"/>
      <c r="BXB4" s="606"/>
      <c r="BXC4" s="606"/>
      <c r="BXD4" s="606"/>
      <c r="BXE4" s="606"/>
      <c r="BXF4" s="606"/>
      <c r="BXG4" s="606"/>
      <c r="BXH4" s="606"/>
      <c r="BXI4" s="606"/>
      <c r="BXJ4" s="606"/>
      <c r="BXK4" s="606"/>
      <c r="BXL4" s="606"/>
      <c r="BXM4" s="606"/>
      <c r="BXN4" s="606"/>
      <c r="BXO4" s="606"/>
      <c r="BXP4" s="606"/>
      <c r="BXQ4" s="606"/>
      <c r="BXR4" s="606"/>
      <c r="BXS4" s="606"/>
      <c r="BXT4" s="606"/>
      <c r="BXU4" s="606"/>
      <c r="BXV4" s="606"/>
      <c r="BXW4" s="606"/>
      <c r="BXX4" s="606"/>
      <c r="BXY4" s="606"/>
      <c r="BXZ4" s="606"/>
      <c r="BYA4" s="606"/>
      <c r="BYB4" s="606"/>
      <c r="BYC4" s="606"/>
      <c r="BYD4" s="606"/>
      <c r="BYE4" s="606"/>
      <c r="BYF4" s="606"/>
      <c r="BYG4" s="606"/>
      <c r="BYH4" s="606"/>
      <c r="BYI4" s="606"/>
      <c r="BYJ4" s="606"/>
      <c r="BYK4" s="606"/>
      <c r="BYL4" s="606"/>
      <c r="BYM4" s="606"/>
      <c r="BYN4" s="606"/>
      <c r="BYO4" s="606"/>
      <c r="BYP4" s="606"/>
      <c r="BYQ4" s="606"/>
      <c r="BYR4" s="606"/>
      <c r="BYS4" s="606"/>
      <c r="BYT4" s="606"/>
      <c r="BYU4" s="606"/>
      <c r="BYV4" s="606"/>
      <c r="BYW4" s="606"/>
      <c r="BYX4" s="606"/>
      <c r="BYY4" s="606"/>
      <c r="BYZ4" s="606"/>
      <c r="BZA4" s="606"/>
      <c r="BZB4" s="606"/>
      <c r="BZC4" s="606"/>
      <c r="BZD4" s="606"/>
      <c r="BZE4" s="606"/>
      <c r="BZF4" s="606"/>
      <c r="BZG4" s="606"/>
      <c r="BZH4" s="606"/>
      <c r="BZI4" s="606"/>
      <c r="BZJ4" s="606"/>
      <c r="BZK4" s="606"/>
      <c r="BZL4" s="606"/>
      <c r="BZM4" s="606"/>
      <c r="BZN4" s="606"/>
      <c r="BZO4" s="606"/>
      <c r="BZP4" s="606"/>
      <c r="BZQ4" s="606"/>
      <c r="BZR4" s="606"/>
      <c r="BZS4" s="606"/>
      <c r="BZT4" s="606"/>
      <c r="BZU4" s="606"/>
      <c r="BZV4" s="606"/>
      <c r="BZW4" s="606"/>
      <c r="BZX4" s="606"/>
      <c r="BZY4" s="606"/>
      <c r="BZZ4" s="606"/>
      <c r="CAA4" s="606"/>
      <c r="CAB4" s="606"/>
      <c r="CAC4" s="606"/>
      <c r="CAD4" s="606"/>
      <c r="CAE4" s="606"/>
      <c r="CAF4" s="606"/>
      <c r="CAG4" s="606"/>
      <c r="CAH4" s="606"/>
      <c r="CAI4" s="606"/>
      <c r="CAJ4" s="606"/>
      <c r="CAK4" s="606"/>
      <c r="CAL4" s="606"/>
      <c r="CAM4" s="606"/>
      <c r="CAN4" s="606"/>
      <c r="CAO4" s="606"/>
      <c r="CAP4" s="606"/>
      <c r="CAQ4" s="606"/>
      <c r="CAR4" s="606"/>
      <c r="CAS4" s="606"/>
      <c r="CAT4" s="606"/>
      <c r="CAU4" s="606"/>
      <c r="CAV4" s="606"/>
      <c r="CAW4" s="606"/>
      <c r="CAX4" s="606"/>
      <c r="CAY4" s="606"/>
      <c r="CAZ4" s="606"/>
      <c r="CBA4" s="606"/>
      <c r="CBB4" s="606"/>
      <c r="CBC4" s="606"/>
      <c r="CBD4" s="606"/>
      <c r="CBE4" s="606"/>
      <c r="CBF4" s="606"/>
      <c r="CBG4" s="606"/>
      <c r="CBH4" s="606"/>
      <c r="CBI4" s="606"/>
      <c r="CBJ4" s="606"/>
      <c r="CBK4" s="606"/>
      <c r="CBL4" s="606"/>
      <c r="CBM4" s="606"/>
      <c r="CBN4" s="606"/>
      <c r="CBO4" s="606"/>
      <c r="CBP4" s="606"/>
      <c r="CBQ4" s="606"/>
      <c r="CBR4" s="606"/>
      <c r="CBS4" s="606"/>
      <c r="CBT4" s="606"/>
      <c r="CBU4" s="606"/>
      <c r="CBV4" s="606"/>
      <c r="CBW4" s="606"/>
      <c r="CBX4" s="606"/>
      <c r="CBY4" s="606"/>
      <c r="CBZ4" s="606"/>
      <c r="CCA4" s="606"/>
      <c r="CCB4" s="606"/>
      <c r="CCC4" s="606"/>
      <c r="CCD4" s="606"/>
      <c r="CCE4" s="606"/>
      <c r="CCF4" s="606"/>
      <c r="CCG4" s="606"/>
      <c r="CCH4" s="606"/>
      <c r="CCI4" s="606"/>
      <c r="CCJ4" s="606"/>
      <c r="CCK4" s="606"/>
      <c r="CCL4" s="606"/>
      <c r="CCM4" s="606"/>
      <c r="CCN4" s="606"/>
      <c r="CCO4" s="606"/>
      <c r="CCP4" s="606"/>
      <c r="CCQ4" s="606"/>
      <c r="CCR4" s="606"/>
      <c r="CCS4" s="606"/>
      <c r="CCT4" s="606"/>
      <c r="CCU4" s="606"/>
      <c r="CCV4" s="606"/>
      <c r="CCW4" s="606"/>
      <c r="CCX4" s="606"/>
      <c r="CCY4" s="606"/>
      <c r="CCZ4" s="606"/>
      <c r="CDA4" s="606"/>
      <c r="CDB4" s="606"/>
      <c r="CDC4" s="606"/>
      <c r="CDD4" s="606"/>
      <c r="CDE4" s="606"/>
      <c r="CDF4" s="606"/>
      <c r="CDG4" s="606"/>
      <c r="CDH4" s="606"/>
      <c r="CDI4" s="606"/>
      <c r="CDJ4" s="606"/>
      <c r="CDK4" s="606"/>
      <c r="CDL4" s="606"/>
      <c r="CDM4" s="606"/>
      <c r="CDN4" s="606"/>
      <c r="CDO4" s="606"/>
      <c r="CDP4" s="606"/>
      <c r="CDQ4" s="606"/>
      <c r="CDR4" s="606"/>
      <c r="CDS4" s="606"/>
      <c r="CDT4" s="606"/>
      <c r="CDU4" s="606"/>
      <c r="CDV4" s="606"/>
      <c r="CDW4" s="606"/>
      <c r="CDX4" s="606"/>
      <c r="CDY4" s="606"/>
      <c r="CDZ4" s="606"/>
      <c r="CEA4" s="606"/>
      <c r="CEB4" s="606"/>
      <c r="CEC4" s="606"/>
      <c r="CED4" s="606"/>
      <c r="CEE4" s="606"/>
      <c r="CEF4" s="606"/>
      <c r="CEG4" s="606"/>
      <c r="CEH4" s="606"/>
      <c r="CEI4" s="606"/>
      <c r="CEJ4" s="606"/>
      <c r="CEK4" s="606"/>
      <c r="CEL4" s="606"/>
      <c r="CEM4" s="606"/>
      <c r="CEN4" s="606"/>
      <c r="CEO4" s="606"/>
      <c r="CEP4" s="606"/>
      <c r="CEQ4" s="606"/>
      <c r="CER4" s="606"/>
      <c r="CES4" s="606"/>
      <c r="CET4" s="606"/>
      <c r="CEU4" s="606"/>
      <c r="CEV4" s="606"/>
      <c r="CEW4" s="606"/>
      <c r="CEX4" s="606"/>
      <c r="CEY4" s="606"/>
      <c r="CEZ4" s="606"/>
      <c r="CFA4" s="606"/>
      <c r="CFB4" s="606"/>
      <c r="CFC4" s="606"/>
      <c r="CFD4" s="606"/>
      <c r="CFE4" s="606"/>
      <c r="CFF4" s="606"/>
      <c r="CFG4" s="606"/>
      <c r="CFH4" s="606"/>
      <c r="CFI4" s="606"/>
      <c r="CFJ4" s="606"/>
      <c r="CFK4" s="606"/>
      <c r="CFL4" s="606"/>
      <c r="CFM4" s="606"/>
      <c r="CFN4" s="606"/>
      <c r="CFO4" s="606"/>
      <c r="CFP4" s="606"/>
      <c r="CFQ4" s="606"/>
      <c r="CFR4" s="606"/>
      <c r="CFS4" s="606"/>
      <c r="CFT4" s="606"/>
      <c r="CFU4" s="606"/>
      <c r="CFV4" s="606"/>
      <c r="CFW4" s="606"/>
      <c r="CFX4" s="606"/>
      <c r="CFY4" s="606"/>
      <c r="CFZ4" s="606"/>
      <c r="CGA4" s="606"/>
      <c r="CGB4" s="606"/>
      <c r="CGC4" s="606"/>
      <c r="CGD4" s="606"/>
      <c r="CGE4" s="606"/>
      <c r="CGF4" s="606"/>
      <c r="CGG4" s="606"/>
      <c r="CGH4" s="606"/>
      <c r="CGI4" s="606"/>
      <c r="CGJ4" s="606"/>
      <c r="CGK4" s="606"/>
      <c r="CGL4" s="606"/>
      <c r="CGM4" s="606"/>
      <c r="CGN4" s="606"/>
      <c r="CGO4" s="606"/>
      <c r="CGP4" s="606"/>
      <c r="CGQ4" s="606"/>
      <c r="CGR4" s="606"/>
      <c r="CGS4" s="606"/>
      <c r="CGT4" s="606"/>
      <c r="CGU4" s="606"/>
      <c r="CGV4" s="606"/>
      <c r="CGW4" s="606"/>
      <c r="CGX4" s="606"/>
      <c r="CGY4" s="606"/>
      <c r="CGZ4" s="606"/>
      <c r="CHA4" s="606"/>
      <c r="CHB4" s="606"/>
      <c r="CHC4" s="606"/>
      <c r="CHD4" s="606"/>
      <c r="CHE4" s="606"/>
      <c r="CHF4" s="606"/>
      <c r="CHG4" s="606"/>
      <c r="CHH4" s="606"/>
      <c r="CHI4" s="606"/>
      <c r="CHJ4" s="606"/>
      <c r="CHK4" s="606"/>
      <c r="CHL4" s="606"/>
      <c r="CHM4" s="606"/>
      <c r="CHN4" s="606"/>
      <c r="CHO4" s="606"/>
      <c r="CHP4" s="606"/>
      <c r="CHQ4" s="606"/>
      <c r="CHR4" s="606"/>
      <c r="CHS4" s="606"/>
      <c r="CHT4" s="606"/>
      <c r="CHU4" s="606"/>
      <c r="CHV4" s="606"/>
      <c r="CHW4" s="606"/>
      <c r="CHX4" s="606"/>
      <c r="CHY4" s="606"/>
      <c r="CHZ4" s="606"/>
      <c r="CIA4" s="606"/>
      <c r="CIB4" s="606"/>
      <c r="CIC4" s="606"/>
      <c r="CID4" s="606"/>
      <c r="CIE4" s="606"/>
      <c r="CIF4" s="606"/>
      <c r="CIG4" s="606"/>
      <c r="CIH4" s="606"/>
      <c r="CII4" s="606"/>
      <c r="CIJ4" s="606"/>
      <c r="CIK4" s="606"/>
      <c r="CIL4" s="606"/>
      <c r="CIM4" s="606"/>
      <c r="CIN4" s="606"/>
      <c r="CIO4" s="606"/>
      <c r="CIP4" s="606"/>
      <c r="CIQ4" s="606"/>
      <c r="CIR4" s="606"/>
      <c r="CIS4" s="606"/>
      <c r="CIT4" s="606"/>
      <c r="CIU4" s="606"/>
      <c r="CIV4" s="606"/>
      <c r="CIW4" s="606"/>
      <c r="CIX4" s="606"/>
      <c r="CIY4" s="606"/>
      <c r="CIZ4" s="606"/>
      <c r="CJA4" s="606"/>
      <c r="CJB4" s="606"/>
      <c r="CJC4" s="606"/>
      <c r="CJD4" s="606"/>
      <c r="CJE4" s="606"/>
      <c r="CJF4" s="606"/>
      <c r="CJG4" s="606"/>
      <c r="CJH4" s="606"/>
      <c r="CJI4" s="606"/>
      <c r="CJJ4" s="606"/>
      <c r="CJK4" s="606"/>
      <c r="CJL4" s="606"/>
      <c r="CJM4" s="606"/>
      <c r="CJN4" s="606"/>
      <c r="CJO4" s="606"/>
      <c r="CJP4" s="606"/>
      <c r="CJQ4" s="606"/>
      <c r="CJR4" s="606"/>
      <c r="CJS4" s="606"/>
      <c r="CJT4" s="606"/>
      <c r="CJU4" s="606"/>
      <c r="CJV4" s="606"/>
      <c r="CJW4" s="606"/>
      <c r="CJX4" s="606"/>
      <c r="CJY4" s="606"/>
      <c r="CJZ4" s="606"/>
      <c r="CKA4" s="606"/>
      <c r="CKB4" s="606"/>
      <c r="CKC4" s="606"/>
      <c r="CKD4" s="606"/>
      <c r="CKE4" s="606"/>
      <c r="CKF4" s="606"/>
      <c r="CKG4" s="606"/>
      <c r="CKH4" s="606"/>
      <c r="CKI4" s="606"/>
      <c r="CKJ4" s="606"/>
      <c r="CKK4" s="606"/>
      <c r="CKL4" s="606"/>
      <c r="CKM4" s="606"/>
      <c r="CKN4" s="606"/>
      <c r="CKO4" s="606"/>
      <c r="CKP4" s="606"/>
      <c r="CKQ4" s="606"/>
      <c r="CKR4" s="606"/>
      <c r="CKS4" s="606"/>
      <c r="CKT4" s="606"/>
      <c r="CKU4" s="606"/>
      <c r="CKV4" s="606"/>
      <c r="CKW4" s="606"/>
      <c r="CKX4" s="606"/>
      <c r="CKY4" s="606"/>
      <c r="CKZ4" s="606"/>
      <c r="CLA4" s="606"/>
      <c r="CLB4" s="606"/>
      <c r="CLC4" s="606"/>
      <c r="CLD4" s="606"/>
      <c r="CLE4" s="606"/>
      <c r="CLF4" s="606"/>
      <c r="CLG4" s="606"/>
      <c r="CLH4" s="606"/>
      <c r="CLI4" s="606"/>
      <c r="CLJ4" s="606"/>
      <c r="CLK4" s="606"/>
      <c r="CLL4" s="606"/>
      <c r="CLM4" s="606"/>
      <c r="CLN4" s="606"/>
      <c r="CLO4" s="606"/>
      <c r="CLP4" s="606"/>
      <c r="CLQ4" s="606"/>
      <c r="CLR4" s="606"/>
      <c r="CLS4" s="606"/>
      <c r="CLT4" s="606"/>
      <c r="CLU4" s="606"/>
      <c r="CLV4" s="606"/>
      <c r="CLW4" s="606"/>
      <c r="CLX4" s="606"/>
      <c r="CLY4" s="606"/>
      <c r="CLZ4" s="606"/>
      <c r="CMA4" s="606"/>
      <c r="CMB4" s="606"/>
      <c r="CMC4" s="606"/>
      <c r="CMD4" s="606"/>
      <c r="CME4" s="606"/>
      <c r="CMF4" s="606"/>
      <c r="CMG4" s="606"/>
      <c r="CMH4" s="606"/>
      <c r="CMI4" s="606"/>
      <c r="CMJ4" s="606"/>
      <c r="CMK4" s="606"/>
      <c r="CML4" s="606"/>
      <c r="CMM4" s="606"/>
      <c r="CMN4" s="606"/>
      <c r="CMO4" s="606"/>
      <c r="CMP4" s="606"/>
      <c r="CMQ4" s="606"/>
      <c r="CMR4" s="606"/>
      <c r="CMS4" s="606"/>
      <c r="CMT4" s="606"/>
      <c r="CMU4" s="606"/>
      <c r="CMV4" s="606"/>
      <c r="CMW4" s="606"/>
      <c r="CMX4" s="606"/>
      <c r="CMY4" s="606"/>
      <c r="CMZ4" s="606"/>
      <c r="CNA4" s="606"/>
      <c r="CNB4" s="606"/>
      <c r="CNC4" s="606"/>
      <c r="CND4" s="606"/>
      <c r="CNE4" s="606"/>
      <c r="CNF4" s="606"/>
      <c r="CNG4" s="606"/>
      <c r="CNH4" s="606"/>
      <c r="CNI4" s="606"/>
      <c r="CNJ4" s="606"/>
      <c r="CNK4" s="606"/>
      <c r="CNL4" s="606"/>
      <c r="CNM4" s="606"/>
      <c r="CNN4" s="606"/>
      <c r="CNO4" s="606"/>
      <c r="CNP4" s="606"/>
      <c r="CNQ4" s="606"/>
      <c r="CNR4" s="606"/>
      <c r="CNS4" s="606"/>
      <c r="CNT4" s="606"/>
      <c r="CNU4" s="606"/>
      <c r="CNV4" s="606"/>
      <c r="CNW4" s="606"/>
      <c r="CNX4" s="606"/>
      <c r="CNY4" s="606"/>
      <c r="CNZ4" s="606"/>
      <c r="COA4" s="606"/>
      <c r="COB4" s="606"/>
      <c r="COC4" s="606"/>
      <c r="COD4" s="606"/>
      <c r="COE4" s="606"/>
      <c r="COF4" s="606"/>
      <c r="COG4" s="606"/>
      <c r="COH4" s="606"/>
      <c r="COI4" s="606"/>
      <c r="COJ4" s="606"/>
      <c r="COK4" s="606"/>
      <c r="COL4" s="606"/>
      <c r="COM4" s="606"/>
      <c r="CON4" s="606"/>
      <c r="COO4" s="606"/>
      <c r="COP4" s="606"/>
      <c r="COQ4" s="606"/>
      <c r="COR4" s="606"/>
      <c r="COS4" s="606"/>
      <c r="COT4" s="606"/>
      <c r="COU4" s="606"/>
      <c r="COV4" s="606"/>
      <c r="COW4" s="606"/>
      <c r="COX4" s="606"/>
      <c r="COY4" s="606"/>
      <c r="COZ4" s="606"/>
      <c r="CPA4" s="606"/>
      <c r="CPB4" s="606"/>
      <c r="CPC4" s="606"/>
      <c r="CPD4" s="606"/>
      <c r="CPE4" s="606"/>
      <c r="CPF4" s="606"/>
      <c r="CPG4" s="606"/>
      <c r="CPH4" s="606"/>
      <c r="CPI4" s="606"/>
      <c r="CPJ4" s="606"/>
      <c r="CPK4" s="606"/>
      <c r="CPL4" s="606"/>
      <c r="CPM4" s="606"/>
      <c r="CPN4" s="606"/>
      <c r="CPO4" s="606"/>
      <c r="CPP4" s="606"/>
      <c r="CPQ4" s="606"/>
      <c r="CPR4" s="606"/>
      <c r="CPS4" s="606"/>
      <c r="CPT4" s="606"/>
      <c r="CPU4" s="606"/>
      <c r="CPV4" s="606"/>
      <c r="CPW4" s="606"/>
      <c r="CPX4" s="606"/>
      <c r="CPY4" s="606"/>
      <c r="CPZ4" s="606"/>
      <c r="CQA4" s="606"/>
      <c r="CQB4" s="606"/>
      <c r="CQC4" s="606"/>
      <c r="CQD4" s="606"/>
      <c r="CQE4" s="606"/>
      <c r="CQF4" s="606"/>
      <c r="CQG4" s="606"/>
      <c r="CQH4" s="606"/>
      <c r="CQI4" s="606"/>
      <c r="CQJ4" s="606"/>
      <c r="CQK4" s="606"/>
      <c r="CQL4" s="606"/>
      <c r="CQM4" s="606"/>
      <c r="CQN4" s="606"/>
      <c r="CQO4" s="606"/>
      <c r="CQP4" s="606"/>
      <c r="CQQ4" s="606"/>
      <c r="CQR4" s="606"/>
      <c r="CQS4" s="606"/>
      <c r="CQT4" s="606"/>
      <c r="CQU4" s="606"/>
      <c r="CQV4" s="606"/>
      <c r="CQW4" s="606"/>
      <c r="CQX4" s="606"/>
      <c r="CQY4" s="606"/>
      <c r="CQZ4" s="606"/>
      <c r="CRA4" s="606"/>
      <c r="CRB4" s="606"/>
      <c r="CRC4" s="606"/>
      <c r="CRD4" s="606"/>
      <c r="CRE4" s="606"/>
      <c r="CRF4" s="606"/>
      <c r="CRG4" s="606"/>
      <c r="CRH4" s="606"/>
      <c r="CRI4" s="606"/>
      <c r="CRJ4" s="606"/>
      <c r="CRK4" s="606"/>
      <c r="CRL4" s="606"/>
      <c r="CRM4" s="606"/>
      <c r="CRN4" s="606"/>
      <c r="CRO4" s="606"/>
      <c r="CRP4" s="606"/>
      <c r="CRQ4" s="606"/>
      <c r="CRR4" s="606"/>
      <c r="CRS4" s="606"/>
      <c r="CRT4" s="606"/>
      <c r="CRU4" s="606"/>
      <c r="CRV4" s="606"/>
      <c r="CRW4" s="606"/>
      <c r="CRX4" s="606"/>
      <c r="CRY4" s="606"/>
      <c r="CRZ4" s="606"/>
      <c r="CSA4" s="606"/>
      <c r="CSB4" s="606"/>
      <c r="CSC4" s="606"/>
      <c r="CSD4" s="606"/>
      <c r="CSE4" s="606"/>
      <c r="CSF4" s="606"/>
      <c r="CSG4" s="606"/>
      <c r="CSH4" s="606"/>
      <c r="CSI4" s="606"/>
      <c r="CSJ4" s="606"/>
      <c r="CSK4" s="606"/>
      <c r="CSL4" s="606"/>
      <c r="CSM4" s="606"/>
      <c r="CSN4" s="606"/>
      <c r="CSO4" s="606"/>
      <c r="CSP4" s="606"/>
      <c r="CSQ4" s="606"/>
      <c r="CSR4" s="606"/>
      <c r="CSS4" s="606"/>
      <c r="CST4" s="606"/>
      <c r="CSU4" s="606"/>
      <c r="CSV4" s="606"/>
      <c r="CSW4" s="606"/>
      <c r="CSX4" s="606"/>
      <c r="CSY4" s="606"/>
      <c r="CSZ4" s="606"/>
      <c r="CTA4" s="606"/>
      <c r="CTB4" s="606"/>
      <c r="CTC4" s="606"/>
      <c r="CTD4" s="606"/>
      <c r="CTE4" s="606"/>
      <c r="CTF4" s="606"/>
      <c r="CTG4" s="606"/>
      <c r="CTH4" s="606"/>
      <c r="CTI4" s="606"/>
      <c r="CTJ4" s="606"/>
      <c r="CTK4" s="606"/>
      <c r="CTL4" s="606"/>
      <c r="CTM4" s="606"/>
      <c r="CTN4" s="606"/>
      <c r="CTO4" s="606"/>
      <c r="CTP4" s="606"/>
      <c r="CTQ4" s="606"/>
      <c r="CTR4" s="606"/>
      <c r="CTS4" s="606"/>
      <c r="CTT4" s="606"/>
      <c r="CTU4" s="606"/>
      <c r="CTV4" s="606"/>
      <c r="CTW4" s="606"/>
      <c r="CTX4" s="606"/>
      <c r="CTY4" s="606"/>
      <c r="CTZ4" s="606"/>
      <c r="CUA4" s="606"/>
      <c r="CUB4" s="606"/>
      <c r="CUC4" s="606"/>
      <c r="CUD4" s="606"/>
      <c r="CUE4" s="606"/>
      <c r="CUF4" s="606"/>
      <c r="CUG4" s="606"/>
      <c r="CUH4" s="606"/>
      <c r="CUI4" s="606"/>
      <c r="CUJ4" s="606"/>
      <c r="CUK4" s="606"/>
      <c r="CUL4" s="606"/>
      <c r="CUM4" s="606"/>
      <c r="CUN4" s="606"/>
      <c r="CUO4" s="606"/>
      <c r="CUP4" s="606"/>
      <c r="CUQ4" s="606"/>
      <c r="CUR4" s="606"/>
      <c r="CUS4" s="606"/>
      <c r="CUT4" s="606"/>
      <c r="CUU4" s="606"/>
      <c r="CUV4" s="606"/>
      <c r="CUW4" s="606"/>
      <c r="CUX4" s="606"/>
      <c r="CUY4" s="606"/>
      <c r="CUZ4" s="606"/>
      <c r="CVA4" s="606"/>
      <c r="CVB4" s="606"/>
      <c r="CVC4" s="606"/>
      <c r="CVD4" s="606"/>
      <c r="CVE4" s="606"/>
      <c r="CVF4" s="606"/>
      <c r="CVG4" s="606"/>
      <c r="CVH4" s="606"/>
      <c r="CVI4" s="606"/>
      <c r="CVJ4" s="606"/>
      <c r="CVK4" s="606"/>
      <c r="CVL4" s="606"/>
      <c r="CVM4" s="606"/>
      <c r="CVN4" s="606"/>
      <c r="CVO4" s="606"/>
      <c r="CVP4" s="606"/>
      <c r="CVQ4" s="606"/>
      <c r="CVR4" s="606"/>
      <c r="CVS4" s="606"/>
      <c r="CVT4" s="606"/>
      <c r="CVU4" s="606"/>
      <c r="CVV4" s="606"/>
      <c r="CVW4" s="606"/>
      <c r="CVX4" s="606"/>
      <c r="CVY4" s="606"/>
      <c r="CVZ4" s="606"/>
      <c r="CWA4" s="606"/>
      <c r="CWB4" s="606"/>
      <c r="CWC4" s="606"/>
      <c r="CWD4" s="606"/>
      <c r="CWE4" s="606"/>
      <c r="CWF4" s="606"/>
      <c r="CWG4" s="606"/>
      <c r="CWH4" s="606"/>
      <c r="CWI4" s="606"/>
      <c r="CWJ4" s="606"/>
      <c r="CWK4" s="606"/>
      <c r="CWL4" s="606"/>
      <c r="CWM4" s="606"/>
      <c r="CWN4" s="606"/>
      <c r="CWO4" s="606"/>
      <c r="CWP4" s="606"/>
      <c r="CWQ4" s="606"/>
      <c r="CWR4" s="606"/>
      <c r="CWS4" s="606"/>
      <c r="CWT4" s="606"/>
      <c r="CWU4" s="606"/>
      <c r="CWV4" s="606"/>
      <c r="CWW4" s="606"/>
      <c r="CWX4" s="606"/>
      <c r="CWY4" s="606"/>
      <c r="CWZ4" s="606"/>
      <c r="CXA4" s="606"/>
      <c r="CXB4" s="606"/>
      <c r="CXC4" s="606"/>
      <c r="CXD4" s="606"/>
      <c r="CXE4" s="606"/>
      <c r="CXF4" s="606"/>
      <c r="CXG4" s="606"/>
      <c r="CXH4" s="606"/>
      <c r="CXI4" s="606"/>
      <c r="CXJ4" s="606"/>
      <c r="CXK4" s="606"/>
      <c r="CXL4" s="606"/>
      <c r="CXM4" s="606"/>
      <c r="CXN4" s="606"/>
      <c r="CXO4" s="606"/>
      <c r="CXP4" s="606"/>
      <c r="CXQ4" s="606"/>
      <c r="CXR4" s="606"/>
      <c r="CXS4" s="606"/>
      <c r="CXT4" s="606"/>
      <c r="CXU4" s="606"/>
      <c r="CXV4" s="606"/>
      <c r="CXW4" s="606"/>
      <c r="CXX4" s="606"/>
      <c r="CXY4" s="606"/>
      <c r="CXZ4" s="606"/>
      <c r="CYA4" s="606"/>
      <c r="CYB4" s="606"/>
      <c r="CYC4" s="606"/>
      <c r="CYD4" s="606"/>
      <c r="CYE4" s="606"/>
      <c r="CYF4" s="606"/>
      <c r="CYG4" s="606"/>
      <c r="CYH4" s="606"/>
      <c r="CYI4" s="606"/>
      <c r="CYJ4" s="606"/>
      <c r="CYK4" s="606"/>
      <c r="CYL4" s="606"/>
      <c r="CYM4" s="606"/>
      <c r="CYN4" s="606"/>
      <c r="CYO4" s="606"/>
      <c r="CYP4" s="606"/>
      <c r="CYQ4" s="606"/>
      <c r="CYR4" s="606"/>
      <c r="CYS4" s="606"/>
      <c r="CYT4" s="606"/>
      <c r="CYU4" s="606"/>
      <c r="CYV4" s="606"/>
      <c r="CYW4" s="606"/>
      <c r="CYX4" s="606"/>
      <c r="CYY4" s="606"/>
      <c r="CYZ4" s="606"/>
      <c r="CZA4" s="606"/>
      <c r="CZB4" s="606"/>
      <c r="CZC4" s="606"/>
      <c r="CZD4" s="606"/>
      <c r="CZE4" s="606"/>
      <c r="CZF4" s="606"/>
      <c r="CZG4" s="606"/>
      <c r="CZH4" s="606"/>
      <c r="CZI4" s="606"/>
      <c r="CZJ4" s="606"/>
      <c r="CZK4" s="606"/>
      <c r="CZL4" s="606"/>
      <c r="CZM4" s="606"/>
      <c r="CZN4" s="606"/>
      <c r="CZO4" s="606"/>
      <c r="CZP4" s="606"/>
      <c r="CZQ4" s="606"/>
      <c r="CZR4" s="606"/>
      <c r="CZS4" s="606"/>
      <c r="CZT4" s="606"/>
      <c r="CZU4" s="606"/>
      <c r="CZV4" s="606"/>
      <c r="CZW4" s="606"/>
      <c r="CZX4" s="606"/>
      <c r="CZY4" s="606"/>
      <c r="CZZ4" s="606"/>
      <c r="DAA4" s="606"/>
      <c r="DAB4" s="606"/>
      <c r="DAC4" s="606"/>
      <c r="DAD4" s="606"/>
      <c r="DAE4" s="606"/>
      <c r="DAF4" s="606"/>
      <c r="DAG4" s="606"/>
      <c r="DAH4" s="606"/>
      <c r="DAI4" s="606"/>
      <c r="DAJ4" s="606"/>
      <c r="DAK4" s="606"/>
      <c r="DAL4" s="606"/>
      <c r="DAM4" s="606"/>
      <c r="DAN4" s="606"/>
      <c r="DAO4" s="606"/>
      <c r="DAP4" s="606"/>
      <c r="DAQ4" s="606"/>
      <c r="DAR4" s="606"/>
      <c r="DAS4" s="606"/>
      <c r="DAT4" s="606"/>
      <c r="DAU4" s="606"/>
      <c r="DAV4" s="606"/>
      <c r="DAW4" s="606"/>
      <c r="DAX4" s="606"/>
      <c r="DAY4" s="606"/>
      <c r="DAZ4" s="606"/>
      <c r="DBA4" s="606"/>
      <c r="DBB4" s="606"/>
      <c r="DBC4" s="606"/>
      <c r="DBD4" s="606"/>
      <c r="DBE4" s="606"/>
      <c r="DBF4" s="606"/>
      <c r="DBG4" s="606"/>
      <c r="DBH4" s="606"/>
      <c r="DBI4" s="606"/>
      <c r="DBJ4" s="606"/>
      <c r="DBK4" s="606"/>
      <c r="DBL4" s="606"/>
      <c r="DBM4" s="606"/>
      <c r="DBN4" s="606"/>
      <c r="DBO4" s="606"/>
      <c r="DBP4" s="606"/>
      <c r="DBQ4" s="606"/>
      <c r="DBR4" s="606"/>
      <c r="DBS4" s="606"/>
      <c r="DBT4" s="606"/>
      <c r="DBU4" s="606"/>
      <c r="DBV4" s="606"/>
      <c r="DBW4" s="606"/>
      <c r="DBX4" s="606"/>
      <c r="DBY4" s="606"/>
      <c r="DBZ4" s="606"/>
      <c r="DCA4" s="606"/>
      <c r="DCB4" s="606"/>
      <c r="DCC4" s="606"/>
      <c r="DCD4" s="606"/>
      <c r="DCE4" s="606"/>
      <c r="DCF4" s="606"/>
      <c r="DCG4" s="606"/>
      <c r="DCH4" s="606"/>
      <c r="DCI4" s="606"/>
      <c r="DCJ4" s="606"/>
      <c r="DCK4" s="606"/>
      <c r="DCL4" s="606"/>
      <c r="DCM4" s="606"/>
      <c r="DCN4" s="606"/>
      <c r="DCO4" s="606"/>
      <c r="DCP4" s="606"/>
      <c r="DCQ4" s="606"/>
      <c r="DCR4" s="606"/>
      <c r="DCS4" s="606"/>
      <c r="DCT4" s="606"/>
      <c r="DCU4" s="606"/>
      <c r="DCV4" s="606"/>
      <c r="DCW4" s="606"/>
      <c r="DCX4" s="606"/>
      <c r="DCY4" s="606"/>
      <c r="DCZ4" s="606"/>
      <c r="DDA4" s="606"/>
      <c r="DDB4" s="606"/>
      <c r="DDC4" s="606"/>
      <c r="DDD4" s="606"/>
      <c r="DDE4" s="606"/>
      <c r="DDF4" s="606"/>
      <c r="DDG4" s="606"/>
      <c r="DDH4" s="606"/>
      <c r="DDI4" s="606"/>
      <c r="DDJ4" s="606"/>
      <c r="DDK4" s="606"/>
      <c r="DDL4" s="606"/>
      <c r="DDM4" s="606"/>
      <c r="DDN4" s="606"/>
      <c r="DDO4" s="606"/>
      <c r="DDP4" s="606"/>
      <c r="DDQ4" s="606"/>
      <c r="DDR4" s="606"/>
      <c r="DDS4" s="606"/>
      <c r="DDT4" s="606"/>
      <c r="DDU4" s="606"/>
      <c r="DDV4" s="606"/>
      <c r="DDW4" s="606"/>
      <c r="DDX4" s="606"/>
      <c r="DDY4" s="606"/>
      <c r="DDZ4" s="606"/>
      <c r="DEA4" s="606"/>
      <c r="DEB4" s="606"/>
      <c r="DEC4" s="606"/>
      <c r="DED4" s="606"/>
      <c r="DEE4" s="606"/>
      <c r="DEF4" s="606"/>
      <c r="DEG4" s="606"/>
      <c r="DEH4" s="606"/>
      <c r="DEI4" s="606"/>
      <c r="DEJ4" s="606"/>
      <c r="DEK4" s="606"/>
      <c r="DEL4" s="606"/>
      <c r="DEM4" s="606"/>
      <c r="DEN4" s="606"/>
      <c r="DEO4" s="606"/>
      <c r="DEP4" s="606"/>
      <c r="DEQ4" s="606"/>
      <c r="DER4" s="606"/>
      <c r="DES4" s="606"/>
      <c r="DET4" s="606"/>
      <c r="DEU4" s="606"/>
      <c r="DEV4" s="606"/>
      <c r="DEW4" s="606"/>
      <c r="DEX4" s="606"/>
      <c r="DEY4" s="606"/>
      <c r="DEZ4" s="606"/>
      <c r="DFA4" s="606"/>
      <c r="DFB4" s="606"/>
      <c r="DFC4" s="606"/>
      <c r="DFD4" s="606"/>
      <c r="DFE4" s="606"/>
      <c r="DFF4" s="606"/>
      <c r="DFG4" s="606"/>
      <c r="DFH4" s="606"/>
      <c r="DFI4" s="606"/>
      <c r="DFJ4" s="606"/>
      <c r="DFK4" s="606"/>
      <c r="DFL4" s="606"/>
      <c r="DFM4" s="606"/>
      <c r="DFN4" s="606"/>
      <c r="DFO4" s="606"/>
      <c r="DFP4" s="606"/>
      <c r="DFQ4" s="606"/>
      <c r="DFR4" s="606"/>
      <c r="DFS4" s="606"/>
      <c r="DFT4" s="606"/>
      <c r="DFU4" s="606"/>
      <c r="DFV4" s="606"/>
      <c r="DFW4" s="606"/>
      <c r="DFX4" s="606"/>
      <c r="DFY4" s="606"/>
      <c r="DFZ4" s="606"/>
      <c r="DGA4" s="606"/>
      <c r="DGB4" s="606"/>
      <c r="DGC4" s="606"/>
      <c r="DGD4" s="606"/>
      <c r="DGE4" s="606"/>
      <c r="DGF4" s="606"/>
      <c r="DGG4" s="606"/>
      <c r="DGH4" s="606"/>
      <c r="DGI4" s="606"/>
      <c r="DGJ4" s="606"/>
      <c r="DGK4" s="606"/>
      <c r="DGL4" s="606"/>
      <c r="DGM4" s="606"/>
      <c r="DGN4" s="606"/>
      <c r="DGO4" s="606"/>
      <c r="DGP4" s="606"/>
      <c r="DGQ4" s="606"/>
      <c r="DGR4" s="606"/>
      <c r="DGS4" s="606"/>
      <c r="DGT4" s="606"/>
      <c r="DGU4" s="606"/>
      <c r="DGV4" s="606"/>
      <c r="DGW4" s="606"/>
      <c r="DGX4" s="606"/>
      <c r="DGY4" s="606"/>
      <c r="DGZ4" s="606"/>
      <c r="DHA4" s="606"/>
      <c r="DHB4" s="606"/>
      <c r="DHC4" s="606"/>
      <c r="DHD4" s="606"/>
      <c r="DHE4" s="606"/>
      <c r="DHF4" s="606"/>
      <c r="DHG4" s="606"/>
      <c r="DHH4" s="606"/>
      <c r="DHI4" s="606"/>
      <c r="DHJ4" s="606"/>
      <c r="DHK4" s="606"/>
      <c r="DHL4" s="606"/>
      <c r="DHM4" s="606"/>
      <c r="DHN4" s="606"/>
      <c r="DHO4" s="606"/>
      <c r="DHP4" s="606"/>
      <c r="DHQ4" s="606"/>
      <c r="DHR4" s="606"/>
      <c r="DHS4" s="606"/>
      <c r="DHT4" s="606"/>
      <c r="DHU4" s="606"/>
      <c r="DHV4" s="606"/>
      <c r="DHW4" s="606"/>
      <c r="DHX4" s="606"/>
      <c r="DHY4" s="606"/>
      <c r="DHZ4" s="606"/>
      <c r="DIA4" s="606"/>
      <c r="DIB4" s="606"/>
      <c r="DIC4" s="606"/>
      <c r="DID4" s="606"/>
      <c r="DIE4" s="606"/>
      <c r="DIF4" s="606"/>
      <c r="DIG4" s="606"/>
      <c r="DIH4" s="606"/>
      <c r="DII4" s="606"/>
      <c r="DIJ4" s="606"/>
      <c r="DIK4" s="606"/>
      <c r="DIL4" s="606"/>
      <c r="DIM4" s="606"/>
      <c r="DIN4" s="606"/>
      <c r="DIO4" s="606"/>
      <c r="DIP4" s="606"/>
      <c r="DIQ4" s="606"/>
      <c r="DIR4" s="606"/>
      <c r="DIS4" s="606"/>
      <c r="DIT4" s="606"/>
      <c r="DIU4" s="606"/>
      <c r="DIV4" s="606"/>
      <c r="DIW4" s="606"/>
      <c r="DIX4" s="606"/>
      <c r="DIY4" s="606"/>
      <c r="DIZ4" s="606"/>
      <c r="DJA4" s="606"/>
      <c r="DJB4" s="606"/>
      <c r="DJC4" s="606"/>
      <c r="DJD4" s="606"/>
      <c r="DJE4" s="606"/>
      <c r="DJF4" s="606"/>
      <c r="DJG4" s="606"/>
      <c r="DJH4" s="606"/>
      <c r="DJI4" s="606"/>
      <c r="DJJ4" s="606"/>
      <c r="DJK4" s="606"/>
      <c r="DJL4" s="606"/>
      <c r="DJM4" s="606"/>
      <c r="DJN4" s="606"/>
      <c r="DJO4" s="606"/>
      <c r="DJP4" s="606"/>
      <c r="DJQ4" s="606"/>
      <c r="DJR4" s="606"/>
      <c r="DJS4" s="606"/>
      <c r="DJT4" s="606"/>
      <c r="DJU4" s="606"/>
      <c r="DJV4" s="606"/>
      <c r="DJW4" s="606"/>
      <c r="DJX4" s="606"/>
      <c r="DJY4" s="606"/>
      <c r="DJZ4" s="606"/>
      <c r="DKA4" s="606"/>
      <c r="DKB4" s="606"/>
      <c r="DKC4" s="606"/>
      <c r="DKD4" s="606"/>
      <c r="DKE4" s="606"/>
      <c r="DKF4" s="606"/>
      <c r="DKG4" s="606"/>
      <c r="DKH4" s="606"/>
      <c r="DKI4" s="606"/>
      <c r="DKJ4" s="606"/>
      <c r="DKK4" s="606"/>
      <c r="DKL4" s="606"/>
      <c r="DKM4" s="606"/>
      <c r="DKN4" s="606"/>
      <c r="DKO4" s="606"/>
      <c r="DKP4" s="606"/>
      <c r="DKQ4" s="606"/>
      <c r="DKR4" s="606"/>
      <c r="DKS4" s="606"/>
      <c r="DKT4" s="606"/>
      <c r="DKU4" s="606"/>
      <c r="DKV4" s="606"/>
      <c r="DKW4" s="606"/>
      <c r="DKX4" s="606"/>
      <c r="DKY4" s="606"/>
      <c r="DKZ4" s="606"/>
      <c r="DLA4" s="606"/>
      <c r="DLB4" s="606"/>
      <c r="DLC4" s="606"/>
      <c r="DLD4" s="606"/>
      <c r="DLE4" s="606"/>
      <c r="DLF4" s="606"/>
      <c r="DLG4" s="606"/>
      <c r="DLH4" s="606"/>
      <c r="DLI4" s="606"/>
      <c r="DLJ4" s="606"/>
      <c r="DLK4" s="606"/>
      <c r="DLL4" s="606"/>
      <c r="DLM4" s="606"/>
      <c r="DLN4" s="606"/>
      <c r="DLO4" s="606"/>
      <c r="DLP4" s="606"/>
      <c r="DLQ4" s="606"/>
      <c r="DLR4" s="606"/>
      <c r="DLS4" s="606"/>
      <c r="DLT4" s="606"/>
      <c r="DLU4" s="606"/>
      <c r="DLV4" s="606"/>
      <c r="DLW4" s="606"/>
      <c r="DLX4" s="606"/>
      <c r="DLY4" s="606"/>
      <c r="DLZ4" s="606"/>
      <c r="DMA4" s="606"/>
      <c r="DMB4" s="606"/>
      <c r="DMC4" s="606"/>
      <c r="DMD4" s="606"/>
      <c r="DME4" s="606"/>
      <c r="DMF4" s="606"/>
      <c r="DMG4" s="606"/>
      <c r="DMH4" s="606"/>
      <c r="DMI4" s="606"/>
      <c r="DMJ4" s="606"/>
      <c r="DMK4" s="606"/>
      <c r="DML4" s="606"/>
      <c r="DMM4" s="606"/>
      <c r="DMN4" s="606"/>
      <c r="DMO4" s="606"/>
      <c r="DMP4" s="606"/>
      <c r="DMQ4" s="606"/>
      <c r="DMR4" s="606"/>
      <c r="DMS4" s="606"/>
      <c r="DMT4" s="606"/>
      <c r="DMU4" s="606"/>
      <c r="DMV4" s="606"/>
      <c r="DMW4" s="606"/>
      <c r="DMX4" s="606"/>
      <c r="DMY4" s="606"/>
      <c r="DMZ4" s="606"/>
      <c r="DNA4" s="606"/>
      <c r="DNB4" s="606"/>
      <c r="DNC4" s="606"/>
      <c r="DND4" s="606"/>
      <c r="DNE4" s="606"/>
      <c r="DNF4" s="606"/>
      <c r="DNG4" s="606"/>
      <c r="DNH4" s="606"/>
      <c r="DNI4" s="606"/>
      <c r="DNJ4" s="606"/>
      <c r="DNK4" s="606"/>
      <c r="DNL4" s="606"/>
      <c r="DNM4" s="606"/>
      <c r="DNN4" s="606"/>
      <c r="DNO4" s="606"/>
      <c r="DNP4" s="606"/>
      <c r="DNQ4" s="606"/>
      <c r="DNR4" s="606"/>
      <c r="DNS4" s="606"/>
      <c r="DNT4" s="606"/>
      <c r="DNU4" s="606"/>
      <c r="DNV4" s="606"/>
      <c r="DNW4" s="606"/>
      <c r="DNX4" s="606"/>
      <c r="DNY4" s="606"/>
      <c r="DNZ4" s="606"/>
      <c r="DOA4" s="606"/>
      <c r="DOB4" s="606"/>
      <c r="DOC4" s="606"/>
      <c r="DOD4" s="606"/>
      <c r="DOE4" s="606"/>
      <c r="DOF4" s="606"/>
      <c r="DOG4" s="606"/>
      <c r="DOH4" s="606"/>
      <c r="DOI4" s="606"/>
      <c r="DOJ4" s="606"/>
      <c r="DOK4" s="606"/>
      <c r="DOL4" s="606"/>
      <c r="DOM4" s="606"/>
      <c r="DON4" s="606"/>
      <c r="DOO4" s="606"/>
      <c r="DOP4" s="606"/>
      <c r="DOQ4" s="606"/>
      <c r="DOR4" s="606"/>
      <c r="DOS4" s="606"/>
      <c r="DOT4" s="606"/>
      <c r="DOU4" s="606"/>
      <c r="DOV4" s="606"/>
      <c r="DOW4" s="606"/>
      <c r="DOX4" s="606"/>
      <c r="DOY4" s="606"/>
      <c r="DOZ4" s="606"/>
      <c r="DPA4" s="606"/>
      <c r="DPB4" s="606"/>
      <c r="DPC4" s="606"/>
      <c r="DPD4" s="606"/>
      <c r="DPE4" s="606"/>
      <c r="DPF4" s="606"/>
      <c r="DPG4" s="606"/>
      <c r="DPH4" s="606"/>
      <c r="DPI4" s="606"/>
      <c r="DPJ4" s="606"/>
      <c r="DPK4" s="606"/>
      <c r="DPL4" s="606"/>
      <c r="DPM4" s="606"/>
      <c r="DPN4" s="606"/>
      <c r="DPO4" s="606"/>
      <c r="DPP4" s="606"/>
      <c r="DPQ4" s="606"/>
      <c r="DPR4" s="606"/>
      <c r="DPS4" s="606"/>
      <c r="DPT4" s="606"/>
      <c r="DPU4" s="606"/>
      <c r="DPV4" s="606"/>
      <c r="DPW4" s="606"/>
      <c r="DPX4" s="606"/>
      <c r="DPY4" s="606"/>
      <c r="DPZ4" s="606"/>
      <c r="DQA4" s="606"/>
      <c r="DQB4" s="606"/>
      <c r="DQC4" s="606"/>
      <c r="DQD4" s="606"/>
      <c r="DQE4" s="606"/>
      <c r="DQF4" s="606"/>
      <c r="DQG4" s="606"/>
      <c r="DQH4" s="606"/>
      <c r="DQI4" s="606"/>
      <c r="DQJ4" s="606"/>
      <c r="DQK4" s="606"/>
      <c r="DQL4" s="606"/>
      <c r="DQM4" s="606"/>
      <c r="DQN4" s="606"/>
      <c r="DQO4" s="606"/>
      <c r="DQP4" s="606"/>
      <c r="DQQ4" s="606"/>
      <c r="DQR4" s="606"/>
      <c r="DQS4" s="606"/>
      <c r="DQT4" s="606"/>
      <c r="DQU4" s="606"/>
      <c r="DQV4" s="606"/>
      <c r="DQW4" s="606"/>
      <c r="DQX4" s="606"/>
      <c r="DQY4" s="606"/>
      <c r="DQZ4" s="606"/>
      <c r="DRA4" s="606"/>
      <c r="DRB4" s="606"/>
      <c r="DRC4" s="606"/>
      <c r="DRD4" s="606"/>
      <c r="DRE4" s="606"/>
      <c r="DRF4" s="606"/>
      <c r="DRG4" s="606"/>
      <c r="DRH4" s="606"/>
      <c r="DRI4" s="606"/>
      <c r="DRJ4" s="606"/>
      <c r="DRK4" s="606"/>
      <c r="DRL4" s="606"/>
      <c r="DRM4" s="606"/>
      <c r="DRN4" s="606"/>
      <c r="DRO4" s="606"/>
      <c r="DRP4" s="606"/>
      <c r="DRQ4" s="606"/>
      <c r="DRR4" s="606"/>
      <c r="DRS4" s="606"/>
      <c r="DRT4" s="606"/>
      <c r="DRU4" s="606"/>
      <c r="DRV4" s="606"/>
      <c r="DRW4" s="606"/>
      <c r="DRX4" s="606"/>
      <c r="DRY4" s="606"/>
      <c r="DRZ4" s="606"/>
      <c r="DSA4" s="606"/>
      <c r="DSB4" s="606"/>
      <c r="DSC4" s="606"/>
      <c r="DSD4" s="606"/>
      <c r="DSE4" s="606"/>
      <c r="DSF4" s="606"/>
      <c r="DSG4" s="606"/>
      <c r="DSH4" s="606"/>
      <c r="DSI4" s="606"/>
      <c r="DSJ4" s="606"/>
      <c r="DSK4" s="606"/>
      <c r="DSL4" s="606"/>
      <c r="DSM4" s="606"/>
      <c r="DSN4" s="606"/>
      <c r="DSO4" s="606"/>
      <c r="DSP4" s="606"/>
      <c r="DSQ4" s="606"/>
      <c r="DSR4" s="606"/>
      <c r="DSS4" s="606"/>
      <c r="DST4" s="606"/>
      <c r="DSU4" s="606"/>
      <c r="DSV4" s="606"/>
      <c r="DSW4" s="606"/>
      <c r="DSX4" s="606"/>
      <c r="DSY4" s="606"/>
      <c r="DSZ4" s="606"/>
      <c r="DTA4" s="606"/>
      <c r="DTB4" s="606"/>
      <c r="DTC4" s="606"/>
      <c r="DTD4" s="606"/>
      <c r="DTE4" s="606"/>
      <c r="DTF4" s="606"/>
      <c r="DTG4" s="606"/>
      <c r="DTH4" s="606"/>
      <c r="DTI4" s="606"/>
      <c r="DTJ4" s="606"/>
      <c r="DTK4" s="606"/>
      <c r="DTL4" s="606"/>
      <c r="DTM4" s="606"/>
      <c r="DTN4" s="606"/>
      <c r="DTO4" s="606"/>
      <c r="DTP4" s="606"/>
      <c r="DTQ4" s="606"/>
      <c r="DTR4" s="606"/>
      <c r="DTS4" s="606"/>
      <c r="DTT4" s="606"/>
      <c r="DTU4" s="606"/>
      <c r="DTV4" s="606"/>
      <c r="DTW4" s="606"/>
      <c r="DTX4" s="606"/>
      <c r="DTY4" s="606"/>
      <c r="DTZ4" s="606"/>
      <c r="DUA4" s="606"/>
      <c r="DUB4" s="606"/>
      <c r="DUC4" s="606"/>
      <c r="DUD4" s="606"/>
      <c r="DUE4" s="606"/>
      <c r="DUF4" s="606"/>
      <c r="DUG4" s="606"/>
      <c r="DUH4" s="606"/>
      <c r="DUI4" s="606"/>
      <c r="DUJ4" s="606"/>
      <c r="DUK4" s="606"/>
      <c r="DUL4" s="606"/>
      <c r="DUM4" s="606"/>
      <c r="DUN4" s="606"/>
      <c r="DUO4" s="606"/>
      <c r="DUP4" s="606"/>
      <c r="DUQ4" s="606"/>
      <c r="DUR4" s="606"/>
      <c r="DUS4" s="606"/>
      <c r="DUT4" s="606"/>
      <c r="DUU4" s="606"/>
      <c r="DUV4" s="606"/>
      <c r="DUW4" s="606"/>
      <c r="DUX4" s="606"/>
      <c r="DUY4" s="606"/>
      <c r="DUZ4" s="606"/>
      <c r="DVA4" s="606"/>
      <c r="DVB4" s="606"/>
      <c r="DVC4" s="606"/>
      <c r="DVD4" s="606"/>
      <c r="DVE4" s="606"/>
      <c r="DVF4" s="606"/>
      <c r="DVG4" s="606"/>
      <c r="DVH4" s="606"/>
      <c r="DVI4" s="606"/>
      <c r="DVJ4" s="606"/>
      <c r="DVK4" s="606"/>
      <c r="DVL4" s="606"/>
      <c r="DVM4" s="606"/>
      <c r="DVN4" s="606"/>
      <c r="DVO4" s="606"/>
      <c r="DVP4" s="606"/>
      <c r="DVQ4" s="606"/>
      <c r="DVR4" s="606"/>
      <c r="DVS4" s="606"/>
      <c r="DVT4" s="606"/>
      <c r="DVU4" s="606"/>
      <c r="DVV4" s="606"/>
      <c r="DVW4" s="606"/>
      <c r="DVX4" s="606"/>
      <c r="DVY4" s="606"/>
      <c r="DVZ4" s="606"/>
      <c r="DWA4" s="606"/>
      <c r="DWB4" s="606"/>
      <c r="DWC4" s="606"/>
      <c r="DWD4" s="606"/>
      <c r="DWE4" s="606"/>
      <c r="DWF4" s="606"/>
      <c r="DWG4" s="606"/>
      <c r="DWH4" s="606"/>
      <c r="DWI4" s="606"/>
      <c r="DWJ4" s="606"/>
      <c r="DWK4" s="606"/>
      <c r="DWL4" s="606"/>
      <c r="DWM4" s="606"/>
      <c r="DWN4" s="606"/>
      <c r="DWO4" s="606"/>
      <c r="DWP4" s="606"/>
      <c r="DWQ4" s="606"/>
      <c r="DWR4" s="606"/>
      <c r="DWS4" s="606"/>
      <c r="DWT4" s="606"/>
      <c r="DWU4" s="606"/>
      <c r="DWV4" s="606"/>
      <c r="DWW4" s="606"/>
      <c r="DWX4" s="606"/>
      <c r="DWY4" s="606"/>
      <c r="DWZ4" s="606"/>
      <c r="DXA4" s="606"/>
      <c r="DXB4" s="606"/>
      <c r="DXC4" s="606"/>
      <c r="DXD4" s="606"/>
      <c r="DXE4" s="606"/>
      <c r="DXF4" s="606"/>
      <c r="DXG4" s="606"/>
      <c r="DXH4" s="606"/>
      <c r="DXI4" s="606"/>
      <c r="DXJ4" s="606"/>
      <c r="DXK4" s="606"/>
      <c r="DXL4" s="606"/>
      <c r="DXM4" s="606"/>
      <c r="DXN4" s="606"/>
      <c r="DXO4" s="606"/>
      <c r="DXP4" s="606"/>
      <c r="DXQ4" s="606"/>
      <c r="DXR4" s="606"/>
      <c r="DXS4" s="606"/>
      <c r="DXT4" s="606"/>
      <c r="DXU4" s="606"/>
      <c r="DXV4" s="606"/>
      <c r="DXW4" s="606"/>
      <c r="DXX4" s="606"/>
      <c r="DXY4" s="606"/>
      <c r="DXZ4" s="606"/>
      <c r="DYA4" s="606"/>
      <c r="DYB4" s="606"/>
      <c r="DYC4" s="606"/>
      <c r="DYD4" s="606"/>
      <c r="DYE4" s="606"/>
      <c r="DYF4" s="606"/>
      <c r="DYG4" s="606"/>
      <c r="DYH4" s="606"/>
      <c r="DYI4" s="606"/>
      <c r="DYJ4" s="606"/>
      <c r="DYK4" s="606"/>
      <c r="DYL4" s="606"/>
      <c r="DYM4" s="606"/>
      <c r="DYN4" s="606"/>
      <c r="DYO4" s="606"/>
      <c r="DYP4" s="606"/>
      <c r="DYQ4" s="606"/>
      <c r="DYR4" s="606"/>
      <c r="DYS4" s="606"/>
      <c r="DYT4" s="606"/>
      <c r="DYU4" s="606"/>
      <c r="DYV4" s="606"/>
      <c r="DYW4" s="606"/>
      <c r="DYX4" s="606"/>
      <c r="DYY4" s="606"/>
      <c r="DYZ4" s="606"/>
      <c r="DZA4" s="606"/>
      <c r="DZB4" s="606"/>
      <c r="DZC4" s="606"/>
      <c r="DZD4" s="606"/>
      <c r="DZE4" s="606"/>
      <c r="DZF4" s="606"/>
      <c r="DZG4" s="606"/>
      <c r="DZH4" s="606"/>
      <c r="DZI4" s="606"/>
      <c r="DZJ4" s="606"/>
      <c r="DZK4" s="606"/>
      <c r="DZL4" s="606"/>
      <c r="DZM4" s="606"/>
      <c r="DZN4" s="606"/>
      <c r="DZO4" s="606"/>
      <c r="DZP4" s="606"/>
      <c r="DZQ4" s="606"/>
      <c r="DZR4" s="606"/>
      <c r="DZS4" s="606"/>
      <c r="DZT4" s="606"/>
      <c r="DZU4" s="606"/>
      <c r="DZV4" s="606"/>
      <c r="DZW4" s="606"/>
      <c r="DZX4" s="606"/>
      <c r="DZY4" s="606"/>
      <c r="DZZ4" s="606"/>
      <c r="EAA4" s="606"/>
      <c r="EAB4" s="606"/>
      <c r="EAC4" s="606"/>
      <c r="EAD4" s="606"/>
      <c r="EAE4" s="606"/>
      <c r="EAF4" s="606"/>
      <c r="EAG4" s="606"/>
      <c r="EAH4" s="606"/>
      <c r="EAI4" s="606"/>
      <c r="EAJ4" s="606"/>
      <c r="EAK4" s="606"/>
      <c r="EAL4" s="606"/>
      <c r="EAM4" s="606"/>
      <c r="EAN4" s="606"/>
      <c r="EAO4" s="606"/>
      <c r="EAP4" s="606"/>
      <c r="EAQ4" s="606"/>
      <c r="EAR4" s="606"/>
      <c r="EAS4" s="606"/>
      <c r="EAT4" s="606"/>
      <c r="EAU4" s="606"/>
      <c r="EAV4" s="606"/>
      <c r="EAW4" s="606"/>
      <c r="EAX4" s="606"/>
      <c r="EAY4" s="606"/>
      <c r="EAZ4" s="606"/>
      <c r="EBA4" s="606"/>
      <c r="EBB4" s="606"/>
      <c r="EBC4" s="606"/>
      <c r="EBD4" s="606"/>
      <c r="EBE4" s="606"/>
      <c r="EBF4" s="606"/>
      <c r="EBG4" s="606"/>
      <c r="EBH4" s="606"/>
      <c r="EBI4" s="606"/>
      <c r="EBJ4" s="606"/>
      <c r="EBK4" s="606"/>
      <c r="EBL4" s="606"/>
      <c r="EBM4" s="606"/>
      <c r="EBN4" s="606"/>
      <c r="EBO4" s="606"/>
      <c r="EBP4" s="606"/>
      <c r="EBQ4" s="606"/>
      <c r="EBR4" s="606"/>
      <c r="EBS4" s="606"/>
      <c r="EBT4" s="606"/>
      <c r="EBU4" s="606"/>
      <c r="EBV4" s="606"/>
      <c r="EBW4" s="606"/>
      <c r="EBX4" s="606"/>
      <c r="EBY4" s="606"/>
      <c r="EBZ4" s="606"/>
      <c r="ECA4" s="606"/>
      <c r="ECB4" s="606"/>
      <c r="ECC4" s="606"/>
      <c r="ECD4" s="606"/>
      <c r="ECE4" s="606"/>
      <c r="ECF4" s="606"/>
      <c r="ECG4" s="606"/>
      <c r="ECH4" s="606"/>
      <c r="ECI4" s="606"/>
      <c r="ECJ4" s="606"/>
      <c r="ECK4" s="606"/>
      <c r="ECL4" s="606"/>
      <c r="ECM4" s="606"/>
      <c r="ECN4" s="606"/>
      <c r="ECO4" s="606"/>
      <c r="ECP4" s="606"/>
      <c r="ECQ4" s="606"/>
      <c r="ECR4" s="606"/>
      <c r="ECS4" s="606"/>
      <c r="ECT4" s="606"/>
      <c r="ECU4" s="606"/>
      <c r="ECV4" s="606"/>
      <c r="ECW4" s="606"/>
      <c r="ECX4" s="606"/>
      <c r="ECY4" s="606"/>
      <c r="ECZ4" s="606"/>
      <c r="EDA4" s="606"/>
      <c r="EDB4" s="606"/>
      <c r="EDC4" s="606"/>
      <c r="EDD4" s="606"/>
      <c r="EDE4" s="606"/>
      <c r="EDF4" s="606"/>
      <c r="EDG4" s="606"/>
      <c r="EDH4" s="606"/>
      <c r="EDI4" s="606"/>
      <c r="EDJ4" s="606"/>
      <c r="EDK4" s="606"/>
      <c r="EDL4" s="606"/>
      <c r="EDM4" s="606"/>
      <c r="EDN4" s="606"/>
      <c r="EDO4" s="606"/>
      <c r="EDP4" s="606"/>
      <c r="EDQ4" s="606"/>
      <c r="EDR4" s="606"/>
      <c r="EDS4" s="606"/>
      <c r="EDT4" s="606"/>
      <c r="EDU4" s="606"/>
      <c r="EDV4" s="606"/>
      <c r="EDW4" s="606"/>
      <c r="EDX4" s="606"/>
      <c r="EDY4" s="606"/>
      <c r="EDZ4" s="606"/>
      <c r="EEA4" s="606"/>
      <c r="EEB4" s="606"/>
      <c r="EEC4" s="606"/>
      <c r="EED4" s="606"/>
      <c r="EEE4" s="606"/>
      <c r="EEF4" s="606"/>
      <c r="EEG4" s="606"/>
      <c r="EEH4" s="606"/>
      <c r="EEI4" s="606"/>
      <c r="EEJ4" s="606"/>
      <c r="EEK4" s="606"/>
      <c r="EEL4" s="606"/>
      <c r="EEM4" s="606"/>
      <c r="EEN4" s="606"/>
      <c r="EEO4" s="606"/>
      <c r="EEP4" s="606"/>
      <c r="EEQ4" s="606"/>
      <c r="EER4" s="606"/>
      <c r="EES4" s="606"/>
      <c r="EET4" s="606"/>
      <c r="EEU4" s="606"/>
      <c r="EEV4" s="606"/>
      <c r="EEW4" s="606"/>
      <c r="EEX4" s="606"/>
      <c r="EEY4" s="606"/>
      <c r="EEZ4" s="606"/>
      <c r="EFA4" s="606"/>
      <c r="EFB4" s="606"/>
      <c r="EFC4" s="606"/>
      <c r="EFD4" s="606"/>
      <c r="EFE4" s="606"/>
      <c r="EFF4" s="606"/>
      <c r="EFG4" s="606"/>
      <c r="EFH4" s="606"/>
      <c r="EFI4" s="606"/>
      <c r="EFJ4" s="606"/>
      <c r="EFK4" s="606"/>
      <c r="EFL4" s="606"/>
      <c r="EFM4" s="606"/>
      <c r="EFN4" s="606"/>
      <c r="EFO4" s="606"/>
      <c r="EFP4" s="606"/>
      <c r="EFQ4" s="606"/>
      <c r="EFR4" s="606"/>
      <c r="EFS4" s="606"/>
      <c r="EFT4" s="606"/>
      <c r="EFU4" s="606"/>
      <c r="EFV4" s="606"/>
      <c r="EFW4" s="606"/>
      <c r="EFX4" s="606"/>
      <c r="EFY4" s="606"/>
      <c r="EFZ4" s="606"/>
      <c r="EGA4" s="606"/>
      <c r="EGB4" s="606"/>
      <c r="EGC4" s="606"/>
      <c r="EGD4" s="606"/>
      <c r="EGE4" s="606"/>
      <c r="EGF4" s="606"/>
      <c r="EGG4" s="606"/>
      <c r="EGH4" s="606"/>
      <c r="EGI4" s="606"/>
      <c r="EGJ4" s="606"/>
      <c r="EGK4" s="606"/>
      <c r="EGL4" s="606"/>
      <c r="EGM4" s="606"/>
      <c r="EGN4" s="606"/>
      <c r="EGO4" s="606"/>
      <c r="EGP4" s="606"/>
      <c r="EGQ4" s="606"/>
      <c r="EGR4" s="606"/>
      <c r="EGS4" s="606"/>
      <c r="EGT4" s="606"/>
      <c r="EGU4" s="606"/>
      <c r="EGV4" s="606"/>
      <c r="EGW4" s="606"/>
      <c r="EGX4" s="606"/>
      <c r="EGY4" s="606"/>
      <c r="EGZ4" s="606"/>
      <c r="EHA4" s="606"/>
      <c r="EHB4" s="606"/>
      <c r="EHC4" s="606"/>
      <c r="EHD4" s="606"/>
      <c r="EHE4" s="606"/>
      <c r="EHF4" s="606"/>
      <c r="EHG4" s="606"/>
      <c r="EHH4" s="606"/>
      <c r="EHI4" s="606"/>
      <c r="EHJ4" s="606"/>
      <c r="EHK4" s="606"/>
      <c r="EHL4" s="606"/>
      <c r="EHM4" s="606"/>
      <c r="EHN4" s="606"/>
      <c r="EHO4" s="606"/>
      <c r="EHP4" s="606"/>
      <c r="EHQ4" s="606"/>
      <c r="EHR4" s="606"/>
      <c r="EHS4" s="606"/>
      <c r="EHT4" s="606"/>
      <c r="EHU4" s="606"/>
      <c r="EHV4" s="606"/>
      <c r="EHW4" s="606"/>
      <c r="EHX4" s="606"/>
      <c r="EHY4" s="606"/>
      <c r="EHZ4" s="606"/>
      <c r="EIA4" s="606"/>
      <c r="EIB4" s="606"/>
      <c r="EIC4" s="606"/>
      <c r="EID4" s="606"/>
      <c r="EIE4" s="606"/>
      <c r="EIF4" s="606"/>
      <c r="EIG4" s="606"/>
      <c r="EIH4" s="606"/>
      <c r="EII4" s="606"/>
      <c r="EIJ4" s="606"/>
      <c r="EIK4" s="606"/>
      <c r="EIL4" s="606"/>
      <c r="EIM4" s="606"/>
      <c r="EIN4" s="606"/>
      <c r="EIO4" s="606"/>
      <c r="EIP4" s="606"/>
      <c r="EIQ4" s="606"/>
      <c r="EIR4" s="606"/>
      <c r="EIS4" s="606"/>
      <c r="EIT4" s="606"/>
      <c r="EIU4" s="606"/>
      <c r="EIV4" s="606"/>
      <c r="EIW4" s="606"/>
      <c r="EIX4" s="606"/>
      <c r="EIY4" s="606"/>
      <c r="EIZ4" s="606"/>
      <c r="EJA4" s="606"/>
      <c r="EJB4" s="606"/>
      <c r="EJC4" s="606"/>
      <c r="EJD4" s="606"/>
      <c r="EJE4" s="606"/>
      <c r="EJF4" s="606"/>
      <c r="EJG4" s="606"/>
      <c r="EJH4" s="606"/>
      <c r="EJI4" s="606"/>
      <c r="EJJ4" s="606"/>
      <c r="EJK4" s="606"/>
      <c r="EJL4" s="606"/>
      <c r="EJM4" s="606"/>
      <c r="EJN4" s="606"/>
      <c r="EJO4" s="606"/>
      <c r="EJP4" s="606"/>
      <c r="EJQ4" s="606"/>
      <c r="EJR4" s="606"/>
      <c r="EJS4" s="606"/>
      <c r="EJT4" s="606"/>
      <c r="EJU4" s="606"/>
      <c r="EJV4" s="606"/>
      <c r="EJW4" s="606"/>
      <c r="EJX4" s="606"/>
      <c r="EJY4" s="606"/>
      <c r="EJZ4" s="606"/>
      <c r="EKA4" s="606"/>
      <c r="EKB4" s="606"/>
      <c r="EKC4" s="606"/>
      <c r="EKD4" s="606"/>
      <c r="EKE4" s="606"/>
      <c r="EKF4" s="606"/>
      <c r="EKG4" s="606"/>
      <c r="EKH4" s="606"/>
      <c r="EKI4" s="606"/>
      <c r="EKJ4" s="606"/>
      <c r="EKK4" s="606"/>
      <c r="EKL4" s="606"/>
      <c r="EKM4" s="606"/>
      <c r="EKN4" s="606"/>
      <c r="EKO4" s="606"/>
      <c r="EKP4" s="606"/>
      <c r="EKQ4" s="606"/>
      <c r="EKR4" s="606"/>
      <c r="EKS4" s="606"/>
      <c r="EKT4" s="606"/>
      <c r="EKU4" s="606"/>
      <c r="EKV4" s="606"/>
      <c r="EKW4" s="606"/>
      <c r="EKX4" s="606"/>
      <c r="EKY4" s="606"/>
      <c r="EKZ4" s="606"/>
      <c r="ELA4" s="606"/>
      <c r="ELB4" s="606"/>
      <c r="ELC4" s="606"/>
      <c r="ELD4" s="606"/>
      <c r="ELE4" s="606"/>
      <c r="ELF4" s="606"/>
      <c r="ELG4" s="606"/>
      <c r="ELH4" s="606"/>
      <c r="ELI4" s="606"/>
      <c r="ELJ4" s="606"/>
      <c r="ELK4" s="606"/>
      <c r="ELL4" s="606"/>
      <c r="ELM4" s="606"/>
      <c r="ELN4" s="606"/>
      <c r="ELO4" s="606"/>
      <c r="ELP4" s="606"/>
      <c r="ELQ4" s="606"/>
      <c r="ELR4" s="606"/>
      <c r="ELS4" s="606"/>
      <c r="ELT4" s="606"/>
      <c r="ELU4" s="606"/>
      <c r="ELV4" s="606"/>
      <c r="ELW4" s="606"/>
      <c r="ELX4" s="606"/>
      <c r="ELY4" s="606"/>
      <c r="ELZ4" s="606"/>
      <c r="EMA4" s="606"/>
      <c r="EMB4" s="606"/>
      <c r="EMC4" s="606"/>
      <c r="EMD4" s="606"/>
      <c r="EME4" s="606"/>
      <c r="EMF4" s="606"/>
      <c r="EMG4" s="606"/>
      <c r="EMH4" s="606"/>
      <c r="EMI4" s="606"/>
      <c r="EMJ4" s="606"/>
      <c r="EMK4" s="606"/>
      <c r="EML4" s="606"/>
      <c r="EMM4" s="606"/>
      <c r="EMN4" s="606"/>
      <c r="EMO4" s="606"/>
      <c r="EMP4" s="606"/>
      <c r="EMQ4" s="606"/>
      <c r="EMR4" s="606"/>
      <c r="EMS4" s="606"/>
      <c r="EMT4" s="606"/>
      <c r="EMU4" s="606"/>
      <c r="EMV4" s="606"/>
      <c r="EMW4" s="606"/>
      <c r="EMX4" s="606"/>
      <c r="EMY4" s="606"/>
      <c r="EMZ4" s="606"/>
      <c r="ENA4" s="606"/>
      <c r="ENB4" s="606"/>
      <c r="ENC4" s="606"/>
      <c r="END4" s="606"/>
      <c r="ENE4" s="606"/>
      <c r="ENF4" s="606"/>
      <c r="ENG4" s="606"/>
      <c r="ENH4" s="606"/>
      <c r="ENI4" s="606"/>
      <c r="ENJ4" s="606"/>
      <c r="ENK4" s="606"/>
      <c r="ENL4" s="606"/>
      <c r="ENM4" s="606"/>
      <c r="ENN4" s="606"/>
      <c r="ENO4" s="606"/>
      <c r="ENP4" s="606"/>
      <c r="ENQ4" s="606"/>
      <c r="ENR4" s="606"/>
      <c r="ENS4" s="606"/>
      <c r="ENT4" s="606"/>
      <c r="ENU4" s="606"/>
      <c r="ENV4" s="606"/>
      <c r="ENW4" s="606"/>
      <c r="ENX4" s="606"/>
      <c r="ENY4" s="606"/>
      <c r="ENZ4" s="606"/>
      <c r="EOA4" s="606"/>
      <c r="EOB4" s="606"/>
      <c r="EOC4" s="606"/>
      <c r="EOD4" s="606"/>
      <c r="EOE4" s="606"/>
      <c r="EOF4" s="606"/>
      <c r="EOG4" s="606"/>
      <c r="EOH4" s="606"/>
      <c r="EOI4" s="606"/>
      <c r="EOJ4" s="606"/>
      <c r="EOK4" s="606"/>
      <c r="EOL4" s="606"/>
      <c r="EOM4" s="606"/>
      <c r="EON4" s="606"/>
      <c r="EOO4" s="606"/>
      <c r="EOP4" s="606"/>
      <c r="EOQ4" s="606"/>
      <c r="EOR4" s="606"/>
      <c r="EOS4" s="606"/>
      <c r="EOT4" s="606"/>
      <c r="EOU4" s="606"/>
      <c r="EOV4" s="606"/>
      <c r="EOW4" s="606"/>
      <c r="EOX4" s="606"/>
      <c r="EOY4" s="606"/>
      <c r="EOZ4" s="606"/>
      <c r="EPA4" s="606"/>
      <c r="EPB4" s="606"/>
      <c r="EPC4" s="606"/>
      <c r="EPD4" s="606"/>
      <c r="EPE4" s="606"/>
      <c r="EPF4" s="606"/>
      <c r="EPG4" s="606"/>
      <c r="EPH4" s="606"/>
      <c r="EPI4" s="606"/>
      <c r="EPJ4" s="606"/>
      <c r="EPK4" s="606"/>
      <c r="EPL4" s="606"/>
      <c r="EPM4" s="606"/>
      <c r="EPN4" s="606"/>
      <c r="EPO4" s="606"/>
      <c r="EPP4" s="606"/>
      <c r="EPQ4" s="606"/>
      <c r="EPR4" s="606"/>
      <c r="EPS4" s="606"/>
      <c r="EPT4" s="606"/>
      <c r="EPU4" s="606"/>
      <c r="EPV4" s="606"/>
      <c r="EPW4" s="606"/>
      <c r="EPX4" s="606"/>
      <c r="EPY4" s="606"/>
      <c r="EPZ4" s="606"/>
      <c r="EQA4" s="606"/>
      <c r="EQB4" s="606"/>
      <c r="EQC4" s="606"/>
      <c r="EQD4" s="606"/>
      <c r="EQE4" s="606"/>
      <c r="EQF4" s="606"/>
      <c r="EQG4" s="606"/>
      <c r="EQH4" s="606"/>
      <c r="EQI4" s="606"/>
      <c r="EQJ4" s="606"/>
      <c r="EQK4" s="606"/>
      <c r="EQL4" s="606"/>
      <c r="EQM4" s="606"/>
      <c r="EQN4" s="606"/>
      <c r="EQO4" s="606"/>
      <c r="EQP4" s="606"/>
      <c r="EQQ4" s="606"/>
      <c r="EQR4" s="606"/>
      <c r="EQS4" s="606"/>
      <c r="EQT4" s="606"/>
      <c r="EQU4" s="606"/>
      <c r="EQV4" s="606"/>
      <c r="EQW4" s="606"/>
      <c r="EQX4" s="606"/>
      <c r="EQY4" s="606"/>
      <c r="EQZ4" s="606"/>
      <c r="ERA4" s="606"/>
      <c r="ERB4" s="606"/>
      <c r="ERC4" s="606"/>
      <c r="ERD4" s="606"/>
      <c r="ERE4" s="606"/>
      <c r="ERF4" s="606"/>
      <c r="ERG4" s="606"/>
      <c r="ERH4" s="606"/>
      <c r="ERI4" s="606"/>
      <c r="ERJ4" s="606"/>
      <c r="ERK4" s="606"/>
      <c r="ERL4" s="606"/>
      <c r="ERM4" s="606"/>
      <c r="ERN4" s="606"/>
      <c r="ERO4" s="606"/>
      <c r="ERP4" s="606"/>
      <c r="ERQ4" s="606"/>
      <c r="ERR4" s="606"/>
      <c r="ERS4" s="606"/>
      <c r="ERT4" s="606"/>
      <c r="ERU4" s="606"/>
      <c r="ERV4" s="606"/>
      <c r="ERW4" s="606"/>
      <c r="ERX4" s="606"/>
      <c r="ERY4" s="606"/>
      <c r="ERZ4" s="606"/>
      <c r="ESA4" s="606"/>
      <c r="ESB4" s="606"/>
      <c r="ESC4" s="606"/>
      <c r="ESD4" s="606"/>
      <c r="ESE4" s="606"/>
      <c r="ESF4" s="606"/>
      <c r="ESG4" s="606"/>
      <c r="ESH4" s="606"/>
      <c r="ESI4" s="606"/>
      <c r="ESJ4" s="606"/>
      <c r="ESK4" s="606"/>
      <c r="ESL4" s="606"/>
      <c r="ESM4" s="606"/>
      <c r="ESN4" s="606"/>
      <c r="ESO4" s="606"/>
      <c r="ESP4" s="606"/>
      <c r="ESQ4" s="606"/>
      <c r="ESR4" s="606"/>
      <c r="ESS4" s="606"/>
      <c r="EST4" s="606"/>
      <c r="ESU4" s="606"/>
      <c r="ESV4" s="606"/>
      <c r="ESW4" s="606"/>
      <c r="ESX4" s="606"/>
      <c r="ESY4" s="606"/>
      <c r="ESZ4" s="606"/>
      <c r="ETA4" s="606"/>
      <c r="ETB4" s="606"/>
      <c r="ETC4" s="606"/>
      <c r="ETD4" s="606"/>
      <c r="ETE4" s="606"/>
      <c r="ETF4" s="606"/>
      <c r="ETG4" s="606"/>
      <c r="ETH4" s="606"/>
      <c r="ETI4" s="606"/>
      <c r="ETJ4" s="606"/>
      <c r="ETK4" s="606"/>
      <c r="ETL4" s="606"/>
      <c r="ETM4" s="606"/>
      <c r="ETN4" s="606"/>
      <c r="ETO4" s="606"/>
      <c r="ETP4" s="606"/>
      <c r="ETQ4" s="606"/>
      <c r="ETR4" s="606"/>
      <c r="ETS4" s="606"/>
      <c r="ETT4" s="606"/>
      <c r="ETU4" s="606"/>
      <c r="ETV4" s="606"/>
      <c r="ETW4" s="606"/>
      <c r="ETX4" s="606"/>
      <c r="ETY4" s="606"/>
      <c r="ETZ4" s="606"/>
      <c r="EUA4" s="606"/>
      <c r="EUB4" s="606"/>
      <c r="EUC4" s="606"/>
      <c r="EUD4" s="606"/>
      <c r="EUE4" s="606"/>
      <c r="EUF4" s="606"/>
      <c r="EUG4" s="606"/>
      <c r="EUH4" s="606"/>
      <c r="EUI4" s="606"/>
      <c r="EUJ4" s="606"/>
      <c r="EUK4" s="606"/>
      <c r="EUL4" s="606"/>
      <c r="EUM4" s="606"/>
      <c r="EUN4" s="606"/>
      <c r="EUO4" s="606"/>
      <c r="EUP4" s="606"/>
      <c r="EUQ4" s="606"/>
      <c r="EUR4" s="606"/>
      <c r="EUS4" s="606"/>
      <c r="EUT4" s="606"/>
      <c r="EUU4" s="606"/>
      <c r="EUV4" s="606"/>
      <c r="EUW4" s="606"/>
      <c r="EUX4" s="606"/>
      <c r="EUY4" s="606"/>
      <c r="EUZ4" s="606"/>
      <c r="EVA4" s="606"/>
      <c r="EVB4" s="606"/>
      <c r="EVC4" s="606"/>
      <c r="EVD4" s="606"/>
      <c r="EVE4" s="606"/>
      <c r="EVF4" s="606"/>
      <c r="EVG4" s="606"/>
      <c r="EVH4" s="606"/>
      <c r="EVI4" s="606"/>
      <c r="EVJ4" s="606"/>
      <c r="EVK4" s="606"/>
      <c r="EVL4" s="606"/>
      <c r="EVM4" s="606"/>
      <c r="EVN4" s="606"/>
      <c r="EVO4" s="606"/>
      <c r="EVP4" s="606"/>
      <c r="EVQ4" s="606"/>
      <c r="EVR4" s="606"/>
      <c r="EVS4" s="606"/>
      <c r="EVT4" s="606"/>
      <c r="EVU4" s="606"/>
      <c r="EVV4" s="606"/>
      <c r="EVW4" s="606"/>
      <c r="EVX4" s="606"/>
      <c r="EVY4" s="606"/>
      <c r="EVZ4" s="606"/>
      <c r="EWA4" s="606"/>
      <c r="EWB4" s="606"/>
      <c r="EWC4" s="606"/>
      <c r="EWD4" s="606"/>
      <c r="EWE4" s="606"/>
      <c r="EWF4" s="606"/>
      <c r="EWG4" s="606"/>
      <c r="EWH4" s="606"/>
      <c r="EWI4" s="606"/>
      <c r="EWJ4" s="606"/>
      <c r="EWK4" s="606"/>
      <c r="EWL4" s="606"/>
      <c r="EWM4" s="606"/>
      <c r="EWN4" s="606"/>
      <c r="EWO4" s="606"/>
      <c r="EWP4" s="606"/>
      <c r="EWQ4" s="606"/>
      <c r="EWR4" s="606"/>
      <c r="EWS4" s="606"/>
      <c r="EWT4" s="606"/>
      <c r="EWU4" s="606"/>
      <c r="EWV4" s="606"/>
      <c r="EWW4" s="606"/>
      <c r="EWX4" s="606"/>
      <c r="EWY4" s="606"/>
      <c r="EWZ4" s="606"/>
      <c r="EXA4" s="606"/>
      <c r="EXB4" s="606"/>
      <c r="EXC4" s="606"/>
      <c r="EXD4" s="606"/>
      <c r="EXE4" s="606"/>
      <c r="EXF4" s="606"/>
      <c r="EXG4" s="606"/>
      <c r="EXH4" s="606"/>
      <c r="EXI4" s="606"/>
      <c r="EXJ4" s="606"/>
      <c r="EXK4" s="606"/>
      <c r="EXL4" s="606"/>
      <c r="EXM4" s="606"/>
      <c r="EXN4" s="606"/>
      <c r="EXO4" s="606"/>
      <c r="EXP4" s="606"/>
      <c r="EXQ4" s="606"/>
      <c r="EXR4" s="606"/>
      <c r="EXS4" s="606"/>
      <c r="EXT4" s="606"/>
      <c r="EXU4" s="606"/>
      <c r="EXV4" s="606"/>
      <c r="EXW4" s="606"/>
      <c r="EXX4" s="606"/>
      <c r="EXY4" s="606"/>
      <c r="EXZ4" s="606"/>
      <c r="EYA4" s="606"/>
      <c r="EYB4" s="606"/>
      <c r="EYC4" s="606"/>
      <c r="EYD4" s="606"/>
      <c r="EYE4" s="606"/>
      <c r="EYF4" s="606"/>
      <c r="EYG4" s="606"/>
      <c r="EYH4" s="606"/>
      <c r="EYI4" s="606"/>
      <c r="EYJ4" s="606"/>
      <c r="EYK4" s="606"/>
      <c r="EYL4" s="606"/>
      <c r="EYM4" s="606"/>
      <c r="EYN4" s="606"/>
      <c r="EYO4" s="606"/>
      <c r="EYP4" s="606"/>
      <c r="EYQ4" s="606"/>
      <c r="EYR4" s="606"/>
      <c r="EYS4" s="606"/>
      <c r="EYT4" s="606"/>
      <c r="EYU4" s="606"/>
      <c r="EYV4" s="606"/>
      <c r="EYW4" s="606"/>
      <c r="EYX4" s="606"/>
      <c r="EYY4" s="606"/>
      <c r="EYZ4" s="606"/>
      <c r="EZA4" s="606"/>
      <c r="EZB4" s="606"/>
      <c r="EZC4" s="606"/>
      <c r="EZD4" s="606"/>
      <c r="EZE4" s="606"/>
      <c r="EZF4" s="606"/>
      <c r="EZG4" s="606"/>
      <c r="EZH4" s="606"/>
      <c r="EZI4" s="606"/>
      <c r="EZJ4" s="606"/>
      <c r="EZK4" s="606"/>
      <c r="EZL4" s="606"/>
      <c r="EZM4" s="606"/>
      <c r="EZN4" s="606"/>
      <c r="EZO4" s="606"/>
      <c r="EZP4" s="606"/>
      <c r="EZQ4" s="606"/>
      <c r="EZR4" s="606"/>
      <c r="EZS4" s="606"/>
      <c r="EZT4" s="606"/>
      <c r="EZU4" s="606"/>
      <c r="EZV4" s="606"/>
      <c r="EZW4" s="606"/>
      <c r="EZX4" s="606"/>
      <c r="EZY4" s="606"/>
      <c r="EZZ4" s="606"/>
      <c r="FAA4" s="606"/>
      <c r="FAB4" s="606"/>
      <c r="FAC4" s="606"/>
      <c r="FAD4" s="606"/>
      <c r="FAE4" s="606"/>
      <c r="FAF4" s="606"/>
      <c r="FAG4" s="606"/>
      <c r="FAH4" s="606"/>
      <c r="FAI4" s="606"/>
      <c r="FAJ4" s="606"/>
      <c r="FAK4" s="606"/>
      <c r="FAL4" s="606"/>
      <c r="FAM4" s="606"/>
      <c r="FAN4" s="606"/>
      <c r="FAO4" s="606"/>
      <c r="FAP4" s="606"/>
      <c r="FAQ4" s="606"/>
      <c r="FAR4" s="606"/>
      <c r="FAS4" s="606"/>
      <c r="FAT4" s="606"/>
      <c r="FAU4" s="606"/>
      <c r="FAV4" s="606"/>
      <c r="FAW4" s="606"/>
      <c r="FAX4" s="606"/>
      <c r="FAY4" s="606"/>
      <c r="FAZ4" s="606"/>
      <c r="FBA4" s="606"/>
      <c r="FBB4" s="606"/>
      <c r="FBC4" s="606"/>
      <c r="FBD4" s="606"/>
      <c r="FBE4" s="606"/>
      <c r="FBF4" s="606"/>
      <c r="FBG4" s="606"/>
      <c r="FBH4" s="606"/>
      <c r="FBI4" s="606"/>
      <c r="FBJ4" s="606"/>
      <c r="FBK4" s="606"/>
      <c r="FBL4" s="606"/>
      <c r="FBM4" s="606"/>
      <c r="FBN4" s="606"/>
      <c r="FBO4" s="606"/>
      <c r="FBP4" s="606"/>
      <c r="FBQ4" s="606"/>
      <c r="FBR4" s="606"/>
      <c r="FBS4" s="606"/>
      <c r="FBT4" s="606"/>
      <c r="FBU4" s="606"/>
      <c r="FBV4" s="606"/>
      <c r="FBW4" s="606"/>
      <c r="FBX4" s="606"/>
      <c r="FBY4" s="606"/>
      <c r="FBZ4" s="606"/>
      <c r="FCA4" s="606"/>
      <c r="FCB4" s="606"/>
      <c r="FCC4" s="606"/>
      <c r="FCD4" s="606"/>
      <c r="FCE4" s="606"/>
      <c r="FCF4" s="606"/>
      <c r="FCG4" s="606"/>
      <c r="FCH4" s="606"/>
      <c r="FCI4" s="606"/>
      <c r="FCJ4" s="606"/>
      <c r="FCK4" s="606"/>
      <c r="FCL4" s="606"/>
      <c r="FCM4" s="606"/>
      <c r="FCN4" s="606"/>
      <c r="FCO4" s="606"/>
      <c r="FCP4" s="606"/>
      <c r="FCQ4" s="606"/>
      <c r="FCR4" s="606"/>
      <c r="FCS4" s="606"/>
      <c r="FCT4" s="606"/>
      <c r="FCU4" s="606"/>
      <c r="FCV4" s="606"/>
      <c r="FCW4" s="606"/>
      <c r="FCX4" s="606"/>
      <c r="FCY4" s="606"/>
      <c r="FCZ4" s="606"/>
      <c r="FDA4" s="606"/>
      <c r="FDB4" s="606"/>
      <c r="FDC4" s="606"/>
      <c r="FDD4" s="606"/>
      <c r="FDE4" s="606"/>
      <c r="FDF4" s="606"/>
      <c r="FDG4" s="606"/>
      <c r="FDH4" s="606"/>
      <c r="FDI4" s="606"/>
      <c r="FDJ4" s="606"/>
      <c r="FDK4" s="606"/>
      <c r="FDL4" s="606"/>
      <c r="FDM4" s="606"/>
      <c r="FDN4" s="606"/>
      <c r="FDO4" s="606"/>
      <c r="FDP4" s="606"/>
      <c r="FDQ4" s="606"/>
      <c r="FDR4" s="606"/>
      <c r="FDS4" s="606"/>
      <c r="FDT4" s="606"/>
      <c r="FDU4" s="606"/>
      <c r="FDV4" s="606"/>
      <c r="FDW4" s="606"/>
      <c r="FDX4" s="606"/>
      <c r="FDY4" s="606"/>
      <c r="FDZ4" s="606"/>
      <c r="FEA4" s="606"/>
      <c r="FEB4" s="606"/>
      <c r="FEC4" s="606"/>
      <c r="FED4" s="606"/>
      <c r="FEE4" s="606"/>
      <c r="FEF4" s="606"/>
      <c r="FEG4" s="606"/>
      <c r="FEH4" s="606"/>
      <c r="FEI4" s="606"/>
      <c r="FEJ4" s="606"/>
      <c r="FEK4" s="606"/>
      <c r="FEL4" s="606"/>
      <c r="FEM4" s="606"/>
      <c r="FEN4" s="606"/>
      <c r="FEO4" s="606"/>
      <c r="FEP4" s="606"/>
      <c r="FEQ4" s="606"/>
      <c r="FER4" s="606"/>
      <c r="FES4" s="606"/>
      <c r="FET4" s="606"/>
      <c r="FEU4" s="606"/>
      <c r="FEV4" s="606"/>
      <c r="FEW4" s="606"/>
      <c r="FEX4" s="606"/>
      <c r="FEY4" s="606"/>
      <c r="FEZ4" s="606"/>
      <c r="FFA4" s="606"/>
      <c r="FFB4" s="606"/>
      <c r="FFC4" s="606"/>
      <c r="FFD4" s="606"/>
      <c r="FFE4" s="606"/>
      <c r="FFF4" s="606"/>
      <c r="FFG4" s="606"/>
      <c r="FFH4" s="606"/>
      <c r="FFI4" s="606"/>
      <c r="FFJ4" s="606"/>
      <c r="FFK4" s="606"/>
      <c r="FFL4" s="606"/>
      <c r="FFM4" s="606"/>
      <c r="FFN4" s="606"/>
      <c r="FFO4" s="606"/>
      <c r="FFP4" s="606"/>
      <c r="FFQ4" s="606"/>
      <c r="FFR4" s="606"/>
      <c r="FFS4" s="606"/>
      <c r="FFT4" s="606"/>
      <c r="FFU4" s="606"/>
      <c r="FFV4" s="606"/>
      <c r="FFW4" s="606"/>
      <c r="FFX4" s="606"/>
      <c r="FFY4" s="606"/>
      <c r="FFZ4" s="606"/>
      <c r="FGA4" s="606"/>
      <c r="FGB4" s="606"/>
      <c r="FGC4" s="606"/>
      <c r="FGD4" s="606"/>
      <c r="FGE4" s="606"/>
      <c r="FGF4" s="606"/>
      <c r="FGG4" s="606"/>
      <c r="FGH4" s="606"/>
      <c r="FGI4" s="606"/>
      <c r="FGJ4" s="606"/>
      <c r="FGK4" s="606"/>
      <c r="FGL4" s="606"/>
      <c r="FGM4" s="606"/>
      <c r="FGN4" s="606"/>
      <c r="FGO4" s="606"/>
      <c r="FGP4" s="606"/>
      <c r="FGQ4" s="606"/>
      <c r="FGR4" s="606"/>
      <c r="FGS4" s="606"/>
      <c r="FGT4" s="606"/>
      <c r="FGU4" s="606"/>
      <c r="FGV4" s="606"/>
      <c r="FGW4" s="606"/>
      <c r="FGX4" s="606"/>
      <c r="FGY4" s="606"/>
      <c r="FGZ4" s="606"/>
      <c r="FHA4" s="606"/>
      <c r="FHB4" s="606"/>
      <c r="FHC4" s="606"/>
      <c r="FHD4" s="606"/>
      <c r="FHE4" s="606"/>
      <c r="FHF4" s="606"/>
      <c r="FHG4" s="606"/>
      <c r="FHH4" s="606"/>
      <c r="FHI4" s="606"/>
      <c r="FHJ4" s="606"/>
      <c r="FHK4" s="606"/>
      <c r="FHL4" s="606"/>
      <c r="FHM4" s="606"/>
      <c r="FHN4" s="606"/>
      <c r="FHO4" s="606"/>
      <c r="FHP4" s="606"/>
      <c r="FHQ4" s="606"/>
      <c r="FHR4" s="606"/>
      <c r="FHS4" s="606"/>
      <c r="FHT4" s="606"/>
      <c r="FHU4" s="606"/>
      <c r="FHV4" s="606"/>
      <c r="FHW4" s="606"/>
      <c r="FHX4" s="606"/>
      <c r="FHY4" s="606"/>
      <c r="FHZ4" s="606"/>
      <c r="FIA4" s="606"/>
      <c r="FIB4" s="606"/>
      <c r="FIC4" s="606"/>
      <c r="FID4" s="606"/>
      <c r="FIE4" s="606"/>
      <c r="FIF4" s="606"/>
      <c r="FIG4" s="606"/>
      <c r="FIH4" s="606"/>
      <c r="FII4" s="606"/>
      <c r="FIJ4" s="606"/>
      <c r="FIK4" s="606"/>
      <c r="FIL4" s="606"/>
      <c r="FIM4" s="606"/>
      <c r="FIN4" s="606"/>
      <c r="FIO4" s="606"/>
      <c r="FIP4" s="606"/>
      <c r="FIQ4" s="606"/>
      <c r="FIR4" s="606"/>
      <c r="FIS4" s="606"/>
      <c r="FIT4" s="606"/>
      <c r="FIU4" s="606"/>
      <c r="FIV4" s="606"/>
      <c r="FIW4" s="606"/>
      <c r="FIX4" s="606"/>
      <c r="FIY4" s="606"/>
      <c r="FIZ4" s="606"/>
      <c r="FJA4" s="606"/>
      <c r="FJB4" s="606"/>
      <c r="FJC4" s="606"/>
      <c r="FJD4" s="606"/>
      <c r="FJE4" s="606"/>
      <c r="FJF4" s="606"/>
      <c r="FJG4" s="606"/>
      <c r="FJH4" s="606"/>
      <c r="FJI4" s="606"/>
      <c r="FJJ4" s="606"/>
      <c r="FJK4" s="606"/>
      <c r="FJL4" s="606"/>
      <c r="FJM4" s="606"/>
      <c r="FJN4" s="606"/>
      <c r="FJO4" s="606"/>
      <c r="FJP4" s="606"/>
      <c r="FJQ4" s="606"/>
      <c r="FJR4" s="606"/>
      <c r="FJS4" s="606"/>
      <c r="FJT4" s="606"/>
      <c r="FJU4" s="606"/>
      <c r="FJV4" s="606"/>
      <c r="FJW4" s="606"/>
      <c r="FJX4" s="606"/>
      <c r="FJY4" s="606"/>
      <c r="FJZ4" s="606"/>
      <c r="FKA4" s="606"/>
      <c r="FKB4" s="606"/>
      <c r="FKC4" s="606"/>
      <c r="FKD4" s="606"/>
      <c r="FKE4" s="606"/>
      <c r="FKF4" s="606"/>
      <c r="FKG4" s="606"/>
      <c r="FKH4" s="606"/>
      <c r="FKI4" s="606"/>
      <c r="FKJ4" s="606"/>
      <c r="FKK4" s="606"/>
      <c r="FKL4" s="606"/>
      <c r="FKM4" s="606"/>
      <c r="FKN4" s="606"/>
      <c r="FKO4" s="606"/>
      <c r="FKP4" s="606"/>
      <c r="FKQ4" s="606"/>
      <c r="FKR4" s="606"/>
      <c r="FKS4" s="606"/>
      <c r="FKT4" s="606"/>
      <c r="FKU4" s="606"/>
      <c r="FKV4" s="606"/>
      <c r="FKW4" s="606"/>
      <c r="FKX4" s="606"/>
      <c r="FKY4" s="606"/>
      <c r="FKZ4" s="606"/>
      <c r="FLA4" s="606"/>
      <c r="FLB4" s="606"/>
      <c r="FLC4" s="606"/>
      <c r="FLD4" s="606"/>
      <c r="FLE4" s="606"/>
      <c r="FLF4" s="606"/>
      <c r="FLG4" s="606"/>
      <c r="FLH4" s="606"/>
      <c r="FLI4" s="606"/>
      <c r="FLJ4" s="606"/>
      <c r="FLK4" s="606"/>
      <c r="FLL4" s="606"/>
      <c r="FLM4" s="606"/>
      <c r="FLN4" s="606"/>
      <c r="FLO4" s="606"/>
      <c r="FLP4" s="606"/>
      <c r="FLQ4" s="606"/>
      <c r="FLR4" s="606"/>
      <c r="FLS4" s="606"/>
      <c r="FLT4" s="606"/>
      <c r="FLU4" s="606"/>
      <c r="FLV4" s="606"/>
      <c r="FLW4" s="606"/>
      <c r="FLX4" s="606"/>
      <c r="FLY4" s="606"/>
      <c r="FLZ4" s="606"/>
      <c r="FMA4" s="606"/>
      <c r="FMB4" s="606"/>
      <c r="FMC4" s="606"/>
      <c r="FMD4" s="606"/>
      <c r="FME4" s="606"/>
      <c r="FMF4" s="606"/>
      <c r="FMG4" s="606"/>
      <c r="FMH4" s="606"/>
      <c r="FMI4" s="606"/>
      <c r="FMJ4" s="606"/>
      <c r="FMK4" s="606"/>
      <c r="FML4" s="606"/>
      <c r="FMM4" s="606"/>
      <c r="FMN4" s="606"/>
      <c r="FMO4" s="606"/>
      <c r="FMP4" s="606"/>
      <c r="FMQ4" s="606"/>
      <c r="FMR4" s="606"/>
      <c r="FMS4" s="606"/>
      <c r="FMT4" s="606"/>
      <c r="FMU4" s="606"/>
      <c r="FMV4" s="606"/>
      <c r="FMW4" s="606"/>
      <c r="FMX4" s="606"/>
      <c r="FMY4" s="606"/>
      <c r="FMZ4" s="606"/>
      <c r="FNA4" s="606"/>
      <c r="FNB4" s="606"/>
      <c r="FNC4" s="606"/>
      <c r="FND4" s="606"/>
      <c r="FNE4" s="606"/>
      <c r="FNF4" s="606"/>
      <c r="FNG4" s="606"/>
      <c r="FNH4" s="606"/>
      <c r="FNI4" s="606"/>
      <c r="FNJ4" s="606"/>
      <c r="FNK4" s="606"/>
      <c r="FNL4" s="606"/>
      <c r="FNM4" s="606"/>
      <c r="FNN4" s="606"/>
      <c r="FNO4" s="606"/>
      <c r="FNP4" s="606"/>
      <c r="FNQ4" s="606"/>
      <c r="FNR4" s="606"/>
      <c r="FNS4" s="606"/>
      <c r="FNT4" s="606"/>
      <c r="FNU4" s="606"/>
      <c r="FNV4" s="606"/>
      <c r="FNW4" s="606"/>
      <c r="FNX4" s="606"/>
      <c r="FNY4" s="606"/>
      <c r="FNZ4" s="606"/>
      <c r="FOA4" s="606"/>
      <c r="FOB4" s="606"/>
      <c r="FOC4" s="606"/>
      <c r="FOD4" s="606"/>
      <c r="FOE4" s="606"/>
      <c r="FOF4" s="606"/>
      <c r="FOG4" s="606"/>
      <c r="FOH4" s="606"/>
      <c r="FOI4" s="606"/>
      <c r="FOJ4" s="606"/>
      <c r="FOK4" s="606"/>
      <c r="FOL4" s="606"/>
      <c r="FOM4" s="606"/>
      <c r="FON4" s="606"/>
      <c r="FOO4" s="606"/>
      <c r="FOP4" s="606"/>
      <c r="FOQ4" s="606"/>
      <c r="FOR4" s="606"/>
      <c r="FOS4" s="606"/>
      <c r="FOT4" s="606"/>
      <c r="FOU4" s="606"/>
      <c r="FOV4" s="606"/>
      <c r="FOW4" s="606"/>
      <c r="FOX4" s="606"/>
      <c r="FOY4" s="606"/>
      <c r="FOZ4" s="606"/>
      <c r="FPA4" s="606"/>
      <c r="FPB4" s="606"/>
      <c r="FPC4" s="606"/>
      <c r="FPD4" s="606"/>
      <c r="FPE4" s="606"/>
      <c r="FPF4" s="606"/>
      <c r="FPG4" s="606"/>
      <c r="FPH4" s="606"/>
      <c r="FPI4" s="606"/>
      <c r="FPJ4" s="606"/>
      <c r="FPK4" s="606"/>
      <c r="FPL4" s="606"/>
      <c r="FPM4" s="606"/>
      <c r="FPN4" s="606"/>
      <c r="FPO4" s="606"/>
      <c r="FPP4" s="606"/>
      <c r="FPQ4" s="606"/>
      <c r="FPR4" s="606"/>
      <c r="FPS4" s="606"/>
      <c r="FPT4" s="606"/>
      <c r="FPU4" s="606"/>
      <c r="FPV4" s="606"/>
      <c r="FPW4" s="606"/>
      <c r="FPX4" s="606"/>
      <c r="FPY4" s="606"/>
      <c r="FPZ4" s="606"/>
      <c r="FQA4" s="606"/>
      <c r="FQB4" s="606"/>
      <c r="FQC4" s="606"/>
      <c r="FQD4" s="606"/>
      <c r="FQE4" s="606"/>
      <c r="FQF4" s="606"/>
      <c r="FQG4" s="606"/>
      <c r="FQH4" s="606"/>
      <c r="FQI4" s="606"/>
      <c r="FQJ4" s="606"/>
      <c r="FQK4" s="606"/>
      <c r="FQL4" s="606"/>
      <c r="FQM4" s="606"/>
      <c r="FQN4" s="606"/>
      <c r="FQO4" s="606"/>
      <c r="FQP4" s="606"/>
      <c r="FQQ4" s="606"/>
      <c r="FQR4" s="606"/>
      <c r="FQS4" s="606"/>
      <c r="FQT4" s="606"/>
      <c r="FQU4" s="606"/>
      <c r="FQV4" s="606"/>
      <c r="FQW4" s="606"/>
      <c r="FQX4" s="606"/>
      <c r="FQY4" s="606"/>
      <c r="FQZ4" s="606"/>
      <c r="FRA4" s="606"/>
      <c r="FRB4" s="606"/>
      <c r="FRC4" s="606"/>
      <c r="FRD4" s="606"/>
      <c r="FRE4" s="606"/>
      <c r="FRF4" s="606"/>
      <c r="FRG4" s="606"/>
      <c r="FRH4" s="606"/>
      <c r="FRI4" s="606"/>
      <c r="FRJ4" s="606"/>
      <c r="FRK4" s="606"/>
      <c r="FRL4" s="606"/>
      <c r="FRM4" s="606"/>
      <c r="FRN4" s="606"/>
      <c r="FRO4" s="606"/>
      <c r="FRP4" s="606"/>
      <c r="FRQ4" s="606"/>
      <c r="FRR4" s="606"/>
      <c r="FRS4" s="606"/>
      <c r="FRT4" s="606"/>
      <c r="FRU4" s="606"/>
      <c r="FRV4" s="606"/>
      <c r="FRW4" s="606"/>
      <c r="FRX4" s="606"/>
      <c r="FRY4" s="606"/>
      <c r="FRZ4" s="606"/>
      <c r="FSA4" s="606"/>
      <c r="FSB4" s="606"/>
      <c r="FSC4" s="606"/>
      <c r="FSD4" s="606"/>
      <c r="FSE4" s="606"/>
      <c r="FSF4" s="606"/>
      <c r="FSG4" s="606"/>
      <c r="FSH4" s="606"/>
      <c r="FSI4" s="606"/>
      <c r="FSJ4" s="606"/>
      <c r="FSK4" s="606"/>
      <c r="FSL4" s="606"/>
      <c r="FSM4" s="606"/>
      <c r="FSN4" s="606"/>
      <c r="FSO4" s="606"/>
      <c r="FSP4" s="606"/>
      <c r="FSQ4" s="606"/>
      <c r="FSR4" s="606"/>
      <c r="FSS4" s="606"/>
      <c r="FST4" s="606"/>
      <c r="FSU4" s="606"/>
      <c r="FSV4" s="606"/>
      <c r="FSW4" s="606"/>
      <c r="FSX4" s="606"/>
      <c r="FSY4" s="606"/>
      <c r="FSZ4" s="606"/>
      <c r="FTA4" s="606"/>
      <c r="FTB4" s="606"/>
      <c r="FTC4" s="606"/>
      <c r="FTD4" s="606"/>
      <c r="FTE4" s="606"/>
      <c r="FTF4" s="606"/>
      <c r="FTG4" s="606"/>
      <c r="FTH4" s="606"/>
      <c r="FTI4" s="606"/>
      <c r="FTJ4" s="606"/>
      <c r="FTK4" s="606"/>
      <c r="FTL4" s="606"/>
      <c r="FTM4" s="606"/>
      <c r="FTN4" s="606"/>
      <c r="FTO4" s="606"/>
      <c r="FTP4" s="606"/>
      <c r="FTQ4" s="606"/>
      <c r="FTR4" s="606"/>
      <c r="FTS4" s="606"/>
      <c r="FTT4" s="606"/>
      <c r="FTU4" s="606"/>
      <c r="FTV4" s="606"/>
      <c r="FTW4" s="606"/>
      <c r="FTX4" s="606"/>
      <c r="FTY4" s="606"/>
      <c r="FTZ4" s="606"/>
      <c r="FUA4" s="606"/>
      <c r="FUB4" s="606"/>
      <c r="FUC4" s="606"/>
      <c r="FUD4" s="606"/>
      <c r="FUE4" s="606"/>
      <c r="FUF4" s="606"/>
      <c r="FUG4" s="606"/>
      <c r="FUH4" s="606"/>
      <c r="FUI4" s="606"/>
      <c r="FUJ4" s="606"/>
      <c r="FUK4" s="606"/>
      <c r="FUL4" s="606"/>
      <c r="FUM4" s="606"/>
      <c r="FUN4" s="606"/>
      <c r="FUO4" s="606"/>
      <c r="FUP4" s="606"/>
      <c r="FUQ4" s="606"/>
      <c r="FUR4" s="606"/>
      <c r="FUS4" s="606"/>
      <c r="FUT4" s="606"/>
      <c r="FUU4" s="606"/>
      <c r="FUV4" s="606"/>
      <c r="FUW4" s="606"/>
      <c r="FUX4" s="606"/>
      <c r="FUY4" s="606"/>
      <c r="FUZ4" s="606"/>
      <c r="FVA4" s="606"/>
      <c r="FVB4" s="606"/>
      <c r="FVC4" s="606"/>
      <c r="FVD4" s="606"/>
      <c r="FVE4" s="606"/>
      <c r="FVF4" s="606"/>
      <c r="FVG4" s="606"/>
      <c r="FVH4" s="606"/>
      <c r="FVI4" s="606"/>
      <c r="FVJ4" s="606"/>
      <c r="FVK4" s="606"/>
      <c r="FVL4" s="606"/>
      <c r="FVM4" s="606"/>
      <c r="FVN4" s="606"/>
      <c r="FVO4" s="606"/>
      <c r="FVP4" s="606"/>
      <c r="FVQ4" s="606"/>
      <c r="FVR4" s="606"/>
      <c r="FVS4" s="606"/>
      <c r="FVT4" s="606"/>
      <c r="FVU4" s="606"/>
      <c r="FVV4" s="606"/>
      <c r="FVW4" s="606"/>
      <c r="FVX4" s="606"/>
      <c r="FVY4" s="606"/>
      <c r="FVZ4" s="606"/>
      <c r="FWA4" s="606"/>
      <c r="FWB4" s="606"/>
      <c r="FWC4" s="606"/>
      <c r="FWD4" s="606"/>
      <c r="FWE4" s="606"/>
      <c r="FWF4" s="606"/>
      <c r="FWG4" s="606"/>
      <c r="FWH4" s="606"/>
      <c r="FWI4" s="606"/>
      <c r="FWJ4" s="606"/>
      <c r="FWK4" s="606"/>
      <c r="FWL4" s="606"/>
      <c r="FWM4" s="606"/>
      <c r="FWN4" s="606"/>
      <c r="FWO4" s="606"/>
      <c r="FWP4" s="606"/>
      <c r="FWQ4" s="606"/>
      <c r="FWR4" s="606"/>
      <c r="FWS4" s="606"/>
      <c r="FWT4" s="606"/>
      <c r="FWU4" s="606"/>
      <c r="FWV4" s="606"/>
      <c r="FWW4" s="606"/>
      <c r="FWX4" s="606"/>
      <c r="FWY4" s="606"/>
      <c r="FWZ4" s="606"/>
      <c r="FXA4" s="606"/>
      <c r="FXB4" s="606"/>
      <c r="FXC4" s="606"/>
      <c r="FXD4" s="606"/>
      <c r="FXE4" s="606"/>
      <c r="FXF4" s="606"/>
      <c r="FXG4" s="606"/>
      <c r="FXH4" s="606"/>
      <c r="FXI4" s="606"/>
      <c r="FXJ4" s="606"/>
      <c r="FXK4" s="606"/>
      <c r="FXL4" s="606"/>
      <c r="FXM4" s="606"/>
      <c r="FXN4" s="606"/>
      <c r="FXO4" s="606"/>
      <c r="FXP4" s="606"/>
      <c r="FXQ4" s="606"/>
      <c r="FXR4" s="606"/>
      <c r="FXS4" s="606"/>
      <c r="FXT4" s="606"/>
      <c r="FXU4" s="606"/>
      <c r="FXV4" s="606"/>
      <c r="FXW4" s="606"/>
      <c r="FXX4" s="606"/>
      <c r="FXY4" s="606"/>
      <c r="FXZ4" s="606"/>
      <c r="FYA4" s="606"/>
      <c r="FYB4" s="606"/>
      <c r="FYC4" s="606"/>
      <c r="FYD4" s="606"/>
      <c r="FYE4" s="606"/>
      <c r="FYF4" s="606"/>
      <c r="FYG4" s="606"/>
      <c r="FYH4" s="606"/>
      <c r="FYI4" s="606"/>
      <c r="FYJ4" s="606"/>
      <c r="FYK4" s="606"/>
      <c r="FYL4" s="606"/>
      <c r="FYM4" s="606"/>
      <c r="FYN4" s="606"/>
      <c r="FYO4" s="606"/>
      <c r="FYP4" s="606"/>
      <c r="FYQ4" s="606"/>
      <c r="FYR4" s="606"/>
      <c r="FYS4" s="606"/>
      <c r="FYT4" s="606"/>
      <c r="FYU4" s="606"/>
      <c r="FYV4" s="606"/>
      <c r="FYW4" s="606"/>
      <c r="FYX4" s="606"/>
      <c r="FYY4" s="606"/>
      <c r="FYZ4" s="606"/>
      <c r="FZA4" s="606"/>
      <c r="FZB4" s="606"/>
      <c r="FZC4" s="606"/>
      <c r="FZD4" s="606"/>
      <c r="FZE4" s="606"/>
      <c r="FZF4" s="606"/>
      <c r="FZG4" s="606"/>
      <c r="FZH4" s="606"/>
      <c r="FZI4" s="606"/>
      <c r="FZJ4" s="606"/>
      <c r="FZK4" s="606"/>
      <c r="FZL4" s="606"/>
      <c r="FZM4" s="606"/>
      <c r="FZN4" s="606"/>
      <c r="FZO4" s="606"/>
      <c r="FZP4" s="606"/>
      <c r="FZQ4" s="606"/>
      <c r="FZR4" s="606"/>
      <c r="FZS4" s="606"/>
      <c r="FZT4" s="606"/>
      <c r="FZU4" s="606"/>
      <c r="FZV4" s="606"/>
      <c r="FZW4" s="606"/>
      <c r="FZX4" s="606"/>
      <c r="FZY4" s="606"/>
      <c r="FZZ4" s="606"/>
      <c r="GAA4" s="606"/>
      <c r="GAB4" s="606"/>
      <c r="GAC4" s="606"/>
      <c r="GAD4" s="606"/>
      <c r="GAE4" s="606"/>
      <c r="GAF4" s="606"/>
      <c r="GAG4" s="606"/>
      <c r="GAH4" s="606"/>
      <c r="GAI4" s="606"/>
      <c r="GAJ4" s="606"/>
      <c r="GAK4" s="606"/>
      <c r="GAL4" s="606"/>
      <c r="GAM4" s="606"/>
      <c r="GAN4" s="606"/>
      <c r="GAO4" s="606"/>
      <c r="GAP4" s="606"/>
      <c r="GAQ4" s="606"/>
      <c r="GAR4" s="606"/>
      <c r="GAS4" s="606"/>
      <c r="GAT4" s="606"/>
      <c r="GAU4" s="606"/>
      <c r="GAV4" s="606"/>
      <c r="GAW4" s="606"/>
      <c r="GAX4" s="606"/>
      <c r="GAY4" s="606"/>
      <c r="GAZ4" s="606"/>
      <c r="GBA4" s="606"/>
      <c r="GBB4" s="606"/>
      <c r="GBC4" s="606"/>
      <c r="GBD4" s="606"/>
      <c r="GBE4" s="606"/>
      <c r="GBF4" s="606"/>
      <c r="GBG4" s="606"/>
      <c r="GBH4" s="606"/>
      <c r="GBI4" s="606"/>
      <c r="GBJ4" s="606"/>
      <c r="GBK4" s="606"/>
      <c r="GBL4" s="606"/>
      <c r="GBM4" s="606"/>
      <c r="GBN4" s="606"/>
      <c r="GBO4" s="606"/>
      <c r="GBP4" s="606"/>
      <c r="GBQ4" s="606"/>
      <c r="GBR4" s="606"/>
      <c r="GBS4" s="606"/>
      <c r="GBT4" s="606"/>
      <c r="GBU4" s="606"/>
      <c r="GBV4" s="606"/>
      <c r="GBW4" s="606"/>
      <c r="GBX4" s="606"/>
      <c r="GBY4" s="606"/>
      <c r="GBZ4" s="606"/>
      <c r="GCA4" s="606"/>
      <c r="GCB4" s="606"/>
      <c r="GCC4" s="606"/>
      <c r="GCD4" s="606"/>
      <c r="GCE4" s="606"/>
      <c r="GCF4" s="606"/>
      <c r="GCG4" s="606"/>
      <c r="GCH4" s="606"/>
      <c r="GCI4" s="606"/>
      <c r="GCJ4" s="606"/>
      <c r="GCK4" s="606"/>
      <c r="GCL4" s="606"/>
      <c r="GCM4" s="606"/>
      <c r="GCN4" s="606"/>
      <c r="GCO4" s="606"/>
      <c r="GCP4" s="606"/>
      <c r="GCQ4" s="606"/>
      <c r="GCR4" s="606"/>
      <c r="GCS4" s="606"/>
      <c r="GCT4" s="606"/>
      <c r="GCU4" s="606"/>
      <c r="GCV4" s="606"/>
      <c r="GCW4" s="606"/>
      <c r="GCX4" s="606"/>
      <c r="GCY4" s="606"/>
      <c r="GCZ4" s="606"/>
      <c r="GDA4" s="606"/>
      <c r="GDB4" s="606"/>
      <c r="GDC4" s="606"/>
      <c r="GDD4" s="606"/>
      <c r="GDE4" s="606"/>
      <c r="GDF4" s="606"/>
      <c r="GDG4" s="606"/>
      <c r="GDH4" s="606"/>
      <c r="GDI4" s="606"/>
      <c r="GDJ4" s="606"/>
      <c r="GDK4" s="606"/>
      <c r="GDL4" s="606"/>
      <c r="GDM4" s="606"/>
      <c r="GDN4" s="606"/>
      <c r="GDO4" s="606"/>
      <c r="GDP4" s="606"/>
      <c r="GDQ4" s="606"/>
      <c r="GDR4" s="606"/>
      <c r="GDS4" s="606"/>
      <c r="GDT4" s="606"/>
      <c r="GDU4" s="606"/>
      <c r="GDV4" s="606"/>
      <c r="GDW4" s="606"/>
      <c r="GDX4" s="606"/>
      <c r="GDY4" s="606"/>
      <c r="GDZ4" s="606"/>
      <c r="GEA4" s="606"/>
      <c r="GEB4" s="606"/>
      <c r="GEC4" s="606"/>
      <c r="GED4" s="606"/>
      <c r="GEE4" s="606"/>
      <c r="GEF4" s="606"/>
      <c r="GEG4" s="606"/>
      <c r="GEH4" s="606"/>
      <c r="GEI4" s="606"/>
      <c r="GEJ4" s="606"/>
      <c r="GEK4" s="606"/>
      <c r="GEL4" s="606"/>
      <c r="GEM4" s="606"/>
      <c r="GEN4" s="606"/>
      <c r="GEO4" s="606"/>
      <c r="GEP4" s="606"/>
      <c r="GEQ4" s="606"/>
      <c r="GER4" s="606"/>
      <c r="GES4" s="606"/>
      <c r="GET4" s="606"/>
      <c r="GEU4" s="606"/>
      <c r="GEV4" s="606"/>
      <c r="GEW4" s="606"/>
      <c r="GEX4" s="606"/>
      <c r="GEY4" s="606"/>
      <c r="GEZ4" s="606"/>
      <c r="GFA4" s="606"/>
      <c r="GFB4" s="606"/>
      <c r="GFC4" s="606"/>
      <c r="GFD4" s="606"/>
      <c r="GFE4" s="606"/>
      <c r="GFF4" s="606"/>
      <c r="GFG4" s="606"/>
      <c r="GFH4" s="606"/>
      <c r="GFI4" s="606"/>
      <c r="GFJ4" s="606"/>
      <c r="GFK4" s="606"/>
      <c r="GFL4" s="606"/>
      <c r="GFM4" s="606"/>
      <c r="GFN4" s="606"/>
      <c r="GFO4" s="606"/>
      <c r="GFP4" s="606"/>
      <c r="GFQ4" s="606"/>
      <c r="GFR4" s="606"/>
      <c r="GFS4" s="606"/>
      <c r="GFT4" s="606"/>
      <c r="GFU4" s="606"/>
      <c r="GFV4" s="606"/>
      <c r="GFW4" s="606"/>
      <c r="GFX4" s="606"/>
      <c r="GFY4" s="606"/>
      <c r="GFZ4" s="606"/>
      <c r="GGA4" s="606"/>
      <c r="GGB4" s="606"/>
      <c r="GGC4" s="606"/>
      <c r="GGD4" s="606"/>
      <c r="GGE4" s="606"/>
      <c r="GGF4" s="606"/>
      <c r="GGG4" s="606"/>
      <c r="GGH4" s="606"/>
      <c r="GGI4" s="606"/>
      <c r="GGJ4" s="606"/>
      <c r="GGK4" s="606"/>
      <c r="GGL4" s="606"/>
      <c r="GGM4" s="606"/>
      <c r="GGN4" s="606"/>
      <c r="GGO4" s="606"/>
      <c r="GGP4" s="606"/>
      <c r="GGQ4" s="606"/>
      <c r="GGR4" s="606"/>
      <c r="GGS4" s="606"/>
      <c r="GGT4" s="606"/>
      <c r="GGU4" s="606"/>
      <c r="GGV4" s="606"/>
      <c r="GGW4" s="606"/>
      <c r="GGX4" s="606"/>
      <c r="GGY4" s="606"/>
      <c r="GGZ4" s="606"/>
      <c r="GHA4" s="606"/>
      <c r="GHB4" s="606"/>
      <c r="GHC4" s="606"/>
      <c r="GHD4" s="606"/>
      <c r="GHE4" s="606"/>
      <c r="GHF4" s="606"/>
      <c r="GHG4" s="606"/>
      <c r="GHH4" s="606"/>
      <c r="GHI4" s="606"/>
      <c r="GHJ4" s="606"/>
      <c r="GHK4" s="606"/>
      <c r="GHL4" s="606"/>
      <c r="GHM4" s="606"/>
      <c r="GHN4" s="606"/>
      <c r="GHO4" s="606"/>
      <c r="GHP4" s="606"/>
      <c r="GHQ4" s="606"/>
      <c r="GHR4" s="606"/>
      <c r="GHS4" s="606"/>
      <c r="GHT4" s="606"/>
      <c r="GHU4" s="606"/>
      <c r="GHV4" s="606"/>
      <c r="GHW4" s="606"/>
      <c r="GHX4" s="606"/>
      <c r="GHY4" s="606"/>
      <c r="GHZ4" s="606"/>
      <c r="GIA4" s="606"/>
      <c r="GIB4" s="606"/>
      <c r="GIC4" s="606"/>
      <c r="GID4" s="606"/>
      <c r="GIE4" s="606"/>
      <c r="GIF4" s="606"/>
      <c r="GIG4" s="606"/>
      <c r="GIH4" s="606"/>
      <c r="GII4" s="606"/>
      <c r="GIJ4" s="606"/>
      <c r="GIK4" s="606"/>
      <c r="GIL4" s="606"/>
      <c r="GIM4" s="606"/>
      <c r="GIN4" s="606"/>
      <c r="GIO4" s="606"/>
      <c r="GIP4" s="606"/>
      <c r="GIQ4" s="606"/>
      <c r="GIR4" s="606"/>
      <c r="GIS4" s="606"/>
      <c r="GIT4" s="606"/>
      <c r="GIU4" s="606"/>
      <c r="GIV4" s="606"/>
      <c r="GIW4" s="606"/>
      <c r="GIX4" s="606"/>
      <c r="GIY4" s="606"/>
      <c r="GIZ4" s="606"/>
      <c r="GJA4" s="606"/>
      <c r="GJB4" s="606"/>
      <c r="GJC4" s="606"/>
      <c r="GJD4" s="606"/>
      <c r="GJE4" s="606"/>
      <c r="GJF4" s="606"/>
      <c r="GJG4" s="606"/>
      <c r="GJH4" s="606"/>
      <c r="GJI4" s="606"/>
      <c r="GJJ4" s="606"/>
      <c r="GJK4" s="606"/>
      <c r="GJL4" s="606"/>
      <c r="GJM4" s="606"/>
      <c r="GJN4" s="606"/>
      <c r="GJO4" s="606"/>
      <c r="GJP4" s="606"/>
      <c r="GJQ4" s="606"/>
      <c r="GJR4" s="606"/>
      <c r="GJS4" s="606"/>
      <c r="GJT4" s="606"/>
      <c r="GJU4" s="606"/>
      <c r="GJV4" s="606"/>
      <c r="GJW4" s="606"/>
      <c r="GJX4" s="606"/>
      <c r="GJY4" s="606"/>
      <c r="GJZ4" s="606"/>
      <c r="GKA4" s="606"/>
      <c r="GKB4" s="606"/>
      <c r="GKC4" s="606"/>
      <c r="GKD4" s="606"/>
      <c r="GKE4" s="606"/>
      <c r="GKF4" s="606"/>
      <c r="GKG4" s="606"/>
      <c r="GKH4" s="606"/>
      <c r="GKI4" s="606"/>
      <c r="GKJ4" s="606"/>
      <c r="GKK4" s="606"/>
      <c r="GKL4" s="606"/>
      <c r="GKM4" s="606"/>
      <c r="GKN4" s="606"/>
      <c r="GKO4" s="606"/>
      <c r="GKP4" s="606"/>
      <c r="GKQ4" s="606"/>
      <c r="GKR4" s="606"/>
      <c r="GKS4" s="606"/>
      <c r="GKT4" s="606"/>
      <c r="GKU4" s="606"/>
      <c r="GKV4" s="606"/>
      <c r="GKW4" s="606"/>
      <c r="GKX4" s="606"/>
      <c r="GKY4" s="606"/>
      <c r="GKZ4" s="606"/>
      <c r="GLA4" s="606"/>
      <c r="GLB4" s="606"/>
      <c r="GLC4" s="606"/>
      <c r="GLD4" s="606"/>
      <c r="GLE4" s="606"/>
      <c r="GLF4" s="606"/>
      <c r="GLG4" s="606"/>
      <c r="GLH4" s="606"/>
      <c r="GLI4" s="606"/>
      <c r="GLJ4" s="606"/>
      <c r="GLK4" s="606"/>
      <c r="GLL4" s="606"/>
      <c r="GLM4" s="606"/>
      <c r="GLN4" s="606"/>
      <c r="GLO4" s="606"/>
      <c r="GLP4" s="606"/>
      <c r="GLQ4" s="606"/>
      <c r="GLR4" s="606"/>
      <c r="GLS4" s="606"/>
      <c r="GLT4" s="606"/>
      <c r="GLU4" s="606"/>
      <c r="GLV4" s="606"/>
      <c r="GLW4" s="606"/>
      <c r="GLX4" s="606"/>
      <c r="GLY4" s="606"/>
      <c r="GLZ4" s="606"/>
      <c r="GMA4" s="606"/>
      <c r="GMB4" s="606"/>
      <c r="GMC4" s="606"/>
      <c r="GMD4" s="606"/>
      <c r="GME4" s="606"/>
      <c r="GMF4" s="606"/>
      <c r="GMG4" s="606"/>
      <c r="GMH4" s="606"/>
      <c r="GMI4" s="606"/>
      <c r="GMJ4" s="606"/>
      <c r="GMK4" s="606"/>
      <c r="GML4" s="606"/>
      <c r="GMM4" s="606"/>
      <c r="GMN4" s="606"/>
      <c r="GMO4" s="606"/>
      <c r="GMP4" s="606"/>
      <c r="GMQ4" s="606"/>
      <c r="GMR4" s="606"/>
      <c r="GMS4" s="606"/>
      <c r="GMT4" s="606"/>
      <c r="GMU4" s="606"/>
      <c r="GMV4" s="606"/>
      <c r="GMW4" s="606"/>
      <c r="GMX4" s="606"/>
      <c r="GMY4" s="606"/>
      <c r="GMZ4" s="606"/>
      <c r="GNA4" s="606"/>
      <c r="GNB4" s="606"/>
      <c r="GNC4" s="606"/>
      <c r="GND4" s="606"/>
      <c r="GNE4" s="606"/>
      <c r="GNF4" s="606"/>
      <c r="GNG4" s="606"/>
      <c r="GNH4" s="606"/>
      <c r="GNI4" s="606"/>
      <c r="GNJ4" s="606"/>
      <c r="GNK4" s="606"/>
      <c r="GNL4" s="606"/>
      <c r="GNM4" s="606"/>
      <c r="GNN4" s="606"/>
      <c r="GNO4" s="606"/>
      <c r="GNP4" s="606"/>
      <c r="GNQ4" s="606"/>
      <c r="GNR4" s="606"/>
      <c r="GNS4" s="606"/>
      <c r="GNT4" s="606"/>
      <c r="GNU4" s="606"/>
      <c r="GNV4" s="606"/>
      <c r="GNW4" s="606"/>
      <c r="GNX4" s="606"/>
      <c r="GNY4" s="606"/>
      <c r="GNZ4" s="606"/>
      <c r="GOA4" s="606"/>
      <c r="GOB4" s="606"/>
      <c r="GOC4" s="606"/>
      <c r="GOD4" s="606"/>
      <c r="GOE4" s="606"/>
      <c r="GOF4" s="606"/>
      <c r="GOG4" s="606"/>
      <c r="GOH4" s="606"/>
      <c r="GOI4" s="606"/>
      <c r="GOJ4" s="606"/>
      <c r="GOK4" s="606"/>
      <c r="GOL4" s="606"/>
      <c r="GOM4" s="606"/>
      <c r="GON4" s="606"/>
      <c r="GOO4" s="606"/>
      <c r="GOP4" s="606"/>
      <c r="GOQ4" s="606"/>
      <c r="GOR4" s="606"/>
      <c r="GOS4" s="606"/>
      <c r="GOT4" s="606"/>
      <c r="GOU4" s="606"/>
      <c r="GOV4" s="606"/>
      <c r="GOW4" s="606"/>
      <c r="GOX4" s="606"/>
      <c r="GOY4" s="606"/>
      <c r="GOZ4" s="606"/>
      <c r="GPA4" s="606"/>
      <c r="GPB4" s="606"/>
      <c r="GPC4" s="606"/>
      <c r="GPD4" s="606"/>
      <c r="GPE4" s="606"/>
      <c r="GPF4" s="606"/>
      <c r="GPG4" s="606"/>
      <c r="GPH4" s="606"/>
      <c r="GPI4" s="606"/>
      <c r="GPJ4" s="606"/>
      <c r="GPK4" s="606"/>
      <c r="GPL4" s="606"/>
      <c r="GPM4" s="606"/>
      <c r="GPN4" s="606"/>
      <c r="GPO4" s="606"/>
      <c r="GPP4" s="606"/>
      <c r="GPQ4" s="606"/>
      <c r="GPR4" s="606"/>
      <c r="GPS4" s="606"/>
      <c r="GPT4" s="606"/>
      <c r="GPU4" s="606"/>
      <c r="GPV4" s="606"/>
      <c r="GPW4" s="606"/>
      <c r="GPX4" s="606"/>
      <c r="GPY4" s="606"/>
      <c r="GPZ4" s="606"/>
      <c r="GQA4" s="606"/>
      <c r="GQB4" s="606"/>
      <c r="GQC4" s="606"/>
      <c r="GQD4" s="606"/>
      <c r="GQE4" s="606"/>
      <c r="GQF4" s="606"/>
      <c r="GQG4" s="606"/>
      <c r="GQH4" s="606"/>
      <c r="GQI4" s="606"/>
      <c r="GQJ4" s="606"/>
      <c r="GQK4" s="606"/>
      <c r="GQL4" s="606"/>
      <c r="GQM4" s="606"/>
      <c r="GQN4" s="606"/>
      <c r="GQO4" s="606"/>
      <c r="GQP4" s="606"/>
      <c r="GQQ4" s="606"/>
      <c r="GQR4" s="606"/>
      <c r="GQS4" s="606"/>
      <c r="GQT4" s="606"/>
      <c r="GQU4" s="606"/>
      <c r="GQV4" s="606"/>
      <c r="GQW4" s="606"/>
      <c r="GQX4" s="606"/>
      <c r="GQY4" s="606"/>
      <c r="GQZ4" s="606"/>
      <c r="GRA4" s="606"/>
      <c r="GRB4" s="606"/>
      <c r="GRC4" s="606"/>
      <c r="GRD4" s="606"/>
      <c r="GRE4" s="606"/>
      <c r="GRF4" s="606"/>
      <c r="GRG4" s="606"/>
      <c r="GRH4" s="606"/>
      <c r="GRI4" s="606"/>
      <c r="GRJ4" s="606"/>
      <c r="GRK4" s="606"/>
      <c r="GRL4" s="606"/>
      <c r="GRM4" s="606"/>
      <c r="GRN4" s="606"/>
      <c r="GRO4" s="606"/>
      <c r="GRP4" s="606"/>
      <c r="GRQ4" s="606"/>
      <c r="GRR4" s="606"/>
      <c r="GRS4" s="606"/>
      <c r="GRT4" s="606"/>
      <c r="GRU4" s="606"/>
      <c r="GRV4" s="606"/>
      <c r="GRW4" s="606"/>
      <c r="GRX4" s="606"/>
      <c r="GRY4" s="606"/>
      <c r="GRZ4" s="606"/>
      <c r="GSA4" s="606"/>
      <c r="GSB4" s="606"/>
      <c r="GSC4" s="606"/>
      <c r="GSD4" s="606"/>
      <c r="GSE4" s="606"/>
      <c r="GSF4" s="606"/>
      <c r="GSG4" s="606"/>
      <c r="GSH4" s="606"/>
      <c r="GSI4" s="606"/>
      <c r="GSJ4" s="606"/>
      <c r="GSK4" s="606"/>
      <c r="GSL4" s="606"/>
      <c r="GSM4" s="606"/>
      <c r="GSN4" s="606"/>
      <c r="GSO4" s="606"/>
      <c r="GSP4" s="606"/>
      <c r="GSQ4" s="606"/>
      <c r="GSR4" s="606"/>
      <c r="GSS4" s="606"/>
      <c r="GST4" s="606"/>
      <c r="GSU4" s="606"/>
      <c r="GSV4" s="606"/>
      <c r="GSW4" s="606"/>
      <c r="GSX4" s="606"/>
      <c r="GSY4" s="606"/>
      <c r="GSZ4" s="606"/>
      <c r="GTA4" s="606"/>
      <c r="GTB4" s="606"/>
      <c r="GTC4" s="606"/>
      <c r="GTD4" s="606"/>
      <c r="GTE4" s="606"/>
      <c r="GTF4" s="606"/>
      <c r="GTG4" s="606"/>
      <c r="GTH4" s="606"/>
      <c r="GTI4" s="606"/>
      <c r="GTJ4" s="606"/>
      <c r="GTK4" s="606"/>
      <c r="GTL4" s="606"/>
      <c r="GTM4" s="606"/>
      <c r="GTN4" s="606"/>
      <c r="GTO4" s="606"/>
      <c r="GTP4" s="606"/>
      <c r="GTQ4" s="606"/>
      <c r="GTR4" s="606"/>
      <c r="GTS4" s="606"/>
      <c r="GTT4" s="606"/>
      <c r="GTU4" s="606"/>
      <c r="GTV4" s="606"/>
      <c r="GTW4" s="606"/>
      <c r="GTX4" s="606"/>
      <c r="GTY4" s="606"/>
      <c r="GTZ4" s="606"/>
      <c r="GUA4" s="606"/>
      <c r="GUB4" s="606"/>
      <c r="GUC4" s="606"/>
      <c r="GUD4" s="606"/>
      <c r="GUE4" s="606"/>
      <c r="GUF4" s="606"/>
      <c r="GUG4" s="606"/>
      <c r="GUH4" s="606"/>
      <c r="GUI4" s="606"/>
      <c r="GUJ4" s="606"/>
      <c r="GUK4" s="606"/>
      <c r="GUL4" s="606"/>
      <c r="GUM4" s="606"/>
      <c r="GUN4" s="606"/>
      <c r="GUO4" s="606"/>
      <c r="GUP4" s="606"/>
      <c r="GUQ4" s="606"/>
      <c r="GUR4" s="606"/>
      <c r="GUS4" s="606"/>
      <c r="GUT4" s="606"/>
      <c r="GUU4" s="606"/>
      <c r="GUV4" s="606"/>
      <c r="GUW4" s="606"/>
      <c r="GUX4" s="606"/>
      <c r="GUY4" s="606"/>
      <c r="GUZ4" s="606"/>
      <c r="GVA4" s="606"/>
      <c r="GVB4" s="606"/>
      <c r="GVC4" s="606"/>
      <c r="GVD4" s="606"/>
      <c r="GVE4" s="606"/>
      <c r="GVF4" s="606"/>
      <c r="GVG4" s="606"/>
      <c r="GVH4" s="606"/>
      <c r="GVI4" s="606"/>
      <c r="GVJ4" s="606"/>
      <c r="GVK4" s="606"/>
      <c r="GVL4" s="606"/>
      <c r="GVM4" s="606"/>
      <c r="GVN4" s="606"/>
      <c r="GVO4" s="606"/>
      <c r="GVP4" s="606"/>
      <c r="GVQ4" s="606"/>
      <c r="GVR4" s="606"/>
      <c r="GVS4" s="606"/>
      <c r="GVT4" s="606"/>
      <c r="GVU4" s="606"/>
      <c r="GVV4" s="606"/>
      <c r="GVW4" s="606"/>
      <c r="GVX4" s="606"/>
      <c r="GVY4" s="606"/>
      <c r="GVZ4" s="606"/>
      <c r="GWA4" s="606"/>
      <c r="GWB4" s="606"/>
      <c r="GWC4" s="606"/>
      <c r="GWD4" s="606"/>
      <c r="GWE4" s="606"/>
      <c r="GWF4" s="606"/>
      <c r="GWG4" s="606"/>
      <c r="GWH4" s="606"/>
      <c r="GWI4" s="606"/>
      <c r="GWJ4" s="606"/>
      <c r="GWK4" s="606"/>
      <c r="GWL4" s="606"/>
      <c r="GWM4" s="606"/>
      <c r="GWN4" s="606"/>
      <c r="GWO4" s="606"/>
      <c r="GWP4" s="606"/>
      <c r="GWQ4" s="606"/>
      <c r="GWR4" s="606"/>
      <c r="GWS4" s="606"/>
      <c r="GWT4" s="606"/>
      <c r="GWU4" s="606"/>
      <c r="GWV4" s="606"/>
      <c r="GWW4" s="606"/>
      <c r="GWX4" s="606"/>
      <c r="GWY4" s="606"/>
      <c r="GWZ4" s="606"/>
      <c r="GXA4" s="606"/>
      <c r="GXB4" s="606"/>
      <c r="GXC4" s="606"/>
      <c r="GXD4" s="606"/>
      <c r="GXE4" s="606"/>
      <c r="GXF4" s="606"/>
      <c r="GXG4" s="606"/>
      <c r="GXH4" s="606"/>
      <c r="GXI4" s="606"/>
      <c r="GXJ4" s="606"/>
      <c r="GXK4" s="606"/>
      <c r="GXL4" s="606"/>
      <c r="GXM4" s="606"/>
      <c r="GXN4" s="606"/>
      <c r="GXO4" s="606"/>
      <c r="GXP4" s="606"/>
      <c r="GXQ4" s="606"/>
      <c r="GXR4" s="606"/>
      <c r="GXS4" s="606"/>
      <c r="GXT4" s="606"/>
      <c r="GXU4" s="606"/>
      <c r="GXV4" s="606"/>
      <c r="GXW4" s="606"/>
      <c r="GXX4" s="606"/>
      <c r="GXY4" s="606"/>
      <c r="GXZ4" s="606"/>
      <c r="GYA4" s="606"/>
      <c r="GYB4" s="606"/>
      <c r="GYC4" s="606"/>
      <c r="GYD4" s="606"/>
      <c r="GYE4" s="606"/>
      <c r="GYF4" s="606"/>
      <c r="GYG4" s="606"/>
      <c r="GYH4" s="606"/>
      <c r="GYI4" s="606"/>
      <c r="GYJ4" s="606"/>
      <c r="GYK4" s="606"/>
      <c r="GYL4" s="606"/>
      <c r="GYM4" s="606"/>
      <c r="GYN4" s="606"/>
      <c r="GYO4" s="606"/>
      <c r="GYP4" s="606"/>
      <c r="GYQ4" s="606"/>
      <c r="GYR4" s="606"/>
      <c r="GYS4" s="606"/>
      <c r="GYT4" s="606"/>
      <c r="GYU4" s="606"/>
      <c r="GYV4" s="606"/>
      <c r="GYW4" s="606"/>
      <c r="GYX4" s="606"/>
      <c r="GYY4" s="606"/>
      <c r="GYZ4" s="606"/>
      <c r="GZA4" s="606"/>
      <c r="GZB4" s="606"/>
      <c r="GZC4" s="606"/>
      <c r="GZD4" s="606"/>
      <c r="GZE4" s="606"/>
      <c r="GZF4" s="606"/>
      <c r="GZG4" s="606"/>
      <c r="GZH4" s="606"/>
      <c r="GZI4" s="606"/>
      <c r="GZJ4" s="606"/>
      <c r="GZK4" s="606"/>
      <c r="GZL4" s="606"/>
      <c r="GZM4" s="606"/>
      <c r="GZN4" s="606"/>
      <c r="GZO4" s="606"/>
      <c r="GZP4" s="606"/>
      <c r="GZQ4" s="606"/>
      <c r="GZR4" s="606"/>
      <c r="GZS4" s="606"/>
      <c r="GZT4" s="606"/>
      <c r="GZU4" s="606"/>
      <c r="GZV4" s="606"/>
      <c r="GZW4" s="606"/>
      <c r="GZX4" s="606"/>
      <c r="GZY4" s="606"/>
      <c r="GZZ4" s="606"/>
      <c r="HAA4" s="606"/>
      <c r="HAB4" s="606"/>
      <c r="HAC4" s="606"/>
      <c r="HAD4" s="606"/>
      <c r="HAE4" s="606"/>
      <c r="HAF4" s="606"/>
      <c r="HAG4" s="606"/>
      <c r="HAH4" s="606"/>
      <c r="HAI4" s="606"/>
      <c r="HAJ4" s="606"/>
      <c r="HAK4" s="606"/>
      <c r="HAL4" s="606"/>
      <c r="HAM4" s="606"/>
      <c r="HAN4" s="606"/>
      <c r="HAO4" s="606"/>
      <c r="HAP4" s="606"/>
      <c r="HAQ4" s="606"/>
      <c r="HAR4" s="606"/>
      <c r="HAS4" s="606"/>
      <c r="HAT4" s="606"/>
      <c r="HAU4" s="606"/>
      <c r="HAV4" s="606"/>
      <c r="HAW4" s="606"/>
      <c r="HAX4" s="606"/>
      <c r="HAY4" s="606"/>
      <c r="HAZ4" s="606"/>
      <c r="HBA4" s="606"/>
      <c r="HBB4" s="606"/>
      <c r="HBC4" s="606"/>
      <c r="HBD4" s="606"/>
      <c r="HBE4" s="606"/>
      <c r="HBF4" s="606"/>
      <c r="HBG4" s="606"/>
      <c r="HBH4" s="606"/>
      <c r="HBI4" s="606"/>
      <c r="HBJ4" s="606"/>
      <c r="HBK4" s="606"/>
      <c r="HBL4" s="606"/>
      <c r="HBM4" s="606"/>
      <c r="HBN4" s="606"/>
      <c r="HBO4" s="606"/>
      <c r="HBP4" s="606"/>
      <c r="HBQ4" s="606"/>
      <c r="HBR4" s="606"/>
      <c r="HBS4" s="606"/>
      <c r="HBT4" s="606"/>
      <c r="HBU4" s="606"/>
      <c r="HBV4" s="606"/>
      <c r="HBW4" s="606"/>
      <c r="HBX4" s="606"/>
      <c r="HBY4" s="606"/>
      <c r="HBZ4" s="606"/>
      <c r="HCA4" s="606"/>
      <c r="HCB4" s="606"/>
      <c r="HCC4" s="606"/>
      <c r="HCD4" s="606"/>
      <c r="HCE4" s="606"/>
      <c r="HCF4" s="606"/>
      <c r="HCG4" s="606"/>
      <c r="HCH4" s="606"/>
      <c r="HCI4" s="606"/>
      <c r="HCJ4" s="606"/>
      <c r="HCK4" s="606"/>
      <c r="HCL4" s="606"/>
      <c r="HCM4" s="606"/>
      <c r="HCN4" s="606"/>
      <c r="HCO4" s="606"/>
      <c r="HCP4" s="606"/>
      <c r="HCQ4" s="606"/>
      <c r="HCR4" s="606"/>
      <c r="HCS4" s="606"/>
      <c r="HCT4" s="606"/>
      <c r="HCU4" s="606"/>
      <c r="HCV4" s="606"/>
      <c r="HCW4" s="606"/>
      <c r="HCX4" s="606"/>
      <c r="HCY4" s="606"/>
      <c r="HCZ4" s="606"/>
      <c r="HDA4" s="606"/>
      <c r="HDB4" s="606"/>
      <c r="HDC4" s="606"/>
      <c r="HDD4" s="606"/>
      <c r="HDE4" s="606"/>
      <c r="HDF4" s="606"/>
      <c r="HDG4" s="606"/>
      <c r="HDH4" s="606"/>
      <c r="HDI4" s="606"/>
      <c r="HDJ4" s="606"/>
      <c r="HDK4" s="606"/>
      <c r="HDL4" s="606"/>
      <c r="HDM4" s="606"/>
      <c r="HDN4" s="606"/>
      <c r="HDO4" s="606"/>
      <c r="HDP4" s="606"/>
      <c r="HDQ4" s="606"/>
      <c r="HDR4" s="606"/>
      <c r="HDS4" s="606"/>
      <c r="HDT4" s="606"/>
      <c r="HDU4" s="606"/>
      <c r="HDV4" s="606"/>
      <c r="HDW4" s="606"/>
      <c r="HDX4" s="606"/>
      <c r="HDY4" s="606"/>
      <c r="HDZ4" s="606"/>
      <c r="HEA4" s="606"/>
      <c r="HEB4" s="606"/>
      <c r="HEC4" s="606"/>
      <c r="HED4" s="606"/>
      <c r="HEE4" s="606"/>
      <c r="HEF4" s="606"/>
      <c r="HEG4" s="606"/>
      <c r="HEH4" s="606"/>
      <c r="HEI4" s="606"/>
      <c r="HEJ4" s="606"/>
      <c r="HEK4" s="606"/>
      <c r="HEL4" s="606"/>
      <c r="HEM4" s="606"/>
      <c r="HEN4" s="606"/>
      <c r="HEO4" s="606"/>
      <c r="HEP4" s="606"/>
      <c r="HEQ4" s="606"/>
      <c r="HER4" s="606"/>
      <c r="HES4" s="606"/>
      <c r="HET4" s="606"/>
      <c r="HEU4" s="606"/>
      <c r="HEV4" s="606"/>
      <c r="HEW4" s="606"/>
      <c r="HEX4" s="606"/>
      <c r="HEY4" s="606"/>
      <c r="HEZ4" s="606"/>
      <c r="HFA4" s="606"/>
      <c r="HFB4" s="606"/>
      <c r="HFC4" s="606"/>
      <c r="HFD4" s="606"/>
      <c r="HFE4" s="606"/>
      <c r="HFF4" s="606"/>
      <c r="HFG4" s="606"/>
      <c r="HFH4" s="606"/>
      <c r="HFI4" s="606"/>
      <c r="HFJ4" s="606"/>
      <c r="HFK4" s="606"/>
      <c r="HFL4" s="606"/>
      <c r="HFM4" s="606"/>
      <c r="HFN4" s="606"/>
      <c r="HFO4" s="606"/>
      <c r="HFP4" s="606"/>
      <c r="HFQ4" s="606"/>
      <c r="HFR4" s="606"/>
      <c r="HFS4" s="606"/>
      <c r="HFT4" s="606"/>
      <c r="HFU4" s="606"/>
      <c r="HFV4" s="606"/>
      <c r="HFW4" s="606"/>
      <c r="HFX4" s="606"/>
      <c r="HFY4" s="606"/>
      <c r="HFZ4" s="606"/>
      <c r="HGA4" s="606"/>
      <c r="HGB4" s="606"/>
      <c r="HGC4" s="606"/>
      <c r="HGD4" s="606"/>
      <c r="HGE4" s="606"/>
      <c r="HGF4" s="606"/>
      <c r="HGG4" s="606"/>
      <c r="HGH4" s="606"/>
      <c r="HGI4" s="606"/>
      <c r="HGJ4" s="606"/>
      <c r="HGK4" s="606"/>
      <c r="HGL4" s="606"/>
      <c r="HGM4" s="606"/>
      <c r="HGN4" s="606"/>
      <c r="HGO4" s="606"/>
      <c r="HGP4" s="606"/>
      <c r="HGQ4" s="606"/>
      <c r="HGR4" s="606"/>
      <c r="HGS4" s="606"/>
      <c r="HGT4" s="606"/>
      <c r="HGU4" s="606"/>
      <c r="HGV4" s="606"/>
      <c r="HGW4" s="606"/>
      <c r="HGX4" s="606"/>
      <c r="HGY4" s="606"/>
      <c r="HGZ4" s="606"/>
      <c r="HHA4" s="606"/>
      <c r="HHB4" s="606"/>
      <c r="HHC4" s="606"/>
      <c r="HHD4" s="606"/>
      <c r="HHE4" s="606"/>
      <c r="HHF4" s="606"/>
      <c r="HHG4" s="606"/>
      <c r="HHH4" s="606"/>
      <c r="HHI4" s="606"/>
      <c r="HHJ4" s="606"/>
      <c r="HHK4" s="606"/>
      <c r="HHL4" s="606"/>
      <c r="HHM4" s="606"/>
      <c r="HHN4" s="606"/>
      <c r="HHO4" s="606"/>
      <c r="HHP4" s="606"/>
      <c r="HHQ4" s="606"/>
      <c r="HHR4" s="606"/>
      <c r="HHS4" s="606"/>
      <c r="HHT4" s="606"/>
      <c r="HHU4" s="606"/>
      <c r="HHV4" s="606"/>
      <c r="HHW4" s="606"/>
      <c r="HHX4" s="606"/>
      <c r="HHY4" s="606"/>
      <c r="HHZ4" s="606"/>
      <c r="HIA4" s="606"/>
      <c r="HIB4" s="606"/>
      <c r="HIC4" s="606"/>
      <c r="HID4" s="606"/>
      <c r="HIE4" s="606"/>
      <c r="HIF4" s="606"/>
      <c r="HIG4" s="606"/>
      <c r="HIH4" s="606"/>
      <c r="HII4" s="606"/>
      <c r="HIJ4" s="606"/>
      <c r="HIK4" s="606"/>
      <c r="HIL4" s="606"/>
      <c r="HIM4" s="606"/>
      <c r="HIN4" s="606"/>
      <c r="HIO4" s="606"/>
      <c r="HIP4" s="606"/>
      <c r="HIQ4" s="606"/>
      <c r="HIR4" s="606"/>
      <c r="HIS4" s="606"/>
      <c r="HIT4" s="606"/>
      <c r="HIU4" s="606"/>
      <c r="HIV4" s="606"/>
      <c r="HIW4" s="606"/>
      <c r="HIX4" s="606"/>
      <c r="HIY4" s="606"/>
      <c r="HIZ4" s="606"/>
      <c r="HJA4" s="606"/>
      <c r="HJB4" s="606"/>
      <c r="HJC4" s="606"/>
      <c r="HJD4" s="606"/>
      <c r="HJE4" s="606"/>
      <c r="HJF4" s="606"/>
      <c r="HJG4" s="606"/>
      <c r="HJH4" s="606"/>
      <c r="HJI4" s="606"/>
      <c r="HJJ4" s="606"/>
      <c r="HJK4" s="606"/>
      <c r="HJL4" s="606"/>
      <c r="HJM4" s="606"/>
      <c r="HJN4" s="606"/>
      <c r="HJO4" s="606"/>
      <c r="HJP4" s="606"/>
      <c r="HJQ4" s="606"/>
      <c r="HJR4" s="606"/>
      <c r="HJS4" s="606"/>
      <c r="HJT4" s="606"/>
      <c r="HJU4" s="606"/>
      <c r="HJV4" s="606"/>
      <c r="HJW4" s="606"/>
      <c r="HJX4" s="606"/>
      <c r="HJY4" s="606"/>
      <c r="HJZ4" s="606"/>
      <c r="HKA4" s="606"/>
      <c r="HKB4" s="606"/>
      <c r="HKC4" s="606"/>
      <c r="HKD4" s="606"/>
      <c r="HKE4" s="606"/>
      <c r="HKF4" s="606"/>
      <c r="HKG4" s="606"/>
      <c r="HKH4" s="606"/>
      <c r="HKI4" s="606"/>
      <c r="HKJ4" s="606"/>
      <c r="HKK4" s="606"/>
      <c r="HKL4" s="606"/>
      <c r="HKM4" s="606"/>
      <c r="HKN4" s="606"/>
      <c r="HKO4" s="606"/>
      <c r="HKP4" s="606"/>
      <c r="HKQ4" s="606"/>
      <c r="HKR4" s="606"/>
      <c r="HKS4" s="606"/>
      <c r="HKT4" s="606"/>
      <c r="HKU4" s="606"/>
      <c r="HKV4" s="606"/>
      <c r="HKW4" s="606"/>
      <c r="HKX4" s="606"/>
      <c r="HKY4" s="606"/>
      <c r="HKZ4" s="606"/>
      <c r="HLA4" s="606"/>
      <c r="HLB4" s="606"/>
      <c r="HLC4" s="606"/>
      <c r="HLD4" s="606"/>
      <c r="HLE4" s="606"/>
      <c r="HLF4" s="606"/>
      <c r="HLG4" s="606"/>
      <c r="HLH4" s="606"/>
      <c r="HLI4" s="606"/>
      <c r="HLJ4" s="606"/>
      <c r="HLK4" s="606"/>
      <c r="HLL4" s="606"/>
      <c r="HLM4" s="606"/>
      <c r="HLN4" s="606"/>
      <c r="HLO4" s="606"/>
      <c r="HLP4" s="606"/>
      <c r="HLQ4" s="606"/>
      <c r="HLR4" s="606"/>
      <c r="HLS4" s="606"/>
      <c r="HLT4" s="606"/>
      <c r="HLU4" s="606"/>
      <c r="HLV4" s="606"/>
      <c r="HLW4" s="606"/>
      <c r="HLX4" s="606"/>
      <c r="HLY4" s="606"/>
      <c r="HLZ4" s="606"/>
      <c r="HMA4" s="606"/>
      <c r="HMB4" s="606"/>
      <c r="HMC4" s="606"/>
      <c r="HMD4" s="606"/>
      <c r="HME4" s="606"/>
      <c r="HMF4" s="606"/>
      <c r="HMG4" s="606"/>
      <c r="HMH4" s="606"/>
      <c r="HMI4" s="606"/>
      <c r="HMJ4" s="606"/>
      <c r="HMK4" s="606"/>
      <c r="HML4" s="606"/>
      <c r="HMM4" s="606"/>
      <c r="HMN4" s="606"/>
      <c r="HMO4" s="606"/>
      <c r="HMP4" s="606"/>
      <c r="HMQ4" s="606"/>
      <c r="HMR4" s="606"/>
      <c r="HMS4" s="606"/>
      <c r="HMT4" s="606"/>
      <c r="HMU4" s="606"/>
      <c r="HMV4" s="606"/>
      <c r="HMW4" s="606"/>
      <c r="HMX4" s="606"/>
      <c r="HMY4" s="606"/>
      <c r="HMZ4" s="606"/>
      <c r="HNA4" s="606"/>
      <c r="HNB4" s="606"/>
      <c r="HNC4" s="606"/>
      <c r="HND4" s="606"/>
      <c r="HNE4" s="606"/>
      <c r="HNF4" s="606"/>
      <c r="HNG4" s="606"/>
      <c r="HNH4" s="606"/>
      <c r="HNI4" s="606"/>
      <c r="HNJ4" s="606"/>
      <c r="HNK4" s="606"/>
      <c r="HNL4" s="606"/>
      <c r="HNM4" s="606"/>
      <c r="HNN4" s="606"/>
      <c r="HNO4" s="606"/>
      <c r="HNP4" s="606"/>
      <c r="HNQ4" s="606"/>
      <c r="HNR4" s="606"/>
      <c r="HNS4" s="606"/>
      <c r="HNT4" s="606"/>
      <c r="HNU4" s="606"/>
      <c r="HNV4" s="606"/>
      <c r="HNW4" s="606"/>
      <c r="HNX4" s="606"/>
      <c r="HNY4" s="606"/>
      <c r="HNZ4" s="606"/>
      <c r="HOA4" s="606"/>
      <c r="HOB4" s="606"/>
      <c r="HOC4" s="606"/>
      <c r="HOD4" s="606"/>
      <c r="HOE4" s="606"/>
      <c r="HOF4" s="606"/>
      <c r="HOG4" s="606"/>
      <c r="HOH4" s="606"/>
      <c r="HOI4" s="606"/>
      <c r="HOJ4" s="606"/>
      <c r="HOK4" s="606"/>
      <c r="HOL4" s="606"/>
      <c r="HOM4" s="606"/>
      <c r="HON4" s="606"/>
      <c r="HOO4" s="606"/>
      <c r="HOP4" s="606"/>
      <c r="HOQ4" s="606"/>
      <c r="HOR4" s="606"/>
      <c r="HOS4" s="606"/>
      <c r="HOT4" s="606"/>
      <c r="HOU4" s="606"/>
      <c r="HOV4" s="606"/>
      <c r="HOW4" s="606"/>
      <c r="HOX4" s="606"/>
      <c r="HOY4" s="606"/>
      <c r="HOZ4" s="606"/>
      <c r="HPA4" s="606"/>
      <c r="HPB4" s="606"/>
      <c r="HPC4" s="606"/>
      <c r="HPD4" s="606"/>
      <c r="HPE4" s="606"/>
      <c r="HPF4" s="606"/>
      <c r="HPG4" s="606"/>
      <c r="HPH4" s="606"/>
      <c r="HPI4" s="606"/>
      <c r="HPJ4" s="606"/>
      <c r="HPK4" s="606"/>
      <c r="HPL4" s="606"/>
      <c r="HPM4" s="606"/>
      <c r="HPN4" s="606"/>
      <c r="HPO4" s="606"/>
      <c r="HPP4" s="606"/>
      <c r="HPQ4" s="606"/>
      <c r="HPR4" s="606"/>
      <c r="HPS4" s="606"/>
      <c r="HPT4" s="606"/>
      <c r="HPU4" s="606"/>
      <c r="HPV4" s="606"/>
      <c r="HPW4" s="606"/>
      <c r="HPX4" s="606"/>
      <c r="HPY4" s="606"/>
      <c r="HPZ4" s="606"/>
      <c r="HQA4" s="606"/>
      <c r="HQB4" s="606"/>
      <c r="HQC4" s="606"/>
      <c r="HQD4" s="606"/>
      <c r="HQE4" s="606"/>
      <c r="HQF4" s="606"/>
      <c r="HQG4" s="606"/>
      <c r="HQH4" s="606"/>
      <c r="HQI4" s="606"/>
      <c r="HQJ4" s="606"/>
      <c r="HQK4" s="606"/>
      <c r="HQL4" s="606"/>
      <c r="HQM4" s="606"/>
      <c r="HQN4" s="606"/>
      <c r="HQO4" s="606"/>
      <c r="HQP4" s="606"/>
      <c r="HQQ4" s="606"/>
      <c r="HQR4" s="606"/>
      <c r="HQS4" s="606"/>
      <c r="HQT4" s="606"/>
      <c r="HQU4" s="606"/>
      <c r="HQV4" s="606"/>
      <c r="HQW4" s="606"/>
      <c r="HQX4" s="606"/>
      <c r="HQY4" s="606"/>
      <c r="HQZ4" s="606"/>
      <c r="HRA4" s="606"/>
      <c r="HRB4" s="606"/>
      <c r="HRC4" s="606"/>
      <c r="HRD4" s="606"/>
      <c r="HRE4" s="606"/>
      <c r="HRF4" s="606"/>
      <c r="HRG4" s="606"/>
      <c r="HRH4" s="606"/>
      <c r="HRI4" s="606"/>
      <c r="HRJ4" s="606"/>
      <c r="HRK4" s="606"/>
      <c r="HRL4" s="606"/>
      <c r="HRM4" s="606"/>
      <c r="HRN4" s="606"/>
      <c r="HRO4" s="606"/>
      <c r="HRP4" s="606"/>
      <c r="HRQ4" s="606"/>
      <c r="HRR4" s="606"/>
      <c r="HRS4" s="606"/>
      <c r="HRT4" s="606"/>
      <c r="HRU4" s="606"/>
      <c r="HRV4" s="606"/>
      <c r="HRW4" s="606"/>
      <c r="HRX4" s="606"/>
      <c r="HRY4" s="606"/>
      <c r="HRZ4" s="606"/>
      <c r="HSA4" s="606"/>
      <c r="HSB4" s="606"/>
      <c r="HSC4" s="606"/>
      <c r="HSD4" s="606"/>
      <c r="HSE4" s="606"/>
      <c r="HSF4" s="606"/>
      <c r="HSG4" s="606"/>
      <c r="HSH4" s="606"/>
      <c r="HSI4" s="606"/>
      <c r="HSJ4" s="606"/>
      <c r="HSK4" s="606"/>
      <c r="HSL4" s="606"/>
      <c r="HSM4" s="606"/>
      <c r="HSN4" s="606"/>
      <c r="HSO4" s="606"/>
      <c r="HSP4" s="606"/>
      <c r="HSQ4" s="606"/>
      <c r="HSR4" s="606"/>
      <c r="HSS4" s="606"/>
      <c r="HST4" s="606"/>
      <c r="HSU4" s="606"/>
      <c r="HSV4" s="606"/>
      <c r="HSW4" s="606"/>
      <c r="HSX4" s="606"/>
      <c r="HSY4" s="606"/>
      <c r="HSZ4" s="606"/>
      <c r="HTA4" s="606"/>
      <c r="HTB4" s="606"/>
      <c r="HTC4" s="606"/>
      <c r="HTD4" s="606"/>
      <c r="HTE4" s="606"/>
      <c r="HTF4" s="606"/>
      <c r="HTG4" s="606"/>
      <c r="HTH4" s="606"/>
      <c r="HTI4" s="606"/>
      <c r="HTJ4" s="606"/>
      <c r="HTK4" s="606"/>
      <c r="HTL4" s="606"/>
      <c r="HTM4" s="606"/>
      <c r="HTN4" s="606"/>
      <c r="HTO4" s="606"/>
      <c r="HTP4" s="606"/>
      <c r="HTQ4" s="606"/>
      <c r="HTR4" s="606"/>
      <c r="HTS4" s="606"/>
      <c r="HTT4" s="606"/>
      <c r="HTU4" s="606"/>
      <c r="HTV4" s="606"/>
      <c r="HTW4" s="606"/>
      <c r="HTX4" s="606"/>
      <c r="HTY4" s="606"/>
      <c r="HTZ4" s="606"/>
      <c r="HUA4" s="606"/>
      <c r="HUB4" s="606"/>
      <c r="HUC4" s="606"/>
      <c r="HUD4" s="606"/>
      <c r="HUE4" s="606"/>
      <c r="HUF4" s="606"/>
      <c r="HUG4" s="606"/>
      <c r="HUH4" s="606"/>
      <c r="HUI4" s="606"/>
      <c r="HUJ4" s="606"/>
      <c r="HUK4" s="606"/>
      <c r="HUL4" s="606"/>
      <c r="HUM4" s="606"/>
      <c r="HUN4" s="606"/>
      <c r="HUO4" s="606"/>
      <c r="HUP4" s="606"/>
      <c r="HUQ4" s="606"/>
      <c r="HUR4" s="606"/>
      <c r="HUS4" s="606"/>
      <c r="HUT4" s="606"/>
      <c r="HUU4" s="606"/>
      <c r="HUV4" s="606"/>
      <c r="HUW4" s="606"/>
      <c r="HUX4" s="606"/>
      <c r="HUY4" s="606"/>
      <c r="HUZ4" s="606"/>
      <c r="HVA4" s="606"/>
      <c r="HVB4" s="606"/>
      <c r="HVC4" s="606"/>
      <c r="HVD4" s="606"/>
      <c r="HVE4" s="606"/>
      <c r="HVF4" s="606"/>
      <c r="HVG4" s="606"/>
      <c r="HVH4" s="606"/>
      <c r="HVI4" s="606"/>
      <c r="HVJ4" s="606"/>
      <c r="HVK4" s="606"/>
      <c r="HVL4" s="606"/>
      <c r="HVM4" s="606"/>
      <c r="HVN4" s="606"/>
      <c r="HVO4" s="606"/>
      <c r="HVP4" s="606"/>
      <c r="HVQ4" s="606"/>
      <c r="HVR4" s="606"/>
      <c r="HVS4" s="606"/>
      <c r="HVT4" s="606"/>
      <c r="HVU4" s="606"/>
      <c r="HVV4" s="606"/>
      <c r="HVW4" s="606"/>
      <c r="HVX4" s="606"/>
      <c r="HVY4" s="606"/>
      <c r="HVZ4" s="606"/>
      <c r="HWA4" s="606"/>
      <c r="HWB4" s="606"/>
      <c r="HWC4" s="606"/>
      <c r="HWD4" s="606"/>
      <c r="HWE4" s="606"/>
      <c r="HWF4" s="606"/>
      <c r="HWG4" s="606"/>
      <c r="HWH4" s="606"/>
      <c r="HWI4" s="606"/>
      <c r="HWJ4" s="606"/>
      <c r="HWK4" s="606"/>
      <c r="HWL4" s="606"/>
      <c r="HWM4" s="606"/>
      <c r="HWN4" s="606"/>
      <c r="HWO4" s="606"/>
      <c r="HWP4" s="606"/>
      <c r="HWQ4" s="606"/>
      <c r="HWR4" s="606"/>
      <c r="HWS4" s="606"/>
      <c r="HWT4" s="606"/>
      <c r="HWU4" s="606"/>
      <c r="HWV4" s="606"/>
      <c r="HWW4" s="606"/>
      <c r="HWX4" s="606"/>
      <c r="HWY4" s="606"/>
      <c r="HWZ4" s="606"/>
      <c r="HXA4" s="606"/>
      <c r="HXB4" s="606"/>
      <c r="HXC4" s="606"/>
      <c r="HXD4" s="606"/>
      <c r="HXE4" s="606"/>
      <c r="HXF4" s="606"/>
      <c r="HXG4" s="606"/>
      <c r="HXH4" s="606"/>
      <c r="HXI4" s="606"/>
      <c r="HXJ4" s="606"/>
      <c r="HXK4" s="606"/>
      <c r="HXL4" s="606"/>
      <c r="HXM4" s="606"/>
      <c r="HXN4" s="606"/>
      <c r="HXO4" s="606"/>
      <c r="HXP4" s="606"/>
      <c r="HXQ4" s="606"/>
      <c r="HXR4" s="606"/>
      <c r="HXS4" s="606"/>
      <c r="HXT4" s="606"/>
      <c r="HXU4" s="606"/>
      <c r="HXV4" s="606"/>
      <c r="HXW4" s="606"/>
      <c r="HXX4" s="606"/>
      <c r="HXY4" s="606"/>
      <c r="HXZ4" s="606"/>
      <c r="HYA4" s="606"/>
      <c r="HYB4" s="606"/>
      <c r="HYC4" s="606"/>
      <c r="HYD4" s="606"/>
      <c r="HYE4" s="606"/>
      <c r="HYF4" s="606"/>
      <c r="HYG4" s="606"/>
      <c r="HYH4" s="606"/>
      <c r="HYI4" s="606"/>
      <c r="HYJ4" s="606"/>
      <c r="HYK4" s="606"/>
      <c r="HYL4" s="606"/>
      <c r="HYM4" s="606"/>
      <c r="HYN4" s="606"/>
      <c r="HYO4" s="606"/>
      <c r="HYP4" s="606"/>
      <c r="HYQ4" s="606"/>
      <c r="HYR4" s="606"/>
      <c r="HYS4" s="606"/>
      <c r="HYT4" s="606"/>
      <c r="HYU4" s="606"/>
      <c r="HYV4" s="606"/>
      <c r="HYW4" s="606"/>
      <c r="HYX4" s="606"/>
      <c r="HYY4" s="606"/>
      <c r="HYZ4" s="606"/>
      <c r="HZA4" s="606"/>
      <c r="HZB4" s="606"/>
      <c r="HZC4" s="606"/>
      <c r="HZD4" s="606"/>
      <c r="HZE4" s="606"/>
      <c r="HZF4" s="606"/>
      <c r="HZG4" s="606"/>
      <c r="HZH4" s="606"/>
      <c r="HZI4" s="606"/>
      <c r="HZJ4" s="606"/>
      <c r="HZK4" s="606"/>
      <c r="HZL4" s="606"/>
      <c r="HZM4" s="606"/>
      <c r="HZN4" s="606"/>
      <c r="HZO4" s="606"/>
      <c r="HZP4" s="606"/>
      <c r="HZQ4" s="606"/>
      <c r="HZR4" s="606"/>
      <c r="HZS4" s="606"/>
      <c r="HZT4" s="606"/>
      <c r="HZU4" s="606"/>
      <c r="HZV4" s="606"/>
      <c r="HZW4" s="606"/>
      <c r="HZX4" s="606"/>
      <c r="HZY4" s="606"/>
      <c r="HZZ4" s="606"/>
      <c r="IAA4" s="606"/>
      <c r="IAB4" s="606"/>
      <c r="IAC4" s="606"/>
      <c r="IAD4" s="606"/>
      <c r="IAE4" s="606"/>
      <c r="IAF4" s="606"/>
      <c r="IAG4" s="606"/>
      <c r="IAH4" s="606"/>
      <c r="IAI4" s="606"/>
      <c r="IAJ4" s="606"/>
      <c r="IAK4" s="606"/>
      <c r="IAL4" s="606"/>
      <c r="IAM4" s="606"/>
      <c r="IAN4" s="606"/>
      <c r="IAO4" s="606"/>
      <c r="IAP4" s="606"/>
      <c r="IAQ4" s="606"/>
      <c r="IAR4" s="606"/>
      <c r="IAS4" s="606"/>
      <c r="IAT4" s="606"/>
      <c r="IAU4" s="606"/>
      <c r="IAV4" s="606"/>
      <c r="IAW4" s="606"/>
      <c r="IAX4" s="606"/>
      <c r="IAY4" s="606"/>
      <c r="IAZ4" s="606"/>
      <c r="IBA4" s="606"/>
      <c r="IBB4" s="606"/>
      <c r="IBC4" s="606"/>
      <c r="IBD4" s="606"/>
      <c r="IBE4" s="606"/>
      <c r="IBF4" s="606"/>
      <c r="IBG4" s="606"/>
      <c r="IBH4" s="606"/>
      <c r="IBI4" s="606"/>
      <c r="IBJ4" s="606"/>
      <c r="IBK4" s="606"/>
      <c r="IBL4" s="606"/>
      <c r="IBM4" s="606"/>
      <c r="IBN4" s="606"/>
      <c r="IBO4" s="606"/>
      <c r="IBP4" s="606"/>
      <c r="IBQ4" s="606"/>
      <c r="IBR4" s="606"/>
      <c r="IBS4" s="606"/>
      <c r="IBT4" s="606"/>
      <c r="IBU4" s="606"/>
      <c r="IBV4" s="606"/>
      <c r="IBW4" s="606"/>
      <c r="IBX4" s="606"/>
      <c r="IBY4" s="606"/>
      <c r="IBZ4" s="606"/>
      <c r="ICA4" s="606"/>
      <c r="ICB4" s="606"/>
      <c r="ICC4" s="606"/>
      <c r="ICD4" s="606"/>
      <c r="ICE4" s="606"/>
      <c r="ICF4" s="606"/>
      <c r="ICG4" s="606"/>
      <c r="ICH4" s="606"/>
      <c r="ICI4" s="606"/>
      <c r="ICJ4" s="606"/>
      <c r="ICK4" s="606"/>
      <c r="ICL4" s="606"/>
      <c r="ICM4" s="606"/>
      <c r="ICN4" s="606"/>
      <c r="ICO4" s="606"/>
      <c r="ICP4" s="606"/>
      <c r="ICQ4" s="606"/>
      <c r="ICR4" s="606"/>
      <c r="ICS4" s="606"/>
      <c r="ICT4" s="606"/>
      <c r="ICU4" s="606"/>
      <c r="ICV4" s="606"/>
      <c r="ICW4" s="606"/>
      <c r="ICX4" s="606"/>
      <c r="ICY4" s="606"/>
      <c r="ICZ4" s="606"/>
      <c r="IDA4" s="606"/>
      <c r="IDB4" s="606"/>
      <c r="IDC4" s="606"/>
      <c r="IDD4" s="606"/>
      <c r="IDE4" s="606"/>
      <c r="IDF4" s="606"/>
      <c r="IDG4" s="606"/>
      <c r="IDH4" s="606"/>
      <c r="IDI4" s="606"/>
      <c r="IDJ4" s="606"/>
      <c r="IDK4" s="606"/>
      <c r="IDL4" s="606"/>
      <c r="IDM4" s="606"/>
      <c r="IDN4" s="606"/>
      <c r="IDO4" s="606"/>
      <c r="IDP4" s="606"/>
      <c r="IDQ4" s="606"/>
      <c r="IDR4" s="606"/>
      <c r="IDS4" s="606"/>
      <c r="IDT4" s="606"/>
      <c r="IDU4" s="606"/>
      <c r="IDV4" s="606"/>
      <c r="IDW4" s="606"/>
      <c r="IDX4" s="606"/>
      <c r="IDY4" s="606"/>
      <c r="IDZ4" s="606"/>
      <c r="IEA4" s="606"/>
      <c r="IEB4" s="606"/>
      <c r="IEC4" s="606"/>
      <c r="IED4" s="606"/>
      <c r="IEE4" s="606"/>
      <c r="IEF4" s="606"/>
      <c r="IEG4" s="606"/>
      <c r="IEH4" s="606"/>
      <c r="IEI4" s="606"/>
      <c r="IEJ4" s="606"/>
      <c r="IEK4" s="606"/>
      <c r="IEL4" s="606"/>
      <c r="IEM4" s="606"/>
      <c r="IEN4" s="606"/>
      <c r="IEO4" s="606"/>
      <c r="IEP4" s="606"/>
      <c r="IEQ4" s="606"/>
      <c r="IER4" s="606"/>
      <c r="IES4" s="606"/>
      <c r="IET4" s="606"/>
      <c r="IEU4" s="606"/>
      <c r="IEV4" s="606"/>
      <c r="IEW4" s="606"/>
      <c r="IEX4" s="606"/>
      <c r="IEY4" s="606"/>
      <c r="IEZ4" s="606"/>
      <c r="IFA4" s="606"/>
      <c r="IFB4" s="606"/>
      <c r="IFC4" s="606"/>
      <c r="IFD4" s="606"/>
      <c r="IFE4" s="606"/>
      <c r="IFF4" s="606"/>
      <c r="IFG4" s="606"/>
      <c r="IFH4" s="606"/>
      <c r="IFI4" s="606"/>
      <c r="IFJ4" s="606"/>
      <c r="IFK4" s="606"/>
      <c r="IFL4" s="606"/>
      <c r="IFM4" s="606"/>
      <c r="IFN4" s="606"/>
      <c r="IFO4" s="606"/>
      <c r="IFP4" s="606"/>
      <c r="IFQ4" s="606"/>
      <c r="IFR4" s="606"/>
      <c r="IFS4" s="606"/>
      <c r="IFT4" s="606"/>
      <c r="IFU4" s="606"/>
      <c r="IFV4" s="606"/>
      <c r="IFW4" s="606"/>
      <c r="IFX4" s="606"/>
      <c r="IFY4" s="606"/>
      <c r="IFZ4" s="606"/>
      <c r="IGA4" s="606"/>
      <c r="IGB4" s="606"/>
      <c r="IGC4" s="606"/>
      <c r="IGD4" s="606"/>
      <c r="IGE4" s="606"/>
      <c r="IGF4" s="606"/>
      <c r="IGG4" s="606"/>
      <c r="IGH4" s="606"/>
      <c r="IGI4" s="606"/>
      <c r="IGJ4" s="606"/>
      <c r="IGK4" s="606"/>
      <c r="IGL4" s="606"/>
      <c r="IGM4" s="606"/>
      <c r="IGN4" s="606"/>
      <c r="IGO4" s="606"/>
      <c r="IGP4" s="606"/>
      <c r="IGQ4" s="606"/>
      <c r="IGR4" s="606"/>
      <c r="IGS4" s="606"/>
      <c r="IGT4" s="606"/>
      <c r="IGU4" s="606"/>
      <c r="IGV4" s="606"/>
      <c r="IGW4" s="606"/>
      <c r="IGX4" s="606"/>
      <c r="IGY4" s="606"/>
      <c r="IGZ4" s="606"/>
      <c r="IHA4" s="606"/>
      <c r="IHB4" s="606"/>
      <c r="IHC4" s="606"/>
      <c r="IHD4" s="606"/>
      <c r="IHE4" s="606"/>
      <c r="IHF4" s="606"/>
      <c r="IHG4" s="606"/>
      <c r="IHH4" s="606"/>
      <c r="IHI4" s="606"/>
      <c r="IHJ4" s="606"/>
      <c r="IHK4" s="606"/>
      <c r="IHL4" s="606"/>
      <c r="IHM4" s="606"/>
      <c r="IHN4" s="606"/>
      <c r="IHO4" s="606"/>
      <c r="IHP4" s="606"/>
      <c r="IHQ4" s="606"/>
      <c r="IHR4" s="606"/>
      <c r="IHS4" s="606"/>
      <c r="IHT4" s="606"/>
      <c r="IHU4" s="606"/>
      <c r="IHV4" s="606"/>
      <c r="IHW4" s="606"/>
      <c r="IHX4" s="606"/>
      <c r="IHY4" s="606"/>
      <c r="IHZ4" s="606"/>
      <c r="IIA4" s="606"/>
      <c r="IIB4" s="606"/>
      <c r="IIC4" s="606"/>
      <c r="IID4" s="606"/>
      <c r="IIE4" s="606"/>
      <c r="IIF4" s="606"/>
      <c r="IIG4" s="606"/>
      <c r="IIH4" s="606"/>
      <c r="III4" s="606"/>
      <c r="IIJ4" s="606"/>
      <c r="IIK4" s="606"/>
      <c r="IIL4" s="606"/>
      <c r="IIM4" s="606"/>
      <c r="IIN4" s="606"/>
      <c r="IIO4" s="606"/>
      <c r="IIP4" s="606"/>
      <c r="IIQ4" s="606"/>
      <c r="IIR4" s="606"/>
      <c r="IIS4" s="606"/>
      <c r="IIT4" s="606"/>
      <c r="IIU4" s="606"/>
      <c r="IIV4" s="606"/>
      <c r="IIW4" s="606"/>
      <c r="IIX4" s="606"/>
      <c r="IIY4" s="606"/>
      <c r="IIZ4" s="606"/>
      <c r="IJA4" s="606"/>
      <c r="IJB4" s="606"/>
      <c r="IJC4" s="606"/>
      <c r="IJD4" s="606"/>
      <c r="IJE4" s="606"/>
      <c r="IJF4" s="606"/>
      <c r="IJG4" s="606"/>
      <c r="IJH4" s="606"/>
      <c r="IJI4" s="606"/>
      <c r="IJJ4" s="606"/>
      <c r="IJK4" s="606"/>
      <c r="IJL4" s="606"/>
      <c r="IJM4" s="606"/>
      <c r="IJN4" s="606"/>
      <c r="IJO4" s="606"/>
      <c r="IJP4" s="606"/>
      <c r="IJQ4" s="606"/>
      <c r="IJR4" s="606"/>
      <c r="IJS4" s="606"/>
      <c r="IJT4" s="606"/>
      <c r="IJU4" s="606"/>
      <c r="IJV4" s="606"/>
      <c r="IJW4" s="606"/>
      <c r="IJX4" s="606"/>
      <c r="IJY4" s="606"/>
      <c r="IJZ4" s="606"/>
      <c r="IKA4" s="606"/>
      <c r="IKB4" s="606"/>
      <c r="IKC4" s="606"/>
      <c r="IKD4" s="606"/>
      <c r="IKE4" s="606"/>
      <c r="IKF4" s="606"/>
      <c r="IKG4" s="606"/>
      <c r="IKH4" s="606"/>
      <c r="IKI4" s="606"/>
      <c r="IKJ4" s="606"/>
      <c r="IKK4" s="606"/>
      <c r="IKL4" s="606"/>
      <c r="IKM4" s="606"/>
      <c r="IKN4" s="606"/>
      <c r="IKO4" s="606"/>
      <c r="IKP4" s="606"/>
      <c r="IKQ4" s="606"/>
      <c r="IKR4" s="606"/>
      <c r="IKS4" s="606"/>
      <c r="IKT4" s="606"/>
      <c r="IKU4" s="606"/>
      <c r="IKV4" s="606"/>
      <c r="IKW4" s="606"/>
      <c r="IKX4" s="606"/>
      <c r="IKY4" s="606"/>
      <c r="IKZ4" s="606"/>
      <c r="ILA4" s="606"/>
      <c r="ILB4" s="606"/>
      <c r="ILC4" s="606"/>
      <c r="ILD4" s="606"/>
      <c r="ILE4" s="606"/>
      <c r="ILF4" s="606"/>
      <c r="ILG4" s="606"/>
      <c r="ILH4" s="606"/>
      <c r="ILI4" s="606"/>
      <c r="ILJ4" s="606"/>
      <c r="ILK4" s="606"/>
      <c r="ILL4" s="606"/>
      <c r="ILM4" s="606"/>
      <c r="ILN4" s="606"/>
      <c r="ILO4" s="606"/>
      <c r="ILP4" s="606"/>
      <c r="ILQ4" s="606"/>
      <c r="ILR4" s="606"/>
      <c r="ILS4" s="606"/>
      <c r="ILT4" s="606"/>
      <c r="ILU4" s="606"/>
      <c r="ILV4" s="606"/>
      <c r="ILW4" s="606"/>
      <c r="ILX4" s="606"/>
      <c r="ILY4" s="606"/>
      <c r="ILZ4" s="606"/>
      <c r="IMA4" s="606"/>
      <c r="IMB4" s="606"/>
      <c r="IMC4" s="606"/>
      <c r="IMD4" s="606"/>
      <c r="IME4" s="606"/>
      <c r="IMF4" s="606"/>
      <c r="IMG4" s="606"/>
      <c r="IMH4" s="606"/>
      <c r="IMI4" s="606"/>
      <c r="IMJ4" s="606"/>
      <c r="IMK4" s="606"/>
      <c r="IML4" s="606"/>
      <c r="IMM4" s="606"/>
      <c r="IMN4" s="606"/>
      <c r="IMO4" s="606"/>
      <c r="IMP4" s="606"/>
      <c r="IMQ4" s="606"/>
      <c r="IMR4" s="606"/>
      <c r="IMS4" s="606"/>
      <c r="IMT4" s="606"/>
      <c r="IMU4" s="606"/>
      <c r="IMV4" s="606"/>
      <c r="IMW4" s="606"/>
      <c r="IMX4" s="606"/>
      <c r="IMY4" s="606"/>
      <c r="IMZ4" s="606"/>
      <c r="INA4" s="606"/>
      <c r="INB4" s="606"/>
      <c r="INC4" s="606"/>
      <c r="IND4" s="606"/>
      <c r="INE4" s="606"/>
      <c r="INF4" s="606"/>
      <c r="ING4" s="606"/>
      <c r="INH4" s="606"/>
      <c r="INI4" s="606"/>
      <c r="INJ4" s="606"/>
      <c r="INK4" s="606"/>
      <c r="INL4" s="606"/>
      <c r="INM4" s="606"/>
      <c r="INN4" s="606"/>
      <c r="INO4" s="606"/>
      <c r="INP4" s="606"/>
      <c r="INQ4" s="606"/>
      <c r="INR4" s="606"/>
      <c r="INS4" s="606"/>
      <c r="INT4" s="606"/>
      <c r="INU4" s="606"/>
      <c r="INV4" s="606"/>
      <c r="INW4" s="606"/>
      <c r="INX4" s="606"/>
      <c r="INY4" s="606"/>
      <c r="INZ4" s="606"/>
      <c r="IOA4" s="606"/>
      <c r="IOB4" s="606"/>
      <c r="IOC4" s="606"/>
      <c r="IOD4" s="606"/>
      <c r="IOE4" s="606"/>
      <c r="IOF4" s="606"/>
      <c r="IOG4" s="606"/>
      <c r="IOH4" s="606"/>
      <c r="IOI4" s="606"/>
      <c r="IOJ4" s="606"/>
      <c r="IOK4" s="606"/>
      <c r="IOL4" s="606"/>
      <c r="IOM4" s="606"/>
      <c r="ION4" s="606"/>
      <c r="IOO4" s="606"/>
      <c r="IOP4" s="606"/>
      <c r="IOQ4" s="606"/>
      <c r="IOR4" s="606"/>
      <c r="IOS4" s="606"/>
      <c r="IOT4" s="606"/>
      <c r="IOU4" s="606"/>
      <c r="IOV4" s="606"/>
      <c r="IOW4" s="606"/>
      <c r="IOX4" s="606"/>
      <c r="IOY4" s="606"/>
      <c r="IOZ4" s="606"/>
      <c r="IPA4" s="606"/>
      <c r="IPB4" s="606"/>
      <c r="IPC4" s="606"/>
      <c r="IPD4" s="606"/>
      <c r="IPE4" s="606"/>
      <c r="IPF4" s="606"/>
      <c r="IPG4" s="606"/>
      <c r="IPH4" s="606"/>
      <c r="IPI4" s="606"/>
      <c r="IPJ4" s="606"/>
      <c r="IPK4" s="606"/>
      <c r="IPL4" s="606"/>
      <c r="IPM4" s="606"/>
      <c r="IPN4" s="606"/>
      <c r="IPO4" s="606"/>
      <c r="IPP4" s="606"/>
      <c r="IPQ4" s="606"/>
      <c r="IPR4" s="606"/>
      <c r="IPS4" s="606"/>
      <c r="IPT4" s="606"/>
      <c r="IPU4" s="606"/>
      <c r="IPV4" s="606"/>
      <c r="IPW4" s="606"/>
      <c r="IPX4" s="606"/>
      <c r="IPY4" s="606"/>
      <c r="IPZ4" s="606"/>
      <c r="IQA4" s="606"/>
      <c r="IQB4" s="606"/>
      <c r="IQC4" s="606"/>
      <c r="IQD4" s="606"/>
      <c r="IQE4" s="606"/>
      <c r="IQF4" s="606"/>
      <c r="IQG4" s="606"/>
      <c r="IQH4" s="606"/>
      <c r="IQI4" s="606"/>
      <c r="IQJ4" s="606"/>
      <c r="IQK4" s="606"/>
      <c r="IQL4" s="606"/>
      <c r="IQM4" s="606"/>
      <c r="IQN4" s="606"/>
      <c r="IQO4" s="606"/>
      <c r="IQP4" s="606"/>
      <c r="IQQ4" s="606"/>
      <c r="IQR4" s="606"/>
      <c r="IQS4" s="606"/>
      <c r="IQT4" s="606"/>
      <c r="IQU4" s="606"/>
      <c r="IQV4" s="606"/>
      <c r="IQW4" s="606"/>
      <c r="IQX4" s="606"/>
      <c r="IQY4" s="606"/>
      <c r="IQZ4" s="606"/>
      <c r="IRA4" s="606"/>
      <c r="IRB4" s="606"/>
      <c r="IRC4" s="606"/>
      <c r="IRD4" s="606"/>
      <c r="IRE4" s="606"/>
      <c r="IRF4" s="606"/>
      <c r="IRG4" s="606"/>
      <c r="IRH4" s="606"/>
      <c r="IRI4" s="606"/>
      <c r="IRJ4" s="606"/>
      <c r="IRK4" s="606"/>
      <c r="IRL4" s="606"/>
      <c r="IRM4" s="606"/>
      <c r="IRN4" s="606"/>
      <c r="IRO4" s="606"/>
      <c r="IRP4" s="606"/>
      <c r="IRQ4" s="606"/>
      <c r="IRR4" s="606"/>
      <c r="IRS4" s="606"/>
      <c r="IRT4" s="606"/>
      <c r="IRU4" s="606"/>
      <c r="IRV4" s="606"/>
      <c r="IRW4" s="606"/>
      <c r="IRX4" s="606"/>
      <c r="IRY4" s="606"/>
      <c r="IRZ4" s="606"/>
      <c r="ISA4" s="606"/>
      <c r="ISB4" s="606"/>
      <c r="ISC4" s="606"/>
      <c r="ISD4" s="606"/>
      <c r="ISE4" s="606"/>
      <c r="ISF4" s="606"/>
      <c r="ISG4" s="606"/>
      <c r="ISH4" s="606"/>
      <c r="ISI4" s="606"/>
      <c r="ISJ4" s="606"/>
      <c r="ISK4" s="606"/>
      <c r="ISL4" s="606"/>
      <c r="ISM4" s="606"/>
      <c r="ISN4" s="606"/>
      <c r="ISO4" s="606"/>
      <c r="ISP4" s="606"/>
      <c r="ISQ4" s="606"/>
      <c r="ISR4" s="606"/>
      <c r="ISS4" s="606"/>
      <c r="IST4" s="606"/>
      <c r="ISU4" s="606"/>
      <c r="ISV4" s="606"/>
      <c r="ISW4" s="606"/>
      <c r="ISX4" s="606"/>
      <c r="ISY4" s="606"/>
      <c r="ISZ4" s="606"/>
      <c r="ITA4" s="606"/>
      <c r="ITB4" s="606"/>
      <c r="ITC4" s="606"/>
      <c r="ITD4" s="606"/>
      <c r="ITE4" s="606"/>
      <c r="ITF4" s="606"/>
      <c r="ITG4" s="606"/>
      <c r="ITH4" s="606"/>
      <c r="ITI4" s="606"/>
      <c r="ITJ4" s="606"/>
      <c r="ITK4" s="606"/>
      <c r="ITL4" s="606"/>
      <c r="ITM4" s="606"/>
      <c r="ITN4" s="606"/>
      <c r="ITO4" s="606"/>
      <c r="ITP4" s="606"/>
      <c r="ITQ4" s="606"/>
      <c r="ITR4" s="606"/>
      <c r="ITS4" s="606"/>
      <c r="ITT4" s="606"/>
      <c r="ITU4" s="606"/>
      <c r="ITV4" s="606"/>
      <c r="ITW4" s="606"/>
      <c r="ITX4" s="606"/>
      <c r="ITY4" s="606"/>
      <c r="ITZ4" s="606"/>
      <c r="IUA4" s="606"/>
      <c r="IUB4" s="606"/>
      <c r="IUC4" s="606"/>
      <c r="IUD4" s="606"/>
      <c r="IUE4" s="606"/>
      <c r="IUF4" s="606"/>
      <c r="IUG4" s="606"/>
      <c r="IUH4" s="606"/>
      <c r="IUI4" s="606"/>
      <c r="IUJ4" s="606"/>
      <c r="IUK4" s="606"/>
      <c r="IUL4" s="606"/>
      <c r="IUM4" s="606"/>
      <c r="IUN4" s="606"/>
      <c r="IUO4" s="606"/>
      <c r="IUP4" s="606"/>
      <c r="IUQ4" s="606"/>
      <c r="IUR4" s="606"/>
      <c r="IUS4" s="606"/>
      <c r="IUT4" s="606"/>
      <c r="IUU4" s="606"/>
      <c r="IUV4" s="606"/>
      <c r="IUW4" s="606"/>
      <c r="IUX4" s="606"/>
      <c r="IUY4" s="606"/>
      <c r="IUZ4" s="606"/>
      <c r="IVA4" s="606"/>
      <c r="IVB4" s="606"/>
      <c r="IVC4" s="606"/>
      <c r="IVD4" s="606"/>
      <c r="IVE4" s="606"/>
      <c r="IVF4" s="606"/>
      <c r="IVG4" s="606"/>
      <c r="IVH4" s="606"/>
      <c r="IVI4" s="606"/>
      <c r="IVJ4" s="606"/>
      <c r="IVK4" s="606"/>
      <c r="IVL4" s="606"/>
      <c r="IVM4" s="606"/>
      <c r="IVN4" s="606"/>
      <c r="IVO4" s="606"/>
      <c r="IVP4" s="606"/>
      <c r="IVQ4" s="606"/>
      <c r="IVR4" s="606"/>
      <c r="IVS4" s="606"/>
      <c r="IVT4" s="606"/>
      <c r="IVU4" s="606"/>
      <c r="IVV4" s="606"/>
      <c r="IVW4" s="606"/>
      <c r="IVX4" s="606"/>
      <c r="IVY4" s="606"/>
      <c r="IVZ4" s="606"/>
      <c r="IWA4" s="606"/>
      <c r="IWB4" s="606"/>
      <c r="IWC4" s="606"/>
      <c r="IWD4" s="606"/>
      <c r="IWE4" s="606"/>
      <c r="IWF4" s="606"/>
      <c r="IWG4" s="606"/>
      <c r="IWH4" s="606"/>
      <c r="IWI4" s="606"/>
      <c r="IWJ4" s="606"/>
      <c r="IWK4" s="606"/>
      <c r="IWL4" s="606"/>
      <c r="IWM4" s="606"/>
      <c r="IWN4" s="606"/>
      <c r="IWO4" s="606"/>
      <c r="IWP4" s="606"/>
      <c r="IWQ4" s="606"/>
      <c r="IWR4" s="606"/>
      <c r="IWS4" s="606"/>
      <c r="IWT4" s="606"/>
      <c r="IWU4" s="606"/>
      <c r="IWV4" s="606"/>
      <c r="IWW4" s="606"/>
      <c r="IWX4" s="606"/>
      <c r="IWY4" s="606"/>
      <c r="IWZ4" s="606"/>
      <c r="IXA4" s="606"/>
      <c r="IXB4" s="606"/>
      <c r="IXC4" s="606"/>
      <c r="IXD4" s="606"/>
      <c r="IXE4" s="606"/>
      <c r="IXF4" s="606"/>
      <c r="IXG4" s="606"/>
      <c r="IXH4" s="606"/>
      <c r="IXI4" s="606"/>
      <c r="IXJ4" s="606"/>
      <c r="IXK4" s="606"/>
      <c r="IXL4" s="606"/>
      <c r="IXM4" s="606"/>
      <c r="IXN4" s="606"/>
      <c r="IXO4" s="606"/>
      <c r="IXP4" s="606"/>
      <c r="IXQ4" s="606"/>
      <c r="IXR4" s="606"/>
      <c r="IXS4" s="606"/>
      <c r="IXT4" s="606"/>
      <c r="IXU4" s="606"/>
      <c r="IXV4" s="606"/>
      <c r="IXW4" s="606"/>
      <c r="IXX4" s="606"/>
      <c r="IXY4" s="606"/>
      <c r="IXZ4" s="606"/>
      <c r="IYA4" s="606"/>
      <c r="IYB4" s="606"/>
      <c r="IYC4" s="606"/>
      <c r="IYD4" s="606"/>
      <c r="IYE4" s="606"/>
      <c r="IYF4" s="606"/>
      <c r="IYG4" s="606"/>
      <c r="IYH4" s="606"/>
      <c r="IYI4" s="606"/>
      <c r="IYJ4" s="606"/>
      <c r="IYK4" s="606"/>
      <c r="IYL4" s="606"/>
      <c r="IYM4" s="606"/>
      <c r="IYN4" s="606"/>
      <c r="IYO4" s="606"/>
      <c r="IYP4" s="606"/>
      <c r="IYQ4" s="606"/>
      <c r="IYR4" s="606"/>
      <c r="IYS4" s="606"/>
      <c r="IYT4" s="606"/>
      <c r="IYU4" s="606"/>
      <c r="IYV4" s="606"/>
      <c r="IYW4" s="606"/>
      <c r="IYX4" s="606"/>
      <c r="IYY4" s="606"/>
      <c r="IYZ4" s="606"/>
      <c r="IZA4" s="606"/>
      <c r="IZB4" s="606"/>
      <c r="IZC4" s="606"/>
      <c r="IZD4" s="606"/>
      <c r="IZE4" s="606"/>
      <c r="IZF4" s="606"/>
      <c r="IZG4" s="606"/>
      <c r="IZH4" s="606"/>
      <c r="IZI4" s="606"/>
      <c r="IZJ4" s="606"/>
      <c r="IZK4" s="606"/>
      <c r="IZL4" s="606"/>
      <c r="IZM4" s="606"/>
      <c r="IZN4" s="606"/>
      <c r="IZO4" s="606"/>
      <c r="IZP4" s="606"/>
      <c r="IZQ4" s="606"/>
      <c r="IZR4" s="606"/>
      <c r="IZS4" s="606"/>
      <c r="IZT4" s="606"/>
      <c r="IZU4" s="606"/>
      <c r="IZV4" s="606"/>
      <c r="IZW4" s="606"/>
      <c r="IZX4" s="606"/>
      <c r="IZY4" s="606"/>
      <c r="IZZ4" s="606"/>
      <c r="JAA4" s="606"/>
      <c r="JAB4" s="606"/>
      <c r="JAC4" s="606"/>
      <c r="JAD4" s="606"/>
      <c r="JAE4" s="606"/>
      <c r="JAF4" s="606"/>
      <c r="JAG4" s="606"/>
      <c r="JAH4" s="606"/>
      <c r="JAI4" s="606"/>
      <c r="JAJ4" s="606"/>
      <c r="JAK4" s="606"/>
      <c r="JAL4" s="606"/>
      <c r="JAM4" s="606"/>
      <c r="JAN4" s="606"/>
      <c r="JAO4" s="606"/>
      <c r="JAP4" s="606"/>
      <c r="JAQ4" s="606"/>
      <c r="JAR4" s="606"/>
      <c r="JAS4" s="606"/>
      <c r="JAT4" s="606"/>
      <c r="JAU4" s="606"/>
      <c r="JAV4" s="606"/>
      <c r="JAW4" s="606"/>
      <c r="JAX4" s="606"/>
      <c r="JAY4" s="606"/>
      <c r="JAZ4" s="606"/>
      <c r="JBA4" s="606"/>
      <c r="JBB4" s="606"/>
      <c r="JBC4" s="606"/>
      <c r="JBD4" s="606"/>
      <c r="JBE4" s="606"/>
      <c r="JBF4" s="606"/>
      <c r="JBG4" s="606"/>
      <c r="JBH4" s="606"/>
      <c r="JBI4" s="606"/>
      <c r="JBJ4" s="606"/>
      <c r="JBK4" s="606"/>
      <c r="JBL4" s="606"/>
      <c r="JBM4" s="606"/>
      <c r="JBN4" s="606"/>
      <c r="JBO4" s="606"/>
      <c r="JBP4" s="606"/>
      <c r="JBQ4" s="606"/>
      <c r="JBR4" s="606"/>
      <c r="JBS4" s="606"/>
      <c r="JBT4" s="606"/>
      <c r="JBU4" s="606"/>
      <c r="JBV4" s="606"/>
      <c r="JBW4" s="606"/>
      <c r="JBX4" s="606"/>
      <c r="JBY4" s="606"/>
      <c r="JBZ4" s="606"/>
      <c r="JCA4" s="606"/>
      <c r="JCB4" s="606"/>
      <c r="JCC4" s="606"/>
      <c r="JCD4" s="606"/>
      <c r="JCE4" s="606"/>
      <c r="JCF4" s="606"/>
      <c r="JCG4" s="606"/>
      <c r="JCH4" s="606"/>
      <c r="JCI4" s="606"/>
      <c r="JCJ4" s="606"/>
      <c r="JCK4" s="606"/>
      <c r="JCL4" s="606"/>
      <c r="JCM4" s="606"/>
      <c r="JCN4" s="606"/>
      <c r="JCO4" s="606"/>
      <c r="JCP4" s="606"/>
      <c r="JCQ4" s="606"/>
      <c r="JCR4" s="606"/>
      <c r="JCS4" s="606"/>
      <c r="JCT4" s="606"/>
      <c r="JCU4" s="606"/>
      <c r="JCV4" s="606"/>
      <c r="JCW4" s="606"/>
      <c r="JCX4" s="606"/>
      <c r="JCY4" s="606"/>
      <c r="JCZ4" s="606"/>
      <c r="JDA4" s="606"/>
      <c r="JDB4" s="606"/>
      <c r="JDC4" s="606"/>
      <c r="JDD4" s="606"/>
      <c r="JDE4" s="606"/>
      <c r="JDF4" s="606"/>
      <c r="JDG4" s="606"/>
      <c r="JDH4" s="606"/>
      <c r="JDI4" s="606"/>
      <c r="JDJ4" s="606"/>
      <c r="JDK4" s="606"/>
      <c r="JDL4" s="606"/>
      <c r="JDM4" s="606"/>
      <c r="JDN4" s="606"/>
      <c r="JDO4" s="606"/>
      <c r="JDP4" s="606"/>
      <c r="JDQ4" s="606"/>
      <c r="JDR4" s="606"/>
      <c r="JDS4" s="606"/>
      <c r="JDT4" s="606"/>
      <c r="JDU4" s="606"/>
      <c r="JDV4" s="606"/>
      <c r="JDW4" s="606"/>
      <c r="JDX4" s="606"/>
      <c r="JDY4" s="606"/>
      <c r="JDZ4" s="606"/>
      <c r="JEA4" s="606"/>
      <c r="JEB4" s="606"/>
      <c r="JEC4" s="606"/>
      <c r="JED4" s="606"/>
      <c r="JEE4" s="606"/>
      <c r="JEF4" s="606"/>
      <c r="JEG4" s="606"/>
      <c r="JEH4" s="606"/>
      <c r="JEI4" s="606"/>
      <c r="JEJ4" s="606"/>
      <c r="JEK4" s="606"/>
      <c r="JEL4" s="606"/>
      <c r="JEM4" s="606"/>
      <c r="JEN4" s="606"/>
      <c r="JEO4" s="606"/>
      <c r="JEP4" s="606"/>
      <c r="JEQ4" s="606"/>
      <c r="JER4" s="606"/>
      <c r="JES4" s="606"/>
      <c r="JET4" s="606"/>
      <c r="JEU4" s="606"/>
      <c r="JEV4" s="606"/>
      <c r="JEW4" s="606"/>
      <c r="JEX4" s="606"/>
      <c r="JEY4" s="606"/>
      <c r="JEZ4" s="606"/>
      <c r="JFA4" s="606"/>
      <c r="JFB4" s="606"/>
      <c r="JFC4" s="606"/>
      <c r="JFD4" s="606"/>
      <c r="JFE4" s="606"/>
      <c r="JFF4" s="606"/>
      <c r="JFG4" s="606"/>
      <c r="JFH4" s="606"/>
      <c r="JFI4" s="606"/>
      <c r="JFJ4" s="606"/>
      <c r="JFK4" s="606"/>
      <c r="JFL4" s="606"/>
      <c r="JFM4" s="606"/>
      <c r="JFN4" s="606"/>
      <c r="JFO4" s="606"/>
      <c r="JFP4" s="606"/>
      <c r="JFQ4" s="606"/>
      <c r="JFR4" s="606"/>
      <c r="JFS4" s="606"/>
      <c r="JFT4" s="606"/>
      <c r="JFU4" s="606"/>
      <c r="JFV4" s="606"/>
      <c r="JFW4" s="606"/>
      <c r="JFX4" s="606"/>
      <c r="JFY4" s="606"/>
      <c r="JFZ4" s="606"/>
      <c r="JGA4" s="606"/>
      <c r="JGB4" s="606"/>
      <c r="JGC4" s="606"/>
      <c r="JGD4" s="606"/>
      <c r="JGE4" s="606"/>
      <c r="JGF4" s="606"/>
      <c r="JGG4" s="606"/>
      <c r="JGH4" s="606"/>
      <c r="JGI4" s="606"/>
      <c r="JGJ4" s="606"/>
      <c r="JGK4" s="606"/>
      <c r="JGL4" s="606"/>
      <c r="JGM4" s="606"/>
      <c r="JGN4" s="606"/>
      <c r="JGO4" s="606"/>
      <c r="JGP4" s="606"/>
      <c r="JGQ4" s="606"/>
      <c r="JGR4" s="606"/>
      <c r="JGS4" s="606"/>
      <c r="JGT4" s="606"/>
      <c r="JGU4" s="606"/>
      <c r="JGV4" s="606"/>
      <c r="JGW4" s="606"/>
      <c r="JGX4" s="606"/>
      <c r="JGY4" s="606"/>
      <c r="JGZ4" s="606"/>
      <c r="JHA4" s="606"/>
      <c r="JHB4" s="606"/>
      <c r="JHC4" s="606"/>
      <c r="JHD4" s="606"/>
      <c r="JHE4" s="606"/>
      <c r="JHF4" s="606"/>
      <c r="JHG4" s="606"/>
      <c r="JHH4" s="606"/>
      <c r="JHI4" s="606"/>
      <c r="JHJ4" s="606"/>
      <c r="JHK4" s="606"/>
      <c r="JHL4" s="606"/>
      <c r="JHM4" s="606"/>
      <c r="JHN4" s="606"/>
      <c r="JHO4" s="606"/>
      <c r="JHP4" s="606"/>
      <c r="JHQ4" s="606"/>
      <c r="JHR4" s="606"/>
      <c r="JHS4" s="606"/>
      <c r="JHT4" s="606"/>
      <c r="JHU4" s="606"/>
      <c r="JHV4" s="606"/>
      <c r="JHW4" s="606"/>
      <c r="JHX4" s="606"/>
      <c r="JHY4" s="606"/>
      <c r="JHZ4" s="606"/>
      <c r="JIA4" s="606"/>
      <c r="JIB4" s="606"/>
      <c r="JIC4" s="606"/>
      <c r="JID4" s="606"/>
      <c r="JIE4" s="606"/>
      <c r="JIF4" s="606"/>
      <c r="JIG4" s="606"/>
      <c r="JIH4" s="606"/>
      <c r="JII4" s="606"/>
      <c r="JIJ4" s="606"/>
      <c r="JIK4" s="606"/>
      <c r="JIL4" s="606"/>
      <c r="JIM4" s="606"/>
      <c r="JIN4" s="606"/>
      <c r="JIO4" s="606"/>
      <c r="JIP4" s="606"/>
      <c r="JIQ4" s="606"/>
      <c r="JIR4" s="606"/>
      <c r="JIS4" s="606"/>
      <c r="JIT4" s="606"/>
      <c r="JIU4" s="606"/>
      <c r="JIV4" s="606"/>
      <c r="JIW4" s="606"/>
      <c r="JIX4" s="606"/>
      <c r="JIY4" s="606"/>
      <c r="JIZ4" s="606"/>
      <c r="JJA4" s="606"/>
      <c r="JJB4" s="606"/>
      <c r="JJC4" s="606"/>
      <c r="JJD4" s="606"/>
      <c r="JJE4" s="606"/>
      <c r="JJF4" s="606"/>
      <c r="JJG4" s="606"/>
      <c r="JJH4" s="606"/>
      <c r="JJI4" s="606"/>
      <c r="JJJ4" s="606"/>
      <c r="JJK4" s="606"/>
      <c r="JJL4" s="606"/>
      <c r="JJM4" s="606"/>
      <c r="JJN4" s="606"/>
      <c r="JJO4" s="606"/>
      <c r="JJP4" s="606"/>
      <c r="JJQ4" s="606"/>
      <c r="JJR4" s="606"/>
      <c r="JJS4" s="606"/>
      <c r="JJT4" s="606"/>
      <c r="JJU4" s="606"/>
      <c r="JJV4" s="606"/>
      <c r="JJW4" s="606"/>
      <c r="JJX4" s="606"/>
      <c r="JJY4" s="606"/>
      <c r="JJZ4" s="606"/>
      <c r="JKA4" s="606"/>
      <c r="JKB4" s="606"/>
      <c r="JKC4" s="606"/>
      <c r="JKD4" s="606"/>
      <c r="JKE4" s="606"/>
      <c r="JKF4" s="606"/>
      <c r="JKG4" s="606"/>
      <c r="JKH4" s="606"/>
      <c r="JKI4" s="606"/>
      <c r="JKJ4" s="606"/>
      <c r="JKK4" s="606"/>
      <c r="JKL4" s="606"/>
      <c r="JKM4" s="606"/>
      <c r="JKN4" s="606"/>
      <c r="JKO4" s="606"/>
      <c r="JKP4" s="606"/>
      <c r="JKQ4" s="606"/>
      <c r="JKR4" s="606"/>
      <c r="JKS4" s="606"/>
      <c r="JKT4" s="606"/>
      <c r="JKU4" s="606"/>
      <c r="JKV4" s="606"/>
      <c r="JKW4" s="606"/>
      <c r="JKX4" s="606"/>
      <c r="JKY4" s="606"/>
      <c r="JKZ4" s="606"/>
      <c r="JLA4" s="606"/>
      <c r="JLB4" s="606"/>
      <c r="JLC4" s="606"/>
      <c r="JLD4" s="606"/>
      <c r="JLE4" s="606"/>
      <c r="JLF4" s="606"/>
      <c r="JLG4" s="606"/>
      <c r="JLH4" s="606"/>
      <c r="JLI4" s="606"/>
      <c r="JLJ4" s="606"/>
      <c r="JLK4" s="606"/>
      <c r="JLL4" s="606"/>
      <c r="JLM4" s="606"/>
      <c r="JLN4" s="606"/>
      <c r="JLO4" s="606"/>
      <c r="JLP4" s="606"/>
      <c r="JLQ4" s="606"/>
      <c r="JLR4" s="606"/>
      <c r="JLS4" s="606"/>
      <c r="JLT4" s="606"/>
      <c r="JLU4" s="606"/>
      <c r="JLV4" s="606"/>
      <c r="JLW4" s="606"/>
      <c r="JLX4" s="606"/>
      <c r="JLY4" s="606"/>
      <c r="JLZ4" s="606"/>
      <c r="JMA4" s="606"/>
      <c r="JMB4" s="606"/>
      <c r="JMC4" s="606"/>
      <c r="JMD4" s="606"/>
      <c r="JME4" s="606"/>
      <c r="JMF4" s="606"/>
      <c r="JMG4" s="606"/>
      <c r="JMH4" s="606"/>
      <c r="JMI4" s="606"/>
      <c r="JMJ4" s="606"/>
      <c r="JMK4" s="606"/>
      <c r="JML4" s="606"/>
      <c r="JMM4" s="606"/>
      <c r="JMN4" s="606"/>
      <c r="JMO4" s="606"/>
      <c r="JMP4" s="606"/>
      <c r="JMQ4" s="606"/>
      <c r="JMR4" s="606"/>
      <c r="JMS4" s="606"/>
      <c r="JMT4" s="606"/>
      <c r="JMU4" s="606"/>
      <c r="JMV4" s="606"/>
      <c r="JMW4" s="606"/>
      <c r="JMX4" s="606"/>
      <c r="JMY4" s="606"/>
      <c r="JMZ4" s="606"/>
      <c r="JNA4" s="606"/>
      <c r="JNB4" s="606"/>
      <c r="JNC4" s="606"/>
      <c r="JND4" s="606"/>
      <c r="JNE4" s="606"/>
      <c r="JNF4" s="606"/>
      <c r="JNG4" s="606"/>
      <c r="JNH4" s="606"/>
      <c r="JNI4" s="606"/>
      <c r="JNJ4" s="606"/>
      <c r="JNK4" s="606"/>
      <c r="JNL4" s="606"/>
      <c r="JNM4" s="606"/>
      <c r="JNN4" s="606"/>
      <c r="JNO4" s="606"/>
      <c r="JNP4" s="606"/>
      <c r="JNQ4" s="606"/>
      <c r="JNR4" s="606"/>
      <c r="JNS4" s="606"/>
      <c r="JNT4" s="606"/>
      <c r="JNU4" s="606"/>
      <c r="JNV4" s="606"/>
      <c r="JNW4" s="606"/>
      <c r="JNX4" s="606"/>
      <c r="JNY4" s="606"/>
      <c r="JNZ4" s="606"/>
      <c r="JOA4" s="606"/>
      <c r="JOB4" s="606"/>
      <c r="JOC4" s="606"/>
      <c r="JOD4" s="606"/>
      <c r="JOE4" s="606"/>
      <c r="JOF4" s="606"/>
      <c r="JOG4" s="606"/>
      <c r="JOH4" s="606"/>
      <c r="JOI4" s="606"/>
      <c r="JOJ4" s="606"/>
      <c r="JOK4" s="606"/>
      <c r="JOL4" s="606"/>
      <c r="JOM4" s="606"/>
      <c r="JON4" s="606"/>
      <c r="JOO4" s="606"/>
      <c r="JOP4" s="606"/>
      <c r="JOQ4" s="606"/>
      <c r="JOR4" s="606"/>
      <c r="JOS4" s="606"/>
      <c r="JOT4" s="606"/>
      <c r="JOU4" s="606"/>
      <c r="JOV4" s="606"/>
      <c r="JOW4" s="606"/>
      <c r="JOX4" s="606"/>
      <c r="JOY4" s="606"/>
      <c r="JOZ4" s="606"/>
      <c r="JPA4" s="606"/>
      <c r="JPB4" s="606"/>
      <c r="JPC4" s="606"/>
      <c r="JPD4" s="606"/>
      <c r="JPE4" s="606"/>
      <c r="JPF4" s="606"/>
      <c r="JPG4" s="606"/>
      <c r="JPH4" s="606"/>
      <c r="JPI4" s="606"/>
      <c r="JPJ4" s="606"/>
      <c r="JPK4" s="606"/>
      <c r="JPL4" s="606"/>
      <c r="JPM4" s="606"/>
      <c r="JPN4" s="606"/>
      <c r="JPO4" s="606"/>
      <c r="JPP4" s="606"/>
      <c r="JPQ4" s="606"/>
      <c r="JPR4" s="606"/>
      <c r="JPS4" s="606"/>
      <c r="JPT4" s="606"/>
      <c r="JPU4" s="606"/>
      <c r="JPV4" s="606"/>
      <c r="JPW4" s="606"/>
      <c r="JPX4" s="606"/>
      <c r="JPY4" s="606"/>
      <c r="JPZ4" s="606"/>
      <c r="JQA4" s="606"/>
      <c r="JQB4" s="606"/>
      <c r="JQC4" s="606"/>
      <c r="JQD4" s="606"/>
      <c r="JQE4" s="606"/>
      <c r="JQF4" s="606"/>
      <c r="JQG4" s="606"/>
      <c r="JQH4" s="606"/>
      <c r="JQI4" s="606"/>
      <c r="JQJ4" s="606"/>
      <c r="JQK4" s="606"/>
      <c r="JQL4" s="606"/>
      <c r="JQM4" s="606"/>
      <c r="JQN4" s="606"/>
      <c r="JQO4" s="606"/>
      <c r="JQP4" s="606"/>
      <c r="JQQ4" s="606"/>
      <c r="JQR4" s="606"/>
      <c r="JQS4" s="606"/>
      <c r="JQT4" s="606"/>
      <c r="JQU4" s="606"/>
      <c r="JQV4" s="606"/>
      <c r="JQW4" s="606"/>
      <c r="JQX4" s="606"/>
      <c r="JQY4" s="606"/>
      <c r="JQZ4" s="606"/>
      <c r="JRA4" s="606"/>
      <c r="JRB4" s="606"/>
      <c r="JRC4" s="606"/>
      <c r="JRD4" s="606"/>
      <c r="JRE4" s="606"/>
      <c r="JRF4" s="606"/>
      <c r="JRG4" s="606"/>
      <c r="JRH4" s="606"/>
      <c r="JRI4" s="606"/>
      <c r="JRJ4" s="606"/>
      <c r="JRK4" s="606"/>
      <c r="JRL4" s="606"/>
      <c r="JRM4" s="606"/>
      <c r="JRN4" s="606"/>
      <c r="JRO4" s="606"/>
      <c r="JRP4" s="606"/>
      <c r="JRQ4" s="606"/>
      <c r="JRR4" s="606"/>
      <c r="JRS4" s="606"/>
      <c r="JRT4" s="606"/>
      <c r="JRU4" s="606"/>
      <c r="JRV4" s="606"/>
      <c r="JRW4" s="606"/>
      <c r="JRX4" s="606"/>
      <c r="JRY4" s="606"/>
      <c r="JRZ4" s="606"/>
      <c r="JSA4" s="606"/>
      <c r="JSB4" s="606"/>
      <c r="JSC4" s="606"/>
      <c r="JSD4" s="606"/>
      <c r="JSE4" s="606"/>
      <c r="JSF4" s="606"/>
      <c r="JSG4" s="606"/>
      <c r="JSH4" s="606"/>
      <c r="JSI4" s="606"/>
      <c r="JSJ4" s="606"/>
      <c r="JSK4" s="606"/>
      <c r="JSL4" s="606"/>
      <c r="JSM4" s="606"/>
      <c r="JSN4" s="606"/>
      <c r="JSO4" s="606"/>
      <c r="JSP4" s="606"/>
      <c r="JSQ4" s="606"/>
      <c r="JSR4" s="606"/>
      <c r="JSS4" s="606"/>
      <c r="JST4" s="606"/>
      <c r="JSU4" s="606"/>
      <c r="JSV4" s="606"/>
      <c r="JSW4" s="606"/>
      <c r="JSX4" s="606"/>
      <c r="JSY4" s="606"/>
      <c r="JSZ4" s="606"/>
      <c r="JTA4" s="606"/>
      <c r="JTB4" s="606"/>
      <c r="JTC4" s="606"/>
      <c r="JTD4" s="606"/>
      <c r="JTE4" s="606"/>
      <c r="JTF4" s="606"/>
      <c r="JTG4" s="606"/>
      <c r="JTH4" s="606"/>
      <c r="JTI4" s="606"/>
      <c r="JTJ4" s="606"/>
      <c r="JTK4" s="606"/>
      <c r="JTL4" s="606"/>
      <c r="JTM4" s="606"/>
      <c r="JTN4" s="606"/>
      <c r="JTO4" s="606"/>
      <c r="JTP4" s="606"/>
      <c r="JTQ4" s="606"/>
      <c r="JTR4" s="606"/>
      <c r="JTS4" s="606"/>
      <c r="JTT4" s="606"/>
      <c r="JTU4" s="606"/>
      <c r="JTV4" s="606"/>
      <c r="JTW4" s="606"/>
      <c r="JTX4" s="606"/>
      <c r="JTY4" s="606"/>
      <c r="JTZ4" s="606"/>
      <c r="JUA4" s="606"/>
      <c r="JUB4" s="606"/>
      <c r="JUC4" s="606"/>
      <c r="JUD4" s="606"/>
      <c r="JUE4" s="606"/>
      <c r="JUF4" s="606"/>
      <c r="JUG4" s="606"/>
      <c r="JUH4" s="606"/>
      <c r="JUI4" s="606"/>
      <c r="JUJ4" s="606"/>
      <c r="JUK4" s="606"/>
      <c r="JUL4" s="606"/>
      <c r="JUM4" s="606"/>
      <c r="JUN4" s="606"/>
      <c r="JUO4" s="606"/>
      <c r="JUP4" s="606"/>
      <c r="JUQ4" s="606"/>
      <c r="JUR4" s="606"/>
      <c r="JUS4" s="606"/>
      <c r="JUT4" s="606"/>
      <c r="JUU4" s="606"/>
      <c r="JUV4" s="606"/>
      <c r="JUW4" s="606"/>
      <c r="JUX4" s="606"/>
      <c r="JUY4" s="606"/>
      <c r="JUZ4" s="606"/>
      <c r="JVA4" s="606"/>
      <c r="JVB4" s="606"/>
      <c r="JVC4" s="606"/>
      <c r="JVD4" s="606"/>
      <c r="JVE4" s="606"/>
      <c r="JVF4" s="606"/>
      <c r="JVG4" s="606"/>
      <c r="JVH4" s="606"/>
      <c r="JVI4" s="606"/>
      <c r="JVJ4" s="606"/>
      <c r="JVK4" s="606"/>
      <c r="JVL4" s="606"/>
      <c r="JVM4" s="606"/>
      <c r="JVN4" s="606"/>
      <c r="JVO4" s="606"/>
      <c r="JVP4" s="606"/>
      <c r="JVQ4" s="606"/>
      <c r="JVR4" s="606"/>
      <c r="JVS4" s="606"/>
      <c r="JVT4" s="606"/>
      <c r="JVU4" s="606"/>
      <c r="JVV4" s="606"/>
      <c r="JVW4" s="606"/>
      <c r="JVX4" s="606"/>
      <c r="JVY4" s="606"/>
      <c r="JVZ4" s="606"/>
      <c r="JWA4" s="606"/>
      <c r="JWB4" s="606"/>
      <c r="JWC4" s="606"/>
      <c r="JWD4" s="606"/>
      <c r="JWE4" s="606"/>
      <c r="JWF4" s="606"/>
      <c r="JWG4" s="606"/>
      <c r="JWH4" s="606"/>
      <c r="JWI4" s="606"/>
      <c r="JWJ4" s="606"/>
      <c r="JWK4" s="606"/>
      <c r="JWL4" s="606"/>
      <c r="JWM4" s="606"/>
      <c r="JWN4" s="606"/>
      <c r="JWO4" s="606"/>
      <c r="JWP4" s="606"/>
      <c r="JWQ4" s="606"/>
      <c r="JWR4" s="606"/>
      <c r="JWS4" s="606"/>
      <c r="JWT4" s="606"/>
      <c r="JWU4" s="606"/>
      <c r="JWV4" s="606"/>
      <c r="JWW4" s="606"/>
      <c r="JWX4" s="606"/>
      <c r="JWY4" s="606"/>
      <c r="JWZ4" s="606"/>
      <c r="JXA4" s="606"/>
      <c r="JXB4" s="606"/>
      <c r="JXC4" s="606"/>
      <c r="JXD4" s="606"/>
      <c r="JXE4" s="606"/>
      <c r="JXF4" s="606"/>
      <c r="JXG4" s="606"/>
      <c r="JXH4" s="606"/>
      <c r="JXI4" s="606"/>
      <c r="JXJ4" s="606"/>
      <c r="JXK4" s="606"/>
      <c r="JXL4" s="606"/>
      <c r="JXM4" s="606"/>
      <c r="JXN4" s="606"/>
      <c r="JXO4" s="606"/>
      <c r="JXP4" s="606"/>
      <c r="JXQ4" s="606"/>
      <c r="JXR4" s="606"/>
      <c r="JXS4" s="606"/>
      <c r="JXT4" s="606"/>
      <c r="JXU4" s="606"/>
      <c r="JXV4" s="606"/>
      <c r="JXW4" s="606"/>
      <c r="JXX4" s="606"/>
      <c r="JXY4" s="606"/>
      <c r="JXZ4" s="606"/>
      <c r="JYA4" s="606"/>
      <c r="JYB4" s="606"/>
      <c r="JYC4" s="606"/>
      <c r="JYD4" s="606"/>
      <c r="JYE4" s="606"/>
      <c r="JYF4" s="606"/>
      <c r="JYG4" s="606"/>
      <c r="JYH4" s="606"/>
      <c r="JYI4" s="606"/>
      <c r="JYJ4" s="606"/>
      <c r="JYK4" s="606"/>
      <c r="JYL4" s="606"/>
      <c r="JYM4" s="606"/>
      <c r="JYN4" s="606"/>
      <c r="JYO4" s="606"/>
      <c r="JYP4" s="606"/>
      <c r="JYQ4" s="606"/>
      <c r="JYR4" s="606"/>
      <c r="JYS4" s="606"/>
      <c r="JYT4" s="606"/>
      <c r="JYU4" s="606"/>
      <c r="JYV4" s="606"/>
      <c r="JYW4" s="606"/>
      <c r="JYX4" s="606"/>
      <c r="JYY4" s="606"/>
      <c r="JYZ4" s="606"/>
      <c r="JZA4" s="606"/>
      <c r="JZB4" s="606"/>
      <c r="JZC4" s="606"/>
      <c r="JZD4" s="606"/>
      <c r="JZE4" s="606"/>
      <c r="JZF4" s="606"/>
      <c r="JZG4" s="606"/>
      <c r="JZH4" s="606"/>
      <c r="JZI4" s="606"/>
      <c r="JZJ4" s="606"/>
      <c r="JZK4" s="606"/>
      <c r="JZL4" s="606"/>
      <c r="JZM4" s="606"/>
      <c r="JZN4" s="606"/>
      <c r="JZO4" s="606"/>
      <c r="JZP4" s="606"/>
      <c r="JZQ4" s="606"/>
      <c r="JZR4" s="606"/>
      <c r="JZS4" s="606"/>
      <c r="JZT4" s="606"/>
      <c r="JZU4" s="606"/>
      <c r="JZV4" s="606"/>
      <c r="JZW4" s="606"/>
      <c r="JZX4" s="606"/>
      <c r="JZY4" s="606"/>
      <c r="JZZ4" s="606"/>
      <c r="KAA4" s="606"/>
      <c r="KAB4" s="606"/>
      <c r="KAC4" s="606"/>
      <c r="KAD4" s="606"/>
      <c r="KAE4" s="606"/>
      <c r="KAF4" s="606"/>
      <c r="KAG4" s="606"/>
      <c r="KAH4" s="606"/>
      <c r="KAI4" s="606"/>
      <c r="KAJ4" s="606"/>
      <c r="KAK4" s="606"/>
      <c r="KAL4" s="606"/>
      <c r="KAM4" s="606"/>
      <c r="KAN4" s="606"/>
      <c r="KAO4" s="606"/>
      <c r="KAP4" s="606"/>
      <c r="KAQ4" s="606"/>
      <c r="KAR4" s="606"/>
      <c r="KAS4" s="606"/>
      <c r="KAT4" s="606"/>
      <c r="KAU4" s="606"/>
      <c r="KAV4" s="606"/>
      <c r="KAW4" s="606"/>
      <c r="KAX4" s="606"/>
      <c r="KAY4" s="606"/>
      <c r="KAZ4" s="606"/>
      <c r="KBA4" s="606"/>
      <c r="KBB4" s="606"/>
      <c r="KBC4" s="606"/>
      <c r="KBD4" s="606"/>
      <c r="KBE4" s="606"/>
      <c r="KBF4" s="606"/>
      <c r="KBG4" s="606"/>
      <c r="KBH4" s="606"/>
      <c r="KBI4" s="606"/>
      <c r="KBJ4" s="606"/>
      <c r="KBK4" s="606"/>
      <c r="KBL4" s="606"/>
      <c r="KBM4" s="606"/>
      <c r="KBN4" s="606"/>
      <c r="KBO4" s="606"/>
      <c r="KBP4" s="606"/>
      <c r="KBQ4" s="606"/>
      <c r="KBR4" s="606"/>
      <c r="KBS4" s="606"/>
      <c r="KBT4" s="606"/>
      <c r="KBU4" s="606"/>
      <c r="KBV4" s="606"/>
      <c r="KBW4" s="606"/>
      <c r="KBX4" s="606"/>
      <c r="KBY4" s="606"/>
      <c r="KBZ4" s="606"/>
      <c r="KCA4" s="606"/>
      <c r="KCB4" s="606"/>
      <c r="KCC4" s="606"/>
      <c r="KCD4" s="606"/>
      <c r="KCE4" s="606"/>
      <c r="KCF4" s="606"/>
      <c r="KCG4" s="606"/>
      <c r="KCH4" s="606"/>
      <c r="KCI4" s="606"/>
      <c r="KCJ4" s="606"/>
      <c r="KCK4" s="606"/>
      <c r="KCL4" s="606"/>
      <c r="KCM4" s="606"/>
      <c r="KCN4" s="606"/>
      <c r="KCO4" s="606"/>
      <c r="KCP4" s="606"/>
      <c r="KCQ4" s="606"/>
      <c r="KCR4" s="606"/>
      <c r="KCS4" s="606"/>
      <c r="KCT4" s="606"/>
      <c r="KCU4" s="606"/>
      <c r="KCV4" s="606"/>
      <c r="KCW4" s="606"/>
      <c r="KCX4" s="606"/>
      <c r="KCY4" s="606"/>
      <c r="KCZ4" s="606"/>
      <c r="KDA4" s="606"/>
      <c r="KDB4" s="606"/>
      <c r="KDC4" s="606"/>
      <c r="KDD4" s="606"/>
      <c r="KDE4" s="606"/>
      <c r="KDF4" s="606"/>
      <c r="KDG4" s="606"/>
      <c r="KDH4" s="606"/>
      <c r="KDI4" s="606"/>
      <c r="KDJ4" s="606"/>
      <c r="KDK4" s="606"/>
      <c r="KDL4" s="606"/>
      <c r="KDM4" s="606"/>
      <c r="KDN4" s="606"/>
      <c r="KDO4" s="606"/>
      <c r="KDP4" s="606"/>
      <c r="KDQ4" s="606"/>
      <c r="KDR4" s="606"/>
      <c r="KDS4" s="606"/>
      <c r="KDT4" s="606"/>
      <c r="KDU4" s="606"/>
      <c r="KDV4" s="606"/>
      <c r="KDW4" s="606"/>
      <c r="KDX4" s="606"/>
      <c r="KDY4" s="606"/>
      <c r="KDZ4" s="606"/>
      <c r="KEA4" s="606"/>
      <c r="KEB4" s="606"/>
      <c r="KEC4" s="606"/>
      <c r="KED4" s="606"/>
      <c r="KEE4" s="606"/>
      <c r="KEF4" s="606"/>
      <c r="KEG4" s="606"/>
      <c r="KEH4" s="606"/>
      <c r="KEI4" s="606"/>
      <c r="KEJ4" s="606"/>
      <c r="KEK4" s="606"/>
      <c r="KEL4" s="606"/>
      <c r="KEM4" s="606"/>
      <c r="KEN4" s="606"/>
      <c r="KEO4" s="606"/>
      <c r="KEP4" s="606"/>
      <c r="KEQ4" s="606"/>
      <c r="KER4" s="606"/>
      <c r="KES4" s="606"/>
      <c r="KET4" s="606"/>
      <c r="KEU4" s="606"/>
      <c r="KEV4" s="606"/>
      <c r="KEW4" s="606"/>
      <c r="KEX4" s="606"/>
      <c r="KEY4" s="606"/>
      <c r="KEZ4" s="606"/>
      <c r="KFA4" s="606"/>
      <c r="KFB4" s="606"/>
      <c r="KFC4" s="606"/>
      <c r="KFD4" s="606"/>
      <c r="KFE4" s="606"/>
      <c r="KFF4" s="606"/>
      <c r="KFG4" s="606"/>
      <c r="KFH4" s="606"/>
      <c r="KFI4" s="606"/>
      <c r="KFJ4" s="606"/>
      <c r="KFK4" s="606"/>
      <c r="KFL4" s="606"/>
      <c r="KFM4" s="606"/>
      <c r="KFN4" s="606"/>
      <c r="KFO4" s="606"/>
      <c r="KFP4" s="606"/>
      <c r="KFQ4" s="606"/>
      <c r="KFR4" s="606"/>
      <c r="KFS4" s="606"/>
      <c r="KFT4" s="606"/>
      <c r="KFU4" s="606"/>
      <c r="KFV4" s="606"/>
      <c r="KFW4" s="606"/>
      <c r="KFX4" s="606"/>
      <c r="KFY4" s="606"/>
      <c r="KFZ4" s="606"/>
      <c r="KGA4" s="606"/>
      <c r="KGB4" s="606"/>
      <c r="KGC4" s="606"/>
      <c r="KGD4" s="606"/>
      <c r="KGE4" s="606"/>
      <c r="KGF4" s="606"/>
      <c r="KGG4" s="606"/>
      <c r="KGH4" s="606"/>
      <c r="KGI4" s="606"/>
      <c r="KGJ4" s="606"/>
      <c r="KGK4" s="606"/>
      <c r="KGL4" s="606"/>
      <c r="KGM4" s="606"/>
      <c r="KGN4" s="606"/>
      <c r="KGO4" s="606"/>
      <c r="KGP4" s="606"/>
      <c r="KGQ4" s="606"/>
      <c r="KGR4" s="606"/>
      <c r="KGS4" s="606"/>
      <c r="KGT4" s="606"/>
      <c r="KGU4" s="606"/>
      <c r="KGV4" s="606"/>
      <c r="KGW4" s="606"/>
      <c r="KGX4" s="606"/>
      <c r="KGY4" s="606"/>
      <c r="KGZ4" s="606"/>
      <c r="KHA4" s="606"/>
      <c r="KHB4" s="606"/>
      <c r="KHC4" s="606"/>
      <c r="KHD4" s="606"/>
      <c r="KHE4" s="606"/>
      <c r="KHF4" s="606"/>
      <c r="KHG4" s="606"/>
      <c r="KHH4" s="606"/>
      <c r="KHI4" s="606"/>
      <c r="KHJ4" s="606"/>
      <c r="KHK4" s="606"/>
      <c r="KHL4" s="606"/>
      <c r="KHM4" s="606"/>
      <c r="KHN4" s="606"/>
      <c r="KHO4" s="606"/>
      <c r="KHP4" s="606"/>
      <c r="KHQ4" s="606"/>
      <c r="KHR4" s="606"/>
      <c r="KHS4" s="606"/>
      <c r="KHT4" s="606"/>
      <c r="KHU4" s="606"/>
      <c r="KHV4" s="606"/>
      <c r="KHW4" s="606"/>
      <c r="KHX4" s="606"/>
      <c r="KHY4" s="606"/>
      <c r="KHZ4" s="606"/>
      <c r="KIA4" s="606"/>
      <c r="KIB4" s="606"/>
      <c r="KIC4" s="606"/>
      <c r="KID4" s="606"/>
      <c r="KIE4" s="606"/>
      <c r="KIF4" s="606"/>
      <c r="KIG4" s="606"/>
      <c r="KIH4" s="606"/>
      <c r="KII4" s="606"/>
      <c r="KIJ4" s="606"/>
      <c r="KIK4" s="606"/>
      <c r="KIL4" s="606"/>
      <c r="KIM4" s="606"/>
      <c r="KIN4" s="606"/>
      <c r="KIO4" s="606"/>
      <c r="KIP4" s="606"/>
      <c r="KIQ4" s="606"/>
      <c r="KIR4" s="606"/>
      <c r="KIS4" s="606"/>
      <c r="KIT4" s="606"/>
      <c r="KIU4" s="606"/>
      <c r="KIV4" s="606"/>
      <c r="KIW4" s="606"/>
      <c r="KIX4" s="606"/>
      <c r="KIY4" s="606"/>
      <c r="KIZ4" s="606"/>
      <c r="KJA4" s="606"/>
      <c r="KJB4" s="606"/>
      <c r="KJC4" s="606"/>
      <c r="KJD4" s="606"/>
      <c r="KJE4" s="606"/>
      <c r="KJF4" s="606"/>
      <c r="KJG4" s="606"/>
      <c r="KJH4" s="606"/>
      <c r="KJI4" s="606"/>
      <c r="KJJ4" s="606"/>
      <c r="KJK4" s="606"/>
      <c r="KJL4" s="606"/>
      <c r="KJM4" s="606"/>
      <c r="KJN4" s="606"/>
      <c r="KJO4" s="606"/>
      <c r="KJP4" s="606"/>
      <c r="KJQ4" s="606"/>
      <c r="KJR4" s="606"/>
      <c r="KJS4" s="606"/>
      <c r="KJT4" s="606"/>
      <c r="KJU4" s="606"/>
      <c r="KJV4" s="606"/>
      <c r="KJW4" s="606"/>
      <c r="KJX4" s="606"/>
      <c r="KJY4" s="606"/>
      <c r="KJZ4" s="606"/>
      <c r="KKA4" s="606"/>
      <c r="KKB4" s="606"/>
      <c r="KKC4" s="606"/>
      <c r="KKD4" s="606"/>
      <c r="KKE4" s="606"/>
      <c r="KKF4" s="606"/>
      <c r="KKG4" s="606"/>
      <c r="KKH4" s="606"/>
      <c r="KKI4" s="606"/>
      <c r="KKJ4" s="606"/>
      <c r="KKK4" s="606"/>
      <c r="KKL4" s="606"/>
      <c r="KKM4" s="606"/>
      <c r="KKN4" s="606"/>
      <c r="KKO4" s="606"/>
      <c r="KKP4" s="606"/>
      <c r="KKQ4" s="606"/>
      <c r="KKR4" s="606"/>
      <c r="KKS4" s="606"/>
      <c r="KKT4" s="606"/>
      <c r="KKU4" s="606"/>
      <c r="KKV4" s="606"/>
      <c r="KKW4" s="606"/>
      <c r="KKX4" s="606"/>
      <c r="KKY4" s="606"/>
      <c r="KKZ4" s="606"/>
      <c r="KLA4" s="606"/>
      <c r="KLB4" s="606"/>
      <c r="KLC4" s="606"/>
      <c r="KLD4" s="606"/>
      <c r="KLE4" s="606"/>
      <c r="KLF4" s="606"/>
      <c r="KLG4" s="606"/>
      <c r="KLH4" s="606"/>
      <c r="KLI4" s="606"/>
      <c r="KLJ4" s="606"/>
      <c r="KLK4" s="606"/>
      <c r="KLL4" s="606"/>
      <c r="KLM4" s="606"/>
      <c r="KLN4" s="606"/>
      <c r="KLO4" s="606"/>
      <c r="KLP4" s="606"/>
      <c r="KLQ4" s="606"/>
      <c r="KLR4" s="606"/>
      <c r="KLS4" s="606"/>
      <c r="KLT4" s="606"/>
      <c r="KLU4" s="606"/>
      <c r="KLV4" s="606"/>
      <c r="KLW4" s="606"/>
      <c r="KLX4" s="606"/>
      <c r="KLY4" s="606"/>
      <c r="KLZ4" s="606"/>
      <c r="KMA4" s="606"/>
      <c r="KMB4" s="606"/>
      <c r="KMC4" s="606"/>
      <c r="KMD4" s="606"/>
      <c r="KME4" s="606"/>
      <c r="KMF4" s="606"/>
      <c r="KMG4" s="606"/>
      <c r="KMH4" s="606"/>
      <c r="KMI4" s="606"/>
      <c r="KMJ4" s="606"/>
      <c r="KMK4" s="606"/>
      <c r="KML4" s="606"/>
      <c r="KMM4" s="606"/>
      <c r="KMN4" s="606"/>
      <c r="KMO4" s="606"/>
      <c r="KMP4" s="606"/>
      <c r="KMQ4" s="606"/>
      <c r="KMR4" s="606"/>
      <c r="KMS4" s="606"/>
      <c r="KMT4" s="606"/>
      <c r="KMU4" s="606"/>
      <c r="KMV4" s="606"/>
      <c r="KMW4" s="606"/>
      <c r="KMX4" s="606"/>
      <c r="KMY4" s="606"/>
      <c r="KMZ4" s="606"/>
      <c r="KNA4" s="606"/>
      <c r="KNB4" s="606"/>
      <c r="KNC4" s="606"/>
      <c r="KND4" s="606"/>
      <c r="KNE4" s="606"/>
      <c r="KNF4" s="606"/>
      <c r="KNG4" s="606"/>
      <c r="KNH4" s="606"/>
      <c r="KNI4" s="606"/>
      <c r="KNJ4" s="606"/>
      <c r="KNK4" s="606"/>
      <c r="KNL4" s="606"/>
      <c r="KNM4" s="606"/>
      <c r="KNN4" s="606"/>
      <c r="KNO4" s="606"/>
      <c r="KNP4" s="606"/>
      <c r="KNQ4" s="606"/>
      <c r="KNR4" s="606"/>
      <c r="KNS4" s="606"/>
      <c r="KNT4" s="606"/>
      <c r="KNU4" s="606"/>
      <c r="KNV4" s="606"/>
      <c r="KNW4" s="606"/>
      <c r="KNX4" s="606"/>
      <c r="KNY4" s="606"/>
      <c r="KNZ4" s="606"/>
      <c r="KOA4" s="606"/>
      <c r="KOB4" s="606"/>
      <c r="KOC4" s="606"/>
      <c r="KOD4" s="606"/>
      <c r="KOE4" s="606"/>
      <c r="KOF4" s="606"/>
      <c r="KOG4" s="606"/>
      <c r="KOH4" s="606"/>
      <c r="KOI4" s="606"/>
      <c r="KOJ4" s="606"/>
      <c r="KOK4" s="606"/>
      <c r="KOL4" s="606"/>
      <c r="KOM4" s="606"/>
      <c r="KON4" s="606"/>
      <c r="KOO4" s="606"/>
      <c r="KOP4" s="606"/>
      <c r="KOQ4" s="606"/>
      <c r="KOR4" s="606"/>
      <c r="KOS4" s="606"/>
      <c r="KOT4" s="606"/>
      <c r="KOU4" s="606"/>
      <c r="KOV4" s="606"/>
      <c r="KOW4" s="606"/>
      <c r="KOX4" s="606"/>
      <c r="KOY4" s="606"/>
      <c r="KOZ4" s="606"/>
      <c r="KPA4" s="606"/>
      <c r="KPB4" s="606"/>
      <c r="KPC4" s="606"/>
      <c r="KPD4" s="606"/>
      <c r="KPE4" s="606"/>
      <c r="KPF4" s="606"/>
      <c r="KPG4" s="606"/>
      <c r="KPH4" s="606"/>
      <c r="KPI4" s="606"/>
      <c r="KPJ4" s="606"/>
      <c r="KPK4" s="606"/>
      <c r="KPL4" s="606"/>
      <c r="KPM4" s="606"/>
      <c r="KPN4" s="606"/>
      <c r="KPO4" s="606"/>
      <c r="KPP4" s="606"/>
      <c r="KPQ4" s="606"/>
      <c r="KPR4" s="606"/>
      <c r="KPS4" s="606"/>
      <c r="KPT4" s="606"/>
      <c r="KPU4" s="606"/>
      <c r="KPV4" s="606"/>
      <c r="KPW4" s="606"/>
      <c r="KPX4" s="606"/>
      <c r="KPY4" s="606"/>
      <c r="KPZ4" s="606"/>
      <c r="KQA4" s="606"/>
      <c r="KQB4" s="606"/>
      <c r="KQC4" s="606"/>
      <c r="KQD4" s="606"/>
      <c r="KQE4" s="606"/>
      <c r="KQF4" s="606"/>
      <c r="KQG4" s="606"/>
      <c r="KQH4" s="606"/>
      <c r="KQI4" s="606"/>
      <c r="KQJ4" s="606"/>
      <c r="KQK4" s="606"/>
      <c r="KQL4" s="606"/>
      <c r="KQM4" s="606"/>
      <c r="KQN4" s="606"/>
      <c r="KQO4" s="606"/>
      <c r="KQP4" s="606"/>
      <c r="KQQ4" s="606"/>
      <c r="KQR4" s="606"/>
      <c r="KQS4" s="606"/>
      <c r="KQT4" s="606"/>
      <c r="KQU4" s="606"/>
      <c r="KQV4" s="606"/>
      <c r="KQW4" s="606"/>
      <c r="KQX4" s="606"/>
      <c r="KQY4" s="606"/>
      <c r="KQZ4" s="606"/>
      <c r="KRA4" s="606"/>
      <c r="KRB4" s="606"/>
      <c r="KRC4" s="606"/>
      <c r="KRD4" s="606"/>
      <c r="KRE4" s="606"/>
      <c r="KRF4" s="606"/>
      <c r="KRG4" s="606"/>
      <c r="KRH4" s="606"/>
      <c r="KRI4" s="606"/>
      <c r="KRJ4" s="606"/>
      <c r="KRK4" s="606"/>
      <c r="KRL4" s="606"/>
      <c r="KRM4" s="606"/>
      <c r="KRN4" s="606"/>
      <c r="KRO4" s="606"/>
      <c r="KRP4" s="606"/>
      <c r="KRQ4" s="606"/>
      <c r="KRR4" s="606"/>
      <c r="KRS4" s="606"/>
      <c r="KRT4" s="606"/>
      <c r="KRU4" s="606"/>
      <c r="KRV4" s="606"/>
      <c r="KRW4" s="606"/>
      <c r="KRX4" s="606"/>
      <c r="KRY4" s="606"/>
      <c r="KRZ4" s="606"/>
      <c r="KSA4" s="606"/>
      <c r="KSB4" s="606"/>
      <c r="KSC4" s="606"/>
      <c r="KSD4" s="606"/>
      <c r="KSE4" s="606"/>
      <c r="KSF4" s="606"/>
      <c r="KSG4" s="606"/>
      <c r="KSH4" s="606"/>
      <c r="KSI4" s="606"/>
      <c r="KSJ4" s="606"/>
      <c r="KSK4" s="606"/>
      <c r="KSL4" s="606"/>
      <c r="KSM4" s="606"/>
      <c r="KSN4" s="606"/>
      <c r="KSO4" s="606"/>
      <c r="KSP4" s="606"/>
      <c r="KSQ4" s="606"/>
      <c r="KSR4" s="606"/>
      <c r="KSS4" s="606"/>
      <c r="KST4" s="606"/>
      <c r="KSU4" s="606"/>
      <c r="KSV4" s="606"/>
      <c r="KSW4" s="606"/>
      <c r="KSX4" s="606"/>
      <c r="KSY4" s="606"/>
      <c r="KSZ4" s="606"/>
      <c r="KTA4" s="606"/>
      <c r="KTB4" s="606"/>
      <c r="KTC4" s="606"/>
      <c r="KTD4" s="606"/>
      <c r="KTE4" s="606"/>
      <c r="KTF4" s="606"/>
      <c r="KTG4" s="606"/>
      <c r="KTH4" s="606"/>
      <c r="KTI4" s="606"/>
      <c r="KTJ4" s="606"/>
      <c r="KTK4" s="606"/>
      <c r="KTL4" s="606"/>
      <c r="KTM4" s="606"/>
      <c r="KTN4" s="606"/>
      <c r="KTO4" s="606"/>
      <c r="KTP4" s="606"/>
      <c r="KTQ4" s="606"/>
      <c r="KTR4" s="606"/>
      <c r="KTS4" s="606"/>
      <c r="KTT4" s="606"/>
      <c r="KTU4" s="606"/>
      <c r="KTV4" s="606"/>
      <c r="KTW4" s="606"/>
      <c r="KTX4" s="606"/>
      <c r="KTY4" s="606"/>
      <c r="KTZ4" s="606"/>
      <c r="KUA4" s="606"/>
      <c r="KUB4" s="606"/>
      <c r="KUC4" s="606"/>
      <c r="KUD4" s="606"/>
      <c r="KUE4" s="606"/>
      <c r="KUF4" s="606"/>
      <c r="KUG4" s="606"/>
      <c r="KUH4" s="606"/>
      <c r="KUI4" s="606"/>
      <c r="KUJ4" s="606"/>
      <c r="KUK4" s="606"/>
      <c r="KUL4" s="606"/>
      <c r="KUM4" s="606"/>
      <c r="KUN4" s="606"/>
      <c r="KUO4" s="606"/>
      <c r="KUP4" s="606"/>
      <c r="KUQ4" s="606"/>
      <c r="KUR4" s="606"/>
      <c r="KUS4" s="606"/>
      <c r="KUT4" s="606"/>
      <c r="KUU4" s="606"/>
      <c r="KUV4" s="606"/>
      <c r="KUW4" s="606"/>
      <c r="KUX4" s="606"/>
      <c r="KUY4" s="606"/>
      <c r="KUZ4" s="606"/>
      <c r="KVA4" s="606"/>
      <c r="KVB4" s="606"/>
      <c r="KVC4" s="606"/>
      <c r="KVD4" s="606"/>
      <c r="KVE4" s="606"/>
      <c r="KVF4" s="606"/>
      <c r="KVG4" s="606"/>
      <c r="KVH4" s="606"/>
      <c r="KVI4" s="606"/>
      <c r="KVJ4" s="606"/>
      <c r="KVK4" s="606"/>
      <c r="KVL4" s="606"/>
      <c r="KVM4" s="606"/>
      <c r="KVN4" s="606"/>
      <c r="KVO4" s="606"/>
      <c r="KVP4" s="606"/>
      <c r="KVQ4" s="606"/>
      <c r="KVR4" s="606"/>
      <c r="KVS4" s="606"/>
      <c r="KVT4" s="606"/>
      <c r="KVU4" s="606"/>
      <c r="KVV4" s="606"/>
      <c r="KVW4" s="606"/>
      <c r="KVX4" s="606"/>
      <c r="KVY4" s="606"/>
      <c r="KVZ4" s="606"/>
      <c r="KWA4" s="606"/>
      <c r="KWB4" s="606"/>
      <c r="KWC4" s="606"/>
      <c r="KWD4" s="606"/>
      <c r="KWE4" s="606"/>
      <c r="KWF4" s="606"/>
      <c r="KWG4" s="606"/>
      <c r="KWH4" s="606"/>
      <c r="KWI4" s="606"/>
      <c r="KWJ4" s="606"/>
      <c r="KWK4" s="606"/>
      <c r="KWL4" s="606"/>
      <c r="KWM4" s="606"/>
      <c r="KWN4" s="606"/>
      <c r="KWO4" s="606"/>
      <c r="KWP4" s="606"/>
      <c r="KWQ4" s="606"/>
      <c r="KWR4" s="606"/>
      <c r="KWS4" s="606"/>
      <c r="KWT4" s="606"/>
      <c r="KWU4" s="606"/>
      <c r="KWV4" s="606"/>
      <c r="KWW4" s="606"/>
      <c r="KWX4" s="606"/>
      <c r="KWY4" s="606"/>
      <c r="KWZ4" s="606"/>
      <c r="KXA4" s="606"/>
      <c r="KXB4" s="606"/>
      <c r="KXC4" s="606"/>
      <c r="KXD4" s="606"/>
      <c r="KXE4" s="606"/>
      <c r="KXF4" s="606"/>
      <c r="KXG4" s="606"/>
      <c r="KXH4" s="606"/>
      <c r="KXI4" s="606"/>
      <c r="KXJ4" s="606"/>
      <c r="KXK4" s="606"/>
      <c r="KXL4" s="606"/>
      <c r="KXM4" s="606"/>
      <c r="KXN4" s="606"/>
      <c r="KXO4" s="606"/>
      <c r="KXP4" s="606"/>
      <c r="KXQ4" s="606"/>
      <c r="KXR4" s="606"/>
      <c r="KXS4" s="606"/>
      <c r="KXT4" s="606"/>
      <c r="KXU4" s="606"/>
      <c r="KXV4" s="606"/>
      <c r="KXW4" s="606"/>
      <c r="KXX4" s="606"/>
      <c r="KXY4" s="606"/>
      <c r="KXZ4" s="606"/>
      <c r="KYA4" s="606"/>
      <c r="KYB4" s="606"/>
      <c r="KYC4" s="606"/>
      <c r="KYD4" s="606"/>
      <c r="KYE4" s="606"/>
      <c r="KYF4" s="606"/>
      <c r="KYG4" s="606"/>
      <c r="KYH4" s="606"/>
      <c r="KYI4" s="606"/>
      <c r="KYJ4" s="606"/>
      <c r="KYK4" s="606"/>
      <c r="KYL4" s="606"/>
      <c r="KYM4" s="606"/>
      <c r="KYN4" s="606"/>
      <c r="KYO4" s="606"/>
      <c r="KYP4" s="606"/>
      <c r="KYQ4" s="606"/>
      <c r="KYR4" s="606"/>
      <c r="KYS4" s="606"/>
      <c r="KYT4" s="606"/>
      <c r="KYU4" s="606"/>
      <c r="KYV4" s="606"/>
      <c r="KYW4" s="606"/>
      <c r="KYX4" s="606"/>
      <c r="KYY4" s="606"/>
      <c r="KYZ4" s="606"/>
      <c r="KZA4" s="606"/>
      <c r="KZB4" s="606"/>
      <c r="KZC4" s="606"/>
      <c r="KZD4" s="606"/>
      <c r="KZE4" s="606"/>
      <c r="KZF4" s="606"/>
      <c r="KZG4" s="606"/>
      <c r="KZH4" s="606"/>
      <c r="KZI4" s="606"/>
      <c r="KZJ4" s="606"/>
      <c r="KZK4" s="606"/>
      <c r="KZL4" s="606"/>
      <c r="KZM4" s="606"/>
      <c r="KZN4" s="606"/>
      <c r="KZO4" s="606"/>
      <c r="KZP4" s="606"/>
      <c r="KZQ4" s="606"/>
      <c r="KZR4" s="606"/>
      <c r="KZS4" s="606"/>
      <c r="KZT4" s="606"/>
      <c r="KZU4" s="606"/>
      <c r="KZV4" s="606"/>
      <c r="KZW4" s="606"/>
      <c r="KZX4" s="606"/>
      <c r="KZY4" s="606"/>
      <c r="KZZ4" s="606"/>
      <c r="LAA4" s="606"/>
      <c r="LAB4" s="606"/>
      <c r="LAC4" s="606"/>
      <c r="LAD4" s="606"/>
      <c r="LAE4" s="606"/>
      <c r="LAF4" s="606"/>
      <c r="LAG4" s="606"/>
      <c r="LAH4" s="606"/>
      <c r="LAI4" s="606"/>
      <c r="LAJ4" s="606"/>
      <c r="LAK4" s="606"/>
      <c r="LAL4" s="606"/>
      <c r="LAM4" s="606"/>
      <c r="LAN4" s="606"/>
      <c r="LAO4" s="606"/>
      <c r="LAP4" s="606"/>
      <c r="LAQ4" s="606"/>
      <c r="LAR4" s="606"/>
      <c r="LAS4" s="606"/>
      <c r="LAT4" s="606"/>
      <c r="LAU4" s="606"/>
      <c r="LAV4" s="606"/>
      <c r="LAW4" s="606"/>
      <c r="LAX4" s="606"/>
      <c r="LAY4" s="606"/>
      <c r="LAZ4" s="606"/>
      <c r="LBA4" s="606"/>
      <c r="LBB4" s="606"/>
      <c r="LBC4" s="606"/>
      <c r="LBD4" s="606"/>
      <c r="LBE4" s="606"/>
      <c r="LBF4" s="606"/>
      <c r="LBG4" s="606"/>
      <c r="LBH4" s="606"/>
      <c r="LBI4" s="606"/>
      <c r="LBJ4" s="606"/>
      <c r="LBK4" s="606"/>
      <c r="LBL4" s="606"/>
      <c r="LBM4" s="606"/>
      <c r="LBN4" s="606"/>
      <c r="LBO4" s="606"/>
      <c r="LBP4" s="606"/>
      <c r="LBQ4" s="606"/>
      <c r="LBR4" s="606"/>
      <c r="LBS4" s="606"/>
      <c r="LBT4" s="606"/>
      <c r="LBU4" s="606"/>
      <c r="LBV4" s="606"/>
      <c r="LBW4" s="606"/>
      <c r="LBX4" s="606"/>
      <c r="LBY4" s="606"/>
      <c r="LBZ4" s="606"/>
      <c r="LCA4" s="606"/>
      <c r="LCB4" s="606"/>
      <c r="LCC4" s="606"/>
      <c r="LCD4" s="606"/>
      <c r="LCE4" s="606"/>
      <c r="LCF4" s="606"/>
      <c r="LCG4" s="606"/>
      <c r="LCH4" s="606"/>
      <c r="LCI4" s="606"/>
      <c r="LCJ4" s="606"/>
      <c r="LCK4" s="606"/>
      <c r="LCL4" s="606"/>
      <c r="LCM4" s="606"/>
      <c r="LCN4" s="606"/>
      <c r="LCO4" s="606"/>
      <c r="LCP4" s="606"/>
      <c r="LCQ4" s="606"/>
      <c r="LCR4" s="606"/>
      <c r="LCS4" s="606"/>
      <c r="LCT4" s="606"/>
      <c r="LCU4" s="606"/>
      <c r="LCV4" s="606"/>
      <c r="LCW4" s="606"/>
      <c r="LCX4" s="606"/>
      <c r="LCY4" s="606"/>
      <c r="LCZ4" s="606"/>
      <c r="LDA4" s="606"/>
      <c r="LDB4" s="606"/>
      <c r="LDC4" s="606"/>
      <c r="LDD4" s="606"/>
      <c r="LDE4" s="606"/>
      <c r="LDF4" s="606"/>
      <c r="LDG4" s="606"/>
      <c r="LDH4" s="606"/>
      <c r="LDI4" s="606"/>
      <c r="LDJ4" s="606"/>
      <c r="LDK4" s="606"/>
      <c r="LDL4" s="606"/>
      <c r="LDM4" s="606"/>
      <c r="LDN4" s="606"/>
      <c r="LDO4" s="606"/>
      <c r="LDP4" s="606"/>
      <c r="LDQ4" s="606"/>
      <c r="LDR4" s="606"/>
      <c r="LDS4" s="606"/>
      <c r="LDT4" s="606"/>
      <c r="LDU4" s="606"/>
      <c r="LDV4" s="606"/>
      <c r="LDW4" s="606"/>
      <c r="LDX4" s="606"/>
      <c r="LDY4" s="606"/>
      <c r="LDZ4" s="606"/>
      <c r="LEA4" s="606"/>
      <c r="LEB4" s="606"/>
      <c r="LEC4" s="606"/>
      <c r="LED4" s="606"/>
      <c r="LEE4" s="606"/>
      <c r="LEF4" s="606"/>
      <c r="LEG4" s="606"/>
      <c r="LEH4" s="606"/>
      <c r="LEI4" s="606"/>
      <c r="LEJ4" s="606"/>
      <c r="LEK4" s="606"/>
      <c r="LEL4" s="606"/>
      <c r="LEM4" s="606"/>
      <c r="LEN4" s="606"/>
      <c r="LEO4" s="606"/>
      <c r="LEP4" s="606"/>
      <c r="LEQ4" s="606"/>
      <c r="LER4" s="606"/>
      <c r="LES4" s="606"/>
      <c r="LET4" s="606"/>
      <c r="LEU4" s="606"/>
      <c r="LEV4" s="606"/>
      <c r="LEW4" s="606"/>
      <c r="LEX4" s="606"/>
      <c r="LEY4" s="606"/>
      <c r="LEZ4" s="606"/>
      <c r="LFA4" s="606"/>
      <c r="LFB4" s="606"/>
      <c r="LFC4" s="606"/>
      <c r="LFD4" s="606"/>
      <c r="LFE4" s="606"/>
      <c r="LFF4" s="606"/>
      <c r="LFG4" s="606"/>
      <c r="LFH4" s="606"/>
      <c r="LFI4" s="606"/>
      <c r="LFJ4" s="606"/>
      <c r="LFK4" s="606"/>
      <c r="LFL4" s="606"/>
      <c r="LFM4" s="606"/>
      <c r="LFN4" s="606"/>
      <c r="LFO4" s="606"/>
      <c r="LFP4" s="606"/>
      <c r="LFQ4" s="606"/>
      <c r="LFR4" s="606"/>
      <c r="LFS4" s="606"/>
      <c r="LFT4" s="606"/>
      <c r="LFU4" s="606"/>
      <c r="LFV4" s="606"/>
      <c r="LFW4" s="606"/>
      <c r="LFX4" s="606"/>
      <c r="LFY4" s="606"/>
      <c r="LFZ4" s="606"/>
      <c r="LGA4" s="606"/>
      <c r="LGB4" s="606"/>
      <c r="LGC4" s="606"/>
      <c r="LGD4" s="606"/>
      <c r="LGE4" s="606"/>
      <c r="LGF4" s="606"/>
      <c r="LGG4" s="606"/>
      <c r="LGH4" s="606"/>
      <c r="LGI4" s="606"/>
      <c r="LGJ4" s="606"/>
      <c r="LGK4" s="606"/>
      <c r="LGL4" s="606"/>
      <c r="LGM4" s="606"/>
      <c r="LGN4" s="606"/>
      <c r="LGO4" s="606"/>
      <c r="LGP4" s="606"/>
      <c r="LGQ4" s="606"/>
      <c r="LGR4" s="606"/>
      <c r="LGS4" s="606"/>
      <c r="LGT4" s="606"/>
      <c r="LGU4" s="606"/>
      <c r="LGV4" s="606"/>
      <c r="LGW4" s="606"/>
      <c r="LGX4" s="606"/>
      <c r="LGY4" s="606"/>
      <c r="LGZ4" s="606"/>
      <c r="LHA4" s="606"/>
      <c r="LHB4" s="606"/>
      <c r="LHC4" s="606"/>
      <c r="LHD4" s="606"/>
      <c r="LHE4" s="606"/>
      <c r="LHF4" s="606"/>
      <c r="LHG4" s="606"/>
      <c r="LHH4" s="606"/>
      <c r="LHI4" s="606"/>
      <c r="LHJ4" s="606"/>
      <c r="LHK4" s="606"/>
      <c r="LHL4" s="606"/>
      <c r="LHM4" s="606"/>
      <c r="LHN4" s="606"/>
      <c r="LHO4" s="606"/>
      <c r="LHP4" s="606"/>
      <c r="LHQ4" s="606"/>
      <c r="LHR4" s="606"/>
      <c r="LHS4" s="606"/>
      <c r="LHT4" s="606"/>
      <c r="LHU4" s="606"/>
      <c r="LHV4" s="606"/>
      <c r="LHW4" s="606"/>
      <c r="LHX4" s="606"/>
      <c r="LHY4" s="606"/>
      <c r="LHZ4" s="606"/>
      <c r="LIA4" s="606"/>
      <c r="LIB4" s="606"/>
      <c r="LIC4" s="606"/>
      <c r="LID4" s="606"/>
      <c r="LIE4" s="606"/>
      <c r="LIF4" s="606"/>
      <c r="LIG4" s="606"/>
      <c r="LIH4" s="606"/>
      <c r="LII4" s="606"/>
      <c r="LIJ4" s="606"/>
      <c r="LIK4" s="606"/>
      <c r="LIL4" s="606"/>
      <c r="LIM4" s="606"/>
      <c r="LIN4" s="606"/>
      <c r="LIO4" s="606"/>
      <c r="LIP4" s="606"/>
      <c r="LIQ4" s="606"/>
      <c r="LIR4" s="606"/>
      <c r="LIS4" s="606"/>
      <c r="LIT4" s="606"/>
      <c r="LIU4" s="606"/>
      <c r="LIV4" s="606"/>
      <c r="LIW4" s="606"/>
      <c r="LIX4" s="606"/>
      <c r="LIY4" s="606"/>
      <c r="LIZ4" s="606"/>
      <c r="LJA4" s="606"/>
      <c r="LJB4" s="606"/>
      <c r="LJC4" s="606"/>
      <c r="LJD4" s="606"/>
      <c r="LJE4" s="606"/>
      <c r="LJF4" s="606"/>
      <c r="LJG4" s="606"/>
      <c r="LJH4" s="606"/>
      <c r="LJI4" s="606"/>
      <c r="LJJ4" s="606"/>
      <c r="LJK4" s="606"/>
      <c r="LJL4" s="606"/>
      <c r="LJM4" s="606"/>
      <c r="LJN4" s="606"/>
      <c r="LJO4" s="606"/>
      <c r="LJP4" s="606"/>
      <c r="LJQ4" s="606"/>
      <c r="LJR4" s="606"/>
      <c r="LJS4" s="606"/>
      <c r="LJT4" s="606"/>
      <c r="LJU4" s="606"/>
      <c r="LJV4" s="606"/>
      <c r="LJW4" s="606"/>
      <c r="LJX4" s="606"/>
      <c r="LJY4" s="606"/>
      <c r="LJZ4" s="606"/>
      <c r="LKA4" s="606"/>
      <c r="LKB4" s="606"/>
      <c r="LKC4" s="606"/>
      <c r="LKD4" s="606"/>
      <c r="LKE4" s="606"/>
      <c r="LKF4" s="606"/>
      <c r="LKG4" s="606"/>
      <c r="LKH4" s="606"/>
      <c r="LKI4" s="606"/>
      <c r="LKJ4" s="606"/>
      <c r="LKK4" s="606"/>
      <c r="LKL4" s="606"/>
      <c r="LKM4" s="606"/>
      <c r="LKN4" s="606"/>
      <c r="LKO4" s="606"/>
      <c r="LKP4" s="606"/>
      <c r="LKQ4" s="606"/>
      <c r="LKR4" s="606"/>
      <c r="LKS4" s="606"/>
      <c r="LKT4" s="606"/>
      <c r="LKU4" s="606"/>
      <c r="LKV4" s="606"/>
      <c r="LKW4" s="606"/>
      <c r="LKX4" s="606"/>
      <c r="LKY4" s="606"/>
      <c r="LKZ4" s="606"/>
      <c r="LLA4" s="606"/>
      <c r="LLB4" s="606"/>
      <c r="LLC4" s="606"/>
      <c r="LLD4" s="606"/>
      <c r="LLE4" s="606"/>
      <c r="LLF4" s="606"/>
      <c r="LLG4" s="606"/>
      <c r="LLH4" s="606"/>
      <c r="LLI4" s="606"/>
      <c r="LLJ4" s="606"/>
      <c r="LLK4" s="606"/>
      <c r="LLL4" s="606"/>
      <c r="LLM4" s="606"/>
      <c r="LLN4" s="606"/>
      <c r="LLO4" s="606"/>
      <c r="LLP4" s="606"/>
      <c r="LLQ4" s="606"/>
      <c r="LLR4" s="606"/>
      <c r="LLS4" s="606"/>
      <c r="LLT4" s="606"/>
      <c r="LLU4" s="606"/>
      <c r="LLV4" s="606"/>
      <c r="LLW4" s="606"/>
      <c r="LLX4" s="606"/>
      <c r="LLY4" s="606"/>
      <c r="LLZ4" s="606"/>
      <c r="LMA4" s="606"/>
      <c r="LMB4" s="606"/>
      <c r="LMC4" s="606"/>
      <c r="LMD4" s="606"/>
      <c r="LME4" s="606"/>
      <c r="LMF4" s="606"/>
      <c r="LMG4" s="606"/>
      <c r="LMH4" s="606"/>
      <c r="LMI4" s="606"/>
      <c r="LMJ4" s="606"/>
      <c r="LMK4" s="606"/>
      <c r="LML4" s="606"/>
      <c r="LMM4" s="606"/>
      <c r="LMN4" s="606"/>
      <c r="LMO4" s="606"/>
      <c r="LMP4" s="606"/>
      <c r="LMQ4" s="606"/>
      <c r="LMR4" s="606"/>
      <c r="LMS4" s="606"/>
      <c r="LMT4" s="606"/>
      <c r="LMU4" s="606"/>
      <c r="LMV4" s="606"/>
      <c r="LMW4" s="606"/>
      <c r="LMX4" s="606"/>
      <c r="LMY4" s="606"/>
      <c r="LMZ4" s="606"/>
      <c r="LNA4" s="606"/>
      <c r="LNB4" s="606"/>
      <c r="LNC4" s="606"/>
      <c r="LND4" s="606"/>
      <c r="LNE4" s="606"/>
      <c r="LNF4" s="606"/>
      <c r="LNG4" s="606"/>
      <c r="LNH4" s="606"/>
      <c r="LNI4" s="606"/>
      <c r="LNJ4" s="606"/>
      <c r="LNK4" s="606"/>
      <c r="LNL4" s="606"/>
      <c r="LNM4" s="606"/>
      <c r="LNN4" s="606"/>
      <c r="LNO4" s="606"/>
      <c r="LNP4" s="606"/>
      <c r="LNQ4" s="606"/>
      <c r="LNR4" s="606"/>
      <c r="LNS4" s="606"/>
      <c r="LNT4" s="606"/>
      <c r="LNU4" s="606"/>
      <c r="LNV4" s="606"/>
      <c r="LNW4" s="606"/>
      <c r="LNX4" s="606"/>
      <c r="LNY4" s="606"/>
      <c r="LNZ4" s="606"/>
      <c r="LOA4" s="606"/>
      <c r="LOB4" s="606"/>
      <c r="LOC4" s="606"/>
      <c r="LOD4" s="606"/>
      <c r="LOE4" s="606"/>
      <c r="LOF4" s="606"/>
      <c r="LOG4" s="606"/>
      <c r="LOH4" s="606"/>
      <c r="LOI4" s="606"/>
      <c r="LOJ4" s="606"/>
      <c r="LOK4" s="606"/>
      <c r="LOL4" s="606"/>
      <c r="LOM4" s="606"/>
      <c r="LON4" s="606"/>
      <c r="LOO4" s="606"/>
      <c r="LOP4" s="606"/>
      <c r="LOQ4" s="606"/>
      <c r="LOR4" s="606"/>
      <c r="LOS4" s="606"/>
      <c r="LOT4" s="606"/>
      <c r="LOU4" s="606"/>
      <c r="LOV4" s="606"/>
      <c r="LOW4" s="606"/>
      <c r="LOX4" s="606"/>
      <c r="LOY4" s="606"/>
      <c r="LOZ4" s="606"/>
      <c r="LPA4" s="606"/>
      <c r="LPB4" s="606"/>
      <c r="LPC4" s="606"/>
      <c r="LPD4" s="606"/>
      <c r="LPE4" s="606"/>
      <c r="LPF4" s="606"/>
      <c r="LPG4" s="606"/>
      <c r="LPH4" s="606"/>
      <c r="LPI4" s="606"/>
      <c r="LPJ4" s="606"/>
      <c r="LPK4" s="606"/>
      <c r="LPL4" s="606"/>
      <c r="LPM4" s="606"/>
      <c r="LPN4" s="606"/>
      <c r="LPO4" s="606"/>
      <c r="LPP4" s="606"/>
      <c r="LPQ4" s="606"/>
      <c r="LPR4" s="606"/>
      <c r="LPS4" s="606"/>
      <c r="LPT4" s="606"/>
      <c r="LPU4" s="606"/>
      <c r="LPV4" s="606"/>
      <c r="LPW4" s="606"/>
      <c r="LPX4" s="606"/>
      <c r="LPY4" s="606"/>
      <c r="LPZ4" s="606"/>
      <c r="LQA4" s="606"/>
      <c r="LQB4" s="606"/>
      <c r="LQC4" s="606"/>
      <c r="LQD4" s="606"/>
      <c r="LQE4" s="606"/>
      <c r="LQF4" s="606"/>
      <c r="LQG4" s="606"/>
      <c r="LQH4" s="606"/>
      <c r="LQI4" s="606"/>
      <c r="LQJ4" s="606"/>
      <c r="LQK4" s="606"/>
      <c r="LQL4" s="606"/>
      <c r="LQM4" s="606"/>
      <c r="LQN4" s="606"/>
      <c r="LQO4" s="606"/>
      <c r="LQP4" s="606"/>
      <c r="LQQ4" s="606"/>
      <c r="LQR4" s="606"/>
      <c r="LQS4" s="606"/>
      <c r="LQT4" s="606"/>
      <c r="LQU4" s="606"/>
      <c r="LQV4" s="606"/>
      <c r="LQW4" s="606"/>
      <c r="LQX4" s="606"/>
      <c r="LQY4" s="606"/>
      <c r="LQZ4" s="606"/>
      <c r="LRA4" s="606"/>
      <c r="LRB4" s="606"/>
      <c r="LRC4" s="606"/>
      <c r="LRD4" s="606"/>
      <c r="LRE4" s="606"/>
      <c r="LRF4" s="606"/>
      <c r="LRG4" s="606"/>
      <c r="LRH4" s="606"/>
      <c r="LRI4" s="606"/>
      <c r="LRJ4" s="606"/>
      <c r="LRK4" s="606"/>
      <c r="LRL4" s="606"/>
      <c r="LRM4" s="606"/>
      <c r="LRN4" s="606"/>
      <c r="LRO4" s="606"/>
      <c r="LRP4" s="606"/>
      <c r="LRQ4" s="606"/>
      <c r="LRR4" s="606"/>
      <c r="LRS4" s="606"/>
      <c r="LRT4" s="606"/>
      <c r="LRU4" s="606"/>
      <c r="LRV4" s="606"/>
      <c r="LRW4" s="606"/>
      <c r="LRX4" s="606"/>
      <c r="LRY4" s="606"/>
      <c r="LRZ4" s="606"/>
      <c r="LSA4" s="606"/>
      <c r="LSB4" s="606"/>
      <c r="LSC4" s="606"/>
      <c r="LSD4" s="606"/>
      <c r="LSE4" s="606"/>
      <c r="LSF4" s="606"/>
      <c r="LSG4" s="606"/>
      <c r="LSH4" s="606"/>
      <c r="LSI4" s="606"/>
      <c r="LSJ4" s="606"/>
      <c r="LSK4" s="606"/>
      <c r="LSL4" s="606"/>
      <c r="LSM4" s="606"/>
      <c r="LSN4" s="606"/>
      <c r="LSO4" s="606"/>
      <c r="LSP4" s="606"/>
      <c r="LSQ4" s="606"/>
      <c r="LSR4" s="606"/>
      <c r="LSS4" s="606"/>
      <c r="LST4" s="606"/>
      <c r="LSU4" s="606"/>
      <c r="LSV4" s="606"/>
      <c r="LSW4" s="606"/>
      <c r="LSX4" s="606"/>
      <c r="LSY4" s="606"/>
      <c r="LSZ4" s="606"/>
      <c r="LTA4" s="606"/>
      <c r="LTB4" s="606"/>
      <c r="LTC4" s="606"/>
      <c r="LTD4" s="606"/>
      <c r="LTE4" s="606"/>
      <c r="LTF4" s="606"/>
      <c r="LTG4" s="606"/>
      <c r="LTH4" s="606"/>
      <c r="LTI4" s="606"/>
      <c r="LTJ4" s="606"/>
      <c r="LTK4" s="606"/>
      <c r="LTL4" s="606"/>
      <c r="LTM4" s="606"/>
      <c r="LTN4" s="606"/>
      <c r="LTO4" s="606"/>
      <c r="LTP4" s="606"/>
      <c r="LTQ4" s="606"/>
      <c r="LTR4" s="606"/>
      <c r="LTS4" s="606"/>
      <c r="LTT4" s="606"/>
      <c r="LTU4" s="606"/>
      <c r="LTV4" s="606"/>
      <c r="LTW4" s="606"/>
      <c r="LTX4" s="606"/>
      <c r="LTY4" s="606"/>
      <c r="LTZ4" s="606"/>
      <c r="LUA4" s="606"/>
      <c r="LUB4" s="606"/>
      <c r="LUC4" s="606"/>
      <c r="LUD4" s="606"/>
      <c r="LUE4" s="606"/>
      <c r="LUF4" s="606"/>
      <c r="LUG4" s="606"/>
      <c r="LUH4" s="606"/>
      <c r="LUI4" s="606"/>
      <c r="LUJ4" s="606"/>
      <c r="LUK4" s="606"/>
      <c r="LUL4" s="606"/>
      <c r="LUM4" s="606"/>
      <c r="LUN4" s="606"/>
      <c r="LUO4" s="606"/>
      <c r="LUP4" s="606"/>
      <c r="LUQ4" s="606"/>
      <c r="LUR4" s="606"/>
      <c r="LUS4" s="606"/>
      <c r="LUT4" s="606"/>
      <c r="LUU4" s="606"/>
      <c r="LUV4" s="606"/>
      <c r="LUW4" s="606"/>
      <c r="LUX4" s="606"/>
      <c r="LUY4" s="606"/>
      <c r="LUZ4" s="606"/>
      <c r="LVA4" s="606"/>
      <c r="LVB4" s="606"/>
      <c r="LVC4" s="606"/>
      <c r="LVD4" s="606"/>
      <c r="LVE4" s="606"/>
      <c r="LVF4" s="606"/>
      <c r="LVG4" s="606"/>
      <c r="LVH4" s="606"/>
      <c r="LVI4" s="606"/>
      <c r="LVJ4" s="606"/>
      <c r="LVK4" s="606"/>
      <c r="LVL4" s="606"/>
      <c r="LVM4" s="606"/>
      <c r="LVN4" s="606"/>
      <c r="LVO4" s="606"/>
      <c r="LVP4" s="606"/>
      <c r="LVQ4" s="606"/>
      <c r="LVR4" s="606"/>
      <c r="LVS4" s="606"/>
      <c r="LVT4" s="606"/>
      <c r="LVU4" s="606"/>
      <c r="LVV4" s="606"/>
      <c r="LVW4" s="606"/>
      <c r="LVX4" s="606"/>
      <c r="LVY4" s="606"/>
      <c r="LVZ4" s="606"/>
      <c r="LWA4" s="606"/>
      <c r="LWB4" s="606"/>
      <c r="LWC4" s="606"/>
      <c r="LWD4" s="606"/>
      <c r="LWE4" s="606"/>
      <c r="LWF4" s="606"/>
      <c r="LWG4" s="606"/>
      <c r="LWH4" s="606"/>
      <c r="LWI4" s="606"/>
      <c r="LWJ4" s="606"/>
      <c r="LWK4" s="606"/>
      <c r="LWL4" s="606"/>
      <c r="LWM4" s="606"/>
      <c r="LWN4" s="606"/>
      <c r="LWO4" s="606"/>
      <c r="LWP4" s="606"/>
      <c r="LWQ4" s="606"/>
      <c r="LWR4" s="606"/>
      <c r="LWS4" s="606"/>
      <c r="LWT4" s="606"/>
      <c r="LWU4" s="606"/>
      <c r="LWV4" s="606"/>
      <c r="LWW4" s="606"/>
      <c r="LWX4" s="606"/>
      <c r="LWY4" s="606"/>
      <c r="LWZ4" s="606"/>
      <c r="LXA4" s="606"/>
      <c r="LXB4" s="606"/>
      <c r="LXC4" s="606"/>
      <c r="LXD4" s="606"/>
      <c r="LXE4" s="606"/>
      <c r="LXF4" s="606"/>
      <c r="LXG4" s="606"/>
      <c r="LXH4" s="606"/>
      <c r="LXI4" s="606"/>
      <c r="LXJ4" s="606"/>
      <c r="LXK4" s="606"/>
      <c r="LXL4" s="606"/>
      <c r="LXM4" s="606"/>
      <c r="LXN4" s="606"/>
      <c r="LXO4" s="606"/>
      <c r="LXP4" s="606"/>
      <c r="LXQ4" s="606"/>
      <c r="LXR4" s="606"/>
      <c r="LXS4" s="606"/>
      <c r="LXT4" s="606"/>
      <c r="LXU4" s="606"/>
      <c r="LXV4" s="606"/>
      <c r="LXW4" s="606"/>
      <c r="LXX4" s="606"/>
      <c r="LXY4" s="606"/>
      <c r="LXZ4" s="606"/>
      <c r="LYA4" s="606"/>
      <c r="LYB4" s="606"/>
      <c r="LYC4" s="606"/>
      <c r="LYD4" s="606"/>
      <c r="LYE4" s="606"/>
      <c r="LYF4" s="606"/>
      <c r="LYG4" s="606"/>
      <c r="LYH4" s="606"/>
      <c r="LYI4" s="606"/>
      <c r="LYJ4" s="606"/>
      <c r="LYK4" s="606"/>
      <c r="LYL4" s="606"/>
      <c r="LYM4" s="606"/>
      <c r="LYN4" s="606"/>
      <c r="LYO4" s="606"/>
      <c r="LYP4" s="606"/>
      <c r="LYQ4" s="606"/>
      <c r="LYR4" s="606"/>
      <c r="LYS4" s="606"/>
      <c r="LYT4" s="606"/>
      <c r="LYU4" s="606"/>
      <c r="LYV4" s="606"/>
      <c r="LYW4" s="606"/>
      <c r="LYX4" s="606"/>
      <c r="LYY4" s="606"/>
      <c r="LYZ4" s="606"/>
      <c r="LZA4" s="606"/>
      <c r="LZB4" s="606"/>
      <c r="LZC4" s="606"/>
      <c r="LZD4" s="606"/>
      <c r="LZE4" s="606"/>
      <c r="LZF4" s="606"/>
      <c r="LZG4" s="606"/>
      <c r="LZH4" s="606"/>
      <c r="LZI4" s="606"/>
      <c r="LZJ4" s="606"/>
      <c r="LZK4" s="606"/>
      <c r="LZL4" s="606"/>
      <c r="LZM4" s="606"/>
      <c r="LZN4" s="606"/>
      <c r="LZO4" s="606"/>
      <c r="LZP4" s="606"/>
      <c r="LZQ4" s="606"/>
      <c r="LZR4" s="606"/>
      <c r="LZS4" s="606"/>
      <c r="LZT4" s="606"/>
      <c r="LZU4" s="606"/>
      <c r="LZV4" s="606"/>
      <c r="LZW4" s="606"/>
      <c r="LZX4" s="606"/>
      <c r="LZY4" s="606"/>
      <c r="LZZ4" s="606"/>
      <c r="MAA4" s="606"/>
      <c r="MAB4" s="606"/>
      <c r="MAC4" s="606"/>
      <c r="MAD4" s="606"/>
      <c r="MAE4" s="606"/>
      <c r="MAF4" s="606"/>
      <c r="MAG4" s="606"/>
      <c r="MAH4" s="606"/>
      <c r="MAI4" s="606"/>
      <c r="MAJ4" s="606"/>
      <c r="MAK4" s="606"/>
      <c r="MAL4" s="606"/>
      <c r="MAM4" s="606"/>
      <c r="MAN4" s="606"/>
      <c r="MAO4" s="606"/>
      <c r="MAP4" s="606"/>
      <c r="MAQ4" s="606"/>
      <c r="MAR4" s="606"/>
      <c r="MAS4" s="606"/>
      <c r="MAT4" s="606"/>
      <c r="MAU4" s="606"/>
      <c r="MAV4" s="606"/>
      <c r="MAW4" s="606"/>
      <c r="MAX4" s="606"/>
      <c r="MAY4" s="606"/>
      <c r="MAZ4" s="606"/>
      <c r="MBA4" s="606"/>
      <c r="MBB4" s="606"/>
      <c r="MBC4" s="606"/>
      <c r="MBD4" s="606"/>
      <c r="MBE4" s="606"/>
      <c r="MBF4" s="606"/>
      <c r="MBG4" s="606"/>
      <c r="MBH4" s="606"/>
      <c r="MBI4" s="606"/>
      <c r="MBJ4" s="606"/>
      <c r="MBK4" s="606"/>
      <c r="MBL4" s="606"/>
      <c r="MBM4" s="606"/>
      <c r="MBN4" s="606"/>
      <c r="MBO4" s="606"/>
      <c r="MBP4" s="606"/>
      <c r="MBQ4" s="606"/>
      <c r="MBR4" s="606"/>
      <c r="MBS4" s="606"/>
      <c r="MBT4" s="606"/>
      <c r="MBU4" s="606"/>
      <c r="MBV4" s="606"/>
      <c r="MBW4" s="606"/>
      <c r="MBX4" s="606"/>
      <c r="MBY4" s="606"/>
      <c r="MBZ4" s="606"/>
      <c r="MCA4" s="606"/>
      <c r="MCB4" s="606"/>
      <c r="MCC4" s="606"/>
      <c r="MCD4" s="606"/>
      <c r="MCE4" s="606"/>
      <c r="MCF4" s="606"/>
      <c r="MCG4" s="606"/>
      <c r="MCH4" s="606"/>
      <c r="MCI4" s="606"/>
      <c r="MCJ4" s="606"/>
      <c r="MCK4" s="606"/>
      <c r="MCL4" s="606"/>
      <c r="MCM4" s="606"/>
      <c r="MCN4" s="606"/>
      <c r="MCO4" s="606"/>
      <c r="MCP4" s="606"/>
      <c r="MCQ4" s="606"/>
      <c r="MCR4" s="606"/>
      <c r="MCS4" s="606"/>
      <c r="MCT4" s="606"/>
      <c r="MCU4" s="606"/>
      <c r="MCV4" s="606"/>
      <c r="MCW4" s="606"/>
      <c r="MCX4" s="606"/>
      <c r="MCY4" s="606"/>
      <c r="MCZ4" s="606"/>
      <c r="MDA4" s="606"/>
      <c r="MDB4" s="606"/>
      <c r="MDC4" s="606"/>
      <c r="MDD4" s="606"/>
      <c r="MDE4" s="606"/>
      <c r="MDF4" s="606"/>
      <c r="MDG4" s="606"/>
      <c r="MDH4" s="606"/>
      <c r="MDI4" s="606"/>
      <c r="MDJ4" s="606"/>
      <c r="MDK4" s="606"/>
      <c r="MDL4" s="606"/>
      <c r="MDM4" s="606"/>
      <c r="MDN4" s="606"/>
      <c r="MDO4" s="606"/>
      <c r="MDP4" s="606"/>
      <c r="MDQ4" s="606"/>
      <c r="MDR4" s="606"/>
      <c r="MDS4" s="606"/>
      <c r="MDT4" s="606"/>
      <c r="MDU4" s="606"/>
      <c r="MDV4" s="606"/>
      <c r="MDW4" s="606"/>
      <c r="MDX4" s="606"/>
      <c r="MDY4" s="606"/>
      <c r="MDZ4" s="606"/>
      <c r="MEA4" s="606"/>
      <c r="MEB4" s="606"/>
      <c r="MEC4" s="606"/>
      <c r="MED4" s="606"/>
      <c r="MEE4" s="606"/>
      <c r="MEF4" s="606"/>
      <c r="MEG4" s="606"/>
      <c r="MEH4" s="606"/>
      <c r="MEI4" s="606"/>
      <c r="MEJ4" s="606"/>
      <c r="MEK4" s="606"/>
      <c r="MEL4" s="606"/>
      <c r="MEM4" s="606"/>
      <c r="MEN4" s="606"/>
      <c r="MEO4" s="606"/>
      <c r="MEP4" s="606"/>
      <c r="MEQ4" s="606"/>
      <c r="MER4" s="606"/>
      <c r="MES4" s="606"/>
      <c r="MET4" s="606"/>
      <c r="MEU4" s="606"/>
      <c r="MEV4" s="606"/>
      <c r="MEW4" s="606"/>
      <c r="MEX4" s="606"/>
      <c r="MEY4" s="606"/>
      <c r="MEZ4" s="606"/>
      <c r="MFA4" s="606"/>
      <c r="MFB4" s="606"/>
      <c r="MFC4" s="606"/>
      <c r="MFD4" s="606"/>
      <c r="MFE4" s="606"/>
      <c r="MFF4" s="606"/>
      <c r="MFG4" s="606"/>
      <c r="MFH4" s="606"/>
      <c r="MFI4" s="606"/>
      <c r="MFJ4" s="606"/>
      <c r="MFK4" s="606"/>
      <c r="MFL4" s="606"/>
      <c r="MFM4" s="606"/>
      <c r="MFN4" s="606"/>
      <c r="MFO4" s="606"/>
      <c r="MFP4" s="606"/>
      <c r="MFQ4" s="606"/>
      <c r="MFR4" s="606"/>
      <c r="MFS4" s="606"/>
      <c r="MFT4" s="606"/>
      <c r="MFU4" s="606"/>
      <c r="MFV4" s="606"/>
      <c r="MFW4" s="606"/>
      <c r="MFX4" s="606"/>
      <c r="MFY4" s="606"/>
      <c r="MFZ4" s="606"/>
      <c r="MGA4" s="606"/>
      <c r="MGB4" s="606"/>
      <c r="MGC4" s="606"/>
      <c r="MGD4" s="606"/>
      <c r="MGE4" s="606"/>
      <c r="MGF4" s="606"/>
      <c r="MGG4" s="606"/>
      <c r="MGH4" s="606"/>
      <c r="MGI4" s="606"/>
      <c r="MGJ4" s="606"/>
      <c r="MGK4" s="606"/>
      <c r="MGL4" s="606"/>
      <c r="MGM4" s="606"/>
      <c r="MGN4" s="606"/>
      <c r="MGO4" s="606"/>
      <c r="MGP4" s="606"/>
      <c r="MGQ4" s="606"/>
      <c r="MGR4" s="606"/>
      <c r="MGS4" s="606"/>
      <c r="MGT4" s="606"/>
      <c r="MGU4" s="606"/>
      <c r="MGV4" s="606"/>
      <c r="MGW4" s="606"/>
      <c r="MGX4" s="606"/>
      <c r="MGY4" s="606"/>
      <c r="MGZ4" s="606"/>
      <c r="MHA4" s="606"/>
      <c r="MHB4" s="606"/>
      <c r="MHC4" s="606"/>
      <c r="MHD4" s="606"/>
      <c r="MHE4" s="606"/>
      <c r="MHF4" s="606"/>
      <c r="MHG4" s="606"/>
      <c r="MHH4" s="606"/>
      <c r="MHI4" s="606"/>
      <c r="MHJ4" s="606"/>
      <c r="MHK4" s="606"/>
      <c r="MHL4" s="606"/>
      <c r="MHM4" s="606"/>
      <c r="MHN4" s="606"/>
      <c r="MHO4" s="606"/>
      <c r="MHP4" s="606"/>
      <c r="MHQ4" s="606"/>
      <c r="MHR4" s="606"/>
      <c r="MHS4" s="606"/>
      <c r="MHT4" s="606"/>
      <c r="MHU4" s="606"/>
      <c r="MHV4" s="606"/>
      <c r="MHW4" s="606"/>
      <c r="MHX4" s="606"/>
      <c r="MHY4" s="606"/>
      <c r="MHZ4" s="606"/>
      <c r="MIA4" s="606"/>
      <c r="MIB4" s="606"/>
      <c r="MIC4" s="606"/>
      <c r="MID4" s="606"/>
      <c r="MIE4" s="606"/>
      <c r="MIF4" s="606"/>
      <c r="MIG4" s="606"/>
      <c r="MIH4" s="606"/>
      <c r="MII4" s="606"/>
      <c r="MIJ4" s="606"/>
      <c r="MIK4" s="606"/>
      <c r="MIL4" s="606"/>
      <c r="MIM4" s="606"/>
      <c r="MIN4" s="606"/>
      <c r="MIO4" s="606"/>
      <c r="MIP4" s="606"/>
      <c r="MIQ4" s="606"/>
      <c r="MIR4" s="606"/>
      <c r="MIS4" s="606"/>
      <c r="MIT4" s="606"/>
      <c r="MIU4" s="606"/>
      <c r="MIV4" s="606"/>
      <c r="MIW4" s="606"/>
      <c r="MIX4" s="606"/>
      <c r="MIY4" s="606"/>
      <c r="MIZ4" s="606"/>
      <c r="MJA4" s="606"/>
      <c r="MJB4" s="606"/>
      <c r="MJC4" s="606"/>
      <c r="MJD4" s="606"/>
      <c r="MJE4" s="606"/>
      <c r="MJF4" s="606"/>
      <c r="MJG4" s="606"/>
      <c r="MJH4" s="606"/>
      <c r="MJI4" s="606"/>
      <c r="MJJ4" s="606"/>
      <c r="MJK4" s="606"/>
      <c r="MJL4" s="606"/>
      <c r="MJM4" s="606"/>
      <c r="MJN4" s="606"/>
      <c r="MJO4" s="606"/>
      <c r="MJP4" s="606"/>
      <c r="MJQ4" s="606"/>
      <c r="MJR4" s="606"/>
      <c r="MJS4" s="606"/>
      <c r="MJT4" s="606"/>
      <c r="MJU4" s="606"/>
      <c r="MJV4" s="606"/>
      <c r="MJW4" s="606"/>
      <c r="MJX4" s="606"/>
      <c r="MJY4" s="606"/>
      <c r="MJZ4" s="606"/>
      <c r="MKA4" s="606"/>
      <c r="MKB4" s="606"/>
      <c r="MKC4" s="606"/>
      <c r="MKD4" s="606"/>
      <c r="MKE4" s="606"/>
      <c r="MKF4" s="606"/>
      <c r="MKG4" s="606"/>
      <c r="MKH4" s="606"/>
      <c r="MKI4" s="606"/>
      <c r="MKJ4" s="606"/>
      <c r="MKK4" s="606"/>
      <c r="MKL4" s="606"/>
      <c r="MKM4" s="606"/>
      <c r="MKN4" s="606"/>
      <c r="MKO4" s="606"/>
      <c r="MKP4" s="606"/>
      <c r="MKQ4" s="606"/>
      <c r="MKR4" s="606"/>
      <c r="MKS4" s="606"/>
      <c r="MKT4" s="606"/>
      <c r="MKU4" s="606"/>
      <c r="MKV4" s="606"/>
      <c r="MKW4" s="606"/>
      <c r="MKX4" s="606"/>
      <c r="MKY4" s="606"/>
      <c r="MKZ4" s="606"/>
      <c r="MLA4" s="606"/>
      <c r="MLB4" s="606"/>
      <c r="MLC4" s="606"/>
      <c r="MLD4" s="606"/>
      <c r="MLE4" s="606"/>
      <c r="MLF4" s="606"/>
      <c r="MLG4" s="606"/>
      <c r="MLH4" s="606"/>
      <c r="MLI4" s="606"/>
      <c r="MLJ4" s="606"/>
      <c r="MLK4" s="606"/>
      <c r="MLL4" s="606"/>
      <c r="MLM4" s="606"/>
      <c r="MLN4" s="606"/>
      <c r="MLO4" s="606"/>
      <c r="MLP4" s="606"/>
      <c r="MLQ4" s="606"/>
      <c r="MLR4" s="606"/>
      <c r="MLS4" s="606"/>
      <c r="MLT4" s="606"/>
      <c r="MLU4" s="606"/>
      <c r="MLV4" s="606"/>
      <c r="MLW4" s="606"/>
      <c r="MLX4" s="606"/>
      <c r="MLY4" s="606"/>
      <c r="MLZ4" s="606"/>
      <c r="MMA4" s="606"/>
      <c r="MMB4" s="606"/>
      <c r="MMC4" s="606"/>
      <c r="MMD4" s="606"/>
      <c r="MME4" s="606"/>
      <c r="MMF4" s="606"/>
      <c r="MMG4" s="606"/>
      <c r="MMH4" s="606"/>
      <c r="MMI4" s="606"/>
      <c r="MMJ4" s="606"/>
      <c r="MMK4" s="606"/>
      <c r="MML4" s="606"/>
      <c r="MMM4" s="606"/>
      <c r="MMN4" s="606"/>
      <c r="MMO4" s="606"/>
      <c r="MMP4" s="606"/>
      <c r="MMQ4" s="606"/>
      <c r="MMR4" s="606"/>
      <c r="MMS4" s="606"/>
      <c r="MMT4" s="606"/>
      <c r="MMU4" s="606"/>
      <c r="MMV4" s="606"/>
      <c r="MMW4" s="606"/>
      <c r="MMX4" s="606"/>
      <c r="MMY4" s="606"/>
      <c r="MMZ4" s="606"/>
      <c r="MNA4" s="606"/>
      <c r="MNB4" s="606"/>
      <c r="MNC4" s="606"/>
      <c r="MND4" s="606"/>
      <c r="MNE4" s="606"/>
      <c r="MNF4" s="606"/>
      <c r="MNG4" s="606"/>
      <c r="MNH4" s="606"/>
      <c r="MNI4" s="606"/>
      <c r="MNJ4" s="606"/>
      <c r="MNK4" s="606"/>
      <c r="MNL4" s="606"/>
      <c r="MNM4" s="606"/>
      <c r="MNN4" s="606"/>
      <c r="MNO4" s="606"/>
      <c r="MNP4" s="606"/>
      <c r="MNQ4" s="606"/>
      <c r="MNR4" s="606"/>
      <c r="MNS4" s="606"/>
      <c r="MNT4" s="606"/>
      <c r="MNU4" s="606"/>
      <c r="MNV4" s="606"/>
      <c r="MNW4" s="606"/>
      <c r="MNX4" s="606"/>
      <c r="MNY4" s="606"/>
      <c r="MNZ4" s="606"/>
      <c r="MOA4" s="606"/>
      <c r="MOB4" s="606"/>
      <c r="MOC4" s="606"/>
      <c r="MOD4" s="606"/>
      <c r="MOE4" s="606"/>
      <c r="MOF4" s="606"/>
      <c r="MOG4" s="606"/>
      <c r="MOH4" s="606"/>
      <c r="MOI4" s="606"/>
      <c r="MOJ4" s="606"/>
      <c r="MOK4" s="606"/>
      <c r="MOL4" s="606"/>
      <c r="MOM4" s="606"/>
      <c r="MON4" s="606"/>
      <c r="MOO4" s="606"/>
      <c r="MOP4" s="606"/>
      <c r="MOQ4" s="606"/>
      <c r="MOR4" s="606"/>
      <c r="MOS4" s="606"/>
      <c r="MOT4" s="606"/>
      <c r="MOU4" s="606"/>
      <c r="MOV4" s="606"/>
      <c r="MOW4" s="606"/>
      <c r="MOX4" s="606"/>
      <c r="MOY4" s="606"/>
      <c r="MOZ4" s="606"/>
      <c r="MPA4" s="606"/>
      <c r="MPB4" s="606"/>
      <c r="MPC4" s="606"/>
      <c r="MPD4" s="606"/>
      <c r="MPE4" s="606"/>
      <c r="MPF4" s="606"/>
      <c r="MPG4" s="606"/>
      <c r="MPH4" s="606"/>
      <c r="MPI4" s="606"/>
      <c r="MPJ4" s="606"/>
      <c r="MPK4" s="606"/>
      <c r="MPL4" s="606"/>
      <c r="MPM4" s="606"/>
      <c r="MPN4" s="606"/>
      <c r="MPO4" s="606"/>
      <c r="MPP4" s="606"/>
      <c r="MPQ4" s="606"/>
      <c r="MPR4" s="606"/>
      <c r="MPS4" s="606"/>
      <c r="MPT4" s="606"/>
      <c r="MPU4" s="606"/>
      <c r="MPV4" s="606"/>
      <c r="MPW4" s="606"/>
      <c r="MPX4" s="606"/>
      <c r="MPY4" s="606"/>
      <c r="MPZ4" s="606"/>
      <c r="MQA4" s="606"/>
      <c r="MQB4" s="606"/>
      <c r="MQC4" s="606"/>
      <c r="MQD4" s="606"/>
      <c r="MQE4" s="606"/>
      <c r="MQF4" s="606"/>
      <c r="MQG4" s="606"/>
      <c r="MQH4" s="606"/>
      <c r="MQI4" s="606"/>
      <c r="MQJ4" s="606"/>
      <c r="MQK4" s="606"/>
      <c r="MQL4" s="606"/>
      <c r="MQM4" s="606"/>
      <c r="MQN4" s="606"/>
      <c r="MQO4" s="606"/>
      <c r="MQP4" s="606"/>
      <c r="MQQ4" s="606"/>
      <c r="MQR4" s="606"/>
      <c r="MQS4" s="606"/>
      <c r="MQT4" s="606"/>
      <c r="MQU4" s="606"/>
      <c r="MQV4" s="606"/>
      <c r="MQW4" s="606"/>
      <c r="MQX4" s="606"/>
      <c r="MQY4" s="606"/>
      <c r="MQZ4" s="606"/>
      <c r="MRA4" s="606"/>
      <c r="MRB4" s="606"/>
      <c r="MRC4" s="606"/>
      <c r="MRD4" s="606"/>
      <c r="MRE4" s="606"/>
      <c r="MRF4" s="606"/>
      <c r="MRG4" s="606"/>
      <c r="MRH4" s="606"/>
      <c r="MRI4" s="606"/>
      <c r="MRJ4" s="606"/>
      <c r="MRK4" s="606"/>
      <c r="MRL4" s="606"/>
      <c r="MRM4" s="606"/>
      <c r="MRN4" s="606"/>
      <c r="MRO4" s="606"/>
      <c r="MRP4" s="606"/>
      <c r="MRQ4" s="606"/>
      <c r="MRR4" s="606"/>
      <c r="MRS4" s="606"/>
      <c r="MRT4" s="606"/>
      <c r="MRU4" s="606"/>
      <c r="MRV4" s="606"/>
      <c r="MRW4" s="606"/>
      <c r="MRX4" s="606"/>
      <c r="MRY4" s="606"/>
      <c r="MRZ4" s="606"/>
      <c r="MSA4" s="606"/>
      <c r="MSB4" s="606"/>
      <c r="MSC4" s="606"/>
      <c r="MSD4" s="606"/>
      <c r="MSE4" s="606"/>
      <c r="MSF4" s="606"/>
      <c r="MSG4" s="606"/>
      <c r="MSH4" s="606"/>
      <c r="MSI4" s="606"/>
      <c r="MSJ4" s="606"/>
      <c r="MSK4" s="606"/>
      <c r="MSL4" s="606"/>
      <c r="MSM4" s="606"/>
      <c r="MSN4" s="606"/>
      <c r="MSO4" s="606"/>
      <c r="MSP4" s="606"/>
      <c r="MSQ4" s="606"/>
      <c r="MSR4" s="606"/>
      <c r="MSS4" s="606"/>
      <c r="MST4" s="606"/>
      <c r="MSU4" s="606"/>
      <c r="MSV4" s="606"/>
      <c r="MSW4" s="606"/>
      <c r="MSX4" s="606"/>
      <c r="MSY4" s="606"/>
      <c r="MSZ4" s="606"/>
      <c r="MTA4" s="606"/>
      <c r="MTB4" s="606"/>
      <c r="MTC4" s="606"/>
      <c r="MTD4" s="606"/>
      <c r="MTE4" s="606"/>
      <c r="MTF4" s="606"/>
      <c r="MTG4" s="606"/>
      <c r="MTH4" s="606"/>
      <c r="MTI4" s="606"/>
      <c r="MTJ4" s="606"/>
      <c r="MTK4" s="606"/>
      <c r="MTL4" s="606"/>
      <c r="MTM4" s="606"/>
      <c r="MTN4" s="606"/>
      <c r="MTO4" s="606"/>
      <c r="MTP4" s="606"/>
      <c r="MTQ4" s="606"/>
      <c r="MTR4" s="606"/>
      <c r="MTS4" s="606"/>
      <c r="MTT4" s="606"/>
      <c r="MTU4" s="606"/>
      <c r="MTV4" s="606"/>
      <c r="MTW4" s="606"/>
      <c r="MTX4" s="606"/>
      <c r="MTY4" s="606"/>
      <c r="MTZ4" s="606"/>
      <c r="MUA4" s="606"/>
      <c r="MUB4" s="606"/>
      <c r="MUC4" s="606"/>
      <c r="MUD4" s="606"/>
      <c r="MUE4" s="606"/>
      <c r="MUF4" s="606"/>
      <c r="MUG4" s="606"/>
      <c r="MUH4" s="606"/>
      <c r="MUI4" s="606"/>
      <c r="MUJ4" s="606"/>
      <c r="MUK4" s="606"/>
      <c r="MUL4" s="606"/>
      <c r="MUM4" s="606"/>
      <c r="MUN4" s="606"/>
      <c r="MUO4" s="606"/>
      <c r="MUP4" s="606"/>
      <c r="MUQ4" s="606"/>
      <c r="MUR4" s="606"/>
      <c r="MUS4" s="606"/>
      <c r="MUT4" s="606"/>
      <c r="MUU4" s="606"/>
      <c r="MUV4" s="606"/>
      <c r="MUW4" s="606"/>
      <c r="MUX4" s="606"/>
      <c r="MUY4" s="606"/>
      <c r="MUZ4" s="606"/>
      <c r="MVA4" s="606"/>
      <c r="MVB4" s="606"/>
      <c r="MVC4" s="606"/>
      <c r="MVD4" s="606"/>
      <c r="MVE4" s="606"/>
      <c r="MVF4" s="606"/>
      <c r="MVG4" s="606"/>
      <c r="MVH4" s="606"/>
      <c r="MVI4" s="606"/>
      <c r="MVJ4" s="606"/>
      <c r="MVK4" s="606"/>
      <c r="MVL4" s="606"/>
      <c r="MVM4" s="606"/>
      <c r="MVN4" s="606"/>
      <c r="MVO4" s="606"/>
      <c r="MVP4" s="606"/>
      <c r="MVQ4" s="606"/>
      <c r="MVR4" s="606"/>
      <c r="MVS4" s="606"/>
      <c r="MVT4" s="606"/>
      <c r="MVU4" s="606"/>
      <c r="MVV4" s="606"/>
      <c r="MVW4" s="606"/>
      <c r="MVX4" s="606"/>
      <c r="MVY4" s="606"/>
      <c r="MVZ4" s="606"/>
      <c r="MWA4" s="606"/>
      <c r="MWB4" s="606"/>
      <c r="MWC4" s="606"/>
      <c r="MWD4" s="606"/>
      <c r="MWE4" s="606"/>
      <c r="MWF4" s="606"/>
      <c r="MWG4" s="606"/>
      <c r="MWH4" s="606"/>
      <c r="MWI4" s="606"/>
      <c r="MWJ4" s="606"/>
      <c r="MWK4" s="606"/>
      <c r="MWL4" s="606"/>
      <c r="MWM4" s="606"/>
      <c r="MWN4" s="606"/>
      <c r="MWO4" s="606"/>
      <c r="MWP4" s="606"/>
      <c r="MWQ4" s="606"/>
      <c r="MWR4" s="606"/>
      <c r="MWS4" s="606"/>
      <c r="MWT4" s="606"/>
      <c r="MWU4" s="606"/>
      <c r="MWV4" s="606"/>
      <c r="MWW4" s="606"/>
      <c r="MWX4" s="606"/>
      <c r="MWY4" s="606"/>
      <c r="MWZ4" s="606"/>
      <c r="MXA4" s="606"/>
      <c r="MXB4" s="606"/>
      <c r="MXC4" s="606"/>
      <c r="MXD4" s="606"/>
      <c r="MXE4" s="606"/>
      <c r="MXF4" s="606"/>
      <c r="MXG4" s="606"/>
      <c r="MXH4" s="606"/>
      <c r="MXI4" s="606"/>
      <c r="MXJ4" s="606"/>
      <c r="MXK4" s="606"/>
      <c r="MXL4" s="606"/>
      <c r="MXM4" s="606"/>
      <c r="MXN4" s="606"/>
      <c r="MXO4" s="606"/>
      <c r="MXP4" s="606"/>
      <c r="MXQ4" s="606"/>
      <c r="MXR4" s="606"/>
      <c r="MXS4" s="606"/>
      <c r="MXT4" s="606"/>
      <c r="MXU4" s="606"/>
      <c r="MXV4" s="606"/>
      <c r="MXW4" s="606"/>
      <c r="MXX4" s="606"/>
      <c r="MXY4" s="606"/>
      <c r="MXZ4" s="606"/>
      <c r="MYA4" s="606"/>
      <c r="MYB4" s="606"/>
      <c r="MYC4" s="606"/>
      <c r="MYD4" s="606"/>
      <c r="MYE4" s="606"/>
      <c r="MYF4" s="606"/>
      <c r="MYG4" s="606"/>
      <c r="MYH4" s="606"/>
      <c r="MYI4" s="606"/>
      <c r="MYJ4" s="606"/>
      <c r="MYK4" s="606"/>
      <c r="MYL4" s="606"/>
      <c r="MYM4" s="606"/>
      <c r="MYN4" s="606"/>
      <c r="MYO4" s="606"/>
      <c r="MYP4" s="606"/>
      <c r="MYQ4" s="606"/>
      <c r="MYR4" s="606"/>
      <c r="MYS4" s="606"/>
      <c r="MYT4" s="606"/>
      <c r="MYU4" s="606"/>
      <c r="MYV4" s="606"/>
      <c r="MYW4" s="606"/>
      <c r="MYX4" s="606"/>
      <c r="MYY4" s="606"/>
      <c r="MYZ4" s="606"/>
      <c r="MZA4" s="606"/>
      <c r="MZB4" s="606"/>
      <c r="MZC4" s="606"/>
      <c r="MZD4" s="606"/>
      <c r="MZE4" s="606"/>
      <c r="MZF4" s="606"/>
      <c r="MZG4" s="606"/>
      <c r="MZH4" s="606"/>
      <c r="MZI4" s="606"/>
      <c r="MZJ4" s="606"/>
      <c r="MZK4" s="606"/>
      <c r="MZL4" s="606"/>
      <c r="MZM4" s="606"/>
      <c r="MZN4" s="606"/>
      <c r="MZO4" s="606"/>
      <c r="MZP4" s="606"/>
      <c r="MZQ4" s="606"/>
      <c r="MZR4" s="606"/>
      <c r="MZS4" s="606"/>
      <c r="MZT4" s="606"/>
      <c r="MZU4" s="606"/>
      <c r="MZV4" s="606"/>
      <c r="MZW4" s="606"/>
      <c r="MZX4" s="606"/>
      <c r="MZY4" s="606"/>
      <c r="MZZ4" s="606"/>
      <c r="NAA4" s="606"/>
      <c r="NAB4" s="606"/>
      <c r="NAC4" s="606"/>
      <c r="NAD4" s="606"/>
      <c r="NAE4" s="606"/>
      <c r="NAF4" s="606"/>
      <c r="NAG4" s="606"/>
      <c r="NAH4" s="606"/>
      <c r="NAI4" s="606"/>
      <c r="NAJ4" s="606"/>
      <c r="NAK4" s="606"/>
      <c r="NAL4" s="606"/>
      <c r="NAM4" s="606"/>
      <c r="NAN4" s="606"/>
      <c r="NAO4" s="606"/>
      <c r="NAP4" s="606"/>
      <c r="NAQ4" s="606"/>
      <c r="NAR4" s="606"/>
      <c r="NAS4" s="606"/>
      <c r="NAT4" s="606"/>
      <c r="NAU4" s="606"/>
      <c r="NAV4" s="606"/>
      <c r="NAW4" s="606"/>
      <c r="NAX4" s="606"/>
      <c r="NAY4" s="606"/>
      <c r="NAZ4" s="606"/>
      <c r="NBA4" s="606"/>
      <c r="NBB4" s="606"/>
      <c r="NBC4" s="606"/>
      <c r="NBD4" s="606"/>
      <c r="NBE4" s="606"/>
      <c r="NBF4" s="606"/>
      <c r="NBG4" s="606"/>
      <c r="NBH4" s="606"/>
      <c r="NBI4" s="606"/>
      <c r="NBJ4" s="606"/>
      <c r="NBK4" s="606"/>
      <c r="NBL4" s="606"/>
      <c r="NBM4" s="606"/>
      <c r="NBN4" s="606"/>
      <c r="NBO4" s="606"/>
      <c r="NBP4" s="606"/>
      <c r="NBQ4" s="606"/>
      <c r="NBR4" s="606"/>
      <c r="NBS4" s="606"/>
      <c r="NBT4" s="606"/>
      <c r="NBU4" s="606"/>
      <c r="NBV4" s="606"/>
      <c r="NBW4" s="606"/>
      <c r="NBX4" s="606"/>
      <c r="NBY4" s="606"/>
      <c r="NBZ4" s="606"/>
      <c r="NCA4" s="606"/>
      <c r="NCB4" s="606"/>
      <c r="NCC4" s="606"/>
      <c r="NCD4" s="606"/>
      <c r="NCE4" s="606"/>
      <c r="NCF4" s="606"/>
      <c r="NCG4" s="606"/>
      <c r="NCH4" s="606"/>
      <c r="NCI4" s="606"/>
      <c r="NCJ4" s="606"/>
      <c r="NCK4" s="606"/>
      <c r="NCL4" s="606"/>
      <c r="NCM4" s="606"/>
      <c r="NCN4" s="606"/>
      <c r="NCO4" s="606"/>
      <c r="NCP4" s="606"/>
      <c r="NCQ4" s="606"/>
      <c r="NCR4" s="606"/>
      <c r="NCS4" s="606"/>
      <c r="NCT4" s="606"/>
      <c r="NCU4" s="606"/>
      <c r="NCV4" s="606"/>
      <c r="NCW4" s="606"/>
      <c r="NCX4" s="606"/>
      <c r="NCY4" s="606"/>
      <c r="NCZ4" s="606"/>
      <c r="NDA4" s="606"/>
      <c r="NDB4" s="606"/>
      <c r="NDC4" s="606"/>
      <c r="NDD4" s="606"/>
      <c r="NDE4" s="606"/>
      <c r="NDF4" s="606"/>
      <c r="NDG4" s="606"/>
      <c r="NDH4" s="606"/>
      <c r="NDI4" s="606"/>
      <c r="NDJ4" s="606"/>
      <c r="NDK4" s="606"/>
      <c r="NDL4" s="606"/>
      <c r="NDM4" s="606"/>
      <c r="NDN4" s="606"/>
      <c r="NDO4" s="606"/>
      <c r="NDP4" s="606"/>
      <c r="NDQ4" s="606"/>
      <c r="NDR4" s="606"/>
      <c r="NDS4" s="606"/>
      <c r="NDT4" s="606"/>
      <c r="NDU4" s="606"/>
      <c r="NDV4" s="606"/>
      <c r="NDW4" s="606"/>
      <c r="NDX4" s="606"/>
      <c r="NDY4" s="606"/>
      <c r="NDZ4" s="606"/>
      <c r="NEA4" s="606"/>
      <c r="NEB4" s="606"/>
      <c r="NEC4" s="606"/>
      <c r="NED4" s="606"/>
      <c r="NEE4" s="606"/>
      <c r="NEF4" s="606"/>
      <c r="NEG4" s="606"/>
      <c r="NEH4" s="606"/>
      <c r="NEI4" s="606"/>
      <c r="NEJ4" s="606"/>
      <c r="NEK4" s="606"/>
      <c r="NEL4" s="606"/>
      <c r="NEM4" s="606"/>
      <c r="NEN4" s="606"/>
      <c r="NEO4" s="606"/>
      <c r="NEP4" s="606"/>
      <c r="NEQ4" s="606"/>
      <c r="NER4" s="606"/>
      <c r="NES4" s="606"/>
      <c r="NET4" s="606"/>
      <c r="NEU4" s="606"/>
      <c r="NEV4" s="606"/>
      <c r="NEW4" s="606"/>
      <c r="NEX4" s="606"/>
      <c r="NEY4" s="606"/>
      <c r="NEZ4" s="606"/>
      <c r="NFA4" s="606"/>
      <c r="NFB4" s="606"/>
      <c r="NFC4" s="606"/>
      <c r="NFD4" s="606"/>
      <c r="NFE4" s="606"/>
      <c r="NFF4" s="606"/>
      <c r="NFG4" s="606"/>
      <c r="NFH4" s="606"/>
      <c r="NFI4" s="606"/>
      <c r="NFJ4" s="606"/>
      <c r="NFK4" s="606"/>
      <c r="NFL4" s="606"/>
      <c r="NFM4" s="606"/>
      <c r="NFN4" s="606"/>
      <c r="NFO4" s="606"/>
      <c r="NFP4" s="606"/>
      <c r="NFQ4" s="606"/>
      <c r="NFR4" s="606"/>
      <c r="NFS4" s="606"/>
      <c r="NFT4" s="606"/>
      <c r="NFU4" s="606"/>
      <c r="NFV4" s="606"/>
      <c r="NFW4" s="606"/>
      <c r="NFX4" s="606"/>
      <c r="NFY4" s="606"/>
      <c r="NFZ4" s="606"/>
      <c r="NGA4" s="606"/>
      <c r="NGB4" s="606"/>
      <c r="NGC4" s="606"/>
      <c r="NGD4" s="606"/>
      <c r="NGE4" s="606"/>
      <c r="NGF4" s="606"/>
      <c r="NGG4" s="606"/>
      <c r="NGH4" s="606"/>
      <c r="NGI4" s="606"/>
      <c r="NGJ4" s="606"/>
      <c r="NGK4" s="606"/>
      <c r="NGL4" s="606"/>
      <c r="NGM4" s="606"/>
      <c r="NGN4" s="606"/>
      <c r="NGO4" s="606"/>
      <c r="NGP4" s="606"/>
      <c r="NGQ4" s="606"/>
      <c r="NGR4" s="606"/>
      <c r="NGS4" s="606"/>
      <c r="NGT4" s="606"/>
      <c r="NGU4" s="606"/>
      <c r="NGV4" s="606"/>
      <c r="NGW4" s="606"/>
      <c r="NGX4" s="606"/>
      <c r="NGY4" s="606"/>
      <c r="NGZ4" s="606"/>
      <c r="NHA4" s="606"/>
      <c r="NHB4" s="606"/>
      <c r="NHC4" s="606"/>
      <c r="NHD4" s="606"/>
      <c r="NHE4" s="606"/>
      <c r="NHF4" s="606"/>
      <c r="NHG4" s="606"/>
      <c r="NHH4" s="606"/>
      <c r="NHI4" s="606"/>
      <c r="NHJ4" s="606"/>
      <c r="NHK4" s="606"/>
      <c r="NHL4" s="606"/>
      <c r="NHM4" s="606"/>
      <c r="NHN4" s="606"/>
      <c r="NHO4" s="606"/>
      <c r="NHP4" s="606"/>
      <c r="NHQ4" s="606"/>
      <c r="NHR4" s="606"/>
      <c r="NHS4" s="606"/>
      <c r="NHT4" s="606"/>
      <c r="NHU4" s="606"/>
      <c r="NHV4" s="606"/>
      <c r="NHW4" s="606"/>
      <c r="NHX4" s="606"/>
      <c r="NHY4" s="606"/>
      <c r="NHZ4" s="606"/>
      <c r="NIA4" s="606"/>
      <c r="NIB4" s="606"/>
      <c r="NIC4" s="606"/>
      <c r="NID4" s="606"/>
      <c r="NIE4" s="606"/>
      <c r="NIF4" s="606"/>
      <c r="NIG4" s="606"/>
      <c r="NIH4" s="606"/>
      <c r="NII4" s="606"/>
      <c r="NIJ4" s="606"/>
      <c r="NIK4" s="606"/>
      <c r="NIL4" s="606"/>
      <c r="NIM4" s="606"/>
      <c r="NIN4" s="606"/>
      <c r="NIO4" s="606"/>
      <c r="NIP4" s="606"/>
      <c r="NIQ4" s="606"/>
      <c r="NIR4" s="606"/>
      <c r="NIS4" s="606"/>
      <c r="NIT4" s="606"/>
      <c r="NIU4" s="606"/>
      <c r="NIV4" s="606"/>
      <c r="NIW4" s="606"/>
      <c r="NIX4" s="606"/>
      <c r="NIY4" s="606"/>
      <c r="NIZ4" s="606"/>
      <c r="NJA4" s="606"/>
      <c r="NJB4" s="606"/>
      <c r="NJC4" s="606"/>
      <c r="NJD4" s="606"/>
      <c r="NJE4" s="606"/>
      <c r="NJF4" s="606"/>
      <c r="NJG4" s="606"/>
      <c r="NJH4" s="606"/>
      <c r="NJI4" s="606"/>
      <c r="NJJ4" s="606"/>
      <c r="NJK4" s="606"/>
      <c r="NJL4" s="606"/>
      <c r="NJM4" s="606"/>
      <c r="NJN4" s="606"/>
      <c r="NJO4" s="606"/>
      <c r="NJP4" s="606"/>
      <c r="NJQ4" s="606"/>
      <c r="NJR4" s="606"/>
      <c r="NJS4" s="606"/>
      <c r="NJT4" s="606"/>
      <c r="NJU4" s="606"/>
      <c r="NJV4" s="606"/>
      <c r="NJW4" s="606"/>
      <c r="NJX4" s="606"/>
      <c r="NJY4" s="606"/>
      <c r="NJZ4" s="606"/>
      <c r="NKA4" s="606"/>
      <c r="NKB4" s="606"/>
      <c r="NKC4" s="606"/>
      <c r="NKD4" s="606"/>
      <c r="NKE4" s="606"/>
      <c r="NKF4" s="606"/>
      <c r="NKG4" s="606"/>
      <c r="NKH4" s="606"/>
      <c r="NKI4" s="606"/>
      <c r="NKJ4" s="606"/>
      <c r="NKK4" s="606"/>
      <c r="NKL4" s="606"/>
      <c r="NKM4" s="606"/>
      <c r="NKN4" s="606"/>
      <c r="NKO4" s="606"/>
      <c r="NKP4" s="606"/>
      <c r="NKQ4" s="606"/>
      <c r="NKR4" s="606"/>
      <c r="NKS4" s="606"/>
      <c r="NKT4" s="606"/>
      <c r="NKU4" s="606"/>
      <c r="NKV4" s="606"/>
      <c r="NKW4" s="606"/>
      <c r="NKX4" s="606"/>
      <c r="NKY4" s="606"/>
      <c r="NKZ4" s="606"/>
      <c r="NLA4" s="606"/>
      <c r="NLB4" s="606"/>
      <c r="NLC4" s="606"/>
      <c r="NLD4" s="606"/>
      <c r="NLE4" s="606"/>
      <c r="NLF4" s="606"/>
      <c r="NLG4" s="606"/>
      <c r="NLH4" s="606"/>
      <c r="NLI4" s="606"/>
      <c r="NLJ4" s="606"/>
      <c r="NLK4" s="606"/>
      <c r="NLL4" s="606"/>
      <c r="NLM4" s="606"/>
      <c r="NLN4" s="606"/>
      <c r="NLO4" s="606"/>
      <c r="NLP4" s="606"/>
      <c r="NLQ4" s="606"/>
      <c r="NLR4" s="606"/>
      <c r="NLS4" s="606"/>
      <c r="NLT4" s="606"/>
      <c r="NLU4" s="606"/>
      <c r="NLV4" s="606"/>
      <c r="NLW4" s="606"/>
      <c r="NLX4" s="606"/>
      <c r="NLY4" s="606"/>
      <c r="NLZ4" s="606"/>
      <c r="NMA4" s="606"/>
      <c r="NMB4" s="606"/>
      <c r="NMC4" s="606"/>
      <c r="NMD4" s="606"/>
      <c r="NME4" s="606"/>
      <c r="NMF4" s="606"/>
      <c r="NMG4" s="606"/>
      <c r="NMH4" s="606"/>
      <c r="NMI4" s="606"/>
      <c r="NMJ4" s="606"/>
      <c r="NMK4" s="606"/>
      <c r="NML4" s="606"/>
      <c r="NMM4" s="606"/>
      <c r="NMN4" s="606"/>
      <c r="NMO4" s="606"/>
      <c r="NMP4" s="606"/>
      <c r="NMQ4" s="606"/>
      <c r="NMR4" s="606"/>
      <c r="NMS4" s="606"/>
      <c r="NMT4" s="606"/>
      <c r="NMU4" s="606"/>
      <c r="NMV4" s="606"/>
      <c r="NMW4" s="606"/>
      <c r="NMX4" s="606"/>
      <c r="NMY4" s="606"/>
      <c r="NMZ4" s="606"/>
      <c r="NNA4" s="606"/>
      <c r="NNB4" s="606"/>
      <c r="NNC4" s="606"/>
      <c r="NND4" s="606"/>
      <c r="NNE4" s="606"/>
      <c r="NNF4" s="606"/>
      <c r="NNG4" s="606"/>
      <c r="NNH4" s="606"/>
      <c r="NNI4" s="606"/>
      <c r="NNJ4" s="606"/>
      <c r="NNK4" s="606"/>
      <c r="NNL4" s="606"/>
      <c r="NNM4" s="606"/>
      <c r="NNN4" s="606"/>
      <c r="NNO4" s="606"/>
      <c r="NNP4" s="606"/>
      <c r="NNQ4" s="606"/>
      <c r="NNR4" s="606"/>
      <c r="NNS4" s="606"/>
      <c r="NNT4" s="606"/>
      <c r="NNU4" s="606"/>
      <c r="NNV4" s="606"/>
      <c r="NNW4" s="606"/>
      <c r="NNX4" s="606"/>
      <c r="NNY4" s="606"/>
      <c r="NNZ4" s="606"/>
      <c r="NOA4" s="606"/>
      <c r="NOB4" s="606"/>
      <c r="NOC4" s="606"/>
      <c r="NOD4" s="606"/>
      <c r="NOE4" s="606"/>
      <c r="NOF4" s="606"/>
      <c r="NOG4" s="606"/>
      <c r="NOH4" s="606"/>
      <c r="NOI4" s="606"/>
      <c r="NOJ4" s="606"/>
      <c r="NOK4" s="606"/>
      <c r="NOL4" s="606"/>
      <c r="NOM4" s="606"/>
      <c r="NON4" s="606"/>
      <c r="NOO4" s="606"/>
      <c r="NOP4" s="606"/>
      <c r="NOQ4" s="606"/>
      <c r="NOR4" s="606"/>
      <c r="NOS4" s="606"/>
      <c r="NOT4" s="606"/>
      <c r="NOU4" s="606"/>
      <c r="NOV4" s="606"/>
      <c r="NOW4" s="606"/>
      <c r="NOX4" s="606"/>
      <c r="NOY4" s="606"/>
      <c r="NOZ4" s="606"/>
      <c r="NPA4" s="606"/>
      <c r="NPB4" s="606"/>
      <c r="NPC4" s="606"/>
      <c r="NPD4" s="606"/>
      <c r="NPE4" s="606"/>
      <c r="NPF4" s="606"/>
      <c r="NPG4" s="606"/>
      <c r="NPH4" s="606"/>
      <c r="NPI4" s="606"/>
      <c r="NPJ4" s="606"/>
      <c r="NPK4" s="606"/>
      <c r="NPL4" s="606"/>
      <c r="NPM4" s="606"/>
      <c r="NPN4" s="606"/>
      <c r="NPO4" s="606"/>
      <c r="NPP4" s="606"/>
      <c r="NPQ4" s="606"/>
      <c r="NPR4" s="606"/>
      <c r="NPS4" s="606"/>
      <c r="NPT4" s="606"/>
      <c r="NPU4" s="606"/>
      <c r="NPV4" s="606"/>
      <c r="NPW4" s="606"/>
      <c r="NPX4" s="606"/>
      <c r="NPY4" s="606"/>
      <c r="NPZ4" s="606"/>
      <c r="NQA4" s="606"/>
      <c r="NQB4" s="606"/>
      <c r="NQC4" s="606"/>
      <c r="NQD4" s="606"/>
      <c r="NQE4" s="606"/>
      <c r="NQF4" s="606"/>
      <c r="NQG4" s="606"/>
      <c r="NQH4" s="606"/>
      <c r="NQI4" s="606"/>
      <c r="NQJ4" s="606"/>
      <c r="NQK4" s="606"/>
      <c r="NQL4" s="606"/>
      <c r="NQM4" s="606"/>
      <c r="NQN4" s="606"/>
      <c r="NQO4" s="606"/>
      <c r="NQP4" s="606"/>
      <c r="NQQ4" s="606"/>
      <c r="NQR4" s="606"/>
      <c r="NQS4" s="606"/>
      <c r="NQT4" s="606"/>
      <c r="NQU4" s="606"/>
      <c r="NQV4" s="606"/>
      <c r="NQW4" s="606"/>
      <c r="NQX4" s="606"/>
      <c r="NQY4" s="606"/>
      <c r="NQZ4" s="606"/>
      <c r="NRA4" s="606"/>
      <c r="NRB4" s="606"/>
      <c r="NRC4" s="606"/>
      <c r="NRD4" s="606"/>
      <c r="NRE4" s="606"/>
      <c r="NRF4" s="606"/>
      <c r="NRG4" s="606"/>
      <c r="NRH4" s="606"/>
      <c r="NRI4" s="606"/>
      <c r="NRJ4" s="606"/>
      <c r="NRK4" s="606"/>
      <c r="NRL4" s="606"/>
      <c r="NRM4" s="606"/>
      <c r="NRN4" s="606"/>
      <c r="NRO4" s="606"/>
      <c r="NRP4" s="606"/>
      <c r="NRQ4" s="606"/>
      <c r="NRR4" s="606"/>
      <c r="NRS4" s="606"/>
      <c r="NRT4" s="606"/>
      <c r="NRU4" s="606"/>
      <c r="NRV4" s="606"/>
      <c r="NRW4" s="606"/>
      <c r="NRX4" s="606"/>
      <c r="NRY4" s="606"/>
      <c r="NRZ4" s="606"/>
      <c r="NSA4" s="606"/>
      <c r="NSB4" s="606"/>
      <c r="NSC4" s="606"/>
      <c r="NSD4" s="606"/>
      <c r="NSE4" s="606"/>
      <c r="NSF4" s="606"/>
      <c r="NSG4" s="606"/>
      <c r="NSH4" s="606"/>
      <c r="NSI4" s="606"/>
      <c r="NSJ4" s="606"/>
      <c r="NSK4" s="606"/>
      <c r="NSL4" s="606"/>
      <c r="NSM4" s="606"/>
      <c r="NSN4" s="606"/>
      <c r="NSO4" s="606"/>
      <c r="NSP4" s="606"/>
      <c r="NSQ4" s="606"/>
      <c r="NSR4" s="606"/>
      <c r="NSS4" s="606"/>
      <c r="NST4" s="606"/>
      <c r="NSU4" s="606"/>
      <c r="NSV4" s="606"/>
      <c r="NSW4" s="606"/>
      <c r="NSX4" s="606"/>
      <c r="NSY4" s="606"/>
      <c r="NSZ4" s="606"/>
      <c r="NTA4" s="606"/>
      <c r="NTB4" s="606"/>
      <c r="NTC4" s="606"/>
      <c r="NTD4" s="606"/>
      <c r="NTE4" s="606"/>
      <c r="NTF4" s="606"/>
      <c r="NTG4" s="606"/>
      <c r="NTH4" s="606"/>
      <c r="NTI4" s="606"/>
      <c r="NTJ4" s="606"/>
      <c r="NTK4" s="606"/>
      <c r="NTL4" s="606"/>
      <c r="NTM4" s="606"/>
      <c r="NTN4" s="606"/>
      <c r="NTO4" s="606"/>
      <c r="NTP4" s="606"/>
      <c r="NTQ4" s="606"/>
      <c r="NTR4" s="606"/>
      <c r="NTS4" s="606"/>
      <c r="NTT4" s="606"/>
      <c r="NTU4" s="606"/>
      <c r="NTV4" s="606"/>
      <c r="NTW4" s="606"/>
      <c r="NTX4" s="606"/>
      <c r="NTY4" s="606"/>
      <c r="NTZ4" s="606"/>
      <c r="NUA4" s="606"/>
      <c r="NUB4" s="606"/>
      <c r="NUC4" s="606"/>
      <c r="NUD4" s="606"/>
      <c r="NUE4" s="606"/>
      <c r="NUF4" s="606"/>
      <c r="NUG4" s="606"/>
      <c r="NUH4" s="606"/>
      <c r="NUI4" s="606"/>
      <c r="NUJ4" s="606"/>
      <c r="NUK4" s="606"/>
      <c r="NUL4" s="606"/>
      <c r="NUM4" s="606"/>
      <c r="NUN4" s="606"/>
      <c r="NUO4" s="606"/>
      <c r="NUP4" s="606"/>
      <c r="NUQ4" s="606"/>
      <c r="NUR4" s="606"/>
      <c r="NUS4" s="606"/>
      <c r="NUT4" s="606"/>
      <c r="NUU4" s="606"/>
      <c r="NUV4" s="606"/>
      <c r="NUW4" s="606"/>
      <c r="NUX4" s="606"/>
      <c r="NUY4" s="606"/>
      <c r="NUZ4" s="606"/>
      <c r="NVA4" s="606"/>
      <c r="NVB4" s="606"/>
      <c r="NVC4" s="606"/>
      <c r="NVD4" s="606"/>
      <c r="NVE4" s="606"/>
      <c r="NVF4" s="606"/>
      <c r="NVG4" s="606"/>
      <c r="NVH4" s="606"/>
      <c r="NVI4" s="606"/>
      <c r="NVJ4" s="606"/>
      <c r="NVK4" s="606"/>
      <c r="NVL4" s="606"/>
      <c r="NVM4" s="606"/>
      <c r="NVN4" s="606"/>
      <c r="NVO4" s="606"/>
      <c r="NVP4" s="606"/>
      <c r="NVQ4" s="606"/>
      <c r="NVR4" s="606"/>
      <c r="NVS4" s="606"/>
      <c r="NVT4" s="606"/>
      <c r="NVU4" s="606"/>
      <c r="NVV4" s="606"/>
      <c r="NVW4" s="606"/>
      <c r="NVX4" s="606"/>
      <c r="NVY4" s="606"/>
      <c r="NVZ4" s="606"/>
      <c r="NWA4" s="606"/>
      <c r="NWB4" s="606"/>
      <c r="NWC4" s="606"/>
      <c r="NWD4" s="606"/>
      <c r="NWE4" s="606"/>
      <c r="NWF4" s="606"/>
      <c r="NWG4" s="606"/>
      <c r="NWH4" s="606"/>
      <c r="NWI4" s="606"/>
      <c r="NWJ4" s="606"/>
      <c r="NWK4" s="606"/>
      <c r="NWL4" s="606"/>
      <c r="NWM4" s="606"/>
      <c r="NWN4" s="606"/>
      <c r="NWO4" s="606"/>
      <c r="NWP4" s="606"/>
      <c r="NWQ4" s="606"/>
      <c r="NWR4" s="606"/>
      <c r="NWS4" s="606"/>
      <c r="NWT4" s="606"/>
      <c r="NWU4" s="606"/>
      <c r="NWV4" s="606"/>
      <c r="NWW4" s="606"/>
      <c r="NWX4" s="606"/>
      <c r="NWY4" s="606"/>
      <c r="NWZ4" s="606"/>
      <c r="NXA4" s="606"/>
      <c r="NXB4" s="606"/>
      <c r="NXC4" s="606"/>
      <c r="NXD4" s="606"/>
      <c r="NXE4" s="606"/>
      <c r="NXF4" s="606"/>
      <c r="NXG4" s="606"/>
      <c r="NXH4" s="606"/>
      <c r="NXI4" s="606"/>
      <c r="NXJ4" s="606"/>
      <c r="NXK4" s="606"/>
      <c r="NXL4" s="606"/>
      <c r="NXM4" s="606"/>
      <c r="NXN4" s="606"/>
      <c r="NXO4" s="606"/>
      <c r="NXP4" s="606"/>
      <c r="NXQ4" s="606"/>
      <c r="NXR4" s="606"/>
      <c r="NXS4" s="606"/>
      <c r="NXT4" s="606"/>
      <c r="NXU4" s="606"/>
      <c r="NXV4" s="606"/>
      <c r="NXW4" s="606"/>
      <c r="NXX4" s="606"/>
      <c r="NXY4" s="606"/>
      <c r="NXZ4" s="606"/>
      <c r="NYA4" s="606"/>
      <c r="NYB4" s="606"/>
      <c r="NYC4" s="606"/>
      <c r="NYD4" s="606"/>
      <c r="NYE4" s="606"/>
      <c r="NYF4" s="606"/>
      <c r="NYG4" s="606"/>
      <c r="NYH4" s="606"/>
      <c r="NYI4" s="606"/>
      <c r="NYJ4" s="606"/>
      <c r="NYK4" s="606"/>
      <c r="NYL4" s="606"/>
      <c r="NYM4" s="606"/>
      <c r="NYN4" s="606"/>
      <c r="NYO4" s="606"/>
      <c r="NYP4" s="606"/>
      <c r="NYQ4" s="606"/>
      <c r="NYR4" s="606"/>
      <c r="NYS4" s="606"/>
      <c r="NYT4" s="606"/>
      <c r="NYU4" s="606"/>
      <c r="NYV4" s="606"/>
      <c r="NYW4" s="606"/>
      <c r="NYX4" s="606"/>
      <c r="NYY4" s="606"/>
      <c r="NYZ4" s="606"/>
      <c r="NZA4" s="606"/>
      <c r="NZB4" s="606"/>
      <c r="NZC4" s="606"/>
      <c r="NZD4" s="606"/>
      <c r="NZE4" s="606"/>
      <c r="NZF4" s="606"/>
      <c r="NZG4" s="606"/>
      <c r="NZH4" s="606"/>
      <c r="NZI4" s="606"/>
      <c r="NZJ4" s="606"/>
      <c r="NZK4" s="606"/>
      <c r="NZL4" s="606"/>
      <c r="NZM4" s="606"/>
      <c r="NZN4" s="606"/>
      <c r="NZO4" s="606"/>
      <c r="NZP4" s="606"/>
      <c r="NZQ4" s="606"/>
      <c r="NZR4" s="606"/>
      <c r="NZS4" s="606"/>
      <c r="NZT4" s="606"/>
      <c r="NZU4" s="606"/>
      <c r="NZV4" s="606"/>
      <c r="NZW4" s="606"/>
      <c r="NZX4" s="606"/>
      <c r="NZY4" s="606"/>
      <c r="NZZ4" s="606"/>
      <c r="OAA4" s="606"/>
      <c r="OAB4" s="606"/>
      <c r="OAC4" s="606"/>
      <c r="OAD4" s="606"/>
      <c r="OAE4" s="606"/>
      <c r="OAF4" s="606"/>
      <c r="OAG4" s="606"/>
      <c r="OAH4" s="606"/>
      <c r="OAI4" s="606"/>
      <c r="OAJ4" s="606"/>
      <c r="OAK4" s="606"/>
      <c r="OAL4" s="606"/>
      <c r="OAM4" s="606"/>
      <c r="OAN4" s="606"/>
      <c r="OAO4" s="606"/>
      <c r="OAP4" s="606"/>
      <c r="OAQ4" s="606"/>
      <c r="OAR4" s="606"/>
      <c r="OAS4" s="606"/>
      <c r="OAT4" s="606"/>
      <c r="OAU4" s="606"/>
      <c r="OAV4" s="606"/>
      <c r="OAW4" s="606"/>
      <c r="OAX4" s="606"/>
      <c r="OAY4" s="606"/>
      <c r="OAZ4" s="606"/>
      <c r="OBA4" s="606"/>
      <c r="OBB4" s="606"/>
      <c r="OBC4" s="606"/>
      <c r="OBD4" s="606"/>
      <c r="OBE4" s="606"/>
      <c r="OBF4" s="606"/>
      <c r="OBG4" s="606"/>
      <c r="OBH4" s="606"/>
      <c r="OBI4" s="606"/>
      <c r="OBJ4" s="606"/>
      <c r="OBK4" s="606"/>
      <c r="OBL4" s="606"/>
      <c r="OBM4" s="606"/>
      <c r="OBN4" s="606"/>
      <c r="OBO4" s="606"/>
      <c r="OBP4" s="606"/>
      <c r="OBQ4" s="606"/>
      <c r="OBR4" s="606"/>
      <c r="OBS4" s="606"/>
      <c r="OBT4" s="606"/>
      <c r="OBU4" s="606"/>
      <c r="OBV4" s="606"/>
      <c r="OBW4" s="606"/>
      <c r="OBX4" s="606"/>
      <c r="OBY4" s="606"/>
      <c r="OBZ4" s="606"/>
      <c r="OCA4" s="606"/>
      <c r="OCB4" s="606"/>
      <c r="OCC4" s="606"/>
      <c r="OCD4" s="606"/>
      <c r="OCE4" s="606"/>
      <c r="OCF4" s="606"/>
      <c r="OCG4" s="606"/>
      <c r="OCH4" s="606"/>
      <c r="OCI4" s="606"/>
      <c r="OCJ4" s="606"/>
      <c r="OCK4" s="606"/>
      <c r="OCL4" s="606"/>
      <c r="OCM4" s="606"/>
      <c r="OCN4" s="606"/>
      <c r="OCO4" s="606"/>
      <c r="OCP4" s="606"/>
      <c r="OCQ4" s="606"/>
      <c r="OCR4" s="606"/>
      <c r="OCS4" s="606"/>
      <c r="OCT4" s="606"/>
      <c r="OCU4" s="606"/>
      <c r="OCV4" s="606"/>
      <c r="OCW4" s="606"/>
      <c r="OCX4" s="606"/>
      <c r="OCY4" s="606"/>
      <c r="OCZ4" s="606"/>
      <c r="ODA4" s="606"/>
      <c r="ODB4" s="606"/>
      <c r="ODC4" s="606"/>
      <c r="ODD4" s="606"/>
      <c r="ODE4" s="606"/>
      <c r="ODF4" s="606"/>
      <c r="ODG4" s="606"/>
      <c r="ODH4" s="606"/>
      <c r="ODI4" s="606"/>
      <c r="ODJ4" s="606"/>
      <c r="ODK4" s="606"/>
      <c r="ODL4" s="606"/>
      <c r="ODM4" s="606"/>
      <c r="ODN4" s="606"/>
      <c r="ODO4" s="606"/>
      <c r="ODP4" s="606"/>
      <c r="ODQ4" s="606"/>
      <c r="ODR4" s="606"/>
      <c r="ODS4" s="606"/>
      <c r="ODT4" s="606"/>
      <c r="ODU4" s="606"/>
      <c r="ODV4" s="606"/>
      <c r="ODW4" s="606"/>
      <c r="ODX4" s="606"/>
      <c r="ODY4" s="606"/>
      <c r="ODZ4" s="606"/>
      <c r="OEA4" s="606"/>
      <c r="OEB4" s="606"/>
      <c r="OEC4" s="606"/>
      <c r="OED4" s="606"/>
      <c r="OEE4" s="606"/>
      <c r="OEF4" s="606"/>
      <c r="OEG4" s="606"/>
      <c r="OEH4" s="606"/>
      <c r="OEI4" s="606"/>
      <c r="OEJ4" s="606"/>
      <c r="OEK4" s="606"/>
      <c r="OEL4" s="606"/>
      <c r="OEM4" s="606"/>
      <c r="OEN4" s="606"/>
      <c r="OEO4" s="606"/>
      <c r="OEP4" s="606"/>
      <c r="OEQ4" s="606"/>
      <c r="OER4" s="606"/>
      <c r="OES4" s="606"/>
      <c r="OET4" s="606"/>
      <c r="OEU4" s="606"/>
      <c r="OEV4" s="606"/>
      <c r="OEW4" s="606"/>
      <c r="OEX4" s="606"/>
      <c r="OEY4" s="606"/>
      <c r="OEZ4" s="606"/>
      <c r="OFA4" s="606"/>
      <c r="OFB4" s="606"/>
      <c r="OFC4" s="606"/>
      <c r="OFD4" s="606"/>
      <c r="OFE4" s="606"/>
      <c r="OFF4" s="606"/>
      <c r="OFG4" s="606"/>
      <c r="OFH4" s="606"/>
      <c r="OFI4" s="606"/>
      <c r="OFJ4" s="606"/>
      <c r="OFK4" s="606"/>
      <c r="OFL4" s="606"/>
      <c r="OFM4" s="606"/>
      <c r="OFN4" s="606"/>
      <c r="OFO4" s="606"/>
      <c r="OFP4" s="606"/>
      <c r="OFQ4" s="606"/>
      <c r="OFR4" s="606"/>
      <c r="OFS4" s="606"/>
      <c r="OFT4" s="606"/>
      <c r="OFU4" s="606"/>
      <c r="OFV4" s="606"/>
      <c r="OFW4" s="606"/>
      <c r="OFX4" s="606"/>
      <c r="OFY4" s="606"/>
      <c r="OFZ4" s="606"/>
      <c r="OGA4" s="606"/>
      <c r="OGB4" s="606"/>
      <c r="OGC4" s="606"/>
      <c r="OGD4" s="606"/>
      <c r="OGE4" s="606"/>
      <c r="OGF4" s="606"/>
      <c r="OGG4" s="606"/>
      <c r="OGH4" s="606"/>
      <c r="OGI4" s="606"/>
      <c r="OGJ4" s="606"/>
      <c r="OGK4" s="606"/>
      <c r="OGL4" s="606"/>
      <c r="OGM4" s="606"/>
      <c r="OGN4" s="606"/>
      <c r="OGO4" s="606"/>
      <c r="OGP4" s="606"/>
      <c r="OGQ4" s="606"/>
      <c r="OGR4" s="606"/>
      <c r="OGS4" s="606"/>
      <c r="OGT4" s="606"/>
      <c r="OGU4" s="606"/>
      <c r="OGV4" s="606"/>
      <c r="OGW4" s="606"/>
      <c r="OGX4" s="606"/>
      <c r="OGY4" s="606"/>
      <c r="OGZ4" s="606"/>
      <c r="OHA4" s="606"/>
      <c r="OHB4" s="606"/>
      <c r="OHC4" s="606"/>
      <c r="OHD4" s="606"/>
      <c r="OHE4" s="606"/>
      <c r="OHF4" s="606"/>
      <c r="OHG4" s="606"/>
      <c r="OHH4" s="606"/>
      <c r="OHI4" s="606"/>
      <c r="OHJ4" s="606"/>
      <c r="OHK4" s="606"/>
      <c r="OHL4" s="606"/>
      <c r="OHM4" s="606"/>
      <c r="OHN4" s="606"/>
      <c r="OHO4" s="606"/>
      <c r="OHP4" s="606"/>
      <c r="OHQ4" s="606"/>
      <c r="OHR4" s="606"/>
      <c r="OHS4" s="606"/>
      <c r="OHT4" s="606"/>
      <c r="OHU4" s="606"/>
      <c r="OHV4" s="606"/>
      <c r="OHW4" s="606"/>
      <c r="OHX4" s="606"/>
      <c r="OHY4" s="606"/>
      <c r="OHZ4" s="606"/>
      <c r="OIA4" s="606"/>
      <c r="OIB4" s="606"/>
      <c r="OIC4" s="606"/>
      <c r="OID4" s="606"/>
      <c r="OIE4" s="606"/>
      <c r="OIF4" s="606"/>
      <c r="OIG4" s="606"/>
      <c r="OIH4" s="606"/>
      <c r="OII4" s="606"/>
      <c r="OIJ4" s="606"/>
      <c r="OIK4" s="606"/>
      <c r="OIL4" s="606"/>
      <c r="OIM4" s="606"/>
      <c r="OIN4" s="606"/>
      <c r="OIO4" s="606"/>
      <c r="OIP4" s="606"/>
      <c r="OIQ4" s="606"/>
      <c r="OIR4" s="606"/>
      <c r="OIS4" s="606"/>
      <c r="OIT4" s="606"/>
      <c r="OIU4" s="606"/>
      <c r="OIV4" s="606"/>
      <c r="OIW4" s="606"/>
      <c r="OIX4" s="606"/>
      <c r="OIY4" s="606"/>
      <c r="OIZ4" s="606"/>
      <c r="OJA4" s="606"/>
      <c r="OJB4" s="606"/>
      <c r="OJC4" s="606"/>
      <c r="OJD4" s="606"/>
      <c r="OJE4" s="606"/>
      <c r="OJF4" s="606"/>
      <c r="OJG4" s="606"/>
      <c r="OJH4" s="606"/>
      <c r="OJI4" s="606"/>
      <c r="OJJ4" s="606"/>
      <c r="OJK4" s="606"/>
      <c r="OJL4" s="606"/>
      <c r="OJM4" s="606"/>
      <c r="OJN4" s="606"/>
      <c r="OJO4" s="606"/>
      <c r="OJP4" s="606"/>
      <c r="OJQ4" s="606"/>
      <c r="OJR4" s="606"/>
      <c r="OJS4" s="606"/>
      <c r="OJT4" s="606"/>
      <c r="OJU4" s="606"/>
      <c r="OJV4" s="606"/>
      <c r="OJW4" s="606"/>
      <c r="OJX4" s="606"/>
      <c r="OJY4" s="606"/>
      <c r="OJZ4" s="606"/>
      <c r="OKA4" s="606"/>
      <c r="OKB4" s="606"/>
      <c r="OKC4" s="606"/>
      <c r="OKD4" s="606"/>
      <c r="OKE4" s="606"/>
      <c r="OKF4" s="606"/>
      <c r="OKG4" s="606"/>
      <c r="OKH4" s="606"/>
      <c r="OKI4" s="606"/>
      <c r="OKJ4" s="606"/>
      <c r="OKK4" s="606"/>
      <c r="OKL4" s="606"/>
      <c r="OKM4" s="606"/>
      <c r="OKN4" s="606"/>
      <c r="OKO4" s="606"/>
      <c r="OKP4" s="606"/>
      <c r="OKQ4" s="606"/>
      <c r="OKR4" s="606"/>
      <c r="OKS4" s="606"/>
      <c r="OKT4" s="606"/>
      <c r="OKU4" s="606"/>
      <c r="OKV4" s="606"/>
      <c r="OKW4" s="606"/>
      <c r="OKX4" s="606"/>
      <c r="OKY4" s="606"/>
      <c r="OKZ4" s="606"/>
      <c r="OLA4" s="606"/>
      <c r="OLB4" s="606"/>
      <c r="OLC4" s="606"/>
      <c r="OLD4" s="606"/>
      <c r="OLE4" s="606"/>
      <c r="OLF4" s="606"/>
      <c r="OLG4" s="606"/>
      <c r="OLH4" s="606"/>
      <c r="OLI4" s="606"/>
      <c r="OLJ4" s="606"/>
      <c r="OLK4" s="606"/>
      <c r="OLL4" s="606"/>
      <c r="OLM4" s="606"/>
      <c r="OLN4" s="606"/>
      <c r="OLO4" s="606"/>
      <c r="OLP4" s="606"/>
      <c r="OLQ4" s="606"/>
      <c r="OLR4" s="606"/>
      <c r="OLS4" s="606"/>
      <c r="OLT4" s="606"/>
      <c r="OLU4" s="606"/>
      <c r="OLV4" s="606"/>
      <c r="OLW4" s="606"/>
      <c r="OLX4" s="606"/>
      <c r="OLY4" s="606"/>
      <c r="OLZ4" s="606"/>
      <c r="OMA4" s="606"/>
      <c r="OMB4" s="606"/>
      <c r="OMC4" s="606"/>
      <c r="OMD4" s="606"/>
      <c r="OME4" s="606"/>
      <c r="OMF4" s="606"/>
      <c r="OMG4" s="606"/>
      <c r="OMH4" s="606"/>
      <c r="OMI4" s="606"/>
      <c r="OMJ4" s="606"/>
      <c r="OMK4" s="606"/>
      <c r="OML4" s="606"/>
      <c r="OMM4" s="606"/>
      <c r="OMN4" s="606"/>
      <c r="OMO4" s="606"/>
      <c r="OMP4" s="606"/>
      <c r="OMQ4" s="606"/>
      <c r="OMR4" s="606"/>
      <c r="OMS4" s="606"/>
      <c r="OMT4" s="606"/>
      <c r="OMU4" s="606"/>
      <c r="OMV4" s="606"/>
      <c r="OMW4" s="606"/>
      <c r="OMX4" s="606"/>
      <c r="OMY4" s="606"/>
      <c r="OMZ4" s="606"/>
      <c r="ONA4" s="606"/>
      <c r="ONB4" s="606"/>
      <c r="ONC4" s="606"/>
      <c r="OND4" s="606"/>
      <c r="ONE4" s="606"/>
      <c r="ONF4" s="606"/>
      <c r="ONG4" s="606"/>
      <c r="ONH4" s="606"/>
      <c r="ONI4" s="606"/>
      <c r="ONJ4" s="606"/>
      <c r="ONK4" s="606"/>
      <c r="ONL4" s="606"/>
      <c r="ONM4" s="606"/>
      <c r="ONN4" s="606"/>
      <c r="ONO4" s="606"/>
      <c r="ONP4" s="606"/>
      <c r="ONQ4" s="606"/>
      <c r="ONR4" s="606"/>
      <c r="ONS4" s="606"/>
      <c r="ONT4" s="606"/>
      <c r="ONU4" s="606"/>
      <c r="ONV4" s="606"/>
      <c r="ONW4" s="606"/>
      <c r="ONX4" s="606"/>
      <c r="ONY4" s="606"/>
      <c r="ONZ4" s="606"/>
      <c r="OOA4" s="606"/>
      <c r="OOB4" s="606"/>
      <c r="OOC4" s="606"/>
      <c r="OOD4" s="606"/>
      <c r="OOE4" s="606"/>
      <c r="OOF4" s="606"/>
      <c r="OOG4" s="606"/>
      <c r="OOH4" s="606"/>
      <c r="OOI4" s="606"/>
      <c r="OOJ4" s="606"/>
      <c r="OOK4" s="606"/>
      <c r="OOL4" s="606"/>
      <c r="OOM4" s="606"/>
      <c r="OON4" s="606"/>
      <c r="OOO4" s="606"/>
      <c r="OOP4" s="606"/>
      <c r="OOQ4" s="606"/>
      <c r="OOR4" s="606"/>
      <c r="OOS4" s="606"/>
      <c r="OOT4" s="606"/>
      <c r="OOU4" s="606"/>
      <c r="OOV4" s="606"/>
      <c r="OOW4" s="606"/>
      <c r="OOX4" s="606"/>
      <c r="OOY4" s="606"/>
      <c r="OOZ4" s="606"/>
      <c r="OPA4" s="606"/>
      <c r="OPB4" s="606"/>
      <c r="OPC4" s="606"/>
      <c r="OPD4" s="606"/>
      <c r="OPE4" s="606"/>
      <c r="OPF4" s="606"/>
      <c r="OPG4" s="606"/>
      <c r="OPH4" s="606"/>
      <c r="OPI4" s="606"/>
      <c r="OPJ4" s="606"/>
      <c r="OPK4" s="606"/>
      <c r="OPL4" s="606"/>
      <c r="OPM4" s="606"/>
      <c r="OPN4" s="606"/>
      <c r="OPO4" s="606"/>
      <c r="OPP4" s="606"/>
      <c r="OPQ4" s="606"/>
      <c r="OPR4" s="606"/>
      <c r="OPS4" s="606"/>
      <c r="OPT4" s="606"/>
      <c r="OPU4" s="606"/>
      <c r="OPV4" s="606"/>
      <c r="OPW4" s="606"/>
      <c r="OPX4" s="606"/>
      <c r="OPY4" s="606"/>
      <c r="OPZ4" s="606"/>
      <c r="OQA4" s="606"/>
      <c r="OQB4" s="606"/>
      <c r="OQC4" s="606"/>
      <c r="OQD4" s="606"/>
      <c r="OQE4" s="606"/>
      <c r="OQF4" s="606"/>
      <c r="OQG4" s="606"/>
      <c r="OQH4" s="606"/>
      <c r="OQI4" s="606"/>
      <c r="OQJ4" s="606"/>
      <c r="OQK4" s="606"/>
      <c r="OQL4" s="606"/>
      <c r="OQM4" s="606"/>
      <c r="OQN4" s="606"/>
      <c r="OQO4" s="606"/>
      <c r="OQP4" s="606"/>
      <c r="OQQ4" s="606"/>
      <c r="OQR4" s="606"/>
      <c r="OQS4" s="606"/>
      <c r="OQT4" s="606"/>
      <c r="OQU4" s="606"/>
      <c r="OQV4" s="606"/>
      <c r="OQW4" s="606"/>
      <c r="OQX4" s="606"/>
      <c r="OQY4" s="606"/>
      <c r="OQZ4" s="606"/>
      <c r="ORA4" s="606"/>
      <c r="ORB4" s="606"/>
      <c r="ORC4" s="606"/>
      <c r="ORD4" s="606"/>
      <c r="ORE4" s="606"/>
      <c r="ORF4" s="606"/>
      <c r="ORG4" s="606"/>
      <c r="ORH4" s="606"/>
      <c r="ORI4" s="606"/>
      <c r="ORJ4" s="606"/>
      <c r="ORK4" s="606"/>
      <c r="ORL4" s="606"/>
      <c r="ORM4" s="606"/>
      <c r="ORN4" s="606"/>
      <c r="ORO4" s="606"/>
      <c r="ORP4" s="606"/>
      <c r="ORQ4" s="606"/>
      <c r="ORR4" s="606"/>
      <c r="ORS4" s="606"/>
      <c r="ORT4" s="606"/>
      <c r="ORU4" s="606"/>
      <c r="ORV4" s="606"/>
      <c r="ORW4" s="606"/>
      <c r="ORX4" s="606"/>
      <c r="ORY4" s="606"/>
      <c r="ORZ4" s="606"/>
      <c r="OSA4" s="606"/>
      <c r="OSB4" s="606"/>
      <c r="OSC4" s="606"/>
      <c r="OSD4" s="606"/>
      <c r="OSE4" s="606"/>
      <c r="OSF4" s="606"/>
      <c r="OSG4" s="606"/>
      <c r="OSH4" s="606"/>
      <c r="OSI4" s="606"/>
      <c r="OSJ4" s="606"/>
      <c r="OSK4" s="606"/>
      <c r="OSL4" s="606"/>
      <c r="OSM4" s="606"/>
      <c r="OSN4" s="606"/>
      <c r="OSO4" s="606"/>
      <c r="OSP4" s="606"/>
      <c r="OSQ4" s="606"/>
      <c r="OSR4" s="606"/>
      <c r="OSS4" s="606"/>
      <c r="OST4" s="606"/>
      <c r="OSU4" s="606"/>
      <c r="OSV4" s="606"/>
      <c r="OSW4" s="606"/>
      <c r="OSX4" s="606"/>
      <c r="OSY4" s="606"/>
      <c r="OSZ4" s="606"/>
      <c r="OTA4" s="606"/>
      <c r="OTB4" s="606"/>
      <c r="OTC4" s="606"/>
      <c r="OTD4" s="606"/>
      <c r="OTE4" s="606"/>
      <c r="OTF4" s="606"/>
      <c r="OTG4" s="606"/>
      <c r="OTH4" s="606"/>
      <c r="OTI4" s="606"/>
      <c r="OTJ4" s="606"/>
      <c r="OTK4" s="606"/>
      <c r="OTL4" s="606"/>
      <c r="OTM4" s="606"/>
      <c r="OTN4" s="606"/>
      <c r="OTO4" s="606"/>
      <c r="OTP4" s="606"/>
      <c r="OTQ4" s="606"/>
      <c r="OTR4" s="606"/>
      <c r="OTS4" s="606"/>
      <c r="OTT4" s="606"/>
      <c r="OTU4" s="606"/>
      <c r="OTV4" s="606"/>
      <c r="OTW4" s="606"/>
      <c r="OTX4" s="606"/>
      <c r="OTY4" s="606"/>
      <c r="OTZ4" s="606"/>
      <c r="OUA4" s="606"/>
      <c r="OUB4" s="606"/>
      <c r="OUC4" s="606"/>
      <c r="OUD4" s="606"/>
      <c r="OUE4" s="606"/>
      <c r="OUF4" s="606"/>
      <c r="OUG4" s="606"/>
      <c r="OUH4" s="606"/>
      <c r="OUI4" s="606"/>
      <c r="OUJ4" s="606"/>
      <c r="OUK4" s="606"/>
      <c r="OUL4" s="606"/>
      <c r="OUM4" s="606"/>
      <c r="OUN4" s="606"/>
      <c r="OUO4" s="606"/>
      <c r="OUP4" s="606"/>
      <c r="OUQ4" s="606"/>
      <c r="OUR4" s="606"/>
      <c r="OUS4" s="606"/>
      <c r="OUT4" s="606"/>
      <c r="OUU4" s="606"/>
      <c r="OUV4" s="606"/>
      <c r="OUW4" s="606"/>
      <c r="OUX4" s="606"/>
      <c r="OUY4" s="606"/>
      <c r="OUZ4" s="606"/>
      <c r="OVA4" s="606"/>
      <c r="OVB4" s="606"/>
      <c r="OVC4" s="606"/>
      <c r="OVD4" s="606"/>
      <c r="OVE4" s="606"/>
      <c r="OVF4" s="606"/>
      <c r="OVG4" s="606"/>
      <c r="OVH4" s="606"/>
      <c r="OVI4" s="606"/>
      <c r="OVJ4" s="606"/>
      <c r="OVK4" s="606"/>
      <c r="OVL4" s="606"/>
      <c r="OVM4" s="606"/>
      <c r="OVN4" s="606"/>
      <c r="OVO4" s="606"/>
      <c r="OVP4" s="606"/>
      <c r="OVQ4" s="606"/>
      <c r="OVR4" s="606"/>
      <c r="OVS4" s="606"/>
      <c r="OVT4" s="606"/>
      <c r="OVU4" s="606"/>
      <c r="OVV4" s="606"/>
      <c r="OVW4" s="606"/>
      <c r="OVX4" s="606"/>
      <c r="OVY4" s="606"/>
      <c r="OVZ4" s="606"/>
      <c r="OWA4" s="606"/>
      <c r="OWB4" s="606"/>
      <c r="OWC4" s="606"/>
      <c r="OWD4" s="606"/>
      <c r="OWE4" s="606"/>
      <c r="OWF4" s="606"/>
      <c r="OWG4" s="606"/>
      <c r="OWH4" s="606"/>
      <c r="OWI4" s="606"/>
      <c r="OWJ4" s="606"/>
      <c r="OWK4" s="606"/>
      <c r="OWL4" s="606"/>
      <c r="OWM4" s="606"/>
      <c r="OWN4" s="606"/>
      <c r="OWO4" s="606"/>
      <c r="OWP4" s="606"/>
      <c r="OWQ4" s="606"/>
      <c r="OWR4" s="606"/>
      <c r="OWS4" s="606"/>
      <c r="OWT4" s="606"/>
      <c r="OWU4" s="606"/>
      <c r="OWV4" s="606"/>
      <c r="OWW4" s="606"/>
      <c r="OWX4" s="606"/>
      <c r="OWY4" s="606"/>
      <c r="OWZ4" s="606"/>
      <c r="OXA4" s="606"/>
      <c r="OXB4" s="606"/>
      <c r="OXC4" s="606"/>
      <c r="OXD4" s="606"/>
      <c r="OXE4" s="606"/>
      <c r="OXF4" s="606"/>
      <c r="OXG4" s="606"/>
      <c r="OXH4" s="606"/>
      <c r="OXI4" s="606"/>
      <c r="OXJ4" s="606"/>
      <c r="OXK4" s="606"/>
      <c r="OXL4" s="606"/>
      <c r="OXM4" s="606"/>
      <c r="OXN4" s="606"/>
      <c r="OXO4" s="606"/>
      <c r="OXP4" s="606"/>
      <c r="OXQ4" s="606"/>
      <c r="OXR4" s="606"/>
      <c r="OXS4" s="606"/>
      <c r="OXT4" s="606"/>
      <c r="OXU4" s="606"/>
      <c r="OXV4" s="606"/>
      <c r="OXW4" s="606"/>
      <c r="OXX4" s="606"/>
      <c r="OXY4" s="606"/>
      <c r="OXZ4" s="606"/>
      <c r="OYA4" s="606"/>
      <c r="OYB4" s="606"/>
      <c r="OYC4" s="606"/>
      <c r="OYD4" s="606"/>
      <c r="OYE4" s="606"/>
      <c r="OYF4" s="606"/>
      <c r="OYG4" s="606"/>
      <c r="OYH4" s="606"/>
      <c r="OYI4" s="606"/>
      <c r="OYJ4" s="606"/>
      <c r="OYK4" s="606"/>
      <c r="OYL4" s="606"/>
      <c r="OYM4" s="606"/>
      <c r="OYN4" s="606"/>
      <c r="OYO4" s="606"/>
      <c r="OYP4" s="606"/>
      <c r="OYQ4" s="606"/>
      <c r="OYR4" s="606"/>
      <c r="OYS4" s="606"/>
      <c r="OYT4" s="606"/>
      <c r="OYU4" s="606"/>
      <c r="OYV4" s="606"/>
      <c r="OYW4" s="606"/>
      <c r="OYX4" s="606"/>
      <c r="OYY4" s="606"/>
      <c r="OYZ4" s="606"/>
      <c r="OZA4" s="606"/>
      <c r="OZB4" s="606"/>
      <c r="OZC4" s="606"/>
      <c r="OZD4" s="606"/>
      <c r="OZE4" s="606"/>
      <c r="OZF4" s="606"/>
      <c r="OZG4" s="606"/>
      <c r="OZH4" s="606"/>
      <c r="OZI4" s="606"/>
      <c r="OZJ4" s="606"/>
      <c r="OZK4" s="606"/>
      <c r="OZL4" s="606"/>
      <c r="OZM4" s="606"/>
      <c r="OZN4" s="606"/>
      <c r="OZO4" s="606"/>
      <c r="OZP4" s="606"/>
      <c r="OZQ4" s="606"/>
      <c r="OZR4" s="606"/>
      <c r="OZS4" s="606"/>
      <c r="OZT4" s="606"/>
      <c r="OZU4" s="606"/>
      <c r="OZV4" s="606"/>
      <c r="OZW4" s="606"/>
      <c r="OZX4" s="606"/>
      <c r="OZY4" s="606"/>
      <c r="OZZ4" s="606"/>
      <c r="PAA4" s="606"/>
      <c r="PAB4" s="606"/>
      <c r="PAC4" s="606"/>
      <c r="PAD4" s="606"/>
      <c r="PAE4" s="606"/>
      <c r="PAF4" s="606"/>
      <c r="PAG4" s="606"/>
      <c r="PAH4" s="606"/>
      <c r="PAI4" s="606"/>
      <c r="PAJ4" s="606"/>
      <c r="PAK4" s="606"/>
      <c r="PAL4" s="606"/>
      <c r="PAM4" s="606"/>
      <c r="PAN4" s="606"/>
      <c r="PAO4" s="606"/>
      <c r="PAP4" s="606"/>
      <c r="PAQ4" s="606"/>
      <c r="PAR4" s="606"/>
      <c r="PAS4" s="606"/>
      <c r="PAT4" s="606"/>
      <c r="PAU4" s="606"/>
      <c r="PAV4" s="606"/>
      <c r="PAW4" s="606"/>
      <c r="PAX4" s="606"/>
      <c r="PAY4" s="606"/>
      <c r="PAZ4" s="606"/>
      <c r="PBA4" s="606"/>
      <c r="PBB4" s="606"/>
      <c r="PBC4" s="606"/>
      <c r="PBD4" s="606"/>
      <c r="PBE4" s="606"/>
      <c r="PBF4" s="606"/>
      <c r="PBG4" s="606"/>
      <c r="PBH4" s="606"/>
      <c r="PBI4" s="606"/>
      <c r="PBJ4" s="606"/>
      <c r="PBK4" s="606"/>
      <c r="PBL4" s="606"/>
      <c r="PBM4" s="606"/>
      <c r="PBN4" s="606"/>
      <c r="PBO4" s="606"/>
      <c r="PBP4" s="606"/>
      <c r="PBQ4" s="606"/>
      <c r="PBR4" s="606"/>
      <c r="PBS4" s="606"/>
      <c r="PBT4" s="606"/>
      <c r="PBU4" s="606"/>
      <c r="PBV4" s="606"/>
      <c r="PBW4" s="606"/>
      <c r="PBX4" s="606"/>
      <c r="PBY4" s="606"/>
      <c r="PBZ4" s="606"/>
      <c r="PCA4" s="606"/>
      <c r="PCB4" s="606"/>
      <c r="PCC4" s="606"/>
      <c r="PCD4" s="606"/>
      <c r="PCE4" s="606"/>
      <c r="PCF4" s="606"/>
      <c r="PCG4" s="606"/>
      <c r="PCH4" s="606"/>
      <c r="PCI4" s="606"/>
      <c r="PCJ4" s="606"/>
      <c r="PCK4" s="606"/>
      <c r="PCL4" s="606"/>
      <c r="PCM4" s="606"/>
      <c r="PCN4" s="606"/>
      <c r="PCO4" s="606"/>
      <c r="PCP4" s="606"/>
      <c r="PCQ4" s="606"/>
      <c r="PCR4" s="606"/>
      <c r="PCS4" s="606"/>
      <c r="PCT4" s="606"/>
      <c r="PCU4" s="606"/>
      <c r="PCV4" s="606"/>
      <c r="PCW4" s="606"/>
      <c r="PCX4" s="606"/>
      <c r="PCY4" s="606"/>
      <c r="PCZ4" s="606"/>
      <c r="PDA4" s="606"/>
      <c r="PDB4" s="606"/>
      <c r="PDC4" s="606"/>
      <c r="PDD4" s="606"/>
      <c r="PDE4" s="606"/>
      <c r="PDF4" s="606"/>
      <c r="PDG4" s="606"/>
      <c r="PDH4" s="606"/>
      <c r="PDI4" s="606"/>
      <c r="PDJ4" s="606"/>
      <c r="PDK4" s="606"/>
      <c r="PDL4" s="606"/>
      <c r="PDM4" s="606"/>
      <c r="PDN4" s="606"/>
      <c r="PDO4" s="606"/>
      <c r="PDP4" s="606"/>
      <c r="PDQ4" s="606"/>
      <c r="PDR4" s="606"/>
      <c r="PDS4" s="606"/>
      <c r="PDT4" s="606"/>
      <c r="PDU4" s="606"/>
      <c r="PDV4" s="606"/>
      <c r="PDW4" s="606"/>
      <c r="PDX4" s="606"/>
      <c r="PDY4" s="606"/>
      <c r="PDZ4" s="606"/>
      <c r="PEA4" s="606"/>
      <c r="PEB4" s="606"/>
      <c r="PEC4" s="606"/>
      <c r="PED4" s="606"/>
      <c r="PEE4" s="606"/>
      <c r="PEF4" s="606"/>
      <c r="PEG4" s="606"/>
      <c r="PEH4" s="606"/>
      <c r="PEI4" s="606"/>
      <c r="PEJ4" s="606"/>
      <c r="PEK4" s="606"/>
      <c r="PEL4" s="606"/>
      <c r="PEM4" s="606"/>
      <c r="PEN4" s="606"/>
      <c r="PEO4" s="606"/>
      <c r="PEP4" s="606"/>
      <c r="PEQ4" s="606"/>
      <c r="PER4" s="606"/>
      <c r="PES4" s="606"/>
      <c r="PET4" s="606"/>
      <c r="PEU4" s="606"/>
      <c r="PEV4" s="606"/>
      <c r="PEW4" s="606"/>
      <c r="PEX4" s="606"/>
      <c r="PEY4" s="606"/>
      <c r="PEZ4" s="606"/>
      <c r="PFA4" s="606"/>
      <c r="PFB4" s="606"/>
      <c r="PFC4" s="606"/>
      <c r="PFD4" s="606"/>
      <c r="PFE4" s="606"/>
      <c r="PFF4" s="606"/>
      <c r="PFG4" s="606"/>
      <c r="PFH4" s="606"/>
      <c r="PFI4" s="606"/>
      <c r="PFJ4" s="606"/>
      <c r="PFK4" s="606"/>
      <c r="PFL4" s="606"/>
      <c r="PFM4" s="606"/>
      <c r="PFN4" s="606"/>
      <c r="PFO4" s="606"/>
      <c r="PFP4" s="606"/>
      <c r="PFQ4" s="606"/>
      <c r="PFR4" s="606"/>
      <c r="PFS4" s="606"/>
      <c r="PFT4" s="606"/>
      <c r="PFU4" s="606"/>
      <c r="PFV4" s="606"/>
      <c r="PFW4" s="606"/>
      <c r="PFX4" s="606"/>
      <c r="PFY4" s="606"/>
      <c r="PFZ4" s="606"/>
      <c r="PGA4" s="606"/>
      <c r="PGB4" s="606"/>
      <c r="PGC4" s="606"/>
      <c r="PGD4" s="606"/>
      <c r="PGE4" s="606"/>
      <c r="PGF4" s="606"/>
      <c r="PGG4" s="606"/>
      <c r="PGH4" s="606"/>
      <c r="PGI4" s="606"/>
      <c r="PGJ4" s="606"/>
      <c r="PGK4" s="606"/>
      <c r="PGL4" s="606"/>
      <c r="PGM4" s="606"/>
      <c r="PGN4" s="606"/>
      <c r="PGO4" s="606"/>
      <c r="PGP4" s="606"/>
      <c r="PGQ4" s="606"/>
      <c r="PGR4" s="606"/>
      <c r="PGS4" s="606"/>
      <c r="PGT4" s="606"/>
      <c r="PGU4" s="606"/>
      <c r="PGV4" s="606"/>
      <c r="PGW4" s="606"/>
      <c r="PGX4" s="606"/>
      <c r="PGY4" s="606"/>
      <c r="PGZ4" s="606"/>
      <c r="PHA4" s="606"/>
      <c r="PHB4" s="606"/>
      <c r="PHC4" s="606"/>
      <c r="PHD4" s="606"/>
      <c r="PHE4" s="606"/>
      <c r="PHF4" s="606"/>
      <c r="PHG4" s="606"/>
      <c r="PHH4" s="606"/>
      <c r="PHI4" s="606"/>
      <c r="PHJ4" s="606"/>
      <c r="PHK4" s="606"/>
      <c r="PHL4" s="606"/>
      <c r="PHM4" s="606"/>
      <c r="PHN4" s="606"/>
      <c r="PHO4" s="606"/>
      <c r="PHP4" s="606"/>
      <c r="PHQ4" s="606"/>
      <c r="PHR4" s="606"/>
      <c r="PHS4" s="606"/>
      <c r="PHT4" s="606"/>
      <c r="PHU4" s="606"/>
      <c r="PHV4" s="606"/>
      <c r="PHW4" s="606"/>
      <c r="PHX4" s="606"/>
      <c r="PHY4" s="606"/>
      <c r="PHZ4" s="606"/>
      <c r="PIA4" s="606"/>
      <c r="PIB4" s="606"/>
      <c r="PIC4" s="606"/>
      <c r="PID4" s="606"/>
      <c r="PIE4" s="606"/>
      <c r="PIF4" s="606"/>
      <c r="PIG4" s="606"/>
      <c r="PIH4" s="606"/>
      <c r="PII4" s="606"/>
      <c r="PIJ4" s="606"/>
      <c r="PIK4" s="606"/>
      <c r="PIL4" s="606"/>
      <c r="PIM4" s="606"/>
      <c r="PIN4" s="606"/>
      <c r="PIO4" s="606"/>
      <c r="PIP4" s="606"/>
      <c r="PIQ4" s="606"/>
      <c r="PIR4" s="606"/>
      <c r="PIS4" s="606"/>
      <c r="PIT4" s="606"/>
      <c r="PIU4" s="606"/>
      <c r="PIV4" s="606"/>
      <c r="PIW4" s="606"/>
      <c r="PIX4" s="606"/>
      <c r="PIY4" s="606"/>
      <c r="PIZ4" s="606"/>
      <c r="PJA4" s="606"/>
      <c r="PJB4" s="606"/>
      <c r="PJC4" s="606"/>
      <c r="PJD4" s="606"/>
      <c r="PJE4" s="606"/>
      <c r="PJF4" s="606"/>
      <c r="PJG4" s="606"/>
      <c r="PJH4" s="606"/>
      <c r="PJI4" s="606"/>
      <c r="PJJ4" s="606"/>
      <c r="PJK4" s="606"/>
      <c r="PJL4" s="606"/>
      <c r="PJM4" s="606"/>
      <c r="PJN4" s="606"/>
      <c r="PJO4" s="606"/>
      <c r="PJP4" s="606"/>
      <c r="PJQ4" s="606"/>
      <c r="PJR4" s="606"/>
      <c r="PJS4" s="606"/>
      <c r="PJT4" s="606"/>
      <c r="PJU4" s="606"/>
      <c r="PJV4" s="606"/>
      <c r="PJW4" s="606"/>
      <c r="PJX4" s="606"/>
      <c r="PJY4" s="606"/>
      <c r="PJZ4" s="606"/>
      <c r="PKA4" s="606"/>
      <c r="PKB4" s="606"/>
      <c r="PKC4" s="606"/>
      <c r="PKD4" s="606"/>
      <c r="PKE4" s="606"/>
      <c r="PKF4" s="606"/>
      <c r="PKG4" s="606"/>
      <c r="PKH4" s="606"/>
      <c r="PKI4" s="606"/>
      <c r="PKJ4" s="606"/>
      <c r="PKK4" s="606"/>
      <c r="PKL4" s="606"/>
      <c r="PKM4" s="606"/>
      <c r="PKN4" s="606"/>
      <c r="PKO4" s="606"/>
      <c r="PKP4" s="606"/>
      <c r="PKQ4" s="606"/>
      <c r="PKR4" s="606"/>
      <c r="PKS4" s="606"/>
      <c r="PKT4" s="606"/>
      <c r="PKU4" s="606"/>
      <c r="PKV4" s="606"/>
      <c r="PKW4" s="606"/>
      <c r="PKX4" s="606"/>
      <c r="PKY4" s="606"/>
      <c r="PKZ4" s="606"/>
      <c r="PLA4" s="606"/>
      <c r="PLB4" s="606"/>
      <c r="PLC4" s="606"/>
      <c r="PLD4" s="606"/>
      <c r="PLE4" s="606"/>
      <c r="PLF4" s="606"/>
      <c r="PLG4" s="606"/>
      <c r="PLH4" s="606"/>
      <c r="PLI4" s="606"/>
      <c r="PLJ4" s="606"/>
      <c r="PLK4" s="606"/>
      <c r="PLL4" s="606"/>
      <c r="PLM4" s="606"/>
      <c r="PLN4" s="606"/>
      <c r="PLO4" s="606"/>
      <c r="PLP4" s="606"/>
      <c r="PLQ4" s="606"/>
      <c r="PLR4" s="606"/>
      <c r="PLS4" s="606"/>
      <c r="PLT4" s="606"/>
      <c r="PLU4" s="606"/>
      <c r="PLV4" s="606"/>
      <c r="PLW4" s="606"/>
      <c r="PLX4" s="606"/>
      <c r="PLY4" s="606"/>
      <c r="PLZ4" s="606"/>
      <c r="PMA4" s="606"/>
      <c r="PMB4" s="606"/>
      <c r="PMC4" s="606"/>
      <c r="PMD4" s="606"/>
      <c r="PME4" s="606"/>
      <c r="PMF4" s="606"/>
      <c r="PMG4" s="606"/>
      <c r="PMH4" s="606"/>
      <c r="PMI4" s="606"/>
      <c r="PMJ4" s="606"/>
      <c r="PMK4" s="606"/>
      <c r="PML4" s="606"/>
      <c r="PMM4" s="606"/>
      <c r="PMN4" s="606"/>
      <c r="PMO4" s="606"/>
      <c r="PMP4" s="606"/>
      <c r="PMQ4" s="606"/>
      <c r="PMR4" s="606"/>
      <c r="PMS4" s="606"/>
      <c r="PMT4" s="606"/>
      <c r="PMU4" s="606"/>
      <c r="PMV4" s="606"/>
      <c r="PMW4" s="606"/>
      <c r="PMX4" s="606"/>
      <c r="PMY4" s="606"/>
      <c r="PMZ4" s="606"/>
      <c r="PNA4" s="606"/>
      <c r="PNB4" s="606"/>
      <c r="PNC4" s="606"/>
      <c r="PND4" s="606"/>
      <c r="PNE4" s="606"/>
      <c r="PNF4" s="606"/>
      <c r="PNG4" s="606"/>
      <c r="PNH4" s="606"/>
      <c r="PNI4" s="606"/>
      <c r="PNJ4" s="606"/>
      <c r="PNK4" s="606"/>
      <c r="PNL4" s="606"/>
      <c r="PNM4" s="606"/>
      <c r="PNN4" s="606"/>
      <c r="PNO4" s="606"/>
      <c r="PNP4" s="606"/>
      <c r="PNQ4" s="606"/>
      <c r="PNR4" s="606"/>
      <c r="PNS4" s="606"/>
      <c r="PNT4" s="606"/>
      <c r="PNU4" s="606"/>
      <c r="PNV4" s="606"/>
      <c r="PNW4" s="606"/>
      <c r="PNX4" s="606"/>
      <c r="PNY4" s="606"/>
      <c r="PNZ4" s="606"/>
      <c r="POA4" s="606"/>
      <c r="POB4" s="606"/>
      <c r="POC4" s="606"/>
      <c r="POD4" s="606"/>
      <c r="POE4" s="606"/>
      <c r="POF4" s="606"/>
      <c r="POG4" s="606"/>
      <c r="POH4" s="606"/>
      <c r="POI4" s="606"/>
      <c r="POJ4" s="606"/>
      <c r="POK4" s="606"/>
      <c r="POL4" s="606"/>
      <c r="POM4" s="606"/>
      <c r="PON4" s="606"/>
      <c r="POO4" s="606"/>
      <c r="POP4" s="606"/>
      <c r="POQ4" s="606"/>
      <c r="POR4" s="606"/>
      <c r="POS4" s="606"/>
      <c r="POT4" s="606"/>
      <c r="POU4" s="606"/>
      <c r="POV4" s="606"/>
      <c r="POW4" s="606"/>
      <c r="POX4" s="606"/>
      <c r="POY4" s="606"/>
      <c r="POZ4" s="606"/>
      <c r="PPA4" s="606"/>
      <c r="PPB4" s="606"/>
      <c r="PPC4" s="606"/>
      <c r="PPD4" s="606"/>
      <c r="PPE4" s="606"/>
      <c r="PPF4" s="606"/>
      <c r="PPG4" s="606"/>
      <c r="PPH4" s="606"/>
      <c r="PPI4" s="606"/>
      <c r="PPJ4" s="606"/>
      <c r="PPK4" s="606"/>
      <c r="PPL4" s="606"/>
      <c r="PPM4" s="606"/>
      <c r="PPN4" s="606"/>
      <c r="PPO4" s="606"/>
      <c r="PPP4" s="606"/>
      <c r="PPQ4" s="606"/>
      <c r="PPR4" s="606"/>
      <c r="PPS4" s="606"/>
      <c r="PPT4" s="606"/>
      <c r="PPU4" s="606"/>
      <c r="PPV4" s="606"/>
      <c r="PPW4" s="606"/>
      <c r="PPX4" s="606"/>
      <c r="PPY4" s="606"/>
      <c r="PPZ4" s="606"/>
      <c r="PQA4" s="606"/>
      <c r="PQB4" s="606"/>
      <c r="PQC4" s="606"/>
      <c r="PQD4" s="606"/>
      <c r="PQE4" s="606"/>
      <c r="PQF4" s="606"/>
      <c r="PQG4" s="606"/>
      <c r="PQH4" s="606"/>
      <c r="PQI4" s="606"/>
      <c r="PQJ4" s="606"/>
      <c r="PQK4" s="606"/>
      <c r="PQL4" s="606"/>
      <c r="PQM4" s="606"/>
      <c r="PQN4" s="606"/>
      <c r="PQO4" s="606"/>
      <c r="PQP4" s="606"/>
      <c r="PQQ4" s="606"/>
      <c r="PQR4" s="606"/>
      <c r="PQS4" s="606"/>
      <c r="PQT4" s="606"/>
      <c r="PQU4" s="606"/>
      <c r="PQV4" s="606"/>
      <c r="PQW4" s="606"/>
      <c r="PQX4" s="606"/>
      <c r="PQY4" s="606"/>
      <c r="PQZ4" s="606"/>
      <c r="PRA4" s="606"/>
      <c r="PRB4" s="606"/>
      <c r="PRC4" s="606"/>
      <c r="PRD4" s="606"/>
      <c r="PRE4" s="606"/>
      <c r="PRF4" s="606"/>
      <c r="PRG4" s="606"/>
      <c r="PRH4" s="606"/>
      <c r="PRI4" s="606"/>
      <c r="PRJ4" s="606"/>
      <c r="PRK4" s="606"/>
      <c r="PRL4" s="606"/>
      <c r="PRM4" s="606"/>
      <c r="PRN4" s="606"/>
      <c r="PRO4" s="606"/>
      <c r="PRP4" s="606"/>
      <c r="PRQ4" s="606"/>
      <c r="PRR4" s="606"/>
      <c r="PRS4" s="606"/>
      <c r="PRT4" s="606"/>
      <c r="PRU4" s="606"/>
      <c r="PRV4" s="606"/>
      <c r="PRW4" s="606"/>
      <c r="PRX4" s="606"/>
      <c r="PRY4" s="606"/>
      <c r="PRZ4" s="606"/>
      <c r="PSA4" s="606"/>
      <c r="PSB4" s="606"/>
      <c r="PSC4" s="606"/>
      <c r="PSD4" s="606"/>
      <c r="PSE4" s="606"/>
      <c r="PSF4" s="606"/>
      <c r="PSG4" s="606"/>
      <c r="PSH4" s="606"/>
      <c r="PSI4" s="606"/>
      <c r="PSJ4" s="606"/>
      <c r="PSK4" s="606"/>
      <c r="PSL4" s="606"/>
      <c r="PSM4" s="606"/>
      <c r="PSN4" s="606"/>
      <c r="PSO4" s="606"/>
      <c r="PSP4" s="606"/>
      <c r="PSQ4" s="606"/>
      <c r="PSR4" s="606"/>
      <c r="PSS4" s="606"/>
      <c r="PST4" s="606"/>
      <c r="PSU4" s="606"/>
      <c r="PSV4" s="606"/>
      <c r="PSW4" s="606"/>
      <c r="PSX4" s="606"/>
      <c r="PSY4" s="606"/>
      <c r="PSZ4" s="606"/>
      <c r="PTA4" s="606"/>
      <c r="PTB4" s="606"/>
      <c r="PTC4" s="606"/>
      <c r="PTD4" s="606"/>
      <c r="PTE4" s="606"/>
      <c r="PTF4" s="606"/>
      <c r="PTG4" s="606"/>
      <c r="PTH4" s="606"/>
      <c r="PTI4" s="606"/>
      <c r="PTJ4" s="606"/>
      <c r="PTK4" s="606"/>
      <c r="PTL4" s="606"/>
      <c r="PTM4" s="606"/>
      <c r="PTN4" s="606"/>
      <c r="PTO4" s="606"/>
      <c r="PTP4" s="606"/>
      <c r="PTQ4" s="606"/>
      <c r="PTR4" s="606"/>
      <c r="PTS4" s="606"/>
      <c r="PTT4" s="606"/>
      <c r="PTU4" s="606"/>
      <c r="PTV4" s="606"/>
      <c r="PTW4" s="606"/>
      <c r="PTX4" s="606"/>
      <c r="PTY4" s="606"/>
      <c r="PTZ4" s="606"/>
      <c r="PUA4" s="606"/>
      <c r="PUB4" s="606"/>
      <c r="PUC4" s="606"/>
      <c r="PUD4" s="606"/>
      <c r="PUE4" s="606"/>
      <c r="PUF4" s="606"/>
      <c r="PUG4" s="606"/>
      <c r="PUH4" s="606"/>
      <c r="PUI4" s="606"/>
      <c r="PUJ4" s="606"/>
      <c r="PUK4" s="606"/>
      <c r="PUL4" s="606"/>
      <c r="PUM4" s="606"/>
      <c r="PUN4" s="606"/>
      <c r="PUO4" s="606"/>
      <c r="PUP4" s="606"/>
      <c r="PUQ4" s="606"/>
      <c r="PUR4" s="606"/>
      <c r="PUS4" s="606"/>
      <c r="PUT4" s="606"/>
      <c r="PUU4" s="606"/>
      <c r="PUV4" s="606"/>
      <c r="PUW4" s="606"/>
      <c r="PUX4" s="606"/>
      <c r="PUY4" s="606"/>
      <c r="PUZ4" s="606"/>
      <c r="PVA4" s="606"/>
      <c r="PVB4" s="606"/>
      <c r="PVC4" s="606"/>
      <c r="PVD4" s="606"/>
      <c r="PVE4" s="606"/>
      <c r="PVF4" s="606"/>
      <c r="PVG4" s="606"/>
      <c r="PVH4" s="606"/>
      <c r="PVI4" s="606"/>
      <c r="PVJ4" s="606"/>
      <c r="PVK4" s="606"/>
      <c r="PVL4" s="606"/>
      <c r="PVM4" s="606"/>
      <c r="PVN4" s="606"/>
      <c r="PVO4" s="606"/>
      <c r="PVP4" s="606"/>
      <c r="PVQ4" s="606"/>
      <c r="PVR4" s="606"/>
      <c r="PVS4" s="606"/>
      <c r="PVT4" s="606"/>
      <c r="PVU4" s="606"/>
      <c r="PVV4" s="606"/>
      <c r="PVW4" s="606"/>
      <c r="PVX4" s="606"/>
      <c r="PVY4" s="606"/>
      <c r="PVZ4" s="606"/>
      <c r="PWA4" s="606"/>
      <c r="PWB4" s="606"/>
      <c r="PWC4" s="606"/>
      <c r="PWD4" s="606"/>
      <c r="PWE4" s="606"/>
      <c r="PWF4" s="606"/>
      <c r="PWG4" s="606"/>
      <c r="PWH4" s="606"/>
      <c r="PWI4" s="606"/>
      <c r="PWJ4" s="606"/>
      <c r="PWK4" s="606"/>
      <c r="PWL4" s="606"/>
      <c r="PWM4" s="606"/>
      <c r="PWN4" s="606"/>
      <c r="PWO4" s="606"/>
      <c r="PWP4" s="606"/>
      <c r="PWQ4" s="606"/>
      <c r="PWR4" s="606"/>
      <c r="PWS4" s="606"/>
      <c r="PWT4" s="606"/>
      <c r="PWU4" s="606"/>
      <c r="PWV4" s="606"/>
      <c r="PWW4" s="606"/>
      <c r="PWX4" s="606"/>
      <c r="PWY4" s="606"/>
      <c r="PWZ4" s="606"/>
      <c r="PXA4" s="606"/>
      <c r="PXB4" s="606"/>
      <c r="PXC4" s="606"/>
      <c r="PXD4" s="606"/>
      <c r="PXE4" s="606"/>
      <c r="PXF4" s="606"/>
      <c r="PXG4" s="606"/>
      <c r="PXH4" s="606"/>
      <c r="PXI4" s="606"/>
      <c r="PXJ4" s="606"/>
      <c r="PXK4" s="606"/>
      <c r="PXL4" s="606"/>
      <c r="PXM4" s="606"/>
      <c r="PXN4" s="606"/>
      <c r="PXO4" s="606"/>
      <c r="PXP4" s="606"/>
      <c r="PXQ4" s="606"/>
      <c r="PXR4" s="606"/>
      <c r="PXS4" s="606"/>
      <c r="PXT4" s="606"/>
      <c r="PXU4" s="606"/>
      <c r="PXV4" s="606"/>
      <c r="PXW4" s="606"/>
      <c r="PXX4" s="606"/>
      <c r="PXY4" s="606"/>
      <c r="PXZ4" s="606"/>
      <c r="PYA4" s="606"/>
      <c r="PYB4" s="606"/>
      <c r="PYC4" s="606"/>
      <c r="PYD4" s="606"/>
      <c r="PYE4" s="606"/>
      <c r="PYF4" s="606"/>
      <c r="PYG4" s="606"/>
      <c r="PYH4" s="606"/>
      <c r="PYI4" s="606"/>
      <c r="PYJ4" s="606"/>
      <c r="PYK4" s="606"/>
      <c r="PYL4" s="606"/>
      <c r="PYM4" s="606"/>
      <c r="PYN4" s="606"/>
      <c r="PYO4" s="606"/>
      <c r="PYP4" s="606"/>
      <c r="PYQ4" s="606"/>
      <c r="PYR4" s="606"/>
      <c r="PYS4" s="606"/>
      <c r="PYT4" s="606"/>
      <c r="PYU4" s="606"/>
      <c r="PYV4" s="606"/>
      <c r="PYW4" s="606"/>
      <c r="PYX4" s="606"/>
      <c r="PYY4" s="606"/>
      <c r="PYZ4" s="606"/>
      <c r="PZA4" s="606"/>
      <c r="PZB4" s="606"/>
      <c r="PZC4" s="606"/>
      <c r="PZD4" s="606"/>
      <c r="PZE4" s="606"/>
      <c r="PZF4" s="606"/>
      <c r="PZG4" s="606"/>
      <c r="PZH4" s="606"/>
      <c r="PZI4" s="606"/>
      <c r="PZJ4" s="606"/>
      <c r="PZK4" s="606"/>
      <c r="PZL4" s="606"/>
      <c r="PZM4" s="606"/>
      <c r="PZN4" s="606"/>
      <c r="PZO4" s="606"/>
      <c r="PZP4" s="606"/>
      <c r="PZQ4" s="606"/>
      <c r="PZR4" s="606"/>
      <c r="PZS4" s="606"/>
      <c r="PZT4" s="606"/>
      <c r="PZU4" s="606"/>
      <c r="PZV4" s="606"/>
      <c r="PZW4" s="606"/>
      <c r="PZX4" s="606"/>
      <c r="PZY4" s="606"/>
      <c r="PZZ4" s="606"/>
      <c r="QAA4" s="606"/>
      <c r="QAB4" s="606"/>
      <c r="QAC4" s="606"/>
      <c r="QAD4" s="606"/>
      <c r="QAE4" s="606"/>
      <c r="QAF4" s="606"/>
      <c r="QAG4" s="606"/>
      <c r="QAH4" s="606"/>
      <c r="QAI4" s="606"/>
      <c r="QAJ4" s="606"/>
      <c r="QAK4" s="606"/>
      <c r="QAL4" s="606"/>
      <c r="QAM4" s="606"/>
      <c r="QAN4" s="606"/>
      <c r="QAO4" s="606"/>
      <c r="QAP4" s="606"/>
      <c r="QAQ4" s="606"/>
      <c r="QAR4" s="606"/>
      <c r="QAS4" s="606"/>
      <c r="QAT4" s="606"/>
      <c r="QAU4" s="606"/>
      <c r="QAV4" s="606"/>
      <c r="QAW4" s="606"/>
      <c r="QAX4" s="606"/>
      <c r="QAY4" s="606"/>
      <c r="QAZ4" s="606"/>
      <c r="QBA4" s="606"/>
      <c r="QBB4" s="606"/>
      <c r="QBC4" s="606"/>
      <c r="QBD4" s="606"/>
      <c r="QBE4" s="606"/>
      <c r="QBF4" s="606"/>
      <c r="QBG4" s="606"/>
      <c r="QBH4" s="606"/>
      <c r="QBI4" s="606"/>
      <c r="QBJ4" s="606"/>
      <c r="QBK4" s="606"/>
      <c r="QBL4" s="606"/>
      <c r="QBM4" s="606"/>
      <c r="QBN4" s="606"/>
      <c r="QBO4" s="606"/>
      <c r="QBP4" s="606"/>
      <c r="QBQ4" s="606"/>
      <c r="QBR4" s="606"/>
      <c r="QBS4" s="606"/>
      <c r="QBT4" s="606"/>
      <c r="QBU4" s="606"/>
      <c r="QBV4" s="606"/>
      <c r="QBW4" s="606"/>
      <c r="QBX4" s="606"/>
      <c r="QBY4" s="606"/>
      <c r="QBZ4" s="606"/>
      <c r="QCA4" s="606"/>
      <c r="QCB4" s="606"/>
      <c r="QCC4" s="606"/>
      <c r="QCD4" s="606"/>
      <c r="QCE4" s="606"/>
      <c r="QCF4" s="606"/>
      <c r="QCG4" s="606"/>
      <c r="QCH4" s="606"/>
      <c r="QCI4" s="606"/>
      <c r="QCJ4" s="606"/>
      <c r="QCK4" s="606"/>
      <c r="QCL4" s="606"/>
      <c r="QCM4" s="606"/>
      <c r="QCN4" s="606"/>
      <c r="QCO4" s="606"/>
      <c r="QCP4" s="606"/>
      <c r="QCQ4" s="606"/>
      <c r="QCR4" s="606"/>
      <c r="QCS4" s="606"/>
      <c r="QCT4" s="606"/>
      <c r="QCU4" s="606"/>
      <c r="QCV4" s="606"/>
      <c r="QCW4" s="606"/>
      <c r="QCX4" s="606"/>
      <c r="QCY4" s="606"/>
      <c r="QCZ4" s="606"/>
      <c r="QDA4" s="606"/>
      <c r="QDB4" s="606"/>
      <c r="QDC4" s="606"/>
      <c r="QDD4" s="606"/>
      <c r="QDE4" s="606"/>
      <c r="QDF4" s="606"/>
      <c r="QDG4" s="606"/>
      <c r="QDH4" s="606"/>
      <c r="QDI4" s="606"/>
      <c r="QDJ4" s="606"/>
      <c r="QDK4" s="606"/>
      <c r="QDL4" s="606"/>
      <c r="QDM4" s="606"/>
      <c r="QDN4" s="606"/>
      <c r="QDO4" s="606"/>
      <c r="QDP4" s="606"/>
      <c r="QDQ4" s="606"/>
      <c r="QDR4" s="606"/>
      <c r="QDS4" s="606"/>
      <c r="QDT4" s="606"/>
      <c r="QDU4" s="606"/>
      <c r="QDV4" s="606"/>
      <c r="QDW4" s="606"/>
      <c r="QDX4" s="606"/>
      <c r="QDY4" s="606"/>
      <c r="QDZ4" s="606"/>
      <c r="QEA4" s="606"/>
      <c r="QEB4" s="606"/>
      <c r="QEC4" s="606"/>
      <c r="QED4" s="606"/>
      <c r="QEE4" s="606"/>
      <c r="QEF4" s="606"/>
      <c r="QEG4" s="606"/>
      <c r="QEH4" s="606"/>
      <c r="QEI4" s="606"/>
      <c r="QEJ4" s="606"/>
      <c r="QEK4" s="606"/>
      <c r="QEL4" s="606"/>
      <c r="QEM4" s="606"/>
      <c r="QEN4" s="606"/>
      <c r="QEO4" s="606"/>
      <c r="QEP4" s="606"/>
      <c r="QEQ4" s="606"/>
      <c r="QER4" s="606"/>
      <c r="QES4" s="606"/>
      <c r="QET4" s="606"/>
      <c r="QEU4" s="606"/>
      <c r="QEV4" s="606"/>
      <c r="QEW4" s="606"/>
      <c r="QEX4" s="606"/>
      <c r="QEY4" s="606"/>
      <c r="QEZ4" s="606"/>
      <c r="QFA4" s="606"/>
      <c r="QFB4" s="606"/>
      <c r="QFC4" s="606"/>
      <c r="QFD4" s="606"/>
      <c r="QFE4" s="606"/>
      <c r="QFF4" s="606"/>
      <c r="QFG4" s="606"/>
      <c r="QFH4" s="606"/>
      <c r="QFI4" s="606"/>
      <c r="QFJ4" s="606"/>
      <c r="QFK4" s="606"/>
      <c r="QFL4" s="606"/>
      <c r="QFM4" s="606"/>
      <c r="QFN4" s="606"/>
      <c r="QFO4" s="606"/>
      <c r="QFP4" s="606"/>
      <c r="QFQ4" s="606"/>
      <c r="QFR4" s="606"/>
      <c r="QFS4" s="606"/>
      <c r="QFT4" s="606"/>
      <c r="QFU4" s="606"/>
      <c r="QFV4" s="606"/>
      <c r="QFW4" s="606"/>
      <c r="QFX4" s="606"/>
      <c r="QFY4" s="606"/>
      <c r="QFZ4" s="606"/>
      <c r="QGA4" s="606"/>
      <c r="QGB4" s="606"/>
      <c r="QGC4" s="606"/>
      <c r="QGD4" s="606"/>
      <c r="QGE4" s="606"/>
      <c r="QGF4" s="606"/>
      <c r="QGG4" s="606"/>
      <c r="QGH4" s="606"/>
      <c r="QGI4" s="606"/>
      <c r="QGJ4" s="606"/>
      <c r="QGK4" s="606"/>
      <c r="QGL4" s="606"/>
      <c r="QGM4" s="606"/>
      <c r="QGN4" s="606"/>
      <c r="QGO4" s="606"/>
      <c r="QGP4" s="606"/>
      <c r="QGQ4" s="606"/>
      <c r="QGR4" s="606"/>
      <c r="QGS4" s="606"/>
      <c r="QGT4" s="606"/>
      <c r="QGU4" s="606"/>
      <c r="QGV4" s="606"/>
      <c r="QGW4" s="606"/>
      <c r="QGX4" s="606"/>
      <c r="QGY4" s="606"/>
      <c r="QGZ4" s="606"/>
      <c r="QHA4" s="606"/>
      <c r="QHB4" s="606"/>
      <c r="QHC4" s="606"/>
      <c r="QHD4" s="606"/>
      <c r="QHE4" s="606"/>
      <c r="QHF4" s="606"/>
      <c r="QHG4" s="606"/>
      <c r="QHH4" s="606"/>
      <c r="QHI4" s="606"/>
      <c r="QHJ4" s="606"/>
      <c r="QHK4" s="606"/>
      <c r="QHL4" s="606"/>
      <c r="QHM4" s="606"/>
      <c r="QHN4" s="606"/>
      <c r="QHO4" s="606"/>
      <c r="QHP4" s="606"/>
      <c r="QHQ4" s="606"/>
      <c r="QHR4" s="606"/>
      <c r="QHS4" s="606"/>
      <c r="QHT4" s="606"/>
      <c r="QHU4" s="606"/>
      <c r="QHV4" s="606"/>
      <c r="QHW4" s="606"/>
      <c r="QHX4" s="606"/>
      <c r="QHY4" s="606"/>
      <c r="QHZ4" s="606"/>
      <c r="QIA4" s="606"/>
      <c r="QIB4" s="606"/>
      <c r="QIC4" s="606"/>
      <c r="QID4" s="606"/>
      <c r="QIE4" s="606"/>
      <c r="QIF4" s="606"/>
      <c r="QIG4" s="606"/>
      <c r="QIH4" s="606"/>
      <c r="QII4" s="606"/>
      <c r="QIJ4" s="606"/>
      <c r="QIK4" s="606"/>
      <c r="QIL4" s="606"/>
      <c r="QIM4" s="606"/>
      <c r="QIN4" s="606"/>
      <c r="QIO4" s="606"/>
      <c r="QIP4" s="606"/>
      <c r="QIQ4" s="606"/>
      <c r="QIR4" s="606"/>
      <c r="QIS4" s="606"/>
      <c r="QIT4" s="606"/>
      <c r="QIU4" s="606"/>
      <c r="QIV4" s="606"/>
      <c r="QIW4" s="606"/>
      <c r="QIX4" s="606"/>
      <c r="QIY4" s="606"/>
      <c r="QIZ4" s="606"/>
      <c r="QJA4" s="606"/>
      <c r="QJB4" s="606"/>
      <c r="QJC4" s="606"/>
      <c r="QJD4" s="606"/>
      <c r="QJE4" s="606"/>
      <c r="QJF4" s="606"/>
      <c r="QJG4" s="606"/>
      <c r="QJH4" s="606"/>
      <c r="QJI4" s="606"/>
      <c r="QJJ4" s="606"/>
      <c r="QJK4" s="606"/>
      <c r="QJL4" s="606"/>
      <c r="QJM4" s="606"/>
      <c r="QJN4" s="606"/>
      <c r="QJO4" s="606"/>
      <c r="QJP4" s="606"/>
      <c r="QJQ4" s="606"/>
      <c r="QJR4" s="606"/>
      <c r="QJS4" s="606"/>
      <c r="QJT4" s="606"/>
      <c r="QJU4" s="606"/>
      <c r="QJV4" s="606"/>
      <c r="QJW4" s="606"/>
      <c r="QJX4" s="606"/>
      <c r="QJY4" s="606"/>
      <c r="QJZ4" s="606"/>
      <c r="QKA4" s="606"/>
      <c r="QKB4" s="606"/>
      <c r="QKC4" s="606"/>
      <c r="QKD4" s="606"/>
      <c r="QKE4" s="606"/>
      <c r="QKF4" s="606"/>
      <c r="QKG4" s="606"/>
      <c r="QKH4" s="606"/>
      <c r="QKI4" s="606"/>
      <c r="QKJ4" s="606"/>
      <c r="QKK4" s="606"/>
      <c r="QKL4" s="606"/>
      <c r="QKM4" s="606"/>
      <c r="QKN4" s="606"/>
      <c r="QKO4" s="606"/>
      <c r="QKP4" s="606"/>
      <c r="QKQ4" s="606"/>
      <c r="QKR4" s="606"/>
      <c r="QKS4" s="606"/>
      <c r="QKT4" s="606"/>
      <c r="QKU4" s="606"/>
      <c r="QKV4" s="606"/>
      <c r="QKW4" s="606"/>
      <c r="QKX4" s="606"/>
      <c r="QKY4" s="606"/>
      <c r="QKZ4" s="606"/>
      <c r="QLA4" s="606"/>
      <c r="QLB4" s="606"/>
      <c r="QLC4" s="606"/>
      <c r="QLD4" s="606"/>
      <c r="QLE4" s="606"/>
      <c r="QLF4" s="606"/>
      <c r="QLG4" s="606"/>
      <c r="QLH4" s="606"/>
      <c r="QLI4" s="606"/>
      <c r="QLJ4" s="606"/>
      <c r="QLK4" s="606"/>
      <c r="QLL4" s="606"/>
      <c r="QLM4" s="606"/>
      <c r="QLN4" s="606"/>
      <c r="QLO4" s="606"/>
      <c r="QLP4" s="606"/>
      <c r="QLQ4" s="606"/>
      <c r="QLR4" s="606"/>
      <c r="QLS4" s="606"/>
      <c r="QLT4" s="606"/>
      <c r="QLU4" s="606"/>
      <c r="QLV4" s="606"/>
      <c r="QLW4" s="606"/>
      <c r="QLX4" s="606"/>
      <c r="QLY4" s="606"/>
      <c r="QLZ4" s="606"/>
      <c r="QMA4" s="606"/>
      <c r="QMB4" s="606"/>
      <c r="QMC4" s="606"/>
      <c r="QMD4" s="606"/>
      <c r="QME4" s="606"/>
      <c r="QMF4" s="606"/>
      <c r="QMG4" s="606"/>
      <c r="QMH4" s="606"/>
      <c r="QMI4" s="606"/>
      <c r="QMJ4" s="606"/>
      <c r="QMK4" s="606"/>
      <c r="QML4" s="606"/>
      <c r="QMM4" s="606"/>
      <c r="QMN4" s="606"/>
      <c r="QMO4" s="606"/>
      <c r="QMP4" s="606"/>
      <c r="QMQ4" s="606"/>
      <c r="QMR4" s="606"/>
      <c r="QMS4" s="606"/>
      <c r="QMT4" s="606"/>
      <c r="QMU4" s="606"/>
      <c r="QMV4" s="606"/>
      <c r="QMW4" s="606"/>
      <c r="QMX4" s="606"/>
      <c r="QMY4" s="606"/>
      <c r="QMZ4" s="606"/>
      <c r="QNA4" s="606"/>
      <c r="QNB4" s="606"/>
      <c r="QNC4" s="606"/>
      <c r="QND4" s="606"/>
      <c r="QNE4" s="606"/>
      <c r="QNF4" s="606"/>
      <c r="QNG4" s="606"/>
      <c r="QNH4" s="606"/>
      <c r="QNI4" s="606"/>
      <c r="QNJ4" s="606"/>
      <c r="QNK4" s="606"/>
      <c r="QNL4" s="606"/>
      <c r="QNM4" s="606"/>
      <c r="QNN4" s="606"/>
      <c r="QNO4" s="606"/>
      <c r="QNP4" s="606"/>
      <c r="QNQ4" s="606"/>
      <c r="QNR4" s="606"/>
      <c r="QNS4" s="606"/>
      <c r="QNT4" s="606"/>
      <c r="QNU4" s="606"/>
      <c r="QNV4" s="606"/>
      <c r="QNW4" s="606"/>
      <c r="QNX4" s="606"/>
      <c r="QNY4" s="606"/>
      <c r="QNZ4" s="606"/>
      <c r="QOA4" s="606"/>
      <c r="QOB4" s="606"/>
      <c r="QOC4" s="606"/>
      <c r="QOD4" s="606"/>
      <c r="QOE4" s="606"/>
      <c r="QOF4" s="606"/>
      <c r="QOG4" s="606"/>
      <c r="QOH4" s="606"/>
      <c r="QOI4" s="606"/>
      <c r="QOJ4" s="606"/>
      <c r="QOK4" s="606"/>
      <c r="QOL4" s="606"/>
      <c r="QOM4" s="606"/>
      <c r="QON4" s="606"/>
      <c r="QOO4" s="606"/>
      <c r="QOP4" s="606"/>
      <c r="QOQ4" s="606"/>
      <c r="QOR4" s="606"/>
      <c r="QOS4" s="606"/>
      <c r="QOT4" s="606"/>
      <c r="QOU4" s="606"/>
      <c r="QOV4" s="606"/>
      <c r="QOW4" s="606"/>
      <c r="QOX4" s="606"/>
      <c r="QOY4" s="606"/>
      <c r="QOZ4" s="606"/>
      <c r="QPA4" s="606"/>
      <c r="QPB4" s="606"/>
      <c r="QPC4" s="606"/>
      <c r="QPD4" s="606"/>
      <c r="QPE4" s="606"/>
      <c r="QPF4" s="606"/>
      <c r="QPG4" s="606"/>
      <c r="QPH4" s="606"/>
      <c r="QPI4" s="606"/>
      <c r="QPJ4" s="606"/>
      <c r="QPK4" s="606"/>
      <c r="QPL4" s="606"/>
      <c r="QPM4" s="606"/>
      <c r="QPN4" s="606"/>
      <c r="QPO4" s="606"/>
      <c r="QPP4" s="606"/>
      <c r="QPQ4" s="606"/>
      <c r="QPR4" s="606"/>
      <c r="QPS4" s="606"/>
      <c r="QPT4" s="606"/>
      <c r="QPU4" s="606"/>
      <c r="QPV4" s="606"/>
      <c r="QPW4" s="606"/>
      <c r="QPX4" s="606"/>
      <c r="QPY4" s="606"/>
      <c r="QPZ4" s="606"/>
      <c r="QQA4" s="606"/>
      <c r="QQB4" s="606"/>
      <c r="QQC4" s="606"/>
      <c r="QQD4" s="606"/>
      <c r="QQE4" s="606"/>
      <c r="QQF4" s="606"/>
      <c r="QQG4" s="606"/>
      <c r="QQH4" s="606"/>
      <c r="QQI4" s="606"/>
      <c r="QQJ4" s="606"/>
      <c r="QQK4" s="606"/>
      <c r="QQL4" s="606"/>
      <c r="QQM4" s="606"/>
      <c r="QQN4" s="606"/>
      <c r="QQO4" s="606"/>
      <c r="QQP4" s="606"/>
      <c r="QQQ4" s="606"/>
      <c r="QQR4" s="606"/>
      <c r="QQS4" s="606"/>
      <c r="QQT4" s="606"/>
      <c r="QQU4" s="606"/>
      <c r="QQV4" s="606"/>
      <c r="QQW4" s="606"/>
      <c r="QQX4" s="606"/>
      <c r="QQY4" s="606"/>
      <c r="QQZ4" s="606"/>
      <c r="QRA4" s="606"/>
      <c r="QRB4" s="606"/>
      <c r="QRC4" s="606"/>
      <c r="QRD4" s="606"/>
      <c r="QRE4" s="606"/>
      <c r="QRF4" s="606"/>
      <c r="QRG4" s="606"/>
      <c r="QRH4" s="606"/>
      <c r="QRI4" s="606"/>
      <c r="QRJ4" s="606"/>
      <c r="QRK4" s="606"/>
      <c r="QRL4" s="606"/>
      <c r="QRM4" s="606"/>
      <c r="QRN4" s="606"/>
      <c r="QRO4" s="606"/>
      <c r="QRP4" s="606"/>
      <c r="QRQ4" s="606"/>
      <c r="QRR4" s="606"/>
      <c r="QRS4" s="606"/>
      <c r="QRT4" s="606"/>
      <c r="QRU4" s="606"/>
      <c r="QRV4" s="606"/>
      <c r="QRW4" s="606"/>
      <c r="QRX4" s="606"/>
      <c r="QRY4" s="606"/>
      <c r="QRZ4" s="606"/>
      <c r="QSA4" s="606"/>
      <c r="QSB4" s="606"/>
      <c r="QSC4" s="606"/>
      <c r="QSD4" s="606"/>
      <c r="QSE4" s="606"/>
      <c r="QSF4" s="606"/>
      <c r="QSG4" s="606"/>
      <c r="QSH4" s="606"/>
      <c r="QSI4" s="606"/>
      <c r="QSJ4" s="606"/>
      <c r="QSK4" s="606"/>
      <c r="QSL4" s="606"/>
      <c r="QSM4" s="606"/>
      <c r="QSN4" s="606"/>
      <c r="QSO4" s="606"/>
      <c r="QSP4" s="606"/>
      <c r="QSQ4" s="606"/>
      <c r="QSR4" s="606"/>
      <c r="QSS4" s="606"/>
      <c r="QST4" s="606"/>
      <c r="QSU4" s="606"/>
      <c r="QSV4" s="606"/>
      <c r="QSW4" s="606"/>
      <c r="QSX4" s="606"/>
      <c r="QSY4" s="606"/>
      <c r="QSZ4" s="606"/>
      <c r="QTA4" s="606"/>
      <c r="QTB4" s="606"/>
      <c r="QTC4" s="606"/>
      <c r="QTD4" s="606"/>
      <c r="QTE4" s="606"/>
      <c r="QTF4" s="606"/>
      <c r="QTG4" s="606"/>
      <c r="QTH4" s="606"/>
      <c r="QTI4" s="606"/>
      <c r="QTJ4" s="606"/>
      <c r="QTK4" s="606"/>
      <c r="QTL4" s="606"/>
      <c r="QTM4" s="606"/>
      <c r="QTN4" s="606"/>
      <c r="QTO4" s="606"/>
      <c r="QTP4" s="606"/>
      <c r="QTQ4" s="606"/>
      <c r="QTR4" s="606"/>
      <c r="QTS4" s="606"/>
      <c r="QTT4" s="606"/>
      <c r="QTU4" s="606"/>
      <c r="QTV4" s="606"/>
      <c r="QTW4" s="606"/>
      <c r="QTX4" s="606"/>
      <c r="QTY4" s="606"/>
      <c r="QTZ4" s="606"/>
      <c r="QUA4" s="606"/>
      <c r="QUB4" s="606"/>
      <c r="QUC4" s="606"/>
      <c r="QUD4" s="606"/>
      <c r="QUE4" s="606"/>
      <c r="QUF4" s="606"/>
      <c r="QUG4" s="606"/>
      <c r="QUH4" s="606"/>
      <c r="QUI4" s="606"/>
      <c r="QUJ4" s="606"/>
      <c r="QUK4" s="606"/>
      <c r="QUL4" s="606"/>
      <c r="QUM4" s="606"/>
      <c r="QUN4" s="606"/>
      <c r="QUO4" s="606"/>
      <c r="QUP4" s="606"/>
      <c r="QUQ4" s="606"/>
      <c r="QUR4" s="606"/>
      <c r="QUS4" s="606"/>
      <c r="QUT4" s="606"/>
      <c r="QUU4" s="606"/>
      <c r="QUV4" s="606"/>
      <c r="QUW4" s="606"/>
      <c r="QUX4" s="606"/>
      <c r="QUY4" s="606"/>
      <c r="QUZ4" s="606"/>
      <c r="QVA4" s="606"/>
      <c r="QVB4" s="606"/>
      <c r="QVC4" s="606"/>
      <c r="QVD4" s="606"/>
      <c r="QVE4" s="606"/>
      <c r="QVF4" s="606"/>
      <c r="QVG4" s="606"/>
      <c r="QVH4" s="606"/>
      <c r="QVI4" s="606"/>
      <c r="QVJ4" s="606"/>
      <c r="QVK4" s="606"/>
      <c r="QVL4" s="606"/>
      <c r="QVM4" s="606"/>
      <c r="QVN4" s="606"/>
      <c r="QVO4" s="606"/>
      <c r="QVP4" s="606"/>
      <c r="QVQ4" s="606"/>
      <c r="QVR4" s="606"/>
      <c r="QVS4" s="606"/>
      <c r="QVT4" s="606"/>
      <c r="QVU4" s="606"/>
      <c r="QVV4" s="606"/>
      <c r="QVW4" s="606"/>
      <c r="QVX4" s="606"/>
      <c r="QVY4" s="606"/>
      <c r="QVZ4" s="606"/>
      <c r="QWA4" s="606"/>
      <c r="QWB4" s="606"/>
      <c r="QWC4" s="606"/>
      <c r="QWD4" s="606"/>
      <c r="QWE4" s="606"/>
      <c r="QWF4" s="606"/>
      <c r="QWG4" s="606"/>
      <c r="QWH4" s="606"/>
      <c r="QWI4" s="606"/>
      <c r="QWJ4" s="606"/>
      <c r="QWK4" s="606"/>
      <c r="QWL4" s="606"/>
      <c r="QWM4" s="606"/>
      <c r="QWN4" s="606"/>
      <c r="QWO4" s="606"/>
      <c r="QWP4" s="606"/>
      <c r="QWQ4" s="606"/>
      <c r="QWR4" s="606"/>
      <c r="QWS4" s="606"/>
      <c r="QWT4" s="606"/>
      <c r="QWU4" s="606"/>
      <c r="QWV4" s="606"/>
      <c r="QWW4" s="606"/>
      <c r="QWX4" s="606"/>
      <c r="QWY4" s="606"/>
      <c r="QWZ4" s="606"/>
      <c r="QXA4" s="606"/>
      <c r="QXB4" s="606"/>
      <c r="QXC4" s="606"/>
      <c r="QXD4" s="606"/>
      <c r="QXE4" s="606"/>
      <c r="QXF4" s="606"/>
      <c r="QXG4" s="606"/>
      <c r="QXH4" s="606"/>
      <c r="QXI4" s="606"/>
      <c r="QXJ4" s="606"/>
      <c r="QXK4" s="606"/>
      <c r="QXL4" s="606"/>
      <c r="QXM4" s="606"/>
      <c r="QXN4" s="606"/>
      <c r="QXO4" s="606"/>
      <c r="QXP4" s="606"/>
      <c r="QXQ4" s="606"/>
      <c r="QXR4" s="606"/>
      <c r="QXS4" s="606"/>
      <c r="QXT4" s="606"/>
      <c r="QXU4" s="606"/>
      <c r="QXV4" s="606"/>
      <c r="QXW4" s="606"/>
      <c r="QXX4" s="606"/>
      <c r="QXY4" s="606"/>
      <c r="QXZ4" s="606"/>
      <c r="QYA4" s="606"/>
      <c r="QYB4" s="606"/>
      <c r="QYC4" s="606"/>
      <c r="QYD4" s="606"/>
      <c r="QYE4" s="606"/>
      <c r="QYF4" s="606"/>
      <c r="QYG4" s="606"/>
      <c r="QYH4" s="606"/>
      <c r="QYI4" s="606"/>
      <c r="QYJ4" s="606"/>
      <c r="QYK4" s="606"/>
      <c r="QYL4" s="606"/>
      <c r="QYM4" s="606"/>
      <c r="QYN4" s="606"/>
      <c r="QYO4" s="606"/>
      <c r="QYP4" s="606"/>
      <c r="QYQ4" s="606"/>
      <c r="QYR4" s="606"/>
      <c r="QYS4" s="606"/>
      <c r="QYT4" s="606"/>
      <c r="QYU4" s="606"/>
      <c r="QYV4" s="606"/>
      <c r="QYW4" s="606"/>
      <c r="QYX4" s="606"/>
      <c r="QYY4" s="606"/>
      <c r="QYZ4" s="606"/>
      <c r="QZA4" s="606"/>
      <c r="QZB4" s="606"/>
      <c r="QZC4" s="606"/>
      <c r="QZD4" s="606"/>
      <c r="QZE4" s="606"/>
      <c r="QZF4" s="606"/>
      <c r="QZG4" s="606"/>
      <c r="QZH4" s="606"/>
      <c r="QZI4" s="606"/>
      <c r="QZJ4" s="606"/>
      <c r="QZK4" s="606"/>
      <c r="QZL4" s="606"/>
      <c r="QZM4" s="606"/>
      <c r="QZN4" s="606"/>
      <c r="QZO4" s="606"/>
      <c r="QZP4" s="606"/>
      <c r="QZQ4" s="606"/>
      <c r="QZR4" s="606"/>
      <c r="QZS4" s="606"/>
      <c r="QZT4" s="606"/>
      <c r="QZU4" s="606"/>
      <c r="QZV4" s="606"/>
      <c r="QZW4" s="606"/>
      <c r="QZX4" s="606"/>
      <c r="QZY4" s="606"/>
      <c r="QZZ4" s="606"/>
      <c r="RAA4" s="606"/>
      <c r="RAB4" s="606"/>
      <c r="RAC4" s="606"/>
      <c r="RAD4" s="606"/>
      <c r="RAE4" s="606"/>
      <c r="RAF4" s="606"/>
      <c r="RAG4" s="606"/>
      <c r="RAH4" s="606"/>
      <c r="RAI4" s="606"/>
      <c r="RAJ4" s="606"/>
      <c r="RAK4" s="606"/>
      <c r="RAL4" s="606"/>
      <c r="RAM4" s="606"/>
      <c r="RAN4" s="606"/>
      <c r="RAO4" s="606"/>
      <c r="RAP4" s="606"/>
      <c r="RAQ4" s="606"/>
      <c r="RAR4" s="606"/>
      <c r="RAS4" s="606"/>
      <c r="RAT4" s="606"/>
      <c r="RAU4" s="606"/>
      <c r="RAV4" s="606"/>
      <c r="RAW4" s="606"/>
      <c r="RAX4" s="606"/>
      <c r="RAY4" s="606"/>
      <c r="RAZ4" s="606"/>
      <c r="RBA4" s="606"/>
      <c r="RBB4" s="606"/>
      <c r="RBC4" s="606"/>
      <c r="RBD4" s="606"/>
      <c r="RBE4" s="606"/>
      <c r="RBF4" s="606"/>
      <c r="RBG4" s="606"/>
      <c r="RBH4" s="606"/>
      <c r="RBI4" s="606"/>
      <c r="RBJ4" s="606"/>
      <c r="RBK4" s="606"/>
      <c r="RBL4" s="606"/>
      <c r="RBM4" s="606"/>
      <c r="RBN4" s="606"/>
      <c r="RBO4" s="606"/>
      <c r="RBP4" s="606"/>
      <c r="RBQ4" s="606"/>
      <c r="RBR4" s="606"/>
      <c r="RBS4" s="606"/>
      <c r="RBT4" s="606"/>
      <c r="RBU4" s="606"/>
      <c r="RBV4" s="606"/>
      <c r="RBW4" s="606"/>
      <c r="RBX4" s="606"/>
      <c r="RBY4" s="606"/>
      <c r="RBZ4" s="606"/>
      <c r="RCA4" s="606"/>
      <c r="RCB4" s="606"/>
      <c r="RCC4" s="606"/>
      <c r="RCD4" s="606"/>
      <c r="RCE4" s="606"/>
      <c r="RCF4" s="606"/>
      <c r="RCG4" s="606"/>
      <c r="RCH4" s="606"/>
      <c r="RCI4" s="606"/>
      <c r="RCJ4" s="606"/>
      <c r="RCK4" s="606"/>
      <c r="RCL4" s="606"/>
      <c r="RCM4" s="606"/>
      <c r="RCN4" s="606"/>
      <c r="RCO4" s="606"/>
      <c r="RCP4" s="606"/>
      <c r="RCQ4" s="606"/>
      <c r="RCR4" s="606"/>
      <c r="RCS4" s="606"/>
      <c r="RCT4" s="606"/>
      <c r="RCU4" s="606"/>
      <c r="RCV4" s="606"/>
      <c r="RCW4" s="606"/>
      <c r="RCX4" s="606"/>
      <c r="RCY4" s="606"/>
      <c r="RCZ4" s="606"/>
      <c r="RDA4" s="606"/>
      <c r="RDB4" s="606"/>
      <c r="RDC4" s="606"/>
      <c r="RDD4" s="606"/>
      <c r="RDE4" s="606"/>
      <c r="RDF4" s="606"/>
      <c r="RDG4" s="606"/>
      <c r="RDH4" s="606"/>
      <c r="RDI4" s="606"/>
      <c r="RDJ4" s="606"/>
      <c r="RDK4" s="606"/>
      <c r="RDL4" s="606"/>
      <c r="RDM4" s="606"/>
      <c r="RDN4" s="606"/>
      <c r="RDO4" s="606"/>
      <c r="RDP4" s="606"/>
      <c r="RDQ4" s="606"/>
      <c r="RDR4" s="606"/>
      <c r="RDS4" s="606"/>
      <c r="RDT4" s="606"/>
      <c r="RDU4" s="606"/>
      <c r="RDV4" s="606"/>
      <c r="RDW4" s="606"/>
      <c r="RDX4" s="606"/>
      <c r="RDY4" s="606"/>
      <c r="RDZ4" s="606"/>
      <c r="REA4" s="606"/>
      <c r="REB4" s="606"/>
      <c r="REC4" s="606"/>
      <c r="RED4" s="606"/>
      <c r="REE4" s="606"/>
      <c r="REF4" s="606"/>
      <c r="REG4" s="606"/>
      <c r="REH4" s="606"/>
      <c r="REI4" s="606"/>
      <c r="REJ4" s="606"/>
      <c r="REK4" s="606"/>
      <c r="REL4" s="606"/>
      <c r="REM4" s="606"/>
      <c r="REN4" s="606"/>
      <c r="REO4" s="606"/>
      <c r="REP4" s="606"/>
      <c r="REQ4" s="606"/>
      <c r="RER4" s="606"/>
      <c r="RES4" s="606"/>
      <c r="RET4" s="606"/>
      <c r="REU4" s="606"/>
      <c r="REV4" s="606"/>
      <c r="REW4" s="606"/>
      <c r="REX4" s="606"/>
      <c r="REY4" s="606"/>
      <c r="REZ4" s="606"/>
      <c r="RFA4" s="606"/>
      <c r="RFB4" s="606"/>
      <c r="RFC4" s="606"/>
      <c r="RFD4" s="606"/>
      <c r="RFE4" s="606"/>
      <c r="RFF4" s="606"/>
      <c r="RFG4" s="606"/>
      <c r="RFH4" s="606"/>
      <c r="RFI4" s="606"/>
      <c r="RFJ4" s="606"/>
      <c r="RFK4" s="606"/>
      <c r="RFL4" s="606"/>
      <c r="RFM4" s="606"/>
      <c r="RFN4" s="606"/>
      <c r="RFO4" s="606"/>
      <c r="RFP4" s="606"/>
      <c r="RFQ4" s="606"/>
      <c r="RFR4" s="606"/>
      <c r="RFS4" s="606"/>
      <c r="RFT4" s="606"/>
      <c r="RFU4" s="606"/>
      <c r="RFV4" s="606"/>
      <c r="RFW4" s="606"/>
      <c r="RFX4" s="606"/>
      <c r="RFY4" s="606"/>
      <c r="RFZ4" s="606"/>
      <c r="RGA4" s="606"/>
      <c r="RGB4" s="606"/>
      <c r="RGC4" s="606"/>
      <c r="RGD4" s="606"/>
      <c r="RGE4" s="606"/>
      <c r="RGF4" s="606"/>
      <c r="RGG4" s="606"/>
      <c r="RGH4" s="606"/>
      <c r="RGI4" s="606"/>
      <c r="RGJ4" s="606"/>
      <c r="RGK4" s="606"/>
      <c r="RGL4" s="606"/>
      <c r="RGM4" s="606"/>
      <c r="RGN4" s="606"/>
      <c r="RGO4" s="606"/>
      <c r="RGP4" s="606"/>
      <c r="RGQ4" s="606"/>
      <c r="RGR4" s="606"/>
      <c r="RGS4" s="606"/>
      <c r="RGT4" s="606"/>
      <c r="RGU4" s="606"/>
      <c r="RGV4" s="606"/>
      <c r="RGW4" s="606"/>
      <c r="RGX4" s="606"/>
      <c r="RGY4" s="606"/>
      <c r="RGZ4" s="606"/>
      <c r="RHA4" s="606"/>
      <c r="RHB4" s="606"/>
      <c r="RHC4" s="606"/>
      <c r="RHD4" s="606"/>
      <c r="RHE4" s="606"/>
      <c r="RHF4" s="606"/>
      <c r="RHG4" s="606"/>
      <c r="RHH4" s="606"/>
      <c r="RHI4" s="606"/>
      <c r="RHJ4" s="606"/>
      <c r="RHK4" s="606"/>
      <c r="RHL4" s="606"/>
      <c r="RHM4" s="606"/>
      <c r="RHN4" s="606"/>
      <c r="RHO4" s="606"/>
      <c r="RHP4" s="606"/>
      <c r="RHQ4" s="606"/>
      <c r="RHR4" s="606"/>
      <c r="RHS4" s="606"/>
      <c r="RHT4" s="606"/>
      <c r="RHU4" s="606"/>
      <c r="RHV4" s="606"/>
      <c r="RHW4" s="606"/>
      <c r="RHX4" s="606"/>
      <c r="RHY4" s="606"/>
      <c r="RHZ4" s="606"/>
      <c r="RIA4" s="606"/>
      <c r="RIB4" s="606"/>
      <c r="RIC4" s="606"/>
      <c r="RID4" s="606"/>
      <c r="RIE4" s="606"/>
      <c r="RIF4" s="606"/>
      <c r="RIG4" s="606"/>
      <c r="RIH4" s="606"/>
      <c r="RII4" s="606"/>
      <c r="RIJ4" s="606"/>
      <c r="RIK4" s="606"/>
      <c r="RIL4" s="606"/>
      <c r="RIM4" s="606"/>
      <c r="RIN4" s="606"/>
      <c r="RIO4" s="606"/>
      <c r="RIP4" s="606"/>
      <c r="RIQ4" s="606"/>
      <c r="RIR4" s="606"/>
      <c r="RIS4" s="606"/>
      <c r="RIT4" s="606"/>
      <c r="RIU4" s="606"/>
      <c r="RIV4" s="606"/>
      <c r="RIW4" s="606"/>
      <c r="RIX4" s="606"/>
      <c r="RIY4" s="606"/>
      <c r="RIZ4" s="606"/>
      <c r="RJA4" s="606"/>
      <c r="RJB4" s="606"/>
      <c r="RJC4" s="606"/>
      <c r="RJD4" s="606"/>
      <c r="RJE4" s="606"/>
      <c r="RJF4" s="606"/>
      <c r="RJG4" s="606"/>
      <c r="RJH4" s="606"/>
      <c r="RJI4" s="606"/>
      <c r="RJJ4" s="606"/>
      <c r="RJK4" s="606"/>
      <c r="RJL4" s="606"/>
      <c r="RJM4" s="606"/>
      <c r="RJN4" s="606"/>
      <c r="RJO4" s="606"/>
      <c r="RJP4" s="606"/>
      <c r="RJQ4" s="606"/>
      <c r="RJR4" s="606"/>
      <c r="RJS4" s="606"/>
      <c r="RJT4" s="606"/>
      <c r="RJU4" s="606"/>
      <c r="RJV4" s="606"/>
      <c r="RJW4" s="606"/>
      <c r="RJX4" s="606"/>
      <c r="RJY4" s="606"/>
      <c r="RJZ4" s="606"/>
      <c r="RKA4" s="606"/>
      <c r="RKB4" s="606"/>
      <c r="RKC4" s="606"/>
      <c r="RKD4" s="606"/>
      <c r="RKE4" s="606"/>
      <c r="RKF4" s="606"/>
      <c r="RKG4" s="606"/>
      <c r="RKH4" s="606"/>
      <c r="RKI4" s="606"/>
      <c r="RKJ4" s="606"/>
      <c r="RKK4" s="606"/>
      <c r="RKL4" s="606"/>
      <c r="RKM4" s="606"/>
      <c r="RKN4" s="606"/>
      <c r="RKO4" s="606"/>
      <c r="RKP4" s="606"/>
      <c r="RKQ4" s="606"/>
      <c r="RKR4" s="606"/>
      <c r="RKS4" s="606"/>
      <c r="RKT4" s="606"/>
      <c r="RKU4" s="606"/>
      <c r="RKV4" s="606"/>
      <c r="RKW4" s="606"/>
      <c r="RKX4" s="606"/>
      <c r="RKY4" s="606"/>
      <c r="RKZ4" s="606"/>
      <c r="RLA4" s="606"/>
      <c r="RLB4" s="606"/>
      <c r="RLC4" s="606"/>
      <c r="RLD4" s="606"/>
      <c r="RLE4" s="606"/>
      <c r="RLF4" s="606"/>
      <c r="RLG4" s="606"/>
      <c r="RLH4" s="606"/>
      <c r="RLI4" s="606"/>
      <c r="RLJ4" s="606"/>
      <c r="RLK4" s="606"/>
      <c r="RLL4" s="606"/>
      <c r="RLM4" s="606"/>
      <c r="RLN4" s="606"/>
      <c r="RLO4" s="606"/>
      <c r="RLP4" s="606"/>
      <c r="RLQ4" s="606"/>
      <c r="RLR4" s="606"/>
      <c r="RLS4" s="606"/>
      <c r="RLT4" s="606"/>
      <c r="RLU4" s="606"/>
      <c r="RLV4" s="606"/>
      <c r="RLW4" s="606"/>
      <c r="RLX4" s="606"/>
      <c r="RLY4" s="606"/>
      <c r="RLZ4" s="606"/>
      <c r="RMA4" s="606"/>
      <c r="RMB4" s="606"/>
      <c r="RMC4" s="606"/>
      <c r="RMD4" s="606"/>
      <c r="RME4" s="606"/>
      <c r="RMF4" s="606"/>
      <c r="RMG4" s="606"/>
      <c r="RMH4" s="606"/>
      <c r="RMI4" s="606"/>
      <c r="RMJ4" s="606"/>
      <c r="RMK4" s="606"/>
      <c r="RML4" s="606"/>
      <c r="RMM4" s="606"/>
      <c r="RMN4" s="606"/>
      <c r="RMO4" s="606"/>
      <c r="RMP4" s="606"/>
      <c r="RMQ4" s="606"/>
      <c r="RMR4" s="606"/>
      <c r="RMS4" s="606"/>
      <c r="RMT4" s="606"/>
      <c r="RMU4" s="606"/>
      <c r="RMV4" s="606"/>
      <c r="RMW4" s="606"/>
      <c r="RMX4" s="606"/>
      <c r="RMY4" s="606"/>
      <c r="RMZ4" s="606"/>
      <c r="RNA4" s="606"/>
      <c r="RNB4" s="606"/>
      <c r="RNC4" s="606"/>
      <c r="RND4" s="606"/>
      <c r="RNE4" s="606"/>
      <c r="RNF4" s="606"/>
      <c r="RNG4" s="606"/>
      <c r="RNH4" s="606"/>
      <c r="RNI4" s="606"/>
      <c r="RNJ4" s="606"/>
      <c r="RNK4" s="606"/>
      <c r="RNL4" s="606"/>
      <c r="RNM4" s="606"/>
      <c r="RNN4" s="606"/>
      <c r="RNO4" s="606"/>
      <c r="RNP4" s="606"/>
      <c r="RNQ4" s="606"/>
      <c r="RNR4" s="606"/>
      <c r="RNS4" s="606"/>
      <c r="RNT4" s="606"/>
      <c r="RNU4" s="606"/>
      <c r="RNV4" s="606"/>
      <c r="RNW4" s="606"/>
      <c r="RNX4" s="606"/>
      <c r="RNY4" s="606"/>
      <c r="RNZ4" s="606"/>
      <c r="ROA4" s="606"/>
      <c r="ROB4" s="606"/>
      <c r="ROC4" s="606"/>
      <c r="ROD4" s="606"/>
      <c r="ROE4" s="606"/>
      <c r="ROF4" s="606"/>
      <c r="ROG4" s="606"/>
      <c r="ROH4" s="606"/>
      <c r="ROI4" s="606"/>
      <c r="ROJ4" s="606"/>
      <c r="ROK4" s="606"/>
      <c r="ROL4" s="606"/>
      <c r="ROM4" s="606"/>
      <c r="RON4" s="606"/>
      <c r="ROO4" s="606"/>
      <c r="ROP4" s="606"/>
      <c r="ROQ4" s="606"/>
      <c r="ROR4" s="606"/>
      <c r="ROS4" s="606"/>
      <c r="ROT4" s="606"/>
      <c r="ROU4" s="606"/>
      <c r="ROV4" s="606"/>
      <c r="ROW4" s="606"/>
      <c r="ROX4" s="606"/>
      <c r="ROY4" s="606"/>
      <c r="ROZ4" s="606"/>
      <c r="RPA4" s="606"/>
      <c r="RPB4" s="606"/>
      <c r="RPC4" s="606"/>
      <c r="RPD4" s="606"/>
      <c r="RPE4" s="606"/>
      <c r="RPF4" s="606"/>
      <c r="RPG4" s="606"/>
      <c r="RPH4" s="606"/>
      <c r="RPI4" s="606"/>
      <c r="RPJ4" s="606"/>
      <c r="RPK4" s="606"/>
      <c r="RPL4" s="606"/>
      <c r="RPM4" s="606"/>
      <c r="RPN4" s="606"/>
      <c r="RPO4" s="606"/>
      <c r="RPP4" s="606"/>
      <c r="RPQ4" s="606"/>
      <c r="RPR4" s="606"/>
      <c r="RPS4" s="606"/>
      <c r="RPT4" s="606"/>
      <c r="RPU4" s="606"/>
      <c r="RPV4" s="606"/>
      <c r="RPW4" s="606"/>
      <c r="RPX4" s="606"/>
      <c r="RPY4" s="606"/>
      <c r="RPZ4" s="606"/>
      <c r="RQA4" s="606"/>
      <c r="RQB4" s="606"/>
      <c r="RQC4" s="606"/>
      <c r="RQD4" s="606"/>
      <c r="RQE4" s="606"/>
      <c r="RQF4" s="606"/>
      <c r="RQG4" s="606"/>
      <c r="RQH4" s="606"/>
      <c r="RQI4" s="606"/>
      <c r="RQJ4" s="606"/>
      <c r="RQK4" s="606"/>
      <c r="RQL4" s="606"/>
      <c r="RQM4" s="606"/>
      <c r="RQN4" s="606"/>
      <c r="RQO4" s="606"/>
      <c r="RQP4" s="606"/>
      <c r="RQQ4" s="606"/>
      <c r="RQR4" s="606"/>
      <c r="RQS4" s="606"/>
      <c r="RQT4" s="606"/>
      <c r="RQU4" s="606"/>
      <c r="RQV4" s="606"/>
      <c r="RQW4" s="606"/>
      <c r="RQX4" s="606"/>
      <c r="RQY4" s="606"/>
      <c r="RQZ4" s="606"/>
      <c r="RRA4" s="606"/>
      <c r="RRB4" s="606"/>
      <c r="RRC4" s="606"/>
      <c r="RRD4" s="606"/>
      <c r="RRE4" s="606"/>
      <c r="RRF4" s="606"/>
      <c r="RRG4" s="606"/>
      <c r="RRH4" s="606"/>
      <c r="RRI4" s="606"/>
      <c r="RRJ4" s="606"/>
      <c r="RRK4" s="606"/>
      <c r="RRL4" s="606"/>
      <c r="RRM4" s="606"/>
      <c r="RRN4" s="606"/>
      <c r="RRO4" s="606"/>
      <c r="RRP4" s="606"/>
      <c r="RRQ4" s="606"/>
      <c r="RRR4" s="606"/>
      <c r="RRS4" s="606"/>
      <c r="RRT4" s="606"/>
      <c r="RRU4" s="606"/>
      <c r="RRV4" s="606"/>
      <c r="RRW4" s="606"/>
      <c r="RRX4" s="606"/>
      <c r="RRY4" s="606"/>
      <c r="RRZ4" s="606"/>
      <c r="RSA4" s="606"/>
      <c r="RSB4" s="606"/>
      <c r="RSC4" s="606"/>
      <c r="RSD4" s="606"/>
      <c r="RSE4" s="606"/>
      <c r="RSF4" s="606"/>
      <c r="RSG4" s="606"/>
      <c r="RSH4" s="606"/>
      <c r="RSI4" s="606"/>
      <c r="RSJ4" s="606"/>
      <c r="RSK4" s="606"/>
      <c r="RSL4" s="606"/>
      <c r="RSM4" s="606"/>
      <c r="RSN4" s="606"/>
      <c r="RSO4" s="606"/>
      <c r="RSP4" s="606"/>
      <c r="RSQ4" s="606"/>
      <c r="RSR4" s="606"/>
      <c r="RSS4" s="606"/>
      <c r="RST4" s="606"/>
      <c r="RSU4" s="606"/>
      <c r="RSV4" s="606"/>
      <c r="RSW4" s="606"/>
      <c r="RSX4" s="606"/>
      <c r="RSY4" s="606"/>
      <c r="RSZ4" s="606"/>
      <c r="RTA4" s="606"/>
      <c r="RTB4" s="606"/>
      <c r="RTC4" s="606"/>
      <c r="RTD4" s="606"/>
      <c r="RTE4" s="606"/>
      <c r="RTF4" s="606"/>
      <c r="RTG4" s="606"/>
      <c r="RTH4" s="606"/>
      <c r="RTI4" s="606"/>
      <c r="RTJ4" s="606"/>
      <c r="RTK4" s="606"/>
      <c r="RTL4" s="606"/>
      <c r="RTM4" s="606"/>
      <c r="RTN4" s="606"/>
      <c r="RTO4" s="606"/>
      <c r="RTP4" s="606"/>
      <c r="RTQ4" s="606"/>
      <c r="RTR4" s="606"/>
      <c r="RTS4" s="606"/>
      <c r="RTT4" s="606"/>
      <c r="RTU4" s="606"/>
      <c r="RTV4" s="606"/>
      <c r="RTW4" s="606"/>
      <c r="RTX4" s="606"/>
      <c r="RTY4" s="606"/>
      <c r="RTZ4" s="606"/>
      <c r="RUA4" s="606"/>
      <c r="RUB4" s="606"/>
      <c r="RUC4" s="606"/>
      <c r="RUD4" s="606"/>
      <c r="RUE4" s="606"/>
      <c r="RUF4" s="606"/>
      <c r="RUG4" s="606"/>
      <c r="RUH4" s="606"/>
      <c r="RUI4" s="606"/>
      <c r="RUJ4" s="606"/>
      <c r="RUK4" s="606"/>
      <c r="RUL4" s="606"/>
      <c r="RUM4" s="606"/>
      <c r="RUN4" s="606"/>
      <c r="RUO4" s="606"/>
      <c r="RUP4" s="606"/>
      <c r="RUQ4" s="606"/>
      <c r="RUR4" s="606"/>
      <c r="RUS4" s="606"/>
      <c r="RUT4" s="606"/>
      <c r="RUU4" s="606"/>
      <c r="RUV4" s="606"/>
      <c r="RUW4" s="606"/>
      <c r="RUX4" s="606"/>
      <c r="RUY4" s="606"/>
      <c r="RUZ4" s="606"/>
      <c r="RVA4" s="606"/>
      <c r="RVB4" s="606"/>
      <c r="RVC4" s="606"/>
      <c r="RVD4" s="606"/>
      <c r="RVE4" s="606"/>
      <c r="RVF4" s="606"/>
      <c r="RVG4" s="606"/>
      <c r="RVH4" s="606"/>
      <c r="RVI4" s="606"/>
      <c r="RVJ4" s="606"/>
      <c r="RVK4" s="606"/>
      <c r="RVL4" s="606"/>
      <c r="RVM4" s="606"/>
      <c r="RVN4" s="606"/>
      <c r="RVO4" s="606"/>
      <c r="RVP4" s="606"/>
      <c r="RVQ4" s="606"/>
      <c r="RVR4" s="606"/>
      <c r="RVS4" s="606"/>
      <c r="RVT4" s="606"/>
      <c r="RVU4" s="606"/>
      <c r="RVV4" s="606"/>
      <c r="RVW4" s="606"/>
      <c r="RVX4" s="606"/>
      <c r="RVY4" s="606"/>
      <c r="RVZ4" s="606"/>
      <c r="RWA4" s="606"/>
      <c r="RWB4" s="606"/>
      <c r="RWC4" s="606"/>
      <c r="RWD4" s="606"/>
      <c r="RWE4" s="606"/>
      <c r="RWF4" s="606"/>
      <c r="RWG4" s="606"/>
      <c r="RWH4" s="606"/>
      <c r="RWI4" s="606"/>
      <c r="RWJ4" s="606"/>
      <c r="RWK4" s="606"/>
      <c r="RWL4" s="606"/>
      <c r="RWM4" s="606"/>
      <c r="RWN4" s="606"/>
      <c r="RWO4" s="606"/>
      <c r="RWP4" s="606"/>
      <c r="RWQ4" s="606"/>
      <c r="RWR4" s="606"/>
      <c r="RWS4" s="606"/>
      <c r="RWT4" s="606"/>
      <c r="RWU4" s="606"/>
      <c r="RWV4" s="606"/>
      <c r="RWW4" s="606"/>
      <c r="RWX4" s="606"/>
      <c r="RWY4" s="606"/>
      <c r="RWZ4" s="606"/>
      <c r="RXA4" s="606"/>
      <c r="RXB4" s="606"/>
      <c r="RXC4" s="606"/>
      <c r="RXD4" s="606"/>
      <c r="RXE4" s="606"/>
      <c r="RXF4" s="606"/>
      <c r="RXG4" s="606"/>
      <c r="RXH4" s="606"/>
      <c r="RXI4" s="606"/>
      <c r="RXJ4" s="606"/>
      <c r="RXK4" s="606"/>
      <c r="RXL4" s="606"/>
      <c r="RXM4" s="606"/>
      <c r="RXN4" s="606"/>
      <c r="RXO4" s="606"/>
      <c r="RXP4" s="606"/>
      <c r="RXQ4" s="606"/>
      <c r="RXR4" s="606"/>
      <c r="RXS4" s="606"/>
      <c r="RXT4" s="606"/>
      <c r="RXU4" s="606"/>
      <c r="RXV4" s="606"/>
      <c r="RXW4" s="606"/>
      <c r="RXX4" s="606"/>
      <c r="RXY4" s="606"/>
      <c r="RXZ4" s="606"/>
      <c r="RYA4" s="606"/>
      <c r="RYB4" s="606"/>
      <c r="RYC4" s="606"/>
      <c r="RYD4" s="606"/>
      <c r="RYE4" s="606"/>
      <c r="RYF4" s="606"/>
      <c r="RYG4" s="606"/>
      <c r="RYH4" s="606"/>
      <c r="RYI4" s="606"/>
      <c r="RYJ4" s="606"/>
      <c r="RYK4" s="606"/>
      <c r="RYL4" s="606"/>
      <c r="RYM4" s="606"/>
      <c r="RYN4" s="606"/>
      <c r="RYO4" s="606"/>
      <c r="RYP4" s="606"/>
      <c r="RYQ4" s="606"/>
      <c r="RYR4" s="606"/>
      <c r="RYS4" s="606"/>
      <c r="RYT4" s="606"/>
      <c r="RYU4" s="606"/>
      <c r="RYV4" s="606"/>
      <c r="RYW4" s="606"/>
      <c r="RYX4" s="606"/>
      <c r="RYY4" s="606"/>
      <c r="RYZ4" s="606"/>
      <c r="RZA4" s="606"/>
      <c r="RZB4" s="606"/>
      <c r="RZC4" s="606"/>
      <c r="RZD4" s="606"/>
      <c r="RZE4" s="606"/>
      <c r="RZF4" s="606"/>
      <c r="RZG4" s="606"/>
      <c r="RZH4" s="606"/>
      <c r="RZI4" s="606"/>
      <c r="RZJ4" s="606"/>
      <c r="RZK4" s="606"/>
      <c r="RZL4" s="606"/>
      <c r="RZM4" s="606"/>
      <c r="RZN4" s="606"/>
      <c r="RZO4" s="606"/>
      <c r="RZP4" s="606"/>
      <c r="RZQ4" s="606"/>
      <c r="RZR4" s="606"/>
      <c r="RZS4" s="606"/>
      <c r="RZT4" s="606"/>
      <c r="RZU4" s="606"/>
      <c r="RZV4" s="606"/>
      <c r="RZW4" s="606"/>
      <c r="RZX4" s="606"/>
      <c r="RZY4" s="606"/>
      <c r="RZZ4" s="606"/>
      <c r="SAA4" s="606"/>
      <c r="SAB4" s="606"/>
      <c r="SAC4" s="606"/>
      <c r="SAD4" s="606"/>
      <c r="SAE4" s="606"/>
      <c r="SAF4" s="606"/>
      <c r="SAG4" s="606"/>
      <c r="SAH4" s="606"/>
      <c r="SAI4" s="606"/>
      <c r="SAJ4" s="606"/>
      <c r="SAK4" s="606"/>
      <c r="SAL4" s="606"/>
      <c r="SAM4" s="606"/>
      <c r="SAN4" s="606"/>
      <c r="SAO4" s="606"/>
      <c r="SAP4" s="606"/>
      <c r="SAQ4" s="606"/>
      <c r="SAR4" s="606"/>
      <c r="SAS4" s="606"/>
      <c r="SAT4" s="606"/>
      <c r="SAU4" s="606"/>
      <c r="SAV4" s="606"/>
      <c r="SAW4" s="606"/>
      <c r="SAX4" s="606"/>
      <c r="SAY4" s="606"/>
      <c r="SAZ4" s="606"/>
      <c r="SBA4" s="606"/>
      <c r="SBB4" s="606"/>
      <c r="SBC4" s="606"/>
      <c r="SBD4" s="606"/>
      <c r="SBE4" s="606"/>
      <c r="SBF4" s="606"/>
      <c r="SBG4" s="606"/>
      <c r="SBH4" s="606"/>
      <c r="SBI4" s="606"/>
      <c r="SBJ4" s="606"/>
      <c r="SBK4" s="606"/>
      <c r="SBL4" s="606"/>
      <c r="SBM4" s="606"/>
      <c r="SBN4" s="606"/>
      <c r="SBO4" s="606"/>
      <c r="SBP4" s="606"/>
      <c r="SBQ4" s="606"/>
      <c r="SBR4" s="606"/>
      <c r="SBS4" s="606"/>
      <c r="SBT4" s="606"/>
      <c r="SBU4" s="606"/>
      <c r="SBV4" s="606"/>
      <c r="SBW4" s="606"/>
      <c r="SBX4" s="606"/>
      <c r="SBY4" s="606"/>
      <c r="SBZ4" s="606"/>
      <c r="SCA4" s="606"/>
      <c r="SCB4" s="606"/>
      <c r="SCC4" s="606"/>
      <c r="SCD4" s="606"/>
      <c r="SCE4" s="606"/>
      <c r="SCF4" s="606"/>
      <c r="SCG4" s="606"/>
      <c r="SCH4" s="606"/>
      <c r="SCI4" s="606"/>
      <c r="SCJ4" s="606"/>
      <c r="SCK4" s="606"/>
      <c r="SCL4" s="606"/>
      <c r="SCM4" s="606"/>
      <c r="SCN4" s="606"/>
      <c r="SCO4" s="606"/>
      <c r="SCP4" s="606"/>
      <c r="SCQ4" s="606"/>
      <c r="SCR4" s="606"/>
      <c r="SCS4" s="606"/>
      <c r="SCT4" s="606"/>
      <c r="SCU4" s="606"/>
      <c r="SCV4" s="606"/>
      <c r="SCW4" s="606"/>
      <c r="SCX4" s="606"/>
      <c r="SCY4" s="606"/>
      <c r="SCZ4" s="606"/>
      <c r="SDA4" s="606"/>
      <c r="SDB4" s="606"/>
      <c r="SDC4" s="606"/>
      <c r="SDD4" s="606"/>
      <c r="SDE4" s="606"/>
      <c r="SDF4" s="606"/>
      <c r="SDG4" s="606"/>
      <c r="SDH4" s="606"/>
      <c r="SDI4" s="606"/>
      <c r="SDJ4" s="606"/>
      <c r="SDK4" s="606"/>
      <c r="SDL4" s="606"/>
      <c r="SDM4" s="606"/>
      <c r="SDN4" s="606"/>
      <c r="SDO4" s="606"/>
      <c r="SDP4" s="606"/>
      <c r="SDQ4" s="606"/>
      <c r="SDR4" s="606"/>
      <c r="SDS4" s="606"/>
      <c r="SDT4" s="606"/>
      <c r="SDU4" s="606"/>
      <c r="SDV4" s="606"/>
      <c r="SDW4" s="606"/>
      <c r="SDX4" s="606"/>
      <c r="SDY4" s="606"/>
      <c r="SDZ4" s="606"/>
      <c r="SEA4" s="606"/>
      <c r="SEB4" s="606"/>
      <c r="SEC4" s="606"/>
      <c r="SED4" s="606"/>
      <c r="SEE4" s="606"/>
      <c r="SEF4" s="606"/>
      <c r="SEG4" s="606"/>
      <c r="SEH4" s="606"/>
      <c r="SEI4" s="606"/>
      <c r="SEJ4" s="606"/>
      <c r="SEK4" s="606"/>
      <c r="SEL4" s="606"/>
      <c r="SEM4" s="606"/>
      <c r="SEN4" s="606"/>
      <c r="SEO4" s="606"/>
      <c r="SEP4" s="606"/>
      <c r="SEQ4" s="606"/>
      <c r="SER4" s="606"/>
      <c r="SES4" s="606"/>
      <c r="SET4" s="606"/>
      <c r="SEU4" s="606"/>
      <c r="SEV4" s="606"/>
      <c r="SEW4" s="606"/>
      <c r="SEX4" s="606"/>
      <c r="SEY4" s="606"/>
      <c r="SEZ4" s="606"/>
      <c r="SFA4" s="606"/>
      <c r="SFB4" s="606"/>
      <c r="SFC4" s="606"/>
      <c r="SFD4" s="606"/>
      <c r="SFE4" s="606"/>
      <c r="SFF4" s="606"/>
      <c r="SFG4" s="606"/>
      <c r="SFH4" s="606"/>
      <c r="SFI4" s="606"/>
      <c r="SFJ4" s="606"/>
      <c r="SFK4" s="606"/>
      <c r="SFL4" s="606"/>
      <c r="SFM4" s="606"/>
      <c r="SFN4" s="606"/>
      <c r="SFO4" s="606"/>
      <c r="SFP4" s="606"/>
      <c r="SFQ4" s="606"/>
      <c r="SFR4" s="606"/>
      <c r="SFS4" s="606"/>
      <c r="SFT4" s="606"/>
      <c r="SFU4" s="606"/>
      <c r="SFV4" s="606"/>
      <c r="SFW4" s="606"/>
      <c r="SFX4" s="606"/>
      <c r="SFY4" s="606"/>
      <c r="SFZ4" s="606"/>
      <c r="SGA4" s="606"/>
      <c r="SGB4" s="606"/>
      <c r="SGC4" s="606"/>
      <c r="SGD4" s="606"/>
      <c r="SGE4" s="606"/>
      <c r="SGF4" s="606"/>
      <c r="SGG4" s="606"/>
      <c r="SGH4" s="606"/>
      <c r="SGI4" s="606"/>
      <c r="SGJ4" s="606"/>
      <c r="SGK4" s="606"/>
      <c r="SGL4" s="606"/>
      <c r="SGM4" s="606"/>
      <c r="SGN4" s="606"/>
      <c r="SGO4" s="606"/>
      <c r="SGP4" s="606"/>
      <c r="SGQ4" s="606"/>
      <c r="SGR4" s="606"/>
      <c r="SGS4" s="606"/>
      <c r="SGT4" s="606"/>
      <c r="SGU4" s="606"/>
      <c r="SGV4" s="606"/>
      <c r="SGW4" s="606"/>
      <c r="SGX4" s="606"/>
      <c r="SGY4" s="606"/>
      <c r="SGZ4" s="606"/>
      <c r="SHA4" s="606"/>
      <c r="SHB4" s="606"/>
      <c r="SHC4" s="606"/>
      <c r="SHD4" s="606"/>
      <c r="SHE4" s="606"/>
      <c r="SHF4" s="606"/>
      <c r="SHG4" s="606"/>
      <c r="SHH4" s="606"/>
      <c r="SHI4" s="606"/>
      <c r="SHJ4" s="606"/>
      <c r="SHK4" s="606"/>
      <c r="SHL4" s="606"/>
      <c r="SHM4" s="606"/>
      <c r="SHN4" s="606"/>
      <c r="SHO4" s="606"/>
      <c r="SHP4" s="606"/>
      <c r="SHQ4" s="606"/>
      <c r="SHR4" s="606"/>
      <c r="SHS4" s="606"/>
      <c r="SHT4" s="606"/>
      <c r="SHU4" s="606"/>
      <c r="SHV4" s="606"/>
      <c r="SHW4" s="606"/>
      <c r="SHX4" s="606"/>
      <c r="SHY4" s="606"/>
      <c r="SHZ4" s="606"/>
      <c r="SIA4" s="606"/>
      <c r="SIB4" s="606"/>
      <c r="SIC4" s="606"/>
      <c r="SID4" s="606"/>
      <c r="SIE4" s="606"/>
      <c r="SIF4" s="606"/>
      <c r="SIG4" s="606"/>
      <c r="SIH4" s="606"/>
      <c r="SII4" s="606"/>
      <c r="SIJ4" s="606"/>
      <c r="SIK4" s="606"/>
      <c r="SIL4" s="606"/>
      <c r="SIM4" s="606"/>
      <c r="SIN4" s="606"/>
      <c r="SIO4" s="606"/>
      <c r="SIP4" s="606"/>
      <c r="SIQ4" s="606"/>
      <c r="SIR4" s="606"/>
      <c r="SIS4" s="606"/>
      <c r="SIT4" s="606"/>
      <c r="SIU4" s="606"/>
      <c r="SIV4" s="606"/>
      <c r="SIW4" s="606"/>
      <c r="SIX4" s="606"/>
      <c r="SIY4" s="606"/>
      <c r="SIZ4" s="606"/>
      <c r="SJA4" s="606"/>
      <c r="SJB4" s="606"/>
      <c r="SJC4" s="606"/>
      <c r="SJD4" s="606"/>
      <c r="SJE4" s="606"/>
      <c r="SJF4" s="606"/>
      <c r="SJG4" s="606"/>
      <c r="SJH4" s="606"/>
      <c r="SJI4" s="606"/>
      <c r="SJJ4" s="606"/>
      <c r="SJK4" s="606"/>
      <c r="SJL4" s="606"/>
      <c r="SJM4" s="606"/>
      <c r="SJN4" s="606"/>
      <c r="SJO4" s="606"/>
      <c r="SJP4" s="606"/>
      <c r="SJQ4" s="606"/>
      <c r="SJR4" s="606"/>
      <c r="SJS4" s="606"/>
      <c r="SJT4" s="606"/>
      <c r="SJU4" s="606"/>
      <c r="SJV4" s="606"/>
      <c r="SJW4" s="606"/>
      <c r="SJX4" s="606"/>
      <c r="SJY4" s="606"/>
      <c r="SJZ4" s="606"/>
      <c r="SKA4" s="606"/>
      <c r="SKB4" s="606"/>
      <c r="SKC4" s="606"/>
      <c r="SKD4" s="606"/>
      <c r="SKE4" s="606"/>
      <c r="SKF4" s="606"/>
      <c r="SKG4" s="606"/>
      <c r="SKH4" s="606"/>
      <c r="SKI4" s="606"/>
      <c r="SKJ4" s="606"/>
      <c r="SKK4" s="606"/>
      <c r="SKL4" s="606"/>
      <c r="SKM4" s="606"/>
      <c r="SKN4" s="606"/>
      <c r="SKO4" s="606"/>
      <c r="SKP4" s="606"/>
      <c r="SKQ4" s="606"/>
      <c r="SKR4" s="606"/>
      <c r="SKS4" s="606"/>
      <c r="SKT4" s="606"/>
      <c r="SKU4" s="606"/>
      <c r="SKV4" s="606"/>
      <c r="SKW4" s="606"/>
      <c r="SKX4" s="606"/>
      <c r="SKY4" s="606"/>
      <c r="SKZ4" s="606"/>
      <c r="SLA4" s="606"/>
      <c r="SLB4" s="606"/>
      <c r="SLC4" s="606"/>
      <c r="SLD4" s="606"/>
      <c r="SLE4" s="606"/>
      <c r="SLF4" s="606"/>
      <c r="SLG4" s="606"/>
      <c r="SLH4" s="606"/>
      <c r="SLI4" s="606"/>
      <c r="SLJ4" s="606"/>
      <c r="SLK4" s="606"/>
      <c r="SLL4" s="606"/>
      <c r="SLM4" s="606"/>
      <c r="SLN4" s="606"/>
      <c r="SLO4" s="606"/>
      <c r="SLP4" s="606"/>
      <c r="SLQ4" s="606"/>
      <c r="SLR4" s="606"/>
      <c r="SLS4" s="606"/>
      <c r="SLT4" s="606"/>
      <c r="SLU4" s="606"/>
      <c r="SLV4" s="606"/>
      <c r="SLW4" s="606"/>
      <c r="SLX4" s="606"/>
      <c r="SLY4" s="606"/>
      <c r="SLZ4" s="606"/>
      <c r="SMA4" s="606"/>
      <c r="SMB4" s="606"/>
      <c r="SMC4" s="606"/>
      <c r="SMD4" s="606"/>
      <c r="SME4" s="606"/>
      <c r="SMF4" s="606"/>
      <c r="SMG4" s="606"/>
      <c r="SMH4" s="606"/>
      <c r="SMI4" s="606"/>
      <c r="SMJ4" s="606"/>
      <c r="SMK4" s="606"/>
      <c r="SML4" s="606"/>
      <c r="SMM4" s="606"/>
      <c r="SMN4" s="606"/>
      <c r="SMO4" s="606"/>
      <c r="SMP4" s="606"/>
      <c r="SMQ4" s="606"/>
      <c r="SMR4" s="606"/>
      <c r="SMS4" s="606"/>
      <c r="SMT4" s="606"/>
      <c r="SMU4" s="606"/>
      <c r="SMV4" s="606"/>
      <c r="SMW4" s="606"/>
      <c r="SMX4" s="606"/>
      <c r="SMY4" s="606"/>
      <c r="SMZ4" s="606"/>
      <c r="SNA4" s="606"/>
      <c r="SNB4" s="606"/>
      <c r="SNC4" s="606"/>
      <c r="SND4" s="606"/>
      <c r="SNE4" s="606"/>
      <c r="SNF4" s="606"/>
      <c r="SNG4" s="606"/>
      <c r="SNH4" s="606"/>
      <c r="SNI4" s="606"/>
      <c r="SNJ4" s="606"/>
      <c r="SNK4" s="606"/>
      <c r="SNL4" s="606"/>
      <c r="SNM4" s="606"/>
      <c r="SNN4" s="606"/>
      <c r="SNO4" s="606"/>
      <c r="SNP4" s="606"/>
      <c r="SNQ4" s="606"/>
      <c r="SNR4" s="606"/>
      <c r="SNS4" s="606"/>
      <c r="SNT4" s="606"/>
      <c r="SNU4" s="606"/>
      <c r="SNV4" s="606"/>
      <c r="SNW4" s="606"/>
      <c r="SNX4" s="606"/>
      <c r="SNY4" s="606"/>
      <c r="SNZ4" s="606"/>
      <c r="SOA4" s="606"/>
      <c r="SOB4" s="606"/>
      <c r="SOC4" s="606"/>
      <c r="SOD4" s="606"/>
      <c r="SOE4" s="606"/>
      <c r="SOF4" s="606"/>
      <c r="SOG4" s="606"/>
      <c r="SOH4" s="606"/>
      <c r="SOI4" s="606"/>
      <c r="SOJ4" s="606"/>
      <c r="SOK4" s="606"/>
      <c r="SOL4" s="606"/>
      <c r="SOM4" s="606"/>
      <c r="SON4" s="606"/>
      <c r="SOO4" s="606"/>
      <c r="SOP4" s="606"/>
      <c r="SOQ4" s="606"/>
      <c r="SOR4" s="606"/>
      <c r="SOS4" s="606"/>
      <c r="SOT4" s="606"/>
      <c r="SOU4" s="606"/>
      <c r="SOV4" s="606"/>
      <c r="SOW4" s="606"/>
      <c r="SOX4" s="606"/>
      <c r="SOY4" s="606"/>
      <c r="SOZ4" s="606"/>
      <c r="SPA4" s="606"/>
      <c r="SPB4" s="606"/>
      <c r="SPC4" s="606"/>
      <c r="SPD4" s="606"/>
      <c r="SPE4" s="606"/>
      <c r="SPF4" s="606"/>
      <c r="SPG4" s="606"/>
      <c r="SPH4" s="606"/>
      <c r="SPI4" s="606"/>
      <c r="SPJ4" s="606"/>
      <c r="SPK4" s="606"/>
      <c r="SPL4" s="606"/>
      <c r="SPM4" s="606"/>
      <c r="SPN4" s="606"/>
      <c r="SPO4" s="606"/>
      <c r="SPP4" s="606"/>
      <c r="SPQ4" s="606"/>
      <c r="SPR4" s="606"/>
      <c r="SPS4" s="606"/>
      <c r="SPT4" s="606"/>
      <c r="SPU4" s="606"/>
      <c r="SPV4" s="606"/>
      <c r="SPW4" s="606"/>
      <c r="SPX4" s="606"/>
      <c r="SPY4" s="606"/>
      <c r="SPZ4" s="606"/>
      <c r="SQA4" s="606"/>
      <c r="SQB4" s="606"/>
      <c r="SQC4" s="606"/>
      <c r="SQD4" s="606"/>
      <c r="SQE4" s="606"/>
      <c r="SQF4" s="606"/>
      <c r="SQG4" s="606"/>
      <c r="SQH4" s="606"/>
      <c r="SQI4" s="606"/>
      <c r="SQJ4" s="606"/>
      <c r="SQK4" s="606"/>
      <c r="SQL4" s="606"/>
      <c r="SQM4" s="606"/>
      <c r="SQN4" s="606"/>
      <c r="SQO4" s="606"/>
      <c r="SQP4" s="606"/>
      <c r="SQQ4" s="606"/>
      <c r="SQR4" s="606"/>
      <c r="SQS4" s="606"/>
      <c r="SQT4" s="606"/>
      <c r="SQU4" s="606"/>
      <c r="SQV4" s="606"/>
      <c r="SQW4" s="606"/>
      <c r="SQX4" s="606"/>
      <c r="SQY4" s="606"/>
      <c r="SQZ4" s="606"/>
      <c r="SRA4" s="606"/>
      <c r="SRB4" s="606"/>
      <c r="SRC4" s="606"/>
      <c r="SRD4" s="606"/>
      <c r="SRE4" s="606"/>
      <c r="SRF4" s="606"/>
      <c r="SRG4" s="606"/>
      <c r="SRH4" s="606"/>
      <c r="SRI4" s="606"/>
      <c r="SRJ4" s="606"/>
      <c r="SRK4" s="606"/>
      <c r="SRL4" s="606"/>
      <c r="SRM4" s="606"/>
      <c r="SRN4" s="606"/>
      <c r="SRO4" s="606"/>
      <c r="SRP4" s="606"/>
      <c r="SRQ4" s="606"/>
      <c r="SRR4" s="606"/>
      <c r="SRS4" s="606"/>
      <c r="SRT4" s="606"/>
      <c r="SRU4" s="606"/>
      <c r="SRV4" s="606"/>
      <c r="SRW4" s="606"/>
      <c r="SRX4" s="606"/>
      <c r="SRY4" s="606"/>
      <c r="SRZ4" s="606"/>
      <c r="SSA4" s="606"/>
      <c r="SSB4" s="606"/>
      <c r="SSC4" s="606"/>
      <c r="SSD4" s="606"/>
      <c r="SSE4" s="606"/>
      <c r="SSF4" s="606"/>
      <c r="SSG4" s="606"/>
      <c r="SSH4" s="606"/>
      <c r="SSI4" s="606"/>
      <c r="SSJ4" s="606"/>
      <c r="SSK4" s="606"/>
      <c r="SSL4" s="606"/>
      <c r="SSM4" s="606"/>
      <c r="SSN4" s="606"/>
      <c r="SSO4" s="606"/>
      <c r="SSP4" s="606"/>
      <c r="SSQ4" s="606"/>
      <c r="SSR4" s="606"/>
      <c r="SSS4" s="606"/>
      <c r="SST4" s="606"/>
      <c r="SSU4" s="606"/>
      <c r="SSV4" s="606"/>
      <c r="SSW4" s="606"/>
      <c r="SSX4" s="606"/>
      <c r="SSY4" s="606"/>
      <c r="SSZ4" s="606"/>
      <c r="STA4" s="606"/>
      <c r="STB4" s="606"/>
      <c r="STC4" s="606"/>
      <c r="STD4" s="606"/>
      <c r="STE4" s="606"/>
      <c r="STF4" s="606"/>
      <c r="STG4" s="606"/>
      <c r="STH4" s="606"/>
      <c r="STI4" s="606"/>
      <c r="STJ4" s="606"/>
      <c r="STK4" s="606"/>
      <c r="STL4" s="606"/>
      <c r="STM4" s="606"/>
      <c r="STN4" s="606"/>
      <c r="STO4" s="606"/>
      <c r="STP4" s="606"/>
      <c r="STQ4" s="606"/>
      <c r="STR4" s="606"/>
      <c r="STS4" s="606"/>
      <c r="STT4" s="606"/>
      <c r="STU4" s="606"/>
      <c r="STV4" s="606"/>
      <c r="STW4" s="606"/>
      <c r="STX4" s="606"/>
      <c r="STY4" s="606"/>
      <c r="STZ4" s="606"/>
      <c r="SUA4" s="606"/>
      <c r="SUB4" s="606"/>
      <c r="SUC4" s="606"/>
      <c r="SUD4" s="606"/>
      <c r="SUE4" s="606"/>
      <c r="SUF4" s="606"/>
      <c r="SUG4" s="606"/>
      <c r="SUH4" s="606"/>
      <c r="SUI4" s="606"/>
      <c r="SUJ4" s="606"/>
      <c r="SUK4" s="606"/>
      <c r="SUL4" s="606"/>
      <c r="SUM4" s="606"/>
      <c r="SUN4" s="606"/>
      <c r="SUO4" s="606"/>
      <c r="SUP4" s="606"/>
      <c r="SUQ4" s="606"/>
      <c r="SUR4" s="606"/>
      <c r="SUS4" s="606"/>
      <c r="SUT4" s="606"/>
      <c r="SUU4" s="606"/>
      <c r="SUV4" s="606"/>
      <c r="SUW4" s="606"/>
      <c r="SUX4" s="606"/>
      <c r="SUY4" s="606"/>
      <c r="SUZ4" s="606"/>
      <c r="SVA4" s="606"/>
      <c r="SVB4" s="606"/>
      <c r="SVC4" s="606"/>
      <c r="SVD4" s="606"/>
      <c r="SVE4" s="606"/>
      <c r="SVF4" s="606"/>
      <c r="SVG4" s="606"/>
      <c r="SVH4" s="606"/>
      <c r="SVI4" s="606"/>
      <c r="SVJ4" s="606"/>
      <c r="SVK4" s="606"/>
      <c r="SVL4" s="606"/>
      <c r="SVM4" s="606"/>
      <c r="SVN4" s="606"/>
      <c r="SVO4" s="606"/>
      <c r="SVP4" s="606"/>
      <c r="SVQ4" s="606"/>
      <c r="SVR4" s="606"/>
      <c r="SVS4" s="606"/>
      <c r="SVT4" s="606"/>
      <c r="SVU4" s="606"/>
      <c r="SVV4" s="606"/>
      <c r="SVW4" s="606"/>
      <c r="SVX4" s="606"/>
      <c r="SVY4" s="606"/>
      <c r="SVZ4" s="606"/>
      <c r="SWA4" s="606"/>
      <c r="SWB4" s="606"/>
      <c r="SWC4" s="606"/>
      <c r="SWD4" s="606"/>
      <c r="SWE4" s="606"/>
      <c r="SWF4" s="606"/>
      <c r="SWG4" s="606"/>
      <c r="SWH4" s="606"/>
      <c r="SWI4" s="606"/>
      <c r="SWJ4" s="606"/>
      <c r="SWK4" s="606"/>
      <c r="SWL4" s="606"/>
      <c r="SWM4" s="606"/>
      <c r="SWN4" s="606"/>
      <c r="SWO4" s="606"/>
      <c r="SWP4" s="606"/>
      <c r="SWQ4" s="606"/>
      <c r="SWR4" s="606"/>
      <c r="SWS4" s="606"/>
      <c r="SWT4" s="606"/>
      <c r="SWU4" s="606"/>
      <c r="SWV4" s="606"/>
      <c r="SWW4" s="606"/>
      <c r="SWX4" s="606"/>
      <c r="SWY4" s="606"/>
      <c r="SWZ4" s="606"/>
      <c r="SXA4" s="606"/>
      <c r="SXB4" s="606"/>
      <c r="SXC4" s="606"/>
      <c r="SXD4" s="606"/>
      <c r="SXE4" s="606"/>
      <c r="SXF4" s="606"/>
      <c r="SXG4" s="606"/>
      <c r="SXH4" s="606"/>
      <c r="SXI4" s="606"/>
      <c r="SXJ4" s="606"/>
      <c r="SXK4" s="606"/>
      <c r="SXL4" s="606"/>
      <c r="SXM4" s="606"/>
      <c r="SXN4" s="606"/>
      <c r="SXO4" s="606"/>
      <c r="SXP4" s="606"/>
      <c r="SXQ4" s="606"/>
      <c r="SXR4" s="606"/>
      <c r="SXS4" s="606"/>
      <c r="SXT4" s="606"/>
      <c r="SXU4" s="606"/>
      <c r="SXV4" s="606"/>
      <c r="SXW4" s="606"/>
      <c r="SXX4" s="606"/>
      <c r="SXY4" s="606"/>
      <c r="SXZ4" s="606"/>
      <c r="SYA4" s="606"/>
      <c r="SYB4" s="606"/>
      <c r="SYC4" s="606"/>
      <c r="SYD4" s="606"/>
      <c r="SYE4" s="606"/>
      <c r="SYF4" s="606"/>
      <c r="SYG4" s="606"/>
      <c r="SYH4" s="606"/>
      <c r="SYI4" s="606"/>
      <c r="SYJ4" s="606"/>
      <c r="SYK4" s="606"/>
      <c r="SYL4" s="606"/>
      <c r="SYM4" s="606"/>
      <c r="SYN4" s="606"/>
      <c r="SYO4" s="606"/>
      <c r="SYP4" s="606"/>
      <c r="SYQ4" s="606"/>
      <c r="SYR4" s="606"/>
      <c r="SYS4" s="606"/>
      <c r="SYT4" s="606"/>
      <c r="SYU4" s="606"/>
      <c r="SYV4" s="606"/>
      <c r="SYW4" s="606"/>
      <c r="SYX4" s="606"/>
      <c r="SYY4" s="606"/>
      <c r="SYZ4" s="606"/>
      <c r="SZA4" s="606"/>
      <c r="SZB4" s="606"/>
      <c r="SZC4" s="606"/>
      <c r="SZD4" s="606"/>
      <c r="SZE4" s="606"/>
      <c r="SZF4" s="606"/>
      <c r="SZG4" s="606"/>
      <c r="SZH4" s="606"/>
      <c r="SZI4" s="606"/>
      <c r="SZJ4" s="606"/>
      <c r="SZK4" s="606"/>
      <c r="SZL4" s="606"/>
      <c r="SZM4" s="606"/>
      <c r="SZN4" s="606"/>
      <c r="SZO4" s="606"/>
      <c r="SZP4" s="606"/>
      <c r="SZQ4" s="606"/>
      <c r="SZR4" s="606"/>
      <c r="SZS4" s="606"/>
      <c r="SZT4" s="606"/>
      <c r="SZU4" s="606"/>
      <c r="SZV4" s="606"/>
      <c r="SZW4" s="606"/>
      <c r="SZX4" s="606"/>
      <c r="SZY4" s="606"/>
      <c r="SZZ4" s="606"/>
      <c r="TAA4" s="606"/>
      <c r="TAB4" s="606"/>
      <c r="TAC4" s="606"/>
      <c r="TAD4" s="606"/>
      <c r="TAE4" s="606"/>
      <c r="TAF4" s="606"/>
      <c r="TAG4" s="606"/>
      <c r="TAH4" s="606"/>
      <c r="TAI4" s="606"/>
      <c r="TAJ4" s="606"/>
      <c r="TAK4" s="606"/>
      <c r="TAL4" s="606"/>
      <c r="TAM4" s="606"/>
      <c r="TAN4" s="606"/>
      <c r="TAO4" s="606"/>
      <c r="TAP4" s="606"/>
      <c r="TAQ4" s="606"/>
      <c r="TAR4" s="606"/>
      <c r="TAS4" s="606"/>
      <c r="TAT4" s="606"/>
      <c r="TAU4" s="606"/>
      <c r="TAV4" s="606"/>
      <c r="TAW4" s="606"/>
      <c r="TAX4" s="606"/>
      <c r="TAY4" s="606"/>
      <c r="TAZ4" s="606"/>
      <c r="TBA4" s="606"/>
      <c r="TBB4" s="606"/>
      <c r="TBC4" s="606"/>
      <c r="TBD4" s="606"/>
      <c r="TBE4" s="606"/>
      <c r="TBF4" s="606"/>
      <c r="TBG4" s="606"/>
      <c r="TBH4" s="606"/>
      <c r="TBI4" s="606"/>
      <c r="TBJ4" s="606"/>
      <c r="TBK4" s="606"/>
      <c r="TBL4" s="606"/>
      <c r="TBM4" s="606"/>
      <c r="TBN4" s="606"/>
      <c r="TBO4" s="606"/>
      <c r="TBP4" s="606"/>
      <c r="TBQ4" s="606"/>
      <c r="TBR4" s="606"/>
      <c r="TBS4" s="606"/>
      <c r="TBT4" s="606"/>
      <c r="TBU4" s="606"/>
      <c r="TBV4" s="606"/>
      <c r="TBW4" s="606"/>
      <c r="TBX4" s="606"/>
      <c r="TBY4" s="606"/>
      <c r="TBZ4" s="606"/>
      <c r="TCA4" s="606"/>
      <c r="TCB4" s="606"/>
      <c r="TCC4" s="606"/>
      <c r="TCD4" s="606"/>
      <c r="TCE4" s="606"/>
      <c r="TCF4" s="606"/>
      <c r="TCG4" s="606"/>
      <c r="TCH4" s="606"/>
      <c r="TCI4" s="606"/>
      <c r="TCJ4" s="606"/>
      <c r="TCK4" s="606"/>
      <c r="TCL4" s="606"/>
      <c r="TCM4" s="606"/>
      <c r="TCN4" s="606"/>
      <c r="TCO4" s="606"/>
      <c r="TCP4" s="606"/>
      <c r="TCQ4" s="606"/>
      <c r="TCR4" s="606"/>
      <c r="TCS4" s="606"/>
      <c r="TCT4" s="606"/>
      <c r="TCU4" s="606"/>
      <c r="TCV4" s="606"/>
      <c r="TCW4" s="606"/>
      <c r="TCX4" s="606"/>
      <c r="TCY4" s="606"/>
      <c r="TCZ4" s="606"/>
      <c r="TDA4" s="606"/>
      <c r="TDB4" s="606"/>
      <c r="TDC4" s="606"/>
      <c r="TDD4" s="606"/>
      <c r="TDE4" s="606"/>
      <c r="TDF4" s="606"/>
      <c r="TDG4" s="606"/>
      <c r="TDH4" s="606"/>
      <c r="TDI4" s="606"/>
      <c r="TDJ4" s="606"/>
      <c r="TDK4" s="606"/>
      <c r="TDL4" s="606"/>
      <c r="TDM4" s="606"/>
      <c r="TDN4" s="606"/>
      <c r="TDO4" s="606"/>
      <c r="TDP4" s="606"/>
      <c r="TDQ4" s="606"/>
      <c r="TDR4" s="606"/>
      <c r="TDS4" s="606"/>
      <c r="TDT4" s="606"/>
      <c r="TDU4" s="606"/>
      <c r="TDV4" s="606"/>
      <c r="TDW4" s="606"/>
      <c r="TDX4" s="606"/>
      <c r="TDY4" s="606"/>
      <c r="TDZ4" s="606"/>
      <c r="TEA4" s="606"/>
      <c r="TEB4" s="606"/>
      <c r="TEC4" s="606"/>
      <c r="TED4" s="606"/>
      <c r="TEE4" s="606"/>
      <c r="TEF4" s="606"/>
      <c r="TEG4" s="606"/>
      <c r="TEH4" s="606"/>
      <c r="TEI4" s="606"/>
      <c r="TEJ4" s="606"/>
      <c r="TEK4" s="606"/>
      <c r="TEL4" s="606"/>
      <c r="TEM4" s="606"/>
      <c r="TEN4" s="606"/>
      <c r="TEO4" s="606"/>
      <c r="TEP4" s="606"/>
      <c r="TEQ4" s="606"/>
      <c r="TER4" s="606"/>
      <c r="TES4" s="606"/>
      <c r="TET4" s="606"/>
      <c r="TEU4" s="606"/>
      <c r="TEV4" s="606"/>
      <c r="TEW4" s="606"/>
      <c r="TEX4" s="606"/>
      <c r="TEY4" s="606"/>
      <c r="TEZ4" s="606"/>
      <c r="TFA4" s="606"/>
      <c r="TFB4" s="606"/>
      <c r="TFC4" s="606"/>
      <c r="TFD4" s="606"/>
      <c r="TFE4" s="606"/>
      <c r="TFF4" s="606"/>
      <c r="TFG4" s="606"/>
      <c r="TFH4" s="606"/>
      <c r="TFI4" s="606"/>
      <c r="TFJ4" s="606"/>
      <c r="TFK4" s="606"/>
      <c r="TFL4" s="606"/>
      <c r="TFM4" s="606"/>
      <c r="TFN4" s="606"/>
      <c r="TFO4" s="606"/>
      <c r="TFP4" s="606"/>
      <c r="TFQ4" s="606"/>
      <c r="TFR4" s="606"/>
      <c r="TFS4" s="606"/>
      <c r="TFT4" s="606"/>
      <c r="TFU4" s="606"/>
      <c r="TFV4" s="606"/>
      <c r="TFW4" s="606"/>
      <c r="TFX4" s="606"/>
      <c r="TFY4" s="606"/>
      <c r="TFZ4" s="606"/>
      <c r="TGA4" s="606"/>
      <c r="TGB4" s="606"/>
      <c r="TGC4" s="606"/>
      <c r="TGD4" s="606"/>
      <c r="TGE4" s="606"/>
      <c r="TGF4" s="606"/>
      <c r="TGG4" s="606"/>
      <c r="TGH4" s="606"/>
      <c r="TGI4" s="606"/>
      <c r="TGJ4" s="606"/>
      <c r="TGK4" s="606"/>
      <c r="TGL4" s="606"/>
      <c r="TGM4" s="606"/>
      <c r="TGN4" s="606"/>
      <c r="TGO4" s="606"/>
      <c r="TGP4" s="606"/>
      <c r="TGQ4" s="606"/>
      <c r="TGR4" s="606"/>
      <c r="TGS4" s="606"/>
      <c r="TGT4" s="606"/>
      <c r="TGU4" s="606"/>
      <c r="TGV4" s="606"/>
      <c r="TGW4" s="606"/>
      <c r="TGX4" s="606"/>
      <c r="TGY4" s="606"/>
      <c r="TGZ4" s="606"/>
      <c r="THA4" s="606"/>
      <c r="THB4" s="606"/>
      <c r="THC4" s="606"/>
      <c r="THD4" s="606"/>
      <c r="THE4" s="606"/>
      <c r="THF4" s="606"/>
      <c r="THG4" s="606"/>
      <c r="THH4" s="606"/>
      <c r="THI4" s="606"/>
      <c r="THJ4" s="606"/>
      <c r="THK4" s="606"/>
      <c r="THL4" s="606"/>
      <c r="THM4" s="606"/>
      <c r="THN4" s="606"/>
      <c r="THO4" s="606"/>
      <c r="THP4" s="606"/>
      <c r="THQ4" s="606"/>
      <c r="THR4" s="606"/>
      <c r="THS4" s="606"/>
      <c r="THT4" s="606"/>
      <c r="THU4" s="606"/>
      <c r="THV4" s="606"/>
      <c r="THW4" s="606"/>
      <c r="THX4" s="606"/>
      <c r="THY4" s="606"/>
      <c r="THZ4" s="606"/>
      <c r="TIA4" s="606"/>
      <c r="TIB4" s="606"/>
      <c r="TIC4" s="606"/>
      <c r="TID4" s="606"/>
      <c r="TIE4" s="606"/>
      <c r="TIF4" s="606"/>
      <c r="TIG4" s="606"/>
      <c r="TIH4" s="606"/>
      <c r="TII4" s="606"/>
      <c r="TIJ4" s="606"/>
      <c r="TIK4" s="606"/>
      <c r="TIL4" s="606"/>
      <c r="TIM4" s="606"/>
      <c r="TIN4" s="606"/>
      <c r="TIO4" s="606"/>
      <c r="TIP4" s="606"/>
      <c r="TIQ4" s="606"/>
      <c r="TIR4" s="606"/>
      <c r="TIS4" s="606"/>
      <c r="TIT4" s="606"/>
      <c r="TIU4" s="606"/>
      <c r="TIV4" s="606"/>
      <c r="TIW4" s="606"/>
      <c r="TIX4" s="606"/>
      <c r="TIY4" s="606"/>
      <c r="TIZ4" s="606"/>
      <c r="TJA4" s="606"/>
      <c r="TJB4" s="606"/>
      <c r="TJC4" s="606"/>
      <c r="TJD4" s="606"/>
      <c r="TJE4" s="606"/>
      <c r="TJF4" s="606"/>
      <c r="TJG4" s="606"/>
      <c r="TJH4" s="606"/>
      <c r="TJI4" s="606"/>
      <c r="TJJ4" s="606"/>
      <c r="TJK4" s="606"/>
      <c r="TJL4" s="606"/>
      <c r="TJM4" s="606"/>
      <c r="TJN4" s="606"/>
      <c r="TJO4" s="606"/>
      <c r="TJP4" s="606"/>
      <c r="TJQ4" s="606"/>
      <c r="TJR4" s="606"/>
      <c r="TJS4" s="606"/>
      <c r="TJT4" s="606"/>
      <c r="TJU4" s="606"/>
      <c r="TJV4" s="606"/>
      <c r="TJW4" s="606"/>
      <c r="TJX4" s="606"/>
      <c r="TJY4" s="606"/>
      <c r="TJZ4" s="606"/>
      <c r="TKA4" s="606"/>
      <c r="TKB4" s="606"/>
      <c r="TKC4" s="606"/>
      <c r="TKD4" s="606"/>
      <c r="TKE4" s="606"/>
      <c r="TKF4" s="606"/>
      <c r="TKG4" s="606"/>
      <c r="TKH4" s="606"/>
      <c r="TKI4" s="606"/>
      <c r="TKJ4" s="606"/>
      <c r="TKK4" s="606"/>
      <c r="TKL4" s="606"/>
      <c r="TKM4" s="606"/>
      <c r="TKN4" s="606"/>
      <c r="TKO4" s="606"/>
      <c r="TKP4" s="606"/>
      <c r="TKQ4" s="606"/>
      <c r="TKR4" s="606"/>
      <c r="TKS4" s="606"/>
      <c r="TKT4" s="606"/>
      <c r="TKU4" s="606"/>
      <c r="TKV4" s="606"/>
      <c r="TKW4" s="606"/>
      <c r="TKX4" s="606"/>
      <c r="TKY4" s="606"/>
      <c r="TKZ4" s="606"/>
      <c r="TLA4" s="606"/>
      <c r="TLB4" s="606"/>
      <c r="TLC4" s="606"/>
      <c r="TLD4" s="606"/>
      <c r="TLE4" s="606"/>
      <c r="TLF4" s="606"/>
      <c r="TLG4" s="606"/>
      <c r="TLH4" s="606"/>
      <c r="TLI4" s="606"/>
      <c r="TLJ4" s="606"/>
      <c r="TLK4" s="606"/>
      <c r="TLL4" s="606"/>
      <c r="TLM4" s="606"/>
      <c r="TLN4" s="606"/>
      <c r="TLO4" s="606"/>
      <c r="TLP4" s="606"/>
      <c r="TLQ4" s="606"/>
      <c r="TLR4" s="606"/>
      <c r="TLS4" s="606"/>
      <c r="TLT4" s="606"/>
      <c r="TLU4" s="606"/>
      <c r="TLV4" s="606"/>
      <c r="TLW4" s="606"/>
      <c r="TLX4" s="606"/>
      <c r="TLY4" s="606"/>
      <c r="TLZ4" s="606"/>
      <c r="TMA4" s="606"/>
      <c r="TMB4" s="606"/>
      <c r="TMC4" s="606"/>
      <c r="TMD4" s="606"/>
      <c r="TME4" s="606"/>
      <c r="TMF4" s="606"/>
      <c r="TMG4" s="606"/>
      <c r="TMH4" s="606"/>
      <c r="TMI4" s="606"/>
      <c r="TMJ4" s="606"/>
      <c r="TMK4" s="606"/>
      <c r="TML4" s="606"/>
      <c r="TMM4" s="606"/>
      <c r="TMN4" s="606"/>
      <c r="TMO4" s="606"/>
      <c r="TMP4" s="606"/>
      <c r="TMQ4" s="606"/>
      <c r="TMR4" s="606"/>
      <c r="TMS4" s="606"/>
      <c r="TMT4" s="606"/>
      <c r="TMU4" s="606"/>
      <c r="TMV4" s="606"/>
      <c r="TMW4" s="606"/>
      <c r="TMX4" s="606"/>
      <c r="TMY4" s="606"/>
      <c r="TMZ4" s="606"/>
      <c r="TNA4" s="606"/>
      <c r="TNB4" s="606"/>
      <c r="TNC4" s="606"/>
      <c r="TND4" s="606"/>
      <c r="TNE4" s="606"/>
      <c r="TNF4" s="606"/>
      <c r="TNG4" s="606"/>
      <c r="TNH4" s="606"/>
      <c r="TNI4" s="606"/>
      <c r="TNJ4" s="606"/>
      <c r="TNK4" s="606"/>
      <c r="TNL4" s="606"/>
      <c r="TNM4" s="606"/>
      <c r="TNN4" s="606"/>
      <c r="TNO4" s="606"/>
      <c r="TNP4" s="606"/>
      <c r="TNQ4" s="606"/>
      <c r="TNR4" s="606"/>
      <c r="TNS4" s="606"/>
      <c r="TNT4" s="606"/>
      <c r="TNU4" s="606"/>
      <c r="TNV4" s="606"/>
      <c r="TNW4" s="606"/>
      <c r="TNX4" s="606"/>
      <c r="TNY4" s="606"/>
      <c r="TNZ4" s="606"/>
      <c r="TOA4" s="606"/>
      <c r="TOB4" s="606"/>
      <c r="TOC4" s="606"/>
      <c r="TOD4" s="606"/>
      <c r="TOE4" s="606"/>
      <c r="TOF4" s="606"/>
      <c r="TOG4" s="606"/>
      <c r="TOH4" s="606"/>
      <c r="TOI4" s="606"/>
      <c r="TOJ4" s="606"/>
      <c r="TOK4" s="606"/>
      <c r="TOL4" s="606"/>
      <c r="TOM4" s="606"/>
      <c r="TON4" s="606"/>
      <c r="TOO4" s="606"/>
      <c r="TOP4" s="606"/>
      <c r="TOQ4" s="606"/>
      <c r="TOR4" s="606"/>
      <c r="TOS4" s="606"/>
      <c r="TOT4" s="606"/>
      <c r="TOU4" s="606"/>
      <c r="TOV4" s="606"/>
      <c r="TOW4" s="606"/>
      <c r="TOX4" s="606"/>
      <c r="TOY4" s="606"/>
      <c r="TOZ4" s="606"/>
      <c r="TPA4" s="606"/>
      <c r="TPB4" s="606"/>
      <c r="TPC4" s="606"/>
      <c r="TPD4" s="606"/>
      <c r="TPE4" s="606"/>
      <c r="TPF4" s="606"/>
      <c r="TPG4" s="606"/>
      <c r="TPH4" s="606"/>
      <c r="TPI4" s="606"/>
      <c r="TPJ4" s="606"/>
      <c r="TPK4" s="606"/>
      <c r="TPL4" s="606"/>
      <c r="TPM4" s="606"/>
      <c r="TPN4" s="606"/>
      <c r="TPO4" s="606"/>
      <c r="TPP4" s="606"/>
      <c r="TPQ4" s="606"/>
      <c r="TPR4" s="606"/>
      <c r="TPS4" s="606"/>
      <c r="TPT4" s="606"/>
      <c r="TPU4" s="606"/>
      <c r="TPV4" s="606"/>
      <c r="TPW4" s="606"/>
      <c r="TPX4" s="606"/>
      <c r="TPY4" s="606"/>
      <c r="TPZ4" s="606"/>
      <c r="TQA4" s="606"/>
      <c r="TQB4" s="606"/>
      <c r="TQC4" s="606"/>
      <c r="TQD4" s="606"/>
      <c r="TQE4" s="606"/>
      <c r="TQF4" s="606"/>
      <c r="TQG4" s="606"/>
      <c r="TQH4" s="606"/>
      <c r="TQI4" s="606"/>
      <c r="TQJ4" s="606"/>
      <c r="TQK4" s="606"/>
      <c r="TQL4" s="606"/>
      <c r="TQM4" s="606"/>
      <c r="TQN4" s="606"/>
      <c r="TQO4" s="606"/>
      <c r="TQP4" s="606"/>
      <c r="TQQ4" s="606"/>
      <c r="TQR4" s="606"/>
      <c r="TQS4" s="606"/>
      <c r="TQT4" s="606"/>
      <c r="TQU4" s="606"/>
      <c r="TQV4" s="606"/>
      <c r="TQW4" s="606"/>
      <c r="TQX4" s="606"/>
      <c r="TQY4" s="606"/>
      <c r="TQZ4" s="606"/>
      <c r="TRA4" s="606"/>
      <c r="TRB4" s="606"/>
      <c r="TRC4" s="606"/>
      <c r="TRD4" s="606"/>
      <c r="TRE4" s="606"/>
      <c r="TRF4" s="606"/>
      <c r="TRG4" s="606"/>
      <c r="TRH4" s="606"/>
      <c r="TRI4" s="606"/>
      <c r="TRJ4" s="606"/>
      <c r="TRK4" s="606"/>
      <c r="TRL4" s="606"/>
      <c r="TRM4" s="606"/>
      <c r="TRN4" s="606"/>
      <c r="TRO4" s="606"/>
      <c r="TRP4" s="606"/>
      <c r="TRQ4" s="606"/>
      <c r="TRR4" s="606"/>
      <c r="TRS4" s="606"/>
      <c r="TRT4" s="606"/>
      <c r="TRU4" s="606"/>
      <c r="TRV4" s="606"/>
      <c r="TRW4" s="606"/>
      <c r="TRX4" s="606"/>
      <c r="TRY4" s="606"/>
      <c r="TRZ4" s="606"/>
      <c r="TSA4" s="606"/>
      <c r="TSB4" s="606"/>
      <c r="TSC4" s="606"/>
      <c r="TSD4" s="606"/>
      <c r="TSE4" s="606"/>
      <c r="TSF4" s="606"/>
      <c r="TSG4" s="606"/>
      <c r="TSH4" s="606"/>
      <c r="TSI4" s="606"/>
      <c r="TSJ4" s="606"/>
      <c r="TSK4" s="606"/>
      <c r="TSL4" s="606"/>
      <c r="TSM4" s="606"/>
      <c r="TSN4" s="606"/>
      <c r="TSO4" s="606"/>
      <c r="TSP4" s="606"/>
      <c r="TSQ4" s="606"/>
      <c r="TSR4" s="606"/>
      <c r="TSS4" s="606"/>
      <c r="TST4" s="606"/>
      <c r="TSU4" s="606"/>
      <c r="TSV4" s="606"/>
      <c r="TSW4" s="606"/>
      <c r="TSX4" s="606"/>
      <c r="TSY4" s="606"/>
      <c r="TSZ4" s="606"/>
      <c r="TTA4" s="606"/>
      <c r="TTB4" s="606"/>
      <c r="TTC4" s="606"/>
      <c r="TTD4" s="606"/>
      <c r="TTE4" s="606"/>
      <c r="TTF4" s="606"/>
      <c r="TTG4" s="606"/>
      <c r="TTH4" s="606"/>
      <c r="TTI4" s="606"/>
      <c r="TTJ4" s="606"/>
      <c r="TTK4" s="606"/>
      <c r="TTL4" s="606"/>
      <c r="TTM4" s="606"/>
      <c r="TTN4" s="606"/>
      <c r="TTO4" s="606"/>
      <c r="TTP4" s="606"/>
      <c r="TTQ4" s="606"/>
      <c r="TTR4" s="606"/>
      <c r="TTS4" s="606"/>
      <c r="TTT4" s="606"/>
      <c r="TTU4" s="606"/>
      <c r="TTV4" s="606"/>
      <c r="TTW4" s="606"/>
      <c r="TTX4" s="606"/>
      <c r="TTY4" s="606"/>
      <c r="TTZ4" s="606"/>
      <c r="TUA4" s="606"/>
      <c r="TUB4" s="606"/>
      <c r="TUC4" s="606"/>
      <c r="TUD4" s="606"/>
      <c r="TUE4" s="606"/>
      <c r="TUF4" s="606"/>
      <c r="TUG4" s="606"/>
      <c r="TUH4" s="606"/>
      <c r="TUI4" s="606"/>
      <c r="TUJ4" s="606"/>
      <c r="TUK4" s="606"/>
      <c r="TUL4" s="606"/>
      <c r="TUM4" s="606"/>
      <c r="TUN4" s="606"/>
      <c r="TUO4" s="606"/>
      <c r="TUP4" s="606"/>
      <c r="TUQ4" s="606"/>
      <c r="TUR4" s="606"/>
      <c r="TUS4" s="606"/>
      <c r="TUT4" s="606"/>
      <c r="TUU4" s="606"/>
      <c r="TUV4" s="606"/>
      <c r="TUW4" s="606"/>
      <c r="TUX4" s="606"/>
      <c r="TUY4" s="606"/>
      <c r="TUZ4" s="606"/>
      <c r="TVA4" s="606"/>
      <c r="TVB4" s="606"/>
      <c r="TVC4" s="606"/>
      <c r="TVD4" s="606"/>
      <c r="TVE4" s="606"/>
      <c r="TVF4" s="606"/>
      <c r="TVG4" s="606"/>
      <c r="TVH4" s="606"/>
      <c r="TVI4" s="606"/>
      <c r="TVJ4" s="606"/>
      <c r="TVK4" s="606"/>
      <c r="TVL4" s="606"/>
      <c r="TVM4" s="606"/>
      <c r="TVN4" s="606"/>
      <c r="TVO4" s="606"/>
      <c r="TVP4" s="606"/>
      <c r="TVQ4" s="606"/>
      <c r="TVR4" s="606"/>
      <c r="TVS4" s="606"/>
      <c r="TVT4" s="606"/>
      <c r="TVU4" s="606"/>
      <c r="TVV4" s="606"/>
      <c r="TVW4" s="606"/>
      <c r="TVX4" s="606"/>
      <c r="TVY4" s="606"/>
      <c r="TVZ4" s="606"/>
      <c r="TWA4" s="606"/>
      <c r="TWB4" s="606"/>
      <c r="TWC4" s="606"/>
      <c r="TWD4" s="606"/>
      <c r="TWE4" s="606"/>
      <c r="TWF4" s="606"/>
      <c r="TWG4" s="606"/>
      <c r="TWH4" s="606"/>
      <c r="TWI4" s="606"/>
      <c r="TWJ4" s="606"/>
      <c r="TWK4" s="606"/>
      <c r="TWL4" s="606"/>
      <c r="TWM4" s="606"/>
      <c r="TWN4" s="606"/>
      <c r="TWO4" s="606"/>
      <c r="TWP4" s="606"/>
      <c r="TWQ4" s="606"/>
      <c r="TWR4" s="606"/>
      <c r="TWS4" s="606"/>
      <c r="TWT4" s="606"/>
      <c r="TWU4" s="606"/>
      <c r="TWV4" s="606"/>
      <c r="TWW4" s="606"/>
      <c r="TWX4" s="606"/>
      <c r="TWY4" s="606"/>
      <c r="TWZ4" s="606"/>
      <c r="TXA4" s="606"/>
      <c r="TXB4" s="606"/>
      <c r="TXC4" s="606"/>
      <c r="TXD4" s="606"/>
      <c r="TXE4" s="606"/>
      <c r="TXF4" s="606"/>
      <c r="TXG4" s="606"/>
      <c r="TXH4" s="606"/>
      <c r="TXI4" s="606"/>
      <c r="TXJ4" s="606"/>
      <c r="TXK4" s="606"/>
      <c r="TXL4" s="606"/>
      <c r="TXM4" s="606"/>
      <c r="TXN4" s="606"/>
      <c r="TXO4" s="606"/>
      <c r="TXP4" s="606"/>
      <c r="TXQ4" s="606"/>
      <c r="TXR4" s="606"/>
      <c r="TXS4" s="606"/>
      <c r="TXT4" s="606"/>
      <c r="TXU4" s="606"/>
      <c r="TXV4" s="606"/>
      <c r="TXW4" s="606"/>
      <c r="TXX4" s="606"/>
      <c r="TXY4" s="606"/>
      <c r="TXZ4" s="606"/>
      <c r="TYA4" s="606"/>
      <c r="TYB4" s="606"/>
      <c r="TYC4" s="606"/>
      <c r="TYD4" s="606"/>
      <c r="TYE4" s="606"/>
      <c r="TYF4" s="606"/>
      <c r="TYG4" s="606"/>
      <c r="TYH4" s="606"/>
      <c r="TYI4" s="606"/>
      <c r="TYJ4" s="606"/>
      <c r="TYK4" s="606"/>
      <c r="TYL4" s="606"/>
      <c r="TYM4" s="606"/>
      <c r="TYN4" s="606"/>
      <c r="TYO4" s="606"/>
      <c r="TYP4" s="606"/>
      <c r="TYQ4" s="606"/>
      <c r="TYR4" s="606"/>
      <c r="TYS4" s="606"/>
      <c r="TYT4" s="606"/>
      <c r="TYU4" s="606"/>
      <c r="TYV4" s="606"/>
      <c r="TYW4" s="606"/>
      <c r="TYX4" s="606"/>
      <c r="TYY4" s="606"/>
      <c r="TYZ4" s="606"/>
      <c r="TZA4" s="606"/>
      <c r="TZB4" s="606"/>
      <c r="TZC4" s="606"/>
      <c r="TZD4" s="606"/>
      <c r="TZE4" s="606"/>
      <c r="TZF4" s="606"/>
      <c r="TZG4" s="606"/>
      <c r="TZH4" s="606"/>
      <c r="TZI4" s="606"/>
      <c r="TZJ4" s="606"/>
      <c r="TZK4" s="606"/>
      <c r="TZL4" s="606"/>
      <c r="TZM4" s="606"/>
      <c r="TZN4" s="606"/>
      <c r="TZO4" s="606"/>
      <c r="TZP4" s="606"/>
      <c r="TZQ4" s="606"/>
      <c r="TZR4" s="606"/>
      <c r="TZS4" s="606"/>
      <c r="TZT4" s="606"/>
      <c r="TZU4" s="606"/>
      <c r="TZV4" s="606"/>
      <c r="TZW4" s="606"/>
      <c r="TZX4" s="606"/>
      <c r="TZY4" s="606"/>
      <c r="TZZ4" s="606"/>
      <c r="UAA4" s="606"/>
      <c r="UAB4" s="606"/>
      <c r="UAC4" s="606"/>
      <c r="UAD4" s="606"/>
      <c r="UAE4" s="606"/>
      <c r="UAF4" s="606"/>
      <c r="UAG4" s="606"/>
      <c r="UAH4" s="606"/>
      <c r="UAI4" s="606"/>
      <c r="UAJ4" s="606"/>
      <c r="UAK4" s="606"/>
      <c r="UAL4" s="606"/>
      <c r="UAM4" s="606"/>
      <c r="UAN4" s="606"/>
      <c r="UAO4" s="606"/>
      <c r="UAP4" s="606"/>
      <c r="UAQ4" s="606"/>
      <c r="UAR4" s="606"/>
      <c r="UAS4" s="606"/>
      <c r="UAT4" s="606"/>
      <c r="UAU4" s="606"/>
      <c r="UAV4" s="606"/>
      <c r="UAW4" s="606"/>
      <c r="UAX4" s="606"/>
      <c r="UAY4" s="606"/>
      <c r="UAZ4" s="606"/>
      <c r="UBA4" s="606"/>
      <c r="UBB4" s="606"/>
      <c r="UBC4" s="606"/>
      <c r="UBD4" s="606"/>
      <c r="UBE4" s="606"/>
      <c r="UBF4" s="606"/>
      <c r="UBG4" s="606"/>
      <c r="UBH4" s="606"/>
      <c r="UBI4" s="606"/>
      <c r="UBJ4" s="606"/>
      <c r="UBK4" s="606"/>
      <c r="UBL4" s="606"/>
      <c r="UBM4" s="606"/>
      <c r="UBN4" s="606"/>
      <c r="UBO4" s="606"/>
      <c r="UBP4" s="606"/>
      <c r="UBQ4" s="606"/>
      <c r="UBR4" s="606"/>
      <c r="UBS4" s="606"/>
      <c r="UBT4" s="606"/>
      <c r="UBU4" s="606"/>
      <c r="UBV4" s="606"/>
      <c r="UBW4" s="606"/>
      <c r="UBX4" s="606"/>
      <c r="UBY4" s="606"/>
      <c r="UBZ4" s="606"/>
      <c r="UCA4" s="606"/>
      <c r="UCB4" s="606"/>
      <c r="UCC4" s="606"/>
      <c r="UCD4" s="606"/>
      <c r="UCE4" s="606"/>
      <c r="UCF4" s="606"/>
      <c r="UCG4" s="606"/>
      <c r="UCH4" s="606"/>
      <c r="UCI4" s="606"/>
      <c r="UCJ4" s="606"/>
      <c r="UCK4" s="606"/>
      <c r="UCL4" s="606"/>
      <c r="UCM4" s="606"/>
      <c r="UCN4" s="606"/>
      <c r="UCO4" s="606"/>
      <c r="UCP4" s="606"/>
      <c r="UCQ4" s="606"/>
      <c r="UCR4" s="606"/>
      <c r="UCS4" s="606"/>
      <c r="UCT4" s="606"/>
      <c r="UCU4" s="606"/>
      <c r="UCV4" s="606"/>
      <c r="UCW4" s="606"/>
      <c r="UCX4" s="606"/>
      <c r="UCY4" s="606"/>
      <c r="UCZ4" s="606"/>
      <c r="UDA4" s="606"/>
      <c r="UDB4" s="606"/>
      <c r="UDC4" s="606"/>
      <c r="UDD4" s="606"/>
      <c r="UDE4" s="606"/>
      <c r="UDF4" s="606"/>
      <c r="UDG4" s="606"/>
      <c r="UDH4" s="606"/>
      <c r="UDI4" s="606"/>
      <c r="UDJ4" s="606"/>
      <c r="UDK4" s="606"/>
      <c r="UDL4" s="606"/>
      <c r="UDM4" s="606"/>
      <c r="UDN4" s="606"/>
      <c r="UDO4" s="606"/>
      <c r="UDP4" s="606"/>
      <c r="UDQ4" s="606"/>
      <c r="UDR4" s="606"/>
      <c r="UDS4" s="606"/>
      <c r="UDT4" s="606"/>
      <c r="UDU4" s="606"/>
      <c r="UDV4" s="606"/>
      <c r="UDW4" s="606"/>
      <c r="UDX4" s="606"/>
      <c r="UDY4" s="606"/>
      <c r="UDZ4" s="606"/>
      <c r="UEA4" s="606"/>
      <c r="UEB4" s="606"/>
      <c r="UEC4" s="606"/>
      <c r="UED4" s="606"/>
      <c r="UEE4" s="606"/>
      <c r="UEF4" s="606"/>
      <c r="UEG4" s="606"/>
      <c r="UEH4" s="606"/>
      <c r="UEI4" s="606"/>
      <c r="UEJ4" s="606"/>
      <c r="UEK4" s="606"/>
      <c r="UEL4" s="606"/>
      <c r="UEM4" s="606"/>
      <c r="UEN4" s="606"/>
      <c r="UEO4" s="606"/>
      <c r="UEP4" s="606"/>
      <c r="UEQ4" s="606"/>
      <c r="UER4" s="606"/>
      <c r="UES4" s="606"/>
      <c r="UET4" s="606"/>
      <c r="UEU4" s="606"/>
      <c r="UEV4" s="606"/>
      <c r="UEW4" s="606"/>
      <c r="UEX4" s="606"/>
      <c r="UEY4" s="606"/>
      <c r="UEZ4" s="606"/>
      <c r="UFA4" s="606"/>
      <c r="UFB4" s="606"/>
      <c r="UFC4" s="606"/>
      <c r="UFD4" s="606"/>
      <c r="UFE4" s="606"/>
      <c r="UFF4" s="606"/>
      <c r="UFG4" s="606"/>
      <c r="UFH4" s="606"/>
      <c r="UFI4" s="606"/>
      <c r="UFJ4" s="606"/>
      <c r="UFK4" s="606"/>
      <c r="UFL4" s="606"/>
      <c r="UFM4" s="606"/>
      <c r="UFN4" s="606"/>
      <c r="UFO4" s="606"/>
      <c r="UFP4" s="606"/>
      <c r="UFQ4" s="606"/>
      <c r="UFR4" s="606"/>
      <c r="UFS4" s="606"/>
      <c r="UFT4" s="606"/>
      <c r="UFU4" s="606"/>
      <c r="UFV4" s="606"/>
      <c r="UFW4" s="606"/>
      <c r="UFX4" s="606"/>
      <c r="UFY4" s="606"/>
      <c r="UFZ4" s="606"/>
      <c r="UGA4" s="606"/>
      <c r="UGB4" s="606"/>
      <c r="UGC4" s="606"/>
      <c r="UGD4" s="606"/>
      <c r="UGE4" s="606"/>
      <c r="UGF4" s="606"/>
      <c r="UGG4" s="606"/>
      <c r="UGH4" s="606"/>
      <c r="UGI4" s="606"/>
      <c r="UGJ4" s="606"/>
      <c r="UGK4" s="606"/>
      <c r="UGL4" s="606"/>
      <c r="UGM4" s="606"/>
      <c r="UGN4" s="606"/>
      <c r="UGO4" s="606"/>
      <c r="UGP4" s="606"/>
      <c r="UGQ4" s="606"/>
      <c r="UGR4" s="606"/>
      <c r="UGS4" s="606"/>
      <c r="UGT4" s="606"/>
      <c r="UGU4" s="606"/>
      <c r="UGV4" s="606"/>
      <c r="UGW4" s="606"/>
      <c r="UGX4" s="606"/>
      <c r="UGY4" s="606"/>
      <c r="UGZ4" s="606"/>
      <c r="UHA4" s="606"/>
      <c r="UHB4" s="606"/>
      <c r="UHC4" s="606"/>
      <c r="UHD4" s="606"/>
      <c r="UHE4" s="606"/>
      <c r="UHF4" s="606"/>
      <c r="UHG4" s="606"/>
      <c r="UHH4" s="606"/>
      <c r="UHI4" s="606"/>
      <c r="UHJ4" s="606"/>
      <c r="UHK4" s="606"/>
      <c r="UHL4" s="606"/>
      <c r="UHM4" s="606"/>
      <c r="UHN4" s="606"/>
      <c r="UHO4" s="606"/>
      <c r="UHP4" s="606"/>
      <c r="UHQ4" s="606"/>
      <c r="UHR4" s="606"/>
      <c r="UHS4" s="606"/>
      <c r="UHT4" s="606"/>
      <c r="UHU4" s="606"/>
      <c r="UHV4" s="606"/>
      <c r="UHW4" s="606"/>
      <c r="UHX4" s="606"/>
      <c r="UHY4" s="606"/>
      <c r="UHZ4" s="606"/>
      <c r="UIA4" s="606"/>
      <c r="UIB4" s="606"/>
      <c r="UIC4" s="606"/>
      <c r="UID4" s="606"/>
      <c r="UIE4" s="606"/>
      <c r="UIF4" s="606"/>
      <c r="UIG4" s="606"/>
      <c r="UIH4" s="606"/>
      <c r="UII4" s="606"/>
      <c r="UIJ4" s="606"/>
      <c r="UIK4" s="606"/>
      <c r="UIL4" s="606"/>
      <c r="UIM4" s="606"/>
      <c r="UIN4" s="606"/>
      <c r="UIO4" s="606"/>
      <c r="UIP4" s="606"/>
      <c r="UIQ4" s="606"/>
      <c r="UIR4" s="606"/>
      <c r="UIS4" s="606"/>
      <c r="UIT4" s="606"/>
      <c r="UIU4" s="606"/>
      <c r="UIV4" s="606"/>
      <c r="UIW4" s="606"/>
      <c r="UIX4" s="606"/>
      <c r="UIY4" s="606"/>
      <c r="UIZ4" s="606"/>
      <c r="UJA4" s="606"/>
      <c r="UJB4" s="606"/>
      <c r="UJC4" s="606"/>
      <c r="UJD4" s="606"/>
      <c r="UJE4" s="606"/>
      <c r="UJF4" s="606"/>
      <c r="UJG4" s="606"/>
      <c r="UJH4" s="606"/>
      <c r="UJI4" s="606"/>
      <c r="UJJ4" s="606"/>
      <c r="UJK4" s="606"/>
      <c r="UJL4" s="606"/>
      <c r="UJM4" s="606"/>
      <c r="UJN4" s="606"/>
      <c r="UJO4" s="606"/>
      <c r="UJP4" s="606"/>
      <c r="UJQ4" s="606"/>
      <c r="UJR4" s="606"/>
      <c r="UJS4" s="606"/>
      <c r="UJT4" s="606"/>
      <c r="UJU4" s="606"/>
      <c r="UJV4" s="606"/>
      <c r="UJW4" s="606"/>
      <c r="UJX4" s="606"/>
      <c r="UJY4" s="606"/>
      <c r="UJZ4" s="606"/>
      <c r="UKA4" s="606"/>
      <c r="UKB4" s="606"/>
      <c r="UKC4" s="606"/>
      <c r="UKD4" s="606"/>
      <c r="UKE4" s="606"/>
      <c r="UKF4" s="606"/>
      <c r="UKG4" s="606"/>
      <c r="UKH4" s="606"/>
      <c r="UKI4" s="606"/>
      <c r="UKJ4" s="606"/>
      <c r="UKK4" s="606"/>
      <c r="UKL4" s="606"/>
      <c r="UKM4" s="606"/>
      <c r="UKN4" s="606"/>
      <c r="UKO4" s="606"/>
      <c r="UKP4" s="606"/>
      <c r="UKQ4" s="606"/>
      <c r="UKR4" s="606"/>
      <c r="UKS4" s="606"/>
      <c r="UKT4" s="606"/>
      <c r="UKU4" s="606"/>
      <c r="UKV4" s="606"/>
      <c r="UKW4" s="606"/>
      <c r="UKX4" s="606"/>
      <c r="UKY4" s="606"/>
      <c r="UKZ4" s="606"/>
      <c r="ULA4" s="606"/>
      <c r="ULB4" s="606"/>
      <c r="ULC4" s="606"/>
      <c r="ULD4" s="606"/>
      <c r="ULE4" s="606"/>
      <c r="ULF4" s="606"/>
      <c r="ULG4" s="606"/>
      <c r="ULH4" s="606"/>
      <c r="ULI4" s="606"/>
      <c r="ULJ4" s="606"/>
      <c r="ULK4" s="606"/>
      <c r="ULL4" s="606"/>
      <c r="ULM4" s="606"/>
      <c r="ULN4" s="606"/>
      <c r="ULO4" s="606"/>
      <c r="ULP4" s="606"/>
      <c r="ULQ4" s="606"/>
      <c r="ULR4" s="606"/>
      <c r="ULS4" s="606"/>
      <c r="ULT4" s="606"/>
      <c r="ULU4" s="606"/>
      <c r="ULV4" s="606"/>
      <c r="ULW4" s="606"/>
      <c r="ULX4" s="606"/>
      <c r="ULY4" s="606"/>
      <c r="ULZ4" s="606"/>
      <c r="UMA4" s="606"/>
      <c r="UMB4" s="606"/>
      <c r="UMC4" s="606"/>
      <c r="UMD4" s="606"/>
      <c r="UME4" s="606"/>
      <c r="UMF4" s="606"/>
      <c r="UMG4" s="606"/>
      <c r="UMH4" s="606"/>
      <c r="UMI4" s="606"/>
      <c r="UMJ4" s="606"/>
      <c r="UMK4" s="606"/>
      <c r="UML4" s="606"/>
      <c r="UMM4" s="606"/>
      <c r="UMN4" s="606"/>
      <c r="UMO4" s="606"/>
      <c r="UMP4" s="606"/>
      <c r="UMQ4" s="606"/>
      <c r="UMR4" s="606"/>
      <c r="UMS4" s="606"/>
      <c r="UMT4" s="606"/>
      <c r="UMU4" s="606"/>
      <c r="UMV4" s="606"/>
      <c r="UMW4" s="606"/>
      <c r="UMX4" s="606"/>
      <c r="UMY4" s="606"/>
      <c r="UMZ4" s="606"/>
      <c r="UNA4" s="606"/>
      <c r="UNB4" s="606"/>
      <c r="UNC4" s="606"/>
      <c r="UND4" s="606"/>
      <c r="UNE4" s="606"/>
      <c r="UNF4" s="606"/>
      <c r="UNG4" s="606"/>
      <c r="UNH4" s="606"/>
      <c r="UNI4" s="606"/>
      <c r="UNJ4" s="606"/>
      <c r="UNK4" s="606"/>
      <c r="UNL4" s="606"/>
      <c r="UNM4" s="606"/>
      <c r="UNN4" s="606"/>
      <c r="UNO4" s="606"/>
      <c r="UNP4" s="606"/>
      <c r="UNQ4" s="606"/>
      <c r="UNR4" s="606"/>
      <c r="UNS4" s="606"/>
      <c r="UNT4" s="606"/>
      <c r="UNU4" s="606"/>
      <c r="UNV4" s="606"/>
      <c r="UNW4" s="606"/>
      <c r="UNX4" s="606"/>
      <c r="UNY4" s="606"/>
      <c r="UNZ4" s="606"/>
      <c r="UOA4" s="606"/>
      <c r="UOB4" s="606"/>
      <c r="UOC4" s="606"/>
      <c r="UOD4" s="606"/>
      <c r="UOE4" s="606"/>
      <c r="UOF4" s="606"/>
      <c r="UOG4" s="606"/>
      <c r="UOH4" s="606"/>
      <c r="UOI4" s="606"/>
      <c r="UOJ4" s="606"/>
      <c r="UOK4" s="606"/>
      <c r="UOL4" s="606"/>
      <c r="UOM4" s="606"/>
      <c r="UON4" s="606"/>
      <c r="UOO4" s="606"/>
      <c r="UOP4" s="606"/>
      <c r="UOQ4" s="606"/>
      <c r="UOR4" s="606"/>
      <c r="UOS4" s="606"/>
      <c r="UOT4" s="606"/>
      <c r="UOU4" s="606"/>
      <c r="UOV4" s="606"/>
      <c r="UOW4" s="606"/>
      <c r="UOX4" s="606"/>
      <c r="UOY4" s="606"/>
      <c r="UOZ4" s="606"/>
      <c r="UPA4" s="606"/>
      <c r="UPB4" s="606"/>
      <c r="UPC4" s="606"/>
      <c r="UPD4" s="606"/>
      <c r="UPE4" s="606"/>
      <c r="UPF4" s="606"/>
      <c r="UPG4" s="606"/>
      <c r="UPH4" s="606"/>
      <c r="UPI4" s="606"/>
      <c r="UPJ4" s="606"/>
      <c r="UPK4" s="606"/>
      <c r="UPL4" s="606"/>
      <c r="UPM4" s="606"/>
      <c r="UPN4" s="606"/>
      <c r="UPO4" s="606"/>
      <c r="UPP4" s="606"/>
      <c r="UPQ4" s="606"/>
      <c r="UPR4" s="606"/>
      <c r="UPS4" s="606"/>
      <c r="UPT4" s="606"/>
      <c r="UPU4" s="606"/>
      <c r="UPV4" s="606"/>
      <c r="UPW4" s="606"/>
      <c r="UPX4" s="606"/>
      <c r="UPY4" s="606"/>
      <c r="UPZ4" s="606"/>
      <c r="UQA4" s="606"/>
      <c r="UQB4" s="606"/>
      <c r="UQC4" s="606"/>
      <c r="UQD4" s="606"/>
      <c r="UQE4" s="606"/>
      <c r="UQF4" s="606"/>
      <c r="UQG4" s="606"/>
      <c r="UQH4" s="606"/>
      <c r="UQI4" s="606"/>
      <c r="UQJ4" s="606"/>
      <c r="UQK4" s="606"/>
      <c r="UQL4" s="606"/>
      <c r="UQM4" s="606"/>
      <c r="UQN4" s="606"/>
      <c r="UQO4" s="606"/>
      <c r="UQP4" s="606"/>
      <c r="UQQ4" s="606"/>
      <c r="UQR4" s="606"/>
      <c r="UQS4" s="606"/>
      <c r="UQT4" s="606"/>
      <c r="UQU4" s="606"/>
      <c r="UQV4" s="606"/>
      <c r="UQW4" s="606"/>
      <c r="UQX4" s="606"/>
      <c r="UQY4" s="606"/>
      <c r="UQZ4" s="606"/>
      <c r="URA4" s="606"/>
      <c r="URB4" s="606"/>
      <c r="URC4" s="606"/>
      <c r="URD4" s="606"/>
      <c r="URE4" s="606"/>
      <c r="URF4" s="606"/>
      <c r="URG4" s="606"/>
      <c r="URH4" s="606"/>
      <c r="URI4" s="606"/>
      <c r="URJ4" s="606"/>
      <c r="URK4" s="606"/>
      <c r="URL4" s="606"/>
      <c r="URM4" s="606"/>
      <c r="URN4" s="606"/>
      <c r="URO4" s="606"/>
      <c r="URP4" s="606"/>
      <c r="URQ4" s="606"/>
      <c r="URR4" s="606"/>
      <c r="URS4" s="606"/>
      <c r="URT4" s="606"/>
      <c r="URU4" s="606"/>
      <c r="URV4" s="606"/>
      <c r="URW4" s="606"/>
      <c r="URX4" s="606"/>
      <c r="URY4" s="606"/>
      <c r="URZ4" s="606"/>
      <c r="USA4" s="606"/>
      <c r="USB4" s="606"/>
      <c r="USC4" s="606"/>
      <c r="USD4" s="606"/>
      <c r="USE4" s="606"/>
      <c r="USF4" s="606"/>
      <c r="USG4" s="606"/>
      <c r="USH4" s="606"/>
      <c r="USI4" s="606"/>
      <c r="USJ4" s="606"/>
      <c r="USK4" s="606"/>
      <c r="USL4" s="606"/>
      <c r="USM4" s="606"/>
      <c r="USN4" s="606"/>
      <c r="USO4" s="606"/>
      <c r="USP4" s="606"/>
      <c r="USQ4" s="606"/>
      <c r="USR4" s="606"/>
      <c r="USS4" s="606"/>
      <c r="UST4" s="606"/>
      <c r="USU4" s="606"/>
      <c r="USV4" s="606"/>
      <c r="USW4" s="606"/>
      <c r="USX4" s="606"/>
      <c r="USY4" s="606"/>
      <c r="USZ4" s="606"/>
      <c r="UTA4" s="606"/>
      <c r="UTB4" s="606"/>
      <c r="UTC4" s="606"/>
      <c r="UTD4" s="606"/>
      <c r="UTE4" s="606"/>
      <c r="UTF4" s="606"/>
      <c r="UTG4" s="606"/>
      <c r="UTH4" s="606"/>
      <c r="UTI4" s="606"/>
      <c r="UTJ4" s="606"/>
      <c r="UTK4" s="606"/>
      <c r="UTL4" s="606"/>
      <c r="UTM4" s="606"/>
      <c r="UTN4" s="606"/>
      <c r="UTO4" s="606"/>
      <c r="UTP4" s="606"/>
      <c r="UTQ4" s="606"/>
      <c r="UTR4" s="606"/>
      <c r="UTS4" s="606"/>
      <c r="UTT4" s="606"/>
      <c r="UTU4" s="606"/>
      <c r="UTV4" s="606"/>
      <c r="UTW4" s="606"/>
      <c r="UTX4" s="606"/>
      <c r="UTY4" s="606"/>
      <c r="UTZ4" s="606"/>
      <c r="UUA4" s="606"/>
      <c r="UUB4" s="606"/>
      <c r="UUC4" s="606"/>
      <c r="UUD4" s="606"/>
      <c r="UUE4" s="606"/>
      <c r="UUF4" s="606"/>
      <c r="UUG4" s="606"/>
      <c r="UUH4" s="606"/>
      <c r="UUI4" s="606"/>
      <c r="UUJ4" s="606"/>
      <c r="UUK4" s="606"/>
      <c r="UUL4" s="606"/>
      <c r="UUM4" s="606"/>
      <c r="UUN4" s="606"/>
      <c r="UUO4" s="606"/>
      <c r="UUP4" s="606"/>
      <c r="UUQ4" s="606"/>
      <c r="UUR4" s="606"/>
      <c r="UUS4" s="606"/>
      <c r="UUT4" s="606"/>
      <c r="UUU4" s="606"/>
      <c r="UUV4" s="606"/>
      <c r="UUW4" s="606"/>
      <c r="UUX4" s="606"/>
      <c r="UUY4" s="606"/>
      <c r="UUZ4" s="606"/>
      <c r="UVA4" s="606"/>
      <c r="UVB4" s="606"/>
      <c r="UVC4" s="606"/>
      <c r="UVD4" s="606"/>
      <c r="UVE4" s="606"/>
      <c r="UVF4" s="606"/>
      <c r="UVG4" s="606"/>
      <c r="UVH4" s="606"/>
      <c r="UVI4" s="606"/>
      <c r="UVJ4" s="606"/>
      <c r="UVK4" s="606"/>
      <c r="UVL4" s="606"/>
      <c r="UVM4" s="606"/>
      <c r="UVN4" s="606"/>
      <c r="UVO4" s="606"/>
      <c r="UVP4" s="606"/>
      <c r="UVQ4" s="606"/>
      <c r="UVR4" s="606"/>
      <c r="UVS4" s="606"/>
      <c r="UVT4" s="606"/>
      <c r="UVU4" s="606"/>
      <c r="UVV4" s="606"/>
      <c r="UVW4" s="606"/>
      <c r="UVX4" s="606"/>
      <c r="UVY4" s="606"/>
      <c r="UVZ4" s="606"/>
      <c r="UWA4" s="606"/>
      <c r="UWB4" s="606"/>
      <c r="UWC4" s="606"/>
      <c r="UWD4" s="606"/>
      <c r="UWE4" s="606"/>
      <c r="UWF4" s="606"/>
      <c r="UWG4" s="606"/>
      <c r="UWH4" s="606"/>
      <c r="UWI4" s="606"/>
      <c r="UWJ4" s="606"/>
      <c r="UWK4" s="606"/>
      <c r="UWL4" s="606"/>
      <c r="UWM4" s="606"/>
      <c r="UWN4" s="606"/>
      <c r="UWO4" s="606"/>
      <c r="UWP4" s="606"/>
      <c r="UWQ4" s="606"/>
      <c r="UWR4" s="606"/>
      <c r="UWS4" s="606"/>
      <c r="UWT4" s="606"/>
      <c r="UWU4" s="606"/>
      <c r="UWV4" s="606"/>
      <c r="UWW4" s="606"/>
      <c r="UWX4" s="606"/>
      <c r="UWY4" s="606"/>
      <c r="UWZ4" s="606"/>
      <c r="UXA4" s="606"/>
      <c r="UXB4" s="606"/>
      <c r="UXC4" s="606"/>
      <c r="UXD4" s="606"/>
      <c r="UXE4" s="606"/>
      <c r="UXF4" s="606"/>
      <c r="UXG4" s="606"/>
      <c r="UXH4" s="606"/>
      <c r="UXI4" s="606"/>
      <c r="UXJ4" s="606"/>
      <c r="UXK4" s="606"/>
      <c r="UXL4" s="606"/>
      <c r="UXM4" s="606"/>
      <c r="UXN4" s="606"/>
      <c r="UXO4" s="606"/>
      <c r="UXP4" s="606"/>
      <c r="UXQ4" s="606"/>
      <c r="UXR4" s="606"/>
      <c r="UXS4" s="606"/>
      <c r="UXT4" s="606"/>
      <c r="UXU4" s="606"/>
      <c r="UXV4" s="606"/>
      <c r="UXW4" s="606"/>
      <c r="UXX4" s="606"/>
      <c r="UXY4" s="606"/>
      <c r="UXZ4" s="606"/>
      <c r="UYA4" s="606"/>
      <c r="UYB4" s="606"/>
      <c r="UYC4" s="606"/>
      <c r="UYD4" s="606"/>
      <c r="UYE4" s="606"/>
      <c r="UYF4" s="606"/>
      <c r="UYG4" s="606"/>
      <c r="UYH4" s="606"/>
      <c r="UYI4" s="606"/>
      <c r="UYJ4" s="606"/>
      <c r="UYK4" s="606"/>
      <c r="UYL4" s="606"/>
      <c r="UYM4" s="606"/>
      <c r="UYN4" s="606"/>
      <c r="UYO4" s="606"/>
      <c r="UYP4" s="606"/>
      <c r="UYQ4" s="606"/>
      <c r="UYR4" s="606"/>
      <c r="UYS4" s="606"/>
      <c r="UYT4" s="606"/>
      <c r="UYU4" s="606"/>
      <c r="UYV4" s="606"/>
      <c r="UYW4" s="606"/>
      <c r="UYX4" s="606"/>
      <c r="UYY4" s="606"/>
      <c r="UYZ4" s="606"/>
      <c r="UZA4" s="606"/>
      <c r="UZB4" s="606"/>
      <c r="UZC4" s="606"/>
      <c r="UZD4" s="606"/>
      <c r="UZE4" s="606"/>
      <c r="UZF4" s="606"/>
      <c r="UZG4" s="606"/>
      <c r="UZH4" s="606"/>
      <c r="UZI4" s="606"/>
      <c r="UZJ4" s="606"/>
      <c r="UZK4" s="606"/>
      <c r="UZL4" s="606"/>
      <c r="UZM4" s="606"/>
      <c r="UZN4" s="606"/>
      <c r="UZO4" s="606"/>
      <c r="UZP4" s="606"/>
      <c r="UZQ4" s="606"/>
      <c r="UZR4" s="606"/>
      <c r="UZS4" s="606"/>
      <c r="UZT4" s="606"/>
      <c r="UZU4" s="606"/>
      <c r="UZV4" s="606"/>
      <c r="UZW4" s="606"/>
      <c r="UZX4" s="606"/>
      <c r="UZY4" s="606"/>
      <c r="UZZ4" s="606"/>
      <c r="VAA4" s="606"/>
      <c r="VAB4" s="606"/>
      <c r="VAC4" s="606"/>
      <c r="VAD4" s="606"/>
      <c r="VAE4" s="606"/>
      <c r="VAF4" s="606"/>
      <c r="VAG4" s="606"/>
      <c r="VAH4" s="606"/>
      <c r="VAI4" s="606"/>
      <c r="VAJ4" s="606"/>
      <c r="VAK4" s="606"/>
      <c r="VAL4" s="606"/>
      <c r="VAM4" s="606"/>
      <c r="VAN4" s="606"/>
      <c r="VAO4" s="606"/>
      <c r="VAP4" s="606"/>
      <c r="VAQ4" s="606"/>
      <c r="VAR4" s="606"/>
      <c r="VAS4" s="606"/>
      <c r="VAT4" s="606"/>
      <c r="VAU4" s="606"/>
      <c r="VAV4" s="606"/>
      <c r="VAW4" s="606"/>
      <c r="VAX4" s="606"/>
      <c r="VAY4" s="606"/>
      <c r="VAZ4" s="606"/>
      <c r="VBA4" s="606"/>
      <c r="VBB4" s="606"/>
      <c r="VBC4" s="606"/>
      <c r="VBD4" s="606"/>
      <c r="VBE4" s="606"/>
      <c r="VBF4" s="606"/>
      <c r="VBG4" s="606"/>
      <c r="VBH4" s="606"/>
      <c r="VBI4" s="606"/>
      <c r="VBJ4" s="606"/>
      <c r="VBK4" s="606"/>
      <c r="VBL4" s="606"/>
      <c r="VBM4" s="606"/>
      <c r="VBN4" s="606"/>
      <c r="VBO4" s="606"/>
      <c r="VBP4" s="606"/>
      <c r="VBQ4" s="606"/>
      <c r="VBR4" s="606"/>
      <c r="VBS4" s="606"/>
      <c r="VBT4" s="606"/>
      <c r="VBU4" s="606"/>
      <c r="VBV4" s="606"/>
      <c r="VBW4" s="606"/>
      <c r="VBX4" s="606"/>
      <c r="VBY4" s="606"/>
      <c r="VBZ4" s="606"/>
      <c r="VCA4" s="606"/>
      <c r="VCB4" s="606"/>
      <c r="VCC4" s="606"/>
      <c r="VCD4" s="606"/>
      <c r="VCE4" s="606"/>
      <c r="VCF4" s="606"/>
      <c r="VCG4" s="606"/>
      <c r="VCH4" s="606"/>
      <c r="VCI4" s="606"/>
      <c r="VCJ4" s="606"/>
      <c r="VCK4" s="606"/>
      <c r="VCL4" s="606"/>
      <c r="VCM4" s="606"/>
      <c r="VCN4" s="606"/>
      <c r="VCO4" s="606"/>
      <c r="VCP4" s="606"/>
      <c r="VCQ4" s="606"/>
      <c r="VCR4" s="606"/>
      <c r="VCS4" s="606"/>
      <c r="VCT4" s="606"/>
      <c r="VCU4" s="606"/>
      <c r="VCV4" s="606"/>
      <c r="VCW4" s="606"/>
      <c r="VCX4" s="606"/>
      <c r="VCY4" s="606"/>
      <c r="VCZ4" s="606"/>
      <c r="VDA4" s="606"/>
      <c r="VDB4" s="606"/>
      <c r="VDC4" s="606"/>
      <c r="VDD4" s="606"/>
      <c r="VDE4" s="606"/>
      <c r="VDF4" s="606"/>
      <c r="VDG4" s="606"/>
      <c r="VDH4" s="606"/>
      <c r="VDI4" s="606"/>
      <c r="VDJ4" s="606"/>
      <c r="VDK4" s="606"/>
      <c r="VDL4" s="606"/>
      <c r="VDM4" s="606"/>
      <c r="VDN4" s="606"/>
      <c r="VDO4" s="606"/>
      <c r="VDP4" s="606"/>
      <c r="VDQ4" s="606"/>
      <c r="VDR4" s="606"/>
      <c r="VDS4" s="606"/>
      <c r="VDT4" s="606"/>
      <c r="VDU4" s="606"/>
      <c r="VDV4" s="606"/>
      <c r="VDW4" s="606"/>
      <c r="VDX4" s="606"/>
      <c r="VDY4" s="606"/>
      <c r="VDZ4" s="606"/>
      <c r="VEA4" s="606"/>
      <c r="VEB4" s="606"/>
      <c r="VEC4" s="606"/>
      <c r="VED4" s="606"/>
      <c r="VEE4" s="606"/>
      <c r="VEF4" s="606"/>
      <c r="VEG4" s="606"/>
      <c r="VEH4" s="606"/>
      <c r="VEI4" s="606"/>
      <c r="VEJ4" s="606"/>
      <c r="VEK4" s="606"/>
      <c r="VEL4" s="606"/>
      <c r="VEM4" s="606"/>
      <c r="VEN4" s="606"/>
      <c r="VEO4" s="606"/>
      <c r="VEP4" s="606"/>
      <c r="VEQ4" s="606"/>
      <c r="VER4" s="606"/>
      <c r="VES4" s="606"/>
      <c r="VET4" s="606"/>
      <c r="VEU4" s="606"/>
      <c r="VEV4" s="606"/>
      <c r="VEW4" s="606"/>
      <c r="VEX4" s="606"/>
      <c r="VEY4" s="606"/>
      <c r="VEZ4" s="606"/>
      <c r="VFA4" s="606"/>
      <c r="VFB4" s="606"/>
      <c r="VFC4" s="606"/>
      <c r="VFD4" s="606"/>
      <c r="VFE4" s="606"/>
      <c r="VFF4" s="606"/>
      <c r="VFG4" s="606"/>
      <c r="VFH4" s="606"/>
      <c r="VFI4" s="606"/>
      <c r="VFJ4" s="606"/>
      <c r="VFK4" s="606"/>
      <c r="VFL4" s="606"/>
      <c r="VFM4" s="606"/>
      <c r="VFN4" s="606"/>
      <c r="VFO4" s="606"/>
      <c r="VFP4" s="606"/>
      <c r="VFQ4" s="606"/>
      <c r="VFR4" s="606"/>
      <c r="VFS4" s="606"/>
      <c r="VFT4" s="606"/>
      <c r="VFU4" s="606"/>
      <c r="VFV4" s="606"/>
      <c r="VFW4" s="606"/>
      <c r="VFX4" s="606"/>
      <c r="VFY4" s="606"/>
      <c r="VFZ4" s="606"/>
      <c r="VGA4" s="606"/>
      <c r="VGB4" s="606"/>
      <c r="VGC4" s="606"/>
      <c r="VGD4" s="606"/>
      <c r="VGE4" s="606"/>
      <c r="VGF4" s="606"/>
      <c r="VGG4" s="606"/>
      <c r="VGH4" s="606"/>
      <c r="VGI4" s="606"/>
      <c r="VGJ4" s="606"/>
      <c r="VGK4" s="606"/>
      <c r="VGL4" s="606"/>
      <c r="VGM4" s="606"/>
      <c r="VGN4" s="606"/>
      <c r="VGO4" s="606"/>
      <c r="VGP4" s="606"/>
      <c r="VGQ4" s="606"/>
      <c r="VGR4" s="606"/>
      <c r="VGS4" s="606"/>
      <c r="VGT4" s="606"/>
      <c r="VGU4" s="606"/>
      <c r="VGV4" s="606"/>
      <c r="VGW4" s="606"/>
      <c r="VGX4" s="606"/>
      <c r="VGY4" s="606"/>
      <c r="VGZ4" s="606"/>
      <c r="VHA4" s="606"/>
      <c r="VHB4" s="606"/>
      <c r="VHC4" s="606"/>
      <c r="VHD4" s="606"/>
      <c r="VHE4" s="606"/>
      <c r="VHF4" s="606"/>
      <c r="VHG4" s="606"/>
      <c r="VHH4" s="606"/>
      <c r="VHI4" s="606"/>
      <c r="VHJ4" s="606"/>
      <c r="VHK4" s="606"/>
      <c r="VHL4" s="606"/>
      <c r="VHM4" s="606"/>
      <c r="VHN4" s="606"/>
      <c r="VHO4" s="606"/>
      <c r="VHP4" s="606"/>
      <c r="VHQ4" s="606"/>
      <c r="VHR4" s="606"/>
      <c r="VHS4" s="606"/>
      <c r="VHT4" s="606"/>
      <c r="VHU4" s="606"/>
      <c r="VHV4" s="606"/>
      <c r="VHW4" s="606"/>
      <c r="VHX4" s="606"/>
      <c r="VHY4" s="606"/>
      <c r="VHZ4" s="606"/>
      <c r="VIA4" s="606"/>
      <c r="VIB4" s="606"/>
      <c r="VIC4" s="606"/>
      <c r="VID4" s="606"/>
      <c r="VIE4" s="606"/>
      <c r="VIF4" s="606"/>
      <c r="VIG4" s="606"/>
      <c r="VIH4" s="606"/>
      <c r="VII4" s="606"/>
      <c r="VIJ4" s="606"/>
      <c r="VIK4" s="606"/>
      <c r="VIL4" s="606"/>
      <c r="VIM4" s="606"/>
      <c r="VIN4" s="606"/>
      <c r="VIO4" s="606"/>
      <c r="VIP4" s="606"/>
      <c r="VIQ4" s="606"/>
      <c r="VIR4" s="606"/>
      <c r="VIS4" s="606"/>
      <c r="VIT4" s="606"/>
      <c r="VIU4" s="606"/>
      <c r="VIV4" s="606"/>
      <c r="VIW4" s="606"/>
      <c r="VIX4" s="606"/>
      <c r="VIY4" s="606"/>
      <c r="VIZ4" s="606"/>
      <c r="VJA4" s="606"/>
      <c r="VJB4" s="606"/>
      <c r="VJC4" s="606"/>
      <c r="VJD4" s="606"/>
      <c r="VJE4" s="606"/>
      <c r="VJF4" s="606"/>
      <c r="VJG4" s="606"/>
      <c r="VJH4" s="606"/>
      <c r="VJI4" s="606"/>
      <c r="VJJ4" s="606"/>
      <c r="VJK4" s="606"/>
      <c r="VJL4" s="606"/>
      <c r="VJM4" s="606"/>
      <c r="VJN4" s="606"/>
      <c r="VJO4" s="606"/>
      <c r="VJP4" s="606"/>
      <c r="VJQ4" s="606"/>
      <c r="VJR4" s="606"/>
      <c r="VJS4" s="606"/>
      <c r="VJT4" s="606"/>
      <c r="VJU4" s="606"/>
      <c r="VJV4" s="606"/>
      <c r="VJW4" s="606"/>
      <c r="VJX4" s="606"/>
      <c r="VJY4" s="606"/>
      <c r="VJZ4" s="606"/>
      <c r="VKA4" s="606"/>
      <c r="VKB4" s="606"/>
      <c r="VKC4" s="606"/>
      <c r="VKD4" s="606"/>
      <c r="VKE4" s="606"/>
      <c r="VKF4" s="606"/>
      <c r="VKG4" s="606"/>
      <c r="VKH4" s="606"/>
      <c r="VKI4" s="606"/>
      <c r="VKJ4" s="606"/>
      <c r="VKK4" s="606"/>
      <c r="VKL4" s="606"/>
      <c r="VKM4" s="606"/>
      <c r="VKN4" s="606"/>
      <c r="VKO4" s="606"/>
      <c r="VKP4" s="606"/>
      <c r="VKQ4" s="606"/>
      <c r="VKR4" s="606"/>
      <c r="VKS4" s="606"/>
      <c r="VKT4" s="606"/>
      <c r="VKU4" s="606"/>
      <c r="VKV4" s="606"/>
      <c r="VKW4" s="606"/>
      <c r="VKX4" s="606"/>
      <c r="VKY4" s="606"/>
      <c r="VKZ4" s="606"/>
      <c r="VLA4" s="606"/>
      <c r="VLB4" s="606"/>
      <c r="VLC4" s="606"/>
      <c r="VLD4" s="606"/>
      <c r="VLE4" s="606"/>
      <c r="VLF4" s="606"/>
      <c r="VLG4" s="606"/>
      <c r="VLH4" s="606"/>
      <c r="VLI4" s="606"/>
      <c r="VLJ4" s="606"/>
      <c r="VLK4" s="606"/>
      <c r="VLL4" s="606"/>
      <c r="VLM4" s="606"/>
      <c r="VLN4" s="606"/>
      <c r="VLO4" s="606"/>
      <c r="VLP4" s="606"/>
      <c r="VLQ4" s="606"/>
      <c r="VLR4" s="606"/>
      <c r="VLS4" s="606"/>
      <c r="VLT4" s="606"/>
      <c r="VLU4" s="606"/>
      <c r="VLV4" s="606"/>
      <c r="VLW4" s="606"/>
      <c r="VLX4" s="606"/>
      <c r="VLY4" s="606"/>
      <c r="VLZ4" s="606"/>
      <c r="VMA4" s="606"/>
      <c r="VMB4" s="606"/>
      <c r="VMC4" s="606"/>
      <c r="VMD4" s="606"/>
      <c r="VME4" s="606"/>
      <c r="VMF4" s="606"/>
      <c r="VMG4" s="606"/>
      <c r="VMH4" s="606"/>
      <c r="VMI4" s="606"/>
      <c r="VMJ4" s="606"/>
      <c r="VMK4" s="606"/>
      <c r="VML4" s="606"/>
      <c r="VMM4" s="606"/>
      <c r="VMN4" s="606"/>
      <c r="VMO4" s="606"/>
      <c r="VMP4" s="606"/>
      <c r="VMQ4" s="606"/>
      <c r="VMR4" s="606"/>
      <c r="VMS4" s="606"/>
      <c r="VMT4" s="606"/>
      <c r="VMU4" s="606"/>
      <c r="VMV4" s="606"/>
      <c r="VMW4" s="606"/>
      <c r="VMX4" s="606"/>
      <c r="VMY4" s="606"/>
      <c r="VMZ4" s="606"/>
      <c r="VNA4" s="606"/>
      <c r="VNB4" s="606"/>
      <c r="VNC4" s="606"/>
      <c r="VND4" s="606"/>
      <c r="VNE4" s="606"/>
      <c r="VNF4" s="606"/>
      <c r="VNG4" s="606"/>
      <c r="VNH4" s="606"/>
      <c r="VNI4" s="606"/>
      <c r="VNJ4" s="606"/>
      <c r="VNK4" s="606"/>
      <c r="VNL4" s="606"/>
      <c r="VNM4" s="606"/>
      <c r="VNN4" s="606"/>
      <c r="VNO4" s="606"/>
      <c r="VNP4" s="606"/>
      <c r="VNQ4" s="606"/>
      <c r="VNR4" s="606"/>
      <c r="VNS4" s="606"/>
      <c r="VNT4" s="606"/>
      <c r="VNU4" s="606"/>
      <c r="VNV4" s="606"/>
      <c r="VNW4" s="606"/>
      <c r="VNX4" s="606"/>
      <c r="VNY4" s="606"/>
      <c r="VNZ4" s="606"/>
      <c r="VOA4" s="606"/>
      <c r="VOB4" s="606"/>
      <c r="VOC4" s="606"/>
      <c r="VOD4" s="606"/>
      <c r="VOE4" s="606"/>
      <c r="VOF4" s="606"/>
      <c r="VOG4" s="606"/>
      <c r="VOH4" s="606"/>
      <c r="VOI4" s="606"/>
      <c r="VOJ4" s="606"/>
      <c r="VOK4" s="606"/>
      <c r="VOL4" s="606"/>
      <c r="VOM4" s="606"/>
      <c r="VON4" s="606"/>
      <c r="VOO4" s="606"/>
      <c r="VOP4" s="606"/>
      <c r="VOQ4" s="606"/>
      <c r="VOR4" s="606"/>
      <c r="VOS4" s="606"/>
      <c r="VOT4" s="606"/>
      <c r="VOU4" s="606"/>
      <c r="VOV4" s="606"/>
      <c r="VOW4" s="606"/>
      <c r="VOX4" s="606"/>
      <c r="VOY4" s="606"/>
      <c r="VOZ4" s="606"/>
      <c r="VPA4" s="606"/>
      <c r="VPB4" s="606"/>
      <c r="VPC4" s="606"/>
      <c r="VPD4" s="606"/>
      <c r="VPE4" s="606"/>
      <c r="VPF4" s="606"/>
      <c r="VPG4" s="606"/>
      <c r="VPH4" s="606"/>
      <c r="VPI4" s="606"/>
      <c r="VPJ4" s="606"/>
      <c r="VPK4" s="606"/>
      <c r="VPL4" s="606"/>
      <c r="VPM4" s="606"/>
      <c r="VPN4" s="606"/>
      <c r="VPO4" s="606"/>
      <c r="VPP4" s="606"/>
      <c r="VPQ4" s="606"/>
      <c r="VPR4" s="606"/>
      <c r="VPS4" s="606"/>
      <c r="VPT4" s="606"/>
      <c r="VPU4" s="606"/>
      <c r="VPV4" s="606"/>
      <c r="VPW4" s="606"/>
      <c r="VPX4" s="606"/>
      <c r="VPY4" s="606"/>
      <c r="VPZ4" s="606"/>
      <c r="VQA4" s="606"/>
      <c r="VQB4" s="606"/>
      <c r="VQC4" s="606"/>
      <c r="VQD4" s="606"/>
      <c r="VQE4" s="606"/>
      <c r="VQF4" s="606"/>
      <c r="VQG4" s="606"/>
      <c r="VQH4" s="606"/>
      <c r="VQI4" s="606"/>
      <c r="VQJ4" s="606"/>
      <c r="VQK4" s="606"/>
      <c r="VQL4" s="606"/>
      <c r="VQM4" s="606"/>
      <c r="VQN4" s="606"/>
      <c r="VQO4" s="606"/>
      <c r="VQP4" s="606"/>
      <c r="VQQ4" s="606"/>
      <c r="VQR4" s="606"/>
      <c r="VQS4" s="606"/>
      <c r="VQT4" s="606"/>
      <c r="VQU4" s="606"/>
      <c r="VQV4" s="606"/>
      <c r="VQW4" s="606"/>
      <c r="VQX4" s="606"/>
      <c r="VQY4" s="606"/>
      <c r="VQZ4" s="606"/>
      <c r="VRA4" s="606"/>
      <c r="VRB4" s="606"/>
      <c r="VRC4" s="606"/>
      <c r="VRD4" s="606"/>
      <c r="VRE4" s="606"/>
      <c r="VRF4" s="606"/>
      <c r="VRG4" s="606"/>
      <c r="VRH4" s="606"/>
      <c r="VRI4" s="606"/>
      <c r="VRJ4" s="606"/>
      <c r="VRK4" s="606"/>
      <c r="VRL4" s="606"/>
      <c r="VRM4" s="606"/>
      <c r="VRN4" s="606"/>
      <c r="VRO4" s="606"/>
      <c r="VRP4" s="606"/>
      <c r="VRQ4" s="606"/>
      <c r="VRR4" s="606"/>
      <c r="VRS4" s="606"/>
      <c r="VRT4" s="606"/>
      <c r="VRU4" s="606"/>
      <c r="VRV4" s="606"/>
      <c r="VRW4" s="606"/>
      <c r="VRX4" s="606"/>
      <c r="VRY4" s="606"/>
      <c r="VRZ4" s="606"/>
      <c r="VSA4" s="606"/>
      <c r="VSB4" s="606"/>
      <c r="VSC4" s="606"/>
      <c r="VSD4" s="606"/>
      <c r="VSE4" s="606"/>
      <c r="VSF4" s="606"/>
      <c r="VSG4" s="606"/>
      <c r="VSH4" s="606"/>
      <c r="VSI4" s="606"/>
      <c r="VSJ4" s="606"/>
      <c r="VSK4" s="606"/>
      <c r="VSL4" s="606"/>
      <c r="VSM4" s="606"/>
      <c r="VSN4" s="606"/>
      <c r="VSO4" s="606"/>
      <c r="VSP4" s="606"/>
      <c r="VSQ4" s="606"/>
      <c r="VSR4" s="606"/>
      <c r="VSS4" s="606"/>
      <c r="VST4" s="606"/>
      <c r="VSU4" s="606"/>
      <c r="VSV4" s="606"/>
      <c r="VSW4" s="606"/>
      <c r="VSX4" s="606"/>
      <c r="VSY4" s="606"/>
      <c r="VSZ4" s="606"/>
      <c r="VTA4" s="606"/>
      <c r="VTB4" s="606"/>
      <c r="VTC4" s="606"/>
      <c r="VTD4" s="606"/>
      <c r="VTE4" s="606"/>
      <c r="VTF4" s="606"/>
      <c r="VTG4" s="606"/>
      <c r="VTH4" s="606"/>
      <c r="VTI4" s="606"/>
      <c r="VTJ4" s="606"/>
      <c r="VTK4" s="606"/>
      <c r="VTL4" s="606"/>
      <c r="VTM4" s="606"/>
      <c r="VTN4" s="606"/>
      <c r="VTO4" s="606"/>
      <c r="VTP4" s="606"/>
      <c r="VTQ4" s="606"/>
      <c r="VTR4" s="606"/>
      <c r="VTS4" s="606"/>
      <c r="VTT4" s="606"/>
      <c r="VTU4" s="606"/>
      <c r="VTV4" s="606"/>
      <c r="VTW4" s="606"/>
      <c r="VTX4" s="606"/>
      <c r="VTY4" s="606"/>
      <c r="VTZ4" s="606"/>
      <c r="VUA4" s="606"/>
      <c r="VUB4" s="606"/>
      <c r="VUC4" s="606"/>
      <c r="VUD4" s="606"/>
      <c r="VUE4" s="606"/>
      <c r="VUF4" s="606"/>
      <c r="VUG4" s="606"/>
      <c r="VUH4" s="606"/>
      <c r="VUI4" s="606"/>
      <c r="VUJ4" s="606"/>
      <c r="VUK4" s="606"/>
      <c r="VUL4" s="606"/>
      <c r="VUM4" s="606"/>
      <c r="VUN4" s="606"/>
      <c r="VUO4" s="606"/>
      <c r="VUP4" s="606"/>
      <c r="VUQ4" s="606"/>
      <c r="VUR4" s="606"/>
      <c r="VUS4" s="606"/>
      <c r="VUT4" s="606"/>
      <c r="VUU4" s="606"/>
      <c r="VUV4" s="606"/>
      <c r="VUW4" s="606"/>
      <c r="VUX4" s="606"/>
      <c r="VUY4" s="606"/>
      <c r="VUZ4" s="606"/>
      <c r="VVA4" s="606"/>
      <c r="VVB4" s="606"/>
      <c r="VVC4" s="606"/>
      <c r="VVD4" s="606"/>
      <c r="VVE4" s="606"/>
      <c r="VVF4" s="606"/>
      <c r="VVG4" s="606"/>
      <c r="VVH4" s="606"/>
      <c r="VVI4" s="606"/>
      <c r="VVJ4" s="606"/>
      <c r="VVK4" s="606"/>
      <c r="VVL4" s="606"/>
      <c r="VVM4" s="606"/>
      <c r="VVN4" s="606"/>
      <c r="VVO4" s="606"/>
      <c r="VVP4" s="606"/>
      <c r="VVQ4" s="606"/>
      <c r="VVR4" s="606"/>
      <c r="VVS4" s="606"/>
      <c r="VVT4" s="606"/>
      <c r="VVU4" s="606"/>
      <c r="VVV4" s="606"/>
      <c r="VVW4" s="606"/>
      <c r="VVX4" s="606"/>
      <c r="VVY4" s="606"/>
      <c r="VVZ4" s="606"/>
      <c r="VWA4" s="606"/>
      <c r="VWB4" s="606"/>
      <c r="VWC4" s="606"/>
      <c r="VWD4" s="606"/>
      <c r="VWE4" s="606"/>
      <c r="VWF4" s="606"/>
      <c r="VWG4" s="606"/>
      <c r="VWH4" s="606"/>
      <c r="VWI4" s="606"/>
      <c r="VWJ4" s="606"/>
      <c r="VWK4" s="606"/>
      <c r="VWL4" s="606"/>
      <c r="VWM4" s="606"/>
      <c r="VWN4" s="606"/>
      <c r="VWO4" s="606"/>
      <c r="VWP4" s="606"/>
      <c r="VWQ4" s="606"/>
      <c r="VWR4" s="606"/>
      <c r="VWS4" s="606"/>
      <c r="VWT4" s="606"/>
      <c r="VWU4" s="606"/>
      <c r="VWV4" s="606"/>
      <c r="VWW4" s="606"/>
      <c r="VWX4" s="606"/>
      <c r="VWY4" s="606"/>
      <c r="VWZ4" s="606"/>
      <c r="VXA4" s="606"/>
      <c r="VXB4" s="606"/>
      <c r="VXC4" s="606"/>
      <c r="VXD4" s="606"/>
      <c r="VXE4" s="606"/>
      <c r="VXF4" s="606"/>
      <c r="VXG4" s="606"/>
      <c r="VXH4" s="606"/>
      <c r="VXI4" s="606"/>
      <c r="VXJ4" s="606"/>
      <c r="VXK4" s="606"/>
      <c r="VXL4" s="606"/>
      <c r="VXM4" s="606"/>
      <c r="VXN4" s="606"/>
      <c r="VXO4" s="606"/>
      <c r="VXP4" s="606"/>
      <c r="VXQ4" s="606"/>
      <c r="VXR4" s="606"/>
      <c r="VXS4" s="606"/>
      <c r="VXT4" s="606"/>
      <c r="VXU4" s="606"/>
      <c r="VXV4" s="606"/>
      <c r="VXW4" s="606"/>
      <c r="VXX4" s="606"/>
      <c r="VXY4" s="606"/>
      <c r="VXZ4" s="606"/>
      <c r="VYA4" s="606"/>
      <c r="VYB4" s="606"/>
      <c r="VYC4" s="606"/>
      <c r="VYD4" s="606"/>
      <c r="VYE4" s="606"/>
      <c r="VYF4" s="606"/>
      <c r="VYG4" s="606"/>
      <c r="VYH4" s="606"/>
      <c r="VYI4" s="606"/>
      <c r="VYJ4" s="606"/>
      <c r="VYK4" s="606"/>
      <c r="VYL4" s="606"/>
      <c r="VYM4" s="606"/>
      <c r="VYN4" s="606"/>
      <c r="VYO4" s="606"/>
      <c r="VYP4" s="606"/>
      <c r="VYQ4" s="606"/>
      <c r="VYR4" s="606"/>
      <c r="VYS4" s="606"/>
      <c r="VYT4" s="606"/>
      <c r="VYU4" s="606"/>
      <c r="VYV4" s="606"/>
      <c r="VYW4" s="606"/>
      <c r="VYX4" s="606"/>
      <c r="VYY4" s="606"/>
      <c r="VYZ4" s="606"/>
      <c r="VZA4" s="606"/>
      <c r="VZB4" s="606"/>
      <c r="VZC4" s="606"/>
      <c r="VZD4" s="606"/>
      <c r="VZE4" s="606"/>
      <c r="VZF4" s="606"/>
      <c r="VZG4" s="606"/>
      <c r="VZH4" s="606"/>
      <c r="VZI4" s="606"/>
      <c r="VZJ4" s="606"/>
      <c r="VZK4" s="606"/>
      <c r="VZL4" s="606"/>
      <c r="VZM4" s="606"/>
      <c r="VZN4" s="606"/>
      <c r="VZO4" s="606"/>
      <c r="VZP4" s="606"/>
      <c r="VZQ4" s="606"/>
      <c r="VZR4" s="606"/>
      <c r="VZS4" s="606"/>
      <c r="VZT4" s="606"/>
      <c r="VZU4" s="606"/>
      <c r="VZV4" s="606"/>
      <c r="VZW4" s="606"/>
      <c r="VZX4" s="606"/>
      <c r="VZY4" s="606"/>
      <c r="VZZ4" s="606"/>
      <c r="WAA4" s="606"/>
      <c r="WAB4" s="606"/>
      <c r="WAC4" s="606"/>
      <c r="WAD4" s="606"/>
      <c r="WAE4" s="606"/>
      <c r="WAF4" s="606"/>
      <c r="WAG4" s="606"/>
      <c r="WAH4" s="606"/>
      <c r="WAI4" s="606"/>
      <c r="WAJ4" s="606"/>
      <c r="WAK4" s="606"/>
      <c r="WAL4" s="606"/>
      <c r="WAM4" s="606"/>
      <c r="WAN4" s="606"/>
      <c r="WAO4" s="606"/>
      <c r="WAP4" s="606"/>
      <c r="WAQ4" s="606"/>
      <c r="WAR4" s="606"/>
      <c r="WAS4" s="606"/>
      <c r="WAT4" s="606"/>
      <c r="WAU4" s="606"/>
      <c r="WAV4" s="606"/>
      <c r="WAW4" s="606"/>
      <c r="WAX4" s="606"/>
      <c r="WAY4" s="606"/>
      <c r="WAZ4" s="606"/>
      <c r="WBA4" s="606"/>
      <c r="WBB4" s="606"/>
      <c r="WBC4" s="606"/>
      <c r="WBD4" s="606"/>
      <c r="WBE4" s="606"/>
      <c r="WBF4" s="606"/>
      <c r="WBG4" s="606"/>
      <c r="WBH4" s="606"/>
      <c r="WBI4" s="606"/>
      <c r="WBJ4" s="606"/>
      <c r="WBK4" s="606"/>
      <c r="WBL4" s="606"/>
      <c r="WBM4" s="606"/>
      <c r="WBN4" s="606"/>
      <c r="WBO4" s="606"/>
      <c r="WBP4" s="606"/>
      <c r="WBQ4" s="606"/>
      <c r="WBR4" s="606"/>
      <c r="WBS4" s="606"/>
      <c r="WBT4" s="606"/>
      <c r="WBU4" s="606"/>
      <c r="WBV4" s="606"/>
      <c r="WBW4" s="606"/>
      <c r="WBX4" s="606"/>
      <c r="WBY4" s="606"/>
      <c r="WBZ4" s="606"/>
      <c r="WCA4" s="606"/>
      <c r="WCB4" s="606"/>
      <c r="WCC4" s="606"/>
      <c r="WCD4" s="606"/>
      <c r="WCE4" s="606"/>
      <c r="WCF4" s="606"/>
      <c r="WCG4" s="606"/>
      <c r="WCH4" s="606"/>
      <c r="WCI4" s="606"/>
      <c r="WCJ4" s="606"/>
      <c r="WCK4" s="606"/>
      <c r="WCL4" s="606"/>
      <c r="WCM4" s="606"/>
      <c r="WCN4" s="606"/>
      <c r="WCO4" s="606"/>
      <c r="WCP4" s="606"/>
      <c r="WCQ4" s="606"/>
      <c r="WCR4" s="606"/>
      <c r="WCS4" s="606"/>
      <c r="WCT4" s="606"/>
      <c r="WCU4" s="606"/>
      <c r="WCV4" s="606"/>
      <c r="WCW4" s="606"/>
      <c r="WCX4" s="606"/>
      <c r="WCY4" s="606"/>
      <c r="WCZ4" s="606"/>
      <c r="WDA4" s="606"/>
      <c r="WDB4" s="606"/>
      <c r="WDC4" s="606"/>
      <c r="WDD4" s="606"/>
      <c r="WDE4" s="606"/>
      <c r="WDF4" s="606"/>
      <c r="WDG4" s="606"/>
      <c r="WDH4" s="606"/>
      <c r="WDI4" s="606"/>
      <c r="WDJ4" s="606"/>
      <c r="WDK4" s="606"/>
      <c r="WDL4" s="606"/>
      <c r="WDM4" s="606"/>
      <c r="WDN4" s="606"/>
      <c r="WDO4" s="606"/>
      <c r="WDP4" s="606"/>
      <c r="WDQ4" s="606"/>
      <c r="WDR4" s="606"/>
      <c r="WDS4" s="606"/>
      <c r="WDT4" s="606"/>
      <c r="WDU4" s="606"/>
      <c r="WDV4" s="606"/>
      <c r="WDW4" s="606"/>
      <c r="WDX4" s="606"/>
      <c r="WDY4" s="606"/>
      <c r="WDZ4" s="606"/>
      <c r="WEA4" s="606"/>
      <c r="WEB4" s="606"/>
      <c r="WEC4" s="606"/>
      <c r="WED4" s="606"/>
      <c r="WEE4" s="606"/>
      <c r="WEF4" s="606"/>
      <c r="WEG4" s="606"/>
      <c r="WEH4" s="606"/>
      <c r="WEI4" s="606"/>
      <c r="WEJ4" s="606"/>
      <c r="WEK4" s="606"/>
      <c r="WEL4" s="606"/>
      <c r="WEM4" s="606"/>
      <c r="WEN4" s="606"/>
      <c r="WEO4" s="606"/>
      <c r="WEP4" s="606"/>
      <c r="WEQ4" s="606"/>
      <c r="WER4" s="606"/>
      <c r="WES4" s="606"/>
      <c r="WET4" s="606"/>
      <c r="WEU4" s="606"/>
      <c r="WEV4" s="606"/>
      <c r="WEW4" s="606"/>
      <c r="WEX4" s="606"/>
      <c r="WEY4" s="606"/>
      <c r="WEZ4" s="606"/>
      <c r="WFA4" s="606"/>
      <c r="WFB4" s="606"/>
      <c r="WFC4" s="606"/>
      <c r="WFD4" s="606"/>
      <c r="WFE4" s="606"/>
      <c r="WFF4" s="606"/>
      <c r="WFG4" s="606"/>
      <c r="WFH4" s="606"/>
      <c r="WFI4" s="606"/>
      <c r="WFJ4" s="606"/>
      <c r="WFK4" s="606"/>
      <c r="WFL4" s="606"/>
      <c r="WFM4" s="606"/>
      <c r="WFN4" s="606"/>
      <c r="WFO4" s="606"/>
      <c r="WFP4" s="606"/>
      <c r="WFQ4" s="606"/>
      <c r="WFR4" s="606"/>
      <c r="WFS4" s="606"/>
      <c r="WFT4" s="606"/>
      <c r="WFU4" s="606"/>
      <c r="WFV4" s="606"/>
      <c r="WFW4" s="606"/>
      <c r="WFX4" s="606"/>
      <c r="WFY4" s="606"/>
      <c r="WFZ4" s="606"/>
      <c r="WGA4" s="606"/>
      <c r="WGB4" s="606"/>
      <c r="WGC4" s="606"/>
      <c r="WGD4" s="606"/>
      <c r="WGE4" s="606"/>
      <c r="WGF4" s="606"/>
      <c r="WGG4" s="606"/>
      <c r="WGH4" s="606"/>
      <c r="WGI4" s="606"/>
      <c r="WGJ4" s="606"/>
      <c r="WGK4" s="606"/>
      <c r="WGL4" s="606"/>
      <c r="WGM4" s="606"/>
      <c r="WGN4" s="606"/>
      <c r="WGO4" s="606"/>
      <c r="WGP4" s="606"/>
      <c r="WGQ4" s="606"/>
      <c r="WGR4" s="606"/>
      <c r="WGS4" s="606"/>
      <c r="WGT4" s="606"/>
      <c r="WGU4" s="606"/>
      <c r="WGV4" s="606"/>
      <c r="WGW4" s="606"/>
      <c r="WGX4" s="606"/>
      <c r="WGY4" s="606"/>
      <c r="WGZ4" s="606"/>
      <c r="WHA4" s="606"/>
      <c r="WHB4" s="606"/>
      <c r="WHC4" s="606"/>
      <c r="WHD4" s="606"/>
      <c r="WHE4" s="606"/>
      <c r="WHF4" s="606"/>
      <c r="WHG4" s="606"/>
      <c r="WHH4" s="606"/>
      <c r="WHI4" s="606"/>
      <c r="WHJ4" s="606"/>
      <c r="WHK4" s="606"/>
      <c r="WHL4" s="606"/>
      <c r="WHM4" s="606"/>
      <c r="WHN4" s="606"/>
      <c r="WHO4" s="606"/>
      <c r="WHP4" s="606"/>
      <c r="WHQ4" s="606"/>
      <c r="WHR4" s="606"/>
      <c r="WHS4" s="606"/>
      <c r="WHT4" s="606"/>
      <c r="WHU4" s="606"/>
      <c r="WHV4" s="606"/>
      <c r="WHW4" s="606"/>
      <c r="WHX4" s="606"/>
      <c r="WHY4" s="606"/>
      <c r="WHZ4" s="606"/>
      <c r="WIA4" s="606"/>
      <c r="WIB4" s="606"/>
      <c r="WIC4" s="606"/>
      <c r="WID4" s="606"/>
      <c r="WIE4" s="606"/>
      <c r="WIF4" s="606"/>
      <c r="WIG4" s="606"/>
      <c r="WIH4" s="606"/>
      <c r="WII4" s="606"/>
      <c r="WIJ4" s="606"/>
      <c r="WIK4" s="606"/>
      <c r="WIL4" s="606"/>
      <c r="WIM4" s="606"/>
      <c r="WIN4" s="606"/>
      <c r="WIO4" s="606"/>
      <c r="WIP4" s="606"/>
      <c r="WIQ4" s="606"/>
      <c r="WIR4" s="606"/>
      <c r="WIS4" s="606"/>
      <c r="WIT4" s="606"/>
      <c r="WIU4" s="606"/>
      <c r="WIV4" s="606"/>
      <c r="WIW4" s="606"/>
      <c r="WIX4" s="606"/>
      <c r="WIY4" s="606"/>
      <c r="WIZ4" s="606"/>
      <c r="WJA4" s="606"/>
      <c r="WJB4" s="606"/>
      <c r="WJC4" s="606"/>
      <c r="WJD4" s="606"/>
      <c r="WJE4" s="606"/>
      <c r="WJF4" s="606"/>
      <c r="WJG4" s="606"/>
      <c r="WJH4" s="606"/>
      <c r="WJI4" s="606"/>
      <c r="WJJ4" s="606"/>
      <c r="WJK4" s="606"/>
      <c r="WJL4" s="606"/>
      <c r="WJM4" s="606"/>
      <c r="WJN4" s="606"/>
      <c r="WJO4" s="606"/>
      <c r="WJP4" s="606"/>
      <c r="WJQ4" s="606"/>
      <c r="WJR4" s="606"/>
      <c r="WJS4" s="606"/>
      <c r="WJT4" s="606"/>
      <c r="WJU4" s="606"/>
      <c r="WJV4" s="606"/>
      <c r="WJW4" s="606"/>
      <c r="WJX4" s="606"/>
      <c r="WJY4" s="606"/>
      <c r="WJZ4" s="606"/>
      <c r="WKA4" s="606"/>
      <c r="WKB4" s="606"/>
      <c r="WKC4" s="606"/>
      <c r="WKD4" s="606"/>
      <c r="WKE4" s="606"/>
      <c r="WKF4" s="606"/>
      <c r="WKG4" s="606"/>
      <c r="WKH4" s="606"/>
      <c r="WKI4" s="606"/>
      <c r="WKJ4" s="606"/>
      <c r="WKK4" s="606"/>
      <c r="WKL4" s="606"/>
      <c r="WKM4" s="606"/>
      <c r="WKN4" s="606"/>
      <c r="WKO4" s="606"/>
      <c r="WKP4" s="606"/>
      <c r="WKQ4" s="606"/>
      <c r="WKR4" s="606"/>
      <c r="WKS4" s="606"/>
      <c r="WKT4" s="606"/>
      <c r="WKU4" s="606"/>
      <c r="WKV4" s="606"/>
      <c r="WKW4" s="606"/>
      <c r="WKX4" s="606"/>
      <c r="WKY4" s="606"/>
      <c r="WKZ4" s="606"/>
      <c r="WLA4" s="606"/>
      <c r="WLB4" s="606"/>
      <c r="WLC4" s="606"/>
      <c r="WLD4" s="606"/>
      <c r="WLE4" s="606"/>
      <c r="WLF4" s="606"/>
      <c r="WLG4" s="606"/>
      <c r="WLH4" s="606"/>
      <c r="WLI4" s="606"/>
      <c r="WLJ4" s="606"/>
      <c r="WLK4" s="606"/>
      <c r="WLL4" s="606"/>
      <c r="WLM4" s="606"/>
      <c r="WLN4" s="606"/>
      <c r="WLO4" s="606"/>
      <c r="WLP4" s="606"/>
      <c r="WLQ4" s="606"/>
      <c r="WLR4" s="606"/>
      <c r="WLS4" s="606"/>
      <c r="WLT4" s="606"/>
      <c r="WLU4" s="606"/>
      <c r="WLV4" s="606"/>
      <c r="WLW4" s="606"/>
      <c r="WLX4" s="606"/>
      <c r="WLY4" s="606"/>
      <c r="WLZ4" s="606"/>
      <c r="WMA4" s="606"/>
      <c r="WMB4" s="606"/>
      <c r="WMC4" s="606"/>
      <c r="WMD4" s="606"/>
      <c r="WME4" s="606"/>
      <c r="WMF4" s="606"/>
      <c r="WMG4" s="606"/>
      <c r="WMH4" s="606"/>
      <c r="WMI4" s="606"/>
      <c r="WMJ4" s="606"/>
      <c r="WMK4" s="606"/>
      <c r="WML4" s="606"/>
      <c r="WMM4" s="606"/>
      <c r="WMN4" s="606"/>
      <c r="WMO4" s="606"/>
      <c r="WMP4" s="606"/>
      <c r="WMQ4" s="606"/>
      <c r="WMR4" s="606"/>
      <c r="WMS4" s="606"/>
      <c r="WMT4" s="606"/>
      <c r="WMU4" s="606"/>
      <c r="WMV4" s="606"/>
      <c r="WMW4" s="606"/>
      <c r="WMX4" s="606"/>
      <c r="WMY4" s="606"/>
      <c r="WMZ4" s="606"/>
      <c r="WNA4" s="606"/>
      <c r="WNB4" s="606"/>
      <c r="WNC4" s="606"/>
      <c r="WND4" s="606"/>
      <c r="WNE4" s="606"/>
      <c r="WNF4" s="606"/>
      <c r="WNG4" s="606"/>
      <c r="WNH4" s="606"/>
      <c r="WNI4" s="606"/>
      <c r="WNJ4" s="606"/>
      <c r="WNK4" s="606"/>
      <c r="WNL4" s="606"/>
      <c r="WNM4" s="606"/>
      <c r="WNN4" s="606"/>
      <c r="WNO4" s="606"/>
      <c r="WNP4" s="606"/>
      <c r="WNQ4" s="606"/>
      <c r="WNR4" s="606"/>
      <c r="WNS4" s="606"/>
      <c r="WNT4" s="606"/>
      <c r="WNU4" s="606"/>
      <c r="WNV4" s="606"/>
      <c r="WNW4" s="606"/>
      <c r="WNX4" s="606"/>
      <c r="WNY4" s="606"/>
      <c r="WNZ4" s="606"/>
      <c r="WOA4" s="606"/>
      <c r="WOB4" s="606"/>
      <c r="WOC4" s="606"/>
      <c r="WOD4" s="606"/>
      <c r="WOE4" s="606"/>
      <c r="WOF4" s="606"/>
      <c r="WOG4" s="606"/>
      <c r="WOH4" s="606"/>
      <c r="WOI4" s="606"/>
      <c r="WOJ4" s="606"/>
      <c r="WOK4" s="606"/>
      <c r="WOL4" s="606"/>
      <c r="WOM4" s="606"/>
      <c r="WON4" s="606"/>
      <c r="WOO4" s="606"/>
      <c r="WOP4" s="606"/>
      <c r="WOQ4" s="606"/>
      <c r="WOR4" s="606"/>
      <c r="WOS4" s="606"/>
      <c r="WOT4" s="606"/>
      <c r="WOU4" s="606"/>
      <c r="WOV4" s="606"/>
      <c r="WOW4" s="606"/>
      <c r="WOX4" s="606"/>
      <c r="WOY4" s="606"/>
      <c r="WOZ4" s="606"/>
      <c r="WPA4" s="606"/>
      <c r="WPB4" s="606"/>
      <c r="WPC4" s="606"/>
      <c r="WPD4" s="606"/>
      <c r="WPE4" s="606"/>
      <c r="WPF4" s="606"/>
      <c r="WPG4" s="606"/>
      <c r="WPH4" s="606"/>
      <c r="WPI4" s="606"/>
      <c r="WPJ4" s="606"/>
      <c r="WPK4" s="606"/>
      <c r="WPL4" s="606"/>
      <c r="WPM4" s="606"/>
      <c r="WPN4" s="606"/>
      <c r="WPO4" s="606"/>
      <c r="WPP4" s="606"/>
      <c r="WPQ4" s="606"/>
      <c r="WPR4" s="606"/>
      <c r="WPS4" s="606"/>
      <c r="WPT4" s="606"/>
      <c r="WPU4" s="606"/>
      <c r="WPV4" s="606"/>
      <c r="WPW4" s="606"/>
      <c r="WPX4" s="606"/>
      <c r="WPY4" s="606"/>
      <c r="WPZ4" s="606"/>
      <c r="WQA4" s="606"/>
      <c r="WQB4" s="606"/>
      <c r="WQC4" s="606"/>
      <c r="WQD4" s="606"/>
      <c r="WQE4" s="606"/>
      <c r="WQF4" s="606"/>
      <c r="WQG4" s="606"/>
      <c r="WQH4" s="606"/>
      <c r="WQI4" s="606"/>
      <c r="WQJ4" s="606"/>
      <c r="WQK4" s="606"/>
      <c r="WQL4" s="606"/>
      <c r="WQM4" s="606"/>
      <c r="WQN4" s="606"/>
      <c r="WQO4" s="606"/>
      <c r="WQP4" s="606"/>
      <c r="WQQ4" s="606"/>
      <c r="WQR4" s="606"/>
      <c r="WQS4" s="606"/>
      <c r="WQT4" s="606"/>
      <c r="WQU4" s="606"/>
      <c r="WQV4" s="606"/>
      <c r="WQW4" s="606"/>
      <c r="WQX4" s="606"/>
      <c r="WQY4" s="606"/>
      <c r="WQZ4" s="606"/>
      <c r="WRA4" s="606"/>
      <c r="WRB4" s="606"/>
      <c r="WRC4" s="606"/>
      <c r="WRD4" s="606"/>
      <c r="WRE4" s="606"/>
      <c r="WRF4" s="606"/>
      <c r="WRG4" s="606"/>
      <c r="WRH4" s="606"/>
      <c r="WRI4" s="606"/>
      <c r="WRJ4" s="606"/>
      <c r="WRK4" s="606"/>
      <c r="WRL4" s="606"/>
      <c r="WRM4" s="606"/>
      <c r="WRN4" s="606"/>
      <c r="WRO4" s="606"/>
      <c r="WRP4" s="606"/>
      <c r="WRQ4" s="606"/>
      <c r="WRR4" s="606"/>
      <c r="WRS4" s="606"/>
      <c r="WRT4" s="606"/>
      <c r="WRU4" s="606"/>
      <c r="WRV4" s="606"/>
      <c r="WRW4" s="606"/>
      <c r="WRX4" s="606"/>
      <c r="WRY4" s="606"/>
      <c r="WRZ4" s="606"/>
      <c r="WSA4" s="606"/>
      <c r="WSB4" s="606"/>
      <c r="WSC4" s="606"/>
      <c r="WSD4" s="606"/>
      <c r="WSE4" s="606"/>
      <c r="WSF4" s="606"/>
      <c r="WSG4" s="606"/>
      <c r="WSH4" s="606"/>
      <c r="WSI4" s="606"/>
      <c r="WSJ4" s="606"/>
      <c r="WSK4" s="606"/>
      <c r="WSL4" s="606"/>
      <c r="WSM4" s="606"/>
      <c r="WSN4" s="606"/>
      <c r="WSO4" s="606"/>
      <c r="WSP4" s="606"/>
      <c r="WSQ4" s="606"/>
      <c r="WSR4" s="606"/>
      <c r="WSS4" s="606"/>
      <c r="WST4" s="606"/>
      <c r="WSU4" s="606"/>
      <c r="WSV4" s="606"/>
      <c r="WSW4" s="606"/>
      <c r="WSX4" s="606"/>
      <c r="WSY4" s="606"/>
      <c r="WSZ4" s="606"/>
      <c r="WTA4" s="606"/>
      <c r="WTB4" s="606"/>
      <c r="WTC4" s="606"/>
      <c r="WTD4" s="606"/>
      <c r="WTE4" s="606"/>
      <c r="WTF4" s="606"/>
      <c r="WTG4" s="606"/>
      <c r="WTH4" s="606"/>
      <c r="WTI4" s="606"/>
      <c r="WTJ4" s="606"/>
      <c r="WTK4" s="606"/>
      <c r="WTL4" s="606"/>
      <c r="WTM4" s="606"/>
      <c r="WTN4" s="606"/>
      <c r="WTO4" s="606"/>
      <c r="WTP4" s="606"/>
      <c r="WTQ4" s="606"/>
      <c r="WTR4" s="606"/>
      <c r="WTS4" s="606"/>
      <c r="WTT4" s="606"/>
      <c r="WTU4" s="606"/>
      <c r="WTV4" s="606"/>
      <c r="WTW4" s="606"/>
      <c r="WTX4" s="606"/>
      <c r="WTY4" s="606"/>
      <c r="WTZ4" s="606"/>
      <c r="WUA4" s="606"/>
      <c r="WUB4" s="606"/>
      <c r="WUC4" s="606"/>
      <c r="WUD4" s="606"/>
      <c r="WUE4" s="606"/>
      <c r="WUF4" s="606"/>
      <c r="WUG4" s="606"/>
      <c r="WUH4" s="606"/>
      <c r="WUI4" s="606"/>
      <c r="WUJ4" s="606"/>
      <c r="WUK4" s="606"/>
      <c r="WUL4" s="606"/>
      <c r="WUM4" s="606"/>
      <c r="WUN4" s="606"/>
      <c r="WUO4" s="606"/>
      <c r="WUP4" s="606"/>
      <c r="WUQ4" s="606"/>
      <c r="WUR4" s="606"/>
      <c r="WUS4" s="606"/>
      <c r="WUT4" s="606"/>
      <c r="WUU4" s="606"/>
      <c r="WUV4" s="606"/>
      <c r="WUW4" s="606"/>
      <c r="WUX4" s="606"/>
      <c r="WUY4" s="606"/>
      <c r="WUZ4" s="606"/>
      <c r="WVA4" s="606"/>
      <c r="WVB4" s="606"/>
      <c r="WVC4" s="606"/>
      <c r="WVD4" s="606"/>
      <c r="WVE4" s="606"/>
      <c r="WVF4" s="606"/>
      <c r="WVG4" s="606"/>
      <c r="WVH4" s="606"/>
      <c r="WVI4" s="606"/>
      <c r="WVJ4" s="606"/>
      <c r="WVK4" s="606"/>
      <c r="WVL4" s="606"/>
      <c r="WVM4" s="606"/>
      <c r="WVN4" s="606"/>
      <c r="WVO4" s="606"/>
      <c r="WVP4" s="606"/>
      <c r="WVQ4" s="606"/>
      <c r="WVR4" s="606"/>
      <c r="WVS4" s="606"/>
      <c r="WVT4" s="606"/>
      <c r="WVU4" s="606"/>
      <c r="WVV4" s="606"/>
      <c r="WVW4" s="606"/>
      <c r="WVX4" s="606"/>
      <c r="WVY4" s="606"/>
      <c r="WVZ4" s="606"/>
      <c r="WWA4" s="606"/>
      <c r="WWB4" s="606"/>
      <c r="WWC4" s="606"/>
      <c r="WWD4" s="606"/>
      <c r="WWE4" s="606"/>
      <c r="WWF4" s="606"/>
      <c r="WWG4" s="606"/>
      <c r="WWH4" s="606"/>
      <c r="WWI4" s="606"/>
      <c r="WWJ4" s="606"/>
      <c r="WWK4" s="606"/>
      <c r="WWL4" s="606"/>
      <c r="WWM4" s="606"/>
      <c r="WWN4" s="606"/>
      <c r="WWO4" s="606"/>
      <c r="WWP4" s="606"/>
      <c r="WWQ4" s="606"/>
      <c r="WWR4" s="606"/>
      <c r="WWS4" s="606"/>
      <c r="WWT4" s="606"/>
      <c r="WWU4" s="606"/>
      <c r="WWV4" s="606"/>
      <c r="WWW4" s="606"/>
      <c r="WWX4" s="606"/>
      <c r="WWY4" s="606"/>
      <c r="WWZ4" s="606"/>
      <c r="WXA4" s="606"/>
      <c r="WXB4" s="606"/>
      <c r="WXC4" s="606"/>
      <c r="WXD4" s="606"/>
      <c r="WXE4" s="606"/>
      <c r="WXF4" s="606"/>
      <c r="WXG4" s="606"/>
      <c r="WXH4" s="606"/>
      <c r="WXI4" s="606"/>
      <c r="WXJ4" s="606"/>
      <c r="WXK4" s="606"/>
      <c r="WXL4" s="606"/>
      <c r="WXM4" s="606"/>
      <c r="WXN4" s="606"/>
      <c r="WXO4" s="606"/>
      <c r="WXP4" s="606"/>
      <c r="WXQ4" s="606"/>
      <c r="WXR4" s="606"/>
      <c r="WXS4" s="606"/>
      <c r="WXT4" s="606"/>
      <c r="WXU4" s="606"/>
      <c r="WXV4" s="606"/>
      <c r="WXW4" s="606"/>
      <c r="WXX4" s="606"/>
      <c r="WXY4" s="606"/>
      <c r="WXZ4" s="606"/>
      <c r="WYA4" s="606"/>
      <c r="WYB4" s="606"/>
      <c r="WYC4" s="606"/>
      <c r="WYD4" s="606"/>
      <c r="WYE4" s="606"/>
      <c r="WYF4" s="606"/>
      <c r="WYG4" s="606"/>
      <c r="WYH4" s="606"/>
      <c r="WYI4" s="606"/>
      <c r="WYJ4" s="606"/>
      <c r="WYK4" s="606"/>
      <c r="WYL4" s="606"/>
      <c r="WYM4" s="606"/>
      <c r="WYN4" s="606"/>
      <c r="WYO4" s="606"/>
      <c r="WYP4" s="606"/>
      <c r="WYQ4" s="606"/>
      <c r="WYR4" s="606"/>
      <c r="WYS4" s="606"/>
      <c r="WYT4" s="606"/>
      <c r="WYU4" s="606"/>
      <c r="WYV4" s="606"/>
      <c r="WYW4" s="606"/>
      <c r="WYX4" s="606"/>
      <c r="WYY4" s="606"/>
      <c r="WYZ4" s="606"/>
      <c r="WZA4" s="606"/>
      <c r="WZB4" s="606"/>
      <c r="WZC4" s="606"/>
      <c r="WZD4" s="606"/>
      <c r="WZE4" s="606"/>
      <c r="WZF4" s="606"/>
      <c r="WZG4" s="606"/>
      <c r="WZH4" s="606"/>
      <c r="WZI4" s="606"/>
      <c r="WZJ4" s="606"/>
      <c r="WZK4" s="606"/>
      <c r="WZL4" s="606"/>
      <c r="WZM4" s="606"/>
      <c r="WZN4" s="606"/>
      <c r="WZO4" s="606"/>
      <c r="WZP4" s="606"/>
      <c r="WZQ4" s="606"/>
      <c r="WZR4" s="606"/>
      <c r="WZS4" s="606"/>
      <c r="WZT4" s="606"/>
      <c r="WZU4" s="606"/>
      <c r="WZV4" s="606"/>
      <c r="WZW4" s="606"/>
      <c r="WZX4" s="606"/>
      <c r="WZY4" s="606"/>
      <c r="WZZ4" s="606"/>
      <c r="XAA4" s="606"/>
      <c r="XAB4" s="606"/>
      <c r="XAC4" s="606"/>
      <c r="XAD4" s="606"/>
      <c r="XAE4" s="606"/>
      <c r="XAF4" s="606"/>
      <c r="XAG4" s="606"/>
      <c r="XAH4" s="606"/>
      <c r="XAI4" s="606"/>
      <c r="XAJ4" s="606"/>
      <c r="XAK4" s="606"/>
      <c r="XAL4" s="606"/>
      <c r="XAM4" s="606"/>
      <c r="XAN4" s="606"/>
      <c r="XAO4" s="606"/>
      <c r="XAP4" s="606"/>
      <c r="XAQ4" s="606"/>
      <c r="XAR4" s="606"/>
      <c r="XAS4" s="606"/>
      <c r="XAT4" s="606"/>
      <c r="XAU4" s="606"/>
      <c r="XAV4" s="606"/>
      <c r="XAW4" s="606"/>
      <c r="XAX4" s="606"/>
      <c r="XAY4" s="606"/>
      <c r="XAZ4" s="606"/>
      <c r="XBA4" s="606"/>
      <c r="XBB4" s="606"/>
      <c r="XBC4" s="606"/>
      <c r="XBD4" s="606"/>
      <c r="XBE4" s="606"/>
      <c r="XBF4" s="606"/>
      <c r="XBG4" s="606"/>
      <c r="XBH4" s="606"/>
      <c r="XBI4" s="606"/>
      <c r="XBJ4" s="606"/>
      <c r="XBK4" s="606"/>
      <c r="XBL4" s="606"/>
      <c r="XBM4" s="606"/>
      <c r="XBN4" s="606"/>
      <c r="XBO4" s="606"/>
      <c r="XBP4" s="606"/>
      <c r="XBQ4" s="606"/>
      <c r="XBR4" s="606"/>
      <c r="XBS4" s="606"/>
      <c r="XBT4" s="606"/>
      <c r="XBU4" s="606"/>
      <c r="XBV4" s="606"/>
      <c r="XBW4" s="606"/>
      <c r="XBX4" s="606"/>
      <c r="XBY4" s="606"/>
      <c r="XBZ4" s="606"/>
      <c r="XCA4" s="606"/>
      <c r="XCB4" s="606"/>
      <c r="XCC4" s="606"/>
      <c r="XCD4" s="606"/>
      <c r="XCE4" s="606"/>
      <c r="XCF4" s="606"/>
      <c r="XCG4" s="606"/>
      <c r="XCH4" s="606"/>
      <c r="XCI4" s="606"/>
      <c r="XCJ4" s="606"/>
      <c r="XCK4" s="606"/>
      <c r="XCL4" s="606"/>
      <c r="XCM4" s="606"/>
      <c r="XCN4" s="606"/>
      <c r="XCO4" s="606"/>
      <c r="XCP4" s="606"/>
      <c r="XCQ4" s="606"/>
      <c r="XCR4" s="606"/>
      <c r="XCS4" s="606"/>
      <c r="XCT4" s="606"/>
      <c r="XCU4" s="606"/>
      <c r="XCV4" s="606"/>
      <c r="XCW4" s="606"/>
      <c r="XCX4" s="606"/>
      <c r="XCY4" s="606"/>
      <c r="XCZ4" s="606"/>
      <c r="XDA4" s="606"/>
      <c r="XDB4" s="606"/>
      <c r="XDC4" s="606"/>
      <c r="XDD4" s="606"/>
      <c r="XDE4" s="606"/>
      <c r="XDF4" s="606"/>
      <c r="XDG4" s="606"/>
      <c r="XDH4" s="606"/>
      <c r="XDI4" s="606"/>
      <c r="XDJ4" s="606"/>
      <c r="XDK4" s="606"/>
      <c r="XDL4" s="606"/>
      <c r="XDM4" s="606"/>
      <c r="XDN4" s="606"/>
      <c r="XDO4" s="606"/>
      <c r="XDP4" s="606"/>
      <c r="XDQ4" s="606"/>
      <c r="XDR4" s="606"/>
      <c r="XDS4" s="606"/>
      <c r="XDT4" s="606"/>
      <c r="XDU4" s="606"/>
      <c r="XDV4" s="606"/>
      <c r="XDW4" s="606"/>
      <c r="XDX4" s="606"/>
      <c r="XDY4" s="606"/>
      <c r="XDZ4" s="606"/>
      <c r="XEA4" s="606"/>
      <c r="XEB4" s="606"/>
      <c r="XEC4" s="606"/>
      <c r="XED4" s="606"/>
      <c r="XEE4" s="606"/>
      <c r="XEF4" s="606"/>
      <c r="XEG4" s="606"/>
      <c r="XEH4" s="606"/>
      <c r="XEI4" s="606"/>
      <c r="XEJ4" s="606"/>
      <c r="XEK4" s="606"/>
      <c r="XEL4" s="606"/>
      <c r="XEM4" s="606"/>
      <c r="XEN4" s="606"/>
      <c r="XEO4" s="606"/>
      <c r="XEP4" s="606"/>
      <c r="XEQ4" s="606"/>
      <c r="XER4" s="606"/>
      <c r="XES4" s="606"/>
      <c r="XET4" s="606"/>
      <c r="XEU4" s="606"/>
      <c r="XEV4" s="606"/>
      <c r="XEW4" s="606"/>
      <c r="XEX4" s="606"/>
      <c r="XEY4" s="606"/>
      <c r="XEZ4" s="606"/>
      <c r="XFA4" s="606"/>
      <c r="XFB4" s="606"/>
      <c r="XFC4" s="606"/>
    </row>
    <row r="5" spans="1:16383" s="308" customFormat="1" ht="25.5">
      <c r="A5" s="2180" t="s">
        <v>964</v>
      </c>
      <c r="B5" s="2181"/>
      <c r="C5" s="2181"/>
      <c r="D5" s="2181"/>
      <c r="E5" s="2181"/>
    </row>
    <row r="6" spans="1:16383" s="308" customFormat="1" ht="15.75">
      <c r="A6" s="2182" t="s">
        <v>1668</v>
      </c>
      <c r="B6" s="2183"/>
      <c r="C6" s="2183"/>
      <c r="D6" s="2183"/>
      <c r="E6" s="2183"/>
    </row>
    <row r="7" spans="1:16383" s="674" customFormat="1" ht="15.75">
      <c r="A7" s="677" t="s">
        <v>384</v>
      </c>
      <c r="B7" s="677" t="s">
        <v>285</v>
      </c>
      <c r="C7" s="677" t="s">
        <v>286</v>
      </c>
      <c r="D7" s="673" t="s">
        <v>965</v>
      </c>
      <c r="E7" s="673" t="s">
        <v>966</v>
      </c>
    </row>
    <row r="8" spans="1:16383" s="308" customFormat="1" ht="15.75">
      <c r="A8" s="310" t="s">
        <v>967</v>
      </c>
      <c r="B8" s="311" t="s">
        <v>397</v>
      </c>
      <c r="C8" s="310"/>
      <c r="D8" s="326"/>
      <c r="E8" s="327"/>
    </row>
    <row r="9" spans="1:16383" s="308" customFormat="1" ht="15.75">
      <c r="A9" s="310" t="s">
        <v>398</v>
      </c>
      <c r="B9" s="311" t="s">
        <v>399</v>
      </c>
      <c r="C9" s="310"/>
      <c r="D9" s="326"/>
      <c r="E9" s="327"/>
    </row>
    <row r="10" spans="1:16383" s="308" customFormat="1" ht="15.75">
      <c r="A10" s="310" t="s">
        <v>968</v>
      </c>
      <c r="B10" s="762" t="s">
        <v>401</v>
      </c>
      <c r="C10" s="310"/>
      <c r="D10" s="326"/>
      <c r="E10" s="327"/>
    </row>
    <row r="11" spans="1:16383" s="308" customFormat="1" ht="15.75">
      <c r="A11" s="310" t="s">
        <v>402</v>
      </c>
      <c r="B11" s="311" t="s">
        <v>154</v>
      </c>
      <c r="C11" s="310"/>
      <c r="D11" s="328"/>
      <c r="E11" s="327"/>
    </row>
    <row r="12" spans="1:16383" s="308" customFormat="1" ht="15.75">
      <c r="A12" s="310" t="s">
        <v>403</v>
      </c>
      <c r="B12" s="762" t="s">
        <v>404</v>
      </c>
      <c r="C12" s="310"/>
      <c r="D12" s="326"/>
      <c r="E12" s="327"/>
    </row>
    <row r="13" spans="1:16383" s="308" customFormat="1" ht="15.75">
      <c r="A13" s="310" t="s">
        <v>969</v>
      </c>
      <c r="B13" s="311" t="s">
        <v>406</v>
      </c>
      <c r="C13" s="310"/>
      <c r="D13" s="326"/>
      <c r="E13" s="327"/>
    </row>
    <row r="14" spans="1:16383" s="308" customFormat="1" ht="15.75">
      <c r="A14" s="310" t="s">
        <v>407</v>
      </c>
      <c r="B14" s="311" t="s">
        <v>408</v>
      </c>
      <c r="C14" s="310"/>
      <c r="D14" s="326"/>
      <c r="E14" s="327"/>
    </row>
    <row r="15" spans="1:16383" s="308" customFormat="1" ht="15.75">
      <c r="A15" s="310" t="s">
        <v>409</v>
      </c>
      <c r="B15" s="311" t="s">
        <v>410</v>
      </c>
      <c r="C15" s="310"/>
      <c r="D15" s="326"/>
      <c r="E15" s="327"/>
    </row>
    <row r="16" spans="1:16383" s="308" customFormat="1" ht="15.75">
      <c r="A16" s="310" t="s">
        <v>970</v>
      </c>
      <c r="B16" s="311" t="s">
        <v>450</v>
      </c>
      <c r="C16" s="310"/>
      <c r="D16" s="326"/>
      <c r="E16" s="327"/>
    </row>
    <row r="17" spans="1:5" s="308" customFormat="1" ht="15.75">
      <c r="A17" s="310" t="s">
        <v>971</v>
      </c>
      <c r="B17" s="311" t="s">
        <v>452</v>
      </c>
      <c r="C17" s="310"/>
      <c r="D17" s="326"/>
      <c r="E17" s="327"/>
    </row>
    <row r="18" spans="1:5" s="308" customFormat="1" ht="15.75">
      <c r="A18" s="310" t="s">
        <v>972</v>
      </c>
      <c r="B18" s="762" t="s">
        <v>414</v>
      </c>
      <c r="C18" s="310"/>
      <c r="D18" s="329"/>
      <c r="E18" s="327"/>
    </row>
    <row r="19" spans="1:5" s="308" customFormat="1" ht="15.75">
      <c r="A19" s="310" t="s">
        <v>973</v>
      </c>
      <c r="B19" s="311" t="s">
        <v>416</v>
      </c>
      <c r="C19" s="310"/>
      <c r="D19" s="326"/>
      <c r="E19" s="327"/>
    </row>
    <row r="20" spans="1:5" s="308" customFormat="1" ht="15.75">
      <c r="A20" s="310" t="s">
        <v>974</v>
      </c>
      <c r="B20" s="311" t="s">
        <v>418</v>
      </c>
      <c r="C20" s="310"/>
      <c r="D20" s="326"/>
      <c r="E20" s="327"/>
    </row>
    <row r="21" spans="1:5" s="308" customFormat="1" ht="15.75">
      <c r="A21" s="310" t="s">
        <v>975</v>
      </c>
      <c r="B21" s="762" t="s">
        <v>420</v>
      </c>
      <c r="C21" s="310"/>
      <c r="D21" s="326"/>
      <c r="E21" s="327"/>
    </row>
    <row r="22" spans="1:5" s="308" customFormat="1" ht="15.75">
      <c r="A22" s="310" t="s">
        <v>976</v>
      </c>
      <c r="B22" s="762" t="s">
        <v>422</v>
      </c>
      <c r="C22" s="310"/>
      <c r="D22" s="329"/>
      <c r="E22" s="327"/>
    </row>
    <row r="23" spans="1:5" s="308" customFormat="1" ht="15.75">
      <c r="A23" s="310" t="s">
        <v>977</v>
      </c>
      <c r="B23" s="311" t="s">
        <v>424</v>
      </c>
      <c r="C23" s="310"/>
      <c r="D23" s="326"/>
      <c r="E23" s="327"/>
    </row>
    <row r="24" spans="1:5" s="308" customFormat="1" ht="15.75">
      <c r="A24" s="310" t="s">
        <v>978</v>
      </c>
      <c r="B24" s="311" t="s">
        <v>979</v>
      </c>
      <c r="C24" s="310"/>
      <c r="D24" s="326"/>
      <c r="E24" s="327"/>
    </row>
    <row r="25" spans="1:5" s="308" customFormat="1" ht="15.75">
      <c r="A25" s="310" t="s">
        <v>980</v>
      </c>
      <c r="B25" s="762" t="s">
        <v>426</v>
      </c>
      <c r="C25" s="310"/>
      <c r="D25" s="329"/>
      <c r="E25" s="327"/>
    </row>
    <row r="26" spans="1:5" s="308" customFormat="1" ht="15.75">
      <c r="A26" s="310" t="s">
        <v>981</v>
      </c>
      <c r="B26" s="311" t="s">
        <v>473</v>
      </c>
      <c r="C26" s="310"/>
      <c r="D26" s="326"/>
      <c r="E26" s="327"/>
    </row>
    <row r="27" spans="1:5" s="308" customFormat="1" ht="15.75">
      <c r="A27" s="310" t="s">
        <v>982</v>
      </c>
      <c r="B27" s="311" t="s">
        <v>983</v>
      </c>
      <c r="C27" s="310"/>
      <c r="D27" s="326"/>
      <c r="E27" s="327"/>
    </row>
    <row r="28" spans="1:5" s="193" customFormat="1" ht="15.75">
      <c r="A28" s="170"/>
      <c r="B28" s="178"/>
      <c r="C28" s="170"/>
      <c r="D28" s="188" t="s">
        <v>474</v>
      </c>
      <c r="E28" s="170"/>
    </row>
    <row r="29" spans="1:5" s="193" customFormat="1" ht="15.75">
      <c r="A29" s="183"/>
      <c r="B29" s="178"/>
      <c r="C29" s="183"/>
      <c r="D29" s="170"/>
      <c r="E29" s="183"/>
    </row>
    <row r="30" spans="1:5" s="589" customFormat="1" ht="15.75">
      <c r="A30" s="679" t="s">
        <v>1666</v>
      </c>
      <c r="B30" s="2184" t="s">
        <v>475</v>
      </c>
      <c r="C30" s="2184"/>
      <c r="D30" s="598"/>
      <c r="E30" s="604" t="s">
        <v>391</v>
      </c>
    </row>
    <row r="31" spans="1:5" s="590" customFormat="1" ht="15.75">
      <c r="A31" s="678" t="s">
        <v>1667</v>
      </c>
      <c r="B31" s="1843" t="s">
        <v>247</v>
      </c>
      <c r="C31" s="1843"/>
      <c r="D31" s="602"/>
      <c r="E31" s="602" t="s">
        <v>392</v>
      </c>
    </row>
    <row r="32" spans="1:5" s="193" customFormat="1" ht="15.75">
      <c r="A32" s="170"/>
      <c r="B32" s="178"/>
      <c r="C32" s="170"/>
      <c r="D32" s="170"/>
      <c r="E32" s="170"/>
    </row>
    <row r="33" spans="1:5" s="193" customFormat="1" ht="15.75">
      <c r="A33" s="170"/>
      <c r="B33" s="178"/>
      <c r="C33" s="170"/>
      <c r="D33" s="170"/>
      <c r="E33" s="170"/>
    </row>
    <row r="34" spans="1:5" s="193" customFormat="1" ht="15.75">
      <c r="A34" s="189" t="s">
        <v>476</v>
      </c>
      <c r="B34" s="178"/>
      <c r="C34" s="170"/>
      <c r="D34" s="170"/>
      <c r="E34" s="170"/>
    </row>
    <row r="35" spans="1:5" s="193" customFormat="1"/>
  </sheetData>
  <mergeCells count="2051">
    <mergeCell ref="B30:C30"/>
    <mergeCell ref="B31:C31"/>
    <mergeCell ref="XDX2:XEE2"/>
    <mergeCell ref="XEF2:XEM2"/>
    <mergeCell ref="XEN2:XEU2"/>
    <mergeCell ref="XEV2:XFC2"/>
    <mergeCell ref="XCB2:XCI2"/>
    <mergeCell ref="XCJ2:XCQ2"/>
    <mergeCell ref="XCR2:XCY2"/>
    <mergeCell ref="XCZ2:XDG2"/>
    <mergeCell ref="XDH2:XDO2"/>
    <mergeCell ref="XDP2:XDW2"/>
    <mergeCell ref="XAF2:XAM2"/>
    <mergeCell ref="XAN2:XAU2"/>
    <mergeCell ref="XAV2:XBC2"/>
    <mergeCell ref="XBD2:XBK2"/>
    <mergeCell ref="XBL2:XBS2"/>
    <mergeCell ref="XBT2:XCA2"/>
    <mergeCell ref="WYJ2:WYQ2"/>
    <mergeCell ref="WYR2:WYY2"/>
    <mergeCell ref="WYZ2:WZG2"/>
    <mergeCell ref="WZH2:WZO2"/>
    <mergeCell ref="WZP2:WZW2"/>
    <mergeCell ref="WZX2:XAE2"/>
    <mergeCell ref="WWN2:WWU2"/>
    <mergeCell ref="WWV2:WXC2"/>
    <mergeCell ref="WXD2:WXK2"/>
    <mergeCell ref="WXL2:WXS2"/>
    <mergeCell ref="WXT2:WYA2"/>
    <mergeCell ref="WYB2:WYI2"/>
    <mergeCell ref="WUR2:WUY2"/>
    <mergeCell ref="WUZ2:WVG2"/>
    <mergeCell ref="WVH2:WVO2"/>
    <mergeCell ref="WVP2:WVW2"/>
    <mergeCell ref="WVX2:WWE2"/>
    <mergeCell ref="WWF2:WWM2"/>
    <mergeCell ref="WSV2:WTC2"/>
    <mergeCell ref="WTD2:WTK2"/>
    <mergeCell ref="WTL2:WTS2"/>
    <mergeCell ref="WTT2:WUA2"/>
    <mergeCell ref="WUB2:WUI2"/>
    <mergeCell ref="WUJ2:WUQ2"/>
    <mergeCell ref="WQZ2:WRG2"/>
    <mergeCell ref="WRH2:WRO2"/>
    <mergeCell ref="WRP2:WRW2"/>
    <mergeCell ref="WRX2:WSE2"/>
    <mergeCell ref="WSF2:WSM2"/>
    <mergeCell ref="WSN2:WSU2"/>
    <mergeCell ref="WPD2:WPK2"/>
    <mergeCell ref="WPL2:WPS2"/>
    <mergeCell ref="WPT2:WQA2"/>
    <mergeCell ref="WQB2:WQI2"/>
    <mergeCell ref="WQJ2:WQQ2"/>
    <mergeCell ref="WQR2:WQY2"/>
    <mergeCell ref="WNH2:WNO2"/>
    <mergeCell ref="WNP2:WNW2"/>
    <mergeCell ref="WNX2:WOE2"/>
    <mergeCell ref="WOF2:WOM2"/>
    <mergeCell ref="WON2:WOU2"/>
    <mergeCell ref="WOV2:WPC2"/>
    <mergeCell ref="WLL2:WLS2"/>
    <mergeCell ref="WLT2:WMA2"/>
    <mergeCell ref="WMB2:WMI2"/>
    <mergeCell ref="WMJ2:WMQ2"/>
    <mergeCell ref="WMR2:WMY2"/>
    <mergeCell ref="WMZ2:WNG2"/>
    <mergeCell ref="WJP2:WJW2"/>
    <mergeCell ref="WJX2:WKE2"/>
    <mergeCell ref="WKF2:WKM2"/>
    <mergeCell ref="WKN2:WKU2"/>
    <mergeCell ref="WKV2:WLC2"/>
    <mergeCell ref="WLD2:WLK2"/>
    <mergeCell ref="WHT2:WIA2"/>
    <mergeCell ref="WIB2:WII2"/>
    <mergeCell ref="WIJ2:WIQ2"/>
    <mergeCell ref="WIR2:WIY2"/>
    <mergeCell ref="WIZ2:WJG2"/>
    <mergeCell ref="WJH2:WJO2"/>
    <mergeCell ref="WFX2:WGE2"/>
    <mergeCell ref="WGF2:WGM2"/>
    <mergeCell ref="WGN2:WGU2"/>
    <mergeCell ref="WGV2:WHC2"/>
    <mergeCell ref="WHD2:WHK2"/>
    <mergeCell ref="WHL2:WHS2"/>
    <mergeCell ref="WEB2:WEI2"/>
    <mergeCell ref="WEJ2:WEQ2"/>
    <mergeCell ref="WER2:WEY2"/>
    <mergeCell ref="WEZ2:WFG2"/>
    <mergeCell ref="WFH2:WFO2"/>
    <mergeCell ref="WFP2:WFW2"/>
    <mergeCell ref="WCF2:WCM2"/>
    <mergeCell ref="WCN2:WCU2"/>
    <mergeCell ref="WCV2:WDC2"/>
    <mergeCell ref="WDD2:WDK2"/>
    <mergeCell ref="WDL2:WDS2"/>
    <mergeCell ref="WDT2:WEA2"/>
    <mergeCell ref="WAJ2:WAQ2"/>
    <mergeCell ref="WAR2:WAY2"/>
    <mergeCell ref="WAZ2:WBG2"/>
    <mergeCell ref="WBH2:WBO2"/>
    <mergeCell ref="WBP2:WBW2"/>
    <mergeCell ref="WBX2:WCE2"/>
    <mergeCell ref="VYN2:VYU2"/>
    <mergeCell ref="VYV2:VZC2"/>
    <mergeCell ref="VZD2:VZK2"/>
    <mergeCell ref="VZL2:VZS2"/>
    <mergeCell ref="VZT2:WAA2"/>
    <mergeCell ref="WAB2:WAI2"/>
    <mergeCell ref="VWR2:VWY2"/>
    <mergeCell ref="VWZ2:VXG2"/>
    <mergeCell ref="VXH2:VXO2"/>
    <mergeCell ref="VXP2:VXW2"/>
    <mergeCell ref="VXX2:VYE2"/>
    <mergeCell ref="VYF2:VYM2"/>
    <mergeCell ref="VUV2:VVC2"/>
    <mergeCell ref="VVD2:VVK2"/>
    <mergeCell ref="VVL2:VVS2"/>
    <mergeCell ref="VVT2:VWA2"/>
    <mergeCell ref="VWB2:VWI2"/>
    <mergeCell ref="VWJ2:VWQ2"/>
    <mergeCell ref="VSZ2:VTG2"/>
    <mergeCell ref="VTH2:VTO2"/>
    <mergeCell ref="VTP2:VTW2"/>
    <mergeCell ref="VTX2:VUE2"/>
    <mergeCell ref="VUF2:VUM2"/>
    <mergeCell ref="VUN2:VUU2"/>
    <mergeCell ref="VRD2:VRK2"/>
    <mergeCell ref="VRL2:VRS2"/>
    <mergeCell ref="VRT2:VSA2"/>
    <mergeCell ref="VSB2:VSI2"/>
    <mergeCell ref="VSJ2:VSQ2"/>
    <mergeCell ref="VSR2:VSY2"/>
    <mergeCell ref="VPH2:VPO2"/>
    <mergeCell ref="VPP2:VPW2"/>
    <mergeCell ref="VPX2:VQE2"/>
    <mergeCell ref="VQF2:VQM2"/>
    <mergeCell ref="VQN2:VQU2"/>
    <mergeCell ref="VQV2:VRC2"/>
    <mergeCell ref="VNL2:VNS2"/>
    <mergeCell ref="VNT2:VOA2"/>
    <mergeCell ref="VOB2:VOI2"/>
    <mergeCell ref="VOJ2:VOQ2"/>
    <mergeCell ref="VOR2:VOY2"/>
    <mergeCell ref="VOZ2:VPG2"/>
    <mergeCell ref="VLP2:VLW2"/>
    <mergeCell ref="VLX2:VME2"/>
    <mergeCell ref="VMF2:VMM2"/>
    <mergeCell ref="VMN2:VMU2"/>
    <mergeCell ref="VMV2:VNC2"/>
    <mergeCell ref="VND2:VNK2"/>
    <mergeCell ref="VJT2:VKA2"/>
    <mergeCell ref="VKB2:VKI2"/>
    <mergeCell ref="VKJ2:VKQ2"/>
    <mergeCell ref="VKR2:VKY2"/>
    <mergeCell ref="VKZ2:VLG2"/>
    <mergeCell ref="VLH2:VLO2"/>
    <mergeCell ref="VHX2:VIE2"/>
    <mergeCell ref="VIF2:VIM2"/>
    <mergeCell ref="VIN2:VIU2"/>
    <mergeCell ref="VIV2:VJC2"/>
    <mergeCell ref="VJD2:VJK2"/>
    <mergeCell ref="VJL2:VJS2"/>
    <mergeCell ref="VGB2:VGI2"/>
    <mergeCell ref="VGJ2:VGQ2"/>
    <mergeCell ref="VGR2:VGY2"/>
    <mergeCell ref="VGZ2:VHG2"/>
    <mergeCell ref="VHH2:VHO2"/>
    <mergeCell ref="VHP2:VHW2"/>
    <mergeCell ref="VEF2:VEM2"/>
    <mergeCell ref="VEN2:VEU2"/>
    <mergeCell ref="VEV2:VFC2"/>
    <mergeCell ref="VFD2:VFK2"/>
    <mergeCell ref="VFL2:VFS2"/>
    <mergeCell ref="VFT2:VGA2"/>
    <mergeCell ref="VCJ2:VCQ2"/>
    <mergeCell ref="VCR2:VCY2"/>
    <mergeCell ref="VCZ2:VDG2"/>
    <mergeCell ref="VDH2:VDO2"/>
    <mergeCell ref="VDP2:VDW2"/>
    <mergeCell ref="VDX2:VEE2"/>
    <mergeCell ref="VAN2:VAU2"/>
    <mergeCell ref="VAV2:VBC2"/>
    <mergeCell ref="VBD2:VBK2"/>
    <mergeCell ref="VBL2:VBS2"/>
    <mergeCell ref="VBT2:VCA2"/>
    <mergeCell ref="VCB2:VCI2"/>
    <mergeCell ref="UYR2:UYY2"/>
    <mergeCell ref="UYZ2:UZG2"/>
    <mergeCell ref="UZH2:UZO2"/>
    <mergeCell ref="UZP2:UZW2"/>
    <mergeCell ref="UZX2:VAE2"/>
    <mergeCell ref="VAF2:VAM2"/>
    <mergeCell ref="UWV2:UXC2"/>
    <mergeCell ref="UXD2:UXK2"/>
    <mergeCell ref="UXL2:UXS2"/>
    <mergeCell ref="UXT2:UYA2"/>
    <mergeCell ref="UYB2:UYI2"/>
    <mergeCell ref="UYJ2:UYQ2"/>
    <mergeCell ref="UUZ2:UVG2"/>
    <mergeCell ref="UVH2:UVO2"/>
    <mergeCell ref="UVP2:UVW2"/>
    <mergeCell ref="UVX2:UWE2"/>
    <mergeCell ref="UWF2:UWM2"/>
    <mergeCell ref="UWN2:UWU2"/>
    <mergeCell ref="UTD2:UTK2"/>
    <mergeCell ref="UTL2:UTS2"/>
    <mergeCell ref="UTT2:UUA2"/>
    <mergeCell ref="UUB2:UUI2"/>
    <mergeCell ref="UUJ2:UUQ2"/>
    <mergeCell ref="UUR2:UUY2"/>
    <mergeCell ref="URH2:URO2"/>
    <mergeCell ref="URP2:URW2"/>
    <mergeCell ref="URX2:USE2"/>
    <mergeCell ref="USF2:USM2"/>
    <mergeCell ref="USN2:USU2"/>
    <mergeCell ref="USV2:UTC2"/>
    <mergeCell ref="UPL2:UPS2"/>
    <mergeCell ref="UPT2:UQA2"/>
    <mergeCell ref="UQB2:UQI2"/>
    <mergeCell ref="UQJ2:UQQ2"/>
    <mergeCell ref="UQR2:UQY2"/>
    <mergeCell ref="UQZ2:URG2"/>
    <mergeCell ref="UNP2:UNW2"/>
    <mergeCell ref="UNX2:UOE2"/>
    <mergeCell ref="UOF2:UOM2"/>
    <mergeCell ref="UON2:UOU2"/>
    <mergeCell ref="UOV2:UPC2"/>
    <mergeCell ref="UPD2:UPK2"/>
    <mergeCell ref="ULT2:UMA2"/>
    <mergeCell ref="UMB2:UMI2"/>
    <mergeCell ref="UMJ2:UMQ2"/>
    <mergeCell ref="UMR2:UMY2"/>
    <mergeCell ref="UMZ2:UNG2"/>
    <mergeCell ref="UNH2:UNO2"/>
    <mergeCell ref="UJX2:UKE2"/>
    <mergeCell ref="UKF2:UKM2"/>
    <mergeCell ref="UKN2:UKU2"/>
    <mergeCell ref="UKV2:ULC2"/>
    <mergeCell ref="ULD2:ULK2"/>
    <mergeCell ref="ULL2:ULS2"/>
    <mergeCell ref="UIB2:UII2"/>
    <mergeCell ref="UIJ2:UIQ2"/>
    <mergeCell ref="UIR2:UIY2"/>
    <mergeCell ref="UIZ2:UJG2"/>
    <mergeCell ref="UJH2:UJO2"/>
    <mergeCell ref="UJP2:UJW2"/>
    <mergeCell ref="UGF2:UGM2"/>
    <mergeCell ref="UGN2:UGU2"/>
    <mergeCell ref="UGV2:UHC2"/>
    <mergeCell ref="UHD2:UHK2"/>
    <mergeCell ref="UHL2:UHS2"/>
    <mergeCell ref="UHT2:UIA2"/>
    <mergeCell ref="UEJ2:UEQ2"/>
    <mergeCell ref="UER2:UEY2"/>
    <mergeCell ref="UEZ2:UFG2"/>
    <mergeCell ref="UFH2:UFO2"/>
    <mergeCell ref="UFP2:UFW2"/>
    <mergeCell ref="UFX2:UGE2"/>
    <mergeCell ref="UCN2:UCU2"/>
    <mergeCell ref="UCV2:UDC2"/>
    <mergeCell ref="UDD2:UDK2"/>
    <mergeCell ref="UDL2:UDS2"/>
    <mergeCell ref="UDT2:UEA2"/>
    <mergeCell ref="UEB2:UEI2"/>
    <mergeCell ref="UAR2:UAY2"/>
    <mergeCell ref="UAZ2:UBG2"/>
    <mergeCell ref="UBH2:UBO2"/>
    <mergeCell ref="UBP2:UBW2"/>
    <mergeCell ref="UBX2:UCE2"/>
    <mergeCell ref="UCF2:UCM2"/>
    <mergeCell ref="TYV2:TZC2"/>
    <mergeCell ref="TZD2:TZK2"/>
    <mergeCell ref="TZL2:TZS2"/>
    <mergeCell ref="TZT2:UAA2"/>
    <mergeCell ref="UAB2:UAI2"/>
    <mergeCell ref="UAJ2:UAQ2"/>
    <mergeCell ref="TWZ2:TXG2"/>
    <mergeCell ref="TXH2:TXO2"/>
    <mergeCell ref="TXP2:TXW2"/>
    <mergeCell ref="TXX2:TYE2"/>
    <mergeCell ref="TYF2:TYM2"/>
    <mergeCell ref="TYN2:TYU2"/>
    <mergeCell ref="TVD2:TVK2"/>
    <mergeCell ref="TVL2:TVS2"/>
    <mergeCell ref="TVT2:TWA2"/>
    <mergeCell ref="TWB2:TWI2"/>
    <mergeCell ref="TWJ2:TWQ2"/>
    <mergeCell ref="TWR2:TWY2"/>
    <mergeCell ref="TTH2:TTO2"/>
    <mergeCell ref="TTP2:TTW2"/>
    <mergeCell ref="TTX2:TUE2"/>
    <mergeCell ref="TUF2:TUM2"/>
    <mergeCell ref="TUN2:TUU2"/>
    <mergeCell ref="TUV2:TVC2"/>
    <mergeCell ref="TRL2:TRS2"/>
    <mergeCell ref="TRT2:TSA2"/>
    <mergeCell ref="TSB2:TSI2"/>
    <mergeCell ref="TSJ2:TSQ2"/>
    <mergeCell ref="TSR2:TSY2"/>
    <mergeCell ref="TSZ2:TTG2"/>
    <mergeCell ref="TPP2:TPW2"/>
    <mergeCell ref="TPX2:TQE2"/>
    <mergeCell ref="TQF2:TQM2"/>
    <mergeCell ref="TQN2:TQU2"/>
    <mergeCell ref="TQV2:TRC2"/>
    <mergeCell ref="TRD2:TRK2"/>
    <mergeCell ref="TNT2:TOA2"/>
    <mergeCell ref="TOB2:TOI2"/>
    <mergeCell ref="TOJ2:TOQ2"/>
    <mergeCell ref="TOR2:TOY2"/>
    <mergeCell ref="TOZ2:TPG2"/>
    <mergeCell ref="TPH2:TPO2"/>
    <mergeCell ref="TLX2:TME2"/>
    <mergeCell ref="TMF2:TMM2"/>
    <mergeCell ref="TMN2:TMU2"/>
    <mergeCell ref="TMV2:TNC2"/>
    <mergeCell ref="TND2:TNK2"/>
    <mergeCell ref="TNL2:TNS2"/>
    <mergeCell ref="TKB2:TKI2"/>
    <mergeCell ref="TKJ2:TKQ2"/>
    <mergeCell ref="TKR2:TKY2"/>
    <mergeCell ref="TKZ2:TLG2"/>
    <mergeCell ref="TLH2:TLO2"/>
    <mergeCell ref="TLP2:TLW2"/>
    <mergeCell ref="TIF2:TIM2"/>
    <mergeCell ref="TIN2:TIU2"/>
    <mergeCell ref="TIV2:TJC2"/>
    <mergeCell ref="TJD2:TJK2"/>
    <mergeCell ref="TJL2:TJS2"/>
    <mergeCell ref="TJT2:TKA2"/>
    <mergeCell ref="TGJ2:TGQ2"/>
    <mergeCell ref="TGR2:TGY2"/>
    <mergeCell ref="TGZ2:THG2"/>
    <mergeCell ref="THH2:THO2"/>
    <mergeCell ref="THP2:THW2"/>
    <mergeCell ref="THX2:TIE2"/>
    <mergeCell ref="TEN2:TEU2"/>
    <mergeCell ref="TEV2:TFC2"/>
    <mergeCell ref="TFD2:TFK2"/>
    <mergeCell ref="TFL2:TFS2"/>
    <mergeCell ref="TFT2:TGA2"/>
    <mergeCell ref="TGB2:TGI2"/>
    <mergeCell ref="TCR2:TCY2"/>
    <mergeCell ref="TCZ2:TDG2"/>
    <mergeCell ref="TDH2:TDO2"/>
    <mergeCell ref="TDP2:TDW2"/>
    <mergeCell ref="TDX2:TEE2"/>
    <mergeCell ref="TEF2:TEM2"/>
    <mergeCell ref="TAV2:TBC2"/>
    <mergeCell ref="TBD2:TBK2"/>
    <mergeCell ref="TBL2:TBS2"/>
    <mergeCell ref="TBT2:TCA2"/>
    <mergeCell ref="TCB2:TCI2"/>
    <mergeCell ref="TCJ2:TCQ2"/>
    <mergeCell ref="SYZ2:SZG2"/>
    <mergeCell ref="SZH2:SZO2"/>
    <mergeCell ref="SZP2:SZW2"/>
    <mergeCell ref="SZX2:TAE2"/>
    <mergeCell ref="TAF2:TAM2"/>
    <mergeCell ref="TAN2:TAU2"/>
    <mergeCell ref="SXD2:SXK2"/>
    <mergeCell ref="SXL2:SXS2"/>
    <mergeCell ref="SXT2:SYA2"/>
    <mergeCell ref="SYB2:SYI2"/>
    <mergeCell ref="SYJ2:SYQ2"/>
    <mergeCell ref="SYR2:SYY2"/>
    <mergeCell ref="SVH2:SVO2"/>
    <mergeCell ref="SVP2:SVW2"/>
    <mergeCell ref="SVX2:SWE2"/>
    <mergeCell ref="SWF2:SWM2"/>
    <mergeCell ref="SWN2:SWU2"/>
    <mergeCell ref="SWV2:SXC2"/>
    <mergeCell ref="STL2:STS2"/>
    <mergeCell ref="STT2:SUA2"/>
    <mergeCell ref="SUB2:SUI2"/>
    <mergeCell ref="SUJ2:SUQ2"/>
    <mergeCell ref="SUR2:SUY2"/>
    <mergeCell ref="SUZ2:SVG2"/>
    <mergeCell ref="SRP2:SRW2"/>
    <mergeCell ref="SRX2:SSE2"/>
    <mergeCell ref="SSF2:SSM2"/>
    <mergeCell ref="SSN2:SSU2"/>
    <mergeCell ref="SSV2:STC2"/>
    <mergeCell ref="STD2:STK2"/>
    <mergeCell ref="SPT2:SQA2"/>
    <mergeCell ref="SQB2:SQI2"/>
    <mergeCell ref="SQJ2:SQQ2"/>
    <mergeCell ref="SQR2:SQY2"/>
    <mergeCell ref="SQZ2:SRG2"/>
    <mergeCell ref="SRH2:SRO2"/>
    <mergeCell ref="SNX2:SOE2"/>
    <mergeCell ref="SOF2:SOM2"/>
    <mergeCell ref="SON2:SOU2"/>
    <mergeCell ref="SOV2:SPC2"/>
    <mergeCell ref="SPD2:SPK2"/>
    <mergeCell ref="SPL2:SPS2"/>
    <mergeCell ref="SMB2:SMI2"/>
    <mergeCell ref="SMJ2:SMQ2"/>
    <mergeCell ref="SMR2:SMY2"/>
    <mergeCell ref="SMZ2:SNG2"/>
    <mergeCell ref="SNH2:SNO2"/>
    <mergeCell ref="SNP2:SNW2"/>
    <mergeCell ref="SKF2:SKM2"/>
    <mergeCell ref="SKN2:SKU2"/>
    <mergeCell ref="SKV2:SLC2"/>
    <mergeCell ref="SLD2:SLK2"/>
    <mergeCell ref="SLL2:SLS2"/>
    <mergeCell ref="SLT2:SMA2"/>
    <mergeCell ref="SIJ2:SIQ2"/>
    <mergeCell ref="SIR2:SIY2"/>
    <mergeCell ref="SIZ2:SJG2"/>
    <mergeCell ref="SJH2:SJO2"/>
    <mergeCell ref="SJP2:SJW2"/>
    <mergeCell ref="SJX2:SKE2"/>
    <mergeCell ref="SGN2:SGU2"/>
    <mergeCell ref="SGV2:SHC2"/>
    <mergeCell ref="SHD2:SHK2"/>
    <mergeCell ref="SHL2:SHS2"/>
    <mergeCell ref="SHT2:SIA2"/>
    <mergeCell ref="SIB2:SII2"/>
    <mergeCell ref="SER2:SEY2"/>
    <mergeCell ref="SEZ2:SFG2"/>
    <mergeCell ref="SFH2:SFO2"/>
    <mergeCell ref="SFP2:SFW2"/>
    <mergeCell ref="SFX2:SGE2"/>
    <mergeCell ref="SGF2:SGM2"/>
    <mergeCell ref="SCV2:SDC2"/>
    <mergeCell ref="SDD2:SDK2"/>
    <mergeCell ref="SDL2:SDS2"/>
    <mergeCell ref="SDT2:SEA2"/>
    <mergeCell ref="SEB2:SEI2"/>
    <mergeCell ref="SEJ2:SEQ2"/>
    <mergeCell ref="SAZ2:SBG2"/>
    <mergeCell ref="SBH2:SBO2"/>
    <mergeCell ref="SBP2:SBW2"/>
    <mergeCell ref="SBX2:SCE2"/>
    <mergeCell ref="SCF2:SCM2"/>
    <mergeCell ref="SCN2:SCU2"/>
    <mergeCell ref="RZD2:RZK2"/>
    <mergeCell ref="RZL2:RZS2"/>
    <mergeCell ref="RZT2:SAA2"/>
    <mergeCell ref="SAB2:SAI2"/>
    <mergeCell ref="SAJ2:SAQ2"/>
    <mergeCell ref="SAR2:SAY2"/>
    <mergeCell ref="RXH2:RXO2"/>
    <mergeCell ref="RXP2:RXW2"/>
    <mergeCell ref="RXX2:RYE2"/>
    <mergeCell ref="RYF2:RYM2"/>
    <mergeCell ref="RYN2:RYU2"/>
    <mergeCell ref="RYV2:RZC2"/>
    <mergeCell ref="RVL2:RVS2"/>
    <mergeCell ref="RVT2:RWA2"/>
    <mergeCell ref="RWB2:RWI2"/>
    <mergeCell ref="RWJ2:RWQ2"/>
    <mergeCell ref="RWR2:RWY2"/>
    <mergeCell ref="RWZ2:RXG2"/>
    <mergeCell ref="RTP2:RTW2"/>
    <mergeCell ref="RTX2:RUE2"/>
    <mergeCell ref="RUF2:RUM2"/>
    <mergeCell ref="RUN2:RUU2"/>
    <mergeCell ref="RUV2:RVC2"/>
    <mergeCell ref="RVD2:RVK2"/>
    <mergeCell ref="RRT2:RSA2"/>
    <mergeCell ref="RSB2:RSI2"/>
    <mergeCell ref="RSJ2:RSQ2"/>
    <mergeCell ref="RSR2:RSY2"/>
    <mergeCell ref="RSZ2:RTG2"/>
    <mergeCell ref="RTH2:RTO2"/>
    <mergeCell ref="RPX2:RQE2"/>
    <mergeCell ref="RQF2:RQM2"/>
    <mergeCell ref="RQN2:RQU2"/>
    <mergeCell ref="RQV2:RRC2"/>
    <mergeCell ref="RRD2:RRK2"/>
    <mergeCell ref="RRL2:RRS2"/>
    <mergeCell ref="ROB2:ROI2"/>
    <mergeCell ref="ROJ2:ROQ2"/>
    <mergeCell ref="ROR2:ROY2"/>
    <mergeCell ref="ROZ2:RPG2"/>
    <mergeCell ref="RPH2:RPO2"/>
    <mergeCell ref="RPP2:RPW2"/>
    <mergeCell ref="RMF2:RMM2"/>
    <mergeCell ref="RMN2:RMU2"/>
    <mergeCell ref="RMV2:RNC2"/>
    <mergeCell ref="RND2:RNK2"/>
    <mergeCell ref="RNL2:RNS2"/>
    <mergeCell ref="RNT2:ROA2"/>
    <mergeCell ref="RKJ2:RKQ2"/>
    <mergeCell ref="RKR2:RKY2"/>
    <mergeCell ref="RKZ2:RLG2"/>
    <mergeCell ref="RLH2:RLO2"/>
    <mergeCell ref="RLP2:RLW2"/>
    <mergeCell ref="RLX2:RME2"/>
    <mergeCell ref="RIN2:RIU2"/>
    <mergeCell ref="RIV2:RJC2"/>
    <mergeCell ref="RJD2:RJK2"/>
    <mergeCell ref="RJL2:RJS2"/>
    <mergeCell ref="RJT2:RKA2"/>
    <mergeCell ref="RKB2:RKI2"/>
    <mergeCell ref="RGR2:RGY2"/>
    <mergeCell ref="RGZ2:RHG2"/>
    <mergeCell ref="RHH2:RHO2"/>
    <mergeCell ref="RHP2:RHW2"/>
    <mergeCell ref="RHX2:RIE2"/>
    <mergeCell ref="RIF2:RIM2"/>
    <mergeCell ref="REV2:RFC2"/>
    <mergeCell ref="RFD2:RFK2"/>
    <mergeCell ref="RFL2:RFS2"/>
    <mergeCell ref="RFT2:RGA2"/>
    <mergeCell ref="RGB2:RGI2"/>
    <mergeCell ref="RGJ2:RGQ2"/>
    <mergeCell ref="RCZ2:RDG2"/>
    <mergeCell ref="RDH2:RDO2"/>
    <mergeCell ref="RDP2:RDW2"/>
    <mergeCell ref="RDX2:REE2"/>
    <mergeCell ref="REF2:REM2"/>
    <mergeCell ref="REN2:REU2"/>
    <mergeCell ref="RBD2:RBK2"/>
    <mergeCell ref="RBL2:RBS2"/>
    <mergeCell ref="RBT2:RCA2"/>
    <mergeCell ref="RCB2:RCI2"/>
    <mergeCell ref="RCJ2:RCQ2"/>
    <mergeCell ref="RCR2:RCY2"/>
    <mergeCell ref="QZH2:QZO2"/>
    <mergeCell ref="QZP2:QZW2"/>
    <mergeCell ref="QZX2:RAE2"/>
    <mergeCell ref="RAF2:RAM2"/>
    <mergeCell ref="RAN2:RAU2"/>
    <mergeCell ref="RAV2:RBC2"/>
    <mergeCell ref="QXL2:QXS2"/>
    <mergeCell ref="QXT2:QYA2"/>
    <mergeCell ref="QYB2:QYI2"/>
    <mergeCell ref="QYJ2:QYQ2"/>
    <mergeCell ref="QYR2:QYY2"/>
    <mergeCell ref="QYZ2:QZG2"/>
    <mergeCell ref="QVP2:QVW2"/>
    <mergeCell ref="QVX2:QWE2"/>
    <mergeCell ref="QWF2:QWM2"/>
    <mergeCell ref="QWN2:QWU2"/>
    <mergeCell ref="QWV2:QXC2"/>
    <mergeCell ref="QXD2:QXK2"/>
    <mergeCell ref="QTT2:QUA2"/>
    <mergeCell ref="QUB2:QUI2"/>
    <mergeCell ref="QUJ2:QUQ2"/>
    <mergeCell ref="QUR2:QUY2"/>
    <mergeCell ref="QUZ2:QVG2"/>
    <mergeCell ref="QVH2:QVO2"/>
    <mergeCell ref="QRX2:QSE2"/>
    <mergeCell ref="QSF2:QSM2"/>
    <mergeCell ref="QSN2:QSU2"/>
    <mergeCell ref="QSV2:QTC2"/>
    <mergeCell ref="QTD2:QTK2"/>
    <mergeCell ref="QTL2:QTS2"/>
    <mergeCell ref="QQB2:QQI2"/>
    <mergeCell ref="QQJ2:QQQ2"/>
    <mergeCell ref="QQR2:QQY2"/>
    <mergeCell ref="QQZ2:QRG2"/>
    <mergeCell ref="QRH2:QRO2"/>
    <mergeCell ref="QRP2:QRW2"/>
    <mergeCell ref="QOF2:QOM2"/>
    <mergeCell ref="QON2:QOU2"/>
    <mergeCell ref="QOV2:QPC2"/>
    <mergeCell ref="QPD2:QPK2"/>
    <mergeCell ref="QPL2:QPS2"/>
    <mergeCell ref="QPT2:QQA2"/>
    <mergeCell ref="QMJ2:QMQ2"/>
    <mergeCell ref="QMR2:QMY2"/>
    <mergeCell ref="QMZ2:QNG2"/>
    <mergeCell ref="QNH2:QNO2"/>
    <mergeCell ref="QNP2:QNW2"/>
    <mergeCell ref="QNX2:QOE2"/>
    <mergeCell ref="QKN2:QKU2"/>
    <mergeCell ref="QKV2:QLC2"/>
    <mergeCell ref="QLD2:QLK2"/>
    <mergeCell ref="QLL2:QLS2"/>
    <mergeCell ref="QLT2:QMA2"/>
    <mergeCell ref="QMB2:QMI2"/>
    <mergeCell ref="QIR2:QIY2"/>
    <mergeCell ref="QIZ2:QJG2"/>
    <mergeCell ref="QJH2:QJO2"/>
    <mergeCell ref="QJP2:QJW2"/>
    <mergeCell ref="QJX2:QKE2"/>
    <mergeCell ref="QKF2:QKM2"/>
    <mergeCell ref="QGV2:QHC2"/>
    <mergeCell ref="QHD2:QHK2"/>
    <mergeCell ref="QHL2:QHS2"/>
    <mergeCell ref="QHT2:QIA2"/>
    <mergeCell ref="QIB2:QII2"/>
    <mergeCell ref="QIJ2:QIQ2"/>
    <mergeCell ref="QEZ2:QFG2"/>
    <mergeCell ref="QFH2:QFO2"/>
    <mergeCell ref="QFP2:QFW2"/>
    <mergeCell ref="QFX2:QGE2"/>
    <mergeCell ref="QGF2:QGM2"/>
    <mergeCell ref="QGN2:QGU2"/>
    <mergeCell ref="QDD2:QDK2"/>
    <mergeCell ref="QDL2:QDS2"/>
    <mergeCell ref="QDT2:QEA2"/>
    <mergeCell ref="QEB2:QEI2"/>
    <mergeCell ref="QEJ2:QEQ2"/>
    <mergeCell ref="QER2:QEY2"/>
    <mergeCell ref="QBH2:QBO2"/>
    <mergeCell ref="QBP2:QBW2"/>
    <mergeCell ref="QBX2:QCE2"/>
    <mergeCell ref="QCF2:QCM2"/>
    <mergeCell ref="QCN2:QCU2"/>
    <mergeCell ref="QCV2:QDC2"/>
    <mergeCell ref="PZL2:PZS2"/>
    <mergeCell ref="PZT2:QAA2"/>
    <mergeCell ref="QAB2:QAI2"/>
    <mergeCell ref="QAJ2:QAQ2"/>
    <mergeCell ref="QAR2:QAY2"/>
    <mergeCell ref="QAZ2:QBG2"/>
    <mergeCell ref="PXP2:PXW2"/>
    <mergeCell ref="PXX2:PYE2"/>
    <mergeCell ref="PYF2:PYM2"/>
    <mergeCell ref="PYN2:PYU2"/>
    <mergeCell ref="PYV2:PZC2"/>
    <mergeCell ref="PZD2:PZK2"/>
    <mergeCell ref="PVT2:PWA2"/>
    <mergeCell ref="PWB2:PWI2"/>
    <mergeCell ref="PWJ2:PWQ2"/>
    <mergeCell ref="PWR2:PWY2"/>
    <mergeCell ref="PWZ2:PXG2"/>
    <mergeCell ref="PXH2:PXO2"/>
    <mergeCell ref="PTX2:PUE2"/>
    <mergeCell ref="PUF2:PUM2"/>
    <mergeCell ref="PUN2:PUU2"/>
    <mergeCell ref="PUV2:PVC2"/>
    <mergeCell ref="PVD2:PVK2"/>
    <mergeCell ref="PVL2:PVS2"/>
    <mergeCell ref="PSB2:PSI2"/>
    <mergeCell ref="PSJ2:PSQ2"/>
    <mergeCell ref="PSR2:PSY2"/>
    <mergeCell ref="PSZ2:PTG2"/>
    <mergeCell ref="PTH2:PTO2"/>
    <mergeCell ref="PTP2:PTW2"/>
    <mergeCell ref="PQF2:PQM2"/>
    <mergeCell ref="PQN2:PQU2"/>
    <mergeCell ref="PQV2:PRC2"/>
    <mergeCell ref="PRD2:PRK2"/>
    <mergeCell ref="PRL2:PRS2"/>
    <mergeCell ref="PRT2:PSA2"/>
    <mergeCell ref="POJ2:POQ2"/>
    <mergeCell ref="POR2:POY2"/>
    <mergeCell ref="POZ2:PPG2"/>
    <mergeCell ref="PPH2:PPO2"/>
    <mergeCell ref="PPP2:PPW2"/>
    <mergeCell ref="PPX2:PQE2"/>
    <mergeCell ref="PMN2:PMU2"/>
    <mergeCell ref="PMV2:PNC2"/>
    <mergeCell ref="PND2:PNK2"/>
    <mergeCell ref="PNL2:PNS2"/>
    <mergeCell ref="PNT2:POA2"/>
    <mergeCell ref="POB2:POI2"/>
    <mergeCell ref="PKR2:PKY2"/>
    <mergeCell ref="PKZ2:PLG2"/>
    <mergeCell ref="PLH2:PLO2"/>
    <mergeCell ref="PLP2:PLW2"/>
    <mergeCell ref="PLX2:PME2"/>
    <mergeCell ref="PMF2:PMM2"/>
    <mergeCell ref="PIV2:PJC2"/>
    <mergeCell ref="PJD2:PJK2"/>
    <mergeCell ref="PJL2:PJS2"/>
    <mergeCell ref="PJT2:PKA2"/>
    <mergeCell ref="PKB2:PKI2"/>
    <mergeCell ref="PKJ2:PKQ2"/>
    <mergeCell ref="PGZ2:PHG2"/>
    <mergeCell ref="PHH2:PHO2"/>
    <mergeCell ref="PHP2:PHW2"/>
    <mergeCell ref="PHX2:PIE2"/>
    <mergeCell ref="PIF2:PIM2"/>
    <mergeCell ref="PIN2:PIU2"/>
    <mergeCell ref="PFD2:PFK2"/>
    <mergeCell ref="PFL2:PFS2"/>
    <mergeCell ref="PFT2:PGA2"/>
    <mergeCell ref="PGB2:PGI2"/>
    <mergeCell ref="PGJ2:PGQ2"/>
    <mergeCell ref="PGR2:PGY2"/>
    <mergeCell ref="PDH2:PDO2"/>
    <mergeCell ref="PDP2:PDW2"/>
    <mergeCell ref="PDX2:PEE2"/>
    <mergeCell ref="PEF2:PEM2"/>
    <mergeCell ref="PEN2:PEU2"/>
    <mergeCell ref="PEV2:PFC2"/>
    <mergeCell ref="PBL2:PBS2"/>
    <mergeCell ref="PBT2:PCA2"/>
    <mergeCell ref="PCB2:PCI2"/>
    <mergeCell ref="PCJ2:PCQ2"/>
    <mergeCell ref="PCR2:PCY2"/>
    <mergeCell ref="PCZ2:PDG2"/>
    <mergeCell ref="OZP2:OZW2"/>
    <mergeCell ref="OZX2:PAE2"/>
    <mergeCell ref="PAF2:PAM2"/>
    <mergeCell ref="PAN2:PAU2"/>
    <mergeCell ref="PAV2:PBC2"/>
    <mergeCell ref="PBD2:PBK2"/>
    <mergeCell ref="OXT2:OYA2"/>
    <mergeCell ref="OYB2:OYI2"/>
    <mergeCell ref="OYJ2:OYQ2"/>
    <mergeCell ref="OYR2:OYY2"/>
    <mergeCell ref="OYZ2:OZG2"/>
    <mergeCell ref="OZH2:OZO2"/>
    <mergeCell ref="OVX2:OWE2"/>
    <mergeCell ref="OWF2:OWM2"/>
    <mergeCell ref="OWN2:OWU2"/>
    <mergeCell ref="OWV2:OXC2"/>
    <mergeCell ref="OXD2:OXK2"/>
    <mergeCell ref="OXL2:OXS2"/>
    <mergeCell ref="OUB2:OUI2"/>
    <mergeCell ref="OUJ2:OUQ2"/>
    <mergeCell ref="OUR2:OUY2"/>
    <mergeCell ref="OUZ2:OVG2"/>
    <mergeCell ref="OVH2:OVO2"/>
    <mergeCell ref="OVP2:OVW2"/>
    <mergeCell ref="OSF2:OSM2"/>
    <mergeCell ref="OSN2:OSU2"/>
    <mergeCell ref="OSV2:OTC2"/>
    <mergeCell ref="OTD2:OTK2"/>
    <mergeCell ref="OTL2:OTS2"/>
    <mergeCell ref="OTT2:OUA2"/>
    <mergeCell ref="OQJ2:OQQ2"/>
    <mergeCell ref="OQR2:OQY2"/>
    <mergeCell ref="OQZ2:ORG2"/>
    <mergeCell ref="ORH2:ORO2"/>
    <mergeCell ref="ORP2:ORW2"/>
    <mergeCell ref="ORX2:OSE2"/>
    <mergeCell ref="OON2:OOU2"/>
    <mergeCell ref="OOV2:OPC2"/>
    <mergeCell ref="OPD2:OPK2"/>
    <mergeCell ref="OPL2:OPS2"/>
    <mergeCell ref="OPT2:OQA2"/>
    <mergeCell ref="OQB2:OQI2"/>
    <mergeCell ref="OMR2:OMY2"/>
    <mergeCell ref="OMZ2:ONG2"/>
    <mergeCell ref="ONH2:ONO2"/>
    <mergeCell ref="ONP2:ONW2"/>
    <mergeCell ref="ONX2:OOE2"/>
    <mergeCell ref="OOF2:OOM2"/>
    <mergeCell ref="OKV2:OLC2"/>
    <mergeCell ref="OLD2:OLK2"/>
    <mergeCell ref="OLL2:OLS2"/>
    <mergeCell ref="OLT2:OMA2"/>
    <mergeCell ref="OMB2:OMI2"/>
    <mergeCell ref="OMJ2:OMQ2"/>
    <mergeCell ref="OIZ2:OJG2"/>
    <mergeCell ref="OJH2:OJO2"/>
    <mergeCell ref="OJP2:OJW2"/>
    <mergeCell ref="OJX2:OKE2"/>
    <mergeCell ref="OKF2:OKM2"/>
    <mergeCell ref="OKN2:OKU2"/>
    <mergeCell ref="OHD2:OHK2"/>
    <mergeCell ref="OHL2:OHS2"/>
    <mergeCell ref="OHT2:OIA2"/>
    <mergeCell ref="OIB2:OII2"/>
    <mergeCell ref="OIJ2:OIQ2"/>
    <mergeCell ref="OIR2:OIY2"/>
    <mergeCell ref="OFH2:OFO2"/>
    <mergeCell ref="OFP2:OFW2"/>
    <mergeCell ref="OFX2:OGE2"/>
    <mergeCell ref="OGF2:OGM2"/>
    <mergeCell ref="OGN2:OGU2"/>
    <mergeCell ref="OGV2:OHC2"/>
    <mergeCell ref="ODL2:ODS2"/>
    <mergeCell ref="ODT2:OEA2"/>
    <mergeCell ref="OEB2:OEI2"/>
    <mergeCell ref="OEJ2:OEQ2"/>
    <mergeCell ref="OER2:OEY2"/>
    <mergeCell ref="OEZ2:OFG2"/>
    <mergeCell ref="OBP2:OBW2"/>
    <mergeCell ref="OBX2:OCE2"/>
    <mergeCell ref="OCF2:OCM2"/>
    <mergeCell ref="OCN2:OCU2"/>
    <mergeCell ref="OCV2:ODC2"/>
    <mergeCell ref="ODD2:ODK2"/>
    <mergeCell ref="NZT2:OAA2"/>
    <mergeCell ref="OAB2:OAI2"/>
    <mergeCell ref="OAJ2:OAQ2"/>
    <mergeCell ref="OAR2:OAY2"/>
    <mergeCell ref="OAZ2:OBG2"/>
    <mergeCell ref="OBH2:OBO2"/>
    <mergeCell ref="NXX2:NYE2"/>
    <mergeCell ref="NYF2:NYM2"/>
    <mergeCell ref="NYN2:NYU2"/>
    <mergeCell ref="NYV2:NZC2"/>
    <mergeCell ref="NZD2:NZK2"/>
    <mergeCell ref="NZL2:NZS2"/>
    <mergeCell ref="NWB2:NWI2"/>
    <mergeCell ref="NWJ2:NWQ2"/>
    <mergeCell ref="NWR2:NWY2"/>
    <mergeCell ref="NWZ2:NXG2"/>
    <mergeCell ref="NXH2:NXO2"/>
    <mergeCell ref="NXP2:NXW2"/>
    <mergeCell ref="NUF2:NUM2"/>
    <mergeCell ref="NUN2:NUU2"/>
    <mergeCell ref="NUV2:NVC2"/>
    <mergeCell ref="NVD2:NVK2"/>
    <mergeCell ref="NVL2:NVS2"/>
    <mergeCell ref="NVT2:NWA2"/>
    <mergeCell ref="NSJ2:NSQ2"/>
    <mergeCell ref="NSR2:NSY2"/>
    <mergeCell ref="NSZ2:NTG2"/>
    <mergeCell ref="NTH2:NTO2"/>
    <mergeCell ref="NTP2:NTW2"/>
    <mergeCell ref="NTX2:NUE2"/>
    <mergeCell ref="NQN2:NQU2"/>
    <mergeCell ref="NQV2:NRC2"/>
    <mergeCell ref="NRD2:NRK2"/>
    <mergeCell ref="NRL2:NRS2"/>
    <mergeCell ref="NRT2:NSA2"/>
    <mergeCell ref="NSB2:NSI2"/>
    <mergeCell ref="NOR2:NOY2"/>
    <mergeCell ref="NOZ2:NPG2"/>
    <mergeCell ref="NPH2:NPO2"/>
    <mergeCell ref="NPP2:NPW2"/>
    <mergeCell ref="NPX2:NQE2"/>
    <mergeCell ref="NQF2:NQM2"/>
    <mergeCell ref="NMV2:NNC2"/>
    <mergeCell ref="NND2:NNK2"/>
    <mergeCell ref="NNL2:NNS2"/>
    <mergeCell ref="NNT2:NOA2"/>
    <mergeCell ref="NOB2:NOI2"/>
    <mergeCell ref="NOJ2:NOQ2"/>
    <mergeCell ref="NKZ2:NLG2"/>
    <mergeCell ref="NLH2:NLO2"/>
    <mergeCell ref="NLP2:NLW2"/>
    <mergeCell ref="NLX2:NME2"/>
    <mergeCell ref="NMF2:NMM2"/>
    <mergeCell ref="NMN2:NMU2"/>
    <mergeCell ref="NJD2:NJK2"/>
    <mergeCell ref="NJL2:NJS2"/>
    <mergeCell ref="NJT2:NKA2"/>
    <mergeCell ref="NKB2:NKI2"/>
    <mergeCell ref="NKJ2:NKQ2"/>
    <mergeCell ref="NKR2:NKY2"/>
    <mergeCell ref="NHH2:NHO2"/>
    <mergeCell ref="NHP2:NHW2"/>
    <mergeCell ref="NHX2:NIE2"/>
    <mergeCell ref="NIF2:NIM2"/>
    <mergeCell ref="NIN2:NIU2"/>
    <mergeCell ref="NIV2:NJC2"/>
    <mergeCell ref="NFL2:NFS2"/>
    <mergeCell ref="NFT2:NGA2"/>
    <mergeCell ref="NGB2:NGI2"/>
    <mergeCell ref="NGJ2:NGQ2"/>
    <mergeCell ref="NGR2:NGY2"/>
    <mergeCell ref="NGZ2:NHG2"/>
    <mergeCell ref="NDP2:NDW2"/>
    <mergeCell ref="NDX2:NEE2"/>
    <mergeCell ref="NEF2:NEM2"/>
    <mergeCell ref="NEN2:NEU2"/>
    <mergeCell ref="NEV2:NFC2"/>
    <mergeCell ref="NFD2:NFK2"/>
    <mergeCell ref="NBT2:NCA2"/>
    <mergeCell ref="NCB2:NCI2"/>
    <mergeCell ref="NCJ2:NCQ2"/>
    <mergeCell ref="NCR2:NCY2"/>
    <mergeCell ref="NCZ2:NDG2"/>
    <mergeCell ref="NDH2:NDO2"/>
    <mergeCell ref="MZX2:NAE2"/>
    <mergeCell ref="NAF2:NAM2"/>
    <mergeCell ref="NAN2:NAU2"/>
    <mergeCell ref="NAV2:NBC2"/>
    <mergeCell ref="NBD2:NBK2"/>
    <mergeCell ref="NBL2:NBS2"/>
    <mergeCell ref="MYB2:MYI2"/>
    <mergeCell ref="MYJ2:MYQ2"/>
    <mergeCell ref="MYR2:MYY2"/>
    <mergeCell ref="MYZ2:MZG2"/>
    <mergeCell ref="MZH2:MZO2"/>
    <mergeCell ref="MZP2:MZW2"/>
    <mergeCell ref="MWF2:MWM2"/>
    <mergeCell ref="MWN2:MWU2"/>
    <mergeCell ref="MWV2:MXC2"/>
    <mergeCell ref="MXD2:MXK2"/>
    <mergeCell ref="MXL2:MXS2"/>
    <mergeCell ref="MXT2:MYA2"/>
    <mergeCell ref="MUJ2:MUQ2"/>
    <mergeCell ref="MUR2:MUY2"/>
    <mergeCell ref="MUZ2:MVG2"/>
    <mergeCell ref="MVH2:MVO2"/>
    <mergeCell ref="MVP2:MVW2"/>
    <mergeCell ref="MVX2:MWE2"/>
    <mergeCell ref="MSN2:MSU2"/>
    <mergeCell ref="MSV2:MTC2"/>
    <mergeCell ref="MTD2:MTK2"/>
    <mergeCell ref="MTL2:MTS2"/>
    <mergeCell ref="MTT2:MUA2"/>
    <mergeCell ref="MUB2:MUI2"/>
    <mergeCell ref="MQR2:MQY2"/>
    <mergeCell ref="MQZ2:MRG2"/>
    <mergeCell ref="MRH2:MRO2"/>
    <mergeCell ref="MRP2:MRW2"/>
    <mergeCell ref="MRX2:MSE2"/>
    <mergeCell ref="MSF2:MSM2"/>
    <mergeCell ref="MOV2:MPC2"/>
    <mergeCell ref="MPD2:MPK2"/>
    <mergeCell ref="MPL2:MPS2"/>
    <mergeCell ref="MPT2:MQA2"/>
    <mergeCell ref="MQB2:MQI2"/>
    <mergeCell ref="MQJ2:MQQ2"/>
    <mergeCell ref="MMZ2:MNG2"/>
    <mergeCell ref="MNH2:MNO2"/>
    <mergeCell ref="MNP2:MNW2"/>
    <mergeCell ref="MNX2:MOE2"/>
    <mergeCell ref="MOF2:MOM2"/>
    <mergeCell ref="MON2:MOU2"/>
    <mergeCell ref="MLD2:MLK2"/>
    <mergeCell ref="MLL2:MLS2"/>
    <mergeCell ref="MLT2:MMA2"/>
    <mergeCell ref="MMB2:MMI2"/>
    <mergeCell ref="MMJ2:MMQ2"/>
    <mergeCell ref="MMR2:MMY2"/>
    <mergeCell ref="MJH2:MJO2"/>
    <mergeCell ref="MJP2:MJW2"/>
    <mergeCell ref="MJX2:MKE2"/>
    <mergeCell ref="MKF2:MKM2"/>
    <mergeCell ref="MKN2:MKU2"/>
    <mergeCell ref="MKV2:MLC2"/>
    <mergeCell ref="MHL2:MHS2"/>
    <mergeCell ref="MHT2:MIA2"/>
    <mergeCell ref="MIB2:MII2"/>
    <mergeCell ref="MIJ2:MIQ2"/>
    <mergeCell ref="MIR2:MIY2"/>
    <mergeCell ref="MIZ2:MJG2"/>
    <mergeCell ref="MFP2:MFW2"/>
    <mergeCell ref="MFX2:MGE2"/>
    <mergeCell ref="MGF2:MGM2"/>
    <mergeCell ref="MGN2:MGU2"/>
    <mergeCell ref="MGV2:MHC2"/>
    <mergeCell ref="MHD2:MHK2"/>
    <mergeCell ref="MDT2:MEA2"/>
    <mergeCell ref="MEB2:MEI2"/>
    <mergeCell ref="MEJ2:MEQ2"/>
    <mergeCell ref="MER2:MEY2"/>
    <mergeCell ref="MEZ2:MFG2"/>
    <mergeCell ref="MFH2:MFO2"/>
    <mergeCell ref="MBX2:MCE2"/>
    <mergeCell ref="MCF2:MCM2"/>
    <mergeCell ref="MCN2:MCU2"/>
    <mergeCell ref="MCV2:MDC2"/>
    <mergeCell ref="MDD2:MDK2"/>
    <mergeCell ref="MDL2:MDS2"/>
    <mergeCell ref="MAB2:MAI2"/>
    <mergeCell ref="MAJ2:MAQ2"/>
    <mergeCell ref="MAR2:MAY2"/>
    <mergeCell ref="MAZ2:MBG2"/>
    <mergeCell ref="MBH2:MBO2"/>
    <mergeCell ref="MBP2:MBW2"/>
    <mergeCell ref="LYF2:LYM2"/>
    <mergeCell ref="LYN2:LYU2"/>
    <mergeCell ref="LYV2:LZC2"/>
    <mergeCell ref="LZD2:LZK2"/>
    <mergeCell ref="LZL2:LZS2"/>
    <mergeCell ref="LZT2:MAA2"/>
    <mergeCell ref="LWJ2:LWQ2"/>
    <mergeCell ref="LWR2:LWY2"/>
    <mergeCell ref="LWZ2:LXG2"/>
    <mergeCell ref="LXH2:LXO2"/>
    <mergeCell ref="LXP2:LXW2"/>
    <mergeCell ref="LXX2:LYE2"/>
    <mergeCell ref="LUN2:LUU2"/>
    <mergeCell ref="LUV2:LVC2"/>
    <mergeCell ref="LVD2:LVK2"/>
    <mergeCell ref="LVL2:LVS2"/>
    <mergeCell ref="LVT2:LWA2"/>
    <mergeCell ref="LWB2:LWI2"/>
    <mergeCell ref="LSR2:LSY2"/>
    <mergeCell ref="LSZ2:LTG2"/>
    <mergeCell ref="LTH2:LTO2"/>
    <mergeCell ref="LTP2:LTW2"/>
    <mergeCell ref="LTX2:LUE2"/>
    <mergeCell ref="LUF2:LUM2"/>
    <mergeCell ref="LQV2:LRC2"/>
    <mergeCell ref="LRD2:LRK2"/>
    <mergeCell ref="LRL2:LRS2"/>
    <mergeCell ref="LRT2:LSA2"/>
    <mergeCell ref="LSB2:LSI2"/>
    <mergeCell ref="LSJ2:LSQ2"/>
    <mergeCell ref="LOZ2:LPG2"/>
    <mergeCell ref="LPH2:LPO2"/>
    <mergeCell ref="LPP2:LPW2"/>
    <mergeCell ref="LPX2:LQE2"/>
    <mergeCell ref="LQF2:LQM2"/>
    <mergeCell ref="LQN2:LQU2"/>
    <mergeCell ref="LND2:LNK2"/>
    <mergeCell ref="LNL2:LNS2"/>
    <mergeCell ref="LNT2:LOA2"/>
    <mergeCell ref="LOB2:LOI2"/>
    <mergeCell ref="LOJ2:LOQ2"/>
    <mergeCell ref="LOR2:LOY2"/>
    <mergeCell ref="LLH2:LLO2"/>
    <mergeCell ref="LLP2:LLW2"/>
    <mergeCell ref="LLX2:LME2"/>
    <mergeCell ref="LMF2:LMM2"/>
    <mergeCell ref="LMN2:LMU2"/>
    <mergeCell ref="LMV2:LNC2"/>
    <mergeCell ref="LJL2:LJS2"/>
    <mergeCell ref="LJT2:LKA2"/>
    <mergeCell ref="LKB2:LKI2"/>
    <mergeCell ref="LKJ2:LKQ2"/>
    <mergeCell ref="LKR2:LKY2"/>
    <mergeCell ref="LKZ2:LLG2"/>
    <mergeCell ref="LHP2:LHW2"/>
    <mergeCell ref="LHX2:LIE2"/>
    <mergeCell ref="LIF2:LIM2"/>
    <mergeCell ref="LIN2:LIU2"/>
    <mergeCell ref="LIV2:LJC2"/>
    <mergeCell ref="LJD2:LJK2"/>
    <mergeCell ref="LFT2:LGA2"/>
    <mergeCell ref="LGB2:LGI2"/>
    <mergeCell ref="LGJ2:LGQ2"/>
    <mergeCell ref="LGR2:LGY2"/>
    <mergeCell ref="LGZ2:LHG2"/>
    <mergeCell ref="LHH2:LHO2"/>
    <mergeCell ref="LDX2:LEE2"/>
    <mergeCell ref="LEF2:LEM2"/>
    <mergeCell ref="LEN2:LEU2"/>
    <mergeCell ref="LEV2:LFC2"/>
    <mergeCell ref="LFD2:LFK2"/>
    <mergeCell ref="LFL2:LFS2"/>
    <mergeCell ref="LCB2:LCI2"/>
    <mergeCell ref="LCJ2:LCQ2"/>
    <mergeCell ref="LCR2:LCY2"/>
    <mergeCell ref="LCZ2:LDG2"/>
    <mergeCell ref="LDH2:LDO2"/>
    <mergeCell ref="LDP2:LDW2"/>
    <mergeCell ref="LAF2:LAM2"/>
    <mergeCell ref="LAN2:LAU2"/>
    <mergeCell ref="LAV2:LBC2"/>
    <mergeCell ref="LBD2:LBK2"/>
    <mergeCell ref="LBL2:LBS2"/>
    <mergeCell ref="LBT2:LCA2"/>
    <mergeCell ref="KYJ2:KYQ2"/>
    <mergeCell ref="KYR2:KYY2"/>
    <mergeCell ref="KYZ2:KZG2"/>
    <mergeCell ref="KZH2:KZO2"/>
    <mergeCell ref="KZP2:KZW2"/>
    <mergeCell ref="KZX2:LAE2"/>
    <mergeCell ref="KWN2:KWU2"/>
    <mergeCell ref="KWV2:KXC2"/>
    <mergeCell ref="KXD2:KXK2"/>
    <mergeCell ref="KXL2:KXS2"/>
    <mergeCell ref="KXT2:KYA2"/>
    <mergeCell ref="KYB2:KYI2"/>
    <mergeCell ref="KUR2:KUY2"/>
    <mergeCell ref="KUZ2:KVG2"/>
    <mergeCell ref="KVH2:KVO2"/>
    <mergeCell ref="KVP2:KVW2"/>
    <mergeCell ref="KVX2:KWE2"/>
    <mergeCell ref="KWF2:KWM2"/>
    <mergeCell ref="KSV2:KTC2"/>
    <mergeCell ref="KTD2:KTK2"/>
    <mergeCell ref="KTL2:KTS2"/>
    <mergeCell ref="KTT2:KUA2"/>
    <mergeCell ref="KUB2:KUI2"/>
    <mergeCell ref="KUJ2:KUQ2"/>
    <mergeCell ref="KQZ2:KRG2"/>
    <mergeCell ref="KRH2:KRO2"/>
    <mergeCell ref="KRP2:KRW2"/>
    <mergeCell ref="KRX2:KSE2"/>
    <mergeCell ref="KSF2:KSM2"/>
    <mergeCell ref="KSN2:KSU2"/>
    <mergeCell ref="KPD2:KPK2"/>
    <mergeCell ref="KPL2:KPS2"/>
    <mergeCell ref="KPT2:KQA2"/>
    <mergeCell ref="KQB2:KQI2"/>
    <mergeCell ref="KQJ2:KQQ2"/>
    <mergeCell ref="KQR2:KQY2"/>
    <mergeCell ref="KNH2:KNO2"/>
    <mergeCell ref="KNP2:KNW2"/>
    <mergeCell ref="KNX2:KOE2"/>
    <mergeCell ref="KOF2:KOM2"/>
    <mergeCell ref="KON2:KOU2"/>
    <mergeCell ref="KOV2:KPC2"/>
    <mergeCell ref="KLL2:KLS2"/>
    <mergeCell ref="KLT2:KMA2"/>
    <mergeCell ref="KMB2:KMI2"/>
    <mergeCell ref="KMJ2:KMQ2"/>
    <mergeCell ref="KMR2:KMY2"/>
    <mergeCell ref="KMZ2:KNG2"/>
    <mergeCell ref="KJP2:KJW2"/>
    <mergeCell ref="KJX2:KKE2"/>
    <mergeCell ref="KKF2:KKM2"/>
    <mergeCell ref="KKN2:KKU2"/>
    <mergeCell ref="KKV2:KLC2"/>
    <mergeCell ref="KLD2:KLK2"/>
    <mergeCell ref="KHT2:KIA2"/>
    <mergeCell ref="KIB2:KII2"/>
    <mergeCell ref="KIJ2:KIQ2"/>
    <mergeCell ref="KIR2:KIY2"/>
    <mergeCell ref="KIZ2:KJG2"/>
    <mergeCell ref="KJH2:KJO2"/>
    <mergeCell ref="KFX2:KGE2"/>
    <mergeCell ref="KGF2:KGM2"/>
    <mergeCell ref="KGN2:KGU2"/>
    <mergeCell ref="KGV2:KHC2"/>
    <mergeCell ref="KHD2:KHK2"/>
    <mergeCell ref="KHL2:KHS2"/>
    <mergeCell ref="KEB2:KEI2"/>
    <mergeCell ref="KEJ2:KEQ2"/>
    <mergeCell ref="KER2:KEY2"/>
    <mergeCell ref="KEZ2:KFG2"/>
    <mergeCell ref="KFH2:KFO2"/>
    <mergeCell ref="KFP2:KFW2"/>
    <mergeCell ref="KCF2:KCM2"/>
    <mergeCell ref="KCN2:KCU2"/>
    <mergeCell ref="KCV2:KDC2"/>
    <mergeCell ref="KDD2:KDK2"/>
    <mergeCell ref="KDL2:KDS2"/>
    <mergeCell ref="KDT2:KEA2"/>
    <mergeCell ref="KAJ2:KAQ2"/>
    <mergeCell ref="KAR2:KAY2"/>
    <mergeCell ref="KAZ2:KBG2"/>
    <mergeCell ref="KBH2:KBO2"/>
    <mergeCell ref="KBP2:KBW2"/>
    <mergeCell ref="KBX2:KCE2"/>
    <mergeCell ref="JYN2:JYU2"/>
    <mergeCell ref="JYV2:JZC2"/>
    <mergeCell ref="JZD2:JZK2"/>
    <mergeCell ref="JZL2:JZS2"/>
    <mergeCell ref="JZT2:KAA2"/>
    <mergeCell ref="KAB2:KAI2"/>
    <mergeCell ref="JWR2:JWY2"/>
    <mergeCell ref="JWZ2:JXG2"/>
    <mergeCell ref="JXH2:JXO2"/>
    <mergeCell ref="JXP2:JXW2"/>
    <mergeCell ref="JXX2:JYE2"/>
    <mergeCell ref="JYF2:JYM2"/>
    <mergeCell ref="JUV2:JVC2"/>
    <mergeCell ref="JVD2:JVK2"/>
    <mergeCell ref="JVL2:JVS2"/>
    <mergeCell ref="JVT2:JWA2"/>
    <mergeCell ref="JWB2:JWI2"/>
    <mergeCell ref="JWJ2:JWQ2"/>
    <mergeCell ref="JSZ2:JTG2"/>
    <mergeCell ref="JTH2:JTO2"/>
    <mergeCell ref="JTP2:JTW2"/>
    <mergeCell ref="JTX2:JUE2"/>
    <mergeCell ref="JUF2:JUM2"/>
    <mergeCell ref="JUN2:JUU2"/>
    <mergeCell ref="JRD2:JRK2"/>
    <mergeCell ref="JRL2:JRS2"/>
    <mergeCell ref="JRT2:JSA2"/>
    <mergeCell ref="JSB2:JSI2"/>
    <mergeCell ref="JSJ2:JSQ2"/>
    <mergeCell ref="JSR2:JSY2"/>
    <mergeCell ref="JPH2:JPO2"/>
    <mergeCell ref="JPP2:JPW2"/>
    <mergeCell ref="JPX2:JQE2"/>
    <mergeCell ref="JQF2:JQM2"/>
    <mergeCell ref="JQN2:JQU2"/>
    <mergeCell ref="JQV2:JRC2"/>
    <mergeCell ref="JNL2:JNS2"/>
    <mergeCell ref="JNT2:JOA2"/>
    <mergeCell ref="JOB2:JOI2"/>
    <mergeCell ref="JOJ2:JOQ2"/>
    <mergeCell ref="JOR2:JOY2"/>
    <mergeCell ref="JOZ2:JPG2"/>
    <mergeCell ref="JLP2:JLW2"/>
    <mergeCell ref="JLX2:JME2"/>
    <mergeCell ref="JMF2:JMM2"/>
    <mergeCell ref="JMN2:JMU2"/>
    <mergeCell ref="JMV2:JNC2"/>
    <mergeCell ref="JND2:JNK2"/>
    <mergeCell ref="JJT2:JKA2"/>
    <mergeCell ref="JKB2:JKI2"/>
    <mergeCell ref="JKJ2:JKQ2"/>
    <mergeCell ref="JKR2:JKY2"/>
    <mergeCell ref="JKZ2:JLG2"/>
    <mergeCell ref="JLH2:JLO2"/>
    <mergeCell ref="JHX2:JIE2"/>
    <mergeCell ref="JIF2:JIM2"/>
    <mergeCell ref="JIN2:JIU2"/>
    <mergeCell ref="JIV2:JJC2"/>
    <mergeCell ref="JJD2:JJK2"/>
    <mergeCell ref="JJL2:JJS2"/>
    <mergeCell ref="JGB2:JGI2"/>
    <mergeCell ref="JGJ2:JGQ2"/>
    <mergeCell ref="JGR2:JGY2"/>
    <mergeCell ref="JGZ2:JHG2"/>
    <mergeCell ref="JHH2:JHO2"/>
    <mergeCell ref="JHP2:JHW2"/>
    <mergeCell ref="JEF2:JEM2"/>
    <mergeCell ref="JEN2:JEU2"/>
    <mergeCell ref="JEV2:JFC2"/>
    <mergeCell ref="JFD2:JFK2"/>
    <mergeCell ref="JFL2:JFS2"/>
    <mergeCell ref="JFT2:JGA2"/>
    <mergeCell ref="JCJ2:JCQ2"/>
    <mergeCell ref="JCR2:JCY2"/>
    <mergeCell ref="JCZ2:JDG2"/>
    <mergeCell ref="JDH2:JDO2"/>
    <mergeCell ref="JDP2:JDW2"/>
    <mergeCell ref="JDX2:JEE2"/>
    <mergeCell ref="JAN2:JAU2"/>
    <mergeCell ref="JAV2:JBC2"/>
    <mergeCell ref="JBD2:JBK2"/>
    <mergeCell ref="JBL2:JBS2"/>
    <mergeCell ref="JBT2:JCA2"/>
    <mergeCell ref="JCB2:JCI2"/>
    <mergeCell ref="IYR2:IYY2"/>
    <mergeCell ref="IYZ2:IZG2"/>
    <mergeCell ref="IZH2:IZO2"/>
    <mergeCell ref="IZP2:IZW2"/>
    <mergeCell ref="IZX2:JAE2"/>
    <mergeCell ref="JAF2:JAM2"/>
    <mergeCell ref="IWV2:IXC2"/>
    <mergeCell ref="IXD2:IXK2"/>
    <mergeCell ref="IXL2:IXS2"/>
    <mergeCell ref="IXT2:IYA2"/>
    <mergeCell ref="IYB2:IYI2"/>
    <mergeCell ref="IYJ2:IYQ2"/>
    <mergeCell ref="IUZ2:IVG2"/>
    <mergeCell ref="IVH2:IVO2"/>
    <mergeCell ref="IVP2:IVW2"/>
    <mergeCell ref="IVX2:IWE2"/>
    <mergeCell ref="IWF2:IWM2"/>
    <mergeCell ref="IWN2:IWU2"/>
    <mergeCell ref="ITD2:ITK2"/>
    <mergeCell ref="ITL2:ITS2"/>
    <mergeCell ref="ITT2:IUA2"/>
    <mergeCell ref="IUB2:IUI2"/>
    <mergeCell ref="IUJ2:IUQ2"/>
    <mergeCell ref="IUR2:IUY2"/>
    <mergeCell ref="IRH2:IRO2"/>
    <mergeCell ref="IRP2:IRW2"/>
    <mergeCell ref="IRX2:ISE2"/>
    <mergeCell ref="ISF2:ISM2"/>
    <mergeCell ref="ISN2:ISU2"/>
    <mergeCell ref="ISV2:ITC2"/>
    <mergeCell ref="IPL2:IPS2"/>
    <mergeCell ref="IPT2:IQA2"/>
    <mergeCell ref="IQB2:IQI2"/>
    <mergeCell ref="IQJ2:IQQ2"/>
    <mergeCell ref="IQR2:IQY2"/>
    <mergeCell ref="IQZ2:IRG2"/>
    <mergeCell ref="INP2:INW2"/>
    <mergeCell ref="INX2:IOE2"/>
    <mergeCell ref="IOF2:IOM2"/>
    <mergeCell ref="ION2:IOU2"/>
    <mergeCell ref="IOV2:IPC2"/>
    <mergeCell ref="IPD2:IPK2"/>
    <mergeCell ref="ILT2:IMA2"/>
    <mergeCell ref="IMB2:IMI2"/>
    <mergeCell ref="IMJ2:IMQ2"/>
    <mergeCell ref="IMR2:IMY2"/>
    <mergeCell ref="IMZ2:ING2"/>
    <mergeCell ref="INH2:INO2"/>
    <mergeCell ref="IJX2:IKE2"/>
    <mergeCell ref="IKF2:IKM2"/>
    <mergeCell ref="IKN2:IKU2"/>
    <mergeCell ref="IKV2:ILC2"/>
    <mergeCell ref="ILD2:ILK2"/>
    <mergeCell ref="ILL2:ILS2"/>
    <mergeCell ref="IIB2:III2"/>
    <mergeCell ref="IIJ2:IIQ2"/>
    <mergeCell ref="IIR2:IIY2"/>
    <mergeCell ref="IIZ2:IJG2"/>
    <mergeCell ref="IJH2:IJO2"/>
    <mergeCell ref="IJP2:IJW2"/>
    <mergeCell ref="IGF2:IGM2"/>
    <mergeCell ref="IGN2:IGU2"/>
    <mergeCell ref="IGV2:IHC2"/>
    <mergeCell ref="IHD2:IHK2"/>
    <mergeCell ref="IHL2:IHS2"/>
    <mergeCell ref="IHT2:IIA2"/>
    <mergeCell ref="IEJ2:IEQ2"/>
    <mergeCell ref="IER2:IEY2"/>
    <mergeCell ref="IEZ2:IFG2"/>
    <mergeCell ref="IFH2:IFO2"/>
    <mergeCell ref="IFP2:IFW2"/>
    <mergeCell ref="IFX2:IGE2"/>
    <mergeCell ref="ICN2:ICU2"/>
    <mergeCell ref="ICV2:IDC2"/>
    <mergeCell ref="IDD2:IDK2"/>
    <mergeCell ref="IDL2:IDS2"/>
    <mergeCell ref="IDT2:IEA2"/>
    <mergeCell ref="IEB2:IEI2"/>
    <mergeCell ref="IAR2:IAY2"/>
    <mergeCell ref="IAZ2:IBG2"/>
    <mergeCell ref="IBH2:IBO2"/>
    <mergeCell ref="IBP2:IBW2"/>
    <mergeCell ref="IBX2:ICE2"/>
    <mergeCell ref="ICF2:ICM2"/>
    <mergeCell ref="HYV2:HZC2"/>
    <mergeCell ref="HZD2:HZK2"/>
    <mergeCell ref="HZL2:HZS2"/>
    <mergeCell ref="HZT2:IAA2"/>
    <mergeCell ref="IAB2:IAI2"/>
    <mergeCell ref="IAJ2:IAQ2"/>
    <mergeCell ref="HWZ2:HXG2"/>
    <mergeCell ref="HXH2:HXO2"/>
    <mergeCell ref="HXP2:HXW2"/>
    <mergeCell ref="HXX2:HYE2"/>
    <mergeCell ref="HYF2:HYM2"/>
    <mergeCell ref="HYN2:HYU2"/>
    <mergeCell ref="HVD2:HVK2"/>
    <mergeCell ref="HVL2:HVS2"/>
    <mergeCell ref="HVT2:HWA2"/>
    <mergeCell ref="HWB2:HWI2"/>
    <mergeCell ref="HWJ2:HWQ2"/>
    <mergeCell ref="HWR2:HWY2"/>
    <mergeCell ref="HTH2:HTO2"/>
    <mergeCell ref="HTP2:HTW2"/>
    <mergeCell ref="HTX2:HUE2"/>
    <mergeCell ref="HUF2:HUM2"/>
    <mergeCell ref="HUN2:HUU2"/>
    <mergeCell ref="HUV2:HVC2"/>
    <mergeCell ref="HRL2:HRS2"/>
    <mergeCell ref="HRT2:HSA2"/>
    <mergeCell ref="HSB2:HSI2"/>
    <mergeCell ref="HSJ2:HSQ2"/>
    <mergeCell ref="HSR2:HSY2"/>
    <mergeCell ref="HSZ2:HTG2"/>
    <mergeCell ref="HPP2:HPW2"/>
    <mergeCell ref="HPX2:HQE2"/>
    <mergeCell ref="HQF2:HQM2"/>
    <mergeCell ref="HQN2:HQU2"/>
    <mergeCell ref="HQV2:HRC2"/>
    <mergeCell ref="HRD2:HRK2"/>
    <mergeCell ref="HNT2:HOA2"/>
    <mergeCell ref="HOB2:HOI2"/>
    <mergeCell ref="HOJ2:HOQ2"/>
    <mergeCell ref="HOR2:HOY2"/>
    <mergeCell ref="HOZ2:HPG2"/>
    <mergeCell ref="HPH2:HPO2"/>
    <mergeCell ref="HLX2:HME2"/>
    <mergeCell ref="HMF2:HMM2"/>
    <mergeCell ref="HMN2:HMU2"/>
    <mergeCell ref="HMV2:HNC2"/>
    <mergeCell ref="HND2:HNK2"/>
    <mergeCell ref="HNL2:HNS2"/>
    <mergeCell ref="HKB2:HKI2"/>
    <mergeCell ref="HKJ2:HKQ2"/>
    <mergeCell ref="HKR2:HKY2"/>
    <mergeCell ref="HKZ2:HLG2"/>
    <mergeCell ref="HLH2:HLO2"/>
    <mergeCell ref="HLP2:HLW2"/>
    <mergeCell ref="HIF2:HIM2"/>
    <mergeCell ref="HIN2:HIU2"/>
    <mergeCell ref="HIV2:HJC2"/>
    <mergeCell ref="HJD2:HJK2"/>
    <mergeCell ref="HJL2:HJS2"/>
    <mergeCell ref="HJT2:HKA2"/>
    <mergeCell ref="HGJ2:HGQ2"/>
    <mergeCell ref="HGR2:HGY2"/>
    <mergeCell ref="HGZ2:HHG2"/>
    <mergeCell ref="HHH2:HHO2"/>
    <mergeCell ref="HHP2:HHW2"/>
    <mergeCell ref="HHX2:HIE2"/>
    <mergeCell ref="HEN2:HEU2"/>
    <mergeCell ref="HEV2:HFC2"/>
    <mergeCell ref="HFD2:HFK2"/>
    <mergeCell ref="HFL2:HFS2"/>
    <mergeCell ref="HFT2:HGA2"/>
    <mergeCell ref="HGB2:HGI2"/>
    <mergeCell ref="HCR2:HCY2"/>
    <mergeCell ref="HCZ2:HDG2"/>
    <mergeCell ref="HDH2:HDO2"/>
    <mergeCell ref="HDP2:HDW2"/>
    <mergeCell ref="HDX2:HEE2"/>
    <mergeCell ref="HEF2:HEM2"/>
    <mergeCell ref="HAV2:HBC2"/>
    <mergeCell ref="HBD2:HBK2"/>
    <mergeCell ref="HBL2:HBS2"/>
    <mergeCell ref="HBT2:HCA2"/>
    <mergeCell ref="HCB2:HCI2"/>
    <mergeCell ref="HCJ2:HCQ2"/>
    <mergeCell ref="GYZ2:GZG2"/>
    <mergeCell ref="GZH2:GZO2"/>
    <mergeCell ref="GZP2:GZW2"/>
    <mergeCell ref="GZX2:HAE2"/>
    <mergeCell ref="HAF2:HAM2"/>
    <mergeCell ref="HAN2:HAU2"/>
    <mergeCell ref="GXD2:GXK2"/>
    <mergeCell ref="GXL2:GXS2"/>
    <mergeCell ref="GXT2:GYA2"/>
    <mergeCell ref="GYB2:GYI2"/>
    <mergeCell ref="GYJ2:GYQ2"/>
    <mergeCell ref="GYR2:GYY2"/>
    <mergeCell ref="GVH2:GVO2"/>
    <mergeCell ref="GVP2:GVW2"/>
    <mergeCell ref="GVX2:GWE2"/>
    <mergeCell ref="GWF2:GWM2"/>
    <mergeCell ref="GWN2:GWU2"/>
    <mergeCell ref="GWV2:GXC2"/>
    <mergeCell ref="GTL2:GTS2"/>
    <mergeCell ref="GTT2:GUA2"/>
    <mergeCell ref="GUB2:GUI2"/>
    <mergeCell ref="GUJ2:GUQ2"/>
    <mergeCell ref="GUR2:GUY2"/>
    <mergeCell ref="GUZ2:GVG2"/>
    <mergeCell ref="GRP2:GRW2"/>
    <mergeCell ref="GRX2:GSE2"/>
    <mergeCell ref="GSF2:GSM2"/>
    <mergeCell ref="GSN2:GSU2"/>
    <mergeCell ref="GSV2:GTC2"/>
    <mergeCell ref="GTD2:GTK2"/>
    <mergeCell ref="GPT2:GQA2"/>
    <mergeCell ref="GQB2:GQI2"/>
    <mergeCell ref="GQJ2:GQQ2"/>
    <mergeCell ref="GQR2:GQY2"/>
    <mergeCell ref="GQZ2:GRG2"/>
    <mergeCell ref="GRH2:GRO2"/>
    <mergeCell ref="GNX2:GOE2"/>
    <mergeCell ref="GOF2:GOM2"/>
    <mergeCell ref="GON2:GOU2"/>
    <mergeCell ref="GOV2:GPC2"/>
    <mergeCell ref="GPD2:GPK2"/>
    <mergeCell ref="GPL2:GPS2"/>
    <mergeCell ref="GMB2:GMI2"/>
    <mergeCell ref="GMJ2:GMQ2"/>
    <mergeCell ref="GMR2:GMY2"/>
    <mergeCell ref="GMZ2:GNG2"/>
    <mergeCell ref="GNH2:GNO2"/>
    <mergeCell ref="GNP2:GNW2"/>
    <mergeCell ref="GKF2:GKM2"/>
    <mergeCell ref="GKN2:GKU2"/>
    <mergeCell ref="GKV2:GLC2"/>
    <mergeCell ref="GLD2:GLK2"/>
    <mergeCell ref="GLL2:GLS2"/>
    <mergeCell ref="GLT2:GMA2"/>
    <mergeCell ref="GIJ2:GIQ2"/>
    <mergeCell ref="GIR2:GIY2"/>
    <mergeCell ref="GIZ2:GJG2"/>
    <mergeCell ref="GJH2:GJO2"/>
    <mergeCell ref="GJP2:GJW2"/>
    <mergeCell ref="GJX2:GKE2"/>
    <mergeCell ref="GGN2:GGU2"/>
    <mergeCell ref="GGV2:GHC2"/>
    <mergeCell ref="GHD2:GHK2"/>
    <mergeCell ref="GHL2:GHS2"/>
    <mergeCell ref="GHT2:GIA2"/>
    <mergeCell ref="GIB2:GII2"/>
    <mergeCell ref="GER2:GEY2"/>
    <mergeCell ref="GEZ2:GFG2"/>
    <mergeCell ref="GFH2:GFO2"/>
    <mergeCell ref="GFP2:GFW2"/>
    <mergeCell ref="GFX2:GGE2"/>
    <mergeCell ref="GGF2:GGM2"/>
    <mergeCell ref="GCV2:GDC2"/>
    <mergeCell ref="GDD2:GDK2"/>
    <mergeCell ref="GDL2:GDS2"/>
    <mergeCell ref="GDT2:GEA2"/>
    <mergeCell ref="GEB2:GEI2"/>
    <mergeCell ref="GEJ2:GEQ2"/>
    <mergeCell ref="GAZ2:GBG2"/>
    <mergeCell ref="GBH2:GBO2"/>
    <mergeCell ref="GBP2:GBW2"/>
    <mergeCell ref="GBX2:GCE2"/>
    <mergeCell ref="GCF2:GCM2"/>
    <mergeCell ref="GCN2:GCU2"/>
    <mergeCell ref="FZD2:FZK2"/>
    <mergeCell ref="FZL2:FZS2"/>
    <mergeCell ref="FZT2:GAA2"/>
    <mergeCell ref="GAB2:GAI2"/>
    <mergeCell ref="GAJ2:GAQ2"/>
    <mergeCell ref="GAR2:GAY2"/>
    <mergeCell ref="FXH2:FXO2"/>
    <mergeCell ref="FXP2:FXW2"/>
    <mergeCell ref="FXX2:FYE2"/>
    <mergeCell ref="FYF2:FYM2"/>
    <mergeCell ref="FYN2:FYU2"/>
    <mergeCell ref="FYV2:FZC2"/>
    <mergeCell ref="FVL2:FVS2"/>
    <mergeCell ref="FVT2:FWA2"/>
    <mergeCell ref="FWB2:FWI2"/>
    <mergeCell ref="FWJ2:FWQ2"/>
    <mergeCell ref="FWR2:FWY2"/>
    <mergeCell ref="FWZ2:FXG2"/>
    <mergeCell ref="FTP2:FTW2"/>
    <mergeCell ref="FTX2:FUE2"/>
    <mergeCell ref="FUF2:FUM2"/>
    <mergeCell ref="FUN2:FUU2"/>
    <mergeCell ref="FUV2:FVC2"/>
    <mergeCell ref="FVD2:FVK2"/>
    <mergeCell ref="FRT2:FSA2"/>
    <mergeCell ref="FSB2:FSI2"/>
    <mergeCell ref="FSJ2:FSQ2"/>
    <mergeCell ref="FSR2:FSY2"/>
    <mergeCell ref="FSZ2:FTG2"/>
    <mergeCell ref="FTH2:FTO2"/>
    <mergeCell ref="FPX2:FQE2"/>
    <mergeCell ref="FQF2:FQM2"/>
    <mergeCell ref="FQN2:FQU2"/>
    <mergeCell ref="FQV2:FRC2"/>
    <mergeCell ref="FRD2:FRK2"/>
    <mergeCell ref="FRL2:FRS2"/>
    <mergeCell ref="FOB2:FOI2"/>
    <mergeCell ref="FOJ2:FOQ2"/>
    <mergeCell ref="FOR2:FOY2"/>
    <mergeCell ref="FOZ2:FPG2"/>
    <mergeCell ref="FPH2:FPO2"/>
    <mergeCell ref="FPP2:FPW2"/>
    <mergeCell ref="FMF2:FMM2"/>
    <mergeCell ref="FMN2:FMU2"/>
    <mergeCell ref="FMV2:FNC2"/>
    <mergeCell ref="FND2:FNK2"/>
    <mergeCell ref="FNL2:FNS2"/>
    <mergeCell ref="FNT2:FOA2"/>
    <mergeCell ref="FKJ2:FKQ2"/>
    <mergeCell ref="FKR2:FKY2"/>
    <mergeCell ref="FKZ2:FLG2"/>
    <mergeCell ref="FLH2:FLO2"/>
    <mergeCell ref="FLP2:FLW2"/>
    <mergeCell ref="FLX2:FME2"/>
    <mergeCell ref="FIN2:FIU2"/>
    <mergeCell ref="FIV2:FJC2"/>
    <mergeCell ref="FJD2:FJK2"/>
    <mergeCell ref="FJL2:FJS2"/>
    <mergeCell ref="FJT2:FKA2"/>
    <mergeCell ref="FKB2:FKI2"/>
    <mergeCell ref="FGR2:FGY2"/>
    <mergeCell ref="FGZ2:FHG2"/>
    <mergeCell ref="FHH2:FHO2"/>
    <mergeCell ref="FHP2:FHW2"/>
    <mergeCell ref="FHX2:FIE2"/>
    <mergeCell ref="FIF2:FIM2"/>
    <mergeCell ref="FEV2:FFC2"/>
    <mergeCell ref="FFD2:FFK2"/>
    <mergeCell ref="FFL2:FFS2"/>
    <mergeCell ref="FFT2:FGA2"/>
    <mergeCell ref="FGB2:FGI2"/>
    <mergeCell ref="FGJ2:FGQ2"/>
    <mergeCell ref="FCZ2:FDG2"/>
    <mergeCell ref="FDH2:FDO2"/>
    <mergeCell ref="FDP2:FDW2"/>
    <mergeCell ref="FDX2:FEE2"/>
    <mergeCell ref="FEF2:FEM2"/>
    <mergeCell ref="FEN2:FEU2"/>
    <mergeCell ref="FBD2:FBK2"/>
    <mergeCell ref="FBL2:FBS2"/>
    <mergeCell ref="FBT2:FCA2"/>
    <mergeCell ref="FCB2:FCI2"/>
    <mergeCell ref="FCJ2:FCQ2"/>
    <mergeCell ref="FCR2:FCY2"/>
    <mergeCell ref="EZH2:EZO2"/>
    <mergeCell ref="EZP2:EZW2"/>
    <mergeCell ref="EZX2:FAE2"/>
    <mergeCell ref="FAF2:FAM2"/>
    <mergeCell ref="FAN2:FAU2"/>
    <mergeCell ref="FAV2:FBC2"/>
    <mergeCell ref="EXL2:EXS2"/>
    <mergeCell ref="EXT2:EYA2"/>
    <mergeCell ref="EYB2:EYI2"/>
    <mergeCell ref="EYJ2:EYQ2"/>
    <mergeCell ref="EYR2:EYY2"/>
    <mergeCell ref="EYZ2:EZG2"/>
    <mergeCell ref="EVP2:EVW2"/>
    <mergeCell ref="EVX2:EWE2"/>
    <mergeCell ref="EWF2:EWM2"/>
    <mergeCell ref="EWN2:EWU2"/>
    <mergeCell ref="EWV2:EXC2"/>
    <mergeCell ref="EXD2:EXK2"/>
    <mergeCell ref="ETT2:EUA2"/>
    <mergeCell ref="EUB2:EUI2"/>
    <mergeCell ref="EUJ2:EUQ2"/>
    <mergeCell ref="EUR2:EUY2"/>
    <mergeCell ref="EUZ2:EVG2"/>
    <mergeCell ref="EVH2:EVO2"/>
    <mergeCell ref="ERX2:ESE2"/>
    <mergeCell ref="ESF2:ESM2"/>
    <mergeCell ref="ESN2:ESU2"/>
    <mergeCell ref="ESV2:ETC2"/>
    <mergeCell ref="ETD2:ETK2"/>
    <mergeCell ref="ETL2:ETS2"/>
    <mergeCell ref="EQB2:EQI2"/>
    <mergeCell ref="EQJ2:EQQ2"/>
    <mergeCell ref="EQR2:EQY2"/>
    <mergeCell ref="EQZ2:ERG2"/>
    <mergeCell ref="ERH2:ERO2"/>
    <mergeCell ref="ERP2:ERW2"/>
    <mergeCell ref="EOF2:EOM2"/>
    <mergeCell ref="EON2:EOU2"/>
    <mergeCell ref="EOV2:EPC2"/>
    <mergeCell ref="EPD2:EPK2"/>
    <mergeCell ref="EPL2:EPS2"/>
    <mergeCell ref="EPT2:EQA2"/>
    <mergeCell ref="EMJ2:EMQ2"/>
    <mergeCell ref="EMR2:EMY2"/>
    <mergeCell ref="EMZ2:ENG2"/>
    <mergeCell ref="ENH2:ENO2"/>
    <mergeCell ref="ENP2:ENW2"/>
    <mergeCell ref="ENX2:EOE2"/>
    <mergeCell ref="EKN2:EKU2"/>
    <mergeCell ref="EKV2:ELC2"/>
    <mergeCell ref="ELD2:ELK2"/>
    <mergeCell ref="ELL2:ELS2"/>
    <mergeCell ref="ELT2:EMA2"/>
    <mergeCell ref="EMB2:EMI2"/>
    <mergeCell ref="EIR2:EIY2"/>
    <mergeCell ref="EIZ2:EJG2"/>
    <mergeCell ref="EJH2:EJO2"/>
    <mergeCell ref="EJP2:EJW2"/>
    <mergeCell ref="EJX2:EKE2"/>
    <mergeCell ref="EKF2:EKM2"/>
    <mergeCell ref="EGV2:EHC2"/>
    <mergeCell ref="EHD2:EHK2"/>
    <mergeCell ref="EHL2:EHS2"/>
    <mergeCell ref="EHT2:EIA2"/>
    <mergeCell ref="EIB2:EII2"/>
    <mergeCell ref="EIJ2:EIQ2"/>
    <mergeCell ref="EEZ2:EFG2"/>
    <mergeCell ref="EFH2:EFO2"/>
    <mergeCell ref="EFP2:EFW2"/>
    <mergeCell ref="EFX2:EGE2"/>
    <mergeCell ref="EGF2:EGM2"/>
    <mergeCell ref="EGN2:EGU2"/>
    <mergeCell ref="EDD2:EDK2"/>
    <mergeCell ref="EDL2:EDS2"/>
    <mergeCell ref="EDT2:EEA2"/>
    <mergeCell ref="EEB2:EEI2"/>
    <mergeCell ref="EEJ2:EEQ2"/>
    <mergeCell ref="EER2:EEY2"/>
    <mergeCell ref="EBH2:EBO2"/>
    <mergeCell ref="EBP2:EBW2"/>
    <mergeCell ref="EBX2:ECE2"/>
    <mergeCell ref="ECF2:ECM2"/>
    <mergeCell ref="ECN2:ECU2"/>
    <mergeCell ref="ECV2:EDC2"/>
    <mergeCell ref="DZL2:DZS2"/>
    <mergeCell ref="DZT2:EAA2"/>
    <mergeCell ref="EAB2:EAI2"/>
    <mergeCell ref="EAJ2:EAQ2"/>
    <mergeCell ref="EAR2:EAY2"/>
    <mergeCell ref="EAZ2:EBG2"/>
    <mergeCell ref="DXP2:DXW2"/>
    <mergeCell ref="DXX2:DYE2"/>
    <mergeCell ref="DYF2:DYM2"/>
    <mergeCell ref="DYN2:DYU2"/>
    <mergeCell ref="DYV2:DZC2"/>
    <mergeCell ref="DZD2:DZK2"/>
    <mergeCell ref="DVT2:DWA2"/>
    <mergeCell ref="DWB2:DWI2"/>
    <mergeCell ref="DWJ2:DWQ2"/>
    <mergeCell ref="DWR2:DWY2"/>
    <mergeCell ref="DWZ2:DXG2"/>
    <mergeCell ref="DXH2:DXO2"/>
    <mergeCell ref="DTX2:DUE2"/>
    <mergeCell ref="DUF2:DUM2"/>
    <mergeCell ref="DUN2:DUU2"/>
    <mergeCell ref="DUV2:DVC2"/>
    <mergeCell ref="DVD2:DVK2"/>
    <mergeCell ref="DVL2:DVS2"/>
    <mergeCell ref="DSB2:DSI2"/>
    <mergeCell ref="DSJ2:DSQ2"/>
    <mergeCell ref="DSR2:DSY2"/>
    <mergeCell ref="DSZ2:DTG2"/>
    <mergeCell ref="DTH2:DTO2"/>
    <mergeCell ref="DTP2:DTW2"/>
    <mergeCell ref="DQF2:DQM2"/>
    <mergeCell ref="DQN2:DQU2"/>
    <mergeCell ref="DQV2:DRC2"/>
    <mergeCell ref="DRD2:DRK2"/>
    <mergeCell ref="DRL2:DRS2"/>
    <mergeCell ref="DRT2:DSA2"/>
    <mergeCell ref="DOJ2:DOQ2"/>
    <mergeCell ref="DOR2:DOY2"/>
    <mergeCell ref="DOZ2:DPG2"/>
    <mergeCell ref="DPH2:DPO2"/>
    <mergeCell ref="DPP2:DPW2"/>
    <mergeCell ref="DPX2:DQE2"/>
    <mergeCell ref="DMN2:DMU2"/>
    <mergeCell ref="DMV2:DNC2"/>
    <mergeCell ref="DND2:DNK2"/>
    <mergeCell ref="DNL2:DNS2"/>
    <mergeCell ref="DNT2:DOA2"/>
    <mergeCell ref="DOB2:DOI2"/>
    <mergeCell ref="DKR2:DKY2"/>
    <mergeCell ref="DKZ2:DLG2"/>
    <mergeCell ref="DLH2:DLO2"/>
    <mergeCell ref="DLP2:DLW2"/>
    <mergeCell ref="DLX2:DME2"/>
    <mergeCell ref="DMF2:DMM2"/>
    <mergeCell ref="DIV2:DJC2"/>
    <mergeCell ref="DJD2:DJK2"/>
    <mergeCell ref="DJL2:DJS2"/>
    <mergeCell ref="DJT2:DKA2"/>
    <mergeCell ref="DKB2:DKI2"/>
    <mergeCell ref="DKJ2:DKQ2"/>
    <mergeCell ref="DGZ2:DHG2"/>
    <mergeCell ref="DHH2:DHO2"/>
    <mergeCell ref="DHP2:DHW2"/>
    <mergeCell ref="DHX2:DIE2"/>
    <mergeCell ref="DIF2:DIM2"/>
    <mergeCell ref="DIN2:DIU2"/>
    <mergeCell ref="DFD2:DFK2"/>
    <mergeCell ref="DFL2:DFS2"/>
    <mergeCell ref="DFT2:DGA2"/>
    <mergeCell ref="DGB2:DGI2"/>
    <mergeCell ref="DGJ2:DGQ2"/>
    <mergeCell ref="DGR2:DGY2"/>
    <mergeCell ref="DDH2:DDO2"/>
    <mergeCell ref="DDP2:DDW2"/>
    <mergeCell ref="DDX2:DEE2"/>
    <mergeCell ref="DEF2:DEM2"/>
    <mergeCell ref="DEN2:DEU2"/>
    <mergeCell ref="DEV2:DFC2"/>
    <mergeCell ref="DBL2:DBS2"/>
    <mergeCell ref="DBT2:DCA2"/>
    <mergeCell ref="DCB2:DCI2"/>
    <mergeCell ref="DCJ2:DCQ2"/>
    <mergeCell ref="DCR2:DCY2"/>
    <mergeCell ref="DCZ2:DDG2"/>
    <mergeCell ref="CZP2:CZW2"/>
    <mergeCell ref="CZX2:DAE2"/>
    <mergeCell ref="DAF2:DAM2"/>
    <mergeCell ref="DAN2:DAU2"/>
    <mergeCell ref="DAV2:DBC2"/>
    <mergeCell ref="DBD2:DBK2"/>
    <mergeCell ref="CXT2:CYA2"/>
    <mergeCell ref="CYB2:CYI2"/>
    <mergeCell ref="CYJ2:CYQ2"/>
    <mergeCell ref="CYR2:CYY2"/>
    <mergeCell ref="CYZ2:CZG2"/>
    <mergeCell ref="CZH2:CZO2"/>
    <mergeCell ref="CVX2:CWE2"/>
    <mergeCell ref="CWF2:CWM2"/>
    <mergeCell ref="CWN2:CWU2"/>
    <mergeCell ref="CWV2:CXC2"/>
    <mergeCell ref="CXD2:CXK2"/>
    <mergeCell ref="CXL2:CXS2"/>
    <mergeCell ref="CUB2:CUI2"/>
    <mergeCell ref="CUJ2:CUQ2"/>
    <mergeCell ref="CUR2:CUY2"/>
    <mergeCell ref="CUZ2:CVG2"/>
    <mergeCell ref="CVH2:CVO2"/>
    <mergeCell ref="CVP2:CVW2"/>
    <mergeCell ref="CSF2:CSM2"/>
    <mergeCell ref="CSN2:CSU2"/>
    <mergeCell ref="CSV2:CTC2"/>
    <mergeCell ref="CTD2:CTK2"/>
    <mergeCell ref="CTL2:CTS2"/>
    <mergeCell ref="CTT2:CUA2"/>
    <mergeCell ref="CQJ2:CQQ2"/>
    <mergeCell ref="CQR2:CQY2"/>
    <mergeCell ref="CQZ2:CRG2"/>
    <mergeCell ref="CRH2:CRO2"/>
    <mergeCell ref="CRP2:CRW2"/>
    <mergeCell ref="CRX2:CSE2"/>
    <mergeCell ref="CON2:COU2"/>
    <mergeCell ref="COV2:CPC2"/>
    <mergeCell ref="CPD2:CPK2"/>
    <mergeCell ref="CPL2:CPS2"/>
    <mergeCell ref="CPT2:CQA2"/>
    <mergeCell ref="CQB2:CQI2"/>
    <mergeCell ref="CMR2:CMY2"/>
    <mergeCell ref="CMZ2:CNG2"/>
    <mergeCell ref="CNH2:CNO2"/>
    <mergeCell ref="CNP2:CNW2"/>
    <mergeCell ref="CNX2:COE2"/>
    <mergeCell ref="COF2:COM2"/>
    <mergeCell ref="CKV2:CLC2"/>
    <mergeCell ref="CLD2:CLK2"/>
    <mergeCell ref="CLL2:CLS2"/>
    <mergeCell ref="CLT2:CMA2"/>
    <mergeCell ref="CMB2:CMI2"/>
    <mergeCell ref="CMJ2:CMQ2"/>
    <mergeCell ref="CIZ2:CJG2"/>
    <mergeCell ref="CJH2:CJO2"/>
    <mergeCell ref="CJP2:CJW2"/>
    <mergeCell ref="CJX2:CKE2"/>
    <mergeCell ref="CKF2:CKM2"/>
    <mergeCell ref="CKN2:CKU2"/>
    <mergeCell ref="CHD2:CHK2"/>
    <mergeCell ref="CHL2:CHS2"/>
    <mergeCell ref="CHT2:CIA2"/>
    <mergeCell ref="CIB2:CII2"/>
    <mergeCell ref="CIJ2:CIQ2"/>
    <mergeCell ref="CIR2:CIY2"/>
    <mergeCell ref="CFH2:CFO2"/>
    <mergeCell ref="CFP2:CFW2"/>
    <mergeCell ref="CFX2:CGE2"/>
    <mergeCell ref="CGF2:CGM2"/>
    <mergeCell ref="CGN2:CGU2"/>
    <mergeCell ref="CGV2:CHC2"/>
    <mergeCell ref="CDL2:CDS2"/>
    <mergeCell ref="CDT2:CEA2"/>
    <mergeCell ref="CEB2:CEI2"/>
    <mergeCell ref="CEJ2:CEQ2"/>
    <mergeCell ref="CER2:CEY2"/>
    <mergeCell ref="CEZ2:CFG2"/>
    <mergeCell ref="CBP2:CBW2"/>
    <mergeCell ref="CBX2:CCE2"/>
    <mergeCell ref="CCF2:CCM2"/>
    <mergeCell ref="CCN2:CCU2"/>
    <mergeCell ref="CCV2:CDC2"/>
    <mergeCell ref="CDD2:CDK2"/>
    <mergeCell ref="BZT2:CAA2"/>
    <mergeCell ref="CAB2:CAI2"/>
    <mergeCell ref="CAJ2:CAQ2"/>
    <mergeCell ref="CAR2:CAY2"/>
    <mergeCell ref="CAZ2:CBG2"/>
    <mergeCell ref="CBH2:CBO2"/>
    <mergeCell ref="BXX2:BYE2"/>
    <mergeCell ref="BYF2:BYM2"/>
    <mergeCell ref="BYN2:BYU2"/>
    <mergeCell ref="BYV2:BZC2"/>
    <mergeCell ref="BZD2:BZK2"/>
    <mergeCell ref="BZL2:BZS2"/>
    <mergeCell ref="BWB2:BWI2"/>
    <mergeCell ref="BWJ2:BWQ2"/>
    <mergeCell ref="BWR2:BWY2"/>
    <mergeCell ref="BWZ2:BXG2"/>
    <mergeCell ref="BXH2:BXO2"/>
    <mergeCell ref="BXP2:BXW2"/>
    <mergeCell ref="BUF2:BUM2"/>
    <mergeCell ref="BUN2:BUU2"/>
    <mergeCell ref="BUV2:BVC2"/>
    <mergeCell ref="BVD2:BVK2"/>
    <mergeCell ref="BVL2:BVS2"/>
    <mergeCell ref="BVT2:BWA2"/>
    <mergeCell ref="BSJ2:BSQ2"/>
    <mergeCell ref="BSR2:BSY2"/>
    <mergeCell ref="BSZ2:BTG2"/>
    <mergeCell ref="BTH2:BTO2"/>
    <mergeCell ref="BTP2:BTW2"/>
    <mergeCell ref="BTX2:BUE2"/>
    <mergeCell ref="BQN2:BQU2"/>
    <mergeCell ref="BQV2:BRC2"/>
    <mergeCell ref="BRD2:BRK2"/>
    <mergeCell ref="BRL2:BRS2"/>
    <mergeCell ref="BRT2:BSA2"/>
    <mergeCell ref="BSB2:BSI2"/>
    <mergeCell ref="BOR2:BOY2"/>
    <mergeCell ref="BOZ2:BPG2"/>
    <mergeCell ref="BPH2:BPO2"/>
    <mergeCell ref="BPP2:BPW2"/>
    <mergeCell ref="BPX2:BQE2"/>
    <mergeCell ref="BQF2:BQM2"/>
    <mergeCell ref="BMV2:BNC2"/>
    <mergeCell ref="BND2:BNK2"/>
    <mergeCell ref="BNL2:BNS2"/>
    <mergeCell ref="BNT2:BOA2"/>
    <mergeCell ref="BOB2:BOI2"/>
    <mergeCell ref="BOJ2:BOQ2"/>
    <mergeCell ref="BKZ2:BLG2"/>
    <mergeCell ref="BLH2:BLO2"/>
    <mergeCell ref="BLP2:BLW2"/>
    <mergeCell ref="BLX2:BME2"/>
    <mergeCell ref="BMF2:BMM2"/>
    <mergeCell ref="BMN2:BMU2"/>
    <mergeCell ref="BJD2:BJK2"/>
    <mergeCell ref="BJL2:BJS2"/>
    <mergeCell ref="BJT2:BKA2"/>
    <mergeCell ref="BKB2:BKI2"/>
    <mergeCell ref="BKJ2:BKQ2"/>
    <mergeCell ref="BKR2:BKY2"/>
    <mergeCell ref="BHH2:BHO2"/>
    <mergeCell ref="BHP2:BHW2"/>
    <mergeCell ref="BHX2:BIE2"/>
    <mergeCell ref="BIF2:BIM2"/>
    <mergeCell ref="BIN2:BIU2"/>
    <mergeCell ref="BIV2:BJC2"/>
    <mergeCell ref="BFL2:BFS2"/>
    <mergeCell ref="BFT2:BGA2"/>
    <mergeCell ref="BGB2:BGI2"/>
    <mergeCell ref="BGJ2:BGQ2"/>
    <mergeCell ref="BGR2:BGY2"/>
    <mergeCell ref="BGZ2:BHG2"/>
    <mergeCell ref="BDP2:BDW2"/>
    <mergeCell ref="BDX2:BEE2"/>
    <mergeCell ref="BEF2:BEM2"/>
    <mergeCell ref="BEN2:BEU2"/>
    <mergeCell ref="BEV2:BFC2"/>
    <mergeCell ref="BFD2:BFK2"/>
    <mergeCell ref="BBT2:BCA2"/>
    <mergeCell ref="BCB2:BCI2"/>
    <mergeCell ref="BCJ2:BCQ2"/>
    <mergeCell ref="BCR2:BCY2"/>
    <mergeCell ref="BCZ2:BDG2"/>
    <mergeCell ref="BDH2:BDO2"/>
    <mergeCell ref="AZX2:BAE2"/>
    <mergeCell ref="BAF2:BAM2"/>
    <mergeCell ref="BAN2:BAU2"/>
    <mergeCell ref="BAV2:BBC2"/>
    <mergeCell ref="BBD2:BBK2"/>
    <mergeCell ref="BBL2:BBS2"/>
    <mergeCell ref="AYB2:AYI2"/>
    <mergeCell ref="AYJ2:AYQ2"/>
    <mergeCell ref="AYR2:AYY2"/>
    <mergeCell ref="AYZ2:AZG2"/>
    <mergeCell ref="AZH2:AZO2"/>
    <mergeCell ref="AZP2:AZW2"/>
    <mergeCell ref="AWF2:AWM2"/>
    <mergeCell ref="AWN2:AWU2"/>
    <mergeCell ref="AWV2:AXC2"/>
    <mergeCell ref="AXD2:AXK2"/>
    <mergeCell ref="AXL2:AXS2"/>
    <mergeCell ref="AXT2:AYA2"/>
    <mergeCell ref="AUJ2:AUQ2"/>
    <mergeCell ref="AUR2:AUY2"/>
    <mergeCell ref="AUZ2:AVG2"/>
    <mergeCell ref="AVH2:AVO2"/>
    <mergeCell ref="AVP2:AVW2"/>
    <mergeCell ref="AVX2:AWE2"/>
    <mergeCell ref="ASN2:ASU2"/>
    <mergeCell ref="ASV2:ATC2"/>
    <mergeCell ref="ATD2:ATK2"/>
    <mergeCell ref="ATL2:ATS2"/>
    <mergeCell ref="ATT2:AUA2"/>
    <mergeCell ref="AUB2:AUI2"/>
    <mergeCell ref="AQR2:AQY2"/>
    <mergeCell ref="AQZ2:ARG2"/>
    <mergeCell ref="ARH2:ARO2"/>
    <mergeCell ref="ARP2:ARW2"/>
    <mergeCell ref="ARX2:ASE2"/>
    <mergeCell ref="ASF2:ASM2"/>
    <mergeCell ref="AOV2:APC2"/>
    <mergeCell ref="APD2:APK2"/>
    <mergeCell ref="APL2:APS2"/>
    <mergeCell ref="APT2:AQA2"/>
    <mergeCell ref="AQB2:AQI2"/>
    <mergeCell ref="AQJ2:AQQ2"/>
    <mergeCell ref="AMZ2:ANG2"/>
    <mergeCell ref="ANH2:ANO2"/>
    <mergeCell ref="ANP2:ANW2"/>
    <mergeCell ref="ANX2:AOE2"/>
    <mergeCell ref="AOF2:AOM2"/>
    <mergeCell ref="AON2:AOU2"/>
    <mergeCell ref="ALD2:ALK2"/>
    <mergeCell ref="ALL2:ALS2"/>
    <mergeCell ref="ALT2:AMA2"/>
    <mergeCell ref="AMB2:AMI2"/>
    <mergeCell ref="AMJ2:AMQ2"/>
    <mergeCell ref="AMR2:AMY2"/>
    <mergeCell ref="AJH2:AJO2"/>
    <mergeCell ref="AJP2:AJW2"/>
    <mergeCell ref="AJX2:AKE2"/>
    <mergeCell ref="AKF2:AKM2"/>
    <mergeCell ref="AKN2:AKU2"/>
    <mergeCell ref="AKV2:ALC2"/>
    <mergeCell ref="AHL2:AHS2"/>
    <mergeCell ref="AHT2:AIA2"/>
    <mergeCell ref="AIB2:AII2"/>
    <mergeCell ref="AIJ2:AIQ2"/>
    <mergeCell ref="AIR2:AIY2"/>
    <mergeCell ref="AIZ2:AJG2"/>
    <mergeCell ref="AFP2:AFW2"/>
    <mergeCell ref="AFX2:AGE2"/>
    <mergeCell ref="AGF2:AGM2"/>
    <mergeCell ref="AGN2:AGU2"/>
    <mergeCell ref="AGV2:AHC2"/>
    <mergeCell ref="AHD2:AHK2"/>
    <mergeCell ref="ADT2:AEA2"/>
    <mergeCell ref="AEB2:AEI2"/>
    <mergeCell ref="AEJ2:AEQ2"/>
    <mergeCell ref="AER2:AEY2"/>
    <mergeCell ref="AEZ2:AFG2"/>
    <mergeCell ref="AFH2:AFO2"/>
    <mergeCell ref="ABX2:ACE2"/>
    <mergeCell ref="ACF2:ACM2"/>
    <mergeCell ref="ACN2:ACU2"/>
    <mergeCell ref="ACV2:ADC2"/>
    <mergeCell ref="ADD2:ADK2"/>
    <mergeCell ref="ADL2:ADS2"/>
    <mergeCell ref="AAB2:AAI2"/>
    <mergeCell ref="AAJ2:AAQ2"/>
    <mergeCell ref="AAR2:AAY2"/>
    <mergeCell ref="AAZ2:ABG2"/>
    <mergeCell ref="ABH2:ABO2"/>
    <mergeCell ref="ABP2:ABW2"/>
    <mergeCell ref="LP2:LW2"/>
    <mergeCell ref="YF2:YM2"/>
    <mergeCell ref="YN2:YU2"/>
    <mergeCell ref="YV2:ZC2"/>
    <mergeCell ref="ZD2:ZK2"/>
    <mergeCell ref="ZL2:ZS2"/>
    <mergeCell ref="ZT2:AAA2"/>
    <mergeCell ref="WJ2:WQ2"/>
    <mergeCell ref="WR2:WY2"/>
    <mergeCell ref="WZ2:XG2"/>
    <mergeCell ref="XH2:XO2"/>
    <mergeCell ref="XP2:XW2"/>
    <mergeCell ref="XX2:YE2"/>
    <mergeCell ref="UN2:UU2"/>
    <mergeCell ref="UV2:VC2"/>
    <mergeCell ref="VD2:VK2"/>
    <mergeCell ref="VL2:VS2"/>
    <mergeCell ref="VT2:WA2"/>
    <mergeCell ref="WB2:WI2"/>
    <mergeCell ref="SR2:SY2"/>
    <mergeCell ref="SZ2:TG2"/>
    <mergeCell ref="TH2:TO2"/>
    <mergeCell ref="TP2:TW2"/>
    <mergeCell ref="TX2:UE2"/>
    <mergeCell ref="UF2:UM2"/>
    <mergeCell ref="CB2:CI2"/>
    <mergeCell ref="CJ2:CQ2"/>
    <mergeCell ref="CR2:CY2"/>
    <mergeCell ref="QV2:RC2"/>
    <mergeCell ref="RD2:RK2"/>
    <mergeCell ref="RL2:RS2"/>
    <mergeCell ref="RT2:SA2"/>
    <mergeCell ref="SB2:SI2"/>
    <mergeCell ref="SJ2:SQ2"/>
    <mergeCell ref="OZ2:PG2"/>
    <mergeCell ref="PH2:PO2"/>
    <mergeCell ref="PP2:PW2"/>
    <mergeCell ref="PX2:QE2"/>
    <mergeCell ref="QF2:QM2"/>
    <mergeCell ref="QN2:QU2"/>
    <mergeCell ref="LX2:ME2"/>
    <mergeCell ref="MF2:MM2"/>
    <mergeCell ref="MN2:MU2"/>
    <mergeCell ref="MV2:NC2"/>
    <mergeCell ref="JL2:JS2"/>
    <mergeCell ref="JT2:KA2"/>
    <mergeCell ref="KB2:KI2"/>
    <mergeCell ref="KJ2:KQ2"/>
    <mergeCell ref="KR2:KY2"/>
    <mergeCell ref="KZ2:LG2"/>
    <mergeCell ref="ND2:NK2"/>
    <mergeCell ref="NL2:NS2"/>
    <mergeCell ref="NT2:OA2"/>
    <mergeCell ref="OB2:OI2"/>
    <mergeCell ref="OJ2:OQ2"/>
    <mergeCell ref="OR2:OY2"/>
    <mergeCell ref="LH2:LO2"/>
    <mergeCell ref="CZ2:DG2"/>
    <mergeCell ref="DH2:DO2"/>
    <mergeCell ref="DP2:DW2"/>
    <mergeCell ref="AF2:AM2"/>
    <mergeCell ref="AN2:AU2"/>
    <mergeCell ref="AV2:BC2"/>
    <mergeCell ref="BD2:BK2"/>
    <mergeCell ref="BL2:BS2"/>
    <mergeCell ref="BT2:CA2"/>
    <mergeCell ref="A5:E5"/>
    <mergeCell ref="HP2:HW2"/>
    <mergeCell ref="HX2:IE2"/>
    <mergeCell ref="IF2:IM2"/>
    <mergeCell ref="IN2:IU2"/>
    <mergeCell ref="IV2:JC2"/>
    <mergeCell ref="JD2:JK2"/>
    <mergeCell ref="A6:E6"/>
    <mergeCell ref="I2:O2"/>
    <mergeCell ref="P2:W2"/>
    <mergeCell ref="X2:AE2"/>
    <mergeCell ref="FT2:GA2"/>
    <mergeCell ref="GB2:GI2"/>
    <mergeCell ref="GJ2:GQ2"/>
    <mergeCell ref="GR2:GY2"/>
    <mergeCell ref="GZ2:HG2"/>
    <mergeCell ref="HH2:HO2"/>
    <mergeCell ref="DX2:EE2"/>
    <mergeCell ref="EF2:EM2"/>
    <mergeCell ref="EN2:EU2"/>
    <mergeCell ref="EV2:FC2"/>
    <mergeCell ref="FD2:FK2"/>
    <mergeCell ref="FL2:FS2"/>
  </mergeCells>
  <printOptions horizontalCentered="1"/>
  <pageMargins left="0.25" right="0.25" top="0.5" bottom="0.25" header="0.31496062992126" footer="0.31496062992126"/>
  <pageSetup paperSize="9" orientation="landscape"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66CC"/>
  </sheetPr>
  <dimension ref="A1:XFC46"/>
  <sheetViews>
    <sheetView zoomScale="90" zoomScaleNormal="90" workbookViewId="0"/>
  </sheetViews>
  <sheetFormatPr defaultRowHeight="15.75"/>
  <cols>
    <col min="1" max="1" width="78" style="308" customWidth="1"/>
    <col min="2" max="2" width="8.140625" style="766" customWidth="1"/>
    <col min="3" max="3" width="13.85546875" style="308" customWidth="1"/>
    <col min="4" max="4" width="17.28515625" style="309" customWidth="1"/>
    <col min="5" max="5" width="20.7109375" style="309" customWidth="1"/>
    <col min="6" max="16384" width="9.140625" style="308"/>
  </cols>
  <sheetData>
    <row r="1" spans="1:16383">
      <c r="A1" s="225" t="str">
        <f>'Thong tin DN'!B4</f>
        <v>CÔNG TY TNHH TMDV VÀ XD ĐỨC HÀ</v>
      </c>
      <c r="B1" s="763"/>
      <c r="C1" s="226"/>
      <c r="D1" s="183" t="s">
        <v>1550</v>
      </c>
      <c r="E1" s="190"/>
      <c r="F1" s="183"/>
      <c r="G1" s="190"/>
      <c r="H1" s="190"/>
      <c r="I1" s="226"/>
      <c r="J1" s="226"/>
      <c r="K1" s="227"/>
      <c r="L1" s="190"/>
      <c r="M1" s="190"/>
      <c r="N1" s="190"/>
      <c r="O1" s="190"/>
      <c r="P1" s="225"/>
      <c r="Q1" s="226"/>
      <c r="R1" s="226"/>
      <c r="S1" s="227"/>
      <c r="T1" s="190"/>
      <c r="U1" s="190"/>
      <c r="V1" s="190"/>
      <c r="W1" s="190"/>
      <c r="X1" s="225"/>
      <c r="Y1" s="226"/>
      <c r="Z1" s="226"/>
      <c r="AA1" s="227"/>
      <c r="AB1" s="190"/>
      <c r="AC1" s="190"/>
      <c r="AD1" s="190"/>
      <c r="AE1" s="190"/>
      <c r="AF1" s="225"/>
      <c r="AG1" s="226"/>
      <c r="AH1" s="226"/>
      <c r="AI1" s="227"/>
      <c r="AJ1" s="190"/>
      <c r="AK1" s="190"/>
      <c r="AL1" s="190"/>
      <c r="AM1" s="190"/>
      <c r="AN1" s="225"/>
      <c r="AO1" s="226"/>
      <c r="AP1" s="226"/>
      <c r="AQ1" s="227"/>
      <c r="AR1" s="190"/>
      <c r="AS1" s="190"/>
      <c r="AT1" s="190"/>
      <c r="AU1" s="190"/>
      <c r="AV1" s="225"/>
      <c r="AW1" s="226"/>
      <c r="AX1" s="226"/>
      <c r="AY1" s="227"/>
      <c r="AZ1" s="190"/>
      <c r="BA1" s="190"/>
      <c r="BB1" s="190"/>
      <c r="BC1" s="190"/>
      <c r="BD1" s="225">
        <f>+'IN PHIẾU THU'!BE1</f>
        <v>0</v>
      </c>
      <c r="BE1" s="226"/>
      <c r="BF1" s="226"/>
      <c r="BG1" s="227"/>
      <c r="BH1" s="190"/>
      <c r="BI1" s="190"/>
      <c r="BJ1" s="190"/>
      <c r="BK1" s="190"/>
      <c r="BL1" s="225">
        <f>+'IN PHIẾU THU'!BM1</f>
        <v>0</v>
      </c>
      <c r="BM1" s="226"/>
      <c r="BN1" s="226"/>
      <c r="BO1" s="227"/>
      <c r="BP1" s="190"/>
      <c r="BQ1" s="190"/>
      <c r="BR1" s="190"/>
      <c r="BS1" s="190"/>
      <c r="BT1" s="225">
        <f>+'IN PHIẾU THU'!BU1</f>
        <v>0</v>
      </c>
      <c r="BU1" s="226"/>
      <c r="BV1" s="226"/>
      <c r="BW1" s="227"/>
      <c r="BX1" s="190"/>
      <c r="BY1" s="190"/>
      <c r="BZ1" s="190"/>
      <c r="CA1" s="190"/>
      <c r="CB1" s="225">
        <f>+'IN PHIẾU THU'!CC1</f>
        <v>0</v>
      </c>
      <c r="CC1" s="226"/>
      <c r="CD1" s="226"/>
      <c r="CE1" s="227"/>
      <c r="CF1" s="190"/>
      <c r="CG1" s="190"/>
      <c r="CH1" s="190"/>
      <c r="CI1" s="190"/>
      <c r="CJ1" s="225">
        <f>+'IN PHIẾU THU'!CK1</f>
        <v>0</v>
      </c>
      <c r="CK1" s="226"/>
      <c r="CL1" s="226"/>
      <c r="CM1" s="227"/>
      <c r="CN1" s="190"/>
      <c r="CO1" s="190"/>
      <c r="CP1" s="190"/>
      <c r="CQ1" s="190"/>
      <c r="CR1" s="225">
        <f>+'IN PHIẾU THU'!CS1</f>
        <v>0</v>
      </c>
      <c r="CS1" s="226"/>
      <c r="CT1" s="226"/>
      <c r="CU1" s="227"/>
      <c r="CV1" s="190"/>
      <c r="CW1" s="190"/>
      <c r="CX1" s="190"/>
      <c r="CY1" s="190"/>
      <c r="CZ1" s="225">
        <f>+'IN PHIẾU THU'!DA1</f>
        <v>0</v>
      </c>
      <c r="DA1" s="226"/>
      <c r="DB1" s="226"/>
      <c r="DC1" s="227"/>
      <c r="DD1" s="190"/>
      <c r="DE1" s="190"/>
      <c r="DF1" s="190"/>
      <c r="DG1" s="190"/>
      <c r="DH1" s="225">
        <f>+'IN PHIẾU THU'!DI1</f>
        <v>0</v>
      </c>
      <c r="DI1" s="226"/>
      <c r="DJ1" s="226"/>
      <c r="DK1" s="227"/>
      <c r="DL1" s="190"/>
      <c r="DM1" s="190"/>
      <c r="DN1" s="190"/>
      <c r="DO1" s="190"/>
      <c r="DP1" s="225">
        <f>+'IN PHIẾU THU'!DQ1</f>
        <v>0</v>
      </c>
      <c r="DQ1" s="226"/>
      <c r="DR1" s="226"/>
      <c r="DS1" s="227"/>
      <c r="DT1" s="190"/>
      <c r="DU1" s="190"/>
      <c r="DV1" s="190"/>
      <c r="DW1" s="190"/>
      <c r="DX1" s="225">
        <f>+'IN PHIẾU THU'!DY1</f>
        <v>0</v>
      </c>
      <c r="DY1" s="226"/>
      <c r="DZ1" s="226"/>
      <c r="EA1" s="227"/>
      <c r="EB1" s="190"/>
      <c r="EC1" s="190"/>
      <c r="ED1" s="190"/>
      <c r="EE1" s="190"/>
      <c r="EF1" s="225">
        <f>+'IN PHIẾU THU'!EG1</f>
        <v>0</v>
      </c>
      <c r="EG1" s="226"/>
      <c r="EH1" s="226"/>
      <c r="EI1" s="227"/>
      <c r="EJ1" s="190"/>
      <c r="EK1" s="190"/>
      <c r="EL1" s="190"/>
      <c r="EM1" s="190"/>
      <c r="EN1" s="225">
        <f>+'IN PHIẾU THU'!EO1</f>
        <v>0</v>
      </c>
      <c r="EO1" s="226"/>
      <c r="EP1" s="226"/>
      <c r="EQ1" s="227"/>
      <c r="ER1" s="190"/>
      <c r="ES1" s="190"/>
      <c r="ET1" s="190"/>
      <c r="EU1" s="190"/>
      <c r="EV1" s="225">
        <f>+'IN PHIẾU THU'!EW1</f>
        <v>0</v>
      </c>
      <c r="EW1" s="226"/>
      <c r="EX1" s="226"/>
      <c r="EY1" s="227"/>
      <c r="EZ1" s="190"/>
      <c r="FA1" s="190"/>
      <c r="FB1" s="190"/>
      <c r="FC1" s="190"/>
      <c r="FD1" s="225">
        <f>+'IN PHIẾU THU'!FE1</f>
        <v>0</v>
      </c>
      <c r="FE1" s="226"/>
      <c r="FF1" s="226"/>
      <c r="FG1" s="227"/>
      <c r="FH1" s="190"/>
      <c r="FI1" s="190"/>
      <c r="FJ1" s="190"/>
      <c r="FK1" s="190"/>
      <c r="FL1" s="225">
        <f>+'IN PHIẾU THU'!FM1</f>
        <v>0</v>
      </c>
      <c r="FM1" s="226"/>
      <c r="FN1" s="226"/>
      <c r="FO1" s="227"/>
      <c r="FP1" s="190"/>
      <c r="FQ1" s="190"/>
      <c r="FR1" s="190"/>
      <c r="FS1" s="190"/>
      <c r="FT1" s="225">
        <f>+'IN PHIẾU THU'!FU1</f>
        <v>0</v>
      </c>
      <c r="FU1" s="226"/>
      <c r="FV1" s="226"/>
      <c r="FW1" s="227"/>
      <c r="FX1" s="190"/>
      <c r="FY1" s="190"/>
      <c r="FZ1" s="190"/>
      <c r="GA1" s="190"/>
      <c r="GB1" s="225">
        <f>+'IN PHIẾU THU'!GC1</f>
        <v>0</v>
      </c>
      <c r="GC1" s="226"/>
      <c r="GD1" s="226"/>
      <c r="GE1" s="227"/>
      <c r="GF1" s="190"/>
      <c r="GG1" s="190"/>
      <c r="GH1" s="190"/>
      <c r="GI1" s="190"/>
      <c r="GJ1" s="225">
        <f>+'IN PHIẾU THU'!GK1</f>
        <v>0</v>
      </c>
      <c r="GK1" s="226"/>
      <c r="GL1" s="226"/>
      <c r="GM1" s="227"/>
      <c r="GN1" s="190"/>
      <c r="GO1" s="190"/>
      <c r="GP1" s="190"/>
      <c r="GQ1" s="190"/>
      <c r="GR1" s="225">
        <f>+'IN PHIẾU THU'!GS1</f>
        <v>0</v>
      </c>
      <c r="GS1" s="226"/>
      <c r="GT1" s="226"/>
      <c r="GU1" s="227"/>
      <c r="GV1" s="190"/>
      <c r="GW1" s="190"/>
      <c r="GX1" s="190"/>
      <c r="GY1" s="190"/>
      <c r="GZ1" s="225">
        <f>+'IN PHIẾU THU'!HA1</f>
        <v>0</v>
      </c>
      <c r="HA1" s="226"/>
      <c r="HB1" s="226"/>
      <c r="HC1" s="227"/>
      <c r="HD1" s="190"/>
      <c r="HE1" s="190"/>
      <c r="HF1" s="190"/>
      <c r="HG1" s="190"/>
      <c r="HH1" s="225">
        <f>+'IN PHIẾU THU'!HI1</f>
        <v>0</v>
      </c>
      <c r="HI1" s="226"/>
      <c r="HJ1" s="226"/>
      <c r="HK1" s="227"/>
      <c r="HL1" s="190"/>
      <c r="HM1" s="190"/>
      <c r="HN1" s="190"/>
      <c r="HO1" s="190"/>
      <c r="HP1" s="225">
        <f>+'IN PHIẾU THU'!HQ1</f>
        <v>0</v>
      </c>
      <c r="HQ1" s="226"/>
      <c r="HR1" s="226"/>
      <c r="HS1" s="227"/>
      <c r="HT1" s="190"/>
      <c r="HU1" s="190"/>
      <c r="HV1" s="190"/>
      <c r="HW1" s="190"/>
      <c r="HX1" s="225">
        <f>+'IN PHIẾU THU'!HY1</f>
        <v>0</v>
      </c>
      <c r="HY1" s="226"/>
      <c r="HZ1" s="226"/>
      <c r="IA1" s="227"/>
      <c r="IB1" s="190"/>
      <c r="IC1" s="190"/>
      <c r="ID1" s="190"/>
      <c r="IE1" s="190"/>
      <c r="IF1" s="225">
        <f>+'IN PHIẾU THU'!IG1</f>
        <v>0</v>
      </c>
      <c r="IG1" s="226"/>
      <c r="IH1" s="226"/>
      <c r="II1" s="227"/>
      <c r="IJ1" s="190"/>
      <c r="IK1" s="190"/>
      <c r="IL1" s="190"/>
      <c r="IM1" s="190"/>
      <c r="IN1" s="225">
        <f>+'IN PHIẾU THU'!IO1</f>
        <v>0</v>
      </c>
      <c r="IO1" s="226"/>
      <c r="IP1" s="226"/>
      <c r="IQ1" s="227"/>
      <c r="IR1" s="190"/>
      <c r="IS1" s="190"/>
      <c r="IT1" s="190"/>
      <c r="IU1" s="190"/>
      <c r="IV1" s="225">
        <f>+'IN PHIẾU THU'!IW1</f>
        <v>0</v>
      </c>
      <c r="IW1" s="226"/>
      <c r="IX1" s="226"/>
      <c r="IY1" s="227"/>
      <c r="IZ1" s="190"/>
      <c r="JA1" s="190"/>
      <c r="JB1" s="190"/>
      <c r="JC1" s="190"/>
      <c r="JD1" s="225">
        <f>+'IN PHIẾU THU'!JE1</f>
        <v>0</v>
      </c>
      <c r="JE1" s="226"/>
      <c r="JF1" s="226"/>
      <c r="JG1" s="227"/>
      <c r="JH1" s="190"/>
      <c r="JI1" s="190"/>
      <c r="JJ1" s="190"/>
      <c r="JK1" s="190"/>
      <c r="JL1" s="225">
        <f>+'IN PHIẾU THU'!JM1</f>
        <v>0</v>
      </c>
      <c r="JM1" s="226"/>
      <c r="JN1" s="226"/>
      <c r="JO1" s="227"/>
      <c r="JP1" s="190"/>
      <c r="JQ1" s="190"/>
      <c r="JR1" s="190"/>
      <c r="JS1" s="190"/>
      <c r="JT1" s="225">
        <f>+'IN PHIẾU THU'!JU1</f>
        <v>0</v>
      </c>
      <c r="JU1" s="226"/>
      <c r="JV1" s="226"/>
      <c r="JW1" s="227"/>
      <c r="JX1" s="190"/>
      <c r="JY1" s="190"/>
      <c r="JZ1" s="190"/>
      <c r="KA1" s="190"/>
      <c r="KB1" s="225">
        <f>+'IN PHIẾU THU'!KC1</f>
        <v>0</v>
      </c>
      <c r="KC1" s="226"/>
      <c r="KD1" s="226"/>
      <c r="KE1" s="227"/>
      <c r="KF1" s="190"/>
      <c r="KG1" s="190"/>
      <c r="KH1" s="190"/>
      <c r="KI1" s="190"/>
      <c r="KJ1" s="225">
        <f>+'IN PHIẾU THU'!KK1</f>
        <v>0</v>
      </c>
      <c r="KK1" s="226"/>
      <c r="KL1" s="226"/>
      <c r="KM1" s="227"/>
      <c r="KN1" s="190"/>
      <c r="KO1" s="190"/>
      <c r="KP1" s="190"/>
      <c r="KQ1" s="190"/>
      <c r="KR1" s="225">
        <f>+'IN PHIẾU THU'!KS1</f>
        <v>0</v>
      </c>
      <c r="KS1" s="226"/>
      <c r="KT1" s="226"/>
      <c r="KU1" s="227"/>
      <c r="KV1" s="190"/>
      <c r="KW1" s="190"/>
      <c r="KX1" s="190"/>
      <c r="KY1" s="190"/>
      <c r="KZ1" s="225">
        <f>+'IN PHIẾU THU'!LA1</f>
        <v>0</v>
      </c>
      <c r="LA1" s="226"/>
      <c r="LB1" s="226"/>
      <c r="LC1" s="227"/>
      <c r="LD1" s="190"/>
      <c r="LE1" s="190"/>
      <c r="LF1" s="190"/>
      <c r="LG1" s="190"/>
      <c r="LH1" s="225">
        <f>+'IN PHIẾU THU'!LI1</f>
        <v>0</v>
      </c>
      <c r="LI1" s="226"/>
      <c r="LJ1" s="226"/>
      <c r="LK1" s="227"/>
      <c r="LL1" s="190"/>
      <c r="LM1" s="190"/>
      <c r="LN1" s="190"/>
      <c r="LO1" s="190"/>
      <c r="LP1" s="225">
        <f>+'IN PHIẾU THU'!LQ1</f>
        <v>0</v>
      </c>
      <c r="LQ1" s="226"/>
      <c r="LR1" s="226"/>
      <c r="LS1" s="227"/>
      <c r="LT1" s="190"/>
      <c r="LU1" s="190"/>
      <c r="LV1" s="190"/>
      <c r="LW1" s="190"/>
      <c r="LX1" s="225">
        <f>+'IN PHIẾU THU'!LY1</f>
        <v>0</v>
      </c>
      <c r="LY1" s="226"/>
      <c r="LZ1" s="226"/>
      <c r="MA1" s="227"/>
      <c r="MB1" s="190"/>
      <c r="MC1" s="190"/>
      <c r="MD1" s="190"/>
      <c r="ME1" s="190"/>
      <c r="MF1" s="225">
        <f>+'IN PHIẾU THU'!MG1</f>
        <v>0</v>
      </c>
      <c r="MG1" s="226"/>
      <c r="MH1" s="226"/>
      <c r="MI1" s="227"/>
      <c r="MJ1" s="190"/>
      <c r="MK1" s="190"/>
      <c r="ML1" s="190"/>
      <c r="MM1" s="190"/>
      <c r="MN1" s="225">
        <f>+'IN PHIẾU THU'!MO1</f>
        <v>0</v>
      </c>
      <c r="MO1" s="226"/>
      <c r="MP1" s="226"/>
      <c r="MQ1" s="227"/>
      <c r="MR1" s="190"/>
      <c r="MS1" s="190"/>
      <c r="MT1" s="190"/>
      <c r="MU1" s="190"/>
      <c r="MV1" s="225">
        <f>+'IN PHIẾU THU'!MW1</f>
        <v>0</v>
      </c>
      <c r="MW1" s="226"/>
      <c r="MX1" s="226"/>
      <c r="MY1" s="227"/>
      <c r="MZ1" s="190"/>
      <c r="NA1" s="190"/>
      <c r="NB1" s="190"/>
      <c r="NC1" s="190"/>
      <c r="ND1" s="225">
        <f>+'IN PHIẾU THU'!NE1</f>
        <v>0</v>
      </c>
      <c r="NE1" s="226"/>
      <c r="NF1" s="226"/>
      <c r="NG1" s="227"/>
      <c r="NH1" s="190"/>
      <c r="NI1" s="190"/>
      <c r="NJ1" s="190"/>
      <c r="NK1" s="190"/>
      <c r="NL1" s="225">
        <f>+'IN PHIẾU THU'!NM1</f>
        <v>0</v>
      </c>
      <c r="NM1" s="226"/>
      <c r="NN1" s="226"/>
      <c r="NO1" s="227"/>
      <c r="NP1" s="190"/>
      <c r="NQ1" s="190"/>
      <c r="NR1" s="190"/>
      <c r="NS1" s="190"/>
      <c r="NT1" s="225">
        <f>+'IN PHIẾU THU'!NU1</f>
        <v>0</v>
      </c>
      <c r="NU1" s="226"/>
      <c r="NV1" s="226"/>
      <c r="NW1" s="227"/>
      <c r="NX1" s="190"/>
      <c r="NY1" s="190"/>
      <c r="NZ1" s="190"/>
      <c r="OA1" s="190"/>
      <c r="OB1" s="225">
        <f>+'IN PHIẾU THU'!OC1</f>
        <v>0</v>
      </c>
      <c r="OC1" s="226"/>
      <c r="OD1" s="226"/>
      <c r="OE1" s="227"/>
      <c r="OF1" s="190"/>
      <c r="OG1" s="190"/>
      <c r="OH1" s="190"/>
      <c r="OI1" s="190"/>
      <c r="OJ1" s="225">
        <f>+'IN PHIẾU THU'!OK1</f>
        <v>0</v>
      </c>
      <c r="OK1" s="226"/>
      <c r="OL1" s="226"/>
      <c r="OM1" s="227"/>
      <c r="ON1" s="190"/>
      <c r="OO1" s="190"/>
      <c r="OP1" s="190"/>
      <c r="OQ1" s="190"/>
      <c r="OR1" s="225">
        <f>+'IN PHIẾU THU'!OS1</f>
        <v>0</v>
      </c>
      <c r="OS1" s="226"/>
      <c r="OT1" s="226"/>
      <c r="OU1" s="227"/>
      <c r="OV1" s="190"/>
      <c r="OW1" s="190"/>
      <c r="OX1" s="190"/>
      <c r="OY1" s="190"/>
      <c r="OZ1" s="225">
        <f>+'IN PHIẾU THU'!PA1</f>
        <v>0</v>
      </c>
      <c r="PA1" s="226"/>
      <c r="PB1" s="226"/>
      <c r="PC1" s="227"/>
      <c r="PD1" s="190"/>
      <c r="PE1" s="190"/>
      <c r="PF1" s="190"/>
      <c r="PG1" s="190"/>
      <c r="PH1" s="225">
        <f>+'IN PHIẾU THU'!PI1</f>
        <v>0</v>
      </c>
      <c r="PI1" s="226"/>
      <c r="PJ1" s="226"/>
      <c r="PK1" s="227"/>
      <c r="PL1" s="190"/>
      <c r="PM1" s="190"/>
      <c r="PN1" s="190"/>
      <c r="PO1" s="190"/>
      <c r="PP1" s="225">
        <f>+'IN PHIẾU THU'!PQ1</f>
        <v>0</v>
      </c>
      <c r="PQ1" s="226"/>
      <c r="PR1" s="226"/>
      <c r="PS1" s="227"/>
      <c r="PT1" s="190"/>
      <c r="PU1" s="190"/>
      <c r="PV1" s="190"/>
      <c r="PW1" s="190"/>
      <c r="PX1" s="225">
        <f>+'IN PHIẾU THU'!PY1</f>
        <v>0</v>
      </c>
      <c r="PY1" s="226"/>
      <c r="PZ1" s="226"/>
      <c r="QA1" s="227"/>
      <c r="QB1" s="190"/>
      <c r="QC1" s="190"/>
      <c r="QD1" s="190"/>
      <c r="QE1" s="190"/>
      <c r="QF1" s="225">
        <f>+'IN PHIẾU THU'!QG1</f>
        <v>0</v>
      </c>
      <c r="QG1" s="226"/>
      <c r="QH1" s="226"/>
      <c r="QI1" s="227"/>
      <c r="QJ1" s="190"/>
      <c r="QK1" s="190"/>
      <c r="QL1" s="190"/>
      <c r="QM1" s="190"/>
      <c r="QN1" s="225">
        <f>+'IN PHIẾU THU'!QO1</f>
        <v>0</v>
      </c>
      <c r="QO1" s="226"/>
      <c r="QP1" s="226"/>
      <c r="QQ1" s="227"/>
      <c r="QR1" s="190"/>
      <c r="QS1" s="190"/>
      <c r="QT1" s="190"/>
      <c r="QU1" s="190"/>
      <c r="QV1" s="225">
        <f>+'IN PHIẾU THU'!QW1</f>
        <v>0</v>
      </c>
      <c r="QW1" s="226"/>
      <c r="QX1" s="226"/>
      <c r="QY1" s="227"/>
      <c r="QZ1" s="190"/>
      <c r="RA1" s="190"/>
      <c r="RB1" s="190"/>
      <c r="RC1" s="190"/>
      <c r="RD1" s="225">
        <f>+'IN PHIẾU THU'!RE1</f>
        <v>0</v>
      </c>
      <c r="RE1" s="226"/>
      <c r="RF1" s="226"/>
      <c r="RG1" s="227"/>
      <c r="RH1" s="190"/>
      <c r="RI1" s="190"/>
      <c r="RJ1" s="190"/>
      <c r="RK1" s="190"/>
      <c r="RL1" s="225">
        <f>+'IN PHIẾU THU'!RM1</f>
        <v>0</v>
      </c>
      <c r="RM1" s="226"/>
      <c r="RN1" s="226"/>
      <c r="RO1" s="227"/>
      <c r="RP1" s="190"/>
      <c r="RQ1" s="190"/>
      <c r="RR1" s="190"/>
      <c r="RS1" s="190"/>
      <c r="RT1" s="225">
        <f>+'IN PHIẾU THU'!RU1</f>
        <v>0</v>
      </c>
      <c r="RU1" s="226"/>
      <c r="RV1" s="226"/>
      <c r="RW1" s="227"/>
      <c r="RX1" s="190"/>
      <c r="RY1" s="190"/>
      <c r="RZ1" s="190"/>
      <c r="SA1" s="190"/>
      <c r="SB1" s="225">
        <f>+'IN PHIẾU THU'!SC1</f>
        <v>0</v>
      </c>
      <c r="SC1" s="226"/>
      <c r="SD1" s="226"/>
      <c r="SE1" s="227"/>
      <c r="SF1" s="190"/>
      <c r="SG1" s="190"/>
      <c r="SH1" s="190"/>
      <c r="SI1" s="190"/>
      <c r="SJ1" s="225">
        <f>+'IN PHIẾU THU'!SK1</f>
        <v>0</v>
      </c>
      <c r="SK1" s="226"/>
      <c r="SL1" s="226"/>
      <c r="SM1" s="227"/>
      <c r="SN1" s="190"/>
      <c r="SO1" s="190"/>
      <c r="SP1" s="190"/>
      <c r="SQ1" s="190"/>
      <c r="SR1" s="225">
        <f>+'IN PHIẾU THU'!SS1</f>
        <v>0</v>
      </c>
      <c r="SS1" s="226"/>
      <c r="ST1" s="226"/>
      <c r="SU1" s="227"/>
      <c r="SV1" s="190"/>
      <c r="SW1" s="190"/>
      <c r="SX1" s="190"/>
      <c r="SY1" s="190"/>
      <c r="SZ1" s="225">
        <f>+'IN PHIẾU THU'!TA1</f>
        <v>0</v>
      </c>
      <c r="TA1" s="226"/>
      <c r="TB1" s="226"/>
      <c r="TC1" s="227"/>
      <c r="TD1" s="190"/>
      <c r="TE1" s="190"/>
      <c r="TF1" s="190"/>
      <c r="TG1" s="190"/>
      <c r="TH1" s="225">
        <f>+'IN PHIẾU THU'!TI1</f>
        <v>0</v>
      </c>
      <c r="TI1" s="226"/>
      <c r="TJ1" s="226"/>
      <c r="TK1" s="227"/>
      <c r="TL1" s="190"/>
      <c r="TM1" s="190"/>
      <c r="TN1" s="190"/>
      <c r="TO1" s="190"/>
      <c r="TP1" s="225">
        <f>+'IN PHIẾU THU'!TQ1</f>
        <v>0</v>
      </c>
      <c r="TQ1" s="226"/>
      <c r="TR1" s="226"/>
      <c r="TS1" s="227"/>
      <c r="TT1" s="190"/>
      <c r="TU1" s="190"/>
      <c r="TV1" s="190"/>
      <c r="TW1" s="190"/>
      <c r="TX1" s="225">
        <f>+'IN PHIẾU THU'!TY1</f>
        <v>0</v>
      </c>
      <c r="TY1" s="226"/>
      <c r="TZ1" s="226"/>
      <c r="UA1" s="227"/>
      <c r="UB1" s="190"/>
      <c r="UC1" s="190"/>
      <c r="UD1" s="190"/>
      <c r="UE1" s="190"/>
      <c r="UF1" s="225">
        <f>+'IN PHIẾU THU'!UG1</f>
        <v>0</v>
      </c>
      <c r="UG1" s="226"/>
      <c r="UH1" s="226"/>
      <c r="UI1" s="227"/>
      <c r="UJ1" s="190"/>
      <c r="UK1" s="190"/>
      <c r="UL1" s="190"/>
      <c r="UM1" s="190"/>
      <c r="UN1" s="225">
        <f>+'IN PHIẾU THU'!UO1</f>
        <v>0</v>
      </c>
      <c r="UO1" s="226"/>
      <c r="UP1" s="226"/>
      <c r="UQ1" s="227"/>
      <c r="UR1" s="190"/>
      <c r="US1" s="190"/>
      <c r="UT1" s="190"/>
      <c r="UU1" s="190"/>
      <c r="UV1" s="225">
        <f>+'IN PHIẾU THU'!UW1</f>
        <v>0</v>
      </c>
      <c r="UW1" s="226"/>
      <c r="UX1" s="226"/>
      <c r="UY1" s="227"/>
      <c r="UZ1" s="190"/>
      <c r="VA1" s="190"/>
      <c r="VB1" s="190"/>
      <c r="VC1" s="190"/>
      <c r="VD1" s="225">
        <f>+'IN PHIẾU THU'!VE1</f>
        <v>0</v>
      </c>
      <c r="VE1" s="226"/>
      <c r="VF1" s="226"/>
      <c r="VG1" s="227"/>
      <c r="VH1" s="190"/>
      <c r="VI1" s="190"/>
      <c r="VJ1" s="190"/>
      <c r="VK1" s="190"/>
      <c r="VL1" s="225">
        <f>+'IN PHIẾU THU'!VM1</f>
        <v>0</v>
      </c>
      <c r="VM1" s="226"/>
      <c r="VN1" s="226"/>
      <c r="VO1" s="227"/>
      <c r="VP1" s="190"/>
      <c r="VQ1" s="190"/>
      <c r="VR1" s="190"/>
      <c r="VS1" s="190"/>
      <c r="VT1" s="225">
        <f>+'IN PHIẾU THU'!VU1</f>
        <v>0</v>
      </c>
      <c r="VU1" s="226"/>
      <c r="VV1" s="226"/>
      <c r="VW1" s="227"/>
      <c r="VX1" s="190"/>
      <c r="VY1" s="190"/>
      <c r="VZ1" s="190"/>
      <c r="WA1" s="190"/>
      <c r="WB1" s="225">
        <f>+'IN PHIẾU THU'!WC1</f>
        <v>0</v>
      </c>
      <c r="WC1" s="226"/>
      <c r="WD1" s="226"/>
      <c r="WE1" s="227"/>
      <c r="WF1" s="190"/>
      <c r="WG1" s="190"/>
      <c r="WH1" s="190"/>
      <c r="WI1" s="190"/>
      <c r="WJ1" s="225">
        <f>+'IN PHIẾU THU'!WK1</f>
        <v>0</v>
      </c>
      <c r="WK1" s="226"/>
      <c r="WL1" s="226"/>
      <c r="WM1" s="227"/>
      <c r="WN1" s="190"/>
      <c r="WO1" s="190"/>
      <c r="WP1" s="190"/>
      <c r="WQ1" s="190"/>
      <c r="WR1" s="225">
        <f>+'IN PHIẾU THU'!WS1</f>
        <v>0</v>
      </c>
      <c r="WS1" s="226"/>
      <c r="WT1" s="226"/>
      <c r="WU1" s="227"/>
      <c r="WV1" s="190"/>
      <c r="WW1" s="190"/>
      <c r="WX1" s="190"/>
      <c r="WY1" s="190"/>
      <c r="WZ1" s="225">
        <f>+'IN PHIẾU THU'!XA1</f>
        <v>0</v>
      </c>
      <c r="XA1" s="226"/>
      <c r="XB1" s="226"/>
      <c r="XC1" s="227"/>
      <c r="XD1" s="190"/>
      <c r="XE1" s="190"/>
      <c r="XF1" s="190"/>
      <c r="XG1" s="190"/>
      <c r="XH1" s="225">
        <f>+'IN PHIẾU THU'!XI1</f>
        <v>0</v>
      </c>
      <c r="XI1" s="226"/>
      <c r="XJ1" s="226"/>
      <c r="XK1" s="227"/>
      <c r="XL1" s="190"/>
      <c r="XM1" s="190"/>
      <c r="XN1" s="190"/>
      <c r="XO1" s="190"/>
      <c r="XP1" s="225">
        <f>+'IN PHIẾU THU'!XQ1</f>
        <v>0</v>
      </c>
      <c r="XQ1" s="226"/>
      <c r="XR1" s="226"/>
      <c r="XS1" s="227"/>
      <c r="XT1" s="190"/>
      <c r="XU1" s="190"/>
      <c r="XV1" s="190"/>
      <c r="XW1" s="190"/>
      <c r="XX1" s="225">
        <f>+'IN PHIẾU THU'!XY1</f>
        <v>0</v>
      </c>
      <c r="XY1" s="226"/>
      <c r="XZ1" s="226"/>
      <c r="YA1" s="227"/>
      <c r="YB1" s="190"/>
      <c r="YC1" s="190"/>
      <c r="YD1" s="190"/>
      <c r="YE1" s="190"/>
      <c r="YF1" s="225">
        <f>+'IN PHIẾU THU'!YG1</f>
        <v>0</v>
      </c>
      <c r="YG1" s="226"/>
      <c r="YH1" s="226"/>
      <c r="YI1" s="227"/>
      <c r="YJ1" s="190"/>
      <c r="YK1" s="190"/>
      <c r="YL1" s="190"/>
      <c r="YM1" s="190"/>
      <c r="YN1" s="225">
        <f>+'IN PHIẾU THU'!YO1</f>
        <v>0</v>
      </c>
      <c r="YO1" s="226"/>
      <c r="YP1" s="226"/>
      <c r="YQ1" s="227"/>
      <c r="YR1" s="190"/>
      <c r="YS1" s="190"/>
      <c r="YT1" s="190"/>
      <c r="YU1" s="190"/>
      <c r="YV1" s="225">
        <f>+'IN PHIẾU THU'!YW1</f>
        <v>0</v>
      </c>
      <c r="YW1" s="226"/>
      <c r="YX1" s="226"/>
      <c r="YY1" s="227"/>
      <c r="YZ1" s="190"/>
      <c r="ZA1" s="190"/>
      <c r="ZB1" s="190"/>
      <c r="ZC1" s="190"/>
      <c r="ZD1" s="225">
        <f>+'IN PHIẾU THU'!ZE1</f>
        <v>0</v>
      </c>
      <c r="ZE1" s="226"/>
      <c r="ZF1" s="226"/>
      <c r="ZG1" s="227"/>
      <c r="ZH1" s="190"/>
      <c r="ZI1" s="190"/>
      <c r="ZJ1" s="190"/>
      <c r="ZK1" s="190"/>
      <c r="ZL1" s="225">
        <f>+'IN PHIẾU THU'!ZM1</f>
        <v>0</v>
      </c>
      <c r="ZM1" s="226"/>
      <c r="ZN1" s="226"/>
      <c r="ZO1" s="227"/>
      <c r="ZP1" s="190"/>
      <c r="ZQ1" s="190"/>
      <c r="ZR1" s="190"/>
      <c r="ZS1" s="190"/>
      <c r="ZT1" s="225">
        <f>+'IN PHIẾU THU'!ZU1</f>
        <v>0</v>
      </c>
      <c r="ZU1" s="226"/>
      <c r="ZV1" s="226"/>
      <c r="ZW1" s="227"/>
      <c r="ZX1" s="190"/>
      <c r="ZY1" s="190"/>
      <c r="ZZ1" s="190"/>
      <c r="AAA1" s="190"/>
      <c r="AAB1" s="225">
        <f>+'IN PHIẾU THU'!AAC1</f>
        <v>0</v>
      </c>
      <c r="AAC1" s="226"/>
      <c r="AAD1" s="226"/>
      <c r="AAE1" s="227"/>
      <c r="AAF1" s="190"/>
      <c r="AAG1" s="190"/>
      <c r="AAH1" s="190"/>
      <c r="AAI1" s="190"/>
      <c r="AAJ1" s="225">
        <f>+'IN PHIẾU THU'!AAK1</f>
        <v>0</v>
      </c>
      <c r="AAK1" s="226"/>
      <c r="AAL1" s="226"/>
      <c r="AAM1" s="227"/>
      <c r="AAN1" s="190"/>
      <c r="AAO1" s="190"/>
      <c r="AAP1" s="190"/>
      <c r="AAQ1" s="190"/>
      <c r="AAR1" s="225">
        <f>+'IN PHIẾU THU'!AAS1</f>
        <v>0</v>
      </c>
      <c r="AAS1" s="226"/>
      <c r="AAT1" s="226"/>
      <c r="AAU1" s="227"/>
      <c r="AAV1" s="190"/>
      <c r="AAW1" s="190"/>
      <c r="AAX1" s="190"/>
      <c r="AAY1" s="190"/>
      <c r="AAZ1" s="225">
        <f>+'IN PHIẾU THU'!ABA1</f>
        <v>0</v>
      </c>
      <c r="ABA1" s="226"/>
      <c r="ABB1" s="226"/>
      <c r="ABC1" s="227"/>
      <c r="ABD1" s="190"/>
      <c r="ABE1" s="190"/>
      <c r="ABF1" s="190"/>
      <c r="ABG1" s="190"/>
      <c r="ABH1" s="225">
        <f>+'IN PHIẾU THU'!ABI1</f>
        <v>0</v>
      </c>
      <c r="ABI1" s="226"/>
      <c r="ABJ1" s="226"/>
      <c r="ABK1" s="227"/>
      <c r="ABL1" s="190"/>
      <c r="ABM1" s="190"/>
      <c r="ABN1" s="190"/>
      <c r="ABO1" s="190"/>
      <c r="ABP1" s="225">
        <f>+'IN PHIẾU THU'!ABQ1</f>
        <v>0</v>
      </c>
      <c r="ABQ1" s="226"/>
      <c r="ABR1" s="226"/>
      <c r="ABS1" s="227"/>
      <c r="ABT1" s="190"/>
      <c r="ABU1" s="190"/>
      <c r="ABV1" s="190"/>
      <c r="ABW1" s="190"/>
      <c r="ABX1" s="225">
        <f>+'IN PHIẾU THU'!ABY1</f>
        <v>0</v>
      </c>
      <c r="ABY1" s="226"/>
      <c r="ABZ1" s="226"/>
      <c r="ACA1" s="227"/>
      <c r="ACB1" s="190"/>
      <c r="ACC1" s="190"/>
      <c r="ACD1" s="190"/>
      <c r="ACE1" s="190"/>
      <c r="ACF1" s="225">
        <f>+'IN PHIẾU THU'!ACG1</f>
        <v>0</v>
      </c>
      <c r="ACG1" s="226"/>
      <c r="ACH1" s="226"/>
      <c r="ACI1" s="227"/>
      <c r="ACJ1" s="190"/>
      <c r="ACK1" s="190"/>
      <c r="ACL1" s="190"/>
      <c r="ACM1" s="190"/>
      <c r="ACN1" s="225">
        <f>+'IN PHIẾU THU'!ACO1</f>
        <v>0</v>
      </c>
      <c r="ACO1" s="226"/>
      <c r="ACP1" s="226"/>
      <c r="ACQ1" s="227"/>
      <c r="ACR1" s="190"/>
      <c r="ACS1" s="190"/>
      <c r="ACT1" s="190"/>
      <c r="ACU1" s="190"/>
      <c r="ACV1" s="225">
        <f>+'IN PHIẾU THU'!ACW1</f>
        <v>0</v>
      </c>
      <c r="ACW1" s="226"/>
      <c r="ACX1" s="226"/>
      <c r="ACY1" s="227"/>
      <c r="ACZ1" s="190"/>
      <c r="ADA1" s="190"/>
      <c r="ADB1" s="190"/>
      <c r="ADC1" s="190"/>
      <c r="ADD1" s="225">
        <f>+'IN PHIẾU THU'!ADE1</f>
        <v>0</v>
      </c>
      <c r="ADE1" s="226"/>
      <c r="ADF1" s="226"/>
      <c r="ADG1" s="227"/>
      <c r="ADH1" s="190"/>
      <c r="ADI1" s="190"/>
      <c r="ADJ1" s="190"/>
      <c r="ADK1" s="190"/>
      <c r="ADL1" s="225">
        <f>+'IN PHIẾU THU'!ADM1</f>
        <v>0</v>
      </c>
      <c r="ADM1" s="226"/>
      <c r="ADN1" s="226"/>
      <c r="ADO1" s="227"/>
      <c r="ADP1" s="190"/>
      <c r="ADQ1" s="190"/>
      <c r="ADR1" s="190"/>
      <c r="ADS1" s="190"/>
      <c r="ADT1" s="225">
        <f>+'IN PHIẾU THU'!ADU1</f>
        <v>0</v>
      </c>
      <c r="ADU1" s="226"/>
      <c r="ADV1" s="226"/>
      <c r="ADW1" s="227"/>
      <c r="ADX1" s="190"/>
      <c r="ADY1" s="190"/>
      <c r="ADZ1" s="190"/>
      <c r="AEA1" s="190"/>
      <c r="AEB1" s="225">
        <f>+'IN PHIẾU THU'!AEC1</f>
        <v>0</v>
      </c>
      <c r="AEC1" s="226"/>
      <c r="AED1" s="226"/>
      <c r="AEE1" s="227"/>
      <c r="AEF1" s="190"/>
      <c r="AEG1" s="190"/>
      <c r="AEH1" s="190"/>
      <c r="AEI1" s="190"/>
      <c r="AEJ1" s="225">
        <f>+'IN PHIẾU THU'!AEK1</f>
        <v>0</v>
      </c>
      <c r="AEK1" s="226"/>
      <c r="AEL1" s="226"/>
      <c r="AEM1" s="227"/>
      <c r="AEN1" s="190"/>
      <c r="AEO1" s="190"/>
      <c r="AEP1" s="190"/>
      <c r="AEQ1" s="190"/>
      <c r="AER1" s="225">
        <f>+'IN PHIẾU THU'!AES1</f>
        <v>0</v>
      </c>
      <c r="AES1" s="226"/>
      <c r="AET1" s="226"/>
      <c r="AEU1" s="227"/>
      <c r="AEV1" s="190"/>
      <c r="AEW1" s="190"/>
      <c r="AEX1" s="190"/>
      <c r="AEY1" s="190"/>
      <c r="AEZ1" s="225">
        <f>+'IN PHIẾU THU'!AFA1</f>
        <v>0</v>
      </c>
      <c r="AFA1" s="226"/>
      <c r="AFB1" s="226"/>
      <c r="AFC1" s="227"/>
      <c r="AFD1" s="190"/>
      <c r="AFE1" s="190"/>
      <c r="AFF1" s="190"/>
      <c r="AFG1" s="190"/>
      <c r="AFH1" s="225">
        <f>+'IN PHIẾU THU'!AFI1</f>
        <v>0</v>
      </c>
      <c r="AFI1" s="226"/>
      <c r="AFJ1" s="226"/>
      <c r="AFK1" s="227"/>
      <c r="AFL1" s="190"/>
      <c r="AFM1" s="190"/>
      <c r="AFN1" s="190"/>
      <c r="AFO1" s="190"/>
      <c r="AFP1" s="225">
        <f>+'IN PHIẾU THU'!AFQ1</f>
        <v>0</v>
      </c>
      <c r="AFQ1" s="226"/>
      <c r="AFR1" s="226"/>
      <c r="AFS1" s="227"/>
      <c r="AFT1" s="190"/>
      <c r="AFU1" s="190"/>
      <c r="AFV1" s="190"/>
      <c r="AFW1" s="190"/>
      <c r="AFX1" s="225">
        <f>+'IN PHIẾU THU'!AFY1</f>
        <v>0</v>
      </c>
      <c r="AFY1" s="226"/>
      <c r="AFZ1" s="226"/>
      <c r="AGA1" s="227"/>
      <c r="AGB1" s="190"/>
      <c r="AGC1" s="190"/>
      <c r="AGD1" s="190"/>
      <c r="AGE1" s="190"/>
      <c r="AGF1" s="225">
        <f>+'IN PHIẾU THU'!AGG1</f>
        <v>0</v>
      </c>
      <c r="AGG1" s="226"/>
      <c r="AGH1" s="226"/>
      <c r="AGI1" s="227"/>
      <c r="AGJ1" s="190"/>
      <c r="AGK1" s="190"/>
      <c r="AGL1" s="190"/>
      <c r="AGM1" s="190"/>
      <c r="AGN1" s="225">
        <f>+'IN PHIẾU THU'!AGO1</f>
        <v>0</v>
      </c>
      <c r="AGO1" s="226"/>
      <c r="AGP1" s="226"/>
      <c r="AGQ1" s="227"/>
      <c r="AGR1" s="190"/>
      <c r="AGS1" s="190"/>
      <c r="AGT1" s="190"/>
      <c r="AGU1" s="190"/>
      <c r="AGV1" s="225">
        <f>+'IN PHIẾU THU'!AGW1</f>
        <v>0</v>
      </c>
      <c r="AGW1" s="226"/>
      <c r="AGX1" s="226"/>
      <c r="AGY1" s="227"/>
      <c r="AGZ1" s="190"/>
      <c r="AHA1" s="190"/>
      <c r="AHB1" s="190"/>
      <c r="AHC1" s="190"/>
      <c r="AHD1" s="225">
        <f>+'IN PHIẾU THU'!AHE1</f>
        <v>0</v>
      </c>
      <c r="AHE1" s="226"/>
      <c r="AHF1" s="226"/>
      <c r="AHG1" s="227"/>
      <c r="AHH1" s="190"/>
      <c r="AHI1" s="190"/>
      <c r="AHJ1" s="190"/>
      <c r="AHK1" s="190"/>
      <c r="AHL1" s="225">
        <f>+'IN PHIẾU THU'!AHM1</f>
        <v>0</v>
      </c>
      <c r="AHM1" s="226"/>
      <c r="AHN1" s="226"/>
      <c r="AHO1" s="227"/>
      <c r="AHP1" s="190"/>
      <c r="AHQ1" s="190"/>
      <c r="AHR1" s="190"/>
      <c r="AHS1" s="190"/>
      <c r="AHT1" s="225">
        <f>+'IN PHIẾU THU'!AHU1</f>
        <v>0</v>
      </c>
      <c r="AHU1" s="226"/>
      <c r="AHV1" s="226"/>
      <c r="AHW1" s="227"/>
      <c r="AHX1" s="190"/>
      <c r="AHY1" s="190"/>
      <c r="AHZ1" s="190"/>
      <c r="AIA1" s="190"/>
      <c r="AIB1" s="225">
        <f>+'IN PHIẾU THU'!AIC1</f>
        <v>0</v>
      </c>
      <c r="AIC1" s="226"/>
      <c r="AID1" s="226"/>
      <c r="AIE1" s="227"/>
      <c r="AIF1" s="190"/>
      <c r="AIG1" s="190"/>
      <c r="AIH1" s="190"/>
      <c r="AII1" s="190"/>
      <c r="AIJ1" s="225">
        <f>+'IN PHIẾU THU'!AIK1</f>
        <v>0</v>
      </c>
      <c r="AIK1" s="226"/>
      <c r="AIL1" s="226"/>
      <c r="AIM1" s="227"/>
      <c r="AIN1" s="190"/>
      <c r="AIO1" s="190"/>
      <c r="AIP1" s="190"/>
      <c r="AIQ1" s="190"/>
      <c r="AIR1" s="225">
        <f>+'IN PHIẾU THU'!AIS1</f>
        <v>0</v>
      </c>
      <c r="AIS1" s="226"/>
      <c r="AIT1" s="226"/>
      <c r="AIU1" s="227"/>
      <c r="AIV1" s="190"/>
      <c r="AIW1" s="190"/>
      <c r="AIX1" s="190"/>
      <c r="AIY1" s="190"/>
      <c r="AIZ1" s="225">
        <f>+'IN PHIẾU THU'!AJA1</f>
        <v>0</v>
      </c>
      <c r="AJA1" s="226"/>
      <c r="AJB1" s="226"/>
      <c r="AJC1" s="227"/>
      <c r="AJD1" s="190"/>
      <c r="AJE1" s="190"/>
      <c r="AJF1" s="190"/>
      <c r="AJG1" s="190"/>
      <c r="AJH1" s="225">
        <f>+'IN PHIẾU THU'!AJI1</f>
        <v>0</v>
      </c>
      <c r="AJI1" s="226"/>
      <c r="AJJ1" s="226"/>
      <c r="AJK1" s="227"/>
      <c r="AJL1" s="190"/>
      <c r="AJM1" s="190"/>
      <c r="AJN1" s="190"/>
      <c r="AJO1" s="190"/>
      <c r="AJP1" s="225">
        <f>+'IN PHIẾU THU'!AJQ1</f>
        <v>0</v>
      </c>
      <c r="AJQ1" s="226"/>
      <c r="AJR1" s="226"/>
      <c r="AJS1" s="227"/>
      <c r="AJT1" s="190"/>
      <c r="AJU1" s="190"/>
      <c r="AJV1" s="190"/>
      <c r="AJW1" s="190"/>
      <c r="AJX1" s="225">
        <f>+'IN PHIẾU THU'!AJY1</f>
        <v>0</v>
      </c>
      <c r="AJY1" s="226"/>
      <c r="AJZ1" s="226"/>
      <c r="AKA1" s="227"/>
      <c r="AKB1" s="190"/>
      <c r="AKC1" s="190"/>
      <c r="AKD1" s="190"/>
      <c r="AKE1" s="190"/>
      <c r="AKF1" s="225">
        <f>+'IN PHIẾU THU'!AKG1</f>
        <v>0</v>
      </c>
      <c r="AKG1" s="226"/>
      <c r="AKH1" s="226"/>
      <c r="AKI1" s="227"/>
      <c r="AKJ1" s="190"/>
      <c r="AKK1" s="190"/>
      <c r="AKL1" s="190"/>
      <c r="AKM1" s="190"/>
      <c r="AKN1" s="225">
        <f>+'IN PHIẾU THU'!AKO1</f>
        <v>0</v>
      </c>
      <c r="AKO1" s="226"/>
      <c r="AKP1" s="226"/>
      <c r="AKQ1" s="227"/>
      <c r="AKR1" s="190"/>
      <c r="AKS1" s="190"/>
      <c r="AKT1" s="190"/>
      <c r="AKU1" s="190"/>
      <c r="AKV1" s="225">
        <f>+'IN PHIẾU THU'!AKW1</f>
        <v>0</v>
      </c>
      <c r="AKW1" s="226"/>
      <c r="AKX1" s="226"/>
      <c r="AKY1" s="227"/>
      <c r="AKZ1" s="190"/>
      <c r="ALA1" s="190"/>
      <c r="ALB1" s="190"/>
      <c r="ALC1" s="190"/>
      <c r="ALD1" s="225">
        <f>+'IN PHIẾU THU'!ALE1</f>
        <v>0</v>
      </c>
      <c r="ALE1" s="226"/>
      <c r="ALF1" s="226"/>
      <c r="ALG1" s="227"/>
      <c r="ALH1" s="190"/>
      <c r="ALI1" s="190"/>
      <c r="ALJ1" s="190"/>
      <c r="ALK1" s="190"/>
      <c r="ALL1" s="225">
        <f>+'IN PHIẾU THU'!ALM1</f>
        <v>0</v>
      </c>
      <c r="ALM1" s="226"/>
      <c r="ALN1" s="226"/>
      <c r="ALO1" s="227"/>
      <c r="ALP1" s="190"/>
      <c r="ALQ1" s="190"/>
      <c r="ALR1" s="190"/>
      <c r="ALS1" s="190"/>
      <c r="ALT1" s="225">
        <f>+'IN PHIẾU THU'!ALU1</f>
        <v>0</v>
      </c>
      <c r="ALU1" s="226"/>
      <c r="ALV1" s="226"/>
      <c r="ALW1" s="227"/>
      <c r="ALX1" s="190"/>
      <c r="ALY1" s="190"/>
      <c r="ALZ1" s="190"/>
      <c r="AMA1" s="190"/>
      <c r="AMB1" s="225">
        <f>+'IN PHIẾU THU'!AMC1</f>
        <v>0</v>
      </c>
      <c r="AMC1" s="226"/>
      <c r="AMD1" s="226"/>
      <c r="AME1" s="227"/>
      <c r="AMF1" s="190"/>
      <c r="AMG1" s="190"/>
      <c r="AMH1" s="190"/>
      <c r="AMI1" s="190"/>
      <c r="AMJ1" s="225">
        <f>+'IN PHIẾU THU'!AMK1</f>
        <v>0</v>
      </c>
      <c r="AMK1" s="226"/>
      <c r="AML1" s="226"/>
      <c r="AMM1" s="227"/>
      <c r="AMN1" s="190"/>
      <c r="AMO1" s="190"/>
      <c r="AMP1" s="190"/>
      <c r="AMQ1" s="190"/>
      <c r="AMR1" s="225">
        <f>+'IN PHIẾU THU'!AMS1</f>
        <v>0</v>
      </c>
      <c r="AMS1" s="226"/>
      <c r="AMT1" s="226"/>
      <c r="AMU1" s="227"/>
      <c r="AMV1" s="190"/>
      <c r="AMW1" s="190"/>
      <c r="AMX1" s="190"/>
      <c r="AMY1" s="190"/>
      <c r="AMZ1" s="225">
        <f>+'IN PHIẾU THU'!ANA1</f>
        <v>0</v>
      </c>
      <c r="ANA1" s="226"/>
      <c r="ANB1" s="226"/>
      <c r="ANC1" s="227"/>
      <c r="AND1" s="190"/>
      <c r="ANE1" s="190"/>
      <c r="ANF1" s="190"/>
      <c r="ANG1" s="190"/>
      <c r="ANH1" s="225">
        <f>+'IN PHIẾU THU'!ANI1</f>
        <v>0</v>
      </c>
      <c r="ANI1" s="226"/>
      <c r="ANJ1" s="226"/>
      <c r="ANK1" s="227"/>
      <c r="ANL1" s="190"/>
      <c r="ANM1" s="190"/>
      <c r="ANN1" s="190"/>
      <c r="ANO1" s="190"/>
      <c r="ANP1" s="225">
        <f>+'IN PHIẾU THU'!ANQ1</f>
        <v>0</v>
      </c>
      <c r="ANQ1" s="226"/>
      <c r="ANR1" s="226"/>
      <c r="ANS1" s="227"/>
      <c r="ANT1" s="190"/>
      <c r="ANU1" s="190"/>
      <c r="ANV1" s="190"/>
      <c r="ANW1" s="190"/>
      <c r="ANX1" s="225">
        <f>+'IN PHIẾU THU'!ANY1</f>
        <v>0</v>
      </c>
      <c r="ANY1" s="226"/>
      <c r="ANZ1" s="226"/>
      <c r="AOA1" s="227"/>
      <c r="AOB1" s="190"/>
      <c r="AOC1" s="190"/>
      <c r="AOD1" s="190"/>
      <c r="AOE1" s="190"/>
      <c r="AOF1" s="225">
        <f>+'IN PHIẾU THU'!AOG1</f>
        <v>0</v>
      </c>
      <c r="AOG1" s="226"/>
      <c r="AOH1" s="226"/>
      <c r="AOI1" s="227"/>
      <c r="AOJ1" s="190"/>
      <c r="AOK1" s="190"/>
      <c r="AOL1" s="190"/>
      <c r="AOM1" s="190"/>
      <c r="AON1" s="225">
        <f>+'IN PHIẾU THU'!AOO1</f>
        <v>0</v>
      </c>
      <c r="AOO1" s="226"/>
      <c r="AOP1" s="226"/>
      <c r="AOQ1" s="227"/>
      <c r="AOR1" s="190"/>
      <c r="AOS1" s="190"/>
      <c r="AOT1" s="190"/>
      <c r="AOU1" s="190"/>
      <c r="AOV1" s="225">
        <f>+'IN PHIẾU THU'!AOW1</f>
        <v>0</v>
      </c>
      <c r="AOW1" s="226"/>
      <c r="AOX1" s="226"/>
      <c r="AOY1" s="227"/>
      <c r="AOZ1" s="190"/>
      <c r="APA1" s="190"/>
      <c r="APB1" s="190"/>
      <c r="APC1" s="190"/>
      <c r="APD1" s="225">
        <f>+'IN PHIẾU THU'!APE1</f>
        <v>0</v>
      </c>
      <c r="APE1" s="226"/>
      <c r="APF1" s="226"/>
      <c r="APG1" s="227"/>
      <c r="APH1" s="190"/>
      <c r="API1" s="190"/>
      <c r="APJ1" s="190"/>
      <c r="APK1" s="190"/>
      <c r="APL1" s="225">
        <f>+'IN PHIẾU THU'!APM1</f>
        <v>0</v>
      </c>
      <c r="APM1" s="226"/>
      <c r="APN1" s="226"/>
      <c r="APO1" s="227"/>
      <c r="APP1" s="190"/>
      <c r="APQ1" s="190"/>
      <c r="APR1" s="190"/>
      <c r="APS1" s="190"/>
      <c r="APT1" s="225">
        <f>+'IN PHIẾU THU'!APU1</f>
        <v>0</v>
      </c>
      <c r="APU1" s="226"/>
      <c r="APV1" s="226"/>
      <c r="APW1" s="227"/>
      <c r="APX1" s="190"/>
      <c r="APY1" s="190"/>
      <c r="APZ1" s="190"/>
      <c r="AQA1" s="190"/>
      <c r="AQB1" s="225">
        <f>+'IN PHIẾU THU'!AQC1</f>
        <v>0</v>
      </c>
      <c r="AQC1" s="226"/>
      <c r="AQD1" s="226"/>
      <c r="AQE1" s="227"/>
      <c r="AQF1" s="190"/>
      <c r="AQG1" s="190"/>
      <c r="AQH1" s="190"/>
      <c r="AQI1" s="190"/>
      <c r="AQJ1" s="225">
        <f>+'IN PHIẾU THU'!AQK1</f>
        <v>0</v>
      </c>
      <c r="AQK1" s="226"/>
      <c r="AQL1" s="226"/>
      <c r="AQM1" s="227"/>
      <c r="AQN1" s="190"/>
      <c r="AQO1" s="190"/>
      <c r="AQP1" s="190"/>
      <c r="AQQ1" s="190"/>
      <c r="AQR1" s="225">
        <f>+'IN PHIẾU THU'!AQS1</f>
        <v>0</v>
      </c>
      <c r="AQS1" s="226"/>
      <c r="AQT1" s="226"/>
      <c r="AQU1" s="227"/>
      <c r="AQV1" s="190"/>
      <c r="AQW1" s="190"/>
      <c r="AQX1" s="190"/>
      <c r="AQY1" s="190"/>
      <c r="AQZ1" s="225">
        <f>+'IN PHIẾU THU'!ARA1</f>
        <v>0</v>
      </c>
      <c r="ARA1" s="226"/>
      <c r="ARB1" s="226"/>
      <c r="ARC1" s="227"/>
      <c r="ARD1" s="190"/>
      <c r="ARE1" s="190"/>
      <c r="ARF1" s="190"/>
      <c r="ARG1" s="190"/>
      <c r="ARH1" s="225">
        <f>+'IN PHIẾU THU'!ARI1</f>
        <v>0</v>
      </c>
      <c r="ARI1" s="226"/>
      <c r="ARJ1" s="226"/>
      <c r="ARK1" s="227"/>
      <c r="ARL1" s="190"/>
      <c r="ARM1" s="190"/>
      <c r="ARN1" s="190"/>
      <c r="ARO1" s="190"/>
      <c r="ARP1" s="225">
        <f>+'IN PHIẾU THU'!ARQ1</f>
        <v>0</v>
      </c>
      <c r="ARQ1" s="226"/>
      <c r="ARR1" s="226"/>
      <c r="ARS1" s="227"/>
      <c r="ART1" s="190"/>
      <c r="ARU1" s="190"/>
      <c r="ARV1" s="190"/>
      <c r="ARW1" s="190"/>
      <c r="ARX1" s="225">
        <f>+'IN PHIẾU THU'!ARY1</f>
        <v>0</v>
      </c>
      <c r="ARY1" s="226"/>
      <c r="ARZ1" s="226"/>
      <c r="ASA1" s="227"/>
      <c r="ASB1" s="190"/>
      <c r="ASC1" s="190"/>
      <c r="ASD1" s="190"/>
      <c r="ASE1" s="190"/>
      <c r="ASF1" s="225">
        <f>+'IN PHIẾU THU'!ASG1</f>
        <v>0</v>
      </c>
      <c r="ASG1" s="226"/>
      <c r="ASH1" s="226"/>
      <c r="ASI1" s="227"/>
      <c r="ASJ1" s="190"/>
      <c r="ASK1" s="190"/>
      <c r="ASL1" s="190"/>
      <c r="ASM1" s="190"/>
      <c r="ASN1" s="225">
        <f>+'IN PHIẾU THU'!ASO1</f>
        <v>0</v>
      </c>
      <c r="ASO1" s="226"/>
      <c r="ASP1" s="226"/>
      <c r="ASQ1" s="227"/>
      <c r="ASR1" s="190"/>
      <c r="ASS1" s="190"/>
      <c r="AST1" s="190"/>
      <c r="ASU1" s="190"/>
      <c r="ASV1" s="225">
        <f>+'IN PHIẾU THU'!ASW1</f>
        <v>0</v>
      </c>
      <c r="ASW1" s="226"/>
      <c r="ASX1" s="226"/>
      <c r="ASY1" s="227"/>
      <c r="ASZ1" s="190"/>
      <c r="ATA1" s="190"/>
      <c r="ATB1" s="190"/>
      <c r="ATC1" s="190"/>
      <c r="ATD1" s="225">
        <f>+'IN PHIẾU THU'!ATE1</f>
        <v>0</v>
      </c>
      <c r="ATE1" s="226"/>
      <c r="ATF1" s="226"/>
      <c r="ATG1" s="227"/>
      <c r="ATH1" s="190"/>
      <c r="ATI1" s="190"/>
      <c r="ATJ1" s="190"/>
      <c r="ATK1" s="190"/>
      <c r="ATL1" s="225">
        <f>+'IN PHIẾU THU'!ATM1</f>
        <v>0</v>
      </c>
      <c r="ATM1" s="226"/>
      <c r="ATN1" s="226"/>
      <c r="ATO1" s="227"/>
      <c r="ATP1" s="190"/>
      <c r="ATQ1" s="190"/>
      <c r="ATR1" s="190"/>
      <c r="ATS1" s="190"/>
      <c r="ATT1" s="225">
        <f>+'IN PHIẾU THU'!ATU1</f>
        <v>0</v>
      </c>
      <c r="ATU1" s="226"/>
      <c r="ATV1" s="226"/>
      <c r="ATW1" s="227"/>
      <c r="ATX1" s="190"/>
      <c r="ATY1" s="190"/>
      <c r="ATZ1" s="190"/>
      <c r="AUA1" s="190"/>
      <c r="AUB1" s="225">
        <f>+'IN PHIẾU THU'!AUC1</f>
        <v>0</v>
      </c>
      <c r="AUC1" s="226"/>
      <c r="AUD1" s="226"/>
      <c r="AUE1" s="227"/>
      <c r="AUF1" s="190"/>
      <c r="AUG1" s="190"/>
      <c r="AUH1" s="190"/>
      <c r="AUI1" s="190"/>
      <c r="AUJ1" s="225">
        <f>+'IN PHIẾU THU'!AUK1</f>
        <v>0</v>
      </c>
      <c r="AUK1" s="226"/>
      <c r="AUL1" s="226"/>
      <c r="AUM1" s="227"/>
      <c r="AUN1" s="190"/>
      <c r="AUO1" s="190"/>
      <c r="AUP1" s="190"/>
      <c r="AUQ1" s="190"/>
      <c r="AUR1" s="225">
        <f>+'IN PHIẾU THU'!AUS1</f>
        <v>0</v>
      </c>
      <c r="AUS1" s="226"/>
      <c r="AUT1" s="226"/>
      <c r="AUU1" s="227"/>
      <c r="AUV1" s="190"/>
      <c r="AUW1" s="190"/>
      <c r="AUX1" s="190"/>
      <c r="AUY1" s="190"/>
      <c r="AUZ1" s="225">
        <f>+'IN PHIẾU THU'!AVA1</f>
        <v>0</v>
      </c>
      <c r="AVA1" s="226"/>
      <c r="AVB1" s="226"/>
      <c r="AVC1" s="227"/>
      <c r="AVD1" s="190"/>
      <c r="AVE1" s="190"/>
      <c r="AVF1" s="190"/>
      <c r="AVG1" s="190"/>
      <c r="AVH1" s="225">
        <f>+'IN PHIẾU THU'!AVI1</f>
        <v>0</v>
      </c>
      <c r="AVI1" s="226"/>
      <c r="AVJ1" s="226"/>
      <c r="AVK1" s="227"/>
      <c r="AVL1" s="190"/>
      <c r="AVM1" s="190"/>
      <c r="AVN1" s="190"/>
      <c r="AVO1" s="190"/>
      <c r="AVP1" s="225">
        <f>+'IN PHIẾU THU'!AVQ1</f>
        <v>0</v>
      </c>
      <c r="AVQ1" s="226"/>
      <c r="AVR1" s="226"/>
      <c r="AVS1" s="227"/>
      <c r="AVT1" s="190"/>
      <c r="AVU1" s="190"/>
      <c r="AVV1" s="190"/>
      <c r="AVW1" s="190"/>
      <c r="AVX1" s="225">
        <f>+'IN PHIẾU THU'!AVY1</f>
        <v>0</v>
      </c>
      <c r="AVY1" s="226"/>
      <c r="AVZ1" s="226"/>
      <c r="AWA1" s="227"/>
      <c r="AWB1" s="190"/>
      <c r="AWC1" s="190"/>
      <c r="AWD1" s="190"/>
      <c r="AWE1" s="190"/>
      <c r="AWF1" s="225">
        <f>+'IN PHIẾU THU'!AWG1</f>
        <v>0</v>
      </c>
      <c r="AWG1" s="226"/>
      <c r="AWH1" s="226"/>
      <c r="AWI1" s="227"/>
      <c r="AWJ1" s="190"/>
      <c r="AWK1" s="190"/>
      <c r="AWL1" s="190"/>
      <c r="AWM1" s="190"/>
      <c r="AWN1" s="225">
        <f>+'IN PHIẾU THU'!AWO1</f>
        <v>0</v>
      </c>
      <c r="AWO1" s="226"/>
      <c r="AWP1" s="226"/>
      <c r="AWQ1" s="227"/>
      <c r="AWR1" s="190"/>
      <c r="AWS1" s="190"/>
      <c r="AWT1" s="190"/>
      <c r="AWU1" s="190"/>
      <c r="AWV1" s="225">
        <f>+'IN PHIẾU THU'!AWW1</f>
        <v>0</v>
      </c>
      <c r="AWW1" s="226"/>
      <c r="AWX1" s="226"/>
      <c r="AWY1" s="227"/>
      <c r="AWZ1" s="190"/>
      <c r="AXA1" s="190"/>
      <c r="AXB1" s="190"/>
      <c r="AXC1" s="190"/>
      <c r="AXD1" s="225">
        <f>+'IN PHIẾU THU'!AXE1</f>
        <v>0</v>
      </c>
      <c r="AXE1" s="226"/>
      <c r="AXF1" s="226"/>
      <c r="AXG1" s="227"/>
      <c r="AXH1" s="190"/>
      <c r="AXI1" s="190"/>
      <c r="AXJ1" s="190"/>
      <c r="AXK1" s="190"/>
      <c r="AXL1" s="225">
        <f>+'IN PHIẾU THU'!AXM1</f>
        <v>0</v>
      </c>
      <c r="AXM1" s="226"/>
      <c r="AXN1" s="226"/>
      <c r="AXO1" s="227"/>
      <c r="AXP1" s="190"/>
      <c r="AXQ1" s="190"/>
      <c r="AXR1" s="190"/>
      <c r="AXS1" s="190"/>
      <c r="AXT1" s="225">
        <f>+'IN PHIẾU THU'!AXU1</f>
        <v>0</v>
      </c>
      <c r="AXU1" s="226"/>
      <c r="AXV1" s="226"/>
      <c r="AXW1" s="227"/>
      <c r="AXX1" s="190"/>
      <c r="AXY1" s="190"/>
      <c r="AXZ1" s="190"/>
      <c r="AYA1" s="190"/>
      <c r="AYB1" s="225">
        <f>+'IN PHIẾU THU'!AYC1</f>
        <v>0</v>
      </c>
      <c r="AYC1" s="226"/>
      <c r="AYD1" s="226"/>
      <c r="AYE1" s="227"/>
      <c r="AYF1" s="190"/>
      <c r="AYG1" s="190"/>
      <c r="AYH1" s="190"/>
      <c r="AYI1" s="190"/>
      <c r="AYJ1" s="225">
        <f>+'IN PHIẾU THU'!AYK1</f>
        <v>0</v>
      </c>
      <c r="AYK1" s="226"/>
      <c r="AYL1" s="226"/>
      <c r="AYM1" s="227"/>
      <c r="AYN1" s="190"/>
      <c r="AYO1" s="190"/>
      <c r="AYP1" s="190"/>
      <c r="AYQ1" s="190"/>
      <c r="AYR1" s="225">
        <f>+'IN PHIẾU THU'!AYS1</f>
        <v>0</v>
      </c>
      <c r="AYS1" s="226"/>
      <c r="AYT1" s="226"/>
      <c r="AYU1" s="227"/>
      <c r="AYV1" s="190"/>
      <c r="AYW1" s="190"/>
      <c r="AYX1" s="190"/>
      <c r="AYY1" s="190"/>
      <c r="AYZ1" s="225">
        <f>+'IN PHIẾU THU'!AZA1</f>
        <v>0</v>
      </c>
      <c r="AZA1" s="226"/>
      <c r="AZB1" s="226"/>
      <c r="AZC1" s="227"/>
      <c r="AZD1" s="190"/>
      <c r="AZE1" s="190"/>
      <c r="AZF1" s="190"/>
      <c r="AZG1" s="190"/>
      <c r="AZH1" s="225">
        <f>+'IN PHIẾU THU'!AZI1</f>
        <v>0</v>
      </c>
      <c r="AZI1" s="226"/>
      <c r="AZJ1" s="226"/>
      <c r="AZK1" s="227"/>
      <c r="AZL1" s="190"/>
      <c r="AZM1" s="190"/>
      <c r="AZN1" s="190"/>
      <c r="AZO1" s="190"/>
      <c r="AZP1" s="225">
        <f>+'IN PHIẾU THU'!AZQ1</f>
        <v>0</v>
      </c>
      <c r="AZQ1" s="226"/>
      <c r="AZR1" s="226"/>
      <c r="AZS1" s="227"/>
      <c r="AZT1" s="190"/>
      <c r="AZU1" s="190"/>
      <c r="AZV1" s="190"/>
      <c r="AZW1" s="190"/>
      <c r="AZX1" s="225">
        <f>+'IN PHIẾU THU'!AZY1</f>
        <v>0</v>
      </c>
      <c r="AZY1" s="226"/>
      <c r="AZZ1" s="226"/>
      <c r="BAA1" s="227"/>
      <c r="BAB1" s="190"/>
      <c r="BAC1" s="190"/>
      <c r="BAD1" s="190"/>
      <c r="BAE1" s="190"/>
      <c r="BAF1" s="225">
        <f>+'IN PHIẾU THU'!BAG1</f>
        <v>0</v>
      </c>
      <c r="BAG1" s="226"/>
      <c r="BAH1" s="226"/>
      <c r="BAI1" s="227"/>
      <c r="BAJ1" s="190"/>
      <c r="BAK1" s="190"/>
      <c r="BAL1" s="190"/>
      <c r="BAM1" s="190"/>
      <c r="BAN1" s="225">
        <f>+'IN PHIẾU THU'!BAO1</f>
        <v>0</v>
      </c>
      <c r="BAO1" s="226"/>
      <c r="BAP1" s="226"/>
      <c r="BAQ1" s="227"/>
      <c r="BAR1" s="190"/>
      <c r="BAS1" s="190"/>
      <c r="BAT1" s="190"/>
      <c r="BAU1" s="190"/>
      <c r="BAV1" s="225">
        <f>+'IN PHIẾU THU'!BAW1</f>
        <v>0</v>
      </c>
      <c r="BAW1" s="226"/>
      <c r="BAX1" s="226"/>
      <c r="BAY1" s="227"/>
      <c r="BAZ1" s="190"/>
      <c r="BBA1" s="190"/>
      <c r="BBB1" s="190"/>
      <c r="BBC1" s="190"/>
      <c r="BBD1" s="225">
        <f>+'IN PHIẾU THU'!BBE1</f>
        <v>0</v>
      </c>
      <c r="BBE1" s="226"/>
      <c r="BBF1" s="226"/>
      <c r="BBG1" s="227"/>
      <c r="BBH1" s="190"/>
      <c r="BBI1" s="190"/>
      <c r="BBJ1" s="190"/>
      <c r="BBK1" s="190"/>
      <c r="BBL1" s="225">
        <f>+'IN PHIẾU THU'!BBM1</f>
        <v>0</v>
      </c>
      <c r="BBM1" s="226"/>
      <c r="BBN1" s="226"/>
      <c r="BBO1" s="227"/>
      <c r="BBP1" s="190"/>
      <c r="BBQ1" s="190"/>
      <c r="BBR1" s="190"/>
      <c r="BBS1" s="190"/>
      <c r="BBT1" s="225">
        <f>+'IN PHIẾU THU'!BBU1</f>
        <v>0</v>
      </c>
      <c r="BBU1" s="226"/>
      <c r="BBV1" s="226"/>
      <c r="BBW1" s="227"/>
      <c r="BBX1" s="190"/>
      <c r="BBY1" s="190"/>
      <c r="BBZ1" s="190"/>
      <c r="BCA1" s="190"/>
      <c r="BCB1" s="225">
        <f>+'IN PHIẾU THU'!BCC1</f>
        <v>0</v>
      </c>
      <c r="BCC1" s="226"/>
      <c r="BCD1" s="226"/>
      <c r="BCE1" s="227"/>
      <c r="BCF1" s="190"/>
      <c r="BCG1" s="190"/>
      <c r="BCH1" s="190"/>
      <c r="BCI1" s="190"/>
      <c r="BCJ1" s="225">
        <f>+'IN PHIẾU THU'!BCK1</f>
        <v>0</v>
      </c>
      <c r="BCK1" s="226"/>
      <c r="BCL1" s="226"/>
      <c r="BCM1" s="227"/>
      <c r="BCN1" s="190"/>
      <c r="BCO1" s="190"/>
      <c r="BCP1" s="190"/>
      <c r="BCQ1" s="190"/>
      <c r="BCR1" s="225">
        <f>+'IN PHIẾU THU'!BCS1</f>
        <v>0</v>
      </c>
      <c r="BCS1" s="226"/>
      <c r="BCT1" s="226"/>
      <c r="BCU1" s="227"/>
      <c r="BCV1" s="190"/>
      <c r="BCW1" s="190"/>
      <c r="BCX1" s="190"/>
      <c r="BCY1" s="190"/>
      <c r="BCZ1" s="225">
        <f>+'IN PHIẾU THU'!BDA1</f>
        <v>0</v>
      </c>
      <c r="BDA1" s="226"/>
      <c r="BDB1" s="226"/>
      <c r="BDC1" s="227"/>
      <c r="BDD1" s="190"/>
      <c r="BDE1" s="190"/>
      <c r="BDF1" s="190"/>
      <c r="BDG1" s="190"/>
      <c r="BDH1" s="225">
        <f>+'IN PHIẾU THU'!BDI1</f>
        <v>0</v>
      </c>
      <c r="BDI1" s="226"/>
      <c r="BDJ1" s="226"/>
      <c r="BDK1" s="227"/>
      <c r="BDL1" s="190"/>
      <c r="BDM1" s="190"/>
      <c r="BDN1" s="190"/>
      <c r="BDO1" s="190"/>
      <c r="BDP1" s="225">
        <f>+'IN PHIẾU THU'!BDQ1</f>
        <v>0</v>
      </c>
      <c r="BDQ1" s="226"/>
      <c r="BDR1" s="226"/>
      <c r="BDS1" s="227"/>
      <c r="BDT1" s="190"/>
      <c r="BDU1" s="190"/>
      <c r="BDV1" s="190"/>
      <c r="BDW1" s="190"/>
      <c r="BDX1" s="225">
        <f>+'IN PHIẾU THU'!BDY1</f>
        <v>0</v>
      </c>
      <c r="BDY1" s="226"/>
      <c r="BDZ1" s="226"/>
      <c r="BEA1" s="227"/>
      <c r="BEB1" s="190"/>
      <c r="BEC1" s="190"/>
      <c r="BED1" s="190"/>
      <c r="BEE1" s="190"/>
      <c r="BEF1" s="225">
        <f>+'IN PHIẾU THU'!BEG1</f>
        <v>0</v>
      </c>
      <c r="BEG1" s="226"/>
      <c r="BEH1" s="226"/>
      <c r="BEI1" s="227"/>
      <c r="BEJ1" s="190"/>
      <c r="BEK1" s="190"/>
      <c r="BEL1" s="190"/>
      <c r="BEM1" s="190"/>
      <c r="BEN1" s="225">
        <f>+'IN PHIẾU THU'!BEO1</f>
        <v>0</v>
      </c>
      <c r="BEO1" s="226"/>
      <c r="BEP1" s="226"/>
      <c r="BEQ1" s="227"/>
      <c r="BER1" s="190"/>
      <c r="BES1" s="190"/>
      <c r="BET1" s="190"/>
      <c r="BEU1" s="190"/>
      <c r="BEV1" s="225">
        <f>+'IN PHIẾU THU'!BEW1</f>
        <v>0</v>
      </c>
      <c r="BEW1" s="226"/>
      <c r="BEX1" s="226"/>
      <c r="BEY1" s="227"/>
      <c r="BEZ1" s="190"/>
      <c r="BFA1" s="190"/>
      <c r="BFB1" s="190"/>
      <c r="BFC1" s="190"/>
      <c r="BFD1" s="225">
        <f>+'IN PHIẾU THU'!BFE1</f>
        <v>0</v>
      </c>
      <c r="BFE1" s="226"/>
      <c r="BFF1" s="226"/>
      <c r="BFG1" s="227"/>
      <c r="BFH1" s="190"/>
      <c r="BFI1" s="190"/>
      <c r="BFJ1" s="190"/>
      <c r="BFK1" s="190"/>
      <c r="BFL1" s="225">
        <f>+'IN PHIẾU THU'!BFM1</f>
        <v>0</v>
      </c>
      <c r="BFM1" s="226"/>
      <c r="BFN1" s="226"/>
      <c r="BFO1" s="227"/>
      <c r="BFP1" s="190"/>
      <c r="BFQ1" s="190"/>
      <c r="BFR1" s="190"/>
      <c r="BFS1" s="190"/>
      <c r="BFT1" s="225">
        <f>+'IN PHIẾU THU'!BFU1</f>
        <v>0</v>
      </c>
      <c r="BFU1" s="226"/>
      <c r="BFV1" s="226"/>
      <c r="BFW1" s="227"/>
      <c r="BFX1" s="190"/>
      <c r="BFY1" s="190"/>
      <c r="BFZ1" s="190"/>
      <c r="BGA1" s="190"/>
      <c r="BGB1" s="225">
        <f>+'IN PHIẾU THU'!BGC1</f>
        <v>0</v>
      </c>
      <c r="BGC1" s="226"/>
      <c r="BGD1" s="226"/>
      <c r="BGE1" s="227"/>
      <c r="BGF1" s="190"/>
      <c r="BGG1" s="190"/>
      <c r="BGH1" s="190"/>
      <c r="BGI1" s="190"/>
      <c r="BGJ1" s="225">
        <f>+'IN PHIẾU THU'!BGK1</f>
        <v>0</v>
      </c>
      <c r="BGK1" s="226"/>
      <c r="BGL1" s="226"/>
      <c r="BGM1" s="227"/>
      <c r="BGN1" s="190"/>
      <c r="BGO1" s="190"/>
      <c r="BGP1" s="190"/>
      <c r="BGQ1" s="190"/>
      <c r="BGR1" s="225">
        <f>+'IN PHIẾU THU'!BGS1</f>
        <v>0</v>
      </c>
      <c r="BGS1" s="226"/>
      <c r="BGT1" s="226"/>
      <c r="BGU1" s="227"/>
      <c r="BGV1" s="190"/>
      <c r="BGW1" s="190"/>
      <c r="BGX1" s="190"/>
      <c r="BGY1" s="190"/>
      <c r="BGZ1" s="225">
        <f>+'IN PHIẾU THU'!BHA1</f>
        <v>0</v>
      </c>
      <c r="BHA1" s="226"/>
      <c r="BHB1" s="226"/>
      <c r="BHC1" s="227"/>
      <c r="BHD1" s="190"/>
      <c r="BHE1" s="190"/>
      <c r="BHF1" s="190"/>
      <c r="BHG1" s="190"/>
      <c r="BHH1" s="225">
        <f>+'IN PHIẾU THU'!BHI1</f>
        <v>0</v>
      </c>
      <c r="BHI1" s="226"/>
      <c r="BHJ1" s="226"/>
      <c r="BHK1" s="227"/>
      <c r="BHL1" s="190"/>
      <c r="BHM1" s="190"/>
      <c r="BHN1" s="190"/>
      <c r="BHO1" s="190"/>
      <c r="BHP1" s="225">
        <f>+'IN PHIẾU THU'!BHQ1</f>
        <v>0</v>
      </c>
      <c r="BHQ1" s="226"/>
      <c r="BHR1" s="226"/>
      <c r="BHS1" s="227"/>
      <c r="BHT1" s="190"/>
      <c r="BHU1" s="190"/>
      <c r="BHV1" s="190"/>
      <c r="BHW1" s="190"/>
      <c r="BHX1" s="225">
        <f>+'IN PHIẾU THU'!BHY1</f>
        <v>0</v>
      </c>
      <c r="BHY1" s="226"/>
      <c r="BHZ1" s="226"/>
      <c r="BIA1" s="227"/>
      <c r="BIB1" s="190"/>
      <c r="BIC1" s="190"/>
      <c r="BID1" s="190"/>
      <c r="BIE1" s="190"/>
      <c r="BIF1" s="225">
        <f>+'IN PHIẾU THU'!BIG1</f>
        <v>0</v>
      </c>
      <c r="BIG1" s="226"/>
      <c r="BIH1" s="226"/>
      <c r="BII1" s="227"/>
      <c r="BIJ1" s="190"/>
      <c r="BIK1" s="190"/>
      <c r="BIL1" s="190"/>
      <c r="BIM1" s="190"/>
      <c r="BIN1" s="225">
        <f>+'IN PHIẾU THU'!BIO1</f>
        <v>0</v>
      </c>
      <c r="BIO1" s="226"/>
      <c r="BIP1" s="226"/>
      <c r="BIQ1" s="227"/>
      <c r="BIR1" s="190"/>
      <c r="BIS1" s="190"/>
      <c r="BIT1" s="190"/>
      <c r="BIU1" s="190"/>
      <c r="BIV1" s="225">
        <f>+'IN PHIẾU THU'!BIW1</f>
        <v>0</v>
      </c>
      <c r="BIW1" s="226"/>
      <c r="BIX1" s="226"/>
      <c r="BIY1" s="227"/>
      <c r="BIZ1" s="190"/>
      <c r="BJA1" s="190"/>
      <c r="BJB1" s="190"/>
      <c r="BJC1" s="190"/>
      <c r="BJD1" s="225">
        <f>+'IN PHIẾU THU'!BJE1</f>
        <v>0</v>
      </c>
      <c r="BJE1" s="226"/>
      <c r="BJF1" s="226"/>
      <c r="BJG1" s="227"/>
      <c r="BJH1" s="190"/>
      <c r="BJI1" s="190"/>
      <c r="BJJ1" s="190"/>
      <c r="BJK1" s="190"/>
      <c r="BJL1" s="225">
        <f>+'IN PHIẾU THU'!BJM1</f>
        <v>0</v>
      </c>
      <c r="BJM1" s="226"/>
      <c r="BJN1" s="226"/>
      <c r="BJO1" s="227"/>
      <c r="BJP1" s="190"/>
      <c r="BJQ1" s="190"/>
      <c r="BJR1" s="190"/>
      <c r="BJS1" s="190"/>
      <c r="BJT1" s="225">
        <f>+'IN PHIẾU THU'!BJU1</f>
        <v>0</v>
      </c>
      <c r="BJU1" s="226"/>
      <c r="BJV1" s="226"/>
      <c r="BJW1" s="227"/>
      <c r="BJX1" s="190"/>
      <c r="BJY1" s="190"/>
      <c r="BJZ1" s="190"/>
      <c r="BKA1" s="190"/>
      <c r="BKB1" s="225">
        <f>+'IN PHIẾU THU'!BKC1</f>
        <v>0</v>
      </c>
      <c r="BKC1" s="226"/>
      <c r="BKD1" s="226"/>
      <c r="BKE1" s="227"/>
      <c r="BKF1" s="190"/>
      <c r="BKG1" s="190"/>
      <c r="BKH1" s="190"/>
      <c r="BKI1" s="190"/>
      <c r="BKJ1" s="225">
        <f>+'IN PHIẾU THU'!BKK1</f>
        <v>0</v>
      </c>
      <c r="BKK1" s="226"/>
      <c r="BKL1" s="226"/>
      <c r="BKM1" s="227"/>
      <c r="BKN1" s="190"/>
      <c r="BKO1" s="190"/>
      <c r="BKP1" s="190"/>
      <c r="BKQ1" s="190"/>
      <c r="BKR1" s="225">
        <f>+'IN PHIẾU THU'!BKS1</f>
        <v>0</v>
      </c>
      <c r="BKS1" s="226"/>
      <c r="BKT1" s="226"/>
      <c r="BKU1" s="227"/>
      <c r="BKV1" s="190"/>
      <c r="BKW1" s="190"/>
      <c r="BKX1" s="190"/>
      <c r="BKY1" s="190"/>
      <c r="BKZ1" s="225">
        <f>+'IN PHIẾU THU'!BLA1</f>
        <v>0</v>
      </c>
      <c r="BLA1" s="226"/>
      <c r="BLB1" s="226"/>
      <c r="BLC1" s="227"/>
      <c r="BLD1" s="190"/>
      <c r="BLE1" s="190"/>
      <c r="BLF1" s="190"/>
      <c r="BLG1" s="190"/>
      <c r="BLH1" s="225">
        <f>+'IN PHIẾU THU'!BLI1</f>
        <v>0</v>
      </c>
      <c r="BLI1" s="226"/>
      <c r="BLJ1" s="226"/>
      <c r="BLK1" s="227"/>
      <c r="BLL1" s="190"/>
      <c r="BLM1" s="190"/>
      <c r="BLN1" s="190"/>
      <c r="BLO1" s="190"/>
      <c r="BLP1" s="225">
        <f>+'IN PHIẾU THU'!BLQ1</f>
        <v>0</v>
      </c>
      <c r="BLQ1" s="226"/>
      <c r="BLR1" s="226"/>
      <c r="BLS1" s="227"/>
      <c r="BLT1" s="190"/>
      <c r="BLU1" s="190"/>
      <c r="BLV1" s="190"/>
      <c r="BLW1" s="190"/>
      <c r="BLX1" s="225">
        <f>+'IN PHIẾU THU'!BLY1</f>
        <v>0</v>
      </c>
      <c r="BLY1" s="226"/>
      <c r="BLZ1" s="226"/>
      <c r="BMA1" s="227"/>
      <c r="BMB1" s="190"/>
      <c r="BMC1" s="190"/>
      <c r="BMD1" s="190"/>
      <c r="BME1" s="190"/>
      <c r="BMF1" s="225">
        <f>+'IN PHIẾU THU'!BMG1</f>
        <v>0</v>
      </c>
      <c r="BMG1" s="226"/>
      <c r="BMH1" s="226"/>
      <c r="BMI1" s="227"/>
      <c r="BMJ1" s="190"/>
      <c r="BMK1" s="190"/>
      <c r="BML1" s="190"/>
      <c r="BMM1" s="190"/>
      <c r="BMN1" s="225">
        <f>+'IN PHIẾU THU'!BMO1</f>
        <v>0</v>
      </c>
      <c r="BMO1" s="226"/>
      <c r="BMP1" s="226"/>
      <c r="BMQ1" s="227"/>
      <c r="BMR1" s="190"/>
      <c r="BMS1" s="190"/>
      <c r="BMT1" s="190"/>
      <c r="BMU1" s="190"/>
      <c r="BMV1" s="225">
        <f>+'IN PHIẾU THU'!BMW1</f>
        <v>0</v>
      </c>
      <c r="BMW1" s="226"/>
      <c r="BMX1" s="226"/>
      <c r="BMY1" s="227"/>
      <c r="BMZ1" s="190"/>
      <c r="BNA1" s="190"/>
      <c r="BNB1" s="190"/>
      <c r="BNC1" s="190"/>
      <c r="BND1" s="225">
        <f>+'IN PHIẾU THU'!BNE1</f>
        <v>0</v>
      </c>
      <c r="BNE1" s="226"/>
      <c r="BNF1" s="226"/>
      <c r="BNG1" s="227"/>
      <c r="BNH1" s="190"/>
      <c r="BNI1" s="190"/>
      <c r="BNJ1" s="190"/>
      <c r="BNK1" s="190"/>
      <c r="BNL1" s="225">
        <f>+'IN PHIẾU THU'!BNM1</f>
        <v>0</v>
      </c>
      <c r="BNM1" s="226"/>
      <c r="BNN1" s="226"/>
      <c r="BNO1" s="227"/>
      <c r="BNP1" s="190"/>
      <c r="BNQ1" s="190"/>
      <c r="BNR1" s="190"/>
      <c r="BNS1" s="190"/>
      <c r="BNT1" s="225">
        <f>+'IN PHIẾU THU'!BNU1</f>
        <v>0</v>
      </c>
      <c r="BNU1" s="226"/>
      <c r="BNV1" s="226"/>
      <c r="BNW1" s="227"/>
      <c r="BNX1" s="190"/>
      <c r="BNY1" s="190"/>
      <c r="BNZ1" s="190"/>
      <c r="BOA1" s="190"/>
      <c r="BOB1" s="225">
        <f>+'IN PHIẾU THU'!BOC1</f>
        <v>0</v>
      </c>
      <c r="BOC1" s="226"/>
      <c r="BOD1" s="226"/>
      <c r="BOE1" s="227"/>
      <c r="BOF1" s="190"/>
      <c r="BOG1" s="190"/>
      <c r="BOH1" s="190"/>
      <c r="BOI1" s="190"/>
      <c r="BOJ1" s="225">
        <f>+'IN PHIẾU THU'!BOK1</f>
        <v>0</v>
      </c>
      <c r="BOK1" s="226"/>
      <c r="BOL1" s="226"/>
      <c r="BOM1" s="227"/>
      <c r="BON1" s="190"/>
      <c r="BOO1" s="190"/>
      <c r="BOP1" s="190"/>
      <c r="BOQ1" s="190"/>
      <c r="BOR1" s="225">
        <f>+'IN PHIẾU THU'!BOS1</f>
        <v>0</v>
      </c>
      <c r="BOS1" s="226"/>
      <c r="BOT1" s="226"/>
      <c r="BOU1" s="227"/>
      <c r="BOV1" s="190"/>
      <c r="BOW1" s="190"/>
      <c r="BOX1" s="190"/>
      <c r="BOY1" s="190"/>
      <c r="BOZ1" s="225">
        <f>+'IN PHIẾU THU'!BPA1</f>
        <v>0</v>
      </c>
      <c r="BPA1" s="226"/>
      <c r="BPB1" s="226"/>
      <c r="BPC1" s="227"/>
      <c r="BPD1" s="190"/>
      <c r="BPE1" s="190"/>
      <c r="BPF1" s="190"/>
      <c r="BPG1" s="190"/>
      <c r="BPH1" s="225">
        <f>+'IN PHIẾU THU'!BPI1</f>
        <v>0</v>
      </c>
      <c r="BPI1" s="226"/>
      <c r="BPJ1" s="226"/>
      <c r="BPK1" s="227"/>
      <c r="BPL1" s="190"/>
      <c r="BPM1" s="190"/>
      <c r="BPN1" s="190"/>
      <c r="BPO1" s="190"/>
      <c r="BPP1" s="225">
        <f>+'IN PHIẾU THU'!BPQ1</f>
        <v>0</v>
      </c>
      <c r="BPQ1" s="226"/>
      <c r="BPR1" s="226"/>
      <c r="BPS1" s="227"/>
      <c r="BPT1" s="190"/>
      <c r="BPU1" s="190"/>
      <c r="BPV1" s="190"/>
      <c r="BPW1" s="190"/>
      <c r="BPX1" s="225">
        <f>+'IN PHIẾU THU'!BPY1</f>
        <v>0</v>
      </c>
      <c r="BPY1" s="226"/>
      <c r="BPZ1" s="226"/>
      <c r="BQA1" s="227"/>
      <c r="BQB1" s="190"/>
      <c r="BQC1" s="190"/>
      <c r="BQD1" s="190"/>
      <c r="BQE1" s="190"/>
      <c r="BQF1" s="225">
        <f>+'IN PHIẾU THU'!BQG1</f>
        <v>0</v>
      </c>
      <c r="BQG1" s="226"/>
      <c r="BQH1" s="226"/>
      <c r="BQI1" s="227"/>
      <c r="BQJ1" s="190"/>
      <c r="BQK1" s="190"/>
      <c r="BQL1" s="190"/>
      <c r="BQM1" s="190"/>
      <c r="BQN1" s="225">
        <f>+'IN PHIẾU THU'!BQO1</f>
        <v>0</v>
      </c>
      <c r="BQO1" s="226"/>
      <c r="BQP1" s="226"/>
      <c r="BQQ1" s="227"/>
      <c r="BQR1" s="190"/>
      <c r="BQS1" s="190"/>
      <c r="BQT1" s="190"/>
      <c r="BQU1" s="190"/>
      <c r="BQV1" s="225">
        <f>+'IN PHIẾU THU'!BQW1</f>
        <v>0</v>
      </c>
      <c r="BQW1" s="226"/>
      <c r="BQX1" s="226"/>
      <c r="BQY1" s="227"/>
      <c r="BQZ1" s="190"/>
      <c r="BRA1" s="190"/>
      <c r="BRB1" s="190"/>
      <c r="BRC1" s="190"/>
      <c r="BRD1" s="225">
        <f>+'IN PHIẾU THU'!BRE1</f>
        <v>0</v>
      </c>
      <c r="BRE1" s="226"/>
      <c r="BRF1" s="226"/>
      <c r="BRG1" s="227"/>
      <c r="BRH1" s="190"/>
      <c r="BRI1" s="190"/>
      <c r="BRJ1" s="190"/>
      <c r="BRK1" s="190"/>
      <c r="BRL1" s="225">
        <f>+'IN PHIẾU THU'!BRM1</f>
        <v>0</v>
      </c>
      <c r="BRM1" s="226"/>
      <c r="BRN1" s="226"/>
      <c r="BRO1" s="227"/>
      <c r="BRP1" s="190"/>
      <c r="BRQ1" s="190"/>
      <c r="BRR1" s="190"/>
      <c r="BRS1" s="190"/>
      <c r="BRT1" s="225">
        <f>+'IN PHIẾU THU'!BRU1</f>
        <v>0</v>
      </c>
      <c r="BRU1" s="226"/>
      <c r="BRV1" s="226"/>
      <c r="BRW1" s="227"/>
      <c r="BRX1" s="190"/>
      <c r="BRY1" s="190"/>
      <c r="BRZ1" s="190"/>
      <c r="BSA1" s="190"/>
      <c r="BSB1" s="225">
        <f>+'IN PHIẾU THU'!BSC1</f>
        <v>0</v>
      </c>
      <c r="BSC1" s="226"/>
      <c r="BSD1" s="226"/>
      <c r="BSE1" s="227"/>
      <c r="BSF1" s="190"/>
      <c r="BSG1" s="190"/>
      <c r="BSH1" s="190"/>
      <c r="BSI1" s="190"/>
      <c r="BSJ1" s="225">
        <f>+'IN PHIẾU THU'!BSK1</f>
        <v>0</v>
      </c>
      <c r="BSK1" s="226"/>
      <c r="BSL1" s="226"/>
      <c r="BSM1" s="227"/>
      <c r="BSN1" s="190"/>
      <c r="BSO1" s="190"/>
      <c r="BSP1" s="190"/>
      <c r="BSQ1" s="190"/>
      <c r="BSR1" s="225">
        <f>+'IN PHIẾU THU'!BSS1</f>
        <v>0</v>
      </c>
      <c r="BSS1" s="226"/>
      <c r="BST1" s="226"/>
      <c r="BSU1" s="227"/>
      <c r="BSV1" s="190"/>
      <c r="BSW1" s="190"/>
      <c r="BSX1" s="190"/>
      <c r="BSY1" s="190"/>
      <c r="BSZ1" s="225">
        <f>+'IN PHIẾU THU'!BTA1</f>
        <v>0</v>
      </c>
      <c r="BTA1" s="226"/>
      <c r="BTB1" s="226"/>
      <c r="BTC1" s="227"/>
      <c r="BTD1" s="190"/>
      <c r="BTE1" s="190"/>
      <c r="BTF1" s="190"/>
      <c r="BTG1" s="190"/>
      <c r="BTH1" s="225">
        <f>+'IN PHIẾU THU'!BTI1</f>
        <v>0</v>
      </c>
      <c r="BTI1" s="226"/>
      <c r="BTJ1" s="226"/>
      <c r="BTK1" s="227"/>
      <c r="BTL1" s="190"/>
      <c r="BTM1" s="190"/>
      <c r="BTN1" s="190"/>
      <c r="BTO1" s="190"/>
      <c r="BTP1" s="225">
        <f>+'IN PHIẾU THU'!BTQ1</f>
        <v>0</v>
      </c>
      <c r="BTQ1" s="226"/>
      <c r="BTR1" s="226"/>
      <c r="BTS1" s="227"/>
      <c r="BTT1" s="190"/>
      <c r="BTU1" s="190"/>
      <c r="BTV1" s="190"/>
      <c r="BTW1" s="190"/>
      <c r="BTX1" s="225">
        <f>+'IN PHIẾU THU'!BTY1</f>
        <v>0</v>
      </c>
      <c r="BTY1" s="226"/>
      <c r="BTZ1" s="226"/>
      <c r="BUA1" s="227"/>
      <c r="BUB1" s="190"/>
      <c r="BUC1" s="190"/>
      <c r="BUD1" s="190"/>
      <c r="BUE1" s="190"/>
      <c r="BUF1" s="225">
        <f>+'IN PHIẾU THU'!BUG1</f>
        <v>0</v>
      </c>
      <c r="BUG1" s="226"/>
      <c r="BUH1" s="226"/>
      <c r="BUI1" s="227"/>
      <c r="BUJ1" s="190"/>
      <c r="BUK1" s="190"/>
      <c r="BUL1" s="190"/>
      <c r="BUM1" s="190"/>
      <c r="BUN1" s="225">
        <f>+'IN PHIẾU THU'!BUO1</f>
        <v>0</v>
      </c>
      <c r="BUO1" s="226"/>
      <c r="BUP1" s="226"/>
      <c r="BUQ1" s="227"/>
      <c r="BUR1" s="190"/>
      <c r="BUS1" s="190"/>
      <c r="BUT1" s="190"/>
      <c r="BUU1" s="190"/>
      <c r="BUV1" s="225">
        <f>+'IN PHIẾU THU'!BUW1</f>
        <v>0</v>
      </c>
      <c r="BUW1" s="226"/>
      <c r="BUX1" s="226"/>
      <c r="BUY1" s="227"/>
      <c r="BUZ1" s="190"/>
      <c r="BVA1" s="190"/>
      <c r="BVB1" s="190"/>
      <c r="BVC1" s="190"/>
      <c r="BVD1" s="225">
        <f>+'IN PHIẾU THU'!BVE1</f>
        <v>0</v>
      </c>
      <c r="BVE1" s="226"/>
      <c r="BVF1" s="226"/>
      <c r="BVG1" s="227"/>
      <c r="BVH1" s="190"/>
      <c r="BVI1" s="190"/>
      <c r="BVJ1" s="190"/>
      <c r="BVK1" s="190"/>
      <c r="BVL1" s="225">
        <f>+'IN PHIẾU THU'!BVM1</f>
        <v>0</v>
      </c>
      <c r="BVM1" s="226"/>
      <c r="BVN1" s="226"/>
      <c r="BVO1" s="227"/>
      <c r="BVP1" s="190"/>
      <c r="BVQ1" s="190"/>
      <c r="BVR1" s="190"/>
      <c r="BVS1" s="190"/>
      <c r="BVT1" s="225">
        <f>+'IN PHIẾU THU'!BVU1</f>
        <v>0</v>
      </c>
      <c r="BVU1" s="226"/>
      <c r="BVV1" s="226"/>
      <c r="BVW1" s="227"/>
      <c r="BVX1" s="190"/>
      <c r="BVY1" s="190"/>
      <c r="BVZ1" s="190"/>
      <c r="BWA1" s="190"/>
      <c r="BWB1" s="225">
        <f>+'IN PHIẾU THU'!BWC1</f>
        <v>0</v>
      </c>
      <c r="BWC1" s="226"/>
      <c r="BWD1" s="226"/>
      <c r="BWE1" s="227"/>
      <c r="BWF1" s="190"/>
      <c r="BWG1" s="190"/>
      <c r="BWH1" s="190"/>
      <c r="BWI1" s="190"/>
      <c r="BWJ1" s="225">
        <f>+'IN PHIẾU THU'!BWK1</f>
        <v>0</v>
      </c>
      <c r="BWK1" s="226"/>
      <c r="BWL1" s="226"/>
      <c r="BWM1" s="227"/>
      <c r="BWN1" s="190"/>
      <c r="BWO1" s="190"/>
      <c r="BWP1" s="190"/>
      <c r="BWQ1" s="190"/>
      <c r="BWR1" s="225">
        <f>+'IN PHIẾU THU'!BWS1</f>
        <v>0</v>
      </c>
      <c r="BWS1" s="226"/>
      <c r="BWT1" s="226"/>
      <c r="BWU1" s="227"/>
      <c r="BWV1" s="190"/>
      <c r="BWW1" s="190"/>
      <c r="BWX1" s="190"/>
      <c r="BWY1" s="190"/>
      <c r="BWZ1" s="225">
        <f>+'IN PHIẾU THU'!BXA1</f>
        <v>0</v>
      </c>
      <c r="BXA1" s="226"/>
      <c r="BXB1" s="226"/>
      <c r="BXC1" s="227"/>
      <c r="BXD1" s="190"/>
      <c r="BXE1" s="190"/>
      <c r="BXF1" s="190"/>
      <c r="BXG1" s="190"/>
      <c r="BXH1" s="225">
        <f>+'IN PHIẾU THU'!BXI1</f>
        <v>0</v>
      </c>
      <c r="BXI1" s="226"/>
      <c r="BXJ1" s="226"/>
      <c r="BXK1" s="227"/>
      <c r="BXL1" s="190"/>
      <c r="BXM1" s="190"/>
      <c r="BXN1" s="190"/>
      <c r="BXO1" s="190"/>
      <c r="BXP1" s="225">
        <f>+'IN PHIẾU THU'!BXQ1</f>
        <v>0</v>
      </c>
      <c r="BXQ1" s="226"/>
      <c r="BXR1" s="226"/>
      <c r="BXS1" s="227"/>
      <c r="BXT1" s="190"/>
      <c r="BXU1" s="190"/>
      <c r="BXV1" s="190"/>
      <c r="BXW1" s="190"/>
      <c r="BXX1" s="225">
        <f>+'IN PHIẾU THU'!BXY1</f>
        <v>0</v>
      </c>
      <c r="BXY1" s="226"/>
      <c r="BXZ1" s="226"/>
      <c r="BYA1" s="227"/>
      <c r="BYB1" s="190"/>
      <c r="BYC1" s="190"/>
      <c r="BYD1" s="190"/>
      <c r="BYE1" s="190"/>
      <c r="BYF1" s="225">
        <f>+'IN PHIẾU THU'!BYG1</f>
        <v>0</v>
      </c>
      <c r="BYG1" s="226"/>
      <c r="BYH1" s="226"/>
      <c r="BYI1" s="227"/>
      <c r="BYJ1" s="190"/>
      <c r="BYK1" s="190"/>
      <c r="BYL1" s="190"/>
      <c r="BYM1" s="190"/>
      <c r="BYN1" s="225">
        <f>+'IN PHIẾU THU'!BYO1</f>
        <v>0</v>
      </c>
      <c r="BYO1" s="226"/>
      <c r="BYP1" s="226"/>
      <c r="BYQ1" s="227"/>
      <c r="BYR1" s="190"/>
      <c r="BYS1" s="190"/>
      <c r="BYT1" s="190"/>
      <c r="BYU1" s="190"/>
      <c r="BYV1" s="225">
        <f>+'IN PHIẾU THU'!BYW1</f>
        <v>0</v>
      </c>
      <c r="BYW1" s="226"/>
      <c r="BYX1" s="226"/>
      <c r="BYY1" s="227"/>
      <c r="BYZ1" s="190"/>
      <c r="BZA1" s="190"/>
      <c r="BZB1" s="190"/>
      <c r="BZC1" s="190"/>
      <c r="BZD1" s="225">
        <f>+'IN PHIẾU THU'!BZE1</f>
        <v>0</v>
      </c>
      <c r="BZE1" s="226"/>
      <c r="BZF1" s="226"/>
      <c r="BZG1" s="227"/>
      <c r="BZH1" s="190"/>
      <c r="BZI1" s="190"/>
      <c r="BZJ1" s="190"/>
      <c r="BZK1" s="190"/>
      <c r="BZL1" s="225">
        <f>+'IN PHIẾU THU'!BZM1</f>
        <v>0</v>
      </c>
      <c r="BZM1" s="226"/>
      <c r="BZN1" s="226"/>
      <c r="BZO1" s="227"/>
      <c r="BZP1" s="190"/>
      <c r="BZQ1" s="190"/>
      <c r="BZR1" s="190"/>
      <c r="BZS1" s="190"/>
      <c r="BZT1" s="225">
        <f>+'IN PHIẾU THU'!BZU1</f>
        <v>0</v>
      </c>
      <c r="BZU1" s="226"/>
      <c r="BZV1" s="226"/>
      <c r="BZW1" s="227"/>
      <c r="BZX1" s="190"/>
      <c r="BZY1" s="190"/>
      <c r="BZZ1" s="190"/>
      <c r="CAA1" s="190"/>
      <c r="CAB1" s="225">
        <f>+'IN PHIẾU THU'!CAC1</f>
        <v>0</v>
      </c>
      <c r="CAC1" s="226"/>
      <c r="CAD1" s="226"/>
      <c r="CAE1" s="227"/>
      <c r="CAF1" s="190"/>
      <c r="CAG1" s="190"/>
      <c r="CAH1" s="190"/>
      <c r="CAI1" s="190"/>
      <c r="CAJ1" s="225">
        <f>+'IN PHIẾU THU'!CAK1</f>
        <v>0</v>
      </c>
      <c r="CAK1" s="226"/>
      <c r="CAL1" s="226"/>
      <c r="CAM1" s="227"/>
      <c r="CAN1" s="190"/>
      <c r="CAO1" s="190"/>
      <c r="CAP1" s="190"/>
      <c r="CAQ1" s="190"/>
      <c r="CAR1" s="225">
        <f>+'IN PHIẾU THU'!CAS1</f>
        <v>0</v>
      </c>
      <c r="CAS1" s="226"/>
      <c r="CAT1" s="226"/>
      <c r="CAU1" s="227"/>
      <c r="CAV1" s="190"/>
      <c r="CAW1" s="190"/>
      <c r="CAX1" s="190"/>
      <c r="CAY1" s="190"/>
      <c r="CAZ1" s="225">
        <f>+'IN PHIẾU THU'!CBA1</f>
        <v>0</v>
      </c>
      <c r="CBA1" s="226"/>
      <c r="CBB1" s="226"/>
      <c r="CBC1" s="227"/>
      <c r="CBD1" s="190"/>
      <c r="CBE1" s="190"/>
      <c r="CBF1" s="190"/>
      <c r="CBG1" s="190"/>
      <c r="CBH1" s="225">
        <f>+'IN PHIẾU THU'!CBI1</f>
        <v>0</v>
      </c>
      <c r="CBI1" s="226"/>
      <c r="CBJ1" s="226"/>
      <c r="CBK1" s="227"/>
      <c r="CBL1" s="190"/>
      <c r="CBM1" s="190"/>
      <c r="CBN1" s="190"/>
      <c r="CBO1" s="190"/>
      <c r="CBP1" s="225">
        <f>+'IN PHIẾU THU'!CBQ1</f>
        <v>0</v>
      </c>
      <c r="CBQ1" s="226"/>
      <c r="CBR1" s="226"/>
      <c r="CBS1" s="227"/>
      <c r="CBT1" s="190"/>
      <c r="CBU1" s="190"/>
      <c r="CBV1" s="190"/>
      <c r="CBW1" s="190"/>
      <c r="CBX1" s="225">
        <f>+'IN PHIẾU THU'!CBY1</f>
        <v>0</v>
      </c>
      <c r="CBY1" s="226"/>
      <c r="CBZ1" s="226"/>
      <c r="CCA1" s="227"/>
      <c r="CCB1" s="190"/>
      <c r="CCC1" s="190"/>
      <c r="CCD1" s="190"/>
      <c r="CCE1" s="190"/>
      <c r="CCF1" s="225">
        <f>+'IN PHIẾU THU'!CCG1</f>
        <v>0</v>
      </c>
      <c r="CCG1" s="226"/>
      <c r="CCH1" s="226"/>
      <c r="CCI1" s="227"/>
      <c r="CCJ1" s="190"/>
      <c r="CCK1" s="190"/>
      <c r="CCL1" s="190"/>
      <c r="CCM1" s="190"/>
      <c r="CCN1" s="225">
        <f>+'IN PHIẾU THU'!CCO1</f>
        <v>0</v>
      </c>
      <c r="CCO1" s="226"/>
      <c r="CCP1" s="226"/>
      <c r="CCQ1" s="227"/>
      <c r="CCR1" s="190"/>
      <c r="CCS1" s="190"/>
      <c r="CCT1" s="190"/>
      <c r="CCU1" s="190"/>
      <c r="CCV1" s="225">
        <f>+'IN PHIẾU THU'!CCW1</f>
        <v>0</v>
      </c>
      <c r="CCW1" s="226"/>
      <c r="CCX1" s="226"/>
      <c r="CCY1" s="227"/>
      <c r="CCZ1" s="190"/>
      <c r="CDA1" s="190"/>
      <c r="CDB1" s="190"/>
      <c r="CDC1" s="190"/>
      <c r="CDD1" s="225">
        <f>+'IN PHIẾU THU'!CDE1</f>
        <v>0</v>
      </c>
      <c r="CDE1" s="226"/>
      <c r="CDF1" s="226"/>
      <c r="CDG1" s="227"/>
      <c r="CDH1" s="190"/>
      <c r="CDI1" s="190"/>
      <c r="CDJ1" s="190"/>
      <c r="CDK1" s="190"/>
      <c r="CDL1" s="225">
        <f>+'IN PHIẾU THU'!CDM1</f>
        <v>0</v>
      </c>
      <c r="CDM1" s="226"/>
      <c r="CDN1" s="226"/>
      <c r="CDO1" s="227"/>
      <c r="CDP1" s="190"/>
      <c r="CDQ1" s="190"/>
      <c r="CDR1" s="190"/>
      <c r="CDS1" s="190"/>
      <c r="CDT1" s="225">
        <f>+'IN PHIẾU THU'!CDU1</f>
        <v>0</v>
      </c>
      <c r="CDU1" s="226"/>
      <c r="CDV1" s="226"/>
      <c r="CDW1" s="227"/>
      <c r="CDX1" s="190"/>
      <c r="CDY1" s="190"/>
      <c r="CDZ1" s="190"/>
      <c r="CEA1" s="190"/>
      <c r="CEB1" s="225">
        <f>+'IN PHIẾU THU'!CEC1</f>
        <v>0</v>
      </c>
      <c r="CEC1" s="226"/>
      <c r="CED1" s="226"/>
      <c r="CEE1" s="227"/>
      <c r="CEF1" s="190"/>
      <c r="CEG1" s="190"/>
      <c r="CEH1" s="190"/>
      <c r="CEI1" s="190"/>
      <c r="CEJ1" s="225">
        <f>+'IN PHIẾU THU'!CEK1</f>
        <v>0</v>
      </c>
      <c r="CEK1" s="226"/>
      <c r="CEL1" s="226"/>
      <c r="CEM1" s="227"/>
      <c r="CEN1" s="190"/>
      <c r="CEO1" s="190"/>
      <c r="CEP1" s="190"/>
      <c r="CEQ1" s="190"/>
      <c r="CER1" s="225">
        <f>+'IN PHIẾU THU'!CES1</f>
        <v>0</v>
      </c>
      <c r="CES1" s="226"/>
      <c r="CET1" s="226"/>
      <c r="CEU1" s="227"/>
      <c r="CEV1" s="190"/>
      <c r="CEW1" s="190"/>
      <c r="CEX1" s="190"/>
      <c r="CEY1" s="190"/>
      <c r="CEZ1" s="225">
        <f>+'IN PHIẾU THU'!CFA1</f>
        <v>0</v>
      </c>
      <c r="CFA1" s="226"/>
      <c r="CFB1" s="226"/>
      <c r="CFC1" s="227"/>
      <c r="CFD1" s="190"/>
      <c r="CFE1" s="190"/>
      <c r="CFF1" s="190"/>
      <c r="CFG1" s="190"/>
      <c r="CFH1" s="225">
        <f>+'IN PHIẾU THU'!CFI1</f>
        <v>0</v>
      </c>
      <c r="CFI1" s="226"/>
      <c r="CFJ1" s="226"/>
      <c r="CFK1" s="227"/>
      <c r="CFL1" s="190"/>
      <c r="CFM1" s="190"/>
      <c r="CFN1" s="190"/>
      <c r="CFO1" s="190"/>
      <c r="CFP1" s="225">
        <f>+'IN PHIẾU THU'!CFQ1</f>
        <v>0</v>
      </c>
      <c r="CFQ1" s="226"/>
      <c r="CFR1" s="226"/>
      <c r="CFS1" s="227"/>
      <c r="CFT1" s="190"/>
      <c r="CFU1" s="190"/>
      <c r="CFV1" s="190"/>
      <c r="CFW1" s="190"/>
      <c r="CFX1" s="225">
        <f>+'IN PHIẾU THU'!CFY1</f>
        <v>0</v>
      </c>
      <c r="CFY1" s="226"/>
      <c r="CFZ1" s="226"/>
      <c r="CGA1" s="227"/>
      <c r="CGB1" s="190"/>
      <c r="CGC1" s="190"/>
      <c r="CGD1" s="190"/>
      <c r="CGE1" s="190"/>
      <c r="CGF1" s="225">
        <f>+'IN PHIẾU THU'!CGG1</f>
        <v>0</v>
      </c>
      <c r="CGG1" s="226"/>
      <c r="CGH1" s="226"/>
      <c r="CGI1" s="227"/>
      <c r="CGJ1" s="190"/>
      <c r="CGK1" s="190"/>
      <c r="CGL1" s="190"/>
      <c r="CGM1" s="190"/>
      <c r="CGN1" s="225">
        <f>+'IN PHIẾU THU'!CGO1</f>
        <v>0</v>
      </c>
      <c r="CGO1" s="226"/>
      <c r="CGP1" s="226"/>
      <c r="CGQ1" s="227"/>
      <c r="CGR1" s="190"/>
      <c r="CGS1" s="190"/>
      <c r="CGT1" s="190"/>
      <c r="CGU1" s="190"/>
      <c r="CGV1" s="225">
        <f>+'IN PHIẾU THU'!CGW1</f>
        <v>0</v>
      </c>
      <c r="CGW1" s="226"/>
      <c r="CGX1" s="226"/>
      <c r="CGY1" s="227"/>
      <c r="CGZ1" s="190"/>
      <c r="CHA1" s="190"/>
      <c r="CHB1" s="190"/>
      <c r="CHC1" s="190"/>
      <c r="CHD1" s="225">
        <f>+'IN PHIẾU THU'!CHE1</f>
        <v>0</v>
      </c>
      <c r="CHE1" s="226"/>
      <c r="CHF1" s="226"/>
      <c r="CHG1" s="227"/>
      <c r="CHH1" s="190"/>
      <c r="CHI1" s="190"/>
      <c r="CHJ1" s="190"/>
      <c r="CHK1" s="190"/>
      <c r="CHL1" s="225">
        <f>+'IN PHIẾU THU'!CHM1</f>
        <v>0</v>
      </c>
      <c r="CHM1" s="226"/>
      <c r="CHN1" s="226"/>
      <c r="CHO1" s="227"/>
      <c r="CHP1" s="190"/>
      <c r="CHQ1" s="190"/>
      <c r="CHR1" s="190"/>
      <c r="CHS1" s="190"/>
      <c r="CHT1" s="225">
        <f>+'IN PHIẾU THU'!CHU1</f>
        <v>0</v>
      </c>
      <c r="CHU1" s="226"/>
      <c r="CHV1" s="226"/>
      <c r="CHW1" s="227"/>
      <c r="CHX1" s="190"/>
      <c r="CHY1" s="190"/>
      <c r="CHZ1" s="190"/>
      <c r="CIA1" s="190"/>
      <c r="CIB1" s="225">
        <f>+'IN PHIẾU THU'!CIC1</f>
        <v>0</v>
      </c>
      <c r="CIC1" s="226"/>
      <c r="CID1" s="226"/>
      <c r="CIE1" s="227"/>
      <c r="CIF1" s="190"/>
      <c r="CIG1" s="190"/>
      <c r="CIH1" s="190"/>
      <c r="CII1" s="190"/>
      <c r="CIJ1" s="225">
        <f>+'IN PHIẾU THU'!CIK1</f>
        <v>0</v>
      </c>
      <c r="CIK1" s="226"/>
      <c r="CIL1" s="226"/>
      <c r="CIM1" s="227"/>
      <c r="CIN1" s="190"/>
      <c r="CIO1" s="190"/>
      <c r="CIP1" s="190"/>
      <c r="CIQ1" s="190"/>
      <c r="CIR1" s="225">
        <f>+'IN PHIẾU THU'!CIS1</f>
        <v>0</v>
      </c>
      <c r="CIS1" s="226"/>
      <c r="CIT1" s="226"/>
      <c r="CIU1" s="227"/>
      <c r="CIV1" s="190"/>
      <c r="CIW1" s="190"/>
      <c r="CIX1" s="190"/>
      <c r="CIY1" s="190"/>
      <c r="CIZ1" s="225">
        <f>+'IN PHIẾU THU'!CJA1</f>
        <v>0</v>
      </c>
      <c r="CJA1" s="226"/>
      <c r="CJB1" s="226"/>
      <c r="CJC1" s="227"/>
      <c r="CJD1" s="190"/>
      <c r="CJE1" s="190"/>
      <c r="CJF1" s="190"/>
      <c r="CJG1" s="190"/>
      <c r="CJH1" s="225">
        <f>+'IN PHIẾU THU'!CJI1</f>
        <v>0</v>
      </c>
      <c r="CJI1" s="226"/>
      <c r="CJJ1" s="226"/>
      <c r="CJK1" s="227"/>
      <c r="CJL1" s="190"/>
      <c r="CJM1" s="190"/>
      <c r="CJN1" s="190"/>
      <c r="CJO1" s="190"/>
      <c r="CJP1" s="225">
        <f>+'IN PHIẾU THU'!CJQ1</f>
        <v>0</v>
      </c>
      <c r="CJQ1" s="226"/>
      <c r="CJR1" s="226"/>
      <c r="CJS1" s="227"/>
      <c r="CJT1" s="190"/>
      <c r="CJU1" s="190"/>
      <c r="CJV1" s="190"/>
      <c r="CJW1" s="190"/>
      <c r="CJX1" s="225">
        <f>+'IN PHIẾU THU'!CJY1</f>
        <v>0</v>
      </c>
      <c r="CJY1" s="226"/>
      <c r="CJZ1" s="226"/>
      <c r="CKA1" s="227"/>
      <c r="CKB1" s="190"/>
      <c r="CKC1" s="190"/>
      <c r="CKD1" s="190"/>
      <c r="CKE1" s="190"/>
      <c r="CKF1" s="225">
        <f>+'IN PHIẾU THU'!CKG1</f>
        <v>0</v>
      </c>
      <c r="CKG1" s="226"/>
      <c r="CKH1" s="226"/>
      <c r="CKI1" s="227"/>
      <c r="CKJ1" s="190"/>
      <c r="CKK1" s="190"/>
      <c r="CKL1" s="190"/>
      <c r="CKM1" s="190"/>
      <c r="CKN1" s="225">
        <f>+'IN PHIẾU THU'!CKO1</f>
        <v>0</v>
      </c>
      <c r="CKO1" s="226"/>
      <c r="CKP1" s="226"/>
      <c r="CKQ1" s="227"/>
      <c r="CKR1" s="190"/>
      <c r="CKS1" s="190"/>
      <c r="CKT1" s="190"/>
      <c r="CKU1" s="190"/>
      <c r="CKV1" s="225">
        <f>+'IN PHIẾU THU'!CKW1</f>
        <v>0</v>
      </c>
      <c r="CKW1" s="226"/>
      <c r="CKX1" s="226"/>
      <c r="CKY1" s="227"/>
      <c r="CKZ1" s="190"/>
      <c r="CLA1" s="190"/>
      <c r="CLB1" s="190"/>
      <c r="CLC1" s="190"/>
      <c r="CLD1" s="225">
        <f>+'IN PHIẾU THU'!CLE1</f>
        <v>0</v>
      </c>
      <c r="CLE1" s="226"/>
      <c r="CLF1" s="226"/>
      <c r="CLG1" s="227"/>
      <c r="CLH1" s="190"/>
      <c r="CLI1" s="190"/>
      <c r="CLJ1" s="190"/>
      <c r="CLK1" s="190"/>
      <c r="CLL1" s="225">
        <f>+'IN PHIẾU THU'!CLM1</f>
        <v>0</v>
      </c>
      <c r="CLM1" s="226"/>
      <c r="CLN1" s="226"/>
      <c r="CLO1" s="227"/>
      <c r="CLP1" s="190"/>
      <c r="CLQ1" s="190"/>
      <c r="CLR1" s="190"/>
      <c r="CLS1" s="190"/>
      <c r="CLT1" s="225">
        <f>+'IN PHIẾU THU'!CLU1</f>
        <v>0</v>
      </c>
      <c r="CLU1" s="226"/>
      <c r="CLV1" s="226"/>
      <c r="CLW1" s="227"/>
      <c r="CLX1" s="190"/>
      <c r="CLY1" s="190"/>
      <c r="CLZ1" s="190"/>
      <c r="CMA1" s="190"/>
      <c r="CMB1" s="225">
        <f>+'IN PHIẾU THU'!CMC1</f>
        <v>0</v>
      </c>
      <c r="CMC1" s="226"/>
      <c r="CMD1" s="226"/>
      <c r="CME1" s="227"/>
      <c r="CMF1" s="190"/>
      <c r="CMG1" s="190"/>
      <c r="CMH1" s="190"/>
      <c r="CMI1" s="190"/>
      <c r="CMJ1" s="225">
        <f>+'IN PHIẾU THU'!CMK1</f>
        <v>0</v>
      </c>
      <c r="CMK1" s="226"/>
      <c r="CML1" s="226"/>
      <c r="CMM1" s="227"/>
      <c r="CMN1" s="190"/>
      <c r="CMO1" s="190"/>
      <c r="CMP1" s="190"/>
      <c r="CMQ1" s="190"/>
      <c r="CMR1" s="225">
        <f>+'IN PHIẾU THU'!CMS1</f>
        <v>0</v>
      </c>
      <c r="CMS1" s="226"/>
      <c r="CMT1" s="226"/>
      <c r="CMU1" s="227"/>
      <c r="CMV1" s="190"/>
      <c r="CMW1" s="190"/>
      <c r="CMX1" s="190"/>
      <c r="CMY1" s="190"/>
      <c r="CMZ1" s="225">
        <f>+'IN PHIẾU THU'!CNA1</f>
        <v>0</v>
      </c>
      <c r="CNA1" s="226"/>
      <c r="CNB1" s="226"/>
      <c r="CNC1" s="227"/>
      <c r="CND1" s="190"/>
      <c r="CNE1" s="190"/>
      <c r="CNF1" s="190"/>
      <c r="CNG1" s="190"/>
      <c r="CNH1" s="225">
        <f>+'IN PHIẾU THU'!CNI1</f>
        <v>0</v>
      </c>
      <c r="CNI1" s="226"/>
      <c r="CNJ1" s="226"/>
      <c r="CNK1" s="227"/>
      <c r="CNL1" s="190"/>
      <c r="CNM1" s="190"/>
      <c r="CNN1" s="190"/>
      <c r="CNO1" s="190"/>
      <c r="CNP1" s="225">
        <f>+'IN PHIẾU THU'!CNQ1</f>
        <v>0</v>
      </c>
      <c r="CNQ1" s="226"/>
      <c r="CNR1" s="226"/>
      <c r="CNS1" s="227"/>
      <c r="CNT1" s="190"/>
      <c r="CNU1" s="190"/>
      <c r="CNV1" s="190"/>
      <c r="CNW1" s="190"/>
      <c r="CNX1" s="225">
        <f>+'IN PHIẾU THU'!CNY1</f>
        <v>0</v>
      </c>
      <c r="CNY1" s="226"/>
      <c r="CNZ1" s="226"/>
      <c r="COA1" s="227"/>
      <c r="COB1" s="190"/>
      <c r="COC1" s="190"/>
      <c r="COD1" s="190"/>
      <c r="COE1" s="190"/>
      <c r="COF1" s="225">
        <f>+'IN PHIẾU THU'!COG1</f>
        <v>0</v>
      </c>
      <c r="COG1" s="226"/>
      <c r="COH1" s="226"/>
      <c r="COI1" s="227"/>
      <c r="COJ1" s="190"/>
      <c r="COK1" s="190"/>
      <c r="COL1" s="190"/>
      <c r="COM1" s="190"/>
      <c r="CON1" s="225">
        <f>+'IN PHIẾU THU'!COO1</f>
        <v>0</v>
      </c>
      <c r="COO1" s="226"/>
      <c r="COP1" s="226"/>
      <c r="COQ1" s="227"/>
      <c r="COR1" s="190"/>
      <c r="COS1" s="190"/>
      <c r="COT1" s="190"/>
      <c r="COU1" s="190"/>
      <c r="COV1" s="225">
        <f>+'IN PHIẾU THU'!COW1</f>
        <v>0</v>
      </c>
      <c r="COW1" s="226"/>
      <c r="COX1" s="226"/>
      <c r="COY1" s="227"/>
      <c r="COZ1" s="190"/>
      <c r="CPA1" s="190"/>
      <c r="CPB1" s="190"/>
      <c r="CPC1" s="190"/>
      <c r="CPD1" s="225">
        <f>+'IN PHIẾU THU'!CPE1</f>
        <v>0</v>
      </c>
      <c r="CPE1" s="226"/>
      <c r="CPF1" s="226"/>
      <c r="CPG1" s="227"/>
      <c r="CPH1" s="190"/>
      <c r="CPI1" s="190"/>
      <c r="CPJ1" s="190"/>
      <c r="CPK1" s="190"/>
      <c r="CPL1" s="225">
        <f>+'IN PHIẾU THU'!CPM1</f>
        <v>0</v>
      </c>
      <c r="CPM1" s="226"/>
      <c r="CPN1" s="226"/>
      <c r="CPO1" s="227"/>
      <c r="CPP1" s="190"/>
      <c r="CPQ1" s="190"/>
      <c r="CPR1" s="190"/>
      <c r="CPS1" s="190"/>
      <c r="CPT1" s="225">
        <f>+'IN PHIẾU THU'!CPU1</f>
        <v>0</v>
      </c>
      <c r="CPU1" s="226"/>
      <c r="CPV1" s="226"/>
      <c r="CPW1" s="227"/>
      <c r="CPX1" s="190"/>
      <c r="CPY1" s="190"/>
      <c r="CPZ1" s="190"/>
      <c r="CQA1" s="190"/>
      <c r="CQB1" s="225">
        <f>+'IN PHIẾU THU'!CQC1</f>
        <v>0</v>
      </c>
      <c r="CQC1" s="226"/>
      <c r="CQD1" s="226"/>
      <c r="CQE1" s="227"/>
      <c r="CQF1" s="190"/>
      <c r="CQG1" s="190"/>
      <c r="CQH1" s="190"/>
      <c r="CQI1" s="190"/>
      <c r="CQJ1" s="225">
        <f>+'IN PHIẾU THU'!CQK1</f>
        <v>0</v>
      </c>
      <c r="CQK1" s="226"/>
      <c r="CQL1" s="226"/>
      <c r="CQM1" s="227"/>
      <c r="CQN1" s="190"/>
      <c r="CQO1" s="190"/>
      <c r="CQP1" s="190"/>
      <c r="CQQ1" s="190"/>
      <c r="CQR1" s="225">
        <f>+'IN PHIẾU THU'!CQS1</f>
        <v>0</v>
      </c>
      <c r="CQS1" s="226"/>
      <c r="CQT1" s="226"/>
      <c r="CQU1" s="227"/>
      <c r="CQV1" s="190"/>
      <c r="CQW1" s="190"/>
      <c r="CQX1" s="190"/>
      <c r="CQY1" s="190"/>
      <c r="CQZ1" s="225">
        <f>+'IN PHIẾU THU'!CRA1</f>
        <v>0</v>
      </c>
      <c r="CRA1" s="226"/>
      <c r="CRB1" s="226"/>
      <c r="CRC1" s="227"/>
      <c r="CRD1" s="190"/>
      <c r="CRE1" s="190"/>
      <c r="CRF1" s="190"/>
      <c r="CRG1" s="190"/>
      <c r="CRH1" s="225">
        <f>+'IN PHIẾU THU'!CRI1</f>
        <v>0</v>
      </c>
      <c r="CRI1" s="226"/>
      <c r="CRJ1" s="226"/>
      <c r="CRK1" s="227"/>
      <c r="CRL1" s="190"/>
      <c r="CRM1" s="190"/>
      <c r="CRN1" s="190"/>
      <c r="CRO1" s="190"/>
      <c r="CRP1" s="225">
        <f>+'IN PHIẾU THU'!CRQ1</f>
        <v>0</v>
      </c>
      <c r="CRQ1" s="226"/>
      <c r="CRR1" s="226"/>
      <c r="CRS1" s="227"/>
      <c r="CRT1" s="190"/>
      <c r="CRU1" s="190"/>
      <c r="CRV1" s="190"/>
      <c r="CRW1" s="190"/>
      <c r="CRX1" s="225">
        <f>+'IN PHIẾU THU'!CRY1</f>
        <v>0</v>
      </c>
      <c r="CRY1" s="226"/>
      <c r="CRZ1" s="226"/>
      <c r="CSA1" s="227"/>
      <c r="CSB1" s="190"/>
      <c r="CSC1" s="190"/>
      <c r="CSD1" s="190"/>
      <c r="CSE1" s="190"/>
      <c r="CSF1" s="225">
        <f>+'IN PHIẾU THU'!CSG1</f>
        <v>0</v>
      </c>
      <c r="CSG1" s="226"/>
      <c r="CSH1" s="226"/>
      <c r="CSI1" s="227"/>
      <c r="CSJ1" s="190"/>
      <c r="CSK1" s="190"/>
      <c r="CSL1" s="190"/>
      <c r="CSM1" s="190"/>
      <c r="CSN1" s="225">
        <f>+'IN PHIẾU THU'!CSO1</f>
        <v>0</v>
      </c>
      <c r="CSO1" s="226"/>
      <c r="CSP1" s="226"/>
      <c r="CSQ1" s="227"/>
      <c r="CSR1" s="190"/>
      <c r="CSS1" s="190"/>
      <c r="CST1" s="190"/>
      <c r="CSU1" s="190"/>
      <c r="CSV1" s="225">
        <f>+'IN PHIẾU THU'!CSW1</f>
        <v>0</v>
      </c>
      <c r="CSW1" s="226"/>
      <c r="CSX1" s="226"/>
      <c r="CSY1" s="227"/>
      <c r="CSZ1" s="190"/>
      <c r="CTA1" s="190"/>
      <c r="CTB1" s="190"/>
      <c r="CTC1" s="190"/>
      <c r="CTD1" s="225">
        <f>+'IN PHIẾU THU'!CTE1</f>
        <v>0</v>
      </c>
      <c r="CTE1" s="226"/>
      <c r="CTF1" s="226"/>
      <c r="CTG1" s="227"/>
      <c r="CTH1" s="190"/>
      <c r="CTI1" s="190"/>
      <c r="CTJ1" s="190"/>
      <c r="CTK1" s="190"/>
      <c r="CTL1" s="225">
        <f>+'IN PHIẾU THU'!CTM1</f>
        <v>0</v>
      </c>
      <c r="CTM1" s="226"/>
      <c r="CTN1" s="226"/>
      <c r="CTO1" s="227"/>
      <c r="CTP1" s="190"/>
      <c r="CTQ1" s="190"/>
      <c r="CTR1" s="190"/>
      <c r="CTS1" s="190"/>
      <c r="CTT1" s="225">
        <f>+'IN PHIẾU THU'!CTU1</f>
        <v>0</v>
      </c>
      <c r="CTU1" s="226"/>
      <c r="CTV1" s="226"/>
      <c r="CTW1" s="227"/>
      <c r="CTX1" s="190"/>
      <c r="CTY1" s="190"/>
      <c r="CTZ1" s="190"/>
      <c r="CUA1" s="190"/>
      <c r="CUB1" s="225">
        <f>+'IN PHIẾU THU'!CUC1</f>
        <v>0</v>
      </c>
      <c r="CUC1" s="226"/>
      <c r="CUD1" s="226"/>
      <c r="CUE1" s="227"/>
      <c r="CUF1" s="190"/>
      <c r="CUG1" s="190"/>
      <c r="CUH1" s="190"/>
      <c r="CUI1" s="190"/>
      <c r="CUJ1" s="225">
        <f>+'IN PHIẾU THU'!CUK1</f>
        <v>0</v>
      </c>
      <c r="CUK1" s="226"/>
      <c r="CUL1" s="226"/>
      <c r="CUM1" s="227"/>
      <c r="CUN1" s="190"/>
      <c r="CUO1" s="190"/>
      <c r="CUP1" s="190"/>
      <c r="CUQ1" s="190"/>
      <c r="CUR1" s="225">
        <f>+'IN PHIẾU THU'!CUS1</f>
        <v>0</v>
      </c>
      <c r="CUS1" s="226"/>
      <c r="CUT1" s="226"/>
      <c r="CUU1" s="227"/>
      <c r="CUV1" s="190"/>
      <c r="CUW1" s="190"/>
      <c r="CUX1" s="190"/>
      <c r="CUY1" s="190"/>
      <c r="CUZ1" s="225">
        <f>+'IN PHIẾU THU'!CVA1</f>
        <v>0</v>
      </c>
      <c r="CVA1" s="226"/>
      <c r="CVB1" s="226"/>
      <c r="CVC1" s="227"/>
      <c r="CVD1" s="190"/>
      <c r="CVE1" s="190"/>
      <c r="CVF1" s="190"/>
      <c r="CVG1" s="190"/>
      <c r="CVH1" s="225">
        <f>+'IN PHIẾU THU'!CVI1</f>
        <v>0</v>
      </c>
      <c r="CVI1" s="226"/>
      <c r="CVJ1" s="226"/>
      <c r="CVK1" s="227"/>
      <c r="CVL1" s="190"/>
      <c r="CVM1" s="190"/>
      <c r="CVN1" s="190"/>
      <c r="CVO1" s="190"/>
      <c r="CVP1" s="225">
        <f>+'IN PHIẾU THU'!CVQ1</f>
        <v>0</v>
      </c>
      <c r="CVQ1" s="226"/>
      <c r="CVR1" s="226"/>
      <c r="CVS1" s="227"/>
      <c r="CVT1" s="190"/>
      <c r="CVU1" s="190"/>
      <c r="CVV1" s="190"/>
      <c r="CVW1" s="190"/>
      <c r="CVX1" s="225">
        <f>+'IN PHIẾU THU'!CVY1</f>
        <v>0</v>
      </c>
      <c r="CVY1" s="226"/>
      <c r="CVZ1" s="226"/>
      <c r="CWA1" s="227"/>
      <c r="CWB1" s="190"/>
      <c r="CWC1" s="190"/>
      <c r="CWD1" s="190"/>
      <c r="CWE1" s="190"/>
      <c r="CWF1" s="225">
        <f>+'IN PHIẾU THU'!CWG1</f>
        <v>0</v>
      </c>
      <c r="CWG1" s="226"/>
      <c r="CWH1" s="226"/>
      <c r="CWI1" s="227"/>
      <c r="CWJ1" s="190"/>
      <c r="CWK1" s="190"/>
      <c r="CWL1" s="190"/>
      <c r="CWM1" s="190"/>
      <c r="CWN1" s="225">
        <f>+'IN PHIẾU THU'!CWO1</f>
        <v>0</v>
      </c>
      <c r="CWO1" s="226"/>
      <c r="CWP1" s="226"/>
      <c r="CWQ1" s="227"/>
      <c r="CWR1" s="190"/>
      <c r="CWS1" s="190"/>
      <c r="CWT1" s="190"/>
      <c r="CWU1" s="190"/>
      <c r="CWV1" s="225">
        <f>+'IN PHIẾU THU'!CWW1</f>
        <v>0</v>
      </c>
      <c r="CWW1" s="226"/>
      <c r="CWX1" s="226"/>
      <c r="CWY1" s="227"/>
      <c r="CWZ1" s="190"/>
      <c r="CXA1" s="190"/>
      <c r="CXB1" s="190"/>
      <c r="CXC1" s="190"/>
      <c r="CXD1" s="225">
        <f>+'IN PHIẾU THU'!CXE1</f>
        <v>0</v>
      </c>
      <c r="CXE1" s="226"/>
      <c r="CXF1" s="226"/>
      <c r="CXG1" s="227"/>
      <c r="CXH1" s="190"/>
      <c r="CXI1" s="190"/>
      <c r="CXJ1" s="190"/>
      <c r="CXK1" s="190"/>
      <c r="CXL1" s="225">
        <f>+'IN PHIẾU THU'!CXM1</f>
        <v>0</v>
      </c>
      <c r="CXM1" s="226"/>
      <c r="CXN1" s="226"/>
      <c r="CXO1" s="227"/>
      <c r="CXP1" s="190"/>
      <c r="CXQ1" s="190"/>
      <c r="CXR1" s="190"/>
      <c r="CXS1" s="190"/>
      <c r="CXT1" s="225">
        <f>+'IN PHIẾU THU'!CXU1</f>
        <v>0</v>
      </c>
      <c r="CXU1" s="226"/>
      <c r="CXV1" s="226"/>
      <c r="CXW1" s="227"/>
      <c r="CXX1" s="190"/>
      <c r="CXY1" s="190"/>
      <c r="CXZ1" s="190"/>
      <c r="CYA1" s="190"/>
      <c r="CYB1" s="225">
        <f>+'IN PHIẾU THU'!CYC1</f>
        <v>0</v>
      </c>
      <c r="CYC1" s="226"/>
      <c r="CYD1" s="226"/>
      <c r="CYE1" s="227"/>
      <c r="CYF1" s="190"/>
      <c r="CYG1" s="190"/>
      <c r="CYH1" s="190"/>
      <c r="CYI1" s="190"/>
      <c r="CYJ1" s="225">
        <f>+'IN PHIẾU THU'!CYK1</f>
        <v>0</v>
      </c>
      <c r="CYK1" s="226"/>
      <c r="CYL1" s="226"/>
      <c r="CYM1" s="227"/>
      <c r="CYN1" s="190"/>
      <c r="CYO1" s="190"/>
      <c r="CYP1" s="190"/>
      <c r="CYQ1" s="190"/>
      <c r="CYR1" s="225">
        <f>+'IN PHIẾU THU'!CYS1</f>
        <v>0</v>
      </c>
      <c r="CYS1" s="226"/>
      <c r="CYT1" s="226"/>
      <c r="CYU1" s="227"/>
      <c r="CYV1" s="190"/>
      <c r="CYW1" s="190"/>
      <c r="CYX1" s="190"/>
      <c r="CYY1" s="190"/>
      <c r="CYZ1" s="225">
        <f>+'IN PHIẾU THU'!CZA1</f>
        <v>0</v>
      </c>
      <c r="CZA1" s="226"/>
      <c r="CZB1" s="226"/>
      <c r="CZC1" s="227"/>
      <c r="CZD1" s="190"/>
      <c r="CZE1" s="190"/>
      <c r="CZF1" s="190"/>
      <c r="CZG1" s="190"/>
      <c r="CZH1" s="225">
        <f>+'IN PHIẾU THU'!CZI1</f>
        <v>0</v>
      </c>
      <c r="CZI1" s="226"/>
      <c r="CZJ1" s="226"/>
      <c r="CZK1" s="227"/>
      <c r="CZL1" s="190"/>
      <c r="CZM1" s="190"/>
      <c r="CZN1" s="190"/>
      <c r="CZO1" s="190"/>
      <c r="CZP1" s="225">
        <f>+'IN PHIẾU THU'!CZQ1</f>
        <v>0</v>
      </c>
      <c r="CZQ1" s="226"/>
      <c r="CZR1" s="226"/>
      <c r="CZS1" s="227"/>
      <c r="CZT1" s="190"/>
      <c r="CZU1" s="190"/>
      <c r="CZV1" s="190"/>
      <c r="CZW1" s="190"/>
      <c r="CZX1" s="225">
        <f>+'IN PHIẾU THU'!CZY1</f>
        <v>0</v>
      </c>
      <c r="CZY1" s="226"/>
      <c r="CZZ1" s="226"/>
      <c r="DAA1" s="227"/>
      <c r="DAB1" s="190"/>
      <c r="DAC1" s="190"/>
      <c r="DAD1" s="190"/>
      <c r="DAE1" s="190"/>
      <c r="DAF1" s="225">
        <f>+'IN PHIẾU THU'!DAG1</f>
        <v>0</v>
      </c>
      <c r="DAG1" s="226"/>
      <c r="DAH1" s="226"/>
      <c r="DAI1" s="227"/>
      <c r="DAJ1" s="190"/>
      <c r="DAK1" s="190"/>
      <c r="DAL1" s="190"/>
      <c r="DAM1" s="190"/>
      <c r="DAN1" s="225">
        <f>+'IN PHIẾU THU'!DAO1</f>
        <v>0</v>
      </c>
      <c r="DAO1" s="226"/>
      <c r="DAP1" s="226"/>
      <c r="DAQ1" s="227"/>
      <c r="DAR1" s="190"/>
      <c r="DAS1" s="190"/>
      <c r="DAT1" s="190"/>
      <c r="DAU1" s="190"/>
      <c r="DAV1" s="225">
        <f>+'IN PHIẾU THU'!DAW1</f>
        <v>0</v>
      </c>
      <c r="DAW1" s="226"/>
      <c r="DAX1" s="226"/>
      <c r="DAY1" s="227"/>
      <c r="DAZ1" s="190"/>
      <c r="DBA1" s="190"/>
      <c r="DBB1" s="190"/>
      <c r="DBC1" s="190"/>
      <c r="DBD1" s="225">
        <f>+'IN PHIẾU THU'!DBE1</f>
        <v>0</v>
      </c>
      <c r="DBE1" s="226"/>
      <c r="DBF1" s="226"/>
      <c r="DBG1" s="227"/>
      <c r="DBH1" s="190"/>
      <c r="DBI1" s="190"/>
      <c r="DBJ1" s="190"/>
      <c r="DBK1" s="190"/>
      <c r="DBL1" s="225">
        <f>+'IN PHIẾU THU'!DBM1</f>
        <v>0</v>
      </c>
      <c r="DBM1" s="226"/>
      <c r="DBN1" s="226"/>
      <c r="DBO1" s="227"/>
      <c r="DBP1" s="190"/>
      <c r="DBQ1" s="190"/>
      <c r="DBR1" s="190"/>
      <c r="DBS1" s="190"/>
      <c r="DBT1" s="225">
        <f>+'IN PHIẾU THU'!DBU1</f>
        <v>0</v>
      </c>
      <c r="DBU1" s="226"/>
      <c r="DBV1" s="226"/>
      <c r="DBW1" s="227"/>
      <c r="DBX1" s="190"/>
      <c r="DBY1" s="190"/>
      <c r="DBZ1" s="190"/>
      <c r="DCA1" s="190"/>
      <c r="DCB1" s="225">
        <f>+'IN PHIẾU THU'!DCC1</f>
        <v>0</v>
      </c>
      <c r="DCC1" s="226"/>
      <c r="DCD1" s="226"/>
      <c r="DCE1" s="227"/>
      <c r="DCF1" s="190"/>
      <c r="DCG1" s="190"/>
      <c r="DCH1" s="190"/>
      <c r="DCI1" s="190"/>
      <c r="DCJ1" s="225">
        <f>+'IN PHIẾU THU'!DCK1</f>
        <v>0</v>
      </c>
      <c r="DCK1" s="226"/>
      <c r="DCL1" s="226"/>
      <c r="DCM1" s="227"/>
      <c r="DCN1" s="190"/>
      <c r="DCO1" s="190"/>
      <c r="DCP1" s="190"/>
      <c r="DCQ1" s="190"/>
      <c r="DCR1" s="225">
        <f>+'IN PHIẾU THU'!DCS1</f>
        <v>0</v>
      </c>
      <c r="DCS1" s="226"/>
      <c r="DCT1" s="226"/>
      <c r="DCU1" s="227"/>
      <c r="DCV1" s="190"/>
      <c r="DCW1" s="190"/>
      <c r="DCX1" s="190"/>
      <c r="DCY1" s="190"/>
      <c r="DCZ1" s="225">
        <f>+'IN PHIẾU THU'!DDA1</f>
        <v>0</v>
      </c>
      <c r="DDA1" s="226"/>
      <c r="DDB1" s="226"/>
      <c r="DDC1" s="227"/>
      <c r="DDD1" s="190"/>
      <c r="DDE1" s="190"/>
      <c r="DDF1" s="190"/>
      <c r="DDG1" s="190"/>
      <c r="DDH1" s="225">
        <f>+'IN PHIẾU THU'!DDI1</f>
        <v>0</v>
      </c>
      <c r="DDI1" s="226"/>
      <c r="DDJ1" s="226"/>
      <c r="DDK1" s="227"/>
      <c r="DDL1" s="190"/>
      <c r="DDM1" s="190"/>
      <c r="DDN1" s="190"/>
      <c r="DDO1" s="190"/>
      <c r="DDP1" s="225">
        <f>+'IN PHIẾU THU'!DDQ1</f>
        <v>0</v>
      </c>
      <c r="DDQ1" s="226"/>
      <c r="DDR1" s="226"/>
      <c r="DDS1" s="227"/>
      <c r="DDT1" s="190"/>
      <c r="DDU1" s="190"/>
      <c r="DDV1" s="190"/>
      <c r="DDW1" s="190"/>
      <c r="DDX1" s="225">
        <f>+'IN PHIẾU THU'!DDY1</f>
        <v>0</v>
      </c>
      <c r="DDY1" s="226"/>
      <c r="DDZ1" s="226"/>
      <c r="DEA1" s="227"/>
      <c r="DEB1" s="190"/>
      <c r="DEC1" s="190"/>
      <c r="DED1" s="190"/>
      <c r="DEE1" s="190"/>
      <c r="DEF1" s="225">
        <f>+'IN PHIẾU THU'!DEG1</f>
        <v>0</v>
      </c>
      <c r="DEG1" s="226"/>
      <c r="DEH1" s="226"/>
      <c r="DEI1" s="227"/>
      <c r="DEJ1" s="190"/>
      <c r="DEK1" s="190"/>
      <c r="DEL1" s="190"/>
      <c r="DEM1" s="190"/>
      <c r="DEN1" s="225">
        <f>+'IN PHIẾU THU'!DEO1</f>
        <v>0</v>
      </c>
      <c r="DEO1" s="226"/>
      <c r="DEP1" s="226"/>
      <c r="DEQ1" s="227"/>
      <c r="DER1" s="190"/>
      <c r="DES1" s="190"/>
      <c r="DET1" s="190"/>
      <c r="DEU1" s="190"/>
      <c r="DEV1" s="225">
        <f>+'IN PHIẾU THU'!DEW1</f>
        <v>0</v>
      </c>
      <c r="DEW1" s="226"/>
      <c r="DEX1" s="226"/>
      <c r="DEY1" s="227"/>
      <c r="DEZ1" s="190"/>
      <c r="DFA1" s="190"/>
      <c r="DFB1" s="190"/>
      <c r="DFC1" s="190"/>
      <c r="DFD1" s="225">
        <f>+'IN PHIẾU THU'!DFE1</f>
        <v>0</v>
      </c>
      <c r="DFE1" s="226"/>
      <c r="DFF1" s="226"/>
      <c r="DFG1" s="227"/>
      <c r="DFH1" s="190"/>
      <c r="DFI1" s="190"/>
      <c r="DFJ1" s="190"/>
      <c r="DFK1" s="190"/>
      <c r="DFL1" s="225">
        <f>+'IN PHIẾU THU'!DFM1</f>
        <v>0</v>
      </c>
      <c r="DFM1" s="226"/>
      <c r="DFN1" s="226"/>
      <c r="DFO1" s="227"/>
      <c r="DFP1" s="190"/>
      <c r="DFQ1" s="190"/>
      <c r="DFR1" s="190"/>
      <c r="DFS1" s="190"/>
      <c r="DFT1" s="225">
        <f>+'IN PHIẾU THU'!DFU1</f>
        <v>0</v>
      </c>
      <c r="DFU1" s="226"/>
      <c r="DFV1" s="226"/>
      <c r="DFW1" s="227"/>
      <c r="DFX1" s="190"/>
      <c r="DFY1" s="190"/>
      <c r="DFZ1" s="190"/>
      <c r="DGA1" s="190"/>
      <c r="DGB1" s="225">
        <f>+'IN PHIẾU THU'!DGC1</f>
        <v>0</v>
      </c>
      <c r="DGC1" s="226"/>
      <c r="DGD1" s="226"/>
      <c r="DGE1" s="227"/>
      <c r="DGF1" s="190"/>
      <c r="DGG1" s="190"/>
      <c r="DGH1" s="190"/>
      <c r="DGI1" s="190"/>
      <c r="DGJ1" s="225">
        <f>+'IN PHIẾU THU'!DGK1</f>
        <v>0</v>
      </c>
      <c r="DGK1" s="226"/>
      <c r="DGL1" s="226"/>
      <c r="DGM1" s="227"/>
      <c r="DGN1" s="190"/>
      <c r="DGO1" s="190"/>
      <c r="DGP1" s="190"/>
      <c r="DGQ1" s="190"/>
      <c r="DGR1" s="225">
        <f>+'IN PHIẾU THU'!DGS1</f>
        <v>0</v>
      </c>
      <c r="DGS1" s="226"/>
      <c r="DGT1" s="226"/>
      <c r="DGU1" s="227"/>
      <c r="DGV1" s="190"/>
      <c r="DGW1" s="190"/>
      <c r="DGX1" s="190"/>
      <c r="DGY1" s="190"/>
      <c r="DGZ1" s="225">
        <f>+'IN PHIẾU THU'!DHA1</f>
        <v>0</v>
      </c>
      <c r="DHA1" s="226"/>
      <c r="DHB1" s="226"/>
      <c r="DHC1" s="227"/>
      <c r="DHD1" s="190"/>
      <c r="DHE1" s="190"/>
      <c r="DHF1" s="190"/>
      <c r="DHG1" s="190"/>
      <c r="DHH1" s="225">
        <f>+'IN PHIẾU THU'!DHI1</f>
        <v>0</v>
      </c>
      <c r="DHI1" s="226"/>
      <c r="DHJ1" s="226"/>
      <c r="DHK1" s="227"/>
      <c r="DHL1" s="190"/>
      <c r="DHM1" s="190"/>
      <c r="DHN1" s="190"/>
      <c r="DHO1" s="190"/>
      <c r="DHP1" s="225">
        <f>+'IN PHIẾU THU'!DHQ1</f>
        <v>0</v>
      </c>
      <c r="DHQ1" s="226"/>
      <c r="DHR1" s="226"/>
      <c r="DHS1" s="227"/>
      <c r="DHT1" s="190"/>
      <c r="DHU1" s="190"/>
      <c r="DHV1" s="190"/>
      <c r="DHW1" s="190"/>
      <c r="DHX1" s="225">
        <f>+'IN PHIẾU THU'!DHY1</f>
        <v>0</v>
      </c>
      <c r="DHY1" s="226"/>
      <c r="DHZ1" s="226"/>
      <c r="DIA1" s="227"/>
      <c r="DIB1" s="190"/>
      <c r="DIC1" s="190"/>
      <c r="DID1" s="190"/>
      <c r="DIE1" s="190"/>
      <c r="DIF1" s="225">
        <f>+'IN PHIẾU THU'!DIG1</f>
        <v>0</v>
      </c>
      <c r="DIG1" s="226"/>
      <c r="DIH1" s="226"/>
      <c r="DII1" s="227"/>
      <c r="DIJ1" s="190"/>
      <c r="DIK1" s="190"/>
      <c r="DIL1" s="190"/>
      <c r="DIM1" s="190"/>
      <c r="DIN1" s="225">
        <f>+'IN PHIẾU THU'!DIO1</f>
        <v>0</v>
      </c>
      <c r="DIO1" s="226"/>
      <c r="DIP1" s="226"/>
      <c r="DIQ1" s="227"/>
      <c r="DIR1" s="190"/>
      <c r="DIS1" s="190"/>
      <c r="DIT1" s="190"/>
      <c r="DIU1" s="190"/>
      <c r="DIV1" s="225">
        <f>+'IN PHIẾU THU'!DIW1</f>
        <v>0</v>
      </c>
      <c r="DIW1" s="226"/>
      <c r="DIX1" s="226"/>
      <c r="DIY1" s="227"/>
      <c r="DIZ1" s="190"/>
      <c r="DJA1" s="190"/>
      <c r="DJB1" s="190"/>
      <c r="DJC1" s="190"/>
      <c r="DJD1" s="225">
        <f>+'IN PHIẾU THU'!DJE1</f>
        <v>0</v>
      </c>
      <c r="DJE1" s="226"/>
      <c r="DJF1" s="226"/>
      <c r="DJG1" s="227"/>
      <c r="DJH1" s="190"/>
      <c r="DJI1" s="190"/>
      <c r="DJJ1" s="190"/>
      <c r="DJK1" s="190"/>
      <c r="DJL1" s="225">
        <f>+'IN PHIẾU THU'!DJM1</f>
        <v>0</v>
      </c>
      <c r="DJM1" s="226"/>
      <c r="DJN1" s="226"/>
      <c r="DJO1" s="227"/>
      <c r="DJP1" s="190"/>
      <c r="DJQ1" s="190"/>
      <c r="DJR1" s="190"/>
      <c r="DJS1" s="190"/>
      <c r="DJT1" s="225">
        <f>+'IN PHIẾU THU'!DJU1</f>
        <v>0</v>
      </c>
      <c r="DJU1" s="226"/>
      <c r="DJV1" s="226"/>
      <c r="DJW1" s="227"/>
      <c r="DJX1" s="190"/>
      <c r="DJY1" s="190"/>
      <c r="DJZ1" s="190"/>
      <c r="DKA1" s="190"/>
      <c r="DKB1" s="225">
        <f>+'IN PHIẾU THU'!DKC1</f>
        <v>0</v>
      </c>
      <c r="DKC1" s="226"/>
      <c r="DKD1" s="226"/>
      <c r="DKE1" s="227"/>
      <c r="DKF1" s="190"/>
      <c r="DKG1" s="190"/>
      <c r="DKH1" s="190"/>
      <c r="DKI1" s="190"/>
      <c r="DKJ1" s="225">
        <f>+'IN PHIẾU THU'!DKK1</f>
        <v>0</v>
      </c>
      <c r="DKK1" s="226"/>
      <c r="DKL1" s="226"/>
      <c r="DKM1" s="227"/>
      <c r="DKN1" s="190"/>
      <c r="DKO1" s="190"/>
      <c r="DKP1" s="190"/>
      <c r="DKQ1" s="190"/>
      <c r="DKR1" s="225">
        <f>+'IN PHIẾU THU'!DKS1</f>
        <v>0</v>
      </c>
      <c r="DKS1" s="226"/>
      <c r="DKT1" s="226"/>
      <c r="DKU1" s="227"/>
      <c r="DKV1" s="190"/>
      <c r="DKW1" s="190"/>
      <c r="DKX1" s="190"/>
      <c r="DKY1" s="190"/>
      <c r="DKZ1" s="225">
        <f>+'IN PHIẾU THU'!DLA1</f>
        <v>0</v>
      </c>
      <c r="DLA1" s="226"/>
      <c r="DLB1" s="226"/>
      <c r="DLC1" s="227"/>
      <c r="DLD1" s="190"/>
      <c r="DLE1" s="190"/>
      <c r="DLF1" s="190"/>
      <c r="DLG1" s="190"/>
      <c r="DLH1" s="225">
        <f>+'IN PHIẾU THU'!DLI1</f>
        <v>0</v>
      </c>
      <c r="DLI1" s="226"/>
      <c r="DLJ1" s="226"/>
      <c r="DLK1" s="227"/>
      <c r="DLL1" s="190"/>
      <c r="DLM1" s="190"/>
      <c r="DLN1" s="190"/>
      <c r="DLO1" s="190"/>
      <c r="DLP1" s="225">
        <f>+'IN PHIẾU THU'!DLQ1</f>
        <v>0</v>
      </c>
      <c r="DLQ1" s="226"/>
      <c r="DLR1" s="226"/>
      <c r="DLS1" s="227"/>
      <c r="DLT1" s="190"/>
      <c r="DLU1" s="190"/>
      <c r="DLV1" s="190"/>
      <c r="DLW1" s="190"/>
      <c r="DLX1" s="225">
        <f>+'IN PHIẾU THU'!DLY1</f>
        <v>0</v>
      </c>
      <c r="DLY1" s="226"/>
      <c r="DLZ1" s="226"/>
      <c r="DMA1" s="227"/>
      <c r="DMB1" s="190"/>
      <c r="DMC1" s="190"/>
      <c r="DMD1" s="190"/>
      <c r="DME1" s="190"/>
      <c r="DMF1" s="225">
        <f>+'IN PHIẾU THU'!DMG1</f>
        <v>0</v>
      </c>
      <c r="DMG1" s="226"/>
      <c r="DMH1" s="226"/>
      <c r="DMI1" s="227"/>
      <c r="DMJ1" s="190"/>
      <c r="DMK1" s="190"/>
      <c r="DML1" s="190"/>
      <c r="DMM1" s="190"/>
      <c r="DMN1" s="225">
        <f>+'IN PHIẾU THU'!DMO1</f>
        <v>0</v>
      </c>
      <c r="DMO1" s="226"/>
      <c r="DMP1" s="226"/>
      <c r="DMQ1" s="227"/>
      <c r="DMR1" s="190"/>
      <c r="DMS1" s="190"/>
      <c r="DMT1" s="190"/>
      <c r="DMU1" s="190"/>
      <c r="DMV1" s="225">
        <f>+'IN PHIẾU THU'!DMW1</f>
        <v>0</v>
      </c>
      <c r="DMW1" s="226"/>
      <c r="DMX1" s="226"/>
      <c r="DMY1" s="227"/>
      <c r="DMZ1" s="190"/>
      <c r="DNA1" s="190"/>
      <c r="DNB1" s="190"/>
      <c r="DNC1" s="190"/>
      <c r="DND1" s="225">
        <f>+'IN PHIẾU THU'!DNE1</f>
        <v>0</v>
      </c>
      <c r="DNE1" s="226"/>
      <c r="DNF1" s="226"/>
      <c r="DNG1" s="227"/>
      <c r="DNH1" s="190"/>
      <c r="DNI1" s="190"/>
      <c r="DNJ1" s="190"/>
      <c r="DNK1" s="190"/>
      <c r="DNL1" s="225">
        <f>+'IN PHIẾU THU'!DNM1</f>
        <v>0</v>
      </c>
      <c r="DNM1" s="226"/>
      <c r="DNN1" s="226"/>
      <c r="DNO1" s="227"/>
      <c r="DNP1" s="190"/>
      <c r="DNQ1" s="190"/>
      <c r="DNR1" s="190"/>
      <c r="DNS1" s="190"/>
      <c r="DNT1" s="225">
        <f>+'IN PHIẾU THU'!DNU1</f>
        <v>0</v>
      </c>
      <c r="DNU1" s="226"/>
      <c r="DNV1" s="226"/>
      <c r="DNW1" s="227"/>
      <c r="DNX1" s="190"/>
      <c r="DNY1" s="190"/>
      <c r="DNZ1" s="190"/>
      <c r="DOA1" s="190"/>
      <c r="DOB1" s="225">
        <f>+'IN PHIẾU THU'!DOC1</f>
        <v>0</v>
      </c>
      <c r="DOC1" s="226"/>
      <c r="DOD1" s="226"/>
      <c r="DOE1" s="227"/>
      <c r="DOF1" s="190"/>
      <c r="DOG1" s="190"/>
      <c r="DOH1" s="190"/>
      <c r="DOI1" s="190"/>
      <c r="DOJ1" s="225">
        <f>+'IN PHIẾU THU'!DOK1</f>
        <v>0</v>
      </c>
      <c r="DOK1" s="226"/>
      <c r="DOL1" s="226"/>
      <c r="DOM1" s="227"/>
      <c r="DON1" s="190"/>
      <c r="DOO1" s="190"/>
      <c r="DOP1" s="190"/>
      <c r="DOQ1" s="190"/>
      <c r="DOR1" s="225">
        <f>+'IN PHIẾU THU'!DOS1</f>
        <v>0</v>
      </c>
      <c r="DOS1" s="226"/>
      <c r="DOT1" s="226"/>
      <c r="DOU1" s="227"/>
      <c r="DOV1" s="190"/>
      <c r="DOW1" s="190"/>
      <c r="DOX1" s="190"/>
      <c r="DOY1" s="190"/>
      <c r="DOZ1" s="225">
        <f>+'IN PHIẾU THU'!DPA1</f>
        <v>0</v>
      </c>
      <c r="DPA1" s="226"/>
      <c r="DPB1" s="226"/>
      <c r="DPC1" s="227"/>
      <c r="DPD1" s="190"/>
      <c r="DPE1" s="190"/>
      <c r="DPF1" s="190"/>
      <c r="DPG1" s="190"/>
      <c r="DPH1" s="225">
        <f>+'IN PHIẾU THU'!DPI1</f>
        <v>0</v>
      </c>
      <c r="DPI1" s="226"/>
      <c r="DPJ1" s="226"/>
      <c r="DPK1" s="227"/>
      <c r="DPL1" s="190"/>
      <c r="DPM1" s="190"/>
      <c r="DPN1" s="190"/>
      <c r="DPO1" s="190"/>
      <c r="DPP1" s="225">
        <f>+'IN PHIẾU THU'!DPQ1</f>
        <v>0</v>
      </c>
      <c r="DPQ1" s="226"/>
      <c r="DPR1" s="226"/>
      <c r="DPS1" s="227"/>
      <c r="DPT1" s="190"/>
      <c r="DPU1" s="190"/>
      <c r="DPV1" s="190"/>
      <c r="DPW1" s="190"/>
      <c r="DPX1" s="225">
        <f>+'IN PHIẾU THU'!DPY1</f>
        <v>0</v>
      </c>
      <c r="DPY1" s="226"/>
      <c r="DPZ1" s="226"/>
      <c r="DQA1" s="227"/>
      <c r="DQB1" s="190"/>
      <c r="DQC1" s="190"/>
      <c r="DQD1" s="190"/>
      <c r="DQE1" s="190"/>
      <c r="DQF1" s="225">
        <f>+'IN PHIẾU THU'!DQG1</f>
        <v>0</v>
      </c>
      <c r="DQG1" s="226"/>
      <c r="DQH1" s="226"/>
      <c r="DQI1" s="227"/>
      <c r="DQJ1" s="190"/>
      <c r="DQK1" s="190"/>
      <c r="DQL1" s="190"/>
      <c r="DQM1" s="190"/>
      <c r="DQN1" s="225">
        <f>+'IN PHIẾU THU'!DQO1</f>
        <v>0</v>
      </c>
      <c r="DQO1" s="226"/>
      <c r="DQP1" s="226"/>
      <c r="DQQ1" s="227"/>
      <c r="DQR1" s="190"/>
      <c r="DQS1" s="190"/>
      <c r="DQT1" s="190"/>
      <c r="DQU1" s="190"/>
      <c r="DQV1" s="225">
        <f>+'IN PHIẾU THU'!DQW1</f>
        <v>0</v>
      </c>
      <c r="DQW1" s="226"/>
      <c r="DQX1" s="226"/>
      <c r="DQY1" s="227"/>
      <c r="DQZ1" s="190"/>
      <c r="DRA1" s="190"/>
      <c r="DRB1" s="190"/>
      <c r="DRC1" s="190"/>
      <c r="DRD1" s="225">
        <f>+'IN PHIẾU THU'!DRE1</f>
        <v>0</v>
      </c>
      <c r="DRE1" s="226"/>
      <c r="DRF1" s="226"/>
      <c r="DRG1" s="227"/>
      <c r="DRH1" s="190"/>
      <c r="DRI1" s="190"/>
      <c r="DRJ1" s="190"/>
      <c r="DRK1" s="190"/>
      <c r="DRL1" s="225">
        <f>+'IN PHIẾU THU'!DRM1</f>
        <v>0</v>
      </c>
      <c r="DRM1" s="226"/>
      <c r="DRN1" s="226"/>
      <c r="DRO1" s="227"/>
      <c r="DRP1" s="190"/>
      <c r="DRQ1" s="190"/>
      <c r="DRR1" s="190"/>
      <c r="DRS1" s="190"/>
      <c r="DRT1" s="225">
        <f>+'IN PHIẾU THU'!DRU1</f>
        <v>0</v>
      </c>
      <c r="DRU1" s="226"/>
      <c r="DRV1" s="226"/>
      <c r="DRW1" s="227"/>
      <c r="DRX1" s="190"/>
      <c r="DRY1" s="190"/>
      <c r="DRZ1" s="190"/>
      <c r="DSA1" s="190"/>
      <c r="DSB1" s="225">
        <f>+'IN PHIẾU THU'!DSC1</f>
        <v>0</v>
      </c>
      <c r="DSC1" s="226"/>
      <c r="DSD1" s="226"/>
      <c r="DSE1" s="227"/>
      <c r="DSF1" s="190"/>
      <c r="DSG1" s="190"/>
      <c r="DSH1" s="190"/>
      <c r="DSI1" s="190"/>
      <c r="DSJ1" s="225">
        <f>+'IN PHIẾU THU'!DSK1</f>
        <v>0</v>
      </c>
      <c r="DSK1" s="226"/>
      <c r="DSL1" s="226"/>
      <c r="DSM1" s="227"/>
      <c r="DSN1" s="190"/>
      <c r="DSO1" s="190"/>
      <c r="DSP1" s="190"/>
      <c r="DSQ1" s="190"/>
      <c r="DSR1" s="225">
        <f>+'IN PHIẾU THU'!DSS1</f>
        <v>0</v>
      </c>
      <c r="DSS1" s="226"/>
      <c r="DST1" s="226"/>
      <c r="DSU1" s="227"/>
      <c r="DSV1" s="190"/>
      <c r="DSW1" s="190"/>
      <c r="DSX1" s="190"/>
      <c r="DSY1" s="190"/>
      <c r="DSZ1" s="225">
        <f>+'IN PHIẾU THU'!DTA1</f>
        <v>0</v>
      </c>
      <c r="DTA1" s="226"/>
      <c r="DTB1" s="226"/>
      <c r="DTC1" s="227"/>
      <c r="DTD1" s="190"/>
      <c r="DTE1" s="190"/>
      <c r="DTF1" s="190"/>
      <c r="DTG1" s="190"/>
      <c r="DTH1" s="225">
        <f>+'IN PHIẾU THU'!DTI1</f>
        <v>0</v>
      </c>
      <c r="DTI1" s="226"/>
      <c r="DTJ1" s="226"/>
      <c r="DTK1" s="227"/>
      <c r="DTL1" s="190"/>
      <c r="DTM1" s="190"/>
      <c r="DTN1" s="190"/>
      <c r="DTO1" s="190"/>
      <c r="DTP1" s="225">
        <f>+'IN PHIẾU THU'!DTQ1</f>
        <v>0</v>
      </c>
      <c r="DTQ1" s="226"/>
      <c r="DTR1" s="226"/>
      <c r="DTS1" s="227"/>
      <c r="DTT1" s="190"/>
      <c r="DTU1" s="190"/>
      <c r="DTV1" s="190"/>
      <c r="DTW1" s="190"/>
      <c r="DTX1" s="225">
        <f>+'IN PHIẾU THU'!DTY1</f>
        <v>0</v>
      </c>
      <c r="DTY1" s="226"/>
      <c r="DTZ1" s="226"/>
      <c r="DUA1" s="227"/>
      <c r="DUB1" s="190"/>
      <c r="DUC1" s="190"/>
      <c r="DUD1" s="190"/>
      <c r="DUE1" s="190"/>
      <c r="DUF1" s="225">
        <f>+'IN PHIẾU THU'!DUG1</f>
        <v>0</v>
      </c>
      <c r="DUG1" s="226"/>
      <c r="DUH1" s="226"/>
      <c r="DUI1" s="227"/>
      <c r="DUJ1" s="190"/>
      <c r="DUK1" s="190"/>
      <c r="DUL1" s="190"/>
      <c r="DUM1" s="190"/>
      <c r="DUN1" s="225">
        <f>+'IN PHIẾU THU'!DUO1</f>
        <v>0</v>
      </c>
      <c r="DUO1" s="226"/>
      <c r="DUP1" s="226"/>
      <c r="DUQ1" s="227"/>
      <c r="DUR1" s="190"/>
      <c r="DUS1" s="190"/>
      <c r="DUT1" s="190"/>
      <c r="DUU1" s="190"/>
      <c r="DUV1" s="225">
        <f>+'IN PHIẾU THU'!DUW1</f>
        <v>0</v>
      </c>
      <c r="DUW1" s="226"/>
      <c r="DUX1" s="226"/>
      <c r="DUY1" s="227"/>
      <c r="DUZ1" s="190"/>
      <c r="DVA1" s="190"/>
      <c r="DVB1" s="190"/>
      <c r="DVC1" s="190"/>
      <c r="DVD1" s="225">
        <f>+'IN PHIẾU THU'!DVE1</f>
        <v>0</v>
      </c>
      <c r="DVE1" s="226"/>
      <c r="DVF1" s="226"/>
      <c r="DVG1" s="227"/>
      <c r="DVH1" s="190"/>
      <c r="DVI1" s="190"/>
      <c r="DVJ1" s="190"/>
      <c r="DVK1" s="190"/>
      <c r="DVL1" s="225">
        <f>+'IN PHIẾU THU'!DVM1</f>
        <v>0</v>
      </c>
      <c r="DVM1" s="226"/>
      <c r="DVN1" s="226"/>
      <c r="DVO1" s="227"/>
      <c r="DVP1" s="190"/>
      <c r="DVQ1" s="190"/>
      <c r="DVR1" s="190"/>
      <c r="DVS1" s="190"/>
      <c r="DVT1" s="225">
        <f>+'IN PHIẾU THU'!DVU1</f>
        <v>0</v>
      </c>
      <c r="DVU1" s="226"/>
      <c r="DVV1" s="226"/>
      <c r="DVW1" s="227"/>
      <c r="DVX1" s="190"/>
      <c r="DVY1" s="190"/>
      <c r="DVZ1" s="190"/>
      <c r="DWA1" s="190"/>
      <c r="DWB1" s="225">
        <f>+'IN PHIẾU THU'!DWC1</f>
        <v>0</v>
      </c>
      <c r="DWC1" s="226"/>
      <c r="DWD1" s="226"/>
      <c r="DWE1" s="227"/>
      <c r="DWF1" s="190"/>
      <c r="DWG1" s="190"/>
      <c r="DWH1" s="190"/>
      <c r="DWI1" s="190"/>
      <c r="DWJ1" s="225">
        <f>+'IN PHIẾU THU'!DWK1</f>
        <v>0</v>
      </c>
      <c r="DWK1" s="226"/>
      <c r="DWL1" s="226"/>
      <c r="DWM1" s="227"/>
      <c r="DWN1" s="190"/>
      <c r="DWO1" s="190"/>
      <c r="DWP1" s="190"/>
      <c r="DWQ1" s="190"/>
      <c r="DWR1" s="225">
        <f>+'IN PHIẾU THU'!DWS1</f>
        <v>0</v>
      </c>
      <c r="DWS1" s="226"/>
      <c r="DWT1" s="226"/>
      <c r="DWU1" s="227"/>
      <c r="DWV1" s="190"/>
      <c r="DWW1" s="190"/>
      <c r="DWX1" s="190"/>
      <c r="DWY1" s="190"/>
      <c r="DWZ1" s="225">
        <f>+'IN PHIẾU THU'!DXA1</f>
        <v>0</v>
      </c>
      <c r="DXA1" s="226"/>
      <c r="DXB1" s="226"/>
      <c r="DXC1" s="227"/>
      <c r="DXD1" s="190"/>
      <c r="DXE1" s="190"/>
      <c r="DXF1" s="190"/>
      <c r="DXG1" s="190"/>
      <c r="DXH1" s="225">
        <f>+'IN PHIẾU THU'!DXI1</f>
        <v>0</v>
      </c>
      <c r="DXI1" s="226"/>
      <c r="DXJ1" s="226"/>
      <c r="DXK1" s="227"/>
      <c r="DXL1" s="190"/>
      <c r="DXM1" s="190"/>
      <c r="DXN1" s="190"/>
      <c r="DXO1" s="190"/>
      <c r="DXP1" s="225">
        <f>+'IN PHIẾU THU'!DXQ1</f>
        <v>0</v>
      </c>
      <c r="DXQ1" s="226"/>
      <c r="DXR1" s="226"/>
      <c r="DXS1" s="227"/>
      <c r="DXT1" s="190"/>
      <c r="DXU1" s="190"/>
      <c r="DXV1" s="190"/>
      <c r="DXW1" s="190"/>
      <c r="DXX1" s="225">
        <f>+'IN PHIẾU THU'!DXY1</f>
        <v>0</v>
      </c>
      <c r="DXY1" s="226"/>
      <c r="DXZ1" s="226"/>
      <c r="DYA1" s="227"/>
      <c r="DYB1" s="190"/>
      <c r="DYC1" s="190"/>
      <c r="DYD1" s="190"/>
      <c r="DYE1" s="190"/>
      <c r="DYF1" s="225">
        <f>+'IN PHIẾU THU'!DYG1</f>
        <v>0</v>
      </c>
      <c r="DYG1" s="226"/>
      <c r="DYH1" s="226"/>
      <c r="DYI1" s="227"/>
      <c r="DYJ1" s="190"/>
      <c r="DYK1" s="190"/>
      <c r="DYL1" s="190"/>
      <c r="DYM1" s="190"/>
      <c r="DYN1" s="225">
        <f>+'IN PHIẾU THU'!DYO1</f>
        <v>0</v>
      </c>
      <c r="DYO1" s="226"/>
      <c r="DYP1" s="226"/>
      <c r="DYQ1" s="227"/>
      <c r="DYR1" s="190"/>
      <c r="DYS1" s="190"/>
      <c r="DYT1" s="190"/>
      <c r="DYU1" s="190"/>
      <c r="DYV1" s="225">
        <f>+'IN PHIẾU THU'!DYW1</f>
        <v>0</v>
      </c>
      <c r="DYW1" s="226"/>
      <c r="DYX1" s="226"/>
      <c r="DYY1" s="227"/>
      <c r="DYZ1" s="190"/>
      <c r="DZA1" s="190"/>
      <c r="DZB1" s="190"/>
      <c r="DZC1" s="190"/>
      <c r="DZD1" s="225">
        <f>+'IN PHIẾU THU'!DZE1</f>
        <v>0</v>
      </c>
      <c r="DZE1" s="226"/>
      <c r="DZF1" s="226"/>
      <c r="DZG1" s="227"/>
      <c r="DZH1" s="190"/>
      <c r="DZI1" s="190"/>
      <c r="DZJ1" s="190"/>
      <c r="DZK1" s="190"/>
      <c r="DZL1" s="225">
        <f>+'IN PHIẾU THU'!DZM1</f>
        <v>0</v>
      </c>
      <c r="DZM1" s="226"/>
      <c r="DZN1" s="226"/>
      <c r="DZO1" s="227"/>
      <c r="DZP1" s="190"/>
      <c r="DZQ1" s="190"/>
      <c r="DZR1" s="190"/>
      <c r="DZS1" s="190"/>
      <c r="DZT1" s="225">
        <f>+'IN PHIẾU THU'!DZU1</f>
        <v>0</v>
      </c>
      <c r="DZU1" s="226"/>
      <c r="DZV1" s="226"/>
      <c r="DZW1" s="227"/>
      <c r="DZX1" s="190"/>
      <c r="DZY1" s="190"/>
      <c r="DZZ1" s="190"/>
      <c r="EAA1" s="190"/>
      <c r="EAB1" s="225">
        <f>+'IN PHIẾU THU'!EAC1</f>
        <v>0</v>
      </c>
      <c r="EAC1" s="226"/>
      <c r="EAD1" s="226"/>
      <c r="EAE1" s="227"/>
      <c r="EAF1" s="190"/>
      <c r="EAG1" s="190"/>
      <c r="EAH1" s="190"/>
      <c r="EAI1" s="190"/>
      <c r="EAJ1" s="225">
        <f>+'IN PHIẾU THU'!EAK1</f>
        <v>0</v>
      </c>
      <c r="EAK1" s="226"/>
      <c r="EAL1" s="226"/>
      <c r="EAM1" s="227"/>
      <c r="EAN1" s="190"/>
      <c r="EAO1" s="190"/>
      <c r="EAP1" s="190"/>
      <c r="EAQ1" s="190"/>
      <c r="EAR1" s="225">
        <f>+'IN PHIẾU THU'!EAS1</f>
        <v>0</v>
      </c>
      <c r="EAS1" s="226"/>
      <c r="EAT1" s="226"/>
      <c r="EAU1" s="227"/>
      <c r="EAV1" s="190"/>
      <c r="EAW1" s="190"/>
      <c r="EAX1" s="190"/>
      <c r="EAY1" s="190"/>
      <c r="EAZ1" s="225">
        <f>+'IN PHIẾU THU'!EBA1</f>
        <v>0</v>
      </c>
      <c r="EBA1" s="226"/>
      <c r="EBB1" s="226"/>
      <c r="EBC1" s="227"/>
      <c r="EBD1" s="190"/>
      <c r="EBE1" s="190"/>
      <c r="EBF1" s="190"/>
      <c r="EBG1" s="190"/>
      <c r="EBH1" s="225">
        <f>+'IN PHIẾU THU'!EBI1</f>
        <v>0</v>
      </c>
      <c r="EBI1" s="226"/>
      <c r="EBJ1" s="226"/>
      <c r="EBK1" s="227"/>
      <c r="EBL1" s="190"/>
      <c r="EBM1" s="190"/>
      <c r="EBN1" s="190"/>
      <c r="EBO1" s="190"/>
      <c r="EBP1" s="225">
        <f>+'IN PHIẾU THU'!EBQ1</f>
        <v>0</v>
      </c>
      <c r="EBQ1" s="226"/>
      <c r="EBR1" s="226"/>
      <c r="EBS1" s="227"/>
      <c r="EBT1" s="190"/>
      <c r="EBU1" s="190"/>
      <c r="EBV1" s="190"/>
      <c r="EBW1" s="190"/>
      <c r="EBX1" s="225">
        <f>+'IN PHIẾU THU'!EBY1</f>
        <v>0</v>
      </c>
      <c r="EBY1" s="226"/>
      <c r="EBZ1" s="226"/>
      <c r="ECA1" s="227"/>
      <c r="ECB1" s="190"/>
      <c r="ECC1" s="190"/>
      <c r="ECD1" s="190"/>
      <c r="ECE1" s="190"/>
      <c r="ECF1" s="225">
        <f>+'IN PHIẾU THU'!ECG1</f>
        <v>0</v>
      </c>
      <c r="ECG1" s="226"/>
      <c r="ECH1" s="226"/>
      <c r="ECI1" s="227"/>
      <c r="ECJ1" s="190"/>
      <c r="ECK1" s="190"/>
      <c r="ECL1" s="190"/>
      <c r="ECM1" s="190"/>
      <c r="ECN1" s="225">
        <f>+'IN PHIẾU THU'!ECO1</f>
        <v>0</v>
      </c>
      <c r="ECO1" s="226"/>
      <c r="ECP1" s="226"/>
      <c r="ECQ1" s="227"/>
      <c r="ECR1" s="190"/>
      <c r="ECS1" s="190"/>
      <c r="ECT1" s="190"/>
      <c r="ECU1" s="190"/>
      <c r="ECV1" s="225">
        <f>+'IN PHIẾU THU'!ECW1</f>
        <v>0</v>
      </c>
      <c r="ECW1" s="226"/>
      <c r="ECX1" s="226"/>
      <c r="ECY1" s="227"/>
      <c r="ECZ1" s="190"/>
      <c r="EDA1" s="190"/>
      <c r="EDB1" s="190"/>
      <c r="EDC1" s="190"/>
      <c r="EDD1" s="225">
        <f>+'IN PHIẾU THU'!EDE1</f>
        <v>0</v>
      </c>
      <c r="EDE1" s="226"/>
      <c r="EDF1" s="226"/>
      <c r="EDG1" s="227"/>
      <c r="EDH1" s="190"/>
      <c r="EDI1" s="190"/>
      <c r="EDJ1" s="190"/>
      <c r="EDK1" s="190"/>
      <c r="EDL1" s="225">
        <f>+'IN PHIẾU THU'!EDM1</f>
        <v>0</v>
      </c>
      <c r="EDM1" s="226"/>
      <c r="EDN1" s="226"/>
      <c r="EDO1" s="227"/>
      <c r="EDP1" s="190"/>
      <c r="EDQ1" s="190"/>
      <c r="EDR1" s="190"/>
      <c r="EDS1" s="190"/>
      <c r="EDT1" s="225">
        <f>+'IN PHIẾU THU'!EDU1</f>
        <v>0</v>
      </c>
      <c r="EDU1" s="226"/>
      <c r="EDV1" s="226"/>
      <c r="EDW1" s="227"/>
      <c r="EDX1" s="190"/>
      <c r="EDY1" s="190"/>
      <c r="EDZ1" s="190"/>
      <c r="EEA1" s="190"/>
      <c r="EEB1" s="225">
        <f>+'IN PHIẾU THU'!EEC1</f>
        <v>0</v>
      </c>
      <c r="EEC1" s="226"/>
      <c r="EED1" s="226"/>
      <c r="EEE1" s="227"/>
      <c r="EEF1" s="190"/>
      <c r="EEG1" s="190"/>
      <c r="EEH1" s="190"/>
      <c r="EEI1" s="190"/>
      <c r="EEJ1" s="225">
        <f>+'IN PHIẾU THU'!EEK1</f>
        <v>0</v>
      </c>
      <c r="EEK1" s="226"/>
      <c r="EEL1" s="226"/>
      <c r="EEM1" s="227"/>
      <c r="EEN1" s="190"/>
      <c r="EEO1" s="190"/>
      <c r="EEP1" s="190"/>
      <c r="EEQ1" s="190"/>
      <c r="EER1" s="225">
        <f>+'IN PHIẾU THU'!EES1</f>
        <v>0</v>
      </c>
      <c r="EES1" s="226"/>
      <c r="EET1" s="226"/>
      <c r="EEU1" s="227"/>
      <c r="EEV1" s="190"/>
      <c r="EEW1" s="190"/>
      <c r="EEX1" s="190"/>
      <c r="EEY1" s="190"/>
      <c r="EEZ1" s="225">
        <f>+'IN PHIẾU THU'!EFA1</f>
        <v>0</v>
      </c>
      <c r="EFA1" s="226"/>
      <c r="EFB1" s="226"/>
      <c r="EFC1" s="227"/>
      <c r="EFD1" s="190"/>
      <c r="EFE1" s="190"/>
      <c r="EFF1" s="190"/>
      <c r="EFG1" s="190"/>
      <c r="EFH1" s="225">
        <f>+'IN PHIẾU THU'!EFI1</f>
        <v>0</v>
      </c>
      <c r="EFI1" s="226"/>
      <c r="EFJ1" s="226"/>
      <c r="EFK1" s="227"/>
      <c r="EFL1" s="190"/>
      <c r="EFM1" s="190"/>
      <c r="EFN1" s="190"/>
      <c r="EFO1" s="190"/>
      <c r="EFP1" s="225">
        <f>+'IN PHIẾU THU'!EFQ1</f>
        <v>0</v>
      </c>
      <c r="EFQ1" s="226"/>
      <c r="EFR1" s="226"/>
      <c r="EFS1" s="227"/>
      <c r="EFT1" s="190"/>
      <c r="EFU1" s="190"/>
      <c r="EFV1" s="190"/>
      <c r="EFW1" s="190"/>
      <c r="EFX1" s="225">
        <f>+'IN PHIẾU THU'!EFY1</f>
        <v>0</v>
      </c>
      <c r="EFY1" s="226"/>
      <c r="EFZ1" s="226"/>
      <c r="EGA1" s="227"/>
      <c r="EGB1" s="190"/>
      <c r="EGC1" s="190"/>
      <c r="EGD1" s="190"/>
      <c r="EGE1" s="190"/>
      <c r="EGF1" s="225">
        <f>+'IN PHIẾU THU'!EGG1</f>
        <v>0</v>
      </c>
      <c r="EGG1" s="226"/>
      <c r="EGH1" s="226"/>
      <c r="EGI1" s="227"/>
      <c r="EGJ1" s="190"/>
      <c r="EGK1" s="190"/>
      <c r="EGL1" s="190"/>
      <c r="EGM1" s="190"/>
      <c r="EGN1" s="225">
        <f>+'IN PHIẾU THU'!EGO1</f>
        <v>0</v>
      </c>
      <c r="EGO1" s="226"/>
      <c r="EGP1" s="226"/>
      <c r="EGQ1" s="227"/>
      <c r="EGR1" s="190"/>
      <c r="EGS1" s="190"/>
      <c r="EGT1" s="190"/>
      <c r="EGU1" s="190"/>
      <c r="EGV1" s="225">
        <f>+'IN PHIẾU THU'!EGW1</f>
        <v>0</v>
      </c>
      <c r="EGW1" s="226"/>
      <c r="EGX1" s="226"/>
      <c r="EGY1" s="227"/>
      <c r="EGZ1" s="190"/>
      <c r="EHA1" s="190"/>
      <c r="EHB1" s="190"/>
      <c r="EHC1" s="190"/>
      <c r="EHD1" s="225">
        <f>+'IN PHIẾU THU'!EHE1</f>
        <v>0</v>
      </c>
      <c r="EHE1" s="226"/>
      <c r="EHF1" s="226"/>
      <c r="EHG1" s="227"/>
      <c r="EHH1" s="190"/>
      <c r="EHI1" s="190"/>
      <c r="EHJ1" s="190"/>
      <c r="EHK1" s="190"/>
      <c r="EHL1" s="225">
        <f>+'IN PHIẾU THU'!EHM1</f>
        <v>0</v>
      </c>
      <c r="EHM1" s="226"/>
      <c r="EHN1" s="226"/>
      <c r="EHO1" s="227"/>
      <c r="EHP1" s="190"/>
      <c r="EHQ1" s="190"/>
      <c r="EHR1" s="190"/>
      <c r="EHS1" s="190"/>
      <c r="EHT1" s="225">
        <f>+'IN PHIẾU THU'!EHU1</f>
        <v>0</v>
      </c>
      <c r="EHU1" s="226"/>
      <c r="EHV1" s="226"/>
      <c r="EHW1" s="227"/>
      <c r="EHX1" s="190"/>
      <c r="EHY1" s="190"/>
      <c r="EHZ1" s="190"/>
      <c r="EIA1" s="190"/>
      <c r="EIB1" s="225">
        <f>+'IN PHIẾU THU'!EIC1</f>
        <v>0</v>
      </c>
      <c r="EIC1" s="226"/>
      <c r="EID1" s="226"/>
      <c r="EIE1" s="227"/>
      <c r="EIF1" s="190"/>
      <c r="EIG1" s="190"/>
      <c r="EIH1" s="190"/>
      <c r="EII1" s="190"/>
      <c r="EIJ1" s="225">
        <f>+'IN PHIẾU THU'!EIK1</f>
        <v>0</v>
      </c>
      <c r="EIK1" s="226"/>
      <c r="EIL1" s="226"/>
      <c r="EIM1" s="227"/>
      <c r="EIN1" s="190"/>
      <c r="EIO1" s="190"/>
      <c r="EIP1" s="190"/>
      <c r="EIQ1" s="190"/>
      <c r="EIR1" s="225">
        <f>+'IN PHIẾU THU'!EIS1</f>
        <v>0</v>
      </c>
      <c r="EIS1" s="226"/>
      <c r="EIT1" s="226"/>
      <c r="EIU1" s="227"/>
      <c r="EIV1" s="190"/>
      <c r="EIW1" s="190"/>
      <c r="EIX1" s="190"/>
      <c r="EIY1" s="190"/>
      <c r="EIZ1" s="225">
        <f>+'IN PHIẾU THU'!EJA1</f>
        <v>0</v>
      </c>
      <c r="EJA1" s="226"/>
      <c r="EJB1" s="226"/>
      <c r="EJC1" s="227"/>
      <c r="EJD1" s="190"/>
      <c r="EJE1" s="190"/>
      <c r="EJF1" s="190"/>
      <c r="EJG1" s="190"/>
      <c r="EJH1" s="225">
        <f>+'IN PHIẾU THU'!EJI1</f>
        <v>0</v>
      </c>
      <c r="EJI1" s="226"/>
      <c r="EJJ1" s="226"/>
      <c r="EJK1" s="227"/>
      <c r="EJL1" s="190"/>
      <c r="EJM1" s="190"/>
      <c r="EJN1" s="190"/>
      <c r="EJO1" s="190"/>
      <c r="EJP1" s="225">
        <f>+'IN PHIẾU THU'!EJQ1</f>
        <v>0</v>
      </c>
      <c r="EJQ1" s="226"/>
      <c r="EJR1" s="226"/>
      <c r="EJS1" s="227"/>
      <c r="EJT1" s="190"/>
      <c r="EJU1" s="190"/>
      <c r="EJV1" s="190"/>
      <c r="EJW1" s="190"/>
      <c r="EJX1" s="225">
        <f>+'IN PHIẾU THU'!EJY1</f>
        <v>0</v>
      </c>
      <c r="EJY1" s="226"/>
      <c r="EJZ1" s="226"/>
      <c r="EKA1" s="227"/>
      <c r="EKB1" s="190"/>
      <c r="EKC1" s="190"/>
      <c r="EKD1" s="190"/>
      <c r="EKE1" s="190"/>
      <c r="EKF1" s="225">
        <f>+'IN PHIẾU THU'!EKG1</f>
        <v>0</v>
      </c>
      <c r="EKG1" s="226"/>
      <c r="EKH1" s="226"/>
      <c r="EKI1" s="227"/>
      <c r="EKJ1" s="190"/>
      <c r="EKK1" s="190"/>
      <c r="EKL1" s="190"/>
      <c r="EKM1" s="190"/>
      <c r="EKN1" s="225">
        <f>+'IN PHIẾU THU'!EKO1</f>
        <v>0</v>
      </c>
      <c r="EKO1" s="226"/>
      <c r="EKP1" s="226"/>
      <c r="EKQ1" s="227"/>
      <c r="EKR1" s="190"/>
      <c r="EKS1" s="190"/>
      <c r="EKT1" s="190"/>
      <c r="EKU1" s="190"/>
      <c r="EKV1" s="225">
        <f>+'IN PHIẾU THU'!EKW1</f>
        <v>0</v>
      </c>
      <c r="EKW1" s="226"/>
      <c r="EKX1" s="226"/>
      <c r="EKY1" s="227"/>
      <c r="EKZ1" s="190"/>
      <c r="ELA1" s="190"/>
      <c r="ELB1" s="190"/>
      <c r="ELC1" s="190"/>
      <c r="ELD1" s="225">
        <f>+'IN PHIẾU THU'!ELE1</f>
        <v>0</v>
      </c>
      <c r="ELE1" s="226"/>
      <c r="ELF1" s="226"/>
      <c r="ELG1" s="227"/>
      <c r="ELH1" s="190"/>
      <c r="ELI1" s="190"/>
      <c r="ELJ1" s="190"/>
      <c r="ELK1" s="190"/>
      <c r="ELL1" s="225">
        <f>+'IN PHIẾU THU'!ELM1</f>
        <v>0</v>
      </c>
      <c r="ELM1" s="226"/>
      <c r="ELN1" s="226"/>
      <c r="ELO1" s="227"/>
      <c r="ELP1" s="190"/>
      <c r="ELQ1" s="190"/>
      <c r="ELR1" s="190"/>
      <c r="ELS1" s="190"/>
      <c r="ELT1" s="225">
        <f>+'IN PHIẾU THU'!ELU1</f>
        <v>0</v>
      </c>
      <c r="ELU1" s="226"/>
      <c r="ELV1" s="226"/>
      <c r="ELW1" s="227"/>
      <c r="ELX1" s="190"/>
      <c r="ELY1" s="190"/>
      <c r="ELZ1" s="190"/>
      <c r="EMA1" s="190"/>
      <c r="EMB1" s="225">
        <f>+'IN PHIẾU THU'!EMC1</f>
        <v>0</v>
      </c>
      <c r="EMC1" s="226"/>
      <c r="EMD1" s="226"/>
      <c r="EME1" s="227"/>
      <c r="EMF1" s="190"/>
      <c r="EMG1" s="190"/>
      <c r="EMH1" s="190"/>
      <c r="EMI1" s="190"/>
      <c r="EMJ1" s="225">
        <f>+'IN PHIẾU THU'!EMK1</f>
        <v>0</v>
      </c>
      <c r="EMK1" s="226"/>
      <c r="EML1" s="226"/>
      <c r="EMM1" s="227"/>
      <c r="EMN1" s="190"/>
      <c r="EMO1" s="190"/>
      <c r="EMP1" s="190"/>
      <c r="EMQ1" s="190"/>
      <c r="EMR1" s="225">
        <f>+'IN PHIẾU THU'!EMS1</f>
        <v>0</v>
      </c>
      <c r="EMS1" s="226"/>
      <c r="EMT1" s="226"/>
      <c r="EMU1" s="227"/>
      <c r="EMV1" s="190"/>
      <c r="EMW1" s="190"/>
      <c r="EMX1" s="190"/>
      <c r="EMY1" s="190"/>
      <c r="EMZ1" s="225">
        <f>+'IN PHIẾU THU'!ENA1</f>
        <v>0</v>
      </c>
      <c r="ENA1" s="226"/>
      <c r="ENB1" s="226"/>
      <c r="ENC1" s="227"/>
      <c r="END1" s="190"/>
      <c r="ENE1" s="190"/>
      <c r="ENF1" s="190"/>
      <c r="ENG1" s="190"/>
      <c r="ENH1" s="225">
        <f>+'IN PHIẾU THU'!ENI1</f>
        <v>0</v>
      </c>
      <c r="ENI1" s="226"/>
      <c r="ENJ1" s="226"/>
      <c r="ENK1" s="227"/>
      <c r="ENL1" s="190"/>
      <c r="ENM1" s="190"/>
      <c r="ENN1" s="190"/>
      <c r="ENO1" s="190"/>
      <c r="ENP1" s="225">
        <f>+'IN PHIẾU THU'!ENQ1</f>
        <v>0</v>
      </c>
      <c r="ENQ1" s="226"/>
      <c r="ENR1" s="226"/>
      <c r="ENS1" s="227"/>
      <c r="ENT1" s="190"/>
      <c r="ENU1" s="190"/>
      <c r="ENV1" s="190"/>
      <c r="ENW1" s="190"/>
      <c r="ENX1" s="225">
        <f>+'IN PHIẾU THU'!ENY1</f>
        <v>0</v>
      </c>
      <c r="ENY1" s="226"/>
      <c r="ENZ1" s="226"/>
      <c r="EOA1" s="227"/>
      <c r="EOB1" s="190"/>
      <c r="EOC1" s="190"/>
      <c r="EOD1" s="190"/>
      <c r="EOE1" s="190"/>
      <c r="EOF1" s="225">
        <f>+'IN PHIẾU THU'!EOG1</f>
        <v>0</v>
      </c>
      <c r="EOG1" s="226"/>
      <c r="EOH1" s="226"/>
      <c r="EOI1" s="227"/>
      <c r="EOJ1" s="190"/>
      <c r="EOK1" s="190"/>
      <c r="EOL1" s="190"/>
      <c r="EOM1" s="190"/>
      <c r="EON1" s="225">
        <f>+'IN PHIẾU THU'!EOO1</f>
        <v>0</v>
      </c>
      <c r="EOO1" s="226"/>
      <c r="EOP1" s="226"/>
      <c r="EOQ1" s="227"/>
      <c r="EOR1" s="190"/>
      <c r="EOS1" s="190"/>
      <c r="EOT1" s="190"/>
      <c r="EOU1" s="190"/>
      <c r="EOV1" s="225">
        <f>+'IN PHIẾU THU'!EOW1</f>
        <v>0</v>
      </c>
      <c r="EOW1" s="226"/>
      <c r="EOX1" s="226"/>
      <c r="EOY1" s="227"/>
      <c r="EOZ1" s="190"/>
      <c r="EPA1" s="190"/>
      <c r="EPB1" s="190"/>
      <c r="EPC1" s="190"/>
      <c r="EPD1" s="225">
        <f>+'IN PHIẾU THU'!EPE1</f>
        <v>0</v>
      </c>
      <c r="EPE1" s="226"/>
      <c r="EPF1" s="226"/>
      <c r="EPG1" s="227"/>
      <c r="EPH1" s="190"/>
      <c r="EPI1" s="190"/>
      <c r="EPJ1" s="190"/>
      <c r="EPK1" s="190"/>
      <c r="EPL1" s="225">
        <f>+'IN PHIẾU THU'!EPM1</f>
        <v>0</v>
      </c>
      <c r="EPM1" s="226"/>
      <c r="EPN1" s="226"/>
      <c r="EPO1" s="227"/>
      <c r="EPP1" s="190"/>
      <c r="EPQ1" s="190"/>
      <c r="EPR1" s="190"/>
      <c r="EPS1" s="190"/>
      <c r="EPT1" s="225">
        <f>+'IN PHIẾU THU'!EPU1</f>
        <v>0</v>
      </c>
      <c r="EPU1" s="226"/>
      <c r="EPV1" s="226"/>
      <c r="EPW1" s="227"/>
      <c r="EPX1" s="190"/>
      <c r="EPY1" s="190"/>
      <c r="EPZ1" s="190"/>
      <c r="EQA1" s="190"/>
      <c r="EQB1" s="225">
        <f>+'IN PHIẾU THU'!EQC1</f>
        <v>0</v>
      </c>
      <c r="EQC1" s="226"/>
      <c r="EQD1" s="226"/>
      <c r="EQE1" s="227"/>
      <c r="EQF1" s="190"/>
      <c r="EQG1" s="190"/>
      <c r="EQH1" s="190"/>
      <c r="EQI1" s="190"/>
      <c r="EQJ1" s="225">
        <f>+'IN PHIẾU THU'!EQK1</f>
        <v>0</v>
      </c>
      <c r="EQK1" s="226"/>
      <c r="EQL1" s="226"/>
      <c r="EQM1" s="227"/>
      <c r="EQN1" s="190"/>
      <c r="EQO1" s="190"/>
      <c r="EQP1" s="190"/>
      <c r="EQQ1" s="190"/>
      <c r="EQR1" s="225">
        <f>+'IN PHIẾU THU'!EQS1</f>
        <v>0</v>
      </c>
      <c r="EQS1" s="226"/>
      <c r="EQT1" s="226"/>
      <c r="EQU1" s="227"/>
      <c r="EQV1" s="190"/>
      <c r="EQW1" s="190"/>
      <c r="EQX1" s="190"/>
      <c r="EQY1" s="190"/>
      <c r="EQZ1" s="225">
        <f>+'IN PHIẾU THU'!ERA1</f>
        <v>0</v>
      </c>
      <c r="ERA1" s="226"/>
      <c r="ERB1" s="226"/>
      <c r="ERC1" s="227"/>
      <c r="ERD1" s="190"/>
      <c r="ERE1" s="190"/>
      <c r="ERF1" s="190"/>
      <c r="ERG1" s="190"/>
      <c r="ERH1" s="225">
        <f>+'IN PHIẾU THU'!ERI1</f>
        <v>0</v>
      </c>
      <c r="ERI1" s="226"/>
      <c r="ERJ1" s="226"/>
      <c r="ERK1" s="227"/>
      <c r="ERL1" s="190"/>
      <c r="ERM1" s="190"/>
      <c r="ERN1" s="190"/>
      <c r="ERO1" s="190"/>
      <c r="ERP1" s="225">
        <f>+'IN PHIẾU THU'!ERQ1</f>
        <v>0</v>
      </c>
      <c r="ERQ1" s="226"/>
      <c r="ERR1" s="226"/>
      <c r="ERS1" s="227"/>
      <c r="ERT1" s="190"/>
      <c r="ERU1" s="190"/>
      <c r="ERV1" s="190"/>
      <c r="ERW1" s="190"/>
      <c r="ERX1" s="225">
        <f>+'IN PHIẾU THU'!ERY1</f>
        <v>0</v>
      </c>
      <c r="ERY1" s="226"/>
      <c r="ERZ1" s="226"/>
      <c r="ESA1" s="227"/>
      <c r="ESB1" s="190"/>
      <c r="ESC1" s="190"/>
      <c r="ESD1" s="190"/>
      <c r="ESE1" s="190"/>
      <c r="ESF1" s="225">
        <f>+'IN PHIẾU THU'!ESG1</f>
        <v>0</v>
      </c>
      <c r="ESG1" s="226"/>
      <c r="ESH1" s="226"/>
      <c r="ESI1" s="227"/>
      <c r="ESJ1" s="190"/>
      <c r="ESK1" s="190"/>
      <c r="ESL1" s="190"/>
      <c r="ESM1" s="190"/>
      <c r="ESN1" s="225">
        <f>+'IN PHIẾU THU'!ESO1</f>
        <v>0</v>
      </c>
      <c r="ESO1" s="226"/>
      <c r="ESP1" s="226"/>
      <c r="ESQ1" s="227"/>
      <c r="ESR1" s="190"/>
      <c r="ESS1" s="190"/>
      <c r="EST1" s="190"/>
      <c r="ESU1" s="190"/>
      <c r="ESV1" s="225">
        <f>+'IN PHIẾU THU'!ESW1</f>
        <v>0</v>
      </c>
      <c r="ESW1" s="226"/>
      <c r="ESX1" s="226"/>
      <c r="ESY1" s="227"/>
      <c r="ESZ1" s="190"/>
      <c r="ETA1" s="190"/>
      <c r="ETB1" s="190"/>
      <c r="ETC1" s="190"/>
      <c r="ETD1" s="225">
        <f>+'IN PHIẾU THU'!ETE1</f>
        <v>0</v>
      </c>
      <c r="ETE1" s="226"/>
      <c r="ETF1" s="226"/>
      <c r="ETG1" s="227"/>
      <c r="ETH1" s="190"/>
      <c r="ETI1" s="190"/>
      <c r="ETJ1" s="190"/>
      <c r="ETK1" s="190"/>
      <c r="ETL1" s="225">
        <f>+'IN PHIẾU THU'!ETM1</f>
        <v>0</v>
      </c>
      <c r="ETM1" s="226"/>
      <c r="ETN1" s="226"/>
      <c r="ETO1" s="227"/>
      <c r="ETP1" s="190"/>
      <c r="ETQ1" s="190"/>
      <c r="ETR1" s="190"/>
      <c r="ETS1" s="190"/>
      <c r="ETT1" s="225">
        <f>+'IN PHIẾU THU'!ETU1</f>
        <v>0</v>
      </c>
      <c r="ETU1" s="226"/>
      <c r="ETV1" s="226"/>
      <c r="ETW1" s="227"/>
      <c r="ETX1" s="190"/>
      <c r="ETY1" s="190"/>
      <c r="ETZ1" s="190"/>
      <c r="EUA1" s="190"/>
      <c r="EUB1" s="225">
        <f>+'IN PHIẾU THU'!EUC1</f>
        <v>0</v>
      </c>
      <c r="EUC1" s="226"/>
      <c r="EUD1" s="226"/>
      <c r="EUE1" s="227"/>
      <c r="EUF1" s="190"/>
      <c r="EUG1" s="190"/>
      <c r="EUH1" s="190"/>
      <c r="EUI1" s="190"/>
      <c r="EUJ1" s="225">
        <f>+'IN PHIẾU THU'!EUK1</f>
        <v>0</v>
      </c>
      <c r="EUK1" s="226"/>
      <c r="EUL1" s="226"/>
      <c r="EUM1" s="227"/>
      <c r="EUN1" s="190"/>
      <c r="EUO1" s="190"/>
      <c r="EUP1" s="190"/>
      <c r="EUQ1" s="190"/>
      <c r="EUR1" s="225">
        <f>+'IN PHIẾU THU'!EUS1</f>
        <v>0</v>
      </c>
      <c r="EUS1" s="226"/>
      <c r="EUT1" s="226"/>
      <c r="EUU1" s="227"/>
      <c r="EUV1" s="190"/>
      <c r="EUW1" s="190"/>
      <c r="EUX1" s="190"/>
      <c r="EUY1" s="190"/>
      <c r="EUZ1" s="225">
        <f>+'IN PHIẾU THU'!EVA1</f>
        <v>0</v>
      </c>
      <c r="EVA1" s="226"/>
      <c r="EVB1" s="226"/>
      <c r="EVC1" s="227"/>
      <c r="EVD1" s="190"/>
      <c r="EVE1" s="190"/>
      <c r="EVF1" s="190"/>
      <c r="EVG1" s="190"/>
      <c r="EVH1" s="225">
        <f>+'IN PHIẾU THU'!EVI1</f>
        <v>0</v>
      </c>
      <c r="EVI1" s="226"/>
      <c r="EVJ1" s="226"/>
      <c r="EVK1" s="227"/>
      <c r="EVL1" s="190"/>
      <c r="EVM1" s="190"/>
      <c r="EVN1" s="190"/>
      <c r="EVO1" s="190"/>
      <c r="EVP1" s="225">
        <f>+'IN PHIẾU THU'!EVQ1</f>
        <v>0</v>
      </c>
      <c r="EVQ1" s="226"/>
      <c r="EVR1" s="226"/>
      <c r="EVS1" s="227"/>
      <c r="EVT1" s="190"/>
      <c r="EVU1" s="190"/>
      <c r="EVV1" s="190"/>
      <c r="EVW1" s="190"/>
      <c r="EVX1" s="225">
        <f>+'IN PHIẾU THU'!EVY1</f>
        <v>0</v>
      </c>
      <c r="EVY1" s="226"/>
      <c r="EVZ1" s="226"/>
      <c r="EWA1" s="227"/>
      <c r="EWB1" s="190"/>
      <c r="EWC1" s="190"/>
      <c r="EWD1" s="190"/>
      <c r="EWE1" s="190"/>
      <c r="EWF1" s="225">
        <f>+'IN PHIẾU THU'!EWG1</f>
        <v>0</v>
      </c>
      <c r="EWG1" s="226"/>
      <c r="EWH1" s="226"/>
      <c r="EWI1" s="227"/>
      <c r="EWJ1" s="190"/>
      <c r="EWK1" s="190"/>
      <c r="EWL1" s="190"/>
      <c r="EWM1" s="190"/>
      <c r="EWN1" s="225">
        <f>+'IN PHIẾU THU'!EWO1</f>
        <v>0</v>
      </c>
      <c r="EWO1" s="226"/>
      <c r="EWP1" s="226"/>
      <c r="EWQ1" s="227"/>
      <c r="EWR1" s="190"/>
      <c r="EWS1" s="190"/>
      <c r="EWT1" s="190"/>
      <c r="EWU1" s="190"/>
      <c r="EWV1" s="225">
        <f>+'IN PHIẾU THU'!EWW1</f>
        <v>0</v>
      </c>
      <c r="EWW1" s="226"/>
      <c r="EWX1" s="226"/>
      <c r="EWY1" s="227"/>
      <c r="EWZ1" s="190"/>
      <c r="EXA1" s="190"/>
      <c r="EXB1" s="190"/>
      <c r="EXC1" s="190"/>
      <c r="EXD1" s="225">
        <f>+'IN PHIẾU THU'!EXE1</f>
        <v>0</v>
      </c>
      <c r="EXE1" s="226"/>
      <c r="EXF1" s="226"/>
      <c r="EXG1" s="227"/>
      <c r="EXH1" s="190"/>
      <c r="EXI1" s="190"/>
      <c r="EXJ1" s="190"/>
      <c r="EXK1" s="190"/>
      <c r="EXL1" s="225">
        <f>+'IN PHIẾU THU'!EXM1</f>
        <v>0</v>
      </c>
      <c r="EXM1" s="226"/>
      <c r="EXN1" s="226"/>
      <c r="EXO1" s="227"/>
      <c r="EXP1" s="190"/>
      <c r="EXQ1" s="190"/>
      <c r="EXR1" s="190"/>
      <c r="EXS1" s="190"/>
      <c r="EXT1" s="225">
        <f>+'IN PHIẾU THU'!EXU1</f>
        <v>0</v>
      </c>
      <c r="EXU1" s="226"/>
      <c r="EXV1" s="226"/>
      <c r="EXW1" s="227"/>
      <c r="EXX1" s="190"/>
      <c r="EXY1" s="190"/>
      <c r="EXZ1" s="190"/>
      <c r="EYA1" s="190"/>
      <c r="EYB1" s="225">
        <f>+'IN PHIẾU THU'!EYC1</f>
        <v>0</v>
      </c>
      <c r="EYC1" s="226"/>
      <c r="EYD1" s="226"/>
      <c r="EYE1" s="227"/>
      <c r="EYF1" s="190"/>
      <c r="EYG1" s="190"/>
      <c r="EYH1" s="190"/>
      <c r="EYI1" s="190"/>
      <c r="EYJ1" s="225">
        <f>+'IN PHIẾU THU'!EYK1</f>
        <v>0</v>
      </c>
      <c r="EYK1" s="226"/>
      <c r="EYL1" s="226"/>
      <c r="EYM1" s="227"/>
      <c r="EYN1" s="190"/>
      <c r="EYO1" s="190"/>
      <c r="EYP1" s="190"/>
      <c r="EYQ1" s="190"/>
      <c r="EYR1" s="225">
        <f>+'IN PHIẾU THU'!EYS1</f>
        <v>0</v>
      </c>
      <c r="EYS1" s="226"/>
      <c r="EYT1" s="226"/>
      <c r="EYU1" s="227"/>
      <c r="EYV1" s="190"/>
      <c r="EYW1" s="190"/>
      <c r="EYX1" s="190"/>
      <c r="EYY1" s="190"/>
      <c r="EYZ1" s="225">
        <f>+'IN PHIẾU THU'!EZA1</f>
        <v>0</v>
      </c>
      <c r="EZA1" s="226"/>
      <c r="EZB1" s="226"/>
      <c r="EZC1" s="227"/>
      <c r="EZD1" s="190"/>
      <c r="EZE1" s="190"/>
      <c r="EZF1" s="190"/>
      <c r="EZG1" s="190"/>
      <c r="EZH1" s="225">
        <f>+'IN PHIẾU THU'!EZI1</f>
        <v>0</v>
      </c>
      <c r="EZI1" s="226"/>
      <c r="EZJ1" s="226"/>
      <c r="EZK1" s="227"/>
      <c r="EZL1" s="190"/>
      <c r="EZM1" s="190"/>
      <c r="EZN1" s="190"/>
      <c r="EZO1" s="190"/>
      <c r="EZP1" s="225">
        <f>+'IN PHIẾU THU'!EZQ1</f>
        <v>0</v>
      </c>
      <c r="EZQ1" s="226"/>
      <c r="EZR1" s="226"/>
      <c r="EZS1" s="227"/>
      <c r="EZT1" s="190"/>
      <c r="EZU1" s="190"/>
      <c r="EZV1" s="190"/>
      <c r="EZW1" s="190"/>
      <c r="EZX1" s="225">
        <f>+'IN PHIẾU THU'!EZY1</f>
        <v>0</v>
      </c>
      <c r="EZY1" s="226"/>
      <c r="EZZ1" s="226"/>
      <c r="FAA1" s="227"/>
      <c r="FAB1" s="190"/>
      <c r="FAC1" s="190"/>
      <c r="FAD1" s="190"/>
      <c r="FAE1" s="190"/>
      <c r="FAF1" s="225">
        <f>+'IN PHIẾU THU'!FAG1</f>
        <v>0</v>
      </c>
      <c r="FAG1" s="226"/>
      <c r="FAH1" s="226"/>
      <c r="FAI1" s="227"/>
      <c r="FAJ1" s="190"/>
      <c r="FAK1" s="190"/>
      <c r="FAL1" s="190"/>
      <c r="FAM1" s="190"/>
      <c r="FAN1" s="225">
        <f>+'IN PHIẾU THU'!FAO1</f>
        <v>0</v>
      </c>
      <c r="FAO1" s="226"/>
      <c r="FAP1" s="226"/>
      <c r="FAQ1" s="227"/>
      <c r="FAR1" s="190"/>
      <c r="FAS1" s="190"/>
      <c r="FAT1" s="190"/>
      <c r="FAU1" s="190"/>
      <c r="FAV1" s="225">
        <f>+'IN PHIẾU THU'!FAW1</f>
        <v>0</v>
      </c>
      <c r="FAW1" s="226"/>
      <c r="FAX1" s="226"/>
      <c r="FAY1" s="227"/>
      <c r="FAZ1" s="190"/>
      <c r="FBA1" s="190"/>
      <c r="FBB1" s="190"/>
      <c r="FBC1" s="190"/>
      <c r="FBD1" s="225">
        <f>+'IN PHIẾU THU'!FBE1</f>
        <v>0</v>
      </c>
      <c r="FBE1" s="226"/>
      <c r="FBF1" s="226"/>
      <c r="FBG1" s="227"/>
      <c r="FBH1" s="190"/>
      <c r="FBI1" s="190"/>
      <c r="FBJ1" s="190"/>
      <c r="FBK1" s="190"/>
      <c r="FBL1" s="225">
        <f>+'IN PHIẾU THU'!FBM1</f>
        <v>0</v>
      </c>
      <c r="FBM1" s="226"/>
      <c r="FBN1" s="226"/>
      <c r="FBO1" s="227"/>
      <c r="FBP1" s="190"/>
      <c r="FBQ1" s="190"/>
      <c r="FBR1" s="190"/>
      <c r="FBS1" s="190"/>
      <c r="FBT1" s="225">
        <f>+'IN PHIẾU THU'!FBU1</f>
        <v>0</v>
      </c>
      <c r="FBU1" s="226"/>
      <c r="FBV1" s="226"/>
      <c r="FBW1" s="227"/>
      <c r="FBX1" s="190"/>
      <c r="FBY1" s="190"/>
      <c r="FBZ1" s="190"/>
      <c r="FCA1" s="190"/>
      <c r="FCB1" s="225">
        <f>+'IN PHIẾU THU'!FCC1</f>
        <v>0</v>
      </c>
      <c r="FCC1" s="226"/>
      <c r="FCD1" s="226"/>
      <c r="FCE1" s="227"/>
      <c r="FCF1" s="190"/>
      <c r="FCG1" s="190"/>
      <c r="FCH1" s="190"/>
      <c r="FCI1" s="190"/>
      <c r="FCJ1" s="225">
        <f>+'IN PHIẾU THU'!FCK1</f>
        <v>0</v>
      </c>
      <c r="FCK1" s="226"/>
      <c r="FCL1" s="226"/>
      <c r="FCM1" s="227"/>
      <c r="FCN1" s="190"/>
      <c r="FCO1" s="190"/>
      <c r="FCP1" s="190"/>
      <c r="FCQ1" s="190"/>
      <c r="FCR1" s="225">
        <f>+'IN PHIẾU THU'!FCS1</f>
        <v>0</v>
      </c>
      <c r="FCS1" s="226"/>
      <c r="FCT1" s="226"/>
      <c r="FCU1" s="227"/>
      <c r="FCV1" s="190"/>
      <c r="FCW1" s="190"/>
      <c r="FCX1" s="190"/>
      <c r="FCY1" s="190"/>
      <c r="FCZ1" s="225">
        <f>+'IN PHIẾU THU'!FDA1</f>
        <v>0</v>
      </c>
      <c r="FDA1" s="226"/>
      <c r="FDB1" s="226"/>
      <c r="FDC1" s="227"/>
      <c r="FDD1" s="190"/>
      <c r="FDE1" s="190"/>
      <c r="FDF1" s="190"/>
      <c r="FDG1" s="190"/>
      <c r="FDH1" s="225">
        <f>+'IN PHIẾU THU'!FDI1</f>
        <v>0</v>
      </c>
      <c r="FDI1" s="226"/>
      <c r="FDJ1" s="226"/>
      <c r="FDK1" s="227"/>
      <c r="FDL1" s="190"/>
      <c r="FDM1" s="190"/>
      <c r="FDN1" s="190"/>
      <c r="FDO1" s="190"/>
      <c r="FDP1" s="225">
        <f>+'IN PHIẾU THU'!FDQ1</f>
        <v>0</v>
      </c>
      <c r="FDQ1" s="226"/>
      <c r="FDR1" s="226"/>
      <c r="FDS1" s="227"/>
      <c r="FDT1" s="190"/>
      <c r="FDU1" s="190"/>
      <c r="FDV1" s="190"/>
      <c r="FDW1" s="190"/>
      <c r="FDX1" s="225">
        <f>+'IN PHIẾU THU'!FDY1</f>
        <v>0</v>
      </c>
      <c r="FDY1" s="226"/>
      <c r="FDZ1" s="226"/>
      <c r="FEA1" s="227"/>
      <c r="FEB1" s="190"/>
      <c r="FEC1" s="190"/>
      <c r="FED1" s="190"/>
      <c r="FEE1" s="190"/>
      <c r="FEF1" s="225">
        <f>+'IN PHIẾU THU'!FEG1</f>
        <v>0</v>
      </c>
      <c r="FEG1" s="226"/>
      <c r="FEH1" s="226"/>
      <c r="FEI1" s="227"/>
      <c r="FEJ1" s="190"/>
      <c r="FEK1" s="190"/>
      <c r="FEL1" s="190"/>
      <c r="FEM1" s="190"/>
      <c r="FEN1" s="225">
        <f>+'IN PHIẾU THU'!FEO1</f>
        <v>0</v>
      </c>
      <c r="FEO1" s="226"/>
      <c r="FEP1" s="226"/>
      <c r="FEQ1" s="227"/>
      <c r="FER1" s="190"/>
      <c r="FES1" s="190"/>
      <c r="FET1" s="190"/>
      <c r="FEU1" s="190"/>
      <c r="FEV1" s="225">
        <f>+'IN PHIẾU THU'!FEW1</f>
        <v>0</v>
      </c>
      <c r="FEW1" s="226"/>
      <c r="FEX1" s="226"/>
      <c r="FEY1" s="227"/>
      <c r="FEZ1" s="190"/>
      <c r="FFA1" s="190"/>
      <c r="FFB1" s="190"/>
      <c r="FFC1" s="190"/>
      <c r="FFD1" s="225">
        <f>+'IN PHIẾU THU'!FFE1</f>
        <v>0</v>
      </c>
      <c r="FFE1" s="226"/>
      <c r="FFF1" s="226"/>
      <c r="FFG1" s="227"/>
      <c r="FFH1" s="190"/>
      <c r="FFI1" s="190"/>
      <c r="FFJ1" s="190"/>
      <c r="FFK1" s="190"/>
      <c r="FFL1" s="225">
        <f>+'IN PHIẾU THU'!FFM1</f>
        <v>0</v>
      </c>
      <c r="FFM1" s="226"/>
      <c r="FFN1" s="226"/>
      <c r="FFO1" s="227"/>
      <c r="FFP1" s="190"/>
      <c r="FFQ1" s="190"/>
      <c r="FFR1" s="190"/>
      <c r="FFS1" s="190"/>
      <c r="FFT1" s="225">
        <f>+'IN PHIẾU THU'!FFU1</f>
        <v>0</v>
      </c>
      <c r="FFU1" s="226"/>
      <c r="FFV1" s="226"/>
      <c r="FFW1" s="227"/>
      <c r="FFX1" s="190"/>
      <c r="FFY1" s="190"/>
      <c r="FFZ1" s="190"/>
      <c r="FGA1" s="190"/>
      <c r="FGB1" s="225">
        <f>+'IN PHIẾU THU'!FGC1</f>
        <v>0</v>
      </c>
      <c r="FGC1" s="226"/>
      <c r="FGD1" s="226"/>
      <c r="FGE1" s="227"/>
      <c r="FGF1" s="190"/>
      <c r="FGG1" s="190"/>
      <c r="FGH1" s="190"/>
      <c r="FGI1" s="190"/>
      <c r="FGJ1" s="225">
        <f>+'IN PHIẾU THU'!FGK1</f>
        <v>0</v>
      </c>
      <c r="FGK1" s="226"/>
      <c r="FGL1" s="226"/>
      <c r="FGM1" s="227"/>
      <c r="FGN1" s="190"/>
      <c r="FGO1" s="190"/>
      <c r="FGP1" s="190"/>
      <c r="FGQ1" s="190"/>
      <c r="FGR1" s="225">
        <f>+'IN PHIẾU THU'!FGS1</f>
        <v>0</v>
      </c>
      <c r="FGS1" s="226"/>
      <c r="FGT1" s="226"/>
      <c r="FGU1" s="227"/>
      <c r="FGV1" s="190"/>
      <c r="FGW1" s="190"/>
      <c r="FGX1" s="190"/>
      <c r="FGY1" s="190"/>
      <c r="FGZ1" s="225">
        <f>+'IN PHIẾU THU'!FHA1</f>
        <v>0</v>
      </c>
      <c r="FHA1" s="226"/>
      <c r="FHB1" s="226"/>
      <c r="FHC1" s="227"/>
      <c r="FHD1" s="190"/>
      <c r="FHE1" s="190"/>
      <c r="FHF1" s="190"/>
      <c r="FHG1" s="190"/>
      <c r="FHH1" s="225">
        <f>+'IN PHIẾU THU'!FHI1</f>
        <v>0</v>
      </c>
      <c r="FHI1" s="226"/>
      <c r="FHJ1" s="226"/>
      <c r="FHK1" s="227"/>
      <c r="FHL1" s="190"/>
      <c r="FHM1" s="190"/>
      <c r="FHN1" s="190"/>
      <c r="FHO1" s="190"/>
      <c r="FHP1" s="225">
        <f>+'IN PHIẾU THU'!FHQ1</f>
        <v>0</v>
      </c>
      <c r="FHQ1" s="226"/>
      <c r="FHR1" s="226"/>
      <c r="FHS1" s="227"/>
      <c r="FHT1" s="190"/>
      <c r="FHU1" s="190"/>
      <c r="FHV1" s="190"/>
      <c r="FHW1" s="190"/>
      <c r="FHX1" s="225">
        <f>+'IN PHIẾU THU'!FHY1</f>
        <v>0</v>
      </c>
      <c r="FHY1" s="226"/>
      <c r="FHZ1" s="226"/>
      <c r="FIA1" s="227"/>
      <c r="FIB1" s="190"/>
      <c r="FIC1" s="190"/>
      <c r="FID1" s="190"/>
      <c r="FIE1" s="190"/>
      <c r="FIF1" s="225">
        <f>+'IN PHIẾU THU'!FIG1</f>
        <v>0</v>
      </c>
      <c r="FIG1" s="226"/>
      <c r="FIH1" s="226"/>
      <c r="FII1" s="227"/>
      <c r="FIJ1" s="190"/>
      <c r="FIK1" s="190"/>
      <c r="FIL1" s="190"/>
      <c r="FIM1" s="190"/>
      <c r="FIN1" s="225">
        <f>+'IN PHIẾU THU'!FIO1</f>
        <v>0</v>
      </c>
      <c r="FIO1" s="226"/>
      <c r="FIP1" s="226"/>
      <c r="FIQ1" s="227"/>
      <c r="FIR1" s="190"/>
      <c r="FIS1" s="190"/>
      <c r="FIT1" s="190"/>
      <c r="FIU1" s="190"/>
      <c r="FIV1" s="225">
        <f>+'IN PHIẾU THU'!FIW1</f>
        <v>0</v>
      </c>
      <c r="FIW1" s="226"/>
      <c r="FIX1" s="226"/>
      <c r="FIY1" s="227"/>
      <c r="FIZ1" s="190"/>
      <c r="FJA1" s="190"/>
      <c r="FJB1" s="190"/>
      <c r="FJC1" s="190"/>
      <c r="FJD1" s="225">
        <f>+'IN PHIẾU THU'!FJE1</f>
        <v>0</v>
      </c>
      <c r="FJE1" s="226"/>
      <c r="FJF1" s="226"/>
      <c r="FJG1" s="227"/>
      <c r="FJH1" s="190"/>
      <c r="FJI1" s="190"/>
      <c r="FJJ1" s="190"/>
      <c r="FJK1" s="190"/>
      <c r="FJL1" s="225">
        <f>+'IN PHIẾU THU'!FJM1</f>
        <v>0</v>
      </c>
      <c r="FJM1" s="226"/>
      <c r="FJN1" s="226"/>
      <c r="FJO1" s="227"/>
      <c r="FJP1" s="190"/>
      <c r="FJQ1" s="190"/>
      <c r="FJR1" s="190"/>
      <c r="FJS1" s="190"/>
      <c r="FJT1" s="225">
        <f>+'IN PHIẾU THU'!FJU1</f>
        <v>0</v>
      </c>
      <c r="FJU1" s="226"/>
      <c r="FJV1" s="226"/>
      <c r="FJW1" s="227"/>
      <c r="FJX1" s="190"/>
      <c r="FJY1" s="190"/>
      <c r="FJZ1" s="190"/>
      <c r="FKA1" s="190"/>
      <c r="FKB1" s="225">
        <f>+'IN PHIẾU THU'!FKC1</f>
        <v>0</v>
      </c>
      <c r="FKC1" s="226"/>
      <c r="FKD1" s="226"/>
      <c r="FKE1" s="227"/>
      <c r="FKF1" s="190"/>
      <c r="FKG1" s="190"/>
      <c r="FKH1" s="190"/>
      <c r="FKI1" s="190"/>
      <c r="FKJ1" s="225">
        <f>+'IN PHIẾU THU'!FKK1</f>
        <v>0</v>
      </c>
      <c r="FKK1" s="226"/>
      <c r="FKL1" s="226"/>
      <c r="FKM1" s="227"/>
      <c r="FKN1" s="190"/>
      <c r="FKO1" s="190"/>
      <c r="FKP1" s="190"/>
      <c r="FKQ1" s="190"/>
      <c r="FKR1" s="225">
        <f>+'IN PHIẾU THU'!FKS1</f>
        <v>0</v>
      </c>
      <c r="FKS1" s="226"/>
      <c r="FKT1" s="226"/>
      <c r="FKU1" s="227"/>
      <c r="FKV1" s="190"/>
      <c r="FKW1" s="190"/>
      <c r="FKX1" s="190"/>
      <c r="FKY1" s="190"/>
      <c r="FKZ1" s="225">
        <f>+'IN PHIẾU THU'!FLA1</f>
        <v>0</v>
      </c>
      <c r="FLA1" s="226"/>
      <c r="FLB1" s="226"/>
      <c r="FLC1" s="227"/>
      <c r="FLD1" s="190"/>
      <c r="FLE1" s="190"/>
      <c r="FLF1" s="190"/>
      <c r="FLG1" s="190"/>
      <c r="FLH1" s="225">
        <f>+'IN PHIẾU THU'!FLI1</f>
        <v>0</v>
      </c>
      <c r="FLI1" s="226"/>
      <c r="FLJ1" s="226"/>
      <c r="FLK1" s="227"/>
      <c r="FLL1" s="190"/>
      <c r="FLM1" s="190"/>
      <c r="FLN1" s="190"/>
      <c r="FLO1" s="190"/>
      <c r="FLP1" s="225">
        <f>+'IN PHIẾU THU'!FLQ1</f>
        <v>0</v>
      </c>
      <c r="FLQ1" s="226"/>
      <c r="FLR1" s="226"/>
      <c r="FLS1" s="227"/>
      <c r="FLT1" s="190"/>
      <c r="FLU1" s="190"/>
      <c r="FLV1" s="190"/>
      <c r="FLW1" s="190"/>
      <c r="FLX1" s="225">
        <f>+'IN PHIẾU THU'!FLY1</f>
        <v>0</v>
      </c>
      <c r="FLY1" s="226"/>
      <c r="FLZ1" s="226"/>
      <c r="FMA1" s="227"/>
      <c r="FMB1" s="190"/>
      <c r="FMC1" s="190"/>
      <c r="FMD1" s="190"/>
      <c r="FME1" s="190"/>
      <c r="FMF1" s="225">
        <f>+'IN PHIẾU THU'!FMG1</f>
        <v>0</v>
      </c>
      <c r="FMG1" s="226"/>
      <c r="FMH1" s="226"/>
      <c r="FMI1" s="227"/>
      <c r="FMJ1" s="190"/>
      <c r="FMK1" s="190"/>
      <c r="FML1" s="190"/>
      <c r="FMM1" s="190"/>
      <c r="FMN1" s="225">
        <f>+'IN PHIẾU THU'!FMO1</f>
        <v>0</v>
      </c>
      <c r="FMO1" s="226"/>
      <c r="FMP1" s="226"/>
      <c r="FMQ1" s="227"/>
      <c r="FMR1" s="190"/>
      <c r="FMS1" s="190"/>
      <c r="FMT1" s="190"/>
      <c r="FMU1" s="190"/>
      <c r="FMV1" s="225">
        <f>+'IN PHIẾU THU'!FMW1</f>
        <v>0</v>
      </c>
      <c r="FMW1" s="226"/>
      <c r="FMX1" s="226"/>
      <c r="FMY1" s="227"/>
      <c r="FMZ1" s="190"/>
      <c r="FNA1" s="190"/>
      <c r="FNB1" s="190"/>
      <c r="FNC1" s="190"/>
      <c r="FND1" s="225">
        <f>+'IN PHIẾU THU'!FNE1</f>
        <v>0</v>
      </c>
      <c r="FNE1" s="226"/>
      <c r="FNF1" s="226"/>
      <c r="FNG1" s="227"/>
      <c r="FNH1" s="190"/>
      <c r="FNI1" s="190"/>
      <c r="FNJ1" s="190"/>
      <c r="FNK1" s="190"/>
      <c r="FNL1" s="225">
        <f>+'IN PHIẾU THU'!FNM1</f>
        <v>0</v>
      </c>
      <c r="FNM1" s="226"/>
      <c r="FNN1" s="226"/>
      <c r="FNO1" s="227"/>
      <c r="FNP1" s="190"/>
      <c r="FNQ1" s="190"/>
      <c r="FNR1" s="190"/>
      <c r="FNS1" s="190"/>
      <c r="FNT1" s="225">
        <f>+'IN PHIẾU THU'!FNU1</f>
        <v>0</v>
      </c>
      <c r="FNU1" s="226"/>
      <c r="FNV1" s="226"/>
      <c r="FNW1" s="227"/>
      <c r="FNX1" s="190"/>
      <c r="FNY1" s="190"/>
      <c r="FNZ1" s="190"/>
      <c r="FOA1" s="190"/>
      <c r="FOB1" s="225">
        <f>+'IN PHIẾU THU'!FOC1</f>
        <v>0</v>
      </c>
      <c r="FOC1" s="226"/>
      <c r="FOD1" s="226"/>
      <c r="FOE1" s="227"/>
      <c r="FOF1" s="190"/>
      <c r="FOG1" s="190"/>
      <c r="FOH1" s="190"/>
      <c r="FOI1" s="190"/>
      <c r="FOJ1" s="225">
        <f>+'IN PHIẾU THU'!FOK1</f>
        <v>0</v>
      </c>
      <c r="FOK1" s="226"/>
      <c r="FOL1" s="226"/>
      <c r="FOM1" s="227"/>
      <c r="FON1" s="190"/>
      <c r="FOO1" s="190"/>
      <c r="FOP1" s="190"/>
      <c r="FOQ1" s="190"/>
      <c r="FOR1" s="225">
        <f>+'IN PHIẾU THU'!FOS1</f>
        <v>0</v>
      </c>
      <c r="FOS1" s="226"/>
      <c r="FOT1" s="226"/>
      <c r="FOU1" s="227"/>
      <c r="FOV1" s="190"/>
      <c r="FOW1" s="190"/>
      <c r="FOX1" s="190"/>
      <c r="FOY1" s="190"/>
      <c r="FOZ1" s="225">
        <f>+'IN PHIẾU THU'!FPA1</f>
        <v>0</v>
      </c>
      <c r="FPA1" s="226"/>
      <c r="FPB1" s="226"/>
      <c r="FPC1" s="227"/>
      <c r="FPD1" s="190"/>
      <c r="FPE1" s="190"/>
      <c r="FPF1" s="190"/>
      <c r="FPG1" s="190"/>
      <c r="FPH1" s="225">
        <f>+'IN PHIẾU THU'!FPI1</f>
        <v>0</v>
      </c>
      <c r="FPI1" s="226"/>
      <c r="FPJ1" s="226"/>
      <c r="FPK1" s="227"/>
      <c r="FPL1" s="190"/>
      <c r="FPM1" s="190"/>
      <c r="FPN1" s="190"/>
      <c r="FPO1" s="190"/>
      <c r="FPP1" s="225">
        <f>+'IN PHIẾU THU'!FPQ1</f>
        <v>0</v>
      </c>
      <c r="FPQ1" s="226"/>
      <c r="FPR1" s="226"/>
      <c r="FPS1" s="227"/>
      <c r="FPT1" s="190"/>
      <c r="FPU1" s="190"/>
      <c r="FPV1" s="190"/>
      <c r="FPW1" s="190"/>
      <c r="FPX1" s="225">
        <f>+'IN PHIẾU THU'!FPY1</f>
        <v>0</v>
      </c>
      <c r="FPY1" s="226"/>
      <c r="FPZ1" s="226"/>
      <c r="FQA1" s="227"/>
      <c r="FQB1" s="190"/>
      <c r="FQC1" s="190"/>
      <c r="FQD1" s="190"/>
      <c r="FQE1" s="190"/>
      <c r="FQF1" s="225">
        <f>+'IN PHIẾU THU'!FQG1</f>
        <v>0</v>
      </c>
      <c r="FQG1" s="226"/>
      <c r="FQH1" s="226"/>
      <c r="FQI1" s="227"/>
      <c r="FQJ1" s="190"/>
      <c r="FQK1" s="190"/>
      <c r="FQL1" s="190"/>
      <c r="FQM1" s="190"/>
      <c r="FQN1" s="225">
        <f>+'IN PHIẾU THU'!FQO1</f>
        <v>0</v>
      </c>
      <c r="FQO1" s="226"/>
      <c r="FQP1" s="226"/>
      <c r="FQQ1" s="227"/>
      <c r="FQR1" s="190"/>
      <c r="FQS1" s="190"/>
      <c r="FQT1" s="190"/>
      <c r="FQU1" s="190"/>
      <c r="FQV1" s="225">
        <f>+'IN PHIẾU THU'!FQW1</f>
        <v>0</v>
      </c>
      <c r="FQW1" s="226"/>
      <c r="FQX1" s="226"/>
      <c r="FQY1" s="227"/>
      <c r="FQZ1" s="190"/>
      <c r="FRA1" s="190"/>
      <c r="FRB1" s="190"/>
      <c r="FRC1" s="190"/>
      <c r="FRD1" s="225">
        <f>+'IN PHIẾU THU'!FRE1</f>
        <v>0</v>
      </c>
      <c r="FRE1" s="226"/>
      <c r="FRF1" s="226"/>
      <c r="FRG1" s="227"/>
      <c r="FRH1" s="190"/>
      <c r="FRI1" s="190"/>
      <c r="FRJ1" s="190"/>
      <c r="FRK1" s="190"/>
      <c r="FRL1" s="225">
        <f>+'IN PHIẾU THU'!FRM1</f>
        <v>0</v>
      </c>
      <c r="FRM1" s="226"/>
      <c r="FRN1" s="226"/>
      <c r="FRO1" s="227"/>
      <c r="FRP1" s="190"/>
      <c r="FRQ1" s="190"/>
      <c r="FRR1" s="190"/>
      <c r="FRS1" s="190"/>
      <c r="FRT1" s="225">
        <f>+'IN PHIẾU THU'!FRU1</f>
        <v>0</v>
      </c>
      <c r="FRU1" s="226"/>
      <c r="FRV1" s="226"/>
      <c r="FRW1" s="227"/>
      <c r="FRX1" s="190"/>
      <c r="FRY1" s="190"/>
      <c r="FRZ1" s="190"/>
      <c r="FSA1" s="190"/>
      <c r="FSB1" s="225">
        <f>+'IN PHIẾU THU'!FSC1</f>
        <v>0</v>
      </c>
      <c r="FSC1" s="226"/>
      <c r="FSD1" s="226"/>
      <c r="FSE1" s="227"/>
      <c r="FSF1" s="190"/>
      <c r="FSG1" s="190"/>
      <c r="FSH1" s="190"/>
      <c r="FSI1" s="190"/>
      <c r="FSJ1" s="225">
        <f>+'IN PHIẾU THU'!FSK1</f>
        <v>0</v>
      </c>
      <c r="FSK1" s="226"/>
      <c r="FSL1" s="226"/>
      <c r="FSM1" s="227"/>
      <c r="FSN1" s="190"/>
      <c r="FSO1" s="190"/>
      <c r="FSP1" s="190"/>
      <c r="FSQ1" s="190"/>
      <c r="FSR1" s="225">
        <f>+'IN PHIẾU THU'!FSS1</f>
        <v>0</v>
      </c>
      <c r="FSS1" s="226"/>
      <c r="FST1" s="226"/>
      <c r="FSU1" s="227"/>
      <c r="FSV1" s="190"/>
      <c r="FSW1" s="190"/>
      <c r="FSX1" s="190"/>
      <c r="FSY1" s="190"/>
      <c r="FSZ1" s="225">
        <f>+'IN PHIẾU THU'!FTA1</f>
        <v>0</v>
      </c>
      <c r="FTA1" s="226"/>
      <c r="FTB1" s="226"/>
      <c r="FTC1" s="227"/>
      <c r="FTD1" s="190"/>
      <c r="FTE1" s="190"/>
      <c r="FTF1" s="190"/>
      <c r="FTG1" s="190"/>
      <c r="FTH1" s="225">
        <f>+'IN PHIẾU THU'!FTI1</f>
        <v>0</v>
      </c>
      <c r="FTI1" s="226"/>
      <c r="FTJ1" s="226"/>
      <c r="FTK1" s="227"/>
      <c r="FTL1" s="190"/>
      <c r="FTM1" s="190"/>
      <c r="FTN1" s="190"/>
      <c r="FTO1" s="190"/>
      <c r="FTP1" s="225">
        <f>+'IN PHIẾU THU'!FTQ1</f>
        <v>0</v>
      </c>
      <c r="FTQ1" s="226"/>
      <c r="FTR1" s="226"/>
      <c r="FTS1" s="227"/>
      <c r="FTT1" s="190"/>
      <c r="FTU1" s="190"/>
      <c r="FTV1" s="190"/>
      <c r="FTW1" s="190"/>
      <c r="FTX1" s="225">
        <f>+'IN PHIẾU THU'!FTY1</f>
        <v>0</v>
      </c>
      <c r="FTY1" s="226"/>
      <c r="FTZ1" s="226"/>
      <c r="FUA1" s="227"/>
      <c r="FUB1" s="190"/>
      <c r="FUC1" s="190"/>
      <c r="FUD1" s="190"/>
      <c r="FUE1" s="190"/>
      <c r="FUF1" s="225">
        <f>+'IN PHIẾU THU'!FUG1</f>
        <v>0</v>
      </c>
      <c r="FUG1" s="226"/>
      <c r="FUH1" s="226"/>
      <c r="FUI1" s="227"/>
      <c r="FUJ1" s="190"/>
      <c r="FUK1" s="190"/>
      <c r="FUL1" s="190"/>
      <c r="FUM1" s="190"/>
      <c r="FUN1" s="225">
        <f>+'IN PHIẾU THU'!FUO1</f>
        <v>0</v>
      </c>
      <c r="FUO1" s="226"/>
      <c r="FUP1" s="226"/>
      <c r="FUQ1" s="227"/>
      <c r="FUR1" s="190"/>
      <c r="FUS1" s="190"/>
      <c r="FUT1" s="190"/>
      <c r="FUU1" s="190"/>
      <c r="FUV1" s="225">
        <f>+'IN PHIẾU THU'!FUW1</f>
        <v>0</v>
      </c>
      <c r="FUW1" s="226"/>
      <c r="FUX1" s="226"/>
      <c r="FUY1" s="227"/>
      <c r="FUZ1" s="190"/>
      <c r="FVA1" s="190"/>
      <c r="FVB1" s="190"/>
      <c r="FVC1" s="190"/>
      <c r="FVD1" s="225">
        <f>+'IN PHIẾU THU'!FVE1</f>
        <v>0</v>
      </c>
      <c r="FVE1" s="226"/>
      <c r="FVF1" s="226"/>
      <c r="FVG1" s="227"/>
      <c r="FVH1" s="190"/>
      <c r="FVI1" s="190"/>
      <c r="FVJ1" s="190"/>
      <c r="FVK1" s="190"/>
      <c r="FVL1" s="225">
        <f>+'IN PHIẾU THU'!FVM1</f>
        <v>0</v>
      </c>
      <c r="FVM1" s="226"/>
      <c r="FVN1" s="226"/>
      <c r="FVO1" s="227"/>
      <c r="FVP1" s="190"/>
      <c r="FVQ1" s="190"/>
      <c r="FVR1" s="190"/>
      <c r="FVS1" s="190"/>
      <c r="FVT1" s="225">
        <f>+'IN PHIẾU THU'!FVU1</f>
        <v>0</v>
      </c>
      <c r="FVU1" s="226"/>
      <c r="FVV1" s="226"/>
      <c r="FVW1" s="227"/>
      <c r="FVX1" s="190"/>
      <c r="FVY1" s="190"/>
      <c r="FVZ1" s="190"/>
      <c r="FWA1" s="190"/>
      <c r="FWB1" s="225">
        <f>+'IN PHIẾU THU'!FWC1</f>
        <v>0</v>
      </c>
      <c r="FWC1" s="226"/>
      <c r="FWD1" s="226"/>
      <c r="FWE1" s="227"/>
      <c r="FWF1" s="190"/>
      <c r="FWG1" s="190"/>
      <c r="FWH1" s="190"/>
      <c r="FWI1" s="190"/>
      <c r="FWJ1" s="225">
        <f>+'IN PHIẾU THU'!FWK1</f>
        <v>0</v>
      </c>
      <c r="FWK1" s="226"/>
      <c r="FWL1" s="226"/>
      <c r="FWM1" s="227"/>
      <c r="FWN1" s="190"/>
      <c r="FWO1" s="190"/>
      <c r="FWP1" s="190"/>
      <c r="FWQ1" s="190"/>
      <c r="FWR1" s="225">
        <f>+'IN PHIẾU THU'!FWS1</f>
        <v>0</v>
      </c>
      <c r="FWS1" s="226"/>
      <c r="FWT1" s="226"/>
      <c r="FWU1" s="227"/>
      <c r="FWV1" s="190"/>
      <c r="FWW1" s="190"/>
      <c r="FWX1" s="190"/>
      <c r="FWY1" s="190"/>
      <c r="FWZ1" s="225">
        <f>+'IN PHIẾU THU'!FXA1</f>
        <v>0</v>
      </c>
      <c r="FXA1" s="226"/>
      <c r="FXB1" s="226"/>
      <c r="FXC1" s="227"/>
      <c r="FXD1" s="190"/>
      <c r="FXE1" s="190"/>
      <c r="FXF1" s="190"/>
      <c r="FXG1" s="190"/>
      <c r="FXH1" s="225">
        <f>+'IN PHIẾU THU'!FXI1</f>
        <v>0</v>
      </c>
      <c r="FXI1" s="226"/>
      <c r="FXJ1" s="226"/>
      <c r="FXK1" s="227"/>
      <c r="FXL1" s="190"/>
      <c r="FXM1" s="190"/>
      <c r="FXN1" s="190"/>
      <c r="FXO1" s="190"/>
      <c r="FXP1" s="225">
        <f>+'IN PHIẾU THU'!FXQ1</f>
        <v>0</v>
      </c>
      <c r="FXQ1" s="226"/>
      <c r="FXR1" s="226"/>
      <c r="FXS1" s="227"/>
      <c r="FXT1" s="190"/>
      <c r="FXU1" s="190"/>
      <c r="FXV1" s="190"/>
      <c r="FXW1" s="190"/>
      <c r="FXX1" s="225">
        <f>+'IN PHIẾU THU'!FXY1</f>
        <v>0</v>
      </c>
      <c r="FXY1" s="226"/>
      <c r="FXZ1" s="226"/>
      <c r="FYA1" s="227"/>
      <c r="FYB1" s="190"/>
      <c r="FYC1" s="190"/>
      <c r="FYD1" s="190"/>
      <c r="FYE1" s="190"/>
      <c r="FYF1" s="225">
        <f>+'IN PHIẾU THU'!FYG1</f>
        <v>0</v>
      </c>
      <c r="FYG1" s="226"/>
      <c r="FYH1" s="226"/>
      <c r="FYI1" s="227"/>
      <c r="FYJ1" s="190"/>
      <c r="FYK1" s="190"/>
      <c r="FYL1" s="190"/>
      <c r="FYM1" s="190"/>
      <c r="FYN1" s="225">
        <f>+'IN PHIẾU THU'!FYO1</f>
        <v>0</v>
      </c>
      <c r="FYO1" s="226"/>
      <c r="FYP1" s="226"/>
      <c r="FYQ1" s="227"/>
      <c r="FYR1" s="190"/>
      <c r="FYS1" s="190"/>
      <c r="FYT1" s="190"/>
      <c r="FYU1" s="190"/>
      <c r="FYV1" s="225">
        <f>+'IN PHIẾU THU'!FYW1</f>
        <v>0</v>
      </c>
      <c r="FYW1" s="226"/>
      <c r="FYX1" s="226"/>
      <c r="FYY1" s="227"/>
      <c r="FYZ1" s="190"/>
      <c r="FZA1" s="190"/>
      <c r="FZB1" s="190"/>
      <c r="FZC1" s="190"/>
      <c r="FZD1" s="225">
        <f>+'IN PHIẾU THU'!FZE1</f>
        <v>0</v>
      </c>
      <c r="FZE1" s="226"/>
      <c r="FZF1" s="226"/>
      <c r="FZG1" s="227"/>
      <c r="FZH1" s="190"/>
      <c r="FZI1" s="190"/>
      <c r="FZJ1" s="190"/>
      <c r="FZK1" s="190"/>
      <c r="FZL1" s="225">
        <f>+'IN PHIẾU THU'!FZM1</f>
        <v>0</v>
      </c>
      <c r="FZM1" s="226"/>
      <c r="FZN1" s="226"/>
      <c r="FZO1" s="227"/>
      <c r="FZP1" s="190"/>
      <c r="FZQ1" s="190"/>
      <c r="FZR1" s="190"/>
      <c r="FZS1" s="190"/>
      <c r="FZT1" s="225">
        <f>+'IN PHIẾU THU'!FZU1</f>
        <v>0</v>
      </c>
      <c r="FZU1" s="226"/>
      <c r="FZV1" s="226"/>
      <c r="FZW1" s="227"/>
      <c r="FZX1" s="190"/>
      <c r="FZY1" s="190"/>
      <c r="FZZ1" s="190"/>
      <c r="GAA1" s="190"/>
      <c r="GAB1" s="225">
        <f>+'IN PHIẾU THU'!GAC1</f>
        <v>0</v>
      </c>
      <c r="GAC1" s="226"/>
      <c r="GAD1" s="226"/>
      <c r="GAE1" s="227"/>
      <c r="GAF1" s="190"/>
      <c r="GAG1" s="190"/>
      <c r="GAH1" s="190"/>
      <c r="GAI1" s="190"/>
      <c r="GAJ1" s="225">
        <f>+'IN PHIẾU THU'!GAK1</f>
        <v>0</v>
      </c>
      <c r="GAK1" s="226"/>
      <c r="GAL1" s="226"/>
      <c r="GAM1" s="227"/>
      <c r="GAN1" s="190"/>
      <c r="GAO1" s="190"/>
      <c r="GAP1" s="190"/>
      <c r="GAQ1" s="190"/>
      <c r="GAR1" s="225">
        <f>+'IN PHIẾU THU'!GAS1</f>
        <v>0</v>
      </c>
      <c r="GAS1" s="226"/>
      <c r="GAT1" s="226"/>
      <c r="GAU1" s="227"/>
      <c r="GAV1" s="190"/>
      <c r="GAW1" s="190"/>
      <c r="GAX1" s="190"/>
      <c r="GAY1" s="190"/>
      <c r="GAZ1" s="225">
        <f>+'IN PHIẾU THU'!GBA1</f>
        <v>0</v>
      </c>
      <c r="GBA1" s="226"/>
      <c r="GBB1" s="226"/>
      <c r="GBC1" s="227"/>
      <c r="GBD1" s="190"/>
      <c r="GBE1" s="190"/>
      <c r="GBF1" s="190"/>
      <c r="GBG1" s="190"/>
      <c r="GBH1" s="225">
        <f>+'IN PHIẾU THU'!GBI1</f>
        <v>0</v>
      </c>
      <c r="GBI1" s="226"/>
      <c r="GBJ1" s="226"/>
      <c r="GBK1" s="227"/>
      <c r="GBL1" s="190"/>
      <c r="GBM1" s="190"/>
      <c r="GBN1" s="190"/>
      <c r="GBO1" s="190"/>
      <c r="GBP1" s="225">
        <f>+'IN PHIẾU THU'!GBQ1</f>
        <v>0</v>
      </c>
      <c r="GBQ1" s="226"/>
      <c r="GBR1" s="226"/>
      <c r="GBS1" s="227"/>
      <c r="GBT1" s="190"/>
      <c r="GBU1" s="190"/>
      <c r="GBV1" s="190"/>
      <c r="GBW1" s="190"/>
      <c r="GBX1" s="225">
        <f>+'IN PHIẾU THU'!GBY1</f>
        <v>0</v>
      </c>
      <c r="GBY1" s="226"/>
      <c r="GBZ1" s="226"/>
      <c r="GCA1" s="227"/>
      <c r="GCB1" s="190"/>
      <c r="GCC1" s="190"/>
      <c r="GCD1" s="190"/>
      <c r="GCE1" s="190"/>
      <c r="GCF1" s="225">
        <f>+'IN PHIẾU THU'!GCG1</f>
        <v>0</v>
      </c>
      <c r="GCG1" s="226"/>
      <c r="GCH1" s="226"/>
      <c r="GCI1" s="227"/>
      <c r="GCJ1" s="190"/>
      <c r="GCK1" s="190"/>
      <c r="GCL1" s="190"/>
      <c r="GCM1" s="190"/>
      <c r="GCN1" s="225">
        <f>+'IN PHIẾU THU'!GCO1</f>
        <v>0</v>
      </c>
      <c r="GCO1" s="226"/>
      <c r="GCP1" s="226"/>
      <c r="GCQ1" s="227"/>
      <c r="GCR1" s="190"/>
      <c r="GCS1" s="190"/>
      <c r="GCT1" s="190"/>
      <c r="GCU1" s="190"/>
      <c r="GCV1" s="225">
        <f>+'IN PHIẾU THU'!GCW1</f>
        <v>0</v>
      </c>
      <c r="GCW1" s="226"/>
      <c r="GCX1" s="226"/>
      <c r="GCY1" s="227"/>
      <c r="GCZ1" s="190"/>
      <c r="GDA1" s="190"/>
      <c r="GDB1" s="190"/>
      <c r="GDC1" s="190"/>
      <c r="GDD1" s="225">
        <f>+'IN PHIẾU THU'!GDE1</f>
        <v>0</v>
      </c>
      <c r="GDE1" s="226"/>
      <c r="GDF1" s="226"/>
      <c r="GDG1" s="227"/>
      <c r="GDH1" s="190"/>
      <c r="GDI1" s="190"/>
      <c r="GDJ1" s="190"/>
      <c r="GDK1" s="190"/>
      <c r="GDL1" s="225">
        <f>+'IN PHIẾU THU'!GDM1</f>
        <v>0</v>
      </c>
      <c r="GDM1" s="226"/>
      <c r="GDN1" s="226"/>
      <c r="GDO1" s="227"/>
      <c r="GDP1" s="190"/>
      <c r="GDQ1" s="190"/>
      <c r="GDR1" s="190"/>
      <c r="GDS1" s="190"/>
      <c r="GDT1" s="225">
        <f>+'IN PHIẾU THU'!GDU1</f>
        <v>0</v>
      </c>
      <c r="GDU1" s="226"/>
      <c r="GDV1" s="226"/>
      <c r="GDW1" s="227"/>
      <c r="GDX1" s="190"/>
      <c r="GDY1" s="190"/>
      <c r="GDZ1" s="190"/>
      <c r="GEA1" s="190"/>
      <c r="GEB1" s="225">
        <f>+'IN PHIẾU THU'!GEC1</f>
        <v>0</v>
      </c>
      <c r="GEC1" s="226"/>
      <c r="GED1" s="226"/>
      <c r="GEE1" s="227"/>
      <c r="GEF1" s="190"/>
      <c r="GEG1" s="190"/>
      <c r="GEH1" s="190"/>
      <c r="GEI1" s="190"/>
      <c r="GEJ1" s="225">
        <f>+'IN PHIẾU THU'!GEK1</f>
        <v>0</v>
      </c>
      <c r="GEK1" s="226"/>
      <c r="GEL1" s="226"/>
      <c r="GEM1" s="227"/>
      <c r="GEN1" s="190"/>
      <c r="GEO1" s="190"/>
      <c r="GEP1" s="190"/>
      <c r="GEQ1" s="190"/>
      <c r="GER1" s="225">
        <f>+'IN PHIẾU THU'!GES1</f>
        <v>0</v>
      </c>
      <c r="GES1" s="226"/>
      <c r="GET1" s="226"/>
      <c r="GEU1" s="227"/>
      <c r="GEV1" s="190"/>
      <c r="GEW1" s="190"/>
      <c r="GEX1" s="190"/>
      <c r="GEY1" s="190"/>
      <c r="GEZ1" s="225">
        <f>+'IN PHIẾU THU'!GFA1</f>
        <v>0</v>
      </c>
      <c r="GFA1" s="226"/>
      <c r="GFB1" s="226"/>
      <c r="GFC1" s="227"/>
      <c r="GFD1" s="190"/>
      <c r="GFE1" s="190"/>
      <c r="GFF1" s="190"/>
      <c r="GFG1" s="190"/>
      <c r="GFH1" s="225">
        <f>+'IN PHIẾU THU'!GFI1</f>
        <v>0</v>
      </c>
      <c r="GFI1" s="226"/>
      <c r="GFJ1" s="226"/>
      <c r="GFK1" s="227"/>
      <c r="GFL1" s="190"/>
      <c r="GFM1" s="190"/>
      <c r="GFN1" s="190"/>
      <c r="GFO1" s="190"/>
      <c r="GFP1" s="225">
        <f>+'IN PHIẾU THU'!GFQ1</f>
        <v>0</v>
      </c>
      <c r="GFQ1" s="226"/>
      <c r="GFR1" s="226"/>
      <c r="GFS1" s="227"/>
      <c r="GFT1" s="190"/>
      <c r="GFU1" s="190"/>
      <c r="GFV1" s="190"/>
      <c r="GFW1" s="190"/>
      <c r="GFX1" s="225">
        <f>+'IN PHIẾU THU'!GFY1</f>
        <v>0</v>
      </c>
      <c r="GFY1" s="226"/>
      <c r="GFZ1" s="226"/>
      <c r="GGA1" s="227"/>
      <c r="GGB1" s="190"/>
      <c r="GGC1" s="190"/>
      <c r="GGD1" s="190"/>
      <c r="GGE1" s="190"/>
      <c r="GGF1" s="225">
        <f>+'IN PHIẾU THU'!GGG1</f>
        <v>0</v>
      </c>
      <c r="GGG1" s="226"/>
      <c r="GGH1" s="226"/>
      <c r="GGI1" s="227"/>
      <c r="GGJ1" s="190"/>
      <c r="GGK1" s="190"/>
      <c r="GGL1" s="190"/>
      <c r="GGM1" s="190"/>
      <c r="GGN1" s="225">
        <f>+'IN PHIẾU THU'!GGO1</f>
        <v>0</v>
      </c>
      <c r="GGO1" s="226"/>
      <c r="GGP1" s="226"/>
      <c r="GGQ1" s="227"/>
      <c r="GGR1" s="190"/>
      <c r="GGS1" s="190"/>
      <c r="GGT1" s="190"/>
      <c r="GGU1" s="190"/>
      <c r="GGV1" s="225">
        <f>+'IN PHIẾU THU'!GGW1</f>
        <v>0</v>
      </c>
      <c r="GGW1" s="226"/>
      <c r="GGX1" s="226"/>
      <c r="GGY1" s="227"/>
      <c r="GGZ1" s="190"/>
      <c r="GHA1" s="190"/>
      <c r="GHB1" s="190"/>
      <c r="GHC1" s="190"/>
      <c r="GHD1" s="225">
        <f>+'IN PHIẾU THU'!GHE1</f>
        <v>0</v>
      </c>
      <c r="GHE1" s="226"/>
      <c r="GHF1" s="226"/>
      <c r="GHG1" s="227"/>
      <c r="GHH1" s="190"/>
      <c r="GHI1" s="190"/>
      <c r="GHJ1" s="190"/>
      <c r="GHK1" s="190"/>
      <c r="GHL1" s="225">
        <f>+'IN PHIẾU THU'!GHM1</f>
        <v>0</v>
      </c>
      <c r="GHM1" s="226"/>
      <c r="GHN1" s="226"/>
      <c r="GHO1" s="227"/>
      <c r="GHP1" s="190"/>
      <c r="GHQ1" s="190"/>
      <c r="GHR1" s="190"/>
      <c r="GHS1" s="190"/>
      <c r="GHT1" s="225">
        <f>+'IN PHIẾU THU'!GHU1</f>
        <v>0</v>
      </c>
      <c r="GHU1" s="226"/>
      <c r="GHV1" s="226"/>
      <c r="GHW1" s="227"/>
      <c r="GHX1" s="190"/>
      <c r="GHY1" s="190"/>
      <c r="GHZ1" s="190"/>
      <c r="GIA1" s="190"/>
      <c r="GIB1" s="225">
        <f>+'IN PHIẾU THU'!GIC1</f>
        <v>0</v>
      </c>
      <c r="GIC1" s="226"/>
      <c r="GID1" s="226"/>
      <c r="GIE1" s="227"/>
      <c r="GIF1" s="190"/>
      <c r="GIG1" s="190"/>
      <c r="GIH1" s="190"/>
      <c r="GII1" s="190"/>
      <c r="GIJ1" s="225">
        <f>+'IN PHIẾU THU'!GIK1</f>
        <v>0</v>
      </c>
      <c r="GIK1" s="226"/>
      <c r="GIL1" s="226"/>
      <c r="GIM1" s="227"/>
      <c r="GIN1" s="190"/>
      <c r="GIO1" s="190"/>
      <c r="GIP1" s="190"/>
      <c r="GIQ1" s="190"/>
      <c r="GIR1" s="225">
        <f>+'IN PHIẾU THU'!GIS1</f>
        <v>0</v>
      </c>
      <c r="GIS1" s="226"/>
      <c r="GIT1" s="226"/>
      <c r="GIU1" s="227"/>
      <c r="GIV1" s="190"/>
      <c r="GIW1" s="190"/>
      <c r="GIX1" s="190"/>
      <c r="GIY1" s="190"/>
      <c r="GIZ1" s="225">
        <f>+'IN PHIẾU THU'!GJA1</f>
        <v>0</v>
      </c>
      <c r="GJA1" s="226"/>
      <c r="GJB1" s="226"/>
      <c r="GJC1" s="227"/>
      <c r="GJD1" s="190"/>
      <c r="GJE1" s="190"/>
      <c r="GJF1" s="190"/>
      <c r="GJG1" s="190"/>
      <c r="GJH1" s="225">
        <f>+'IN PHIẾU THU'!GJI1</f>
        <v>0</v>
      </c>
      <c r="GJI1" s="226"/>
      <c r="GJJ1" s="226"/>
      <c r="GJK1" s="227"/>
      <c r="GJL1" s="190"/>
      <c r="GJM1" s="190"/>
      <c r="GJN1" s="190"/>
      <c r="GJO1" s="190"/>
      <c r="GJP1" s="225">
        <f>+'IN PHIẾU THU'!GJQ1</f>
        <v>0</v>
      </c>
      <c r="GJQ1" s="226"/>
      <c r="GJR1" s="226"/>
      <c r="GJS1" s="227"/>
      <c r="GJT1" s="190"/>
      <c r="GJU1" s="190"/>
      <c r="GJV1" s="190"/>
      <c r="GJW1" s="190"/>
      <c r="GJX1" s="225">
        <f>+'IN PHIẾU THU'!GJY1</f>
        <v>0</v>
      </c>
      <c r="GJY1" s="226"/>
      <c r="GJZ1" s="226"/>
      <c r="GKA1" s="227"/>
      <c r="GKB1" s="190"/>
      <c r="GKC1" s="190"/>
      <c r="GKD1" s="190"/>
      <c r="GKE1" s="190"/>
      <c r="GKF1" s="225">
        <f>+'IN PHIẾU THU'!GKG1</f>
        <v>0</v>
      </c>
      <c r="GKG1" s="226"/>
      <c r="GKH1" s="226"/>
      <c r="GKI1" s="227"/>
      <c r="GKJ1" s="190"/>
      <c r="GKK1" s="190"/>
      <c r="GKL1" s="190"/>
      <c r="GKM1" s="190"/>
      <c r="GKN1" s="225">
        <f>+'IN PHIẾU THU'!GKO1</f>
        <v>0</v>
      </c>
      <c r="GKO1" s="226"/>
      <c r="GKP1" s="226"/>
      <c r="GKQ1" s="227"/>
      <c r="GKR1" s="190"/>
      <c r="GKS1" s="190"/>
      <c r="GKT1" s="190"/>
      <c r="GKU1" s="190"/>
      <c r="GKV1" s="225">
        <f>+'IN PHIẾU THU'!GKW1</f>
        <v>0</v>
      </c>
      <c r="GKW1" s="226"/>
      <c r="GKX1" s="226"/>
      <c r="GKY1" s="227"/>
      <c r="GKZ1" s="190"/>
      <c r="GLA1" s="190"/>
      <c r="GLB1" s="190"/>
      <c r="GLC1" s="190"/>
      <c r="GLD1" s="225">
        <f>+'IN PHIẾU THU'!GLE1</f>
        <v>0</v>
      </c>
      <c r="GLE1" s="226"/>
      <c r="GLF1" s="226"/>
      <c r="GLG1" s="227"/>
      <c r="GLH1" s="190"/>
      <c r="GLI1" s="190"/>
      <c r="GLJ1" s="190"/>
      <c r="GLK1" s="190"/>
      <c r="GLL1" s="225">
        <f>+'IN PHIẾU THU'!GLM1</f>
        <v>0</v>
      </c>
      <c r="GLM1" s="226"/>
      <c r="GLN1" s="226"/>
      <c r="GLO1" s="227"/>
      <c r="GLP1" s="190"/>
      <c r="GLQ1" s="190"/>
      <c r="GLR1" s="190"/>
      <c r="GLS1" s="190"/>
      <c r="GLT1" s="225">
        <f>+'IN PHIẾU THU'!GLU1</f>
        <v>0</v>
      </c>
      <c r="GLU1" s="226"/>
      <c r="GLV1" s="226"/>
      <c r="GLW1" s="227"/>
      <c r="GLX1" s="190"/>
      <c r="GLY1" s="190"/>
      <c r="GLZ1" s="190"/>
      <c r="GMA1" s="190"/>
      <c r="GMB1" s="225">
        <f>+'IN PHIẾU THU'!GMC1</f>
        <v>0</v>
      </c>
      <c r="GMC1" s="226"/>
      <c r="GMD1" s="226"/>
      <c r="GME1" s="227"/>
      <c r="GMF1" s="190"/>
      <c r="GMG1" s="190"/>
      <c r="GMH1" s="190"/>
      <c r="GMI1" s="190"/>
      <c r="GMJ1" s="225">
        <f>+'IN PHIẾU THU'!GMK1</f>
        <v>0</v>
      </c>
      <c r="GMK1" s="226"/>
      <c r="GML1" s="226"/>
      <c r="GMM1" s="227"/>
      <c r="GMN1" s="190"/>
      <c r="GMO1" s="190"/>
      <c r="GMP1" s="190"/>
      <c r="GMQ1" s="190"/>
      <c r="GMR1" s="225">
        <f>+'IN PHIẾU THU'!GMS1</f>
        <v>0</v>
      </c>
      <c r="GMS1" s="226"/>
      <c r="GMT1" s="226"/>
      <c r="GMU1" s="227"/>
      <c r="GMV1" s="190"/>
      <c r="GMW1" s="190"/>
      <c r="GMX1" s="190"/>
      <c r="GMY1" s="190"/>
      <c r="GMZ1" s="225">
        <f>+'IN PHIẾU THU'!GNA1</f>
        <v>0</v>
      </c>
      <c r="GNA1" s="226"/>
      <c r="GNB1" s="226"/>
      <c r="GNC1" s="227"/>
      <c r="GND1" s="190"/>
      <c r="GNE1" s="190"/>
      <c r="GNF1" s="190"/>
      <c r="GNG1" s="190"/>
      <c r="GNH1" s="225">
        <f>+'IN PHIẾU THU'!GNI1</f>
        <v>0</v>
      </c>
      <c r="GNI1" s="226"/>
      <c r="GNJ1" s="226"/>
      <c r="GNK1" s="227"/>
      <c r="GNL1" s="190"/>
      <c r="GNM1" s="190"/>
      <c r="GNN1" s="190"/>
      <c r="GNO1" s="190"/>
      <c r="GNP1" s="225">
        <f>+'IN PHIẾU THU'!GNQ1</f>
        <v>0</v>
      </c>
      <c r="GNQ1" s="226"/>
      <c r="GNR1" s="226"/>
      <c r="GNS1" s="227"/>
      <c r="GNT1" s="190"/>
      <c r="GNU1" s="190"/>
      <c r="GNV1" s="190"/>
      <c r="GNW1" s="190"/>
      <c r="GNX1" s="225">
        <f>+'IN PHIẾU THU'!GNY1</f>
        <v>0</v>
      </c>
      <c r="GNY1" s="226"/>
      <c r="GNZ1" s="226"/>
      <c r="GOA1" s="227"/>
      <c r="GOB1" s="190"/>
      <c r="GOC1" s="190"/>
      <c r="GOD1" s="190"/>
      <c r="GOE1" s="190"/>
      <c r="GOF1" s="225">
        <f>+'IN PHIẾU THU'!GOG1</f>
        <v>0</v>
      </c>
      <c r="GOG1" s="226"/>
      <c r="GOH1" s="226"/>
      <c r="GOI1" s="227"/>
      <c r="GOJ1" s="190"/>
      <c r="GOK1" s="190"/>
      <c r="GOL1" s="190"/>
      <c r="GOM1" s="190"/>
      <c r="GON1" s="225">
        <f>+'IN PHIẾU THU'!GOO1</f>
        <v>0</v>
      </c>
      <c r="GOO1" s="226"/>
      <c r="GOP1" s="226"/>
      <c r="GOQ1" s="227"/>
      <c r="GOR1" s="190"/>
      <c r="GOS1" s="190"/>
      <c r="GOT1" s="190"/>
      <c r="GOU1" s="190"/>
      <c r="GOV1" s="225">
        <f>+'IN PHIẾU THU'!GOW1</f>
        <v>0</v>
      </c>
      <c r="GOW1" s="226"/>
      <c r="GOX1" s="226"/>
      <c r="GOY1" s="227"/>
      <c r="GOZ1" s="190"/>
      <c r="GPA1" s="190"/>
      <c r="GPB1" s="190"/>
      <c r="GPC1" s="190"/>
      <c r="GPD1" s="225">
        <f>+'IN PHIẾU THU'!GPE1</f>
        <v>0</v>
      </c>
      <c r="GPE1" s="226"/>
      <c r="GPF1" s="226"/>
      <c r="GPG1" s="227"/>
      <c r="GPH1" s="190"/>
      <c r="GPI1" s="190"/>
      <c r="GPJ1" s="190"/>
      <c r="GPK1" s="190"/>
      <c r="GPL1" s="225">
        <f>+'IN PHIẾU THU'!GPM1</f>
        <v>0</v>
      </c>
      <c r="GPM1" s="226"/>
      <c r="GPN1" s="226"/>
      <c r="GPO1" s="227"/>
      <c r="GPP1" s="190"/>
      <c r="GPQ1" s="190"/>
      <c r="GPR1" s="190"/>
      <c r="GPS1" s="190"/>
      <c r="GPT1" s="225">
        <f>+'IN PHIẾU THU'!GPU1</f>
        <v>0</v>
      </c>
      <c r="GPU1" s="226"/>
      <c r="GPV1" s="226"/>
      <c r="GPW1" s="227"/>
      <c r="GPX1" s="190"/>
      <c r="GPY1" s="190"/>
      <c r="GPZ1" s="190"/>
      <c r="GQA1" s="190"/>
      <c r="GQB1" s="225">
        <f>+'IN PHIẾU THU'!GQC1</f>
        <v>0</v>
      </c>
      <c r="GQC1" s="226"/>
      <c r="GQD1" s="226"/>
      <c r="GQE1" s="227"/>
      <c r="GQF1" s="190"/>
      <c r="GQG1" s="190"/>
      <c r="GQH1" s="190"/>
      <c r="GQI1" s="190"/>
      <c r="GQJ1" s="225">
        <f>+'IN PHIẾU THU'!GQK1</f>
        <v>0</v>
      </c>
      <c r="GQK1" s="226"/>
      <c r="GQL1" s="226"/>
      <c r="GQM1" s="227"/>
      <c r="GQN1" s="190"/>
      <c r="GQO1" s="190"/>
      <c r="GQP1" s="190"/>
      <c r="GQQ1" s="190"/>
      <c r="GQR1" s="225">
        <f>+'IN PHIẾU THU'!GQS1</f>
        <v>0</v>
      </c>
      <c r="GQS1" s="226"/>
      <c r="GQT1" s="226"/>
      <c r="GQU1" s="227"/>
      <c r="GQV1" s="190"/>
      <c r="GQW1" s="190"/>
      <c r="GQX1" s="190"/>
      <c r="GQY1" s="190"/>
      <c r="GQZ1" s="225">
        <f>+'IN PHIẾU THU'!GRA1</f>
        <v>0</v>
      </c>
      <c r="GRA1" s="226"/>
      <c r="GRB1" s="226"/>
      <c r="GRC1" s="227"/>
      <c r="GRD1" s="190"/>
      <c r="GRE1" s="190"/>
      <c r="GRF1" s="190"/>
      <c r="GRG1" s="190"/>
      <c r="GRH1" s="225">
        <f>+'IN PHIẾU THU'!GRI1</f>
        <v>0</v>
      </c>
      <c r="GRI1" s="226"/>
      <c r="GRJ1" s="226"/>
      <c r="GRK1" s="227"/>
      <c r="GRL1" s="190"/>
      <c r="GRM1" s="190"/>
      <c r="GRN1" s="190"/>
      <c r="GRO1" s="190"/>
      <c r="GRP1" s="225">
        <f>+'IN PHIẾU THU'!GRQ1</f>
        <v>0</v>
      </c>
      <c r="GRQ1" s="226"/>
      <c r="GRR1" s="226"/>
      <c r="GRS1" s="227"/>
      <c r="GRT1" s="190"/>
      <c r="GRU1" s="190"/>
      <c r="GRV1" s="190"/>
      <c r="GRW1" s="190"/>
      <c r="GRX1" s="225">
        <f>+'IN PHIẾU THU'!GRY1</f>
        <v>0</v>
      </c>
      <c r="GRY1" s="226"/>
      <c r="GRZ1" s="226"/>
      <c r="GSA1" s="227"/>
      <c r="GSB1" s="190"/>
      <c r="GSC1" s="190"/>
      <c r="GSD1" s="190"/>
      <c r="GSE1" s="190"/>
      <c r="GSF1" s="225">
        <f>+'IN PHIẾU THU'!GSG1</f>
        <v>0</v>
      </c>
      <c r="GSG1" s="226"/>
      <c r="GSH1" s="226"/>
      <c r="GSI1" s="227"/>
      <c r="GSJ1" s="190"/>
      <c r="GSK1" s="190"/>
      <c r="GSL1" s="190"/>
      <c r="GSM1" s="190"/>
      <c r="GSN1" s="225">
        <f>+'IN PHIẾU THU'!GSO1</f>
        <v>0</v>
      </c>
      <c r="GSO1" s="226"/>
      <c r="GSP1" s="226"/>
      <c r="GSQ1" s="227"/>
      <c r="GSR1" s="190"/>
      <c r="GSS1" s="190"/>
      <c r="GST1" s="190"/>
      <c r="GSU1" s="190"/>
      <c r="GSV1" s="225">
        <f>+'IN PHIẾU THU'!GSW1</f>
        <v>0</v>
      </c>
      <c r="GSW1" s="226"/>
      <c r="GSX1" s="226"/>
      <c r="GSY1" s="227"/>
      <c r="GSZ1" s="190"/>
      <c r="GTA1" s="190"/>
      <c r="GTB1" s="190"/>
      <c r="GTC1" s="190"/>
      <c r="GTD1" s="225">
        <f>+'IN PHIẾU THU'!GTE1</f>
        <v>0</v>
      </c>
      <c r="GTE1" s="226"/>
      <c r="GTF1" s="226"/>
      <c r="GTG1" s="227"/>
      <c r="GTH1" s="190"/>
      <c r="GTI1" s="190"/>
      <c r="GTJ1" s="190"/>
      <c r="GTK1" s="190"/>
      <c r="GTL1" s="225">
        <f>+'IN PHIẾU THU'!GTM1</f>
        <v>0</v>
      </c>
      <c r="GTM1" s="226"/>
      <c r="GTN1" s="226"/>
      <c r="GTO1" s="227"/>
      <c r="GTP1" s="190"/>
      <c r="GTQ1" s="190"/>
      <c r="GTR1" s="190"/>
      <c r="GTS1" s="190"/>
      <c r="GTT1" s="225">
        <f>+'IN PHIẾU THU'!GTU1</f>
        <v>0</v>
      </c>
      <c r="GTU1" s="226"/>
      <c r="GTV1" s="226"/>
      <c r="GTW1" s="227"/>
      <c r="GTX1" s="190"/>
      <c r="GTY1" s="190"/>
      <c r="GTZ1" s="190"/>
      <c r="GUA1" s="190"/>
      <c r="GUB1" s="225">
        <f>+'IN PHIẾU THU'!GUC1</f>
        <v>0</v>
      </c>
      <c r="GUC1" s="226"/>
      <c r="GUD1" s="226"/>
      <c r="GUE1" s="227"/>
      <c r="GUF1" s="190"/>
      <c r="GUG1" s="190"/>
      <c r="GUH1" s="190"/>
      <c r="GUI1" s="190"/>
      <c r="GUJ1" s="225">
        <f>+'IN PHIẾU THU'!GUK1</f>
        <v>0</v>
      </c>
      <c r="GUK1" s="226"/>
      <c r="GUL1" s="226"/>
      <c r="GUM1" s="227"/>
      <c r="GUN1" s="190"/>
      <c r="GUO1" s="190"/>
      <c r="GUP1" s="190"/>
      <c r="GUQ1" s="190"/>
      <c r="GUR1" s="225">
        <f>+'IN PHIẾU THU'!GUS1</f>
        <v>0</v>
      </c>
      <c r="GUS1" s="226"/>
      <c r="GUT1" s="226"/>
      <c r="GUU1" s="227"/>
      <c r="GUV1" s="190"/>
      <c r="GUW1" s="190"/>
      <c r="GUX1" s="190"/>
      <c r="GUY1" s="190"/>
      <c r="GUZ1" s="225">
        <f>+'IN PHIẾU THU'!GVA1</f>
        <v>0</v>
      </c>
      <c r="GVA1" s="226"/>
      <c r="GVB1" s="226"/>
      <c r="GVC1" s="227"/>
      <c r="GVD1" s="190"/>
      <c r="GVE1" s="190"/>
      <c r="GVF1" s="190"/>
      <c r="GVG1" s="190"/>
      <c r="GVH1" s="225">
        <f>+'IN PHIẾU THU'!GVI1</f>
        <v>0</v>
      </c>
      <c r="GVI1" s="226"/>
      <c r="GVJ1" s="226"/>
      <c r="GVK1" s="227"/>
      <c r="GVL1" s="190"/>
      <c r="GVM1" s="190"/>
      <c r="GVN1" s="190"/>
      <c r="GVO1" s="190"/>
      <c r="GVP1" s="225">
        <f>+'IN PHIẾU THU'!GVQ1</f>
        <v>0</v>
      </c>
      <c r="GVQ1" s="226"/>
      <c r="GVR1" s="226"/>
      <c r="GVS1" s="227"/>
      <c r="GVT1" s="190"/>
      <c r="GVU1" s="190"/>
      <c r="GVV1" s="190"/>
      <c r="GVW1" s="190"/>
      <c r="GVX1" s="225">
        <f>+'IN PHIẾU THU'!GVY1</f>
        <v>0</v>
      </c>
      <c r="GVY1" s="226"/>
      <c r="GVZ1" s="226"/>
      <c r="GWA1" s="227"/>
      <c r="GWB1" s="190"/>
      <c r="GWC1" s="190"/>
      <c r="GWD1" s="190"/>
      <c r="GWE1" s="190"/>
      <c r="GWF1" s="225">
        <f>+'IN PHIẾU THU'!GWG1</f>
        <v>0</v>
      </c>
      <c r="GWG1" s="226"/>
      <c r="GWH1" s="226"/>
      <c r="GWI1" s="227"/>
      <c r="GWJ1" s="190"/>
      <c r="GWK1" s="190"/>
      <c r="GWL1" s="190"/>
      <c r="GWM1" s="190"/>
      <c r="GWN1" s="225">
        <f>+'IN PHIẾU THU'!GWO1</f>
        <v>0</v>
      </c>
      <c r="GWO1" s="226"/>
      <c r="GWP1" s="226"/>
      <c r="GWQ1" s="227"/>
      <c r="GWR1" s="190"/>
      <c r="GWS1" s="190"/>
      <c r="GWT1" s="190"/>
      <c r="GWU1" s="190"/>
      <c r="GWV1" s="225">
        <f>+'IN PHIẾU THU'!GWW1</f>
        <v>0</v>
      </c>
      <c r="GWW1" s="226"/>
      <c r="GWX1" s="226"/>
      <c r="GWY1" s="227"/>
      <c r="GWZ1" s="190"/>
      <c r="GXA1" s="190"/>
      <c r="GXB1" s="190"/>
      <c r="GXC1" s="190"/>
      <c r="GXD1" s="225">
        <f>+'IN PHIẾU THU'!GXE1</f>
        <v>0</v>
      </c>
      <c r="GXE1" s="226"/>
      <c r="GXF1" s="226"/>
      <c r="GXG1" s="227"/>
      <c r="GXH1" s="190"/>
      <c r="GXI1" s="190"/>
      <c r="GXJ1" s="190"/>
      <c r="GXK1" s="190"/>
      <c r="GXL1" s="225">
        <f>+'IN PHIẾU THU'!GXM1</f>
        <v>0</v>
      </c>
      <c r="GXM1" s="226"/>
      <c r="GXN1" s="226"/>
      <c r="GXO1" s="227"/>
      <c r="GXP1" s="190"/>
      <c r="GXQ1" s="190"/>
      <c r="GXR1" s="190"/>
      <c r="GXS1" s="190"/>
      <c r="GXT1" s="225">
        <f>+'IN PHIẾU THU'!GXU1</f>
        <v>0</v>
      </c>
      <c r="GXU1" s="226"/>
      <c r="GXV1" s="226"/>
      <c r="GXW1" s="227"/>
      <c r="GXX1" s="190"/>
      <c r="GXY1" s="190"/>
      <c r="GXZ1" s="190"/>
      <c r="GYA1" s="190"/>
      <c r="GYB1" s="225">
        <f>+'IN PHIẾU THU'!GYC1</f>
        <v>0</v>
      </c>
      <c r="GYC1" s="226"/>
      <c r="GYD1" s="226"/>
      <c r="GYE1" s="227"/>
      <c r="GYF1" s="190"/>
      <c r="GYG1" s="190"/>
      <c r="GYH1" s="190"/>
      <c r="GYI1" s="190"/>
      <c r="GYJ1" s="225">
        <f>+'IN PHIẾU THU'!GYK1</f>
        <v>0</v>
      </c>
      <c r="GYK1" s="226"/>
      <c r="GYL1" s="226"/>
      <c r="GYM1" s="227"/>
      <c r="GYN1" s="190"/>
      <c r="GYO1" s="190"/>
      <c r="GYP1" s="190"/>
      <c r="GYQ1" s="190"/>
      <c r="GYR1" s="225">
        <f>+'IN PHIẾU THU'!GYS1</f>
        <v>0</v>
      </c>
      <c r="GYS1" s="226"/>
      <c r="GYT1" s="226"/>
      <c r="GYU1" s="227"/>
      <c r="GYV1" s="190"/>
      <c r="GYW1" s="190"/>
      <c r="GYX1" s="190"/>
      <c r="GYY1" s="190"/>
      <c r="GYZ1" s="225">
        <f>+'IN PHIẾU THU'!GZA1</f>
        <v>0</v>
      </c>
      <c r="GZA1" s="226"/>
      <c r="GZB1" s="226"/>
      <c r="GZC1" s="227"/>
      <c r="GZD1" s="190"/>
      <c r="GZE1" s="190"/>
      <c r="GZF1" s="190"/>
      <c r="GZG1" s="190"/>
      <c r="GZH1" s="225">
        <f>+'IN PHIẾU THU'!GZI1</f>
        <v>0</v>
      </c>
      <c r="GZI1" s="226"/>
      <c r="GZJ1" s="226"/>
      <c r="GZK1" s="227"/>
      <c r="GZL1" s="190"/>
      <c r="GZM1" s="190"/>
      <c r="GZN1" s="190"/>
      <c r="GZO1" s="190"/>
      <c r="GZP1" s="225">
        <f>+'IN PHIẾU THU'!GZQ1</f>
        <v>0</v>
      </c>
      <c r="GZQ1" s="226"/>
      <c r="GZR1" s="226"/>
      <c r="GZS1" s="227"/>
      <c r="GZT1" s="190"/>
      <c r="GZU1" s="190"/>
      <c r="GZV1" s="190"/>
      <c r="GZW1" s="190"/>
      <c r="GZX1" s="225">
        <f>+'IN PHIẾU THU'!GZY1</f>
        <v>0</v>
      </c>
      <c r="GZY1" s="226"/>
      <c r="GZZ1" s="226"/>
      <c r="HAA1" s="227"/>
      <c r="HAB1" s="190"/>
      <c r="HAC1" s="190"/>
      <c r="HAD1" s="190"/>
      <c r="HAE1" s="190"/>
      <c r="HAF1" s="225">
        <f>+'IN PHIẾU THU'!HAG1</f>
        <v>0</v>
      </c>
      <c r="HAG1" s="226"/>
      <c r="HAH1" s="226"/>
      <c r="HAI1" s="227"/>
      <c r="HAJ1" s="190"/>
      <c r="HAK1" s="190"/>
      <c r="HAL1" s="190"/>
      <c r="HAM1" s="190"/>
      <c r="HAN1" s="225">
        <f>+'IN PHIẾU THU'!HAO1</f>
        <v>0</v>
      </c>
      <c r="HAO1" s="226"/>
      <c r="HAP1" s="226"/>
      <c r="HAQ1" s="227"/>
      <c r="HAR1" s="190"/>
      <c r="HAS1" s="190"/>
      <c r="HAT1" s="190"/>
      <c r="HAU1" s="190"/>
      <c r="HAV1" s="225">
        <f>+'IN PHIẾU THU'!HAW1</f>
        <v>0</v>
      </c>
      <c r="HAW1" s="226"/>
      <c r="HAX1" s="226"/>
      <c r="HAY1" s="227"/>
      <c r="HAZ1" s="190"/>
      <c r="HBA1" s="190"/>
      <c r="HBB1" s="190"/>
      <c r="HBC1" s="190"/>
      <c r="HBD1" s="225">
        <f>+'IN PHIẾU THU'!HBE1</f>
        <v>0</v>
      </c>
      <c r="HBE1" s="226"/>
      <c r="HBF1" s="226"/>
      <c r="HBG1" s="227"/>
      <c r="HBH1" s="190"/>
      <c r="HBI1" s="190"/>
      <c r="HBJ1" s="190"/>
      <c r="HBK1" s="190"/>
      <c r="HBL1" s="225">
        <f>+'IN PHIẾU THU'!HBM1</f>
        <v>0</v>
      </c>
      <c r="HBM1" s="226"/>
      <c r="HBN1" s="226"/>
      <c r="HBO1" s="227"/>
      <c r="HBP1" s="190"/>
      <c r="HBQ1" s="190"/>
      <c r="HBR1" s="190"/>
      <c r="HBS1" s="190"/>
      <c r="HBT1" s="225">
        <f>+'IN PHIẾU THU'!HBU1</f>
        <v>0</v>
      </c>
      <c r="HBU1" s="226"/>
      <c r="HBV1" s="226"/>
      <c r="HBW1" s="227"/>
      <c r="HBX1" s="190"/>
      <c r="HBY1" s="190"/>
      <c r="HBZ1" s="190"/>
      <c r="HCA1" s="190"/>
      <c r="HCB1" s="225">
        <f>+'IN PHIẾU THU'!HCC1</f>
        <v>0</v>
      </c>
      <c r="HCC1" s="226"/>
      <c r="HCD1" s="226"/>
      <c r="HCE1" s="227"/>
      <c r="HCF1" s="190"/>
      <c r="HCG1" s="190"/>
      <c r="HCH1" s="190"/>
      <c r="HCI1" s="190"/>
      <c r="HCJ1" s="225">
        <f>+'IN PHIẾU THU'!HCK1</f>
        <v>0</v>
      </c>
      <c r="HCK1" s="226"/>
      <c r="HCL1" s="226"/>
      <c r="HCM1" s="227"/>
      <c r="HCN1" s="190"/>
      <c r="HCO1" s="190"/>
      <c r="HCP1" s="190"/>
      <c r="HCQ1" s="190"/>
      <c r="HCR1" s="225">
        <f>+'IN PHIẾU THU'!HCS1</f>
        <v>0</v>
      </c>
      <c r="HCS1" s="226"/>
      <c r="HCT1" s="226"/>
      <c r="HCU1" s="227"/>
      <c r="HCV1" s="190"/>
      <c r="HCW1" s="190"/>
      <c r="HCX1" s="190"/>
      <c r="HCY1" s="190"/>
      <c r="HCZ1" s="225">
        <f>+'IN PHIẾU THU'!HDA1</f>
        <v>0</v>
      </c>
      <c r="HDA1" s="226"/>
      <c r="HDB1" s="226"/>
      <c r="HDC1" s="227"/>
      <c r="HDD1" s="190"/>
      <c r="HDE1" s="190"/>
      <c r="HDF1" s="190"/>
      <c r="HDG1" s="190"/>
      <c r="HDH1" s="225">
        <f>+'IN PHIẾU THU'!HDI1</f>
        <v>0</v>
      </c>
      <c r="HDI1" s="226"/>
      <c r="HDJ1" s="226"/>
      <c r="HDK1" s="227"/>
      <c r="HDL1" s="190"/>
      <c r="HDM1" s="190"/>
      <c r="HDN1" s="190"/>
      <c r="HDO1" s="190"/>
      <c r="HDP1" s="225">
        <f>+'IN PHIẾU THU'!HDQ1</f>
        <v>0</v>
      </c>
      <c r="HDQ1" s="226"/>
      <c r="HDR1" s="226"/>
      <c r="HDS1" s="227"/>
      <c r="HDT1" s="190"/>
      <c r="HDU1" s="190"/>
      <c r="HDV1" s="190"/>
      <c r="HDW1" s="190"/>
      <c r="HDX1" s="225">
        <f>+'IN PHIẾU THU'!HDY1</f>
        <v>0</v>
      </c>
      <c r="HDY1" s="226"/>
      <c r="HDZ1" s="226"/>
      <c r="HEA1" s="227"/>
      <c r="HEB1" s="190"/>
      <c r="HEC1" s="190"/>
      <c r="HED1" s="190"/>
      <c r="HEE1" s="190"/>
      <c r="HEF1" s="225">
        <f>+'IN PHIẾU THU'!HEG1</f>
        <v>0</v>
      </c>
      <c r="HEG1" s="226"/>
      <c r="HEH1" s="226"/>
      <c r="HEI1" s="227"/>
      <c r="HEJ1" s="190"/>
      <c r="HEK1" s="190"/>
      <c r="HEL1" s="190"/>
      <c r="HEM1" s="190"/>
      <c r="HEN1" s="225">
        <f>+'IN PHIẾU THU'!HEO1</f>
        <v>0</v>
      </c>
      <c r="HEO1" s="226"/>
      <c r="HEP1" s="226"/>
      <c r="HEQ1" s="227"/>
      <c r="HER1" s="190"/>
      <c r="HES1" s="190"/>
      <c r="HET1" s="190"/>
      <c r="HEU1" s="190"/>
      <c r="HEV1" s="225">
        <f>+'IN PHIẾU THU'!HEW1</f>
        <v>0</v>
      </c>
      <c r="HEW1" s="226"/>
      <c r="HEX1" s="226"/>
      <c r="HEY1" s="227"/>
      <c r="HEZ1" s="190"/>
      <c r="HFA1" s="190"/>
      <c r="HFB1" s="190"/>
      <c r="HFC1" s="190"/>
      <c r="HFD1" s="225">
        <f>+'IN PHIẾU THU'!HFE1</f>
        <v>0</v>
      </c>
      <c r="HFE1" s="226"/>
      <c r="HFF1" s="226"/>
      <c r="HFG1" s="227"/>
      <c r="HFH1" s="190"/>
      <c r="HFI1" s="190"/>
      <c r="HFJ1" s="190"/>
      <c r="HFK1" s="190"/>
      <c r="HFL1" s="225">
        <f>+'IN PHIẾU THU'!HFM1</f>
        <v>0</v>
      </c>
      <c r="HFM1" s="226"/>
      <c r="HFN1" s="226"/>
      <c r="HFO1" s="227"/>
      <c r="HFP1" s="190"/>
      <c r="HFQ1" s="190"/>
      <c r="HFR1" s="190"/>
      <c r="HFS1" s="190"/>
      <c r="HFT1" s="225">
        <f>+'IN PHIẾU THU'!HFU1</f>
        <v>0</v>
      </c>
      <c r="HFU1" s="226"/>
      <c r="HFV1" s="226"/>
      <c r="HFW1" s="227"/>
      <c r="HFX1" s="190"/>
      <c r="HFY1" s="190"/>
      <c r="HFZ1" s="190"/>
      <c r="HGA1" s="190"/>
      <c r="HGB1" s="225">
        <f>+'IN PHIẾU THU'!HGC1</f>
        <v>0</v>
      </c>
      <c r="HGC1" s="226"/>
      <c r="HGD1" s="226"/>
      <c r="HGE1" s="227"/>
      <c r="HGF1" s="190"/>
      <c r="HGG1" s="190"/>
      <c r="HGH1" s="190"/>
      <c r="HGI1" s="190"/>
      <c r="HGJ1" s="225">
        <f>+'IN PHIẾU THU'!HGK1</f>
        <v>0</v>
      </c>
      <c r="HGK1" s="226"/>
      <c r="HGL1" s="226"/>
      <c r="HGM1" s="227"/>
      <c r="HGN1" s="190"/>
      <c r="HGO1" s="190"/>
      <c r="HGP1" s="190"/>
      <c r="HGQ1" s="190"/>
      <c r="HGR1" s="225">
        <f>+'IN PHIẾU THU'!HGS1</f>
        <v>0</v>
      </c>
      <c r="HGS1" s="226"/>
      <c r="HGT1" s="226"/>
      <c r="HGU1" s="227"/>
      <c r="HGV1" s="190"/>
      <c r="HGW1" s="190"/>
      <c r="HGX1" s="190"/>
      <c r="HGY1" s="190"/>
      <c r="HGZ1" s="225">
        <f>+'IN PHIẾU THU'!HHA1</f>
        <v>0</v>
      </c>
      <c r="HHA1" s="226"/>
      <c r="HHB1" s="226"/>
      <c r="HHC1" s="227"/>
      <c r="HHD1" s="190"/>
      <c r="HHE1" s="190"/>
      <c r="HHF1" s="190"/>
      <c r="HHG1" s="190"/>
      <c r="HHH1" s="225">
        <f>+'IN PHIẾU THU'!HHI1</f>
        <v>0</v>
      </c>
      <c r="HHI1" s="226"/>
      <c r="HHJ1" s="226"/>
      <c r="HHK1" s="227"/>
      <c r="HHL1" s="190"/>
      <c r="HHM1" s="190"/>
      <c r="HHN1" s="190"/>
      <c r="HHO1" s="190"/>
      <c r="HHP1" s="225">
        <f>+'IN PHIẾU THU'!HHQ1</f>
        <v>0</v>
      </c>
      <c r="HHQ1" s="226"/>
      <c r="HHR1" s="226"/>
      <c r="HHS1" s="227"/>
      <c r="HHT1" s="190"/>
      <c r="HHU1" s="190"/>
      <c r="HHV1" s="190"/>
      <c r="HHW1" s="190"/>
      <c r="HHX1" s="225">
        <f>+'IN PHIẾU THU'!HHY1</f>
        <v>0</v>
      </c>
      <c r="HHY1" s="226"/>
      <c r="HHZ1" s="226"/>
      <c r="HIA1" s="227"/>
      <c r="HIB1" s="190"/>
      <c r="HIC1" s="190"/>
      <c r="HID1" s="190"/>
      <c r="HIE1" s="190"/>
      <c r="HIF1" s="225">
        <f>+'IN PHIẾU THU'!HIG1</f>
        <v>0</v>
      </c>
      <c r="HIG1" s="226"/>
      <c r="HIH1" s="226"/>
      <c r="HII1" s="227"/>
      <c r="HIJ1" s="190"/>
      <c r="HIK1" s="190"/>
      <c r="HIL1" s="190"/>
      <c r="HIM1" s="190"/>
      <c r="HIN1" s="225">
        <f>+'IN PHIẾU THU'!HIO1</f>
        <v>0</v>
      </c>
      <c r="HIO1" s="226"/>
      <c r="HIP1" s="226"/>
      <c r="HIQ1" s="227"/>
      <c r="HIR1" s="190"/>
      <c r="HIS1" s="190"/>
      <c r="HIT1" s="190"/>
      <c r="HIU1" s="190"/>
      <c r="HIV1" s="225">
        <f>+'IN PHIẾU THU'!HIW1</f>
        <v>0</v>
      </c>
      <c r="HIW1" s="226"/>
      <c r="HIX1" s="226"/>
      <c r="HIY1" s="227"/>
      <c r="HIZ1" s="190"/>
      <c r="HJA1" s="190"/>
      <c r="HJB1" s="190"/>
      <c r="HJC1" s="190"/>
      <c r="HJD1" s="225">
        <f>+'IN PHIẾU THU'!HJE1</f>
        <v>0</v>
      </c>
      <c r="HJE1" s="226"/>
      <c r="HJF1" s="226"/>
      <c r="HJG1" s="227"/>
      <c r="HJH1" s="190"/>
      <c r="HJI1" s="190"/>
      <c r="HJJ1" s="190"/>
      <c r="HJK1" s="190"/>
      <c r="HJL1" s="225">
        <f>+'IN PHIẾU THU'!HJM1</f>
        <v>0</v>
      </c>
      <c r="HJM1" s="226"/>
      <c r="HJN1" s="226"/>
      <c r="HJO1" s="227"/>
      <c r="HJP1" s="190"/>
      <c r="HJQ1" s="190"/>
      <c r="HJR1" s="190"/>
      <c r="HJS1" s="190"/>
      <c r="HJT1" s="225">
        <f>+'IN PHIẾU THU'!HJU1</f>
        <v>0</v>
      </c>
      <c r="HJU1" s="226"/>
      <c r="HJV1" s="226"/>
      <c r="HJW1" s="227"/>
      <c r="HJX1" s="190"/>
      <c r="HJY1" s="190"/>
      <c r="HJZ1" s="190"/>
      <c r="HKA1" s="190"/>
      <c r="HKB1" s="225">
        <f>+'IN PHIẾU THU'!HKC1</f>
        <v>0</v>
      </c>
      <c r="HKC1" s="226"/>
      <c r="HKD1" s="226"/>
      <c r="HKE1" s="227"/>
      <c r="HKF1" s="190"/>
      <c r="HKG1" s="190"/>
      <c r="HKH1" s="190"/>
      <c r="HKI1" s="190"/>
      <c r="HKJ1" s="225">
        <f>+'IN PHIẾU THU'!HKK1</f>
        <v>0</v>
      </c>
      <c r="HKK1" s="226"/>
      <c r="HKL1" s="226"/>
      <c r="HKM1" s="227"/>
      <c r="HKN1" s="190"/>
      <c r="HKO1" s="190"/>
      <c r="HKP1" s="190"/>
      <c r="HKQ1" s="190"/>
      <c r="HKR1" s="225">
        <f>+'IN PHIẾU THU'!HKS1</f>
        <v>0</v>
      </c>
      <c r="HKS1" s="226"/>
      <c r="HKT1" s="226"/>
      <c r="HKU1" s="227"/>
      <c r="HKV1" s="190"/>
      <c r="HKW1" s="190"/>
      <c r="HKX1" s="190"/>
      <c r="HKY1" s="190"/>
      <c r="HKZ1" s="225">
        <f>+'IN PHIẾU THU'!HLA1</f>
        <v>0</v>
      </c>
      <c r="HLA1" s="226"/>
      <c r="HLB1" s="226"/>
      <c r="HLC1" s="227"/>
      <c r="HLD1" s="190"/>
      <c r="HLE1" s="190"/>
      <c r="HLF1" s="190"/>
      <c r="HLG1" s="190"/>
      <c r="HLH1" s="225">
        <f>+'IN PHIẾU THU'!HLI1</f>
        <v>0</v>
      </c>
      <c r="HLI1" s="226"/>
      <c r="HLJ1" s="226"/>
      <c r="HLK1" s="227"/>
      <c r="HLL1" s="190"/>
      <c r="HLM1" s="190"/>
      <c r="HLN1" s="190"/>
      <c r="HLO1" s="190"/>
      <c r="HLP1" s="225">
        <f>+'IN PHIẾU THU'!HLQ1</f>
        <v>0</v>
      </c>
      <c r="HLQ1" s="226"/>
      <c r="HLR1" s="226"/>
      <c r="HLS1" s="227"/>
      <c r="HLT1" s="190"/>
      <c r="HLU1" s="190"/>
      <c r="HLV1" s="190"/>
      <c r="HLW1" s="190"/>
      <c r="HLX1" s="225">
        <f>+'IN PHIẾU THU'!HLY1</f>
        <v>0</v>
      </c>
      <c r="HLY1" s="226"/>
      <c r="HLZ1" s="226"/>
      <c r="HMA1" s="227"/>
      <c r="HMB1" s="190"/>
      <c r="HMC1" s="190"/>
      <c r="HMD1" s="190"/>
      <c r="HME1" s="190"/>
      <c r="HMF1" s="225">
        <f>+'IN PHIẾU THU'!HMG1</f>
        <v>0</v>
      </c>
      <c r="HMG1" s="226"/>
      <c r="HMH1" s="226"/>
      <c r="HMI1" s="227"/>
      <c r="HMJ1" s="190"/>
      <c r="HMK1" s="190"/>
      <c r="HML1" s="190"/>
      <c r="HMM1" s="190"/>
      <c r="HMN1" s="225">
        <f>+'IN PHIẾU THU'!HMO1</f>
        <v>0</v>
      </c>
      <c r="HMO1" s="226"/>
      <c r="HMP1" s="226"/>
      <c r="HMQ1" s="227"/>
      <c r="HMR1" s="190"/>
      <c r="HMS1" s="190"/>
      <c r="HMT1" s="190"/>
      <c r="HMU1" s="190"/>
      <c r="HMV1" s="225">
        <f>+'IN PHIẾU THU'!HMW1</f>
        <v>0</v>
      </c>
      <c r="HMW1" s="226"/>
      <c r="HMX1" s="226"/>
      <c r="HMY1" s="227"/>
      <c r="HMZ1" s="190"/>
      <c r="HNA1" s="190"/>
      <c r="HNB1" s="190"/>
      <c r="HNC1" s="190"/>
      <c r="HND1" s="225">
        <f>+'IN PHIẾU THU'!HNE1</f>
        <v>0</v>
      </c>
      <c r="HNE1" s="226"/>
      <c r="HNF1" s="226"/>
      <c r="HNG1" s="227"/>
      <c r="HNH1" s="190"/>
      <c r="HNI1" s="190"/>
      <c r="HNJ1" s="190"/>
      <c r="HNK1" s="190"/>
      <c r="HNL1" s="225">
        <f>+'IN PHIẾU THU'!HNM1</f>
        <v>0</v>
      </c>
      <c r="HNM1" s="226"/>
      <c r="HNN1" s="226"/>
      <c r="HNO1" s="227"/>
      <c r="HNP1" s="190"/>
      <c r="HNQ1" s="190"/>
      <c r="HNR1" s="190"/>
      <c r="HNS1" s="190"/>
      <c r="HNT1" s="225">
        <f>+'IN PHIẾU THU'!HNU1</f>
        <v>0</v>
      </c>
      <c r="HNU1" s="226"/>
      <c r="HNV1" s="226"/>
      <c r="HNW1" s="227"/>
      <c r="HNX1" s="190"/>
      <c r="HNY1" s="190"/>
      <c r="HNZ1" s="190"/>
      <c r="HOA1" s="190"/>
      <c r="HOB1" s="225">
        <f>+'IN PHIẾU THU'!HOC1</f>
        <v>0</v>
      </c>
      <c r="HOC1" s="226"/>
      <c r="HOD1" s="226"/>
      <c r="HOE1" s="227"/>
      <c r="HOF1" s="190"/>
      <c r="HOG1" s="190"/>
      <c r="HOH1" s="190"/>
      <c r="HOI1" s="190"/>
      <c r="HOJ1" s="225">
        <f>+'IN PHIẾU THU'!HOK1</f>
        <v>0</v>
      </c>
      <c r="HOK1" s="226"/>
      <c r="HOL1" s="226"/>
      <c r="HOM1" s="227"/>
      <c r="HON1" s="190"/>
      <c r="HOO1" s="190"/>
      <c r="HOP1" s="190"/>
      <c r="HOQ1" s="190"/>
      <c r="HOR1" s="225">
        <f>+'IN PHIẾU THU'!HOS1</f>
        <v>0</v>
      </c>
      <c r="HOS1" s="226"/>
      <c r="HOT1" s="226"/>
      <c r="HOU1" s="227"/>
      <c r="HOV1" s="190"/>
      <c r="HOW1" s="190"/>
      <c r="HOX1" s="190"/>
      <c r="HOY1" s="190"/>
      <c r="HOZ1" s="225">
        <f>+'IN PHIẾU THU'!HPA1</f>
        <v>0</v>
      </c>
      <c r="HPA1" s="226"/>
      <c r="HPB1" s="226"/>
      <c r="HPC1" s="227"/>
      <c r="HPD1" s="190"/>
      <c r="HPE1" s="190"/>
      <c r="HPF1" s="190"/>
      <c r="HPG1" s="190"/>
      <c r="HPH1" s="225">
        <f>+'IN PHIẾU THU'!HPI1</f>
        <v>0</v>
      </c>
      <c r="HPI1" s="226"/>
      <c r="HPJ1" s="226"/>
      <c r="HPK1" s="227"/>
      <c r="HPL1" s="190"/>
      <c r="HPM1" s="190"/>
      <c r="HPN1" s="190"/>
      <c r="HPO1" s="190"/>
      <c r="HPP1" s="225">
        <f>+'IN PHIẾU THU'!HPQ1</f>
        <v>0</v>
      </c>
      <c r="HPQ1" s="226"/>
      <c r="HPR1" s="226"/>
      <c r="HPS1" s="227"/>
      <c r="HPT1" s="190"/>
      <c r="HPU1" s="190"/>
      <c r="HPV1" s="190"/>
      <c r="HPW1" s="190"/>
      <c r="HPX1" s="225">
        <f>+'IN PHIẾU THU'!HPY1</f>
        <v>0</v>
      </c>
      <c r="HPY1" s="226"/>
      <c r="HPZ1" s="226"/>
      <c r="HQA1" s="227"/>
      <c r="HQB1" s="190"/>
      <c r="HQC1" s="190"/>
      <c r="HQD1" s="190"/>
      <c r="HQE1" s="190"/>
      <c r="HQF1" s="225">
        <f>+'IN PHIẾU THU'!HQG1</f>
        <v>0</v>
      </c>
      <c r="HQG1" s="226"/>
      <c r="HQH1" s="226"/>
      <c r="HQI1" s="227"/>
      <c r="HQJ1" s="190"/>
      <c r="HQK1" s="190"/>
      <c r="HQL1" s="190"/>
      <c r="HQM1" s="190"/>
      <c r="HQN1" s="225">
        <f>+'IN PHIẾU THU'!HQO1</f>
        <v>0</v>
      </c>
      <c r="HQO1" s="226"/>
      <c r="HQP1" s="226"/>
      <c r="HQQ1" s="227"/>
      <c r="HQR1" s="190"/>
      <c r="HQS1" s="190"/>
      <c r="HQT1" s="190"/>
      <c r="HQU1" s="190"/>
      <c r="HQV1" s="225">
        <f>+'IN PHIẾU THU'!HQW1</f>
        <v>0</v>
      </c>
      <c r="HQW1" s="226"/>
      <c r="HQX1" s="226"/>
      <c r="HQY1" s="227"/>
      <c r="HQZ1" s="190"/>
      <c r="HRA1" s="190"/>
      <c r="HRB1" s="190"/>
      <c r="HRC1" s="190"/>
      <c r="HRD1" s="225">
        <f>+'IN PHIẾU THU'!HRE1</f>
        <v>0</v>
      </c>
      <c r="HRE1" s="226"/>
      <c r="HRF1" s="226"/>
      <c r="HRG1" s="227"/>
      <c r="HRH1" s="190"/>
      <c r="HRI1" s="190"/>
      <c r="HRJ1" s="190"/>
      <c r="HRK1" s="190"/>
      <c r="HRL1" s="225">
        <f>+'IN PHIẾU THU'!HRM1</f>
        <v>0</v>
      </c>
      <c r="HRM1" s="226"/>
      <c r="HRN1" s="226"/>
      <c r="HRO1" s="227"/>
      <c r="HRP1" s="190"/>
      <c r="HRQ1" s="190"/>
      <c r="HRR1" s="190"/>
      <c r="HRS1" s="190"/>
      <c r="HRT1" s="225">
        <f>+'IN PHIẾU THU'!HRU1</f>
        <v>0</v>
      </c>
      <c r="HRU1" s="226"/>
      <c r="HRV1" s="226"/>
      <c r="HRW1" s="227"/>
      <c r="HRX1" s="190"/>
      <c r="HRY1" s="190"/>
      <c r="HRZ1" s="190"/>
      <c r="HSA1" s="190"/>
      <c r="HSB1" s="225">
        <f>+'IN PHIẾU THU'!HSC1</f>
        <v>0</v>
      </c>
      <c r="HSC1" s="226"/>
      <c r="HSD1" s="226"/>
      <c r="HSE1" s="227"/>
      <c r="HSF1" s="190"/>
      <c r="HSG1" s="190"/>
      <c r="HSH1" s="190"/>
      <c r="HSI1" s="190"/>
      <c r="HSJ1" s="225">
        <f>+'IN PHIẾU THU'!HSK1</f>
        <v>0</v>
      </c>
      <c r="HSK1" s="226"/>
      <c r="HSL1" s="226"/>
      <c r="HSM1" s="227"/>
      <c r="HSN1" s="190"/>
      <c r="HSO1" s="190"/>
      <c r="HSP1" s="190"/>
      <c r="HSQ1" s="190"/>
      <c r="HSR1" s="225">
        <f>+'IN PHIẾU THU'!HSS1</f>
        <v>0</v>
      </c>
      <c r="HSS1" s="226"/>
      <c r="HST1" s="226"/>
      <c r="HSU1" s="227"/>
      <c r="HSV1" s="190"/>
      <c r="HSW1" s="190"/>
      <c r="HSX1" s="190"/>
      <c r="HSY1" s="190"/>
      <c r="HSZ1" s="225">
        <f>+'IN PHIẾU THU'!HTA1</f>
        <v>0</v>
      </c>
      <c r="HTA1" s="226"/>
      <c r="HTB1" s="226"/>
      <c r="HTC1" s="227"/>
      <c r="HTD1" s="190"/>
      <c r="HTE1" s="190"/>
      <c r="HTF1" s="190"/>
      <c r="HTG1" s="190"/>
      <c r="HTH1" s="225">
        <f>+'IN PHIẾU THU'!HTI1</f>
        <v>0</v>
      </c>
      <c r="HTI1" s="226"/>
      <c r="HTJ1" s="226"/>
      <c r="HTK1" s="227"/>
      <c r="HTL1" s="190"/>
      <c r="HTM1" s="190"/>
      <c r="HTN1" s="190"/>
      <c r="HTO1" s="190"/>
      <c r="HTP1" s="225">
        <f>+'IN PHIẾU THU'!HTQ1</f>
        <v>0</v>
      </c>
      <c r="HTQ1" s="226"/>
      <c r="HTR1" s="226"/>
      <c r="HTS1" s="227"/>
      <c r="HTT1" s="190"/>
      <c r="HTU1" s="190"/>
      <c r="HTV1" s="190"/>
      <c r="HTW1" s="190"/>
      <c r="HTX1" s="225">
        <f>+'IN PHIẾU THU'!HTY1</f>
        <v>0</v>
      </c>
      <c r="HTY1" s="226"/>
      <c r="HTZ1" s="226"/>
      <c r="HUA1" s="227"/>
      <c r="HUB1" s="190"/>
      <c r="HUC1" s="190"/>
      <c r="HUD1" s="190"/>
      <c r="HUE1" s="190"/>
      <c r="HUF1" s="225">
        <f>+'IN PHIẾU THU'!HUG1</f>
        <v>0</v>
      </c>
      <c r="HUG1" s="226"/>
      <c r="HUH1" s="226"/>
      <c r="HUI1" s="227"/>
      <c r="HUJ1" s="190"/>
      <c r="HUK1" s="190"/>
      <c r="HUL1" s="190"/>
      <c r="HUM1" s="190"/>
      <c r="HUN1" s="225">
        <f>+'IN PHIẾU THU'!HUO1</f>
        <v>0</v>
      </c>
      <c r="HUO1" s="226"/>
      <c r="HUP1" s="226"/>
      <c r="HUQ1" s="227"/>
      <c r="HUR1" s="190"/>
      <c r="HUS1" s="190"/>
      <c r="HUT1" s="190"/>
      <c r="HUU1" s="190"/>
      <c r="HUV1" s="225">
        <f>+'IN PHIẾU THU'!HUW1</f>
        <v>0</v>
      </c>
      <c r="HUW1" s="226"/>
      <c r="HUX1" s="226"/>
      <c r="HUY1" s="227"/>
      <c r="HUZ1" s="190"/>
      <c r="HVA1" s="190"/>
      <c r="HVB1" s="190"/>
      <c r="HVC1" s="190"/>
      <c r="HVD1" s="225">
        <f>+'IN PHIẾU THU'!HVE1</f>
        <v>0</v>
      </c>
      <c r="HVE1" s="226"/>
      <c r="HVF1" s="226"/>
      <c r="HVG1" s="227"/>
      <c r="HVH1" s="190"/>
      <c r="HVI1" s="190"/>
      <c r="HVJ1" s="190"/>
      <c r="HVK1" s="190"/>
      <c r="HVL1" s="225">
        <f>+'IN PHIẾU THU'!HVM1</f>
        <v>0</v>
      </c>
      <c r="HVM1" s="226"/>
      <c r="HVN1" s="226"/>
      <c r="HVO1" s="227"/>
      <c r="HVP1" s="190"/>
      <c r="HVQ1" s="190"/>
      <c r="HVR1" s="190"/>
      <c r="HVS1" s="190"/>
      <c r="HVT1" s="225">
        <f>+'IN PHIẾU THU'!HVU1</f>
        <v>0</v>
      </c>
      <c r="HVU1" s="226"/>
      <c r="HVV1" s="226"/>
      <c r="HVW1" s="227"/>
      <c r="HVX1" s="190"/>
      <c r="HVY1" s="190"/>
      <c r="HVZ1" s="190"/>
      <c r="HWA1" s="190"/>
      <c r="HWB1" s="225">
        <f>+'IN PHIẾU THU'!HWC1</f>
        <v>0</v>
      </c>
      <c r="HWC1" s="226"/>
      <c r="HWD1" s="226"/>
      <c r="HWE1" s="227"/>
      <c r="HWF1" s="190"/>
      <c r="HWG1" s="190"/>
      <c r="HWH1" s="190"/>
      <c r="HWI1" s="190"/>
      <c r="HWJ1" s="225">
        <f>+'IN PHIẾU THU'!HWK1</f>
        <v>0</v>
      </c>
      <c r="HWK1" s="226"/>
      <c r="HWL1" s="226"/>
      <c r="HWM1" s="227"/>
      <c r="HWN1" s="190"/>
      <c r="HWO1" s="190"/>
      <c r="HWP1" s="190"/>
      <c r="HWQ1" s="190"/>
      <c r="HWR1" s="225">
        <f>+'IN PHIẾU THU'!HWS1</f>
        <v>0</v>
      </c>
      <c r="HWS1" s="226"/>
      <c r="HWT1" s="226"/>
      <c r="HWU1" s="227"/>
      <c r="HWV1" s="190"/>
      <c r="HWW1" s="190"/>
      <c r="HWX1" s="190"/>
      <c r="HWY1" s="190"/>
      <c r="HWZ1" s="225">
        <f>+'IN PHIẾU THU'!HXA1</f>
        <v>0</v>
      </c>
      <c r="HXA1" s="226"/>
      <c r="HXB1" s="226"/>
      <c r="HXC1" s="227"/>
      <c r="HXD1" s="190"/>
      <c r="HXE1" s="190"/>
      <c r="HXF1" s="190"/>
      <c r="HXG1" s="190"/>
      <c r="HXH1" s="225">
        <f>+'IN PHIẾU THU'!HXI1</f>
        <v>0</v>
      </c>
      <c r="HXI1" s="226"/>
      <c r="HXJ1" s="226"/>
      <c r="HXK1" s="227"/>
      <c r="HXL1" s="190"/>
      <c r="HXM1" s="190"/>
      <c r="HXN1" s="190"/>
      <c r="HXO1" s="190"/>
      <c r="HXP1" s="225">
        <f>+'IN PHIẾU THU'!HXQ1</f>
        <v>0</v>
      </c>
      <c r="HXQ1" s="226"/>
      <c r="HXR1" s="226"/>
      <c r="HXS1" s="227"/>
      <c r="HXT1" s="190"/>
      <c r="HXU1" s="190"/>
      <c r="HXV1" s="190"/>
      <c r="HXW1" s="190"/>
      <c r="HXX1" s="225">
        <f>+'IN PHIẾU THU'!HXY1</f>
        <v>0</v>
      </c>
      <c r="HXY1" s="226"/>
      <c r="HXZ1" s="226"/>
      <c r="HYA1" s="227"/>
      <c r="HYB1" s="190"/>
      <c r="HYC1" s="190"/>
      <c r="HYD1" s="190"/>
      <c r="HYE1" s="190"/>
      <c r="HYF1" s="225">
        <f>+'IN PHIẾU THU'!HYG1</f>
        <v>0</v>
      </c>
      <c r="HYG1" s="226"/>
      <c r="HYH1" s="226"/>
      <c r="HYI1" s="227"/>
      <c r="HYJ1" s="190"/>
      <c r="HYK1" s="190"/>
      <c r="HYL1" s="190"/>
      <c r="HYM1" s="190"/>
      <c r="HYN1" s="225">
        <f>+'IN PHIẾU THU'!HYO1</f>
        <v>0</v>
      </c>
      <c r="HYO1" s="226"/>
      <c r="HYP1" s="226"/>
      <c r="HYQ1" s="227"/>
      <c r="HYR1" s="190"/>
      <c r="HYS1" s="190"/>
      <c r="HYT1" s="190"/>
      <c r="HYU1" s="190"/>
      <c r="HYV1" s="225">
        <f>+'IN PHIẾU THU'!HYW1</f>
        <v>0</v>
      </c>
      <c r="HYW1" s="226"/>
      <c r="HYX1" s="226"/>
      <c r="HYY1" s="227"/>
      <c r="HYZ1" s="190"/>
      <c r="HZA1" s="190"/>
      <c r="HZB1" s="190"/>
      <c r="HZC1" s="190"/>
      <c r="HZD1" s="225">
        <f>+'IN PHIẾU THU'!HZE1</f>
        <v>0</v>
      </c>
      <c r="HZE1" s="226"/>
      <c r="HZF1" s="226"/>
      <c r="HZG1" s="227"/>
      <c r="HZH1" s="190"/>
      <c r="HZI1" s="190"/>
      <c r="HZJ1" s="190"/>
      <c r="HZK1" s="190"/>
      <c r="HZL1" s="225">
        <f>+'IN PHIẾU THU'!HZM1</f>
        <v>0</v>
      </c>
      <c r="HZM1" s="226"/>
      <c r="HZN1" s="226"/>
      <c r="HZO1" s="227"/>
      <c r="HZP1" s="190"/>
      <c r="HZQ1" s="190"/>
      <c r="HZR1" s="190"/>
      <c r="HZS1" s="190"/>
      <c r="HZT1" s="225">
        <f>+'IN PHIẾU THU'!HZU1</f>
        <v>0</v>
      </c>
      <c r="HZU1" s="226"/>
      <c r="HZV1" s="226"/>
      <c r="HZW1" s="227"/>
      <c r="HZX1" s="190"/>
      <c r="HZY1" s="190"/>
      <c r="HZZ1" s="190"/>
      <c r="IAA1" s="190"/>
      <c r="IAB1" s="225">
        <f>+'IN PHIẾU THU'!IAC1</f>
        <v>0</v>
      </c>
      <c r="IAC1" s="226"/>
      <c r="IAD1" s="226"/>
      <c r="IAE1" s="227"/>
      <c r="IAF1" s="190"/>
      <c r="IAG1" s="190"/>
      <c r="IAH1" s="190"/>
      <c r="IAI1" s="190"/>
      <c r="IAJ1" s="225">
        <f>+'IN PHIẾU THU'!IAK1</f>
        <v>0</v>
      </c>
      <c r="IAK1" s="226"/>
      <c r="IAL1" s="226"/>
      <c r="IAM1" s="227"/>
      <c r="IAN1" s="190"/>
      <c r="IAO1" s="190"/>
      <c r="IAP1" s="190"/>
      <c r="IAQ1" s="190"/>
      <c r="IAR1" s="225">
        <f>+'IN PHIẾU THU'!IAS1</f>
        <v>0</v>
      </c>
      <c r="IAS1" s="226"/>
      <c r="IAT1" s="226"/>
      <c r="IAU1" s="227"/>
      <c r="IAV1" s="190"/>
      <c r="IAW1" s="190"/>
      <c r="IAX1" s="190"/>
      <c r="IAY1" s="190"/>
      <c r="IAZ1" s="225">
        <f>+'IN PHIẾU THU'!IBA1</f>
        <v>0</v>
      </c>
      <c r="IBA1" s="226"/>
      <c r="IBB1" s="226"/>
      <c r="IBC1" s="227"/>
      <c r="IBD1" s="190"/>
      <c r="IBE1" s="190"/>
      <c r="IBF1" s="190"/>
      <c r="IBG1" s="190"/>
      <c r="IBH1" s="225">
        <f>+'IN PHIẾU THU'!IBI1</f>
        <v>0</v>
      </c>
      <c r="IBI1" s="226"/>
      <c r="IBJ1" s="226"/>
      <c r="IBK1" s="227"/>
      <c r="IBL1" s="190"/>
      <c r="IBM1" s="190"/>
      <c r="IBN1" s="190"/>
      <c r="IBO1" s="190"/>
      <c r="IBP1" s="225">
        <f>+'IN PHIẾU THU'!IBQ1</f>
        <v>0</v>
      </c>
      <c r="IBQ1" s="226"/>
      <c r="IBR1" s="226"/>
      <c r="IBS1" s="227"/>
      <c r="IBT1" s="190"/>
      <c r="IBU1" s="190"/>
      <c r="IBV1" s="190"/>
      <c r="IBW1" s="190"/>
      <c r="IBX1" s="225">
        <f>+'IN PHIẾU THU'!IBY1</f>
        <v>0</v>
      </c>
      <c r="IBY1" s="226"/>
      <c r="IBZ1" s="226"/>
      <c r="ICA1" s="227"/>
      <c r="ICB1" s="190"/>
      <c r="ICC1" s="190"/>
      <c r="ICD1" s="190"/>
      <c r="ICE1" s="190"/>
      <c r="ICF1" s="225">
        <f>+'IN PHIẾU THU'!ICG1</f>
        <v>0</v>
      </c>
      <c r="ICG1" s="226"/>
      <c r="ICH1" s="226"/>
      <c r="ICI1" s="227"/>
      <c r="ICJ1" s="190"/>
      <c r="ICK1" s="190"/>
      <c r="ICL1" s="190"/>
      <c r="ICM1" s="190"/>
      <c r="ICN1" s="225">
        <f>+'IN PHIẾU THU'!ICO1</f>
        <v>0</v>
      </c>
      <c r="ICO1" s="226"/>
      <c r="ICP1" s="226"/>
      <c r="ICQ1" s="227"/>
      <c r="ICR1" s="190"/>
      <c r="ICS1" s="190"/>
      <c r="ICT1" s="190"/>
      <c r="ICU1" s="190"/>
      <c r="ICV1" s="225">
        <f>+'IN PHIẾU THU'!ICW1</f>
        <v>0</v>
      </c>
      <c r="ICW1" s="226"/>
      <c r="ICX1" s="226"/>
      <c r="ICY1" s="227"/>
      <c r="ICZ1" s="190"/>
      <c r="IDA1" s="190"/>
      <c r="IDB1" s="190"/>
      <c r="IDC1" s="190"/>
      <c r="IDD1" s="225">
        <f>+'IN PHIẾU THU'!IDE1</f>
        <v>0</v>
      </c>
      <c r="IDE1" s="226"/>
      <c r="IDF1" s="226"/>
      <c r="IDG1" s="227"/>
      <c r="IDH1" s="190"/>
      <c r="IDI1" s="190"/>
      <c r="IDJ1" s="190"/>
      <c r="IDK1" s="190"/>
      <c r="IDL1" s="225">
        <f>+'IN PHIẾU THU'!IDM1</f>
        <v>0</v>
      </c>
      <c r="IDM1" s="226"/>
      <c r="IDN1" s="226"/>
      <c r="IDO1" s="227"/>
      <c r="IDP1" s="190"/>
      <c r="IDQ1" s="190"/>
      <c r="IDR1" s="190"/>
      <c r="IDS1" s="190"/>
      <c r="IDT1" s="225">
        <f>+'IN PHIẾU THU'!IDU1</f>
        <v>0</v>
      </c>
      <c r="IDU1" s="226"/>
      <c r="IDV1" s="226"/>
      <c r="IDW1" s="227"/>
      <c r="IDX1" s="190"/>
      <c r="IDY1" s="190"/>
      <c r="IDZ1" s="190"/>
      <c r="IEA1" s="190"/>
      <c r="IEB1" s="225">
        <f>+'IN PHIẾU THU'!IEC1</f>
        <v>0</v>
      </c>
      <c r="IEC1" s="226"/>
      <c r="IED1" s="226"/>
      <c r="IEE1" s="227"/>
      <c r="IEF1" s="190"/>
      <c r="IEG1" s="190"/>
      <c r="IEH1" s="190"/>
      <c r="IEI1" s="190"/>
      <c r="IEJ1" s="225">
        <f>+'IN PHIẾU THU'!IEK1</f>
        <v>0</v>
      </c>
      <c r="IEK1" s="226"/>
      <c r="IEL1" s="226"/>
      <c r="IEM1" s="227"/>
      <c r="IEN1" s="190"/>
      <c r="IEO1" s="190"/>
      <c r="IEP1" s="190"/>
      <c r="IEQ1" s="190"/>
      <c r="IER1" s="225">
        <f>+'IN PHIẾU THU'!IES1</f>
        <v>0</v>
      </c>
      <c r="IES1" s="226"/>
      <c r="IET1" s="226"/>
      <c r="IEU1" s="227"/>
      <c r="IEV1" s="190"/>
      <c r="IEW1" s="190"/>
      <c r="IEX1" s="190"/>
      <c r="IEY1" s="190"/>
      <c r="IEZ1" s="225">
        <f>+'IN PHIẾU THU'!IFA1</f>
        <v>0</v>
      </c>
      <c r="IFA1" s="226"/>
      <c r="IFB1" s="226"/>
      <c r="IFC1" s="227"/>
      <c r="IFD1" s="190"/>
      <c r="IFE1" s="190"/>
      <c r="IFF1" s="190"/>
      <c r="IFG1" s="190"/>
      <c r="IFH1" s="225">
        <f>+'IN PHIẾU THU'!IFI1</f>
        <v>0</v>
      </c>
      <c r="IFI1" s="226"/>
      <c r="IFJ1" s="226"/>
      <c r="IFK1" s="227"/>
      <c r="IFL1" s="190"/>
      <c r="IFM1" s="190"/>
      <c r="IFN1" s="190"/>
      <c r="IFO1" s="190"/>
      <c r="IFP1" s="225">
        <f>+'IN PHIẾU THU'!IFQ1</f>
        <v>0</v>
      </c>
      <c r="IFQ1" s="226"/>
      <c r="IFR1" s="226"/>
      <c r="IFS1" s="227"/>
      <c r="IFT1" s="190"/>
      <c r="IFU1" s="190"/>
      <c r="IFV1" s="190"/>
      <c r="IFW1" s="190"/>
      <c r="IFX1" s="225">
        <f>+'IN PHIẾU THU'!IFY1</f>
        <v>0</v>
      </c>
      <c r="IFY1" s="226"/>
      <c r="IFZ1" s="226"/>
      <c r="IGA1" s="227"/>
      <c r="IGB1" s="190"/>
      <c r="IGC1" s="190"/>
      <c r="IGD1" s="190"/>
      <c r="IGE1" s="190"/>
      <c r="IGF1" s="225">
        <f>+'IN PHIẾU THU'!IGG1</f>
        <v>0</v>
      </c>
      <c r="IGG1" s="226"/>
      <c r="IGH1" s="226"/>
      <c r="IGI1" s="227"/>
      <c r="IGJ1" s="190"/>
      <c r="IGK1" s="190"/>
      <c r="IGL1" s="190"/>
      <c r="IGM1" s="190"/>
      <c r="IGN1" s="225">
        <f>+'IN PHIẾU THU'!IGO1</f>
        <v>0</v>
      </c>
      <c r="IGO1" s="226"/>
      <c r="IGP1" s="226"/>
      <c r="IGQ1" s="227"/>
      <c r="IGR1" s="190"/>
      <c r="IGS1" s="190"/>
      <c r="IGT1" s="190"/>
      <c r="IGU1" s="190"/>
      <c r="IGV1" s="225">
        <f>+'IN PHIẾU THU'!IGW1</f>
        <v>0</v>
      </c>
      <c r="IGW1" s="226"/>
      <c r="IGX1" s="226"/>
      <c r="IGY1" s="227"/>
      <c r="IGZ1" s="190"/>
      <c r="IHA1" s="190"/>
      <c r="IHB1" s="190"/>
      <c r="IHC1" s="190"/>
      <c r="IHD1" s="225">
        <f>+'IN PHIẾU THU'!IHE1</f>
        <v>0</v>
      </c>
      <c r="IHE1" s="226"/>
      <c r="IHF1" s="226"/>
      <c r="IHG1" s="227"/>
      <c r="IHH1" s="190"/>
      <c r="IHI1" s="190"/>
      <c r="IHJ1" s="190"/>
      <c r="IHK1" s="190"/>
      <c r="IHL1" s="225">
        <f>+'IN PHIẾU THU'!IHM1</f>
        <v>0</v>
      </c>
      <c r="IHM1" s="226"/>
      <c r="IHN1" s="226"/>
      <c r="IHO1" s="227"/>
      <c r="IHP1" s="190"/>
      <c r="IHQ1" s="190"/>
      <c r="IHR1" s="190"/>
      <c r="IHS1" s="190"/>
      <c r="IHT1" s="225">
        <f>+'IN PHIẾU THU'!IHU1</f>
        <v>0</v>
      </c>
      <c r="IHU1" s="226"/>
      <c r="IHV1" s="226"/>
      <c r="IHW1" s="227"/>
      <c r="IHX1" s="190"/>
      <c r="IHY1" s="190"/>
      <c r="IHZ1" s="190"/>
      <c r="IIA1" s="190"/>
      <c r="IIB1" s="225">
        <f>+'IN PHIẾU THU'!IIC1</f>
        <v>0</v>
      </c>
      <c r="IIC1" s="226"/>
      <c r="IID1" s="226"/>
      <c r="IIE1" s="227"/>
      <c r="IIF1" s="190"/>
      <c r="IIG1" s="190"/>
      <c r="IIH1" s="190"/>
      <c r="III1" s="190"/>
      <c r="IIJ1" s="225">
        <f>+'IN PHIẾU THU'!IIK1</f>
        <v>0</v>
      </c>
      <c r="IIK1" s="226"/>
      <c r="IIL1" s="226"/>
      <c r="IIM1" s="227"/>
      <c r="IIN1" s="190"/>
      <c r="IIO1" s="190"/>
      <c r="IIP1" s="190"/>
      <c r="IIQ1" s="190"/>
      <c r="IIR1" s="225">
        <f>+'IN PHIẾU THU'!IIS1</f>
        <v>0</v>
      </c>
      <c r="IIS1" s="226"/>
      <c r="IIT1" s="226"/>
      <c r="IIU1" s="227"/>
      <c r="IIV1" s="190"/>
      <c r="IIW1" s="190"/>
      <c r="IIX1" s="190"/>
      <c r="IIY1" s="190"/>
      <c r="IIZ1" s="225">
        <f>+'IN PHIẾU THU'!IJA1</f>
        <v>0</v>
      </c>
      <c r="IJA1" s="226"/>
      <c r="IJB1" s="226"/>
      <c r="IJC1" s="227"/>
      <c r="IJD1" s="190"/>
      <c r="IJE1" s="190"/>
      <c r="IJF1" s="190"/>
      <c r="IJG1" s="190"/>
      <c r="IJH1" s="225">
        <f>+'IN PHIẾU THU'!IJI1</f>
        <v>0</v>
      </c>
      <c r="IJI1" s="226"/>
      <c r="IJJ1" s="226"/>
      <c r="IJK1" s="227"/>
      <c r="IJL1" s="190"/>
      <c r="IJM1" s="190"/>
      <c r="IJN1" s="190"/>
      <c r="IJO1" s="190"/>
      <c r="IJP1" s="225">
        <f>+'IN PHIẾU THU'!IJQ1</f>
        <v>0</v>
      </c>
      <c r="IJQ1" s="226"/>
      <c r="IJR1" s="226"/>
      <c r="IJS1" s="227"/>
      <c r="IJT1" s="190"/>
      <c r="IJU1" s="190"/>
      <c r="IJV1" s="190"/>
      <c r="IJW1" s="190"/>
      <c r="IJX1" s="225">
        <f>+'IN PHIẾU THU'!IJY1</f>
        <v>0</v>
      </c>
      <c r="IJY1" s="226"/>
      <c r="IJZ1" s="226"/>
      <c r="IKA1" s="227"/>
      <c r="IKB1" s="190"/>
      <c r="IKC1" s="190"/>
      <c r="IKD1" s="190"/>
      <c r="IKE1" s="190"/>
      <c r="IKF1" s="225">
        <f>+'IN PHIẾU THU'!IKG1</f>
        <v>0</v>
      </c>
      <c r="IKG1" s="226"/>
      <c r="IKH1" s="226"/>
      <c r="IKI1" s="227"/>
      <c r="IKJ1" s="190"/>
      <c r="IKK1" s="190"/>
      <c r="IKL1" s="190"/>
      <c r="IKM1" s="190"/>
      <c r="IKN1" s="225">
        <f>+'IN PHIẾU THU'!IKO1</f>
        <v>0</v>
      </c>
      <c r="IKO1" s="226"/>
      <c r="IKP1" s="226"/>
      <c r="IKQ1" s="227"/>
      <c r="IKR1" s="190"/>
      <c r="IKS1" s="190"/>
      <c r="IKT1" s="190"/>
      <c r="IKU1" s="190"/>
      <c r="IKV1" s="225">
        <f>+'IN PHIẾU THU'!IKW1</f>
        <v>0</v>
      </c>
      <c r="IKW1" s="226"/>
      <c r="IKX1" s="226"/>
      <c r="IKY1" s="227"/>
      <c r="IKZ1" s="190"/>
      <c r="ILA1" s="190"/>
      <c r="ILB1" s="190"/>
      <c r="ILC1" s="190"/>
      <c r="ILD1" s="225">
        <f>+'IN PHIẾU THU'!ILE1</f>
        <v>0</v>
      </c>
      <c r="ILE1" s="226"/>
      <c r="ILF1" s="226"/>
      <c r="ILG1" s="227"/>
      <c r="ILH1" s="190"/>
      <c r="ILI1" s="190"/>
      <c r="ILJ1" s="190"/>
      <c r="ILK1" s="190"/>
      <c r="ILL1" s="225">
        <f>+'IN PHIẾU THU'!ILM1</f>
        <v>0</v>
      </c>
      <c r="ILM1" s="226"/>
      <c r="ILN1" s="226"/>
      <c r="ILO1" s="227"/>
      <c r="ILP1" s="190"/>
      <c r="ILQ1" s="190"/>
      <c r="ILR1" s="190"/>
      <c r="ILS1" s="190"/>
      <c r="ILT1" s="225">
        <f>+'IN PHIẾU THU'!ILU1</f>
        <v>0</v>
      </c>
      <c r="ILU1" s="226"/>
      <c r="ILV1" s="226"/>
      <c r="ILW1" s="227"/>
      <c r="ILX1" s="190"/>
      <c r="ILY1" s="190"/>
      <c r="ILZ1" s="190"/>
      <c r="IMA1" s="190"/>
      <c r="IMB1" s="225">
        <f>+'IN PHIẾU THU'!IMC1</f>
        <v>0</v>
      </c>
      <c r="IMC1" s="226"/>
      <c r="IMD1" s="226"/>
      <c r="IME1" s="227"/>
      <c r="IMF1" s="190"/>
      <c r="IMG1" s="190"/>
      <c r="IMH1" s="190"/>
      <c r="IMI1" s="190"/>
      <c r="IMJ1" s="225">
        <f>+'IN PHIẾU THU'!IMK1</f>
        <v>0</v>
      </c>
      <c r="IMK1" s="226"/>
      <c r="IML1" s="226"/>
      <c r="IMM1" s="227"/>
      <c r="IMN1" s="190"/>
      <c r="IMO1" s="190"/>
      <c r="IMP1" s="190"/>
      <c r="IMQ1" s="190"/>
      <c r="IMR1" s="225">
        <f>+'IN PHIẾU THU'!IMS1</f>
        <v>0</v>
      </c>
      <c r="IMS1" s="226"/>
      <c r="IMT1" s="226"/>
      <c r="IMU1" s="227"/>
      <c r="IMV1" s="190"/>
      <c r="IMW1" s="190"/>
      <c r="IMX1" s="190"/>
      <c r="IMY1" s="190"/>
      <c r="IMZ1" s="225">
        <f>+'IN PHIẾU THU'!INA1</f>
        <v>0</v>
      </c>
      <c r="INA1" s="226"/>
      <c r="INB1" s="226"/>
      <c r="INC1" s="227"/>
      <c r="IND1" s="190"/>
      <c r="INE1" s="190"/>
      <c r="INF1" s="190"/>
      <c r="ING1" s="190"/>
      <c r="INH1" s="225">
        <f>+'IN PHIẾU THU'!INI1</f>
        <v>0</v>
      </c>
      <c r="INI1" s="226"/>
      <c r="INJ1" s="226"/>
      <c r="INK1" s="227"/>
      <c r="INL1" s="190"/>
      <c r="INM1" s="190"/>
      <c r="INN1" s="190"/>
      <c r="INO1" s="190"/>
      <c r="INP1" s="225">
        <f>+'IN PHIẾU THU'!INQ1</f>
        <v>0</v>
      </c>
      <c r="INQ1" s="226"/>
      <c r="INR1" s="226"/>
      <c r="INS1" s="227"/>
      <c r="INT1" s="190"/>
      <c r="INU1" s="190"/>
      <c r="INV1" s="190"/>
      <c r="INW1" s="190"/>
      <c r="INX1" s="225">
        <f>+'IN PHIẾU THU'!INY1</f>
        <v>0</v>
      </c>
      <c r="INY1" s="226"/>
      <c r="INZ1" s="226"/>
      <c r="IOA1" s="227"/>
      <c r="IOB1" s="190"/>
      <c r="IOC1" s="190"/>
      <c r="IOD1" s="190"/>
      <c r="IOE1" s="190"/>
      <c r="IOF1" s="225">
        <f>+'IN PHIẾU THU'!IOG1</f>
        <v>0</v>
      </c>
      <c r="IOG1" s="226"/>
      <c r="IOH1" s="226"/>
      <c r="IOI1" s="227"/>
      <c r="IOJ1" s="190"/>
      <c r="IOK1" s="190"/>
      <c r="IOL1" s="190"/>
      <c r="IOM1" s="190"/>
      <c r="ION1" s="225">
        <f>+'IN PHIẾU THU'!IOO1</f>
        <v>0</v>
      </c>
      <c r="IOO1" s="226"/>
      <c r="IOP1" s="226"/>
      <c r="IOQ1" s="227"/>
      <c r="IOR1" s="190"/>
      <c r="IOS1" s="190"/>
      <c r="IOT1" s="190"/>
      <c r="IOU1" s="190"/>
      <c r="IOV1" s="225">
        <f>+'IN PHIẾU THU'!IOW1</f>
        <v>0</v>
      </c>
      <c r="IOW1" s="226"/>
      <c r="IOX1" s="226"/>
      <c r="IOY1" s="227"/>
      <c r="IOZ1" s="190"/>
      <c r="IPA1" s="190"/>
      <c r="IPB1" s="190"/>
      <c r="IPC1" s="190"/>
      <c r="IPD1" s="225">
        <f>+'IN PHIẾU THU'!IPE1</f>
        <v>0</v>
      </c>
      <c r="IPE1" s="226"/>
      <c r="IPF1" s="226"/>
      <c r="IPG1" s="227"/>
      <c r="IPH1" s="190"/>
      <c r="IPI1" s="190"/>
      <c r="IPJ1" s="190"/>
      <c r="IPK1" s="190"/>
      <c r="IPL1" s="225">
        <f>+'IN PHIẾU THU'!IPM1</f>
        <v>0</v>
      </c>
      <c r="IPM1" s="226"/>
      <c r="IPN1" s="226"/>
      <c r="IPO1" s="227"/>
      <c r="IPP1" s="190"/>
      <c r="IPQ1" s="190"/>
      <c r="IPR1" s="190"/>
      <c r="IPS1" s="190"/>
      <c r="IPT1" s="225">
        <f>+'IN PHIẾU THU'!IPU1</f>
        <v>0</v>
      </c>
      <c r="IPU1" s="226"/>
      <c r="IPV1" s="226"/>
      <c r="IPW1" s="227"/>
      <c r="IPX1" s="190"/>
      <c r="IPY1" s="190"/>
      <c r="IPZ1" s="190"/>
      <c r="IQA1" s="190"/>
      <c r="IQB1" s="225">
        <f>+'IN PHIẾU THU'!IQC1</f>
        <v>0</v>
      </c>
      <c r="IQC1" s="226"/>
      <c r="IQD1" s="226"/>
      <c r="IQE1" s="227"/>
      <c r="IQF1" s="190"/>
      <c r="IQG1" s="190"/>
      <c r="IQH1" s="190"/>
      <c r="IQI1" s="190"/>
      <c r="IQJ1" s="225">
        <f>+'IN PHIẾU THU'!IQK1</f>
        <v>0</v>
      </c>
      <c r="IQK1" s="226"/>
      <c r="IQL1" s="226"/>
      <c r="IQM1" s="227"/>
      <c r="IQN1" s="190"/>
      <c r="IQO1" s="190"/>
      <c r="IQP1" s="190"/>
      <c r="IQQ1" s="190"/>
      <c r="IQR1" s="225">
        <f>+'IN PHIẾU THU'!IQS1</f>
        <v>0</v>
      </c>
      <c r="IQS1" s="226"/>
      <c r="IQT1" s="226"/>
      <c r="IQU1" s="227"/>
      <c r="IQV1" s="190"/>
      <c r="IQW1" s="190"/>
      <c r="IQX1" s="190"/>
      <c r="IQY1" s="190"/>
      <c r="IQZ1" s="225">
        <f>+'IN PHIẾU THU'!IRA1</f>
        <v>0</v>
      </c>
      <c r="IRA1" s="226"/>
      <c r="IRB1" s="226"/>
      <c r="IRC1" s="227"/>
      <c r="IRD1" s="190"/>
      <c r="IRE1" s="190"/>
      <c r="IRF1" s="190"/>
      <c r="IRG1" s="190"/>
      <c r="IRH1" s="225">
        <f>+'IN PHIẾU THU'!IRI1</f>
        <v>0</v>
      </c>
      <c r="IRI1" s="226"/>
      <c r="IRJ1" s="226"/>
      <c r="IRK1" s="227"/>
      <c r="IRL1" s="190"/>
      <c r="IRM1" s="190"/>
      <c r="IRN1" s="190"/>
      <c r="IRO1" s="190"/>
      <c r="IRP1" s="225">
        <f>+'IN PHIẾU THU'!IRQ1</f>
        <v>0</v>
      </c>
      <c r="IRQ1" s="226"/>
      <c r="IRR1" s="226"/>
      <c r="IRS1" s="227"/>
      <c r="IRT1" s="190"/>
      <c r="IRU1" s="190"/>
      <c r="IRV1" s="190"/>
      <c r="IRW1" s="190"/>
      <c r="IRX1" s="225">
        <f>+'IN PHIẾU THU'!IRY1</f>
        <v>0</v>
      </c>
      <c r="IRY1" s="226"/>
      <c r="IRZ1" s="226"/>
      <c r="ISA1" s="227"/>
      <c r="ISB1" s="190"/>
      <c r="ISC1" s="190"/>
      <c r="ISD1" s="190"/>
      <c r="ISE1" s="190"/>
      <c r="ISF1" s="225">
        <f>+'IN PHIẾU THU'!ISG1</f>
        <v>0</v>
      </c>
      <c r="ISG1" s="226"/>
      <c r="ISH1" s="226"/>
      <c r="ISI1" s="227"/>
      <c r="ISJ1" s="190"/>
      <c r="ISK1" s="190"/>
      <c r="ISL1" s="190"/>
      <c r="ISM1" s="190"/>
      <c r="ISN1" s="225">
        <f>+'IN PHIẾU THU'!ISO1</f>
        <v>0</v>
      </c>
      <c r="ISO1" s="226"/>
      <c r="ISP1" s="226"/>
      <c r="ISQ1" s="227"/>
      <c r="ISR1" s="190"/>
      <c r="ISS1" s="190"/>
      <c r="IST1" s="190"/>
      <c r="ISU1" s="190"/>
      <c r="ISV1" s="225">
        <f>+'IN PHIẾU THU'!ISW1</f>
        <v>0</v>
      </c>
      <c r="ISW1" s="226"/>
      <c r="ISX1" s="226"/>
      <c r="ISY1" s="227"/>
      <c r="ISZ1" s="190"/>
      <c r="ITA1" s="190"/>
      <c r="ITB1" s="190"/>
      <c r="ITC1" s="190"/>
      <c r="ITD1" s="225">
        <f>+'IN PHIẾU THU'!ITE1</f>
        <v>0</v>
      </c>
      <c r="ITE1" s="226"/>
      <c r="ITF1" s="226"/>
      <c r="ITG1" s="227"/>
      <c r="ITH1" s="190"/>
      <c r="ITI1" s="190"/>
      <c r="ITJ1" s="190"/>
      <c r="ITK1" s="190"/>
      <c r="ITL1" s="225">
        <f>+'IN PHIẾU THU'!ITM1</f>
        <v>0</v>
      </c>
      <c r="ITM1" s="226"/>
      <c r="ITN1" s="226"/>
      <c r="ITO1" s="227"/>
      <c r="ITP1" s="190"/>
      <c r="ITQ1" s="190"/>
      <c r="ITR1" s="190"/>
      <c r="ITS1" s="190"/>
      <c r="ITT1" s="225">
        <f>+'IN PHIẾU THU'!ITU1</f>
        <v>0</v>
      </c>
      <c r="ITU1" s="226"/>
      <c r="ITV1" s="226"/>
      <c r="ITW1" s="227"/>
      <c r="ITX1" s="190"/>
      <c r="ITY1" s="190"/>
      <c r="ITZ1" s="190"/>
      <c r="IUA1" s="190"/>
      <c r="IUB1" s="225">
        <f>+'IN PHIẾU THU'!IUC1</f>
        <v>0</v>
      </c>
      <c r="IUC1" s="226"/>
      <c r="IUD1" s="226"/>
      <c r="IUE1" s="227"/>
      <c r="IUF1" s="190"/>
      <c r="IUG1" s="190"/>
      <c r="IUH1" s="190"/>
      <c r="IUI1" s="190"/>
      <c r="IUJ1" s="225">
        <f>+'IN PHIẾU THU'!IUK1</f>
        <v>0</v>
      </c>
      <c r="IUK1" s="226"/>
      <c r="IUL1" s="226"/>
      <c r="IUM1" s="227"/>
      <c r="IUN1" s="190"/>
      <c r="IUO1" s="190"/>
      <c r="IUP1" s="190"/>
      <c r="IUQ1" s="190"/>
      <c r="IUR1" s="225">
        <f>+'IN PHIẾU THU'!IUS1</f>
        <v>0</v>
      </c>
      <c r="IUS1" s="226"/>
      <c r="IUT1" s="226"/>
      <c r="IUU1" s="227"/>
      <c r="IUV1" s="190"/>
      <c r="IUW1" s="190"/>
      <c r="IUX1" s="190"/>
      <c r="IUY1" s="190"/>
      <c r="IUZ1" s="225">
        <f>+'IN PHIẾU THU'!IVA1</f>
        <v>0</v>
      </c>
      <c r="IVA1" s="226"/>
      <c r="IVB1" s="226"/>
      <c r="IVC1" s="227"/>
      <c r="IVD1" s="190"/>
      <c r="IVE1" s="190"/>
      <c r="IVF1" s="190"/>
      <c r="IVG1" s="190"/>
      <c r="IVH1" s="225">
        <f>+'IN PHIẾU THU'!IVI1</f>
        <v>0</v>
      </c>
      <c r="IVI1" s="226"/>
      <c r="IVJ1" s="226"/>
      <c r="IVK1" s="227"/>
      <c r="IVL1" s="190"/>
      <c r="IVM1" s="190"/>
      <c r="IVN1" s="190"/>
      <c r="IVO1" s="190"/>
      <c r="IVP1" s="225">
        <f>+'IN PHIẾU THU'!IVQ1</f>
        <v>0</v>
      </c>
      <c r="IVQ1" s="226"/>
      <c r="IVR1" s="226"/>
      <c r="IVS1" s="227"/>
      <c r="IVT1" s="190"/>
      <c r="IVU1" s="190"/>
      <c r="IVV1" s="190"/>
      <c r="IVW1" s="190"/>
      <c r="IVX1" s="225">
        <f>+'IN PHIẾU THU'!IVY1</f>
        <v>0</v>
      </c>
      <c r="IVY1" s="226"/>
      <c r="IVZ1" s="226"/>
      <c r="IWA1" s="227"/>
      <c r="IWB1" s="190"/>
      <c r="IWC1" s="190"/>
      <c r="IWD1" s="190"/>
      <c r="IWE1" s="190"/>
      <c r="IWF1" s="225">
        <f>+'IN PHIẾU THU'!IWG1</f>
        <v>0</v>
      </c>
      <c r="IWG1" s="226"/>
      <c r="IWH1" s="226"/>
      <c r="IWI1" s="227"/>
      <c r="IWJ1" s="190"/>
      <c r="IWK1" s="190"/>
      <c r="IWL1" s="190"/>
      <c r="IWM1" s="190"/>
      <c r="IWN1" s="225">
        <f>+'IN PHIẾU THU'!IWO1</f>
        <v>0</v>
      </c>
      <c r="IWO1" s="226"/>
      <c r="IWP1" s="226"/>
      <c r="IWQ1" s="227"/>
      <c r="IWR1" s="190"/>
      <c r="IWS1" s="190"/>
      <c r="IWT1" s="190"/>
      <c r="IWU1" s="190"/>
      <c r="IWV1" s="225">
        <f>+'IN PHIẾU THU'!IWW1</f>
        <v>0</v>
      </c>
      <c r="IWW1" s="226"/>
      <c r="IWX1" s="226"/>
      <c r="IWY1" s="227"/>
      <c r="IWZ1" s="190"/>
      <c r="IXA1" s="190"/>
      <c r="IXB1" s="190"/>
      <c r="IXC1" s="190"/>
      <c r="IXD1" s="225">
        <f>+'IN PHIẾU THU'!IXE1</f>
        <v>0</v>
      </c>
      <c r="IXE1" s="226"/>
      <c r="IXF1" s="226"/>
      <c r="IXG1" s="227"/>
      <c r="IXH1" s="190"/>
      <c r="IXI1" s="190"/>
      <c r="IXJ1" s="190"/>
      <c r="IXK1" s="190"/>
      <c r="IXL1" s="225">
        <f>+'IN PHIẾU THU'!IXM1</f>
        <v>0</v>
      </c>
      <c r="IXM1" s="226"/>
      <c r="IXN1" s="226"/>
      <c r="IXO1" s="227"/>
      <c r="IXP1" s="190"/>
      <c r="IXQ1" s="190"/>
      <c r="IXR1" s="190"/>
      <c r="IXS1" s="190"/>
      <c r="IXT1" s="225">
        <f>+'IN PHIẾU THU'!IXU1</f>
        <v>0</v>
      </c>
      <c r="IXU1" s="226"/>
      <c r="IXV1" s="226"/>
      <c r="IXW1" s="227"/>
      <c r="IXX1" s="190"/>
      <c r="IXY1" s="190"/>
      <c r="IXZ1" s="190"/>
      <c r="IYA1" s="190"/>
      <c r="IYB1" s="225">
        <f>+'IN PHIẾU THU'!IYC1</f>
        <v>0</v>
      </c>
      <c r="IYC1" s="226"/>
      <c r="IYD1" s="226"/>
      <c r="IYE1" s="227"/>
      <c r="IYF1" s="190"/>
      <c r="IYG1" s="190"/>
      <c r="IYH1" s="190"/>
      <c r="IYI1" s="190"/>
      <c r="IYJ1" s="225">
        <f>+'IN PHIẾU THU'!IYK1</f>
        <v>0</v>
      </c>
      <c r="IYK1" s="226"/>
      <c r="IYL1" s="226"/>
      <c r="IYM1" s="227"/>
      <c r="IYN1" s="190"/>
      <c r="IYO1" s="190"/>
      <c r="IYP1" s="190"/>
      <c r="IYQ1" s="190"/>
      <c r="IYR1" s="225">
        <f>+'IN PHIẾU THU'!IYS1</f>
        <v>0</v>
      </c>
      <c r="IYS1" s="226"/>
      <c r="IYT1" s="226"/>
      <c r="IYU1" s="227"/>
      <c r="IYV1" s="190"/>
      <c r="IYW1" s="190"/>
      <c r="IYX1" s="190"/>
      <c r="IYY1" s="190"/>
      <c r="IYZ1" s="225">
        <f>+'IN PHIẾU THU'!IZA1</f>
        <v>0</v>
      </c>
      <c r="IZA1" s="226"/>
      <c r="IZB1" s="226"/>
      <c r="IZC1" s="227"/>
      <c r="IZD1" s="190"/>
      <c r="IZE1" s="190"/>
      <c r="IZF1" s="190"/>
      <c r="IZG1" s="190"/>
      <c r="IZH1" s="225">
        <f>+'IN PHIẾU THU'!IZI1</f>
        <v>0</v>
      </c>
      <c r="IZI1" s="226"/>
      <c r="IZJ1" s="226"/>
      <c r="IZK1" s="227"/>
      <c r="IZL1" s="190"/>
      <c r="IZM1" s="190"/>
      <c r="IZN1" s="190"/>
      <c r="IZO1" s="190"/>
      <c r="IZP1" s="225">
        <f>+'IN PHIẾU THU'!IZQ1</f>
        <v>0</v>
      </c>
      <c r="IZQ1" s="226"/>
      <c r="IZR1" s="226"/>
      <c r="IZS1" s="227"/>
      <c r="IZT1" s="190"/>
      <c r="IZU1" s="190"/>
      <c r="IZV1" s="190"/>
      <c r="IZW1" s="190"/>
      <c r="IZX1" s="225">
        <f>+'IN PHIẾU THU'!IZY1</f>
        <v>0</v>
      </c>
      <c r="IZY1" s="226"/>
      <c r="IZZ1" s="226"/>
      <c r="JAA1" s="227"/>
      <c r="JAB1" s="190"/>
      <c r="JAC1" s="190"/>
      <c r="JAD1" s="190"/>
      <c r="JAE1" s="190"/>
      <c r="JAF1" s="225">
        <f>+'IN PHIẾU THU'!JAG1</f>
        <v>0</v>
      </c>
      <c r="JAG1" s="226"/>
      <c r="JAH1" s="226"/>
      <c r="JAI1" s="227"/>
      <c r="JAJ1" s="190"/>
      <c r="JAK1" s="190"/>
      <c r="JAL1" s="190"/>
      <c r="JAM1" s="190"/>
      <c r="JAN1" s="225">
        <f>+'IN PHIẾU THU'!JAO1</f>
        <v>0</v>
      </c>
      <c r="JAO1" s="226"/>
      <c r="JAP1" s="226"/>
      <c r="JAQ1" s="227"/>
      <c r="JAR1" s="190"/>
      <c r="JAS1" s="190"/>
      <c r="JAT1" s="190"/>
      <c r="JAU1" s="190"/>
      <c r="JAV1" s="225">
        <f>+'IN PHIẾU THU'!JAW1</f>
        <v>0</v>
      </c>
      <c r="JAW1" s="226"/>
      <c r="JAX1" s="226"/>
      <c r="JAY1" s="227"/>
      <c r="JAZ1" s="190"/>
      <c r="JBA1" s="190"/>
      <c r="JBB1" s="190"/>
      <c r="JBC1" s="190"/>
      <c r="JBD1" s="225">
        <f>+'IN PHIẾU THU'!JBE1</f>
        <v>0</v>
      </c>
      <c r="JBE1" s="226"/>
      <c r="JBF1" s="226"/>
      <c r="JBG1" s="227"/>
      <c r="JBH1" s="190"/>
      <c r="JBI1" s="190"/>
      <c r="JBJ1" s="190"/>
      <c r="JBK1" s="190"/>
      <c r="JBL1" s="225">
        <f>+'IN PHIẾU THU'!JBM1</f>
        <v>0</v>
      </c>
      <c r="JBM1" s="226"/>
      <c r="JBN1" s="226"/>
      <c r="JBO1" s="227"/>
      <c r="JBP1" s="190"/>
      <c r="JBQ1" s="190"/>
      <c r="JBR1" s="190"/>
      <c r="JBS1" s="190"/>
      <c r="JBT1" s="225">
        <f>+'IN PHIẾU THU'!JBU1</f>
        <v>0</v>
      </c>
      <c r="JBU1" s="226"/>
      <c r="JBV1" s="226"/>
      <c r="JBW1" s="227"/>
      <c r="JBX1" s="190"/>
      <c r="JBY1" s="190"/>
      <c r="JBZ1" s="190"/>
      <c r="JCA1" s="190"/>
      <c r="JCB1" s="225">
        <f>+'IN PHIẾU THU'!JCC1</f>
        <v>0</v>
      </c>
      <c r="JCC1" s="226"/>
      <c r="JCD1" s="226"/>
      <c r="JCE1" s="227"/>
      <c r="JCF1" s="190"/>
      <c r="JCG1" s="190"/>
      <c r="JCH1" s="190"/>
      <c r="JCI1" s="190"/>
      <c r="JCJ1" s="225">
        <f>+'IN PHIẾU THU'!JCK1</f>
        <v>0</v>
      </c>
      <c r="JCK1" s="226"/>
      <c r="JCL1" s="226"/>
      <c r="JCM1" s="227"/>
      <c r="JCN1" s="190"/>
      <c r="JCO1" s="190"/>
      <c r="JCP1" s="190"/>
      <c r="JCQ1" s="190"/>
      <c r="JCR1" s="225">
        <f>+'IN PHIẾU THU'!JCS1</f>
        <v>0</v>
      </c>
      <c r="JCS1" s="226"/>
      <c r="JCT1" s="226"/>
      <c r="JCU1" s="227"/>
      <c r="JCV1" s="190"/>
      <c r="JCW1" s="190"/>
      <c r="JCX1" s="190"/>
      <c r="JCY1" s="190"/>
      <c r="JCZ1" s="225">
        <f>+'IN PHIẾU THU'!JDA1</f>
        <v>0</v>
      </c>
      <c r="JDA1" s="226"/>
      <c r="JDB1" s="226"/>
      <c r="JDC1" s="227"/>
      <c r="JDD1" s="190"/>
      <c r="JDE1" s="190"/>
      <c r="JDF1" s="190"/>
      <c r="JDG1" s="190"/>
      <c r="JDH1" s="225">
        <f>+'IN PHIẾU THU'!JDI1</f>
        <v>0</v>
      </c>
      <c r="JDI1" s="226"/>
      <c r="JDJ1" s="226"/>
      <c r="JDK1" s="227"/>
      <c r="JDL1" s="190"/>
      <c r="JDM1" s="190"/>
      <c r="JDN1" s="190"/>
      <c r="JDO1" s="190"/>
      <c r="JDP1" s="225">
        <f>+'IN PHIẾU THU'!JDQ1</f>
        <v>0</v>
      </c>
      <c r="JDQ1" s="226"/>
      <c r="JDR1" s="226"/>
      <c r="JDS1" s="227"/>
      <c r="JDT1" s="190"/>
      <c r="JDU1" s="190"/>
      <c r="JDV1" s="190"/>
      <c r="JDW1" s="190"/>
      <c r="JDX1" s="225">
        <f>+'IN PHIẾU THU'!JDY1</f>
        <v>0</v>
      </c>
      <c r="JDY1" s="226"/>
      <c r="JDZ1" s="226"/>
      <c r="JEA1" s="227"/>
      <c r="JEB1" s="190"/>
      <c r="JEC1" s="190"/>
      <c r="JED1" s="190"/>
      <c r="JEE1" s="190"/>
      <c r="JEF1" s="225">
        <f>+'IN PHIẾU THU'!JEG1</f>
        <v>0</v>
      </c>
      <c r="JEG1" s="226"/>
      <c r="JEH1" s="226"/>
      <c r="JEI1" s="227"/>
      <c r="JEJ1" s="190"/>
      <c r="JEK1" s="190"/>
      <c r="JEL1" s="190"/>
      <c r="JEM1" s="190"/>
      <c r="JEN1" s="225">
        <f>+'IN PHIẾU THU'!JEO1</f>
        <v>0</v>
      </c>
      <c r="JEO1" s="226"/>
      <c r="JEP1" s="226"/>
      <c r="JEQ1" s="227"/>
      <c r="JER1" s="190"/>
      <c r="JES1" s="190"/>
      <c r="JET1" s="190"/>
      <c r="JEU1" s="190"/>
      <c r="JEV1" s="225">
        <f>+'IN PHIẾU THU'!JEW1</f>
        <v>0</v>
      </c>
      <c r="JEW1" s="226"/>
      <c r="JEX1" s="226"/>
      <c r="JEY1" s="227"/>
      <c r="JEZ1" s="190"/>
      <c r="JFA1" s="190"/>
      <c r="JFB1" s="190"/>
      <c r="JFC1" s="190"/>
      <c r="JFD1" s="225">
        <f>+'IN PHIẾU THU'!JFE1</f>
        <v>0</v>
      </c>
      <c r="JFE1" s="226"/>
      <c r="JFF1" s="226"/>
      <c r="JFG1" s="227"/>
      <c r="JFH1" s="190"/>
      <c r="JFI1" s="190"/>
      <c r="JFJ1" s="190"/>
      <c r="JFK1" s="190"/>
      <c r="JFL1" s="225">
        <f>+'IN PHIẾU THU'!JFM1</f>
        <v>0</v>
      </c>
      <c r="JFM1" s="226"/>
      <c r="JFN1" s="226"/>
      <c r="JFO1" s="227"/>
      <c r="JFP1" s="190"/>
      <c r="JFQ1" s="190"/>
      <c r="JFR1" s="190"/>
      <c r="JFS1" s="190"/>
      <c r="JFT1" s="225">
        <f>+'IN PHIẾU THU'!JFU1</f>
        <v>0</v>
      </c>
      <c r="JFU1" s="226"/>
      <c r="JFV1" s="226"/>
      <c r="JFW1" s="227"/>
      <c r="JFX1" s="190"/>
      <c r="JFY1" s="190"/>
      <c r="JFZ1" s="190"/>
      <c r="JGA1" s="190"/>
      <c r="JGB1" s="225">
        <f>+'IN PHIẾU THU'!JGC1</f>
        <v>0</v>
      </c>
      <c r="JGC1" s="226"/>
      <c r="JGD1" s="226"/>
      <c r="JGE1" s="227"/>
      <c r="JGF1" s="190"/>
      <c r="JGG1" s="190"/>
      <c r="JGH1" s="190"/>
      <c r="JGI1" s="190"/>
      <c r="JGJ1" s="225">
        <f>+'IN PHIẾU THU'!JGK1</f>
        <v>0</v>
      </c>
      <c r="JGK1" s="226"/>
      <c r="JGL1" s="226"/>
      <c r="JGM1" s="227"/>
      <c r="JGN1" s="190"/>
      <c r="JGO1" s="190"/>
      <c r="JGP1" s="190"/>
      <c r="JGQ1" s="190"/>
      <c r="JGR1" s="225">
        <f>+'IN PHIẾU THU'!JGS1</f>
        <v>0</v>
      </c>
      <c r="JGS1" s="226"/>
      <c r="JGT1" s="226"/>
      <c r="JGU1" s="227"/>
      <c r="JGV1" s="190"/>
      <c r="JGW1" s="190"/>
      <c r="JGX1" s="190"/>
      <c r="JGY1" s="190"/>
      <c r="JGZ1" s="225">
        <f>+'IN PHIẾU THU'!JHA1</f>
        <v>0</v>
      </c>
      <c r="JHA1" s="226"/>
      <c r="JHB1" s="226"/>
      <c r="JHC1" s="227"/>
      <c r="JHD1" s="190"/>
      <c r="JHE1" s="190"/>
      <c r="JHF1" s="190"/>
      <c r="JHG1" s="190"/>
      <c r="JHH1" s="225">
        <f>+'IN PHIẾU THU'!JHI1</f>
        <v>0</v>
      </c>
      <c r="JHI1" s="226"/>
      <c r="JHJ1" s="226"/>
      <c r="JHK1" s="227"/>
      <c r="JHL1" s="190"/>
      <c r="JHM1" s="190"/>
      <c r="JHN1" s="190"/>
      <c r="JHO1" s="190"/>
      <c r="JHP1" s="225">
        <f>+'IN PHIẾU THU'!JHQ1</f>
        <v>0</v>
      </c>
      <c r="JHQ1" s="226"/>
      <c r="JHR1" s="226"/>
      <c r="JHS1" s="227"/>
      <c r="JHT1" s="190"/>
      <c r="JHU1" s="190"/>
      <c r="JHV1" s="190"/>
      <c r="JHW1" s="190"/>
      <c r="JHX1" s="225">
        <f>+'IN PHIẾU THU'!JHY1</f>
        <v>0</v>
      </c>
      <c r="JHY1" s="226"/>
      <c r="JHZ1" s="226"/>
      <c r="JIA1" s="227"/>
      <c r="JIB1" s="190"/>
      <c r="JIC1" s="190"/>
      <c r="JID1" s="190"/>
      <c r="JIE1" s="190"/>
      <c r="JIF1" s="225">
        <f>+'IN PHIẾU THU'!JIG1</f>
        <v>0</v>
      </c>
      <c r="JIG1" s="226"/>
      <c r="JIH1" s="226"/>
      <c r="JII1" s="227"/>
      <c r="JIJ1" s="190"/>
      <c r="JIK1" s="190"/>
      <c r="JIL1" s="190"/>
      <c r="JIM1" s="190"/>
      <c r="JIN1" s="225">
        <f>+'IN PHIẾU THU'!JIO1</f>
        <v>0</v>
      </c>
      <c r="JIO1" s="226"/>
      <c r="JIP1" s="226"/>
      <c r="JIQ1" s="227"/>
      <c r="JIR1" s="190"/>
      <c r="JIS1" s="190"/>
      <c r="JIT1" s="190"/>
      <c r="JIU1" s="190"/>
      <c r="JIV1" s="225">
        <f>+'IN PHIẾU THU'!JIW1</f>
        <v>0</v>
      </c>
      <c r="JIW1" s="226"/>
      <c r="JIX1" s="226"/>
      <c r="JIY1" s="227"/>
      <c r="JIZ1" s="190"/>
      <c r="JJA1" s="190"/>
      <c r="JJB1" s="190"/>
      <c r="JJC1" s="190"/>
      <c r="JJD1" s="225">
        <f>+'IN PHIẾU THU'!JJE1</f>
        <v>0</v>
      </c>
      <c r="JJE1" s="226"/>
      <c r="JJF1" s="226"/>
      <c r="JJG1" s="227"/>
      <c r="JJH1" s="190"/>
      <c r="JJI1" s="190"/>
      <c r="JJJ1" s="190"/>
      <c r="JJK1" s="190"/>
      <c r="JJL1" s="225">
        <f>+'IN PHIẾU THU'!JJM1</f>
        <v>0</v>
      </c>
      <c r="JJM1" s="226"/>
      <c r="JJN1" s="226"/>
      <c r="JJO1" s="227"/>
      <c r="JJP1" s="190"/>
      <c r="JJQ1" s="190"/>
      <c r="JJR1" s="190"/>
      <c r="JJS1" s="190"/>
      <c r="JJT1" s="225">
        <f>+'IN PHIẾU THU'!JJU1</f>
        <v>0</v>
      </c>
      <c r="JJU1" s="226"/>
      <c r="JJV1" s="226"/>
      <c r="JJW1" s="227"/>
      <c r="JJX1" s="190"/>
      <c r="JJY1" s="190"/>
      <c r="JJZ1" s="190"/>
      <c r="JKA1" s="190"/>
      <c r="JKB1" s="225">
        <f>+'IN PHIẾU THU'!JKC1</f>
        <v>0</v>
      </c>
      <c r="JKC1" s="226"/>
      <c r="JKD1" s="226"/>
      <c r="JKE1" s="227"/>
      <c r="JKF1" s="190"/>
      <c r="JKG1" s="190"/>
      <c r="JKH1" s="190"/>
      <c r="JKI1" s="190"/>
      <c r="JKJ1" s="225">
        <f>+'IN PHIẾU THU'!JKK1</f>
        <v>0</v>
      </c>
      <c r="JKK1" s="226"/>
      <c r="JKL1" s="226"/>
      <c r="JKM1" s="227"/>
      <c r="JKN1" s="190"/>
      <c r="JKO1" s="190"/>
      <c r="JKP1" s="190"/>
      <c r="JKQ1" s="190"/>
      <c r="JKR1" s="225">
        <f>+'IN PHIẾU THU'!JKS1</f>
        <v>0</v>
      </c>
      <c r="JKS1" s="226"/>
      <c r="JKT1" s="226"/>
      <c r="JKU1" s="227"/>
      <c r="JKV1" s="190"/>
      <c r="JKW1" s="190"/>
      <c r="JKX1" s="190"/>
      <c r="JKY1" s="190"/>
      <c r="JKZ1" s="225">
        <f>+'IN PHIẾU THU'!JLA1</f>
        <v>0</v>
      </c>
      <c r="JLA1" s="226"/>
      <c r="JLB1" s="226"/>
      <c r="JLC1" s="227"/>
      <c r="JLD1" s="190"/>
      <c r="JLE1" s="190"/>
      <c r="JLF1" s="190"/>
      <c r="JLG1" s="190"/>
      <c r="JLH1" s="225">
        <f>+'IN PHIẾU THU'!JLI1</f>
        <v>0</v>
      </c>
      <c r="JLI1" s="226"/>
      <c r="JLJ1" s="226"/>
      <c r="JLK1" s="227"/>
      <c r="JLL1" s="190"/>
      <c r="JLM1" s="190"/>
      <c r="JLN1" s="190"/>
      <c r="JLO1" s="190"/>
      <c r="JLP1" s="225">
        <f>+'IN PHIẾU THU'!JLQ1</f>
        <v>0</v>
      </c>
      <c r="JLQ1" s="226"/>
      <c r="JLR1" s="226"/>
      <c r="JLS1" s="227"/>
      <c r="JLT1" s="190"/>
      <c r="JLU1" s="190"/>
      <c r="JLV1" s="190"/>
      <c r="JLW1" s="190"/>
      <c r="JLX1" s="225">
        <f>+'IN PHIẾU THU'!JLY1</f>
        <v>0</v>
      </c>
      <c r="JLY1" s="226"/>
      <c r="JLZ1" s="226"/>
      <c r="JMA1" s="227"/>
      <c r="JMB1" s="190"/>
      <c r="JMC1" s="190"/>
      <c r="JMD1" s="190"/>
      <c r="JME1" s="190"/>
      <c r="JMF1" s="225">
        <f>+'IN PHIẾU THU'!JMG1</f>
        <v>0</v>
      </c>
      <c r="JMG1" s="226"/>
      <c r="JMH1" s="226"/>
      <c r="JMI1" s="227"/>
      <c r="JMJ1" s="190"/>
      <c r="JMK1" s="190"/>
      <c r="JML1" s="190"/>
      <c r="JMM1" s="190"/>
      <c r="JMN1" s="225">
        <f>+'IN PHIẾU THU'!JMO1</f>
        <v>0</v>
      </c>
      <c r="JMO1" s="226"/>
      <c r="JMP1" s="226"/>
      <c r="JMQ1" s="227"/>
      <c r="JMR1" s="190"/>
      <c r="JMS1" s="190"/>
      <c r="JMT1" s="190"/>
      <c r="JMU1" s="190"/>
      <c r="JMV1" s="225">
        <f>+'IN PHIẾU THU'!JMW1</f>
        <v>0</v>
      </c>
      <c r="JMW1" s="226"/>
      <c r="JMX1" s="226"/>
      <c r="JMY1" s="227"/>
      <c r="JMZ1" s="190"/>
      <c r="JNA1" s="190"/>
      <c r="JNB1" s="190"/>
      <c r="JNC1" s="190"/>
      <c r="JND1" s="225">
        <f>+'IN PHIẾU THU'!JNE1</f>
        <v>0</v>
      </c>
      <c r="JNE1" s="226"/>
      <c r="JNF1" s="226"/>
      <c r="JNG1" s="227"/>
      <c r="JNH1" s="190"/>
      <c r="JNI1" s="190"/>
      <c r="JNJ1" s="190"/>
      <c r="JNK1" s="190"/>
      <c r="JNL1" s="225">
        <f>+'IN PHIẾU THU'!JNM1</f>
        <v>0</v>
      </c>
      <c r="JNM1" s="226"/>
      <c r="JNN1" s="226"/>
      <c r="JNO1" s="227"/>
      <c r="JNP1" s="190"/>
      <c r="JNQ1" s="190"/>
      <c r="JNR1" s="190"/>
      <c r="JNS1" s="190"/>
      <c r="JNT1" s="225">
        <f>+'IN PHIẾU THU'!JNU1</f>
        <v>0</v>
      </c>
      <c r="JNU1" s="226"/>
      <c r="JNV1" s="226"/>
      <c r="JNW1" s="227"/>
      <c r="JNX1" s="190"/>
      <c r="JNY1" s="190"/>
      <c r="JNZ1" s="190"/>
      <c r="JOA1" s="190"/>
      <c r="JOB1" s="225">
        <f>+'IN PHIẾU THU'!JOC1</f>
        <v>0</v>
      </c>
      <c r="JOC1" s="226"/>
      <c r="JOD1" s="226"/>
      <c r="JOE1" s="227"/>
      <c r="JOF1" s="190"/>
      <c r="JOG1" s="190"/>
      <c r="JOH1" s="190"/>
      <c r="JOI1" s="190"/>
      <c r="JOJ1" s="225">
        <f>+'IN PHIẾU THU'!JOK1</f>
        <v>0</v>
      </c>
      <c r="JOK1" s="226"/>
      <c r="JOL1" s="226"/>
      <c r="JOM1" s="227"/>
      <c r="JON1" s="190"/>
      <c r="JOO1" s="190"/>
      <c r="JOP1" s="190"/>
      <c r="JOQ1" s="190"/>
      <c r="JOR1" s="225">
        <f>+'IN PHIẾU THU'!JOS1</f>
        <v>0</v>
      </c>
      <c r="JOS1" s="226"/>
      <c r="JOT1" s="226"/>
      <c r="JOU1" s="227"/>
      <c r="JOV1" s="190"/>
      <c r="JOW1" s="190"/>
      <c r="JOX1" s="190"/>
      <c r="JOY1" s="190"/>
      <c r="JOZ1" s="225">
        <f>+'IN PHIẾU THU'!JPA1</f>
        <v>0</v>
      </c>
      <c r="JPA1" s="226"/>
      <c r="JPB1" s="226"/>
      <c r="JPC1" s="227"/>
      <c r="JPD1" s="190"/>
      <c r="JPE1" s="190"/>
      <c r="JPF1" s="190"/>
      <c r="JPG1" s="190"/>
      <c r="JPH1" s="225">
        <f>+'IN PHIẾU THU'!JPI1</f>
        <v>0</v>
      </c>
      <c r="JPI1" s="226"/>
      <c r="JPJ1" s="226"/>
      <c r="JPK1" s="227"/>
      <c r="JPL1" s="190"/>
      <c r="JPM1" s="190"/>
      <c r="JPN1" s="190"/>
      <c r="JPO1" s="190"/>
      <c r="JPP1" s="225">
        <f>+'IN PHIẾU THU'!JPQ1</f>
        <v>0</v>
      </c>
      <c r="JPQ1" s="226"/>
      <c r="JPR1" s="226"/>
      <c r="JPS1" s="227"/>
      <c r="JPT1" s="190"/>
      <c r="JPU1" s="190"/>
      <c r="JPV1" s="190"/>
      <c r="JPW1" s="190"/>
      <c r="JPX1" s="225">
        <f>+'IN PHIẾU THU'!JPY1</f>
        <v>0</v>
      </c>
      <c r="JPY1" s="226"/>
      <c r="JPZ1" s="226"/>
      <c r="JQA1" s="227"/>
      <c r="JQB1" s="190"/>
      <c r="JQC1" s="190"/>
      <c r="JQD1" s="190"/>
      <c r="JQE1" s="190"/>
      <c r="JQF1" s="225">
        <f>+'IN PHIẾU THU'!JQG1</f>
        <v>0</v>
      </c>
      <c r="JQG1" s="226"/>
      <c r="JQH1" s="226"/>
      <c r="JQI1" s="227"/>
      <c r="JQJ1" s="190"/>
      <c r="JQK1" s="190"/>
      <c r="JQL1" s="190"/>
      <c r="JQM1" s="190"/>
      <c r="JQN1" s="225">
        <f>+'IN PHIẾU THU'!JQO1</f>
        <v>0</v>
      </c>
      <c r="JQO1" s="226"/>
      <c r="JQP1" s="226"/>
      <c r="JQQ1" s="227"/>
      <c r="JQR1" s="190"/>
      <c r="JQS1" s="190"/>
      <c r="JQT1" s="190"/>
      <c r="JQU1" s="190"/>
      <c r="JQV1" s="225">
        <f>+'IN PHIẾU THU'!JQW1</f>
        <v>0</v>
      </c>
      <c r="JQW1" s="226"/>
      <c r="JQX1" s="226"/>
      <c r="JQY1" s="227"/>
      <c r="JQZ1" s="190"/>
      <c r="JRA1" s="190"/>
      <c r="JRB1" s="190"/>
      <c r="JRC1" s="190"/>
      <c r="JRD1" s="225">
        <f>+'IN PHIẾU THU'!JRE1</f>
        <v>0</v>
      </c>
      <c r="JRE1" s="226"/>
      <c r="JRF1" s="226"/>
      <c r="JRG1" s="227"/>
      <c r="JRH1" s="190"/>
      <c r="JRI1" s="190"/>
      <c r="JRJ1" s="190"/>
      <c r="JRK1" s="190"/>
      <c r="JRL1" s="225">
        <f>+'IN PHIẾU THU'!JRM1</f>
        <v>0</v>
      </c>
      <c r="JRM1" s="226"/>
      <c r="JRN1" s="226"/>
      <c r="JRO1" s="227"/>
      <c r="JRP1" s="190"/>
      <c r="JRQ1" s="190"/>
      <c r="JRR1" s="190"/>
      <c r="JRS1" s="190"/>
      <c r="JRT1" s="225">
        <f>+'IN PHIẾU THU'!JRU1</f>
        <v>0</v>
      </c>
      <c r="JRU1" s="226"/>
      <c r="JRV1" s="226"/>
      <c r="JRW1" s="227"/>
      <c r="JRX1" s="190"/>
      <c r="JRY1" s="190"/>
      <c r="JRZ1" s="190"/>
      <c r="JSA1" s="190"/>
      <c r="JSB1" s="225">
        <f>+'IN PHIẾU THU'!JSC1</f>
        <v>0</v>
      </c>
      <c r="JSC1" s="226"/>
      <c r="JSD1" s="226"/>
      <c r="JSE1" s="227"/>
      <c r="JSF1" s="190"/>
      <c r="JSG1" s="190"/>
      <c r="JSH1" s="190"/>
      <c r="JSI1" s="190"/>
      <c r="JSJ1" s="225">
        <f>+'IN PHIẾU THU'!JSK1</f>
        <v>0</v>
      </c>
      <c r="JSK1" s="226"/>
      <c r="JSL1" s="226"/>
      <c r="JSM1" s="227"/>
      <c r="JSN1" s="190"/>
      <c r="JSO1" s="190"/>
      <c r="JSP1" s="190"/>
      <c r="JSQ1" s="190"/>
      <c r="JSR1" s="225">
        <f>+'IN PHIẾU THU'!JSS1</f>
        <v>0</v>
      </c>
      <c r="JSS1" s="226"/>
      <c r="JST1" s="226"/>
      <c r="JSU1" s="227"/>
      <c r="JSV1" s="190"/>
      <c r="JSW1" s="190"/>
      <c r="JSX1" s="190"/>
      <c r="JSY1" s="190"/>
      <c r="JSZ1" s="225">
        <f>+'IN PHIẾU THU'!JTA1</f>
        <v>0</v>
      </c>
      <c r="JTA1" s="226"/>
      <c r="JTB1" s="226"/>
      <c r="JTC1" s="227"/>
      <c r="JTD1" s="190"/>
      <c r="JTE1" s="190"/>
      <c r="JTF1" s="190"/>
      <c r="JTG1" s="190"/>
      <c r="JTH1" s="225">
        <f>+'IN PHIẾU THU'!JTI1</f>
        <v>0</v>
      </c>
      <c r="JTI1" s="226"/>
      <c r="JTJ1" s="226"/>
      <c r="JTK1" s="227"/>
      <c r="JTL1" s="190"/>
      <c r="JTM1" s="190"/>
      <c r="JTN1" s="190"/>
      <c r="JTO1" s="190"/>
      <c r="JTP1" s="225">
        <f>+'IN PHIẾU THU'!JTQ1</f>
        <v>0</v>
      </c>
      <c r="JTQ1" s="226"/>
      <c r="JTR1" s="226"/>
      <c r="JTS1" s="227"/>
      <c r="JTT1" s="190"/>
      <c r="JTU1" s="190"/>
      <c r="JTV1" s="190"/>
      <c r="JTW1" s="190"/>
      <c r="JTX1" s="225">
        <f>+'IN PHIẾU THU'!JTY1</f>
        <v>0</v>
      </c>
      <c r="JTY1" s="226"/>
      <c r="JTZ1" s="226"/>
      <c r="JUA1" s="227"/>
      <c r="JUB1" s="190"/>
      <c r="JUC1" s="190"/>
      <c r="JUD1" s="190"/>
      <c r="JUE1" s="190"/>
      <c r="JUF1" s="225">
        <f>+'IN PHIẾU THU'!JUG1</f>
        <v>0</v>
      </c>
      <c r="JUG1" s="226"/>
      <c r="JUH1" s="226"/>
      <c r="JUI1" s="227"/>
      <c r="JUJ1" s="190"/>
      <c r="JUK1" s="190"/>
      <c r="JUL1" s="190"/>
      <c r="JUM1" s="190"/>
      <c r="JUN1" s="225">
        <f>+'IN PHIẾU THU'!JUO1</f>
        <v>0</v>
      </c>
      <c r="JUO1" s="226"/>
      <c r="JUP1" s="226"/>
      <c r="JUQ1" s="227"/>
      <c r="JUR1" s="190"/>
      <c r="JUS1" s="190"/>
      <c r="JUT1" s="190"/>
      <c r="JUU1" s="190"/>
      <c r="JUV1" s="225">
        <f>+'IN PHIẾU THU'!JUW1</f>
        <v>0</v>
      </c>
      <c r="JUW1" s="226"/>
      <c r="JUX1" s="226"/>
      <c r="JUY1" s="227"/>
      <c r="JUZ1" s="190"/>
      <c r="JVA1" s="190"/>
      <c r="JVB1" s="190"/>
      <c r="JVC1" s="190"/>
      <c r="JVD1" s="225">
        <f>+'IN PHIẾU THU'!JVE1</f>
        <v>0</v>
      </c>
      <c r="JVE1" s="226"/>
      <c r="JVF1" s="226"/>
      <c r="JVG1" s="227"/>
      <c r="JVH1" s="190"/>
      <c r="JVI1" s="190"/>
      <c r="JVJ1" s="190"/>
      <c r="JVK1" s="190"/>
      <c r="JVL1" s="225">
        <f>+'IN PHIẾU THU'!JVM1</f>
        <v>0</v>
      </c>
      <c r="JVM1" s="226"/>
      <c r="JVN1" s="226"/>
      <c r="JVO1" s="227"/>
      <c r="JVP1" s="190"/>
      <c r="JVQ1" s="190"/>
      <c r="JVR1" s="190"/>
      <c r="JVS1" s="190"/>
      <c r="JVT1" s="225">
        <f>+'IN PHIẾU THU'!JVU1</f>
        <v>0</v>
      </c>
      <c r="JVU1" s="226"/>
      <c r="JVV1" s="226"/>
      <c r="JVW1" s="227"/>
      <c r="JVX1" s="190"/>
      <c r="JVY1" s="190"/>
      <c r="JVZ1" s="190"/>
      <c r="JWA1" s="190"/>
      <c r="JWB1" s="225">
        <f>+'IN PHIẾU THU'!JWC1</f>
        <v>0</v>
      </c>
      <c r="JWC1" s="226"/>
      <c r="JWD1" s="226"/>
      <c r="JWE1" s="227"/>
      <c r="JWF1" s="190"/>
      <c r="JWG1" s="190"/>
      <c r="JWH1" s="190"/>
      <c r="JWI1" s="190"/>
      <c r="JWJ1" s="225">
        <f>+'IN PHIẾU THU'!JWK1</f>
        <v>0</v>
      </c>
      <c r="JWK1" s="226"/>
      <c r="JWL1" s="226"/>
      <c r="JWM1" s="227"/>
      <c r="JWN1" s="190"/>
      <c r="JWO1" s="190"/>
      <c r="JWP1" s="190"/>
      <c r="JWQ1" s="190"/>
      <c r="JWR1" s="225">
        <f>+'IN PHIẾU THU'!JWS1</f>
        <v>0</v>
      </c>
      <c r="JWS1" s="226"/>
      <c r="JWT1" s="226"/>
      <c r="JWU1" s="227"/>
      <c r="JWV1" s="190"/>
      <c r="JWW1" s="190"/>
      <c r="JWX1" s="190"/>
      <c r="JWY1" s="190"/>
      <c r="JWZ1" s="225">
        <f>+'IN PHIẾU THU'!JXA1</f>
        <v>0</v>
      </c>
      <c r="JXA1" s="226"/>
      <c r="JXB1" s="226"/>
      <c r="JXC1" s="227"/>
      <c r="JXD1" s="190"/>
      <c r="JXE1" s="190"/>
      <c r="JXF1" s="190"/>
      <c r="JXG1" s="190"/>
      <c r="JXH1" s="225">
        <f>+'IN PHIẾU THU'!JXI1</f>
        <v>0</v>
      </c>
      <c r="JXI1" s="226"/>
      <c r="JXJ1" s="226"/>
      <c r="JXK1" s="227"/>
      <c r="JXL1" s="190"/>
      <c r="JXM1" s="190"/>
      <c r="JXN1" s="190"/>
      <c r="JXO1" s="190"/>
      <c r="JXP1" s="225">
        <f>+'IN PHIẾU THU'!JXQ1</f>
        <v>0</v>
      </c>
      <c r="JXQ1" s="226"/>
      <c r="JXR1" s="226"/>
      <c r="JXS1" s="227"/>
      <c r="JXT1" s="190"/>
      <c r="JXU1" s="190"/>
      <c r="JXV1" s="190"/>
      <c r="JXW1" s="190"/>
      <c r="JXX1" s="225">
        <f>+'IN PHIẾU THU'!JXY1</f>
        <v>0</v>
      </c>
      <c r="JXY1" s="226"/>
      <c r="JXZ1" s="226"/>
      <c r="JYA1" s="227"/>
      <c r="JYB1" s="190"/>
      <c r="JYC1" s="190"/>
      <c r="JYD1" s="190"/>
      <c r="JYE1" s="190"/>
      <c r="JYF1" s="225">
        <f>+'IN PHIẾU THU'!JYG1</f>
        <v>0</v>
      </c>
      <c r="JYG1" s="226"/>
      <c r="JYH1" s="226"/>
      <c r="JYI1" s="227"/>
      <c r="JYJ1" s="190"/>
      <c r="JYK1" s="190"/>
      <c r="JYL1" s="190"/>
      <c r="JYM1" s="190"/>
      <c r="JYN1" s="225">
        <f>+'IN PHIẾU THU'!JYO1</f>
        <v>0</v>
      </c>
      <c r="JYO1" s="226"/>
      <c r="JYP1" s="226"/>
      <c r="JYQ1" s="227"/>
      <c r="JYR1" s="190"/>
      <c r="JYS1" s="190"/>
      <c r="JYT1" s="190"/>
      <c r="JYU1" s="190"/>
      <c r="JYV1" s="225">
        <f>+'IN PHIẾU THU'!JYW1</f>
        <v>0</v>
      </c>
      <c r="JYW1" s="226"/>
      <c r="JYX1" s="226"/>
      <c r="JYY1" s="227"/>
      <c r="JYZ1" s="190"/>
      <c r="JZA1" s="190"/>
      <c r="JZB1" s="190"/>
      <c r="JZC1" s="190"/>
      <c r="JZD1" s="225">
        <f>+'IN PHIẾU THU'!JZE1</f>
        <v>0</v>
      </c>
      <c r="JZE1" s="226"/>
      <c r="JZF1" s="226"/>
      <c r="JZG1" s="227"/>
      <c r="JZH1" s="190"/>
      <c r="JZI1" s="190"/>
      <c r="JZJ1" s="190"/>
      <c r="JZK1" s="190"/>
      <c r="JZL1" s="225">
        <f>+'IN PHIẾU THU'!JZM1</f>
        <v>0</v>
      </c>
      <c r="JZM1" s="226"/>
      <c r="JZN1" s="226"/>
      <c r="JZO1" s="227"/>
      <c r="JZP1" s="190"/>
      <c r="JZQ1" s="190"/>
      <c r="JZR1" s="190"/>
      <c r="JZS1" s="190"/>
      <c r="JZT1" s="225">
        <f>+'IN PHIẾU THU'!JZU1</f>
        <v>0</v>
      </c>
      <c r="JZU1" s="226"/>
      <c r="JZV1" s="226"/>
      <c r="JZW1" s="227"/>
      <c r="JZX1" s="190"/>
      <c r="JZY1" s="190"/>
      <c r="JZZ1" s="190"/>
      <c r="KAA1" s="190"/>
      <c r="KAB1" s="225">
        <f>+'IN PHIẾU THU'!KAC1</f>
        <v>0</v>
      </c>
      <c r="KAC1" s="226"/>
      <c r="KAD1" s="226"/>
      <c r="KAE1" s="227"/>
      <c r="KAF1" s="190"/>
      <c r="KAG1" s="190"/>
      <c r="KAH1" s="190"/>
      <c r="KAI1" s="190"/>
      <c r="KAJ1" s="225">
        <f>+'IN PHIẾU THU'!KAK1</f>
        <v>0</v>
      </c>
      <c r="KAK1" s="226"/>
      <c r="KAL1" s="226"/>
      <c r="KAM1" s="227"/>
      <c r="KAN1" s="190"/>
      <c r="KAO1" s="190"/>
      <c r="KAP1" s="190"/>
      <c r="KAQ1" s="190"/>
      <c r="KAR1" s="225">
        <f>+'IN PHIẾU THU'!KAS1</f>
        <v>0</v>
      </c>
      <c r="KAS1" s="226"/>
      <c r="KAT1" s="226"/>
      <c r="KAU1" s="227"/>
      <c r="KAV1" s="190"/>
      <c r="KAW1" s="190"/>
      <c r="KAX1" s="190"/>
      <c r="KAY1" s="190"/>
      <c r="KAZ1" s="225">
        <f>+'IN PHIẾU THU'!KBA1</f>
        <v>0</v>
      </c>
      <c r="KBA1" s="226"/>
      <c r="KBB1" s="226"/>
      <c r="KBC1" s="227"/>
      <c r="KBD1" s="190"/>
      <c r="KBE1" s="190"/>
      <c r="KBF1" s="190"/>
      <c r="KBG1" s="190"/>
      <c r="KBH1" s="225">
        <f>+'IN PHIẾU THU'!KBI1</f>
        <v>0</v>
      </c>
      <c r="KBI1" s="226"/>
      <c r="KBJ1" s="226"/>
      <c r="KBK1" s="227"/>
      <c r="KBL1" s="190"/>
      <c r="KBM1" s="190"/>
      <c r="KBN1" s="190"/>
      <c r="KBO1" s="190"/>
      <c r="KBP1" s="225">
        <f>+'IN PHIẾU THU'!KBQ1</f>
        <v>0</v>
      </c>
      <c r="KBQ1" s="226"/>
      <c r="KBR1" s="226"/>
      <c r="KBS1" s="227"/>
      <c r="KBT1" s="190"/>
      <c r="KBU1" s="190"/>
      <c r="KBV1" s="190"/>
      <c r="KBW1" s="190"/>
      <c r="KBX1" s="225">
        <f>+'IN PHIẾU THU'!KBY1</f>
        <v>0</v>
      </c>
      <c r="KBY1" s="226"/>
      <c r="KBZ1" s="226"/>
      <c r="KCA1" s="227"/>
      <c r="KCB1" s="190"/>
      <c r="KCC1" s="190"/>
      <c r="KCD1" s="190"/>
      <c r="KCE1" s="190"/>
      <c r="KCF1" s="225">
        <f>+'IN PHIẾU THU'!KCG1</f>
        <v>0</v>
      </c>
      <c r="KCG1" s="226"/>
      <c r="KCH1" s="226"/>
      <c r="KCI1" s="227"/>
      <c r="KCJ1" s="190"/>
      <c r="KCK1" s="190"/>
      <c r="KCL1" s="190"/>
      <c r="KCM1" s="190"/>
      <c r="KCN1" s="225">
        <f>+'IN PHIẾU THU'!KCO1</f>
        <v>0</v>
      </c>
      <c r="KCO1" s="226"/>
      <c r="KCP1" s="226"/>
      <c r="KCQ1" s="227"/>
      <c r="KCR1" s="190"/>
      <c r="KCS1" s="190"/>
      <c r="KCT1" s="190"/>
      <c r="KCU1" s="190"/>
      <c r="KCV1" s="225">
        <f>+'IN PHIẾU THU'!KCW1</f>
        <v>0</v>
      </c>
      <c r="KCW1" s="226"/>
      <c r="KCX1" s="226"/>
      <c r="KCY1" s="227"/>
      <c r="KCZ1" s="190"/>
      <c r="KDA1" s="190"/>
      <c r="KDB1" s="190"/>
      <c r="KDC1" s="190"/>
      <c r="KDD1" s="225">
        <f>+'IN PHIẾU THU'!KDE1</f>
        <v>0</v>
      </c>
      <c r="KDE1" s="226"/>
      <c r="KDF1" s="226"/>
      <c r="KDG1" s="227"/>
      <c r="KDH1" s="190"/>
      <c r="KDI1" s="190"/>
      <c r="KDJ1" s="190"/>
      <c r="KDK1" s="190"/>
      <c r="KDL1" s="225">
        <f>+'IN PHIẾU THU'!KDM1</f>
        <v>0</v>
      </c>
      <c r="KDM1" s="226"/>
      <c r="KDN1" s="226"/>
      <c r="KDO1" s="227"/>
      <c r="KDP1" s="190"/>
      <c r="KDQ1" s="190"/>
      <c r="KDR1" s="190"/>
      <c r="KDS1" s="190"/>
      <c r="KDT1" s="225">
        <f>+'IN PHIẾU THU'!KDU1</f>
        <v>0</v>
      </c>
      <c r="KDU1" s="226"/>
      <c r="KDV1" s="226"/>
      <c r="KDW1" s="227"/>
      <c r="KDX1" s="190"/>
      <c r="KDY1" s="190"/>
      <c r="KDZ1" s="190"/>
      <c r="KEA1" s="190"/>
      <c r="KEB1" s="225">
        <f>+'IN PHIẾU THU'!KEC1</f>
        <v>0</v>
      </c>
      <c r="KEC1" s="226"/>
      <c r="KED1" s="226"/>
      <c r="KEE1" s="227"/>
      <c r="KEF1" s="190"/>
      <c r="KEG1" s="190"/>
      <c r="KEH1" s="190"/>
      <c r="KEI1" s="190"/>
      <c r="KEJ1" s="225">
        <f>+'IN PHIẾU THU'!KEK1</f>
        <v>0</v>
      </c>
      <c r="KEK1" s="226"/>
      <c r="KEL1" s="226"/>
      <c r="KEM1" s="227"/>
      <c r="KEN1" s="190"/>
      <c r="KEO1" s="190"/>
      <c r="KEP1" s="190"/>
      <c r="KEQ1" s="190"/>
      <c r="KER1" s="225">
        <f>+'IN PHIẾU THU'!KES1</f>
        <v>0</v>
      </c>
      <c r="KES1" s="226"/>
      <c r="KET1" s="226"/>
      <c r="KEU1" s="227"/>
      <c r="KEV1" s="190"/>
      <c r="KEW1" s="190"/>
      <c r="KEX1" s="190"/>
      <c r="KEY1" s="190"/>
      <c r="KEZ1" s="225">
        <f>+'IN PHIẾU THU'!KFA1</f>
        <v>0</v>
      </c>
      <c r="KFA1" s="226"/>
      <c r="KFB1" s="226"/>
      <c r="KFC1" s="227"/>
      <c r="KFD1" s="190"/>
      <c r="KFE1" s="190"/>
      <c r="KFF1" s="190"/>
      <c r="KFG1" s="190"/>
      <c r="KFH1" s="225">
        <f>+'IN PHIẾU THU'!KFI1</f>
        <v>0</v>
      </c>
      <c r="KFI1" s="226"/>
      <c r="KFJ1" s="226"/>
      <c r="KFK1" s="227"/>
      <c r="KFL1" s="190"/>
      <c r="KFM1" s="190"/>
      <c r="KFN1" s="190"/>
      <c r="KFO1" s="190"/>
      <c r="KFP1" s="225">
        <f>+'IN PHIẾU THU'!KFQ1</f>
        <v>0</v>
      </c>
      <c r="KFQ1" s="226"/>
      <c r="KFR1" s="226"/>
      <c r="KFS1" s="227"/>
      <c r="KFT1" s="190"/>
      <c r="KFU1" s="190"/>
      <c r="KFV1" s="190"/>
      <c r="KFW1" s="190"/>
      <c r="KFX1" s="225">
        <f>+'IN PHIẾU THU'!KFY1</f>
        <v>0</v>
      </c>
      <c r="KFY1" s="226"/>
      <c r="KFZ1" s="226"/>
      <c r="KGA1" s="227"/>
      <c r="KGB1" s="190"/>
      <c r="KGC1" s="190"/>
      <c r="KGD1" s="190"/>
      <c r="KGE1" s="190"/>
      <c r="KGF1" s="225">
        <f>+'IN PHIẾU THU'!KGG1</f>
        <v>0</v>
      </c>
      <c r="KGG1" s="226"/>
      <c r="KGH1" s="226"/>
      <c r="KGI1" s="227"/>
      <c r="KGJ1" s="190"/>
      <c r="KGK1" s="190"/>
      <c r="KGL1" s="190"/>
      <c r="KGM1" s="190"/>
      <c r="KGN1" s="225">
        <f>+'IN PHIẾU THU'!KGO1</f>
        <v>0</v>
      </c>
      <c r="KGO1" s="226"/>
      <c r="KGP1" s="226"/>
      <c r="KGQ1" s="227"/>
      <c r="KGR1" s="190"/>
      <c r="KGS1" s="190"/>
      <c r="KGT1" s="190"/>
      <c r="KGU1" s="190"/>
      <c r="KGV1" s="225">
        <f>+'IN PHIẾU THU'!KGW1</f>
        <v>0</v>
      </c>
      <c r="KGW1" s="226"/>
      <c r="KGX1" s="226"/>
      <c r="KGY1" s="227"/>
      <c r="KGZ1" s="190"/>
      <c r="KHA1" s="190"/>
      <c r="KHB1" s="190"/>
      <c r="KHC1" s="190"/>
      <c r="KHD1" s="225">
        <f>+'IN PHIẾU THU'!KHE1</f>
        <v>0</v>
      </c>
      <c r="KHE1" s="226"/>
      <c r="KHF1" s="226"/>
      <c r="KHG1" s="227"/>
      <c r="KHH1" s="190"/>
      <c r="KHI1" s="190"/>
      <c r="KHJ1" s="190"/>
      <c r="KHK1" s="190"/>
      <c r="KHL1" s="225">
        <f>+'IN PHIẾU THU'!KHM1</f>
        <v>0</v>
      </c>
      <c r="KHM1" s="226"/>
      <c r="KHN1" s="226"/>
      <c r="KHO1" s="227"/>
      <c r="KHP1" s="190"/>
      <c r="KHQ1" s="190"/>
      <c r="KHR1" s="190"/>
      <c r="KHS1" s="190"/>
      <c r="KHT1" s="225">
        <f>+'IN PHIẾU THU'!KHU1</f>
        <v>0</v>
      </c>
      <c r="KHU1" s="226"/>
      <c r="KHV1" s="226"/>
      <c r="KHW1" s="227"/>
      <c r="KHX1" s="190"/>
      <c r="KHY1" s="190"/>
      <c r="KHZ1" s="190"/>
      <c r="KIA1" s="190"/>
      <c r="KIB1" s="225">
        <f>+'IN PHIẾU THU'!KIC1</f>
        <v>0</v>
      </c>
      <c r="KIC1" s="226"/>
      <c r="KID1" s="226"/>
      <c r="KIE1" s="227"/>
      <c r="KIF1" s="190"/>
      <c r="KIG1" s="190"/>
      <c r="KIH1" s="190"/>
      <c r="KII1" s="190"/>
      <c r="KIJ1" s="225">
        <f>+'IN PHIẾU THU'!KIK1</f>
        <v>0</v>
      </c>
      <c r="KIK1" s="226"/>
      <c r="KIL1" s="226"/>
      <c r="KIM1" s="227"/>
      <c r="KIN1" s="190"/>
      <c r="KIO1" s="190"/>
      <c r="KIP1" s="190"/>
      <c r="KIQ1" s="190"/>
      <c r="KIR1" s="225">
        <f>+'IN PHIẾU THU'!KIS1</f>
        <v>0</v>
      </c>
      <c r="KIS1" s="226"/>
      <c r="KIT1" s="226"/>
      <c r="KIU1" s="227"/>
      <c r="KIV1" s="190"/>
      <c r="KIW1" s="190"/>
      <c r="KIX1" s="190"/>
      <c r="KIY1" s="190"/>
      <c r="KIZ1" s="225">
        <f>+'IN PHIẾU THU'!KJA1</f>
        <v>0</v>
      </c>
      <c r="KJA1" s="226"/>
      <c r="KJB1" s="226"/>
      <c r="KJC1" s="227"/>
      <c r="KJD1" s="190"/>
      <c r="KJE1" s="190"/>
      <c r="KJF1" s="190"/>
      <c r="KJG1" s="190"/>
      <c r="KJH1" s="225">
        <f>+'IN PHIẾU THU'!KJI1</f>
        <v>0</v>
      </c>
      <c r="KJI1" s="226"/>
      <c r="KJJ1" s="226"/>
      <c r="KJK1" s="227"/>
      <c r="KJL1" s="190"/>
      <c r="KJM1" s="190"/>
      <c r="KJN1" s="190"/>
      <c r="KJO1" s="190"/>
      <c r="KJP1" s="225">
        <f>+'IN PHIẾU THU'!KJQ1</f>
        <v>0</v>
      </c>
      <c r="KJQ1" s="226"/>
      <c r="KJR1" s="226"/>
      <c r="KJS1" s="227"/>
      <c r="KJT1" s="190"/>
      <c r="KJU1" s="190"/>
      <c r="KJV1" s="190"/>
      <c r="KJW1" s="190"/>
      <c r="KJX1" s="225">
        <f>+'IN PHIẾU THU'!KJY1</f>
        <v>0</v>
      </c>
      <c r="KJY1" s="226"/>
      <c r="KJZ1" s="226"/>
      <c r="KKA1" s="227"/>
      <c r="KKB1" s="190"/>
      <c r="KKC1" s="190"/>
      <c r="KKD1" s="190"/>
      <c r="KKE1" s="190"/>
      <c r="KKF1" s="225">
        <f>+'IN PHIẾU THU'!KKG1</f>
        <v>0</v>
      </c>
      <c r="KKG1" s="226"/>
      <c r="KKH1" s="226"/>
      <c r="KKI1" s="227"/>
      <c r="KKJ1" s="190"/>
      <c r="KKK1" s="190"/>
      <c r="KKL1" s="190"/>
      <c r="KKM1" s="190"/>
      <c r="KKN1" s="225">
        <f>+'IN PHIẾU THU'!KKO1</f>
        <v>0</v>
      </c>
      <c r="KKO1" s="226"/>
      <c r="KKP1" s="226"/>
      <c r="KKQ1" s="227"/>
      <c r="KKR1" s="190"/>
      <c r="KKS1" s="190"/>
      <c r="KKT1" s="190"/>
      <c r="KKU1" s="190"/>
      <c r="KKV1" s="225">
        <f>+'IN PHIẾU THU'!KKW1</f>
        <v>0</v>
      </c>
      <c r="KKW1" s="226"/>
      <c r="KKX1" s="226"/>
      <c r="KKY1" s="227"/>
      <c r="KKZ1" s="190"/>
      <c r="KLA1" s="190"/>
      <c r="KLB1" s="190"/>
      <c r="KLC1" s="190"/>
      <c r="KLD1" s="225">
        <f>+'IN PHIẾU THU'!KLE1</f>
        <v>0</v>
      </c>
      <c r="KLE1" s="226"/>
      <c r="KLF1" s="226"/>
      <c r="KLG1" s="227"/>
      <c r="KLH1" s="190"/>
      <c r="KLI1" s="190"/>
      <c r="KLJ1" s="190"/>
      <c r="KLK1" s="190"/>
      <c r="KLL1" s="225">
        <f>+'IN PHIẾU THU'!KLM1</f>
        <v>0</v>
      </c>
      <c r="KLM1" s="226"/>
      <c r="KLN1" s="226"/>
      <c r="KLO1" s="227"/>
      <c r="KLP1" s="190"/>
      <c r="KLQ1" s="190"/>
      <c r="KLR1" s="190"/>
      <c r="KLS1" s="190"/>
      <c r="KLT1" s="225">
        <f>+'IN PHIẾU THU'!KLU1</f>
        <v>0</v>
      </c>
      <c r="KLU1" s="226"/>
      <c r="KLV1" s="226"/>
      <c r="KLW1" s="227"/>
      <c r="KLX1" s="190"/>
      <c r="KLY1" s="190"/>
      <c r="KLZ1" s="190"/>
      <c r="KMA1" s="190"/>
      <c r="KMB1" s="225">
        <f>+'IN PHIẾU THU'!KMC1</f>
        <v>0</v>
      </c>
      <c r="KMC1" s="226"/>
      <c r="KMD1" s="226"/>
      <c r="KME1" s="227"/>
      <c r="KMF1" s="190"/>
      <c r="KMG1" s="190"/>
      <c r="KMH1" s="190"/>
      <c r="KMI1" s="190"/>
      <c r="KMJ1" s="225">
        <f>+'IN PHIẾU THU'!KMK1</f>
        <v>0</v>
      </c>
      <c r="KMK1" s="226"/>
      <c r="KML1" s="226"/>
      <c r="KMM1" s="227"/>
      <c r="KMN1" s="190"/>
      <c r="KMO1" s="190"/>
      <c r="KMP1" s="190"/>
      <c r="KMQ1" s="190"/>
      <c r="KMR1" s="225">
        <f>+'IN PHIẾU THU'!KMS1</f>
        <v>0</v>
      </c>
      <c r="KMS1" s="226"/>
      <c r="KMT1" s="226"/>
      <c r="KMU1" s="227"/>
      <c r="KMV1" s="190"/>
      <c r="KMW1" s="190"/>
      <c r="KMX1" s="190"/>
      <c r="KMY1" s="190"/>
      <c r="KMZ1" s="225">
        <f>+'IN PHIẾU THU'!KNA1</f>
        <v>0</v>
      </c>
      <c r="KNA1" s="226"/>
      <c r="KNB1" s="226"/>
      <c r="KNC1" s="227"/>
      <c r="KND1" s="190"/>
      <c r="KNE1" s="190"/>
      <c r="KNF1" s="190"/>
      <c r="KNG1" s="190"/>
      <c r="KNH1" s="225">
        <f>+'IN PHIẾU THU'!KNI1</f>
        <v>0</v>
      </c>
      <c r="KNI1" s="226"/>
      <c r="KNJ1" s="226"/>
      <c r="KNK1" s="227"/>
      <c r="KNL1" s="190"/>
      <c r="KNM1" s="190"/>
      <c r="KNN1" s="190"/>
      <c r="KNO1" s="190"/>
      <c r="KNP1" s="225">
        <f>+'IN PHIẾU THU'!KNQ1</f>
        <v>0</v>
      </c>
      <c r="KNQ1" s="226"/>
      <c r="KNR1" s="226"/>
      <c r="KNS1" s="227"/>
      <c r="KNT1" s="190"/>
      <c r="KNU1" s="190"/>
      <c r="KNV1" s="190"/>
      <c r="KNW1" s="190"/>
      <c r="KNX1" s="225">
        <f>+'IN PHIẾU THU'!KNY1</f>
        <v>0</v>
      </c>
      <c r="KNY1" s="226"/>
      <c r="KNZ1" s="226"/>
      <c r="KOA1" s="227"/>
      <c r="KOB1" s="190"/>
      <c r="KOC1" s="190"/>
      <c r="KOD1" s="190"/>
      <c r="KOE1" s="190"/>
      <c r="KOF1" s="225">
        <f>+'IN PHIẾU THU'!KOG1</f>
        <v>0</v>
      </c>
      <c r="KOG1" s="226"/>
      <c r="KOH1" s="226"/>
      <c r="KOI1" s="227"/>
      <c r="KOJ1" s="190"/>
      <c r="KOK1" s="190"/>
      <c r="KOL1" s="190"/>
      <c r="KOM1" s="190"/>
      <c r="KON1" s="225">
        <f>+'IN PHIẾU THU'!KOO1</f>
        <v>0</v>
      </c>
      <c r="KOO1" s="226"/>
      <c r="KOP1" s="226"/>
      <c r="KOQ1" s="227"/>
      <c r="KOR1" s="190"/>
      <c r="KOS1" s="190"/>
      <c r="KOT1" s="190"/>
      <c r="KOU1" s="190"/>
      <c r="KOV1" s="225">
        <f>+'IN PHIẾU THU'!KOW1</f>
        <v>0</v>
      </c>
      <c r="KOW1" s="226"/>
      <c r="KOX1" s="226"/>
      <c r="KOY1" s="227"/>
      <c r="KOZ1" s="190"/>
      <c r="KPA1" s="190"/>
      <c r="KPB1" s="190"/>
      <c r="KPC1" s="190"/>
      <c r="KPD1" s="225">
        <f>+'IN PHIẾU THU'!KPE1</f>
        <v>0</v>
      </c>
      <c r="KPE1" s="226"/>
      <c r="KPF1" s="226"/>
      <c r="KPG1" s="227"/>
      <c r="KPH1" s="190"/>
      <c r="KPI1" s="190"/>
      <c r="KPJ1" s="190"/>
      <c r="KPK1" s="190"/>
      <c r="KPL1" s="225">
        <f>+'IN PHIẾU THU'!KPM1</f>
        <v>0</v>
      </c>
      <c r="KPM1" s="226"/>
      <c r="KPN1" s="226"/>
      <c r="KPO1" s="227"/>
      <c r="KPP1" s="190"/>
      <c r="KPQ1" s="190"/>
      <c r="KPR1" s="190"/>
      <c r="KPS1" s="190"/>
      <c r="KPT1" s="225">
        <f>+'IN PHIẾU THU'!KPU1</f>
        <v>0</v>
      </c>
      <c r="KPU1" s="226"/>
      <c r="KPV1" s="226"/>
      <c r="KPW1" s="227"/>
      <c r="KPX1" s="190"/>
      <c r="KPY1" s="190"/>
      <c r="KPZ1" s="190"/>
      <c r="KQA1" s="190"/>
      <c r="KQB1" s="225">
        <f>+'IN PHIẾU THU'!KQC1</f>
        <v>0</v>
      </c>
      <c r="KQC1" s="226"/>
      <c r="KQD1" s="226"/>
      <c r="KQE1" s="227"/>
      <c r="KQF1" s="190"/>
      <c r="KQG1" s="190"/>
      <c r="KQH1" s="190"/>
      <c r="KQI1" s="190"/>
      <c r="KQJ1" s="225">
        <f>+'IN PHIẾU THU'!KQK1</f>
        <v>0</v>
      </c>
      <c r="KQK1" s="226"/>
      <c r="KQL1" s="226"/>
      <c r="KQM1" s="227"/>
      <c r="KQN1" s="190"/>
      <c r="KQO1" s="190"/>
      <c r="KQP1" s="190"/>
      <c r="KQQ1" s="190"/>
      <c r="KQR1" s="225">
        <f>+'IN PHIẾU THU'!KQS1</f>
        <v>0</v>
      </c>
      <c r="KQS1" s="226"/>
      <c r="KQT1" s="226"/>
      <c r="KQU1" s="227"/>
      <c r="KQV1" s="190"/>
      <c r="KQW1" s="190"/>
      <c r="KQX1" s="190"/>
      <c r="KQY1" s="190"/>
      <c r="KQZ1" s="225">
        <f>+'IN PHIẾU THU'!KRA1</f>
        <v>0</v>
      </c>
      <c r="KRA1" s="226"/>
      <c r="KRB1" s="226"/>
      <c r="KRC1" s="227"/>
      <c r="KRD1" s="190"/>
      <c r="KRE1" s="190"/>
      <c r="KRF1" s="190"/>
      <c r="KRG1" s="190"/>
      <c r="KRH1" s="225">
        <f>+'IN PHIẾU THU'!KRI1</f>
        <v>0</v>
      </c>
      <c r="KRI1" s="226"/>
      <c r="KRJ1" s="226"/>
      <c r="KRK1" s="227"/>
      <c r="KRL1" s="190"/>
      <c r="KRM1" s="190"/>
      <c r="KRN1" s="190"/>
      <c r="KRO1" s="190"/>
      <c r="KRP1" s="225">
        <f>+'IN PHIẾU THU'!KRQ1</f>
        <v>0</v>
      </c>
      <c r="KRQ1" s="226"/>
      <c r="KRR1" s="226"/>
      <c r="KRS1" s="227"/>
      <c r="KRT1" s="190"/>
      <c r="KRU1" s="190"/>
      <c r="KRV1" s="190"/>
      <c r="KRW1" s="190"/>
      <c r="KRX1" s="225">
        <f>+'IN PHIẾU THU'!KRY1</f>
        <v>0</v>
      </c>
      <c r="KRY1" s="226"/>
      <c r="KRZ1" s="226"/>
      <c r="KSA1" s="227"/>
      <c r="KSB1" s="190"/>
      <c r="KSC1" s="190"/>
      <c r="KSD1" s="190"/>
      <c r="KSE1" s="190"/>
      <c r="KSF1" s="225">
        <f>+'IN PHIẾU THU'!KSG1</f>
        <v>0</v>
      </c>
      <c r="KSG1" s="226"/>
      <c r="KSH1" s="226"/>
      <c r="KSI1" s="227"/>
      <c r="KSJ1" s="190"/>
      <c r="KSK1" s="190"/>
      <c r="KSL1" s="190"/>
      <c r="KSM1" s="190"/>
      <c r="KSN1" s="225">
        <f>+'IN PHIẾU THU'!KSO1</f>
        <v>0</v>
      </c>
      <c r="KSO1" s="226"/>
      <c r="KSP1" s="226"/>
      <c r="KSQ1" s="227"/>
      <c r="KSR1" s="190"/>
      <c r="KSS1" s="190"/>
      <c r="KST1" s="190"/>
      <c r="KSU1" s="190"/>
      <c r="KSV1" s="225">
        <f>+'IN PHIẾU THU'!KSW1</f>
        <v>0</v>
      </c>
      <c r="KSW1" s="226"/>
      <c r="KSX1" s="226"/>
      <c r="KSY1" s="227"/>
      <c r="KSZ1" s="190"/>
      <c r="KTA1" s="190"/>
      <c r="KTB1" s="190"/>
      <c r="KTC1" s="190"/>
      <c r="KTD1" s="225">
        <f>+'IN PHIẾU THU'!KTE1</f>
        <v>0</v>
      </c>
      <c r="KTE1" s="226"/>
      <c r="KTF1" s="226"/>
      <c r="KTG1" s="227"/>
      <c r="KTH1" s="190"/>
      <c r="KTI1" s="190"/>
      <c r="KTJ1" s="190"/>
      <c r="KTK1" s="190"/>
      <c r="KTL1" s="225">
        <f>+'IN PHIẾU THU'!KTM1</f>
        <v>0</v>
      </c>
      <c r="KTM1" s="226"/>
      <c r="KTN1" s="226"/>
      <c r="KTO1" s="227"/>
      <c r="KTP1" s="190"/>
      <c r="KTQ1" s="190"/>
      <c r="KTR1" s="190"/>
      <c r="KTS1" s="190"/>
      <c r="KTT1" s="225">
        <f>+'IN PHIẾU THU'!KTU1</f>
        <v>0</v>
      </c>
      <c r="KTU1" s="226"/>
      <c r="KTV1" s="226"/>
      <c r="KTW1" s="227"/>
      <c r="KTX1" s="190"/>
      <c r="KTY1" s="190"/>
      <c r="KTZ1" s="190"/>
      <c r="KUA1" s="190"/>
      <c r="KUB1" s="225">
        <f>+'IN PHIẾU THU'!KUC1</f>
        <v>0</v>
      </c>
      <c r="KUC1" s="226"/>
      <c r="KUD1" s="226"/>
      <c r="KUE1" s="227"/>
      <c r="KUF1" s="190"/>
      <c r="KUG1" s="190"/>
      <c r="KUH1" s="190"/>
      <c r="KUI1" s="190"/>
      <c r="KUJ1" s="225">
        <f>+'IN PHIẾU THU'!KUK1</f>
        <v>0</v>
      </c>
      <c r="KUK1" s="226"/>
      <c r="KUL1" s="226"/>
      <c r="KUM1" s="227"/>
      <c r="KUN1" s="190"/>
      <c r="KUO1" s="190"/>
      <c r="KUP1" s="190"/>
      <c r="KUQ1" s="190"/>
      <c r="KUR1" s="225">
        <f>+'IN PHIẾU THU'!KUS1</f>
        <v>0</v>
      </c>
      <c r="KUS1" s="226"/>
      <c r="KUT1" s="226"/>
      <c r="KUU1" s="227"/>
      <c r="KUV1" s="190"/>
      <c r="KUW1" s="190"/>
      <c r="KUX1" s="190"/>
      <c r="KUY1" s="190"/>
      <c r="KUZ1" s="225">
        <f>+'IN PHIẾU THU'!KVA1</f>
        <v>0</v>
      </c>
      <c r="KVA1" s="226"/>
      <c r="KVB1" s="226"/>
      <c r="KVC1" s="227"/>
      <c r="KVD1" s="190"/>
      <c r="KVE1" s="190"/>
      <c r="KVF1" s="190"/>
      <c r="KVG1" s="190"/>
      <c r="KVH1" s="225">
        <f>+'IN PHIẾU THU'!KVI1</f>
        <v>0</v>
      </c>
      <c r="KVI1" s="226"/>
      <c r="KVJ1" s="226"/>
      <c r="KVK1" s="227"/>
      <c r="KVL1" s="190"/>
      <c r="KVM1" s="190"/>
      <c r="KVN1" s="190"/>
      <c r="KVO1" s="190"/>
      <c r="KVP1" s="225">
        <f>+'IN PHIẾU THU'!KVQ1</f>
        <v>0</v>
      </c>
      <c r="KVQ1" s="226"/>
      <c r="KVR1" s="226"/>
      <c r="KVS1" s="227"/>
      <c r="KVT1" s="190"/>
      <c r="KVU1" s="190"/>
      <c r="KVV1" s="190"/>
      <c r="KVW1" s="190"/>
      <c r="KVX1" s="225">
        <f>+'IN PHIẾU THU'!KVY1</f>
        <v>0</v>
      </c>
      <c r="KVY1" s="226"/>
      <c r="KVZ1" s="226"/>
      <c r="KWA1" s="227"/>
      <c r="KWB1" s="190"/>
      <c r="KWC1" s="190"/>
      <c r="KWD1" s="190"/>
      <c r="KWE1" s="190"/>
      <c r="KWF1" s="225">
        <f>+'IN PHIẾU THU'!KWG1</f>
        <v>0</v>
      </c>
      <c r="KWG1" s="226"/>
      <c r="KWH1" s="226"/>
      <c r="KWI1" s="227"/>
      <c r="KWJ1" s="190"/>
      <c r="KWK1" s="190"/>
      <c r="KWL1" s="190"/>
      <c r="KWM1" s="190"/>
      <c r="KWN1" s="225">
        <f>+'IN PHIẾU THU'!KWO1</f>
        <v>0</v>
      </c>
      <c r="KWO1" s="226"/>
      <c r="KWP1" s="226"/>
      <c r="KWQ1" s="227"/>
      <c r="KWR1" s="190"/>
      <c r="KWS1" s="190"/>
      <c r="KWT1" s="190"/>
      <c r="KWU1" s="190"/>
      <c r="KWV1" s="225">
        <f>+'IN PHIẾU THU'!KWW1</f>
        <v>0</v>
      </c>
      <c r="KWW1" s="226"/>
      <c r="KWX1" s="226"/>
      <c r="KWY1" s="227"/>
      <c r="KWZ1" s="190"/>
      <c r="KXA1" s="190"/>
      <c r="KXB1" s="190"/>
      <c r="KXC1" s="190"/>
      <c r="KXD1" s="225">
        <f>+'IN PHIẾU THU'!KXE1</f>
        <v>0</v>
      </c>
      <c r="KXE1" s="226"/>
      <c r="KXF1" s="226"/>
      <c r="KXG1" s="227"/>
      <c r="KXH1" s="190"/>
      <c r="KXI1" s="190"/>
      <c r="KXJ1" s="190"/>
      <c r="KXK1" s="190"/>
      <c r="KXL1" s="225">
        <f>+'IN PHIẾU THU'!KXM1</f>
        <v>0</v>
      </c>
      <c r="KXM1" s="226"/>
      <c r="KXN1" s="226"/>
      <c r="KXO1" s="227"/>
      <c r="KXP1" s="190"/>
      <c r="KXQ1" s="190"/>
      <c r="KXR1" s="190"/>
      <c r="KXS1" s="190"/>
      <c r="KXT1" s="225">
        <f>+'IN PHIẾU THU'!KXU1</f>
        <v>0</v>
      </c>
      <c r="KXU1" s="226"/>
      <c r="KXV1" s="226"/>
      <c r="KXW1" s="227"/>
      <c r="KXX1" s="190"/>
      <c r="KXY1" s="190"/>
      <c r="KXZ1" s="190"/>
      <c r="KYA1" s="190"/>
      <c r="KYB1" s="225">
        <f>+'IN PHIẾU THU'!KYC1</f>
        <v>0</v>
      </c>
      <c r="KYC1" s="226"/>
      <c r="KYD1" s="226"/>
      <c r="KYE1" s="227"/>
      <c r="KYF1" s="190"/>
      <c r="KYG1" s="190"/>
      <c r="KYH1" s="190"/>
      <c r="KYI1" s="190"/>
      <c r="KYJ1" s="225">
        <f>+'IN PHIẾU THU'!KYK1</f>
        <v>0</v>
      </c>
      <c r="KYK1" s="226"/>
      <c r="KYL1" s="226"/>
      <c r="KYM1" s="227"/>
      <c r="KYN1" s="190"/>
      <c r="KYO1" s="190"/>
      <c r="KYP1" s="190"/>
      <c r="KYQ1" s="190"/>
      <c r="KYR1" s="225">
        <f>+'IN PHIẾU THU'!KYS1</f>
        <v>0</v>
      </c>
      <c r="KYS1" s="226"/>
      <c r="KYT1" s="226"/>
      <c r="KYU1" s="227"/>
      <c r="KYV1" s="190"/>
      <c r="KYW1" s="190"/>
      <c r="KYX1" s="190"/>
      <c r="KYY1" s="190"/>
      <c r="KYZ1" s="225">
        <f>+'IN PHIẾU THU'!KZA1</f>
        <v>0</v>
      </c>
      <c r="KZA1" s="226"/>
      <c r="KZB1" s="226"/>
      <c r="KZC1" s="227"/>
      <c r="KZD1" s="190"/>
      <c r="KZE1" s="190"/>
      <c r="KZF1" s="190"/>
      <c r="KZG1" s="190"/>
      <c r="KZH1" s="225">
        <f>+'IN PHIẾU THU'!KZI1</f>
        <v>0</v>
      </c>
      <c r="KZI1" s="226"/>
      <c r="KZJ1" s="226"/>
      <c r="KZK1" s="227"/>
      <c r="KZL1" s="190"/>
      <c r="KZM1" s="190"/>
      <c r="KZN1" s="190"/>
      <c r="KZO1" s="190"/>
      <c r="KZP1" s="225">
        <f>+'IN PHIẾU THU'!KZQ1</f>
        <v>0</v>
      </c>
      <c r="KZQ1" s="226"/>
      <c r="KZR1" s="226"/>
      <c r="KZS1" s="227"/>
      <c r="KZT1" s="190"/>
      <c r="KZU1" s="190"/>
      <c r="KZV1" s="190"/>
      <c r="KZW1" s="190"/>
      <c r="KZX1" s="225">
        <f>+'IN PHIẾU THU'!KZY1</f>
        <v>0</v>
      </c>
      <c r="KZY1" s="226"/>
      <c r="KZZ1" s="226"/>
      <c r="LAA1" s="227"/>
      <c r="LAB1" s="190"/>
      <c r="LAC1" s="190"/>
      <c r="LAD1" s="190"/>
      <c r="LAE1" s="190"/>
      <c r="LAF1" s="225">
        <f>+'IN PHIẾU THU'!LAG1</f>
        <v>0</v>
      </c>
      <c r="LAG1" s="226"/>
      <c r="LAH1" s="226"/>
      <c r="LAI1" s="227"/>
      <c r="LAJ1" s="190"/>
      <c r="LAK1" s="190"/>
      <c r="LAL1" s="190"/>
      <c r="LAM1" s="190"/>
      <c r="LAN1" s="225">
        <f>+'IN PHIẾU THU'!LAO1</f>
        <v>0</v>
      </c>
      <c r="LAO1" s="226"/>
      <c r="LAP1" s="226"/>
      <c r="LAQ1" s="227"/>
      <c r="LAR1" s="190"/>
      <c r="LAS1" s="190"/>
      <c r="LAT1" s="190"/>
      <c r="LAU1" s="190"/>
      <c r="LAV1" s="225">
        <f>+'IN PHIẾU THU'!LAW1</f>
        <v>0</v>
      </c>
      <c r="LAW1" s="226"/>
      <c r="LAX1" s="226"/>
      <c r="LAY1" s="227"/>
      <c r="LAZ1" s="190"/>
      <c r="LBA1" s="190"/>
      <c r="LBB1" s="190"/>
      <c r="LBC1" s="190"/>
      <c r="LBD1" s="225">
        <f>+'IN PHIẾU THU'!LBE1</f>
        <v>0</v>
      </c>
      <c r="LBE1" s="226"/>
      <c r="LBF1" s="226"/>
      <c r="LBG1" s="227"/>
      <c r="LBH1" s="190"/>
      <c r="LBI1" s="190"/>
      <c r="LBJ1" s="190"/>
      <c r="LBK1" s="190"/>
      <c r="LBL1" s="225">
        <f>+'IN PHIẾU THU'!LBM1</f>
        <v>0</v>
      </c>
      <c r="LBM1" s="226"/>
      <c r="LBN1" s="226"/>
      <c r="LBO1" s="227"/>
      <c r="LBP1" s="190"/>
      <c r="LBQ1" s="190"/>
      <c r="LBR1" s="190"/>
      <c r="LBS1" s="190"/>
      <c r="LBT1" s="225">
        <f>+'IN PHIẾU THU'!LBU1</f>
        <v>0</v>
      </c>
      <c r="LBU1" s="226"/>
      <c r="LBV1" s="226"/>
      <c r="LBW1" s="227"/>
      <c r="LBX1" s="190"/>
      <c r="LBY1" s="190"/>
      <c r="LBZ1" s="190"/>
      <c r="LCA1" s="190"/>
      <c r="LCB1" s="225">
        <f>+'IN PHIẾU THU'!LCC1</f>
        <v>0</v>
      </c>
      <c r="LCC1" s="226"/>
      <c r="LCD1" s="226"/>
      <c r="LCE1" s="227"/>
      <c r="LCF1" s="190"/>
      <c r="LCG1" s="190"/>
      <c r="LCH1" s="190"/>
      <c r="LCI1" s="190"/>
      <c r="LCJ1" s="225">
        <f>+'IN PHIẾU THU'!LCK1</f>
        <v>0</v>
      </c>
      <c r="LCK1" s="226"/>
      <c r="LCL1" s="226"/>
      <c r="LCM1" s="227"/>
      <c r="LCN1" s="190"/>
      <c r="LCO1" s="190"/>
      <c r="LCP1" s="190"/>
      <c r="LCQ1" s="190"/>
      <c r="LCR1" s="225">
        <f>+'IN PHIẾU THU'!LCS1</f>
        <v>0</v>
      </c>
      <c r="LCS1" s="226"/>
      <c r="LCT1" s="226"/>
      <c r="LCU1" s="227"/>
      <c r="LCV1" s="190"/>
      <c r="LCW1" s="190"/>
      <c r="LCX1" s="190"/>
      <c r="LCY1" s="190"/>
      <c r="LCZ1" s="225">
        <f>+'IN PHIẾU THU'!LDA1</f>
        <v>0</v>
      </c>
      <c r="LDA1" s="226"/>
      <c r="LDB1" s="226"/>
      <c r="LDC1" s="227"/>
      <c r="LDD1" s="190"/>
      <c r="LDE1" s="190"/>
      <c r="LDF1" s="190"/>
      <c r="LDG1" s="190"/>
      <c r="LDH1" s="225">
        <f>+'IN PHIẾU THU'!LDI1</f>
        <v>0</v>
      </c>
      <c r="LDI1" s="226"/>
      <c r="LDJ1" s="226"/>
      <c r="LDK1" s="227"/>
      <c r="LDL1" s="190"/>
      <c r="LDM1" s="190"/>
      <c r="LDN1" s="190"/>
      <c r="LDO1" s="190"/>
      <c r="LDP1" s="225">
        <f>+'IN PHIẾU THU'!LDQ1</f>
        <v>0</v>
      </c>
      <c r="LDQ1" s="226"/>
      <c r="LDR1" s="226"/>
      <c r="LDS1" s="227"/>
      <c r="LDT1" s="190"/>
      <c r="LDU1" s="190"/>
      <c r="LDV1" s="190"/>
      <c r="LDW1" s="190"/>
      <c r="LDX1" s="225">
        <f>+'IN PHIẾU THU'!LDY1</f>
        <v>0</v>
      </c>
      <c r="LDY1" s="226"/>
      <c r="LDZ1" s="226"/>
      <c r="LEA1" s="227"/>
      <c r="LEB1" s="190"/>
      <c r="LEC1" s="190"/>
      <c r="LED1" s="190"/>
      <c r="LEE1" s="190"/>
      <c r="LEF1" s="225">
        <f>+'IN PHIẾU THU'!LEG1</f>
        <v>0</v>
      </c>
      <c r="LEG1" s="226"/>
      <c r="LEH1" s="226"/>
      <c r="LEI1" s="227"/>
      <c r="LEJ1" s="190"/>
      <c r="LEK1" s="190"/>
      <c r="LEL1" s="190"/>
      <c r="LEM1" s="190"/>
      <c r="LEN1" s="225">
        <f>+'IN PHIẾU THU'!LEO1</f>
        <v>0</v>
      </c>
      <c r="LEO1" s="226"/>
      <c r="LEP1" s="226"/>
      <c r="LEQ1" s="227"/>
      <c r="LER1" s="190"/>
      <c r="LES1" s="190"/>
      <c r="LET1" s="190"/>
      <c r="LEU1" s="190"/>
      <c r="LEV1" s="225">
        <f>+'IN PHIẾU THU'!LEW1</f>
        <v>0</v>
      </c>
      <c r="LEW1" s="226"/>
      <c r="LEX1" s="226"/>
      <c r="LEY1" s="227"/>
      <c r="LEZ1" s="190"/>
      <c r="LFA1" s="190"/>
      <c r="LFB1" s="190"/>
      <c r="LFC1" s="190"/>
      <c r="LFD1" s="225">
        <f>+'IN PHIẾU THU'!LFE1</f>
        <v>0</v>
      </c>
      <c r="LFE1" s="226"/>
      <c r="LFF1" s="226"/>
      <c r="LFG1" s="227"/>
      <c r="LFH1" s="190"/>
      <c r="LFI1" s="190"/>
      <c r="LFJ1" s="190"/>
      <c r="LFK1" s="190"/>
      <c r="LFL1" s="225">
        <f>+'IN PHIẾU THU'!LFM1</f>
        <v>0</v>
      </c>
      <c r="LFM1" s="226"/>
      <c r="LFN1" s="226"/>
      <c r="LFO1" s="227"/>
      <c r="LFP1" s="190"/>
      <c r="LFQ1" s="190"/>
      <c r="LFR1" s="190"/>
      <c r="LFS1" s="190"/>
      <c r="LFT1" s="225">
        <f>+'IN PHIẾU THU'!LFU1</f>
        <v>0</v>
      </c>
      <c r="LFU1" s="226"/>
      <c r="LFV1" s="226"/>
      <c r="LFW1" s="227"/>
      <c r="LFX1" s="190"/>
      <c r="LFY1" s="190"/>
      <c r="LFZ1" s="190"/>
      <c r="LGA1" s="190"/>
      <c r="LGB1" s="225">
        <f>+'IN PHIẾU THU'!LGC1</f>
        <v>0</v>
      </c>
      <c r="LGC1" s="226"/>
      <c r="LGD1" s="226"/>
      <c r="LGE1" s="227"/>
      <c r="LGF1" s="190"/>
      <c r="LGG1" s="190"/>
      <c r="LGH1" s="190"/>
      <c r="LGI1" s="190"/>
      <c r="LGJ1" s="225">
        <f>+'IN PHIẾU THU'!LGK1</f>
        <v>0</v>
      </c>
      <c r="LGK1" s="226"/>
      <c r="LGL1" s="226"/>
      <c r="LGM1" s="227"/>
      <c r="LGN1" s="190"/>
      <c r="LGO1" s="190"/>
      <c r="LGP1" s="190"/>
      <c r="LGQ1" s="190"/>
      <c r="LGR1" s="225">
        <f>+'IN PHIẾU THU'!LGS1</f>
        <v>0</v>
      </c>
      <c r="LGS1" s="226"/>
      <c r="LGT1" s="226"/>
      <c r="LGU1" s="227"/>
      <c r="LGV1" s="190"/>
      <c r="LGW1" s="190"/>
      <c r="LGX1" s="190"/>
      <c r="LGY1" s="190"/>
      <c r="LGZ1" s="225">
        <f>+'IN PHIẾU THU'!LHA1</f>
        <v>0</v>
      </c>
      <c r="LHA1" s="226"/>
      <c r="LHB1" s="226"/>
      <c r="LHC1" s="227"/>
      <c r="LHD1" s="190"/>
      <c r="LHE1" s="190"/>
      <c r="LHF1" s="190"/>
      <c r="LHG1" s="190"/>
      <c r="LHH1" s="225">
        <f>+'IN PHIẾU THU'!LHI1</f>
        <v>0</v>
      </c>
      <c r="LHI1" s="226"/>
      <c r="LHJ1" s="226"/>
      <c r="LHK1" s="227"/>
      <c r="LHL1" s="190"/>
      <c r="LHM1" s="190"/>
      <c r="LHN1" s="190"/>
      <c r="LHO1" s="190"/>
      <c r="LHP1" s="225">
        <f>+'IN PHIẾU THU'!LHQ1</f>
        <v>0</v>
      </c>
      <c r="LHQ1" s="226"/>
      <c r="LHR1" s="226"/>
      <c r="LHS1" s="227"/>
      <c r="LHT1" s="190"/>
      <c r="LHU1" s="190"/>
      <c r="LHV1" s="190"/>
      <c r="LHW1" s="190"/>
      <c r="LHX1" s="225">
        <f>+'IN PHIẾU THU'!LHY1</f>
        <v>0</v>
      </c>
      <c r="LHY1" s="226"/>
      <c r="LHZ1" s="226"/>
      <c r="LIA1" s="227"/>
      <c r="LIB1" s="190"/>
      <c r="LIC1" s="190"/>
      <c r="LID1" s="190"/>
      <c r="LIE1" s="190"/>
      <c r="LIF1" s="225">
        <f>+'IN PHIẾU THU'!LIG1</f>
        <v>0</v>
      </c>
      <c r="LIG1" s="226"/>
      <c r="LIH1" s="226"/>
      <c r="LII1" s="227"/>
      <c r="LIJ1" s="190"/>
      <c r="LIK1" s="190"/>
      <c r="LIL1" s="190"/>
      <c r="LIM1" s="190"/>
      <c r="LIN1" s="225">
        <f>+'IN PHIẾU THU'!LIO1</f>
        <v>0</v>
      </c>
      <c r="LIO1" s="226"/>
      <c r="LIP1" s="226"/>
      <c r="LIQ1" s="227"/>
      <c r="LIR1" s="190"/>
      <c r="LIS1" s="190"/>
      <c r="LIT1" s="190"/>
      <c r="LIU1" s="190"/>
      <c r="LIV1" s="225">
        <f>+'IN PHIẾU THU'!LIW1</f>
        <v>0</v>
      </c>
      <c r="LIW1" s="226"/>
      <c r="LIX1" s="226"/>
      <c r="LIY1" s="227"/>
      <c r="LIZ1" s="190"/>
      <c r="LJA1" s="190"/>
      <c r="LJB1" s="190"/>
      <c r="LJC1" s="190"/>
      <c r="LJD1" s="225">
        <f>+'IN PHIẾU THU'!LJE1</f>
        <v>0</v>
      </c>
      <c r="LJE1" s="226"/>
      <c r="LJF1" s="226"/>
      <c r="LJG1" s="227"/>
      <c r="LJH1" s="190"/>
      <c r="LJI1" s="190"/>
      <c r="LJJ1" s="190"/>
      <c r="LJK1" s="190"/>
      <c r="LJL1" s="225">
        <f>+'IN PHIẾU THU'!LJM1</f>
        <v>0</v>
      </c>
      <c r="LJM1" s="226"/>
      <c r="LJN1" s="226"/>
      <c r="LJO1" s="227"/>
      <c r="LJP1" s="190"/>
      <c r="LJQ1" s="190"/>
      <c r="LJR1" s="190"/>
      <c r="LJS1" s="190"/>
      <c r="LJT1" s="225">
        <f>+'IN PHIẾU THU'!LJU1</f>
        <v>0</v>
      </c>
      <c r="LJU1" s="226"/>
      <c r="LJV1" s="226"/>
      <c r="LJW1" s="227"/>
      <c r="LJX1" s="190"/>
      <c r="LJY1" s="190"/>
      <c r="LJZ1" s="190"/>
      <c r="LKA1" s="190"/>
      <c r="LKB1" s="225">
        <f>+'IN PHIẾU THU'!LKC1</f>
        <v>0</v>
      </c>
      <c r="LKC1" s="226"/>
      <c r="LKD1" s="226"/>
      <c r="LKE1" s="227"/>
      <c r="LKF1" s="190"/>
      <c r="LKG1" s="190"/>
      <c r="LKH1" s="190"/>
      <c r="LKI1" s="190"/>
      <c r="LKJ1" s="225">
        <f>+'IN PHIẾU THU'!LKK1</f>
        <v>0</v>
      </c>
      <c r="LKK1" s="226"/>
      <c r="LKL1" s="226"/>
      <c r="LKM1" s="227"/>
      <c r="LKN1" s="190"/>
      <c r="LKO1" s="190"/>
      <c r="LKP1" s="190"/>
      <c r="LKQ1" s="190"/>
      <c r="LKR1" s="225">
        <f>+'IN PHIẾU THU'!LKS1</f>
        <v>0</v>
      </c>
      <c r="LKS1" s="226"/>
      <c r="LKT1" s="226"/>
      <c r="LKU1" s="227"/>
      <c r="LKV1" s="190"/>
      <c r="LKW1" s="190"/>
      <c r="LKX1" s="190"/>
      <c r="LKY1" s="190"/>
      <c r="LKZ1" s="225">
        <f>+'IN PHIẾU THU'!LLA1</f>
        <v>0</v>
      </c>
      <c r="LLA1" s="226"/>
      <c r="LLB1" s="226"/>
      <c r="LLC1" s="227"/>
      <c r="LLD1" s="190"/>
      <c r="LLE1" s="190"/>
      <c r="LLF1" s="190"/>
      <c r="LLG1" s="190"/>
      <c r="LLH1" s="225">
        <f>+'IN PHIẾU THU'!LLI1</f>
        <v>0</v>
      </c>
      <c r="LLI1" s="226"/>
      <c r="LLJ1" s="226"/>
      <c r="LLK1" s="227"/>
      <c r="LLL1" s="190"/>
      <c r="LLM1" s="190"/>
      <c r="LLN1" s="190"/>
      <c r="LLO1" s="190"/>
      <c r="LLP1" s="225">
        <f>+'IN PHIẾU THU'!LLQ1</f>
        <v>0</v>
      </c>
      <c r="LLQ1" s="226"/>
      <c r="LLR1" s="226"/>
      <c r="LLS1" s="227"/>
      <c r="LLT1" s="190"/>
      <c r="LLU1" s="190"/>
      <c r="LLV1" s="190"/>
      <c r="LLW1" s="190"/>
      <c r="LLX1" s="225">
        <f>+'IN PHIẾU THU'!LLY1</f>
        <v>0</v>
      </c>
      <c r="LLY1" s="226"/>
      <c r="LLZ1" s="226"/>
      <c r="LMA1" s="227"/>
      <c r="LMB1" s="190"/>
      <c r="LMC1" s="190"/>
      <c r="LMD1" s="190"/>
      <c r="LME1" s="190"/>
      <c r="LMF1" s="225">
        <f>+'IN PHIẾU THU'!LMG1</f>
        <v>0</v>
      </c>
      <c r="LMG1" s="226"/>
      <c r="LMH1" s="226"/>
      <c r="LMI1" s="227"/>
      <c r="LMJ1" s="190"/>
      <c r="LMK1" s="190"/>
      <c r="LML1" s="190"/>
      <c r="LMM1" s="190"/>
      <c r="LMN1" s="225">
        <f>+'IN PHIẾU THU'!LMO1</f>
        <v>0</v>
      </c>
      <c r="LMO1" s="226"/>
      <c r="LMP1" s="226"/>
      <c r="LMQ1" s="227"/>
      <c r="LMR1" s="190"/>
      <c r="LMS1" s="190"/>
      <c r="LMT1" s="190"/>
      <c r="LMU1" s="190"/>
      <c r="LMV1" s="225">
        <f>+'IN PHIẾU THU'!LMW1</f>
        <v>0</v>
      </c>
      <c r="LMW1" s="226"/>
      <c r="LMX1" s="226"/>
      <c r="LMY1" s="227"/>
      <c r="LMZ1" s="190"/>
      <c r="LNA1" s="190"/>
      <c r="LNB1" s="190"/>
      <c r="LNC1" s="190"/>
      <c r="LND1" s="225">
        <f>+'IN PHIẾU THU'!LNE1</f>
        <v>0</v>
      </c>
      <c r="LNE1" s="226"/>
      <c r="LNF1" s="226"/>
      <c r="LNG1" s="227"/>
      <c r="LNH1" s="190"/>
      <c r="LNI1" s="190"/>
      <c r="LNJ1" s="190"/>
      <c r="LNK1" s="190"/>
      <c r="LNL1" s="225">
        <f>+'IN PHIẾU THU'!LNM1</f>
        <v>0</v>
      </c>
      <c r="LNM1" s="226"/>
      <c r="LNN1" s="226"/>
      <c r="LNO1" s="227"/>
      <c r="LNP1" s="190"/>
      <c r="LNQ1" s="190"/>
      <c r="LNR1" s="190"/>
      <c r="LNS1" s="190"/>
      <c r="LNT1" s="225">
        <f>+'IN PHIẾU THU'!LNU1</f>
        <v>0</v>
      </c>
      <c r="LNU1" s="226"/>
      <c r="LNV1" s="226"/>
      <c r="LNW1" s="227"/>
      <c r="LNX1" s="190"/>
      <c r="LNY1" s="190"/>
      <c r="LNZ1" s="190"/>
      <c r="LOA1" s="190"/>
      <c r="LOB1" s="225">
        <f>+'IN PHIẾU THU'!LOC1</f>
        <v>0</v>
      </c>
      <c r="LOC1" s="226"/>
      <c r="LOD1" s="226"/>
      <c r="LOE1" s="227"/>
      <c r="LOF1" s="190"/>
      <c r="LOG1" s="190"/>
      <c r="LOH1" s="190"/>
      <c r="LOI1" s="190"/>
      <c r="LOJ1" s="225">
        <f>+'IN PHIẾU THU'!LOK1</f>
        <v>0</v>
      </c>
      <c r="LOK1" s="226"/>
      <c r="LOL1" s="226"/>
      <c r="LOM1" s="227"/>
      <c r="LON1" s="190"/>
      <c r="LOO1" s="190"/>
      <c r="LOP1" s="190"/>
      <c r="LOQ1" s="190"/>
      <c r="LOR1" s="225">
        <f>+'IN PHIẾU THU'!LOS1</f>
        <v>0</v>
      </c>
      <c r="LOS1" s="226"/>
      <c r="LOT1" s="226"/>
      <c r="LOU1" s="227"/>
      <c r="LOV1" s="190"/>
      <c r="LOW1" s="190"/>
      <c r="LOX1" s="190"/>
      <c r="LOY1" s="190"/>
      <c r="LOZ1" s="225">
        <f>+'IN PHIẾU THU'!LPA1</f>
        <v>0</v>
      </c>
      <c r="LPA1" s="226"/>
      <c r="LPB1" s="226"/>
      <c r="LPC1" s="227"/>
      <c r="LPD1" s="190"/>
      <c r="LPE1" s="190"/>
      <c r="LPF1" s="190"/>
      <c r="LPG1" s="190"/>
      <c r="LPH1" s="225">
        <f>+'IN PHIẾU THU'!LPI1</f>
        <v>0</v>
      </c>
      <c r="LPI1" s="226"/>
      <c r="LPJ1" s="226"/>
      <c r="LPK1" s="227"/>
      <c r="LPL1" s="190"/>
      <c r="LPM1" s="190"/>
      <c r="LPN1" s="190"/>
      <c r="LPO1" s="190"/>
      <c r="LPP1" s="225">
        <f>+'IN PHIẾU THU'!LPQ1</f>
        <v>0</v>
      </c>
      <c r="LPQ1" s="226"/>
      <c r="LPR1" s="226"/>
      <c r="LPS1" s="227"/>
      <c r="LPT1" s="190"/>
      <c r="LPU1" s="190"/>
      <c r="LPV1" s="190"/>
      <c r="LPW1" s="190"/>
      <c r="LPX1" s="225">
        <f>+'IN PHIẾU THU'!LPY1</f>
        <v>0</v>
      </c>
      <c r="LPY1" s="226"/>
      <c r="LPZ1" s="226"/>
      <c r="LQA1" s="227"/>
      <c r="LQB1" s="190"/>
      <c r="LQC1" s="190"/>
      <c r="LQD1" s="190"/>
      <c r="LQE1" s="190"/>
      <c r="LQF1" s="225">
        <f>+'IN PHIẾU THU'!LQG1</f>
        <v>0</v>
      </c>
      <c r="LQG1" s="226"/>
      <c r="LQH1" s="226"/>
      <c r="LQI1" s="227"/>
      <c r="LQJ1" s="190"/>
      <c r="LQK1" s="190"/>
      <c r="LQL1" s="190"/>
      <c r="LQM1" s="190"/>
      <c r="LQN1" s="225">
        <f>+'IN PHIẾU THU'!LQO1</f>
        <v>0</v>
      </c>
      <c r="LQO1" s="226"/>
      <c r="LQP1" s="226"/>
      <c r="LQQ1" s="227"/>
      <c r="LQR1" s="190"/>
      <c r="LQS1" s="190"/>
      <c r="LQT1" s="190"/>
      <c r="LQU1" s="190"/>
      <c r="LQV1" s="225">
        <f>+'IN PHIẾU THU'!LQW1</f>
        <v>0</v>
      </c>
      <c r="LQW1" s="226"/>
      <c r="LQX1" s="226"/>
      <c r="LQY1" s="227"/>
      <c r="LQZ1" s="190"/>
      <c r="LRA1" s="190"/>
      <c r="LRB1" s="190"/>
      <c r="LRC1" s="190"/>
      <c r="LRD1" s="225">
        <f>+'IN PHIẾU THU'!LRE1</f>
        <v>0</v>
      </c>
      <c r="LRE1" s="226"/>
      <c r="LRF1" s="226"/>
      <c r="LRG1" s="227"/>
      <c r="LRH1" s="190"/>
      <c r="LRI1" s="190"/>
      <c r="LRJ1" s="190"/>
      <c r="LRK1" s="190"/>
      <c r="LRL1" s="225">
        <f>+'IN PHIẾU THU'!LRM1</f>
        <v>0</v>
      </c>
      <c r="LRM1" s="226"/>
      <c r="LRN1" s="226"/>
      <c r="LRO1" s="227"/>
      <c r="LRP1" s="190"/>
      <c r="LRQ1" s="190"/>
      <c r="LRR1" s="190"/>
      <c r="LRS1" s="190"/>
      <c r="LRT1" s="225">
        <f>+'IN PHIẾU THU'!LRU1</f>
        <v>0</v>
      </c>
      <c r="LRU1" s="226"/>
      <c r="LRV1" s="226"/>
      <c r="LRW1" s="227"/>
      <c r="LRX1" s="190"/>
      <c r="LRY1" s="190"/>
      <c r="LRZ1" s="190"/>
      <c r="LSA1" s="190"/>
      <c r="LSB1" s="225">
        <f>+'IN PHIẾU THU'!LSC1</f>
        <v>0</v>
      </c>
      <c r="LSC1" s="226"/>
      <c r="LSD1" s="226"/>
      <c r="LSE1" s="227"/>
      <c r="LSF1" s="190"/>
      <c r="LSG1" s="190"/>
      <c r="LSH1" s="190"/>
      <c r="LSI1" s="190"/>
      <c r="LSJ1" s="225">
        <f>+'IN PHIẾU THU'!LSK1</f>
        <v>0</v>
      </c>
      <c r="LSK1" s="226"/>
      <c r="LSL1" s="226"/>
      <c r="LSM1" s="227"/>
      <c r="LSN1" s="190"/>
      <c r="LSO1" s="190"/>
      <c r="LSP1" s="190"/>
      <c r="LSQ1" s="190"/>
      <c r="LSR1" s="225">
        <f>+'IN PHIẾU THU'!LSS1</f>
        <v>0</v>
      </c>
      <c r="LSS1" s="226"/>
      <c r="LST1" s="226"/>
      <c r="LSU1" s="227"/>
      <c r="LSV1" s="190"/>
      <c r="LSW1" s="190"/>
      <c r="LSX1" s="190"/>
      <c r="LSY1" s="190"/>
      <c r="LSZ1" s="225">
        <f>+'IN PHIẾU THU'!LTA1</f>
        <v>0</v>
      </c>
      <c r="LTA1" s="226"/>
      <c r="LTB1" s="226"/>
      <c r="LTC1" s="227"/>
      <c r="LTD1" s="190"/>
      <c r="LTE1" s="190"/>
      <c r="LTF1" s="190"/>
      <c r="LTG1" s="190"/>
      <c r="LTH1" s="225">
        <f>+'IN PHIẾU THU'!LTI1</f>
        <v>0</v>
      </c>
      <c r="LTI1" s="226"/>
      <c r="LTJ1" s="226"/>
      <c r="LTK1" s="227"/>
      <c r="LTL1" s="190"/>
      <c r="LTM1" s="190"/>
      <c r="LTN1" s="190"/>
      <c r="LTO1" s="190"/>
      <c r="LTP1" s="225">
        <f>+'IN PHIẾU THU'!LTQ1</f>
        <v>0</v>
      </c>
      <c r="LTQ1" s="226"/>
      <c r="LTR1" s="226"/>
      <c r="LTS1" s="227"/>
      <c r="LTT1" s="190"/>
      <c r="LTU1" s="190"/>
      <c r="LTV1" s="190"/>
      <c r="LTW1" s="190"/>
      <c r="LTX1" s="225">
        <f>+'IN PHIẾU THU'!LTY1</f>
        <v>0</v>
      </c>
      <c r="LTY1" s="226"/>
      <c r="LTZ1" s="226"/>
      <c r="LUA1" s="227"/>
      <c r="LUB1" s="190"/>
      <c r="LUC1" s="190"/>
      <c r="LUD1" s="190"/>
      <c r="LUE1" s="190"/>
      <c r="LUF1" s="225">
        <f>+'IN PHIẾU THU'!LUG1</f>
        <v>0</v>
      </c>
      <c r="LUG1" s="226"/>
      <c r="LUH1" s="226"/>
      <c r="LUI1" s="227"/>
      <c r="LUJ1" s="190"/>
      <c r="LUK1" s="190"/>
      <c r="LUL1" s="190"/>
      <c r="LUM1" s="190"/>
      <c r="LUN1" s="225">
        <f>+'IN PHIẾU THU'!LUO1</f>
        <v>0</v>
      </c>
      <c r="LUO1" s="226"/>
      <c r="LUP1" s="226"/>
      <c r="LUQ1" s="227"/>
      <c r="LUR1" s="190"/>
      <c r="LUS1" s="190"/>
      <c r="LUT1" s="190"/>
      <c r="LUU1" s="190"/>
      <c r="LUV1" s="225">
        <f>+'IN PHIẾU THU'!LUW1</f>
        <v>0</v>
      </c>
      <c r="LUW1" s="226"/>
      <c r="LUX1" s="226"/>
      <c r="LUY1" s="227"/>
      <c r="LUZ1" s="190"/>
      <c r="LVA1" s="190"/>
      <c r="LVB1" s="190"/>
      <c r="LVC1" s="190"/>
      <c r="LVD1" s="225">
        <f>+'IN PHIẾU THU'!LVE1</f>
        <v>0</v>
      </c>
      <c r="LVE1" s="226"/>
      <c r="LVF1" s="226"/>
      <c r="LVG1" s="227"/>
      <c r="LVH1" s="190"/>
      <c r="LVI1" s="190"/>
      <c r="LVJ1" s="190"/>
      <c r="LVK1" s="190"/>
      <c r="LVL1" s="225">
        <f>+'IN PHIẾU THU'!LVM1</f>
        <v>0</v>
      </c>
      <c r="LVM1" s="226"/>
      <c r="LVN1" s="226"/>
      <c r="LVO1" s="227"/>
      <c r="LVP1" s="190"/>
      <c r="LVQ1" s="190"/>
      <c r="LVR1" s="190"/>
      <c r="LVS1" s="190"/>
      <c r="LVT1" s="225">
        <f>+'IN PHIẾU THU'!LVU1</f>
        <v>0</v>
      </c>
      <c r="LVU1" s="226"/>
      <c r="LVV1" s="226"/>
      <c r="LVW1" s="227"/>
      <c r="LVX1" s="190"/>
      <c r="LVY1" s="190"/>
      <c r="LVZ1" s="190"/>
      <c r="LWA1" s="190"/>
      <c r="LWB1" s="225">
        <f>+'IN PHIẾU THU'!LWC1</f>
        <v>0</v>
      </c>
      <c r="LWC1" s="226"/>
      <c r="LWD1" s="226"/>
      <c r="LWE1" s="227"/>
      <c r="LWF1" s="190"/>
      <c r="LWG1" s="190"/>
      <c r="LWH1" s="190"/>
      <c r="LWI1" s="190"/>
      <c r="LWJ1" s="225">
        <f>+'IN PHIẾU THU'!LWK1</f>
        <v>0</v>
      </c>
      <c r="LWK1" s="226"/>
      <c r="LWL1" s="226"/>
      <c r="LWM1" s="227"/>
      <c r="LWN1" s="190"/>
      <c r="LWO1" s="190"/>
      <c r="LWP1" s="190"/>
      <c r="LWQ1" s="190"/>
      <c r="LWR1" s="225">
        <f>+'IN PHIẾU THU'!LWS1</f>
        <v>0</v>
      </c>
      <c r="LWS1" s="226"/>
      <c r="LWT1" s="226"/>
      <c r="LWU1" s="227"/>
      <c r="LWV1" s="190"/>
      <c r="LWW1" s="190"/>
      <c r="LWX1" s="190"/>
      <c r="LWY1" s="190"/>
      <c r="LWZ1" s="225">
        <f>+'IN PHIẾU THU'!LXA1</f>
        <v>0</v>
      </c>
      <c r="LXA1" s="226"/>
      <c r="LXB1" s="226"/>
      <c r="LXC1" s="227"/>
      <c r="LXD1" s="190"/>
      <c r="LXE1" s="190"/>
      <c r="LXF1" s="190"/>
      <c r="LXG1" s="190"/>
      <c r="LXH1" s="225">
        <f>+'IN PHIẾU THU'!LXI1</f>
        <v>0</v>
      </c>
      <c r="LXI1" s="226"/>
      <c r="LXJ1" s="226"/>
      <c r="LXK1" s="227"/>
      <c r="LXL1" s="190"/>
      <c r="LXM1" s="190"/>
      <c r="LXN1" s="190"/>
      <c r="LXO1" s="190"/>
      <c r="LXP1" s="225">
        <f>+'IN PHIẾU THU'!LXQ1</f>
        <v>0</v>
      </c>
      <c r="LXQ1" s="226"/>
      <c r="LXR1" s="226"/>
      <c r="LXS1" s="227"/>
      <c r="LXT1" s="190"/>
      <c r="LXU1" s="190"/>
      <c r="LXV1" s="190"/>
      <c r="LXW1" s="190"/>
      <c r="LXX1" s="225">
        <f>+'IN PHIẾU THU'!LXY1</f>
        <v>0</v>
      </c>
      <c r="LXY1" s="226"/>
      <c r="LXZ1" s="226"/>
      <c r="LYA1" s="227"/>
      <c r="LYB1" s="190"/>
      <c r="LYC1" s="190"/>
      <c r="LYD1" s="190"/>
      <c r="LYE1" s="190"/>
      <c r="LYF1" s="225">
        <f>+'IN PHIẾU THU'!LYG1</f>
        <v>0</v>
      </c>
      <c r="LYG1" s="226"/>
      <c r="LYH1" s="226"/>
      <c r="LYI1" s="227"/>
      <c r="LYJ1" s="190"/>
      <c r="LYK1" s="190"/>
      <c r="LYL1" s="190"/>
      <c r="LYM1" s="190"/>
      <c r="LYN1" s="225">
        <f>+'IN PHIẾU THU'!LYO1</f>
        <v>0</v>
      </c>
      <c r="LYO1" s="226"/>
      <c r="LYP1" s="226"/>
      <c r="LYQ1" s="227"/>
      <c r="LYR1" s="190"/>
      <c r="LYS1" s="190"/>
      <c r="LYT1" s="190"/>
      <c r="LYU1" s="190"/>
      <c r="LYV1" s="225">
        <f>+'IN PHIẾU THU'!LYW1</f>
        <v>0</v>
      </c>
      <c r="LYW1" s="226"/>
      <c r="LYX1" s="226"/>
      <c r="LYY1" s="227"/>
      <c r="LYZ1" s="190"/>
      <c r="LZA1" s="190"/>
      <c r="LZB1" s="190"/>
      <c r="LZC1" s="190"/>
      <c r="LZD1" s="225">
        <f>+'IN PHIẾU THU'!LZE1</f>
        <v>0</v>
      </c>
      <c r="LZE1" s="226"/>
      <c r="LZF1" s="226"/>
      <c r="LZG1" s="227"/>
      <c r="LZH1" s="190"/>
      <c r="LZI1" s="190"/>
      <c r="LZJ1" s="190"/>
      <c r="LZK1" s="190"/>
      <c r="LZL1" s="225">
        <f>+'IN PHIẾU THU'!LZM1</f>
        <v>0</v>
      </c>
      <c r="LZM1" s="226"/>
      <c r="LZN1" s="226"/>
      <c r="LZO1" s="227"/>
      <c r="LZP1" s="190"/>
      <c r="LZQ1" s="190"/>
      <c r="LZR1" s="190"/>
      <c r="LZS1" s="190"/>
      <c r="LZT1" s="225">
        <f>+'IN PHIẾU THU'!LZU1</f>
        <v>0</v>
      </c>
      <c r="LZU1" s="226"/>
      <c r="LZV1" s="226"/>
      <c r="LZW1" s="227"/>
      <c r="LZX1" s="190"/>
      <c r="LZY1" s="190"/>
      <c r="LZZ1" s="190"/>
      <c r="MAA1" s="190"/>
      <c r="MAB1" s="225">
        <f>+'IN PHIẾU THU'!MAC1</f>
        <v>0</v>
      </c>
      <c r="MAC1" s="226"/>
      <c r="MAD1" s="226"/>
      <c r="MAE1" s="227"/>
      <c r="MAF1" s="190"/>
      <c r="MAG1" s="190"/>
      <c r="MAH1" s="190"/>
      <c r="MAI1" s="190"/>
      <c r="MAJ1" s="225">
        <f>+'IN PHIẾU THU'!MAK1</f>
        <v>0</v>
      </c>
      <c r="MAK1" s="226"/>
      <c r="MAL1" s="226"/>
      <c r="MAM1" s="227"/>
      <c r="MAN1" s="190"/>
      <c r="MAO1" s="190"/>
      <c r="MAP1" s="190"/>
      <c r="MAQ1" s="190"/>
      <c r="MAR1" s="225">
        <f>+'IN PHIẾU THU'!MAS1</f>
        <v>0</v>
      </c>
      <c r="MAS1" s="226"/>
      <c r="MAT1" s="226"/>
      <c r="MAU1" s="227"/>
      <c r="MAV1" s="190"/>
      <c r="MAW1" s="190"/>
      <c r="MAX1" s="190"/>
      <c r="MAY1" s="190"/>
      <c r="MAZ1" s="225">
        <f>+'IN PHIẾU THU'!MBA1</f>
        <v>0</v>
      </c>
      <c r="MBA1" s="226"/>
      <c r="MBB1" s="226"/>
      <c r="MBC1" s="227"/>
      <c r="MBD1" s="190"/>
      <c r="MBE1" s="190"/>
      <c r="MBF1" s="190"/>
      <c r="MBG1" s="190"/>
      <c r="MBH1" s="225">
        <f>+'IN PHIẾU THU'!MBI1</f>
        <v>0</v>
      </c>
      <c r="MBI1" s="226"/>
      <c r="MBJ1" s="226"/>
      <c r="MBK1" s="227"/>
      <c r="MBL1" s="190"/>
      <c r="MBM1" s="190"/>
      <c r="MBN1" s="190"/>
      <c r="MBO1" s="190"/>
      <c r="MBP1" s="225">
        <f>+'IN PHIẾU THU'!MBQ1</f>
        <v>0</v>
      </c>
      <c r="MBQ1" s="226"/>
      <c r="MBR1" s="226"/>
      <c r="MBS1" s="227"/>
      <c r="MBT1" s="190"/>
      <c r="MBU1" s="190"/>
      <c r="MBV1" s="190"/>
      <c r="MBW1" s="190"/>
      <c r="MBX1" s="225">
        <f>+'IN PHIẾU THU'!MBY1</f>
        <v>0</v>
      </c>
      <c r="MBY1" s="226"/>
      <c r="MBZ1" s="226"/>
      <c r="MCA1" s="227"/>
      <c r="MCB1" s="190"/>
      <c r="MCC1" s="190"/>
      <c r="MCD1" s="190"/>
      <c r="MCE1" s="190"/>
      <c r="MCF1" s="225">
        <f>+'IN PHIẾU THU'!MCG1</f>
        <v>0</v>
      </c>
      <c r="MCG1" s="226"/>
      <c r="MCH1" s="226"/>
      <c r="MCI1" s="227"/>
      <c r="MCJ1" s="190"/>
      <c r="MCK1" s="190"/>
      <c r="MCL1" s="190"/>
      <c r="MCM1" s="190"/>
      <c r="MCN1" s="225">
        <f>+'IN PHIẾU THU'!MCO1</f>
        <v>0</v>
      </c>
      <c r="MCO1" s="226"/>
      <c r="MCP1" s="226"/>
      <c r="MCQ1" s="227"/>
      <c r="MCR1" s="190"/>
      <c r="MCS1" s="190"/>
      <c r="MCT1" s="190"/>
      <c r="MCU1" s="190"/>
      <c r="MCV1" s="225">
        <f>+'IN PHIẾU THU'!MCW1</f>
        <v>0</v>
      </c>
      <c r="MCW1" s="226"/>
      <c r="MCX1" s="226"/>
      <c r="MCY1" s="227"/>
      <c r="MCZ1" s="190"/>
      <c r="MDA1" s="190"/>
      <c r="MDB1" s="190"/>
      <c r="MDC1" s="190"/>
      <c r="MDD1" s="225">
        <f>+'IN PHIẾU THU'!MDE1</f>
        <v>0</v>
      </c>
      <c r="MDE1" s="226"/>
      <c r="MDF1" s="226"/>
      <c r="MDG1" s="227"/>
      <c r="MDH1" s="190"/>
      <c r="MDI1" s="190"/>
      <c r="MDJ1" s="190"/>
      <c r="MDK1" s="190"/>
      <c r="MDL1" s="225">
        <f>+'IN PHIẾU THU'!MDM1</f>
        <v>0</v>
      </c>
      <c r="MDM1" s="226"/>
      <c r="MDN1" s="226"/>
      <c r="MDO1" s="227"/>
      <c r="MDP1" s="190"/>
      <c r="MDQ1" s="190"/>
      <c r="MDR1" s="190"/>
      <c r="MDS1" s="190"/>
      <c r="MDT1" s="225">
        <f>+'IN PHIẾU THU'!MDU1</f>
        <v>0</v>
      </c>
      <c r="MDU1" s="226"/>
      <c r="MDV1" s="226"/>
      <c r="MDW1" s="227"/>
      <c r="MDX1" s="190"/>
      <c r="MDY1" s="190"/>
      <c r="MDZ1" s="190"/>
      <c r="MEA1" s="190"/>
      <c r="MEB1" s="225">
        <f>+'IN PHIẾU THU'!MEC1</f>
        <v>0</v>
      </c>
      <c r="MEC1" s="226"/>
      <c r="MED1" s="226"/>
      <c r="MEE1" s="227"/>
      <c r="MEF1" s="190"/>
      <c r="MEG1" s="190"/>
      <c r="MEH1" s="190"/>
      <c r="MEI1" s="190"/>
      <c r="MEJ1" s="225">
        <f>+'IN PHIẾU THU'!MEK1</f>
        <v>0</v>
      </c>
      <c r="MEK1" s="226"/>
      <c r="MEL1" s="226"/>
      <c r="MEM1" s="227"/>
      <c r="MEN1" s="190"/>
      <c r="MEO1" s="190"/>
      <c r="MEP1" s="190"/>
      <c r="MEQ1" s="190"/>
      <c r="MER1" s="225">
        <f>+'IN PHIẾU THU'!MES1</f>
        <v>0</v>
      </c>
      <c r="MES1" s="226"/>
      <c r="MET1" s="226"/>
      <c r="MEU1" s="227"/>
      <c r="MEV1" s="190"/>
      <c r="MEW1" s="190"/>
      <c r="MEX1" s="190"/>
      <c r="MEY1" s="190"/>
      <c r="MEZ1" s="225">
        <f>+'IN PHIẾU THU'!MFA1</f>
        <v>0</v>
      </c>
      <c r="MFA1" s="226"/>
      <c r="MFB1" s="226"/>
      <c r="MFC1" s="227"/>
      <c r="MFD1" s="190"/>
      <c r="MFE1" s="190"/>
      <c r="MFF1" s="190"/>
      <c r="MFG1" s="190"/>
      <c r="MFH1" s="225">
        <f>+'IN PHIẾU THU'!MFI1</f>
        <v>0</v>
      </c>
      <c r="MFI1" s="226"/>
      <c r="MFJ1" s="226"/>
      <c r="MFK1" s="227"/>
      <c r="MFL1" s="190"/>
      <c r="MFM1" s="190"/>
      <c r="MFN1" s="190"/>
      <c r="MFO1" s="190"/>
      <c r="MFP1" s="225">
        <f>+'IN PHIẾU THU'!MFQ1</f>
        <v>0</v>
      </c>
      <c r="MFQ1" s="226"/>
      <c r="MFR1" s="226"/>
      <c r="MFS1" s="227"/>
      <c r="MFT1" s="190"/>
      <c r="MFU1" s="190"/>
      <c r="MFV1" s="190"/>
      <c r="MFW1" s="190"/>
      <c r="MFX1" s="225">
        <f>+'IN PHIẾU THU'!MFY1</f>
        <v>0</v>
      </c>
      <c r="MFY1" s="226"/>
      <c r="MFZ1" s="226"/>
      <c r="MGA1" s="227"/>
      <c r="MGB1" s="190"/>
      <c r="MGC1" s="190"/>
      <c r="MGD1" s="190"/>
      <c r="MGE1" s="190"/>
      <c r="MGF1" s="225">
        <f>+'IN PHIẾU THU'!MGG1</f>
        <v>0</v>
      </c>
      <c r="MGG1" s="226"/>
      <c r="MGH1" s="226"/>
      <c r="MGI1" s="227"/>
      <c r="MGJ1" s="190"/>
      <c r="MGK1" s="190"/>
      <c r="MGL1" s="190"/>
      <c r="MGM1" s="190"/>
      <c r="MGN1" s="225">
        <f>+'IN PHIẾU THU'!MGO1</f>
        <v>0</v>
      </c>
      <c r="MGO1" s="226"/>
      <c r="MGP1" s="226"/>
      <c r="MGQ1" s="227"/>
      <c r="MGR1" s="190"/>
      <c r="MGS1" s="190"/>
      <c r="MGT1" s="190"/>
      <c r="MGU1" s="190"/>
      <c r="MGV1" s="225">
        <f>+'IN PHIẾU THU'!MGW1</f>
        <v>0</v>
      </c>
      <c r="MGW1" s="226"/>
      <c r="MGX1" s="226"/>
      <c r="MGY1" s="227"/>
      <c r="MGZ1" s="190"/>
      <c r="MHA1" s="190"/>
      <c r="MHB1" s="190"/>
      <c r="MHC1" s="190"/>
      <c r="MHD1" s="225">
        <f>+'IN PHIẾU THU'!MHE1</f>
        <v>0</v>
      </c>
      <c r="MHE1" s="226"/>
      <c r="MHF1" s="226"/>
      <c r="MHG1" s="227"/>
      <c r="MHH1" s="190"/>
      <c r="MHI1" s="190"/>
      <c r="MHJ1" s="190"/>
      <c r="MHK1" s="190"/>
      <c r="MHL1" s="225">
        <f>+'IN PHIẾU THU'!MHM1</f>
        <v>0</v>
      </c>
      <c r="MHM1" s="226"/>
      <c r="MHN1" s="226"/>
      <c r="MHO1" s="227"/>
      <c r="MHP1" s="190"/>
      <c r="MHQ1" s="190"/>
      <c r="MHR1" s="190"/>
      <c r="MHS1" s="190"/>
      <c r="MHT1" s="225">
        <f>+'IN PHIẾU THU'!MHU1</f>
        <v>0</v>
      </c>
      <c r="MHU1" s="226"/>
      <c r="MHV1" s="226"/>
      <c r="MHW1" s="227"/>
      <c r="MHX1" s="190"/>
      <c r="MHY1" s="190"/>
      <c r="MHZ1" s="190"/>
      <c r="MIA1" s="190"/>
      <c r="MIB1" s="225">
        <f>+'IN PHIẾU THU'!MIC1</f>
        <v>0</v>
      </c>
      <c r="MIC1" s="226"/>
      <c r="MID1" s="226"/>
      <c r="MIE1" s="227"/>
      <c r="MIF1" s="190"/>
      <c r="MIG1" s="190"/>
      <c r="MIH1" s="190"/>
      <c r="MII1" s="190"/>
      <c r="MIJ1" s="225">
        <f>+'IN PHIẾU THU'!MIK1</f>
        <v>0</v>
      </c>
      <c r="MIK1" s="226"/>
      <c r="MIL1" s="226"/>
      <c r="MIM1" s="227"/>
      <c r="MIN1" s="190"/>
      <c r="MIO1" s="190"/>
      <c r="MIP1" s="190"/>
      <c r="MIQ1" s="190"/>
      <c r="MIR1" s="225">
        <f>+'IN PHIẾU THU'!MIS1</f>
        <v>0</v>
      </c>
      <c r="MIS1" s="226"/>
      <c r="MIT1" s="226"/>
      <c r="MIU1" s="227"/>
      <c r="MIV1" s="190"/>
      <c r="MIW1" s="190"/>
      <c r="MIX1" s="190"/>
      <c r="MIY1" s="190"/>
      <c r="MIZ1" s="225">
        <f>+'IN PHIẾU THU'!MJA1</f>
        <v>0</v>
      </c>
      <c r="MJA1" s="226"/>
      <c r="MJB1" s="226"/>
      <c r="MJC1" s="227"/>
      <c r="MJD1" s="190"/>
      <c r="MJE1" s="190"/>
      <c r="MJF1" s="190"/>
      <c r="MJG1" s="190"/>
      <c r="MJH1" s="225">
        <f>+'IN PHIẾU THU'!MJI1</f>
        <v>0</v>
      </c>
      <c r="MJI1" s="226"/>
      <c r="MJJ1" s="226"/>
      <c r="MJK1" s="227"/>
      <c r="MJL1" s="190"/>
      <c r="MJM1" s="190"/>
      <c r="MJN1" s="190"/>
      <c r="MJO1" s="190"/>
      <c r="MJP1" s="225">
        <f>+'IN PHIẾU THU'!MJQ1</f>
        <v>0</v>
      </c>
      <c r="MJQ1" s="226"/>
      <c r="MJR1" s="226"/>
      <c r="MJS1" s="227"/>
      <c r="MJT1" s="190"/>
      <c r="MJU1" s="190"/>
      <c r="MJV1" s="190"/>
      <c r="MJW1" s="190"/>
      <c r="MJX1" s="225">
        <f>+'IN PHIẾU THU'!MJY1</f>
        <v>0</v>
      </c>
      <c r="MJY1" s="226"/>
      <c r="MJZ1" s="226"/>
      <c r="MKA1" s="227"/>
      <c r="MKB1" s="190"/>
      <c r="MKC1" s="190"/>
      <c r="MKD1" s="190"/>
      <c r="MKE1" s="190"/>
      <c r="MKF1" s="225">
        <f>+'IN PHIẾU THU'!MKG1</f>
        <v>0</v>
      </c>
      <c r="MKG1" s="226"/>
      <c r="MKH1" s="226"/>
      <c r="MKI1" s="227"/>
      <c r="MKJ1" s="190"/>
      <c r="MKK1" s="190"/>
      <c r="MKL1" s="190"/>
      <c r="MKM1" s="190"/>
      <c r="MKN1" s="225">
        <f>+'IN PHIẾU THU'!MKO1</f>
        <v>0</v>
      </c>
      <c r="MKO1" s="226"/>
      <c r="MKP1" s="226"/>
      <c r="MKQ1" s="227"/>
      <c r="MKR1" s="190"/>
      <c r="MKS1" s="190"/>
      <c r="MKT1" s="190"/>
      <c r="MKU1" s="190"/>
      <c r="MKV1" s="225">
        <f>+'IN PHIẾU THU'!MKW1</f>
        <v>0</v>
      </c>
      <c r="MKW1" s="226"/>
      <c r="MKX1" s="226"/>
      <c r="MKY1" s="227"/>
      <c r="MKZ1" s="190"/>
      <c r="MLA1" s="190"/>
      <c r="MLB1" s="190"/>
      <c r="MLC1" s="190"/>
      <c r="MLD1" s="225">
        <f>+'IN PHIẾU THU'!MLE1</f>
        <v>0</v>
      </c>
      <c r="MLE1" s="226"/>
      <c r="MLF1" s="226"/>
      <c r="MLG1" s="227"/>
      <c r="MLH1" s="190"/>
      <c r="MLI1" s="190"/>
      <c r="MLJ1" s="190"/>
      <c r="MLK1" s="190"/>
      <c r="MLL1" s="225">
        <f>+'IN PHIẾU THU'!MLM1</f>
        <v>0</v>
      </c>
      <c r="MLM1" s="226"/>
      <c r="MLN1" s="226"/>
      <c r="MLO1" s="227"/>
      <c r="MLP1" s="190"/>
      <c r="MLQ1" s="190"/>
      <c r="MLR1" s="190"/>
      <c r="MLS1" s="190"/>
      <c r="MLT1" s="225">
        <f>+'IN PHIẾU THU'!MLU1</f>
        <v>0</v>
      </c>
      <c r="MLU1" s="226"/>
      <c r="MLV1" s="226"/>
      <c r="MLW1" s="227"/>
      <c r="MLX1" s="190"/>
      <c r="MLY1" s="190"/>
      <c r="MLZ1" s="190"/>
      <c r="MMA1" s="190"/>
      <c r="MMB1" s="225">
        <f>+'IN PHIẾU THU'!MMC1</f>
        <v>0</v>
      </c>
      <c r="MMC1" s="226"/>
      <c r="MMD1" s="226"/>
      <c r="MME1" s="227"/>
      <c r="MMF1" s="190"/>
      <c r="MMG1" s="190"/>
      <c r="MMH1" s="190"/>
      <c r="MMI1" s="190"/>
      <c r="MMJ1" s="225">
        <f>+'IN PHIẾU THU'!MMK1</f>
        <v>0</v>
      </c>
      <c r="MMK1" s="226"/>
      <c r="MML1" s="226"/>
      <c r="MMM1" s="227"/>
      <c r="MMN1" s="190"/>
      <c r="MMO1" s="190"/>
      <c r="MMP1" s="190"/>
      <c r="MMQ1" s="190"/>
      <c r="MMR1" s="225">
        <f>+'IN PHIẾU THU'!MMS1</f>
        <v>0</v>
      </c>
      <c r="MMS1" s="226"/>
      <c r="MMT1" s="226"/>
      <c r="MMU1" s="227"/>
      <c r="MMV1" s="190"/>
      <c r="MMW1" s="190"/>
      <c r="MMX1" s="190"/>
      <c r="MMY1" s="190"/>
      <c r="MMZ1" s="225">
        <f>+'IN PHIẾU THU'!MNA1</f>
        <v>0</v>
      </c>
      <c r="MNA1" s="226"/>
      <c r="MNB1" s="226"/>
      <c r="MNC1" s="227"/>
      <c r="MND1" s="190"/>
      <c r="MNE1" s="190"/>
      <c r="MNF1" s="190"/>
      <c r="MNG1" s="190"/>
      <c r="MNH1" s="225">
        <f>+'IN PHIẾU THU'!MNI1</f>
        <v>0</v>
      </c>
      <c r="MNI1" s="226"/>
      <c r="MNJ1" s="226"/>
      <c r="MNK1" s="227"/>
      <c r="MNL1" s="190"/>
      <c r="MNM1" s="190"/>
      <c r="MNN1" s="190"/>
      <c r="MNO1" s="190"/>
      <c r="MNP1" s="225">
        <f>+'IN PHIẾU THU'!MNQ1</f>
        <v>0</v>
      </c>
      <c r="MNQ1" s="226"/>
      <c r="MNR1" s="226"/>
      <c r="MNS1" s="227"/>
      <c r="MNT1" s="190"/>
      <c r="MNU1" s="190"/>
      <c r="MNV1" s="190"/>
      <c r="MNW1" s="190"/>
      <c r="MNX1" s="225">
        <f>+'IN PHIẾU THU'!MNY1</f>
        <v>0</v>
      </c>
      <c r="MNY1" s="226"/>
      <c r="MNZ1" s="226"/>
      <c r="MOA1" s="227"/>
      <c r="MOB1" s="190"/>
      <c r="MOC1" s="190"/>
      <c r="MOD1" s="190"/>
      <c r="MOE1" s="190"/>
      <c r="MOF1" s="225">
        <f>+'IN PHIẾU THU'!MOG1</f>
        <v>0</v>
      </c>
      <c r="MOG1" s="226"/>
      <c r="MOH1" s="226"/>
      <c r="MOI1" s="227"/>
      <c r="MOJ1" s="190"/>
      <c r="MOK1" s="190"/>
      <c r="MOL1" s="190"/>
      <c r="MOM1" s="190"/>
      <c r="MON1" s="225">
        <f>+'IN PHIẾU THU'!MOO1</f>
        <v>0</v>
      </c>
      <c r="MOO1" s="226"/>
      <c r="MOP1" s="226"/>
      <c r="MOQ1" s="227"/>
      <c r="MOR1" s="190"/>
      <c r="MOS1" s="190"/>
      <c r="MOT1" s="190"/>
      <c r="MOU1" s="190"/>
      <c r="MOV1" s="225">
        <f>+'IN PHIẾU THU'!MOW1</f>
        <v>0</v>
      </c>
      <c r="MOW1" s="226"/>
      <c r="MOX1" s="226"/>
      <c r="MOY1" s="227"/>
      <c r="MOZ1" s="190"/>
      <c r="MPA1" s="190"/>
      <c r="MPB1" s="190"/>
      <c r="MPC1" s="190"/>
      <c r="MPD1" s="225">
        <f>+'IN PHIẾU THU'!MPE1</f>
        <v>0</v>
      </c>
      <c r="MPE1" s="226"/>
      <c r="MPF1" s="226"/>
      <c r="MPG1" s="227"/>
      <c r="MPH1" s="190"/>
      <c r="MPI1" s="190"/>
      <c r="MPJ1" s="190"/>
      <c r="MPK1" s="190"/>
      <c r="MPL1" s="225">
        <f>+'IN PHIẾU THU'!MPM1</f>
        <v>0</v>
      </c>
      <c r="MPM1" s="226"/>
      <c r="MPN1" s="226"/>
      <c r="MPO1" s="227"/>
      <c r="MPP1" s="190"/>
      <c r="MPQ1" s="190"/>
      <c r="MPR1" s="190"/>
      <c r="MPS1" s="190"/>
      <c r="MPT1" s="225">
        <f>+'IN PHIẾU THU'!MPU1</f>
        <v>0</v>
      </c>
      <c r="MPU1" s="226"/>
      <c r="MPV1" s="226"/>
      <c r="MPW1" s="227"/>
      <c r="MPX1" s="190"/>
      <c r="MPY1" s="190"/>
      <c r="MPZ1" s="190"/>
      <c r="MQA1" s="190"/>
      <c r="MQB1" s="225">
        <f>+'IN PHIẾU THU'!MQC1</f>
        <v>0</v>
      </c>
      <c r="MQC1" s="226"/>
      <c r="MQD1" s="226"/>
      <c r="MQE1" s="227"/>
      <c r="MQF1" s="190"/>
      <c r="MQG1" s="190"/>
      <c r="MQH1" s="190"/>
      <c r="MQI1" s="190"/>
      <c r="MQJ1" s="225">
        <f>+'IN PHIẾU THU'!MQK1</f>
        <v>0</v>
      </c>
      <c r="MQK1" s="226"/>
      <c r="MQL1" s="226"/>
      <c r="MQM1" s="227"/>
      <c r="MQN1" s="190"/>
      <c r="MQO1" s="190"/>
      <c r="MQP1" s="190"/>
      <c r="MQQ1" s="190"/>
      <c r="MQR1" s="225">
        <f>+'IN PHIẾU THU'!MQS1</f>
        <v>0</v>
      </c>
      <c r="MQS1" s="226"/>
      <c r="MQT1" s="226"/>
      <c r="MQU1" s="227"/>
      <c r="MQV1" s="190"/>
      <c r="MQW1" s="190"/>
      <c r="MQX1" s="190"/>
      <c r="MQY1" s="190"/>
      <c r="MQZ1" s="225">
        <f>+'IN PHIẾU THU'!MRA1</f>
        <v>0</v>
      </c>
      <c r="MRA1" s="226"/>
      <c r="MRB1" s="226"/>
      <c r="MRC1" s="227"/>
      <c r="MRD1" s="190"/>
      <c r="MRE1" s="190"/>
      <c r="MRF1" s="190"/>
      <c r="MRG1" s="190"/>
      <c r="MRH1" s="225">
        <f>+'IN PHIẾU THU'!MRI1</f>
        <v>0</v>
      </c>
      <c r="MRI1" s="226"/>
      <c r="MRJ1" s="226"/>
      <c r="MRK1" s="227"/>
      <c r="MRL1" s="190"/>
      <c r="MRM1" s="190"/>
      <c r="MRN1" s="190"/>
      <c r="MRO1" s="190"/>
      <c r="MRP1" s="225">
        <f>+'IN PHIẾU THU'!MRQ1</f>
        <v>0</v>
      </c>
      <c r="MRQ1" s="226"/>
      <c r="MRR1" s="226"/>
      <c r="MRS1" s="227"/>
      <c r="MRT1" s="190"/>
      <c r="MRU1" s="190"/>
      <c r="MRV1" s="190"/>
      <c r="MRW1" s="190"/>
      <c r="MRX1" s="225">
        <f>+'IN PHIẾU THU'!MRY1</f>
        <v>0</v>
      </c>
      <c r="MRY1" s="226"/>
      <c r="MRZ1" s="226"/>
      <c r="MSA1" s="227"/>
      <c r="MSB1" s="190"/>
      <c r="MSC1" s="190"/>
      <c r="MSD1" s="190"/>
      <c r="MSE1" s="190"/>
      <c r="MSF1" s="225">
        <f>+'IN PHIẾU THU'!MSG1</f>
        <v>0</v>
      </c>
      <c r="MSG1" s="226"/>
      <c r="MSH1" s="226"/>
      <c r="MSI1" s="227"/>
      <c r="MSJ1" s="190"/>
      <c r="MSK1" s="190"/>
      <c r="MSL1" s="190"/>
      <c r="MSM1" s="190"/>
      <c r="MSN1" s="225">
        <f>+'IN PHIẾU THU'!MSO1</f>
        <v>0</v>
      </c>
      <c r="MSO1" s="226"/>
      <c r="MSP1" s="226"/>
      <c r="MSQ1" s="227"/>
      <c r="MSR1" s="190"/>
      <c r="MSS1" s="190"/>
      <c r="MST1" s="190"/>
      <c r="MSU1" s="190"/>
      <c r="MSV1" s="225">
        <f>+'IN PHIẾU THU'!MSW1</f>
        <v>0</v>
      </c>
      <c r="MSW1" s="226"/>
      <c r="MSX1" s="226"/>
      <c r="MSY1" s="227"/>
      <c r="MSZ1" s="190"/>
      <c r="MTA1" s="190"/>
      <c r="MTB1" s="190"/>
      <c r="MTC1" s="190"/>
      <c r="MTD1" s="225">
        <f>+'IN PHIẾU THU'!MTE1</f>
        <v>0</v>
      </c>
      <c r="MTE1" s="226"/>
      <c r="MTF1" s="226"/>
      <c r="MTG1" s="227"/>
      <c r="MTH1" s="190"/>
      <c r="MTI1" s="190"/>
      <c r="MTJ1" s="190"/>
      <c r="MTK1" s="190"/>
      <c r="MTL1" s="225">
        <f>+'IN PHIẾU THU'!MTM1</f>
        <v>0</v>
      </c>
      <c r="MTM1" s="226"/>
      <c r="MTN1" s="226"/>
      <c r="MTO1" s="227"/>
      <c r="MTP1" s="190"/>
      <c r="MTQ1" s="190"/>
      <c r="MTR1" s="190"/>
      <c r="MTS1" s="190"/>
      <c r="MTT1" s="225">
        <f>+'IN PHIẾU THU'!MTU1</f>
        <v>0</v>
      </c>
      <c r="MTU1" s="226"/>
      <c r="MTV1" s="226"/>
      <c r="MTW1" s="227"/>
      <c r="MTX1" s="190"/>
      <c r="MTY1" s="190"/>
      <c r="MTZ1" s="190"/>
      <c r="MUA1" s="190"/>
      <c r="MUB1" s="225">
        <f>+'IN PHIẾU THU'!MUC1</f>
        <v>0</v>
      </c>
      <c r="MUC1" s="226"/>
      <c r="MUD1" s="226"/>
      <c r="MUE1" s="227"/>
      <c r="MUF1" s="190"/>
      <c r="MUG1" s="190"/>
      <c r="MUH1" s="190"/>
      <c r="MUI1" s="190"/>
      <c r="MUJ1" s="225">
        <f>+'IN PHIẾU THU'!MUK1</f>
        <v>0</v>
      </c>
      <c r="MUK1" s="226"/>
      <c r="MUL1" s="226"/>
      <c r="MUM1" s="227"/>
      <c r="MUN1" s="190"/>
      <c r="MUO1" s="190"/>
      <c r="MUP1" s="190"/>
      <c r="MUQ1" s="190"/>
      <c r="MUR1" s="225">
        <f>+'IN PHIẾU THU'!MUS1</f>
        <v>0</v>
      </c>
      <c r="MUS1" s="226"/>
      <c r="MUT1" s="226"/>
      <c r="MUU1" s="227"/>
      <c r="MUV1" s="190"/>
      <c r="MUW1" s="190"/>
      <c r="MUX1" s="190"/>
      <c r="MUY1" s="190"/>
      <c r="MUZ1" s="225">
        <f>+'IN PHIẾU THU'!MVA1</f>
        <v>0</v>
      </c>
      <c r="MVA1" s="226"/>
      <c r="MVB1" s="226"/>
      <c r="MVC1" s="227"/>
      <c r="MVD1" s="190"/>
      <c r="MVE1" s="190"/>
      <c r="MVF1" s="190"/>
      <c r="MVG1" s="190"/>
      <c r="MVH1" s="225">
        <f>+'IN PHIẾU THU'!MVI1</f>
        <v>0</v>
      </c>
      <c r="MVI1" s="226"/>
      <c r="MVJ1" s="226"/>
      <c r="MVK1" s="227"/>
      <c r="MVL1" s="190"/>
      <c r="MVM1" s="190"/>
      <c r="MVN1" s="190"/>
      <c r="MVO1" s="190"/>
      <c r="MVP1" s="225">
        <f>+'IN PHIẾU THU'!MVQ1</f>
        <v>0</v>
      </c>
      <c r="MVQ1" s="226"/>
      <c r="MVR1" s="226"/>
      <c r="MVS1" s="227"/>
      <c r="MVT1" s="190"/>
      <c r="MVU1" s="190"/>
      <c r="MVV1" s="190"/>
      <c r="MVW1" s="190"/>
      <c r="MVX1" s="225">
        <f>+'IN PHIẾU THU'!MVY1</f>
        <v>0</v>
      </c>
      <c r="MVY1" s="226"/>
      <c r="MVZ1" s="226"/>
      <c r="MWA1" s="227"/>
      <c r="MWB1" s="190"/>
      <c r="MWC1" s="190"/>
      <c r="MWD1" s="190"/>
      <c r="MWE1" s="190"/>
      <c r="MWF1" s="225">
        <f>+'IN PHIẾU THU'!MWG1</f>
        <v>0</v>
      </c>
      <c r="MWG1" s="226"/>
      <c r="MWH1" s="226"/>
      <c r="MWI1" s="227"/>
      <c r="MWJ1" s="190"/>
      <c r="MWK1" s="190"/>
      <c r="MWL1" s="190"/>
      <c r="MWM1" s="190"/>
      <c r="MWN1" s="225">
        <f>+'IN PHIẾU THU'!MWO1</f>
        <v>0</v>
      </c>
      <c r="MWO1" s="226"/>
      <c r="MWP1" s="226"/>
      <c r="MWQ1" s="227"/>
      <c r="MWR1" s="190"/>
      <c r="MWS1" s="190"/>
      <c r="MWT1" s="190"/>
      <c r="MWU1" s="190"/>
      <c r="MWV1" s="225">
        <f>+'IN PHIẾU THU'!MWW1</f>
        <v>0</v>
      </c>
      <c r="MWW1" s="226"/>
      <c r="MWX1" s="226"/>
      <c r="MWY1" s="227"/>
      <c r="MWZ1" s="190"/>
      <c r="MXA1" s="190"/>
      <c r="MXB1" s="190"/>
      <c r="MXC1" s="190"/>
      <c r="MXD1" s="225">
        <f>+'IN PHIẾU THU'!MXE1</f>
        <v>0</v>
      </c>
      <c r="MXE1" s="226"/>
      <c r="MXF1" s="226"/>
      <c r="MXG1" s="227"/>
      <c r="MXH1" s="190"/>
      <c r="MXI1" s="190"/>
      <c r="MXJ1" s="190"/>
      <c r="MXK1" s="190"/>
      <c r="MXL1" s="225">
        <f>+'IN PHIẾU THU'!MXM1</f>
        <v>0</v>
      </c>
      <c r="MXM1" s="226"/>
      <c r="MXN1" s="226"/>
      <c r="MXO1" s="227"/>
      <c r="MXP1" s="190"/>
      <c r="MXQ1" s="190"/>
      <c r="MXR1" s="190"/>
      <c r="MXS1" s="190"/>
      <c r="MXT1" s="225">
        <f>+'IN PHIẾU THU'!MXU1</f>
        <v>0</v>
      </c>
      <c r="MXU1" s="226"/>
      <c r="MXV1" s="226"/>
      <c r="MXW1" s="227"/>
      <c r="MXX1" s="190"/>
      <c r="MXY1" s="190"/>
      <c r="MXZ1" s="190"/>
      <c r="MYA1" s="190"/>
      <c r="MYB1" s="225">
        <f>+'IN PHIẾU THU'!MYC1</f>
        <v>0</v>
      </c>
      <c r="MYC1" s="226"/>
      <c r="MYD1" s="226"/>
      <c r="MYE1" s="227"/>
      <c r="MYF1" s="190"/>
      <c r="MYG1" s="190"/>
      <c r="MYH1" s="190"/>
      <c r="MYI1" s="190"/>
      <c r="MYJ1" s="225">
        <f>+'IN PHIẾU THU'!MYK1</f>
        <v>0</v>
      </c>
      <c r="MYK1" s="226"/>
      <c r="MYL1" s="226"/>
      <c r="MYM1" s="227"/>
      <c r="MYN1" s="190"/>
      <c r="MYO1" s="190"/>
      <c r="MYP1" s="190"/>
      <c r="MYQ1" s="190"/>
      <c r="MYR1" s="225">
        <f>+'IN PHIẾU THU'!MYS1</f>
        <v>0</v>
      </c>
      <c r="MYS1" s="226"/>
      <c r="MYT1" s="226"/>
      <c r="MYU1" s="227"/>
      <c r="MYV1" s="190"/>
      <c r="MYW1" s="190"/>
      <c r="MYX1" s="190"/>
      <c r="MYY1" s="190"/>
      <c r="MYZ1" s="225">
        <f>+'IN PHIẾU THU'!MZA1</f>
        <v>0</v>
      </c>
      <c r="MZA1" s="226"/>
      <c r="MZB1" s="226"/>
      <c r="MZC1" s="227"/>
      <c r="MZD1" s="190"/>
      <c r="MZE1" s="190"/>
      <c r="MZF1" s="190"/>
      <c r="MZG1" s="190"/>
      <c r="MZH1" s="225">
        <f>+'IN PHIẾU THU'!MZI1</f>
        <v>0</v>
      </c>
      <c r="MZI1" s="226"/>
      <c r="MZJ1" s="226"/>
      <c r="MZK1" s="227"/>
      <c r="MZL1" s="190"/>
      <c r="MZM1" s="190"/>
      <c r="MZN1" s="190"/>
      <c r="MZO1" s="190"/>
      <c r="MZP1" s="225">
        <f>+'IN PHIẾU THU'!MZQ1</f>
        <v>0</v>
      </c>
      <c r="MZQ1" s="226"/>
      <c r="MZR1" s="226"/>
      <c r="MZS1" s="227"/>
      <c r="MZT1" s="190"/>
      <c r="MZU1" s="190"/>
      <c r="MZV1" s="190"/>
      <c r="MZW1" s="190"/>
      <c r="MZX1" s="225">
        <f>+'IN PHIẾU THU'!MZY1</f>
        <v>0</v>
      </c>
      <c r="MZY1" s="226"/>
      <c r="MZZ1" s="226"/>
      <c r="NAA1" s="227"/>
      <c r="NAB1" s="190"/>
      <c r="NAC1" s="190"/>
      <c r="NAD1" s="190"/>
      <c r="NAE1" s="190"/>
      <c r="NAF1" s="225">
        <f>+'IN PHIẾU THU'!NAG1</f>
        <v>0</v>
      </c>
      <c r="NAG1" s="226"/>
      <c r="NAH1" s="226"/>
      <c r="NAI1" s="227"/>
      <c r="NAJ1" s="190"/>
      <c r="NAK1" s="190"/>
      <c r="NAL1" s="190"/>
      <c r="NAM1" s="190"/>
      <c r="NAN1" s="225">
        <f>+'IN PHIẾU THU'!NAO1</f>
        <v>0</v>
      </c>
      <c r="NAO1" s="226"/>
      <c r="NAP1" s="226"/>
      <c r="NAQ1" s="227"/>
      <c r="NAR1" s="190"/>
      <c r="NAS1" s="190"/>
      <c r="NAT1" s="190"/>
      <c r="NAU1" s="190"/>
      <c r="NAV1" s="225">
        <f>+'IN PHIẾU THU'!NAW1</f>
        <v>0</v>
      </c>
      <c r="NAW1" s="226"/>
      <c r="NAX1" s="226"/>
      <c r="NAY1" s="227"/>
      <c r="NAZ1" s="190"/>
      <c r="NBA1" s="190"/>
      <c r="NBB1" s="190"/>
      <c r="NBC1" s="190"/>
      <c r="NBD1" s="225">
        <f>+'IN PHIẾU THU'!NBE1</f>
        <v>0</v>
      </c>
      <c r="NBE1" s="226"/>
      <c r="NBF1" s="226"/>
      <c r="NBG1" s="227"/>
      <c r="NBH1" s="190"/>
      <c r="NBI1" s="190"/>
      <c r="NBJ1" s="190"/>
      <c r="NBK1" s="190"/>
      <c r="NBL1" s="225">
        <f>+'IN PHIẾU THU'!NBM1</f>
        <v>0</v>
      </c>
      <c r="NBM1" s="226"/>
      <c r="NBN1" s="226"/>
      <c r="NBO1" s="227"/>
      <c r="NBP1" s="190"/>
      <c r="NBQ1" s="190"/>
      <c r="NBR1" s="190"/>
      <c r="NBS1" s="190"/>
      <c r="NBT1" s="225">
        <f>+'IN PHIẾU THU'!NBU1</f>
        <v>0</v>
      </c>
      <c r="NBU1" s="226"/>
      <c r="NBV1" s="226"/>
      <c r="NBW1" s="227"/>
      <c r="NBX1" s="190"/>
      <c r="NBY1" s="190"/>
      <c r="NBZ1" s="190"/>
      <c r="NCA1" s="190"/>
      <c r="NCB1" s="225">
        <f>+'IN PHIẾU THU'!NCC1</f>
        <v>0</v>
      </c>
      <c r="NCC1" s="226"/>
      <c r="NCD1" s="226"/>
      <c r="NCE1" s="227"/>
      <c r="NCF1" s="190"/>
      <c r="NCG1" s="190"/>
      <c r="NCH1" s="190"/>
      <c r="NCI1" s="190"/>
      <c r="NCJ1" s="225">
        <f>+'IN PHIẾU THU'!NCK1</f>
        <v>0</v>
      </c>
      <c r="NCK1" s="226"/>
      <c r="NCL1" s="226"/>
      <c r="NCM1" s="227"/>
      <c r="NCN1" s="190"/>
      <c r="NCO1" s="190"/>
      <c r="NCP1" s="190"/>
      <c r="NCQ1" s="190"/>
      <c r="NCR1" s="225">
        <f>+'IN PHIẾU THU'!NCS1</f>
        <v>0</v>
      </c>
      <c r="NCS1" s="226"/>
      <c r="NCT1" s="226"/>
      <c r="NCU1" s="227"/>
      <c r="NCV1" s="190"/>
      <c r="NCW1" s="190"/>
      <c r="NCX1" s="190"/>
      <c r="NCY1" s="190"/>
      <c r="NCZ1" s="225">
        <f>+'IN PHIẾU THU'!NDA1</f>
        <v>0</v>
      </c>
      <c r="NDA1" s="226"/>
      <c r="NDB1" s="226"/>
      <c r="NDC1" s="227"/>
      <c r="NDD1" s="190"/>
      <c r="NDE1" s="190"/>
      <c r="NDF1" s="190"/>
      <c r="NDG1" s="190"/>
      <c r="NDH1" s="225">
        <f>+'IN PHIẾU THU'!NDI1</f>
        <v>0</v>
      </c>
      <c r="NDI1" s="226"/>
      <c r="NDJ1" s="226"/>
      <c r="NDK1" s="227"/>
      <c r="NDL1" s="190"/>
      <c r="NDM1" s="190"/>
      <c r="NDN1" s="190"/>
      <c r="NDO1" s="190"/>
      <c r="NDP1" s="225">
        <f>+'IN PHIẾU THU'!NDQ1</f>
        <v>0</v>
      </c>
      <c r="NDQ1" s="226"/>
      <c r="NDR1" s="226"/>
      <c r="NDS1" s="227"/>
      <c r="NDT1" s="190"/>
      <c r="NDU1" s="190"/>
      <c r="NDV1" s="190"/>
      <c r="NDW1" s="190"/>
      <c r="NDX1" s="225">
        <f>+'IN PHIẾU THU'!NDY1</f>
        <v>0</v>
      </c>
      <c r="NDY1" s="226"/>
      <c r="NDZ1" s="226"/>
      <c r="NEA1" s="227"/>
      <c r="NEB1" s="190"/>
      <c r="NEC1" s="190"/>
      <c r="NED1" s="190"/>
      <c r="NEE1" s="190"/>
      <c r="NEF1" s="225">
        <f>+'IN PHIẾU THU'!NEG1</f>
        <v>0</v>
      </c>
      <c r="NEG1" s="226"/>
      <c r="NEH1" s="226"/>
      <c r="NEI1" s="227"/>
      <c r="NEJ1" s="190"/>
      <c r="NEK1" s="190"/>
      <c r="NEL1" s="190"/>
      <c r="NEM1" s="190"/>
      <c r="NEN1" s="225">
        <f>+'IN PHIẾU THU'!NEO1</f>
        <v>0</v>
      </c>
      <c r="NEO1" s="226"/>
      <c r="NEP1" s="226"/>
      <c r="NEQ1" s="227"/>
      <c r="NER1" s="190"/>
      <c r="NES1" s="190"/>
      <c r="NET1" s="190"/>
      <c r="NEU1" s="190"/>
      <c r="NEV1" s="225">
        <f>+'IN PHIẾU THU'!NEW1</f>
        <v>0</v>
      </c>
      <c r="NEW1" s="226"/>
      <c r="NEX1" s="226"/>
      <c r="NEY1" s="227"/>
      <c r="NEZ1" s="190"/>
      <c r="NFA1" s="190"/>
      <c r="NFB1" s="190"/>
      <c r="NFC1" s="190"/>
      <c r="NFD1" s="225">
        <f>+'IN PHIẾU THU'!NFE1</f>
        <v>0</v>
      </c>
      <c r="NFE1" s="226"/>
      <c r="NFF1" s="226"/>
      <c r="NFG1" s="227"/>
      <c r="NFH1" s="190"/>
      <c r="NFI1" s="190"/>
      <c r="NFJ1" s="190"/>
      <c r="NFK1" s="190"/>
      <c r="NFL1" s="225">
        <f>+'IN PHIẾU THU'!NFM1</f>
        <v>0</v>
      </c>
      <c r="NFM1" s="226"/>
      <c r="NFN1" s="226"/>
      <c r="NFO1" s="227"/>
      <c r="NFP1" s="190"/>
      <c r="NFQ1" s="190"/>
      <c r="NFR1" s="190"/>
      <c r="NFS1" s="190"/>
      <c r="NFT1" s="225">
        <f>+'IN PHIẾU THU'!NFU1</f>
        <v>0</v>
      </c>
      <c r="NFU1" s="226"/>
      <c r="NFV1" s="226"/>
      <c r="NFW1" s="227"/>
      <c r="NFX1" s="190"/>
      <c r="NFY1" s="190"/>
      <c r="NFZ1" s="190"/>
      <c r="NGA1" s="190"/>
      <c r="NGB1" s="225">
        <f>+'IN PHIẾU THU'!NGC1</f>
        <v>0</v>
      </c>
      <c r="NGC1" s="226"/>
      <c r="NGD1" s="226"/>
      <c r="NGE1" s="227"/>
      <c r="NGF1" s="190"/>
      <c r="NGG1" s="190"/>
      <c r="NGH1" s="190"/>
      <c r="NGI1" s="190"/>
      <c r="NGJ1" s="225">
        <f>+'IN PHIẾU THU'!NGK1</f>
        <v>0</v>
      </c>
      <c r="NGK1" s="226"/>
      <c r="NGL1" s="226"/>
      <c r="NGM1" s="227"/>
      <c r="NGN1" s="190"/>
      <c r="NGO1" s="190"/>
      <c r="NGP1" s="190"/>
      <c r="NGQ1" s="190"/>
      <c r="NGR1" s="225">
        <f>+'IN PHIẾU THU'!NGS1</f>
        <v>0</v>
      </c>
      <c r="NGS1" s="226"/>
      <c r="NGT1" s="226"/>
      <c r="NGU1" s="227"/>
      <c r="NGV1" s="190"/>
      <c r="NGW1" s="190"/>
      <c r="NGX1" s="190"/>
      <c r="NGY1" s="190"/>
      <c r="NGZ1" s="225">
        <f>+'IN PHIẾU THU'!NHA1</f>
        <v>0</v>
      </c>
      <c r="NHA1" s="226"/>
      <c r="NHB1" s="226"/>
      <c r="NHC1" s="227"/>
      <c r="NHD1" s="190"/>
      <c r="NHE1" s="190"/>
      <c r="NHF1" s="190"/>
      <c r="NHG1" s="190"/>
      <c r="NHH1" s="225">
        <f>+'IN PHIẾU THU'!NHI1</f>
        <v>0</v>
      </c>
      <c r="NHI1" s="226"/>
      <c r="NHJ1" s="226"/>
      <c r="NHK1" s="227"/>
      <c r="NHL1" s="190"/>
      <c r="NHM1" s="190"/>
      <c r="NHN1" s="190"/>
      <c r="NHO1" s="190"/>
      <c r="NHP1" s="225">
        <f>+'IN PHIẾU THU'!NHQ1</f>
        <v>0</v>
      </c>
      <c r="NHQ1" s="226"/>
      <c r="NHR1" s="226"/>
      <c r="NHS1" s="227"/>
      <c r="NHT1" s="190"/>
      <c r="NHU1" s="190"/>
      <c r="NHV1" s="190"/>
      <c r="NHW1" s="190"/>
      <c r="NHX1" s="225">
        <f>+'IN PHIẾU THU'!NHY1</f>
        <v>0</v>
      </c>
      <c r="NHY1" s="226"/>
      <c r="NHZ1" s="226"/>
      <c r="NIA1" s="227"/>
      <c r="NIB1" s="190"/>
      <c r="NIC1" s="190"/>
      <c r="NID1" s="190"/>
      <c r="NIE1" s="190"/>
      <c r="NIF1" s="225">
        <f>+'IN PHIẾU THU'!NIG1</f>
        <v>0</v>
      </c>
      <c r="NIG1" s="226"/>
      <c r="NIH1" s="226"/>
      <c r="NII1" s="227"/>
      <c r="NIJ1" s="190"/>
      <c r="NIK1" s="190"/>
      <c r="NIL1" s="190"/>
      <c r="NIM1" s="190"/>
      <c r="NIN1" s="225">
        <f>+'IN PHIẾU THU'!NIO1</f>
        <v>0</v>
      </c>
      <c r="NIO1" s="226"/>
      <c r="NIP1" s="226"/>
      <c r="NIQ1" s="227"/>
      <c r="NIR1" s="190"/>
      <c r="NIS1" s="190"/>
      <c r="NIT1" s="190"/>
      <c r="NIU1" s="190"/>
      <c r="NIV1" s="225">
        <f>+'IN PHIẾU THU'!NIW1</f>
        <v>0</v>
      </c>
      <c r="NIW1" s="226"/>
      <c r="NIX1" s="226"/>
      <c r="NIY1" s="227"/>
      <c r="NIZ1" s="190"/>
      <c r="NJA1" s="190"/>
      <c r="NJB1" s="190"/>
      <c r="NJC1" s="190"/>
      <c r="NJD1" s="225">
        <f>+'IN PHIẾU THU'!NJE1</f>
        <v>0</v>
      </c>
      <c r="NJE1" s="226"/>
      <c r="NJF1" s="226"/>
      <c r="NJG1" s="227"/>
      <c r="NJH1" s="190"/>
      <c r="NJI1" s="190"/>
      <c r="NJJ1" s="190"/>
      <c r="NJK1" s="190"/>
      <c r="NJL1" s="225">
        <f>+'IN PHIẾU THU'!NJM1</f>
        <v>0</v>
      </c>
      <c r="NJM1" s="226"/>
      <c r="NJN1" s="226"/>
      <c r="NJO1" s="227"/>
      <c r="NJP1" s="190"/>
      <c r="NJQ1" s="190"/>
      <c r="NJR1" s="190"/>
      <c r="NJS1" s="190"/>
      <c r="NJT1" s="225">
        <f>+'IN PHIẾU THU'!NJU1</f>
        <v>0</v>
      </c>
      <c r="NJU1" s="226"/>
      <c r="NJV1" s="226"/>
      <c r="NJW1" s="227"/>
      <c r="NJX1" s="190"/>
      <c r="NJY1" s="190"/>
      <c r="NJZ1" s="190"/>
      <c r="NKA1" s="190"/>
      <c r="NKB1" s="225">
        <f>+'IN PHIẾU THU'!NKC1</f>
        <v>0</v>
      </c>
      <c r="NKC1" s="226"/>
      <c r="NKD1" s="226"/>
      <c r="NKE1" s="227"/>
      <c r="NKF1" s="190"/>
      <c r="NKG1" s="190"/>
      <c r="NKH1" s="190"/>
      <c r="NKI1" s="190"/>
      <c r="NKJ1" s="225">
        <f>+'IN PHIẾU THU'!NKK1</f>
        <v>0</v>
      </c>
      <c r="NKK1" s="226"/>
      <c r="NKL1" s="226"/>
      <c r="NKM1" s="227"/>
      <c r="NKN1" s="190"/>
      <c r="NKO1" s="190"/>
      <c r="NKP1" s="190"/>
      <c r="NKQ1" s="190"/>
      <c r="NKR1" s="225">
        <f>+'IN PHIẾU THU'!NKS1</f>
        <v>0</v>
      </c>
      <c r="NKS1" s="226"/>
      <c r="NKT1" s="226"/>
      <c r="NKU1" s="227"/>
      <c r="NKV1" s="190"/>
      <c r="NKW1" s="190"/>
      <c r="NKX1" s="190"/>
      <c r="NKY1" s="190"/>
      <c r="NKZ1" s="225">
        <f>+'IN PHIẾU THU'!NLA1</f>
        <v>0</v>
      </c>
      <c r="NLA1" s="226"/>
      <c r="NLB1" s="226"/>
      <c r="NLC1" s="227"/>
      <c r="NLD1" s="190"/>
      <c r="NLE1" s="190"/>
      <c r="NLF1" s="190"/>
      <c r="NLG1" s="190"/>
      <c r="NLH1" s="225">
        <f>+'IN PHIẾU THU'!NLI1</f>
        <v>0</v>
      </c>
      <c r="NLI1" s="226"/>
      <c r="NLJ1" s="226"/>
      <c r="NLK1" s="227"/>
      <c r="NLL1" s="190"/>
      <c r="NLM1" s="190"/>
      <c r="NLN1" s="190"/>
      <c r="NLO1" s="190"/>
      <c r="NLP1" s="225">
        <f>+'IN PHIẾU THU'!NLQ1</f>
        <v>0</v>
      </c>
      <c r="NLQ1" s="226"/>
      <c r="NLR1" s="226"/>
      <c r="NLS1" s="227"/>
      <c r="NLT1" s="190"/>
      <c r="NLU1" s="190"/>
      <c r="NLV1" s="190"/>
      <c r="NLW1" s="190"/>
      <c r="NLX1" s="225">
        <f>+'IN PHIẾU THU'!NLY1</f>
        <v>0</v>
      </c>
      <c r="NLY1" s="226"/>
      <c r="NLZ1" s="226"/>
      <c r="NMA1" s="227"/>
      <c r="NMB1" s="190"/>
      <c r="NMC1" s="190"/>
      <c r="NMD1" s="190"/>
      <c r="NME1" s="190"/>
      <c r="NMF1" s="225">
        <f>+'IN PHIẾU THU'!NMG1</f>
        <v>0</v>
      </c>
      <c r="NMG1" s="226"/>
      <c r="NMH1" s="226"/>
      <c r="NMI1" s="227"/>
      <c r="NMJ1" s="190"/>
      <c r="NMK1" s="190"/>
      <c r="NML1" s="190"/>
      <c r="NMM1" s="190"/>
      <c r="NMN1" s="225">
        <f>+'IN PHIẾU THU'!NMO1</f>
        <v>0</v>
      </c>
      <c r="NMO1" s="226"/>
      <c r="NMP1" s="226"/>
      <c r="NMQ1" s="227"/>
      <c r="NMR1" s="190"/>
      <c r="NMS1" s="190"/>
      <c r="NMT1" s="190"/>
      <c r="NMU1" s="190"/>
      <c r="NMV1" s="225">
        <f>+'IN PHIẾU THU'!NMW1</f>
        <v>0</v>
      </c>
      <c r="NMW1" s="226"/>
      <c r="NMX1" s="226"/>
      <c r="NMY1" s="227"/>
      <c r="NMZ1" s="190"/>
      <c r="NNA1" s="190"/>
      <c r="NNB1" s="190"/>
      <c r="NNC1" s="190"/>
      <c r="NND1" s="225">
        <f>+'IN PHIẾU THU'!NNE1</f>
        <v>0</v>
      </c>
      <c r="NNE1" s="226"/>
      <c r="NNF1" s="226"/>
      <c r="NNG1" s="227"/>
      <c r="NNH1" s="190"/>
      <c r="NNI1" s="190"/>
      <c r="NNJ1" s="190"/>
      <c r="NNK1" s="190"/>
      <c r="NNL1" s="225">
        <f>+'IN PHIẾU THU'!NNM1</f>
        <v>0</v>
      </c>
      <c r="NNM1" s="226"/>
      <c r="NNN1" s="226"/>
      <c r="NNO1" s="227"/>
      <c r="NNP1" s="190"/>
      <c r="NNQ1" s="190"/>
      <c r="NNR1" s="190"/>
      <c r="NNS1" s="190"/>
      <c r="NNT1" s="225">
        <f>+'IN PHIẾU THU'!NNU1</f>
        <v>0</v>
      </c>
      <c r="NNU1" s="226"/>
      <c r="NNV1" s="226"/>
      <c r="NNW1" s="227"/>
      <c r="NNX1" s="190"/>
      <c r="NNY1" s="190"/>
      <c r="NNZ1" s="190"/>
      <c r="NOA1" s="190"/>
      <c r="NOB1" s="225">
        <f>+'IN PHIẾU THU'!NOC1</f>
        <v>0</v>
      </c>
      <c r="NOC1" s="226"/>
      <c r="NOD1" s="226"/>
      <c r="NOE1" s="227"/>
      <c r="NOF1" s="190"/>
      <c r="NOG1" s="190"/>
      <c r="NOH1" s="190"/>
      <c r="NOI1" s="190"/>
      <c r="NOJ1" s="225">
        <f>+'IN PHIẾU THU'!NOK1</f>
        <v>0</v>
      </c>
      <c r="NOK1" s="226"/>
      <c r="NOL1" s="226"/>
      <c r="NOM1" s="227"/>
      <c r="NON1" s="190"/>
      <c r="NOO1" s="190"/>
      <c r="NOP1" s="190"/>
      <c r="NOQ1" s="190"/>
      <c r="NOR1" s="225">
        <f>+'IN PHIẾU THU'!NOS1</f>
        <v>0</v>
      </c>
      <c r="NOS1" s="226"/>
      <c r="NOT1" s="226"/>
      <c r="NOU1" s="227"/>
      <c r="NOV1" s="190"/>
      <c r="NOW1" s="190"/>
      <c r="NOX1" s="190"/>
      <c r="NOY1" s="190"/>
      <c r="NOZ1" s="225">
        <f>+'IN PHIẾU THU'!NPA1</f>
        <v>0</v>
      </c>
      <c r="NPA1" s="226"/>
      <c r="NPB1" s="226"/>
      <c r="NPC1" s="227"/>
      <c r="NPD1" s="190"/>
      <c r="NPE1" s="190"/>
      <c r="NPF1" s="190"/>
      <c r="NPG1" s="190"/>
      <c r="NPH1" s="225">
        <f>+'IN PHIẾU THU'!NPI1</f>
        <v>0</v>
      </c>
      <c r="NPI1" s="226"/>
      <c r="NPJ1" s="226"/>
      <c r="NPK1" s="227"/>
      <c r="NPL1" s="190"/>
      <c r="NPM1" s="190"/>
      <c r="NPN1" s="190"/>
      <c r="NPO1" s="190"/>
      <c r="NPP1" s="225">
        <f>+'IN PHIẾU THU'!NPQ1</f>
        <v>0</v>
      </c>
      <c r="NPQ1" s="226"/>
      <c r="NPR1" s="226"/>
      <c r="NPS1" s="227"/>
      <c r="NPT1" s="190"/>
      <c r="NPU1" s="190"/>
      <c r="NPV1" s="190"/>
      <c r="NPW1" s="190"/>
      <c r="NPX1" s="225">
        <f>+'IN PHIẾU THU'!NPY1</f>
        <v>0</v>
      </c>
      <c r="NPY1" s="226"/>
      <c r="NPZ1" s="226"/>
      <c r="NQA1" s="227"/>
      <c r="NQB1" s="190"/>
      <c r="NQC1" s="190"/>
      <c r="NQD1" s="190"/>
      <c r="NQE1" s="190"/>
      <c r="NQF1" s="225">
        <f>+'IN PHIẾU THU'!NQG1</f>
        <v>0</v>
      </c>
      <c r="NQG1" s="226"/>
      <c r="NQH1" s="226"/>
      <c r="NQI1" s="227"/>
      <c r="NQJ1" s="190"/>
      <c r="NQK1" s="190"/>
      <c r="NQL1" s="190"/>
      <c r="NQM1" s="190"/>
      <c r="NQN1" s="225">
        <f>+'IN PHIẾU THU'!NQO1</f>
        <v>0</v>
      </c>
      <c r="NQO1" s="226"/>
      <c r="NQP1" s="226"/>
      <c r="NQQ1" s="227"/>
      <c r="NQR1" s="190"/>
      <c r="NQS1" s="190"/>
      <c r="NQT1" s="190"/>
      <c r="NQU1" s="190"/>
      <c r="NQV1" s="225">
        <f>+'IN PHIẾU THU'!NQW1</f>
        <v>0</v>
      </c>
      <c r="NQW1" s="226"/>
      <c r="NQX1" s="226"/>
      <c r="NQY1" s="227"/>
      <c r="NQZ1" s="190"/>
      <c r="NRA1" s="190"/>
      <c r="NRB1" s="190"/>
      <c r="NRC1" s="190"/>
      <c r="NRD1" s="225">
        <f>+'IN PHIẾU THU'!NRE1</f>
        <v>0</v>
      </c>
      <c r="NRE1" s="226"/>
      <c r="NRF1" s="226"/>
      <c r="NRG1" s="227"/>
      <c r="NRH1" s="190"/>
      <c r="NRI1" s="190"/>
      <c r="NRJ1" s="190"/>
      <c r="NRK1" s="190"/>
      <c r="NRL1" s="225">
        <f>+'IN PHIẾU THU'!NRM1</f>
        <v>0</v>
      </c>
      <c r="NRM1" s="226"/>
      <c r="NRN1" s="226"/>
      <c r="NRO1" s="227"/>
      <c r="NRP1" s="190"/>
      <c r="NRQ1" s="190"/>
      <c r="NRR1" s="190"/>
      <c r="NRS1" s="190"/>
      <c r="NRT1" s="225">
        <f>+'IN PHIẾU THU'!NRU1</f>
        <v>0</v>
      </c>
      <c r="NRU1" s="226"/>
      <c r="NRV1" s="226"/>
      <c r="NRW1" s="227"/>
      <c r="NRX1" s="190"/>
      <c r="NRY1" s="190"/>
      <c r="NRZ1" s="190"/>
      <c r="NSA1" s="190"/>
      <c r="NSB1" s="225">
        <f>+'IN PHIẾU THU'!NSC1</f>
        <v>0</v>
      </c>
      <c r="NSC1" s="226"/>
      <c r="NSD1" s="226"/>
      <c r="NSE1" s="227"/>
      <c r="NSF1" s="190"/>
      <c r="NSG1" s="190"/>
      <c r="NSH1" s="190"/>
      <c r="NSI1" s="190"/>
      <c r="NSJ1" s="225">
        <f>+'IN PHIẾU THU'!NSK1</f>
        <v>0</v>
      </c>
      <c r="NSK1" s="226"/>
      <c r="NSL1" s="226"/>
      <c r="NSM1" s="227"/>
      <c r="NSN1" s="190"/>
      <c r="NSO1" s="190"/>
      <c r="NSP1" s="190"/>
      <c r="NSQ1" s="190"/>
      <c r="NSR1" s="225">
        <f>+'IN PHIẾU THU'!NSS1</f>
        <v>0</v>
      </c>
      <c r="NSS1" s="226"/>
      <c r="NST1" s="226"/>
      <c r="NSU1" s="227"/>
      <c r="NSV1" s="190"/>
      <c r="NSW1" s="190"/>
      <c r="NSX1" s="190"/>
      <c r="NSY1" s="190"/>
      <c r="NSZ1" s="225">
        <f>+'IN PHIẾU THU'!NTA1</f>
        <v>0</v>
      </c>
      <c r="NTA1" s="226"/>
      <c r="NTB1" s="226"/>
      <c r="NTC1" s="227"/>
      <c r="NTD1" s="190"/>
      <c r="NTE1" s="190"/>
      <c r="NTF1" s="190"/>
      <c r="NTG1" s="190"/>
      <c r="NTH1" s="225">
        <f>+'IN PHIẾU THU'!NTI1</f>
        <v>0</v>
      </c>
      <c r="NTI1" s="226"/>
      <c r="NTJ1" s="226"/>
      <c r="NTK1" s="227"/>
      <c r="NTL1" s="190"/>
      <c r="NTM1" s="190"/>
      <c r="NTN1" s="190"/>
      <c r="NTO1" s="190"/>
      <c r="NTP1" s="225">
        <f>+'IN PHIẾU THU'!NTQ1</f>
        <v>0</v>
      </c>
      <c r="NTQ1" s="226"/>
      <c r="NTR1" s="226"/>
      <c r="NTS1" s="227"/>
      <c r="NTT1" s="190"/>
      <c r="NTU1" s="190"/>
      <c r="NTV1" s="190"/>
      <c r="NTW1" s="190"/>
      <c r="NTX1" s="225">
        <f>+'IN PHIẾU THU'!NTY1</f>
        <v>0</v>
      </c>
      <c r="NTY1" s="226"/>
      <c r="NTZ1" s="226"/>
      <c r="NUA1" s="227"/>
      <c r="NUB1" s="190"/>
      <c r="NUC1" s="190"/>
      <c r="NUD1" s="190"/>
      <c r="NUE1" s="190"/>
      <c r="NUF1" s="225">
        <f>+'IN PHIẾU THU'!NUG1</f>
        <v>0</v>
      </c>
      <c r="NUG1" s="226"/>
      <c r="NUH1" s="226"/>
      <c r="NUI1" s="227"/>
      <c r="NUJ1" s="190"/>
      <c r="NUK1" s="190"/>
      <c r="NUL1" s="190"/>
      <c r="NUM1" s="190"/>
      <c r="NUN1" s="225">
        <f>+'IN PHIẾU THU'!NUO1</f>
        <v>0</v>
      </c>
      <c r="NUO1" s="226"/>
      <c r="NUP1" s="226"/>
      <c r="NUQ1" s="227"/>
      <c r="NUR1" s="190"/>
      <c r="NUS1" s="190"/>
      <c r="NUT1" s="190"/>
      <c r="NUU1" s="190"/>
      <c r="NUV1" s="225">
        <f>+'IN PHIẾU THU'!NUW1</f>
        <v>0</v>
      </c>
      <c r="NUW1" s="226"/>
      <c r="NUX1" s="226"/>
      <c r="NUY1" s="227"/>
      <c r="NUZ1" s="190"/>
      <c r="NVA1" s="190"/>
      <c r="NVB1" s="190"/>
      <c r="NVC1" s="190"/>
      <c r="NVD1" s="225">
        <f>+'IN PHIẾU THU'!NVE1</f>
        <v>0</v>
      </c>
      <c r="NVE1" s="226"/>
      <c r="NVF1" s="226"/>
      <c r="NVG1" s="227"/>
      <c r="NVH1" s="190"/>
      <c r="NVI1" s="190"/>
      <c r="NVJ1" s="190"/>
      <c r="NVK1" s="190"/>
      <c r="NVL1" s="225">
        <f>+'IN PHIẾU THU'!NVM1</f>
        <v>0</v>
      </c>
      <c r="NVM1" s="226"/>
      <c r="NVN1" s="226"/>
      <c r="NVO1" s="227"/>
      <c r="NVP1" s="190"/>
      <c r="NVQ1" s="190"/>
      <c r="NVR1" s="190"/>
      <c r="NVS1" s="190"/>
      <c r="NVT1" s="225">
        <f>+'IN PHIẾU THU'!NVU1</f>
        <v>0</v>
      </c>
      <c r="NVU1" s="226"/>
      <c r="NVV1" s="226"/>
      <c r="NVW1" s="227"/>
      <c r="NVX1" s="190"/>
      <c r="NVY1" s="190"/>
      <c r="NVZ1" s="190"/>
      <c r="NWA1" s="190"/>
      <c r="NWB1" s="225">
        <f>+'IN PHIẾU THU'!NWC1</f>
        <v>0</v>
      </c>
      <c r="NWC1" s="226"/>
      <c r="NWD1" s="226"/>
      <c r="NWE1" s="227"/>
      <c r="NWF1" s="190"/>
      <c r="NWG1" s="190"/>
      <c r="NWH1" s="190"/>
      <c r="NWI1" s="190"/>
      <c r="NWJ1" s="225">
        <f>+'IN PHIẾU THU'!NWK1</f>
        <v>0</v>
      </c>
      <c r="NWK1" s="226"/>
      <c r="NWL1" s="226"/>
      <c r="NWM1" s="227"/>
      <c r="NWN1" s="190"/>
      <c r="NWO1" s="190"/>
      <c r="NWP1" s="190"/>
      <c r="NWQ1" s="190"/>
      <c r="NWR1" s="225">
        <f>+'IN PHIẾU THU'!NWS1</f>
        <v>0</v>
      </c>
      <c r="NWS1" s="226"/>
      <c r="NWT1" s="226"/>
      <c r="NWU1" s="227"/>
      <c r="NWV1" s="190"/>
      <c r="NWW1" s="190"/>
      <c r="NWX1" s="190"/>
      <c r="NWY1" s="190"/>
      <c r="NWZ1" s="225">
        <f>+'IN PHIẾU THU'!NXA1</f>
        <v>0</v>
      </c>
      <c r="NXA1" s="226"/>
      <c r="NXB1" s="226"/>
      <c r="NXC1" s="227"/>
      <c r="NXD1" s="190"/>
      <c r="NXE1" s="190"/>
      <c r="NXF1" s="190"/>
      <c r="NXG1" s="190"/>
      <c r="NXH1" s="225">
        <f>+'IN PHIẾU THU'!NXI1</f>
        <v>0</v>
      </c>
      <c r="NXI1" s="226"/>
      <c r="NXJ1" s="226"/>
      <c r="NXK1" s="227"/>
      <c r="NXL1" s="190"/>
      <c r="NXM1" s="190"/>
      <c r="NXN1" s="190"/>
      <c r="NXO1" s="190"/>
      <c r="NXP1" s="225">
        <f>+'IN PHIẾU THU'!NXQ1</f>
        <v>0</v>
      </c>
      <c r="NXQ1" s="226"/>
      <c r="NXR1" s="226"/>
      <c r="NXS1" s="227"/>
      <c r="NXT1" s="190"/>
      <c r="NXU1" s="190"/>
      <c r="NXV1" s="190"/>
      <c r="NXW1" s="190"/>
      <c r="NXX1" s="225">
        <f>+'IN PHIẾU THU'!NXY1</f>
        <v>0</v>
      </c>
      <c r="NXY1" s="226"/>
      <c r="NXZ1" s="226"/>
      <c r="NYA1" s="227"/>
      <c r="NYB1" s="190"/>
      <c r="NYC1" s="190"/>
      <c r="NYD1" s="190"/>
      <c r="NYE1" s="190"/>
      <c r="NYF1" s="225">
        <f>+'IN PHIẾU THU'!NYG1</f>
        <v>0</v>
      </c>
      <c r="NYG1" s="226"/>
      <c r="NYH1" s="226"/>
      <c r="NYI1" s="227"/>
      <c r="NYJ1" s="190"/>
      <c r="NYK1" s="190"/>
      <c r="NYL1" s="190"/>
      <c r="NYM1" s="190"/>
      <c r="NYN1" s="225">
        <f>+'IN PHIẾU THU'!NYO1</f>
        <v>0</v>
      </c>
      <c r="NYO1" s="226"/>
      <c r="NYP1" s="226"/>
      <c r="NYQ1" s="227"/>
      <c r="NYR1" s="190"/>
      <c r="NYS1" s="190"/>
      <c r="NYT1" s="190"/>
      <c r="NYU1" s="190"/>
      <c r="NYV1" s="225">
        <f>+'IN PHIẾU THU'!NYW1</f>
        <v>0</v>
      </c>
      <c r="NYW1" s="226"/>
      <c r="NYX1" s="226"/>
      <c r="NYY1" s="227"/>
      <c r="NYZ1" s="190"/>
      <c r="NZA1" s="190"/>
      <c r="NZB1" s="190"/>
      <c r="NZC1" s="190"/>
      <c r="NZD1" s="225">
        <f>+'IN PHIẾU THU'!NZE1</f>
        <v>0</v>
      </c>
      <c r="NZE1" s="226"/>
      <c r="NZF1" s="226"/>
      <c r="NZG1" s="227"/>
      <c r="NZH1" s="190"/>
      <c r="NZI1" s="190"/>
      <c r="NZJ1" s="190"/>
      <c r="NZK1" s="190"/>
      <c r="NZL1" s="225">
        <f>+'IN PHIẾU THU'!NZM1</f>
        <v>0</v>
      </c>
      <c r="NZM1" s="226"/>
      <c r="NZN1" s="226"/>
      <c r="NZO1" s="227"/>
      <c r="NZP1" s="190"/>
      <c r="NZQ1" s="190"/>
      <c r="NZR1" s="190"/>
      <c r="NZS1" s="190"/>
      <c r="NZT1" s="225">
        <f>+'IN PHIẾU THU'!NZU1</f>
        <v>0</v>
      </c>
      <c r="NZU1" s="226"/>
      <c r="NZV1" s="226"/>
      <c r="NZW1" s="227"/>
      <c r="NZX1" s="190"/>
      <c r="NZY1" s="190"/>
      <c r="NZZ1" s="190"/>
      <c r="OAA1" s="190"/>
      <c r="OAB1" s="225">
        <f>+'IN PHIẾU THU'!OAC1</f>
        <v>0</v>
      </c>
      <c r="OAC1" s="226"/>
      <c r="OAD1" s="226"/>
      <c r="OAE1" s="227"/>
      <c r="OAF1" s="190"/>
      <c r="OAG1" s="190"/>
      <c r="OAH1" s="190"/>
      <c r="OAI1" s="190"/>
      <c r="OAJ1" s="225">
        <f>+'IN PHIẾU THU'!OAK1</f>
        <v>0</v>
      </c>
      <c r="OAK1" s="226"/>
      <c r="OAL1" s="226"/>
      <c r="OAM1" s="227"/>
      <c r="OAN1" s="190"/>
      <c r="OAO1" s="190"/>
      <c r="OAP1" s="190"/>
      <c r="OAQ1" s="190"/>
      <c r="OAR1" s="225">
        <f>+'IN PHIẾU THU'!OAS1</f>
        <v>0</v>
      </c>
      <c r="OAS1" s="226"/>
      <c r="OAT1" s="226"/>
      <c r="OAU1" s="227"/>
      <c r="OAV1" s="190"/>
      <c r="OAW1" s="190"/>
      <c r="OAX1" s="190"/>
      <c r="OAY1" s="190"/>
      <c r="OAZ1" s="225">
        <f>+'IN PHIẾU THU'!OBA1</f>
        <v>0</v>
      </c>
      <c r="OBA1" s="226"/>
      <c r="OBB1" s="226"/>
      <c r="OBC1" s="227"/>
      <c r="OBD1" s="190"/>
      <c r="OBE1" s="190"/>
      <c r="OBF1" s="190"/>
      <c r="OBG1" s="190"/>
      <c r="OBH1" s="225">
        <f>+'IN PHIẾU THU'!OBI1</f>
        <v>0</v>
      </c>
      <c r="OBI1" s="226"/>
      <c r="OBJ1" s="226"/>
      <c r="OBK1" s="227"/>
      <c r="OBL1" s="190"/>
      <c r="OBM1" s="190"/>
      <c r="OBN1" s="190"/>
      <c r="OBO1" s="190"/>
      <c r="OBP1" s="225">
        <f>+'IN PHIẾU THU'!OBQ1</f>
        <v>0</v>
      </c>
      <c r="OBQ1" s="226"/>
      <c r="OBR1" s="226"/>
      <c r="OBS1" s="227"/>
      <c r="OBT1" s="190"/>
      <c r="OBU1" s="190"/>
      <c r="OBV1" s="190"/>
      <c r="OBW1" s="190"/>
      <c r="OBX1" s="225">
        <f>+'IN PHIẾU THU'!OBY1</f>
        <v>0</v>
      </c>
      <c r="OBY1" s="226"/>
      <c r="OBZ1" s="226"/>
      <c r="OCA1" s="227"/>
      <c r="OCB1" s="190"/>
      <c r="OCC1" s="190"/>
      <c r="OCD1" s="190"/>
      <c r="OCE1" s="190"/>
      <c r="OCF1" s="225">
        <f>+'IN PHIẾU THU'!OCG1</f>
        <v>0</v>
      </c>
      <c r="OCG1" s="226"/>
      <c r="OCH1" s="226"/>
      <c r="OCI1" s="227"/>
      <c r="OCJ1" s="190"/>
      <c r="OCK1" s="190"/>
      <c r="OCL1" s="190"/>
      <c r="OCM1" s="190"/>
      <c r="OCN1" s="225">
        <f>+'IN PHIẾU THU'!OCO1</f>
        <v>0</v>
      </c>
      <c r="OCO1" s="226"/>
      <c r="OCP1" s="226"/>
      <c r="OCQ1" s="227"/>
      <c r="OCR1" s="190"/>
      <c r="OCS1" s="190"/>
      <c r="OCT1" s="190"/>
      <c r="OCU1" s="190"/>
      <c r="OCV1" s="225">
        <f>+'IN PHIẾU THU'!OCW1</f>
        <v>0</v>
      </c>
      <c r="OCW1" s="226"/>
      <c r="OCX1" s="226"/>
      <c r="OCY1" s="227"/>
      <c r="OCZ1" s="190"/>
      <c r="ODA1" s="190"/>
      <c r="ODB1" s="190"/>
      <c r="ODC1" s="190"/>
      <c r="ODD1" s="225">
        <f>+'IN PHIẾU THU'!ODE1</f>
        <v>0</v>
      </c>
      <c r="ODE1" s="226"/>
      <c r="ODF1" s="226"/>
      <c r="ODG1" s="227"/>
      <c r="ODH1" s="190"/>
      <c r="ODI1" s="190"/>
      <c r="ODJ1" s="190"/>
      <c r="ODK1" s="190"/>
      <c r="ODL1" s="225">
        <f>+'IN PHIẾU THU'!ODM1</f>
        <v>0</v>
      </c>
      <c r="ODM1" s="226"/>
      <c r="ODN1" s="226"/>
      <c r="ODO1" s="227"/>
      <c r="ODP1" s="190"/>
      <c r="ODQ1" s="190"/>
      <c r="ODR1" s="190"/>
      <c r="ODS1" s="190"/>
      <c r="ODT1" s="225">
        <f>+'IN PHIẾU THU'!ODU1</f>
        <v>0</v>
      </c>
      <c r="ODU1" s="226"/>
      <c r="ODV1" s="226"/>
      <c r="ODW1" s="227"/>
      <c r="ODX1" s="190"/>
      <c r="ODY1" s="190"/>
      <c r="ODZ1" s="190"/>
      <c r="OEA1" s="190"/>
      <c r="OEB1" s="225">
        <f>+'IN PHIẾU THU'!OEC1</f>
        <v>0</v>
      </c>
      <c r="OEC1" s="226"/>
      <c r="OED1" s="226"/>
      <c r="OEE1" s="227"/>
      <c r="OEF1" s="190"/>
      <c r="OEG1" s="190"/>
      <c r="OEH1" s="190"/>
      <c r="OEI1" s="190"/>
      <c r="OEJ1" s="225">
        <f>+'IN PHIẾU THU'!OEK1</f>
        <v>0</v>
      </c>
      <c r="OEK1" s="226"/>
      <c r="OEL1" s="226"/>
      <c r="OEM1" s="227"/>
      <c r="OEN1" s="190"/>
      <c r="OEO1" s="190"/>
      <c r="OEP1" s="190"/>
      <c r="OEQ1" s="190"/>
      <c r="OER1" s="225">
        <f>+'IN PHIẾU THU'!OES1</f>
        <v>0</v>
      </c>
      <c r="OES1" s="226"/>
      <c r="OET1" s="226"/>
      <c r="OEU1" s="227"/>
      <c r="OEV1" s="190"/>
      <c r="OEW1" s="190"/>
      <c r="OEX1" s="190"/>
      <c r="OEY1" s="190"/>
      <c r="OEZ1" s="225">
        <f>+'IN PHIẾU THU'!OFA1</f>
        <v>0</v>
      </c>
      <c r="OFA1" s="226"/>
      <c r="OFB1" s="226"/>
      <c r="OFC1" s="227"/>
      <c r="OFD1" s="190"/>
      <c r="OFE1" s="190"/>
      <c r="OFF1" s="190"/>
      <c r="OFG1" s="190"/>
      <c r="OFH1" s="225">
        <f>+'IN PHIẾU THU'!OFI1</f>
        <v>0</v>
      </c>
      <c r="OFI1" s="226"/>
      <c r="OFJ1" s="226"/>
      <c r="OFK1" s="227"/>
      <c r="OFL1" s="190"/>
      <c r="OFM1" s="190"/>
      <c r="OFN1" s="190"/>
      <c r="OFO1" s="190"/>
      <c r="OFP1" s="225">
        <f>+'IN PHIẾU THU'!OFQ1</f>
        <v>0</v>
      </c>
      <c r="OFQ1" s="226"/>
      <c r="OFR1" s="226"/>
      <c r="OFS1" s="227"/>
      <c r="OFT1" s="190"/>
      <c r="OFU1" s="190"/>
      <c r="OFV1" s="190"/>
      <c r="OFW1" s="190"/>
      <c r="OFX1" s="225">
        <f>+'IN PHIẾU THU'!OFY1</f>
        <v>0</v>
      </c>
      <c r="OFY1" s="226"/>
      <c r="OFZ1" s="226"/>
      <c r="OGA1" s="227"/>
      <c r="OGB1" s="190"/>
      <c r="OGC1" s="190"/>
      <c r="OGD1" s="190"/>
      <c r="OGE1" s="190"/>
      <c r="OGF1" s="225">
        <f>+'IN PHIẾU THU'!OGG1</f>
        <v>0</v>
      </c>
      <c r="OGG1" s="226"/>
      <c r="OGH1" s="226"/>
      <c r="OGI1" s="227"/>
      <c r="OGJ1" s="190"/>
      <c r="OGK1" s="190"/>
      <c r="OGL1" s="190"/>
      <c r="OGM1" s="190"/>
      <c r="OGN1" s="225">
        <f>+'IN PHIẾU THU'!OGO1</f>
        <v>0</v>
      </c>
      <c r="OGO1" s="226"/>
      <c r="OGP1" s="226"/>
      <c r="OGQ1" s="227"/>
      <c r="OGR1" s="190"/>
      <c r="OGS1" s="190"/>
      <c r="OGT1" s="190"/>
      <c r="OGU1" s="190"/>
      <c r="OGV1" s="225">
        <f>+'IN PHIẾU THU'!OGW1</f>
        <v>0</v>
      </c>
      <c r="OGW1" s="226"/>
      <c r="OGX1" s="226"/>
      <c r="OGY1" s="227"/>
      <c r="OGZ1" s="190"/>
      <c r="OHA1" s="190"/>
      <c r="OHB1" s="190"/>
      <c r="OHC1" s="190"/>
      <c r="OHD1" s="225">
        <f>+'IN PHIẾU THU'!OHE1</f>
        <v>0</v>
      </c>
      <c r="OHE1" s="226"/>
      <c r="OHF1" s="226"/>
      <c r="OHG1" s="227"/>
      <c r="OHH1" s="190"/>
      <c r="OHI1" s="190"/>
      <c r="OHJ1" s="190"/>
      <c r="OHK1" s="190"/>
      <c r="OHL1" s="225">
        <f>+'IN PHIẾU THU'!OHM1</f>
        <v>0</v>
      </c>
      <c r="OHM1" s="226"/>
      <c r="OHN1" s="226"/>
      <c r="OHO1" s="227"/>
      <c r="OHP1" s="190"/>
      <c r="OHQ1" s="190"/>
      <c r="OHR1" s="190"/>
      <c r="OHS1" s="190"/>
      <c r="OHT1" s="225">
        <f>+'IN PHIẾU THU'!OHU1</f>
        <v>0</v>
      </c>
      <c r="OHU1" s="226"/>
      <c r="OHV1" s="226"/>
      <c r="OHW1" s="227"/>
      <c r="OHX1" s="190"/>
      <c r="OHY1" s="190"/>
      <c r="OHZ1" s="190"/>
      <c r="OIA1" s="190"/>
      <c r="OIB1" s="225">
        <f>+'IN PHIẾU THU'!OIC1</f>
        <v>0</v>
      </c>
      <c r="OIC1" s="226"/>
      <c r="OID1" s="226"/>
      <c r="OIE1" s="227"/>
      <c r="OIF1" s="190"/>
      <c r="OIG1" s="190"/>
      <c r="OIH1" s="190"/>
      <c r="OII1" s="190"/>
      <c r="OIJ1" s="225">
        <f>+'IN PHIẾU THU'!OIK1</f>
        <v>0</v>
      </c>
      <c r="OIK1" s="226"/>
      <c r="OIL1" s="226"/>
      <c r="OIM1" s="227"/>
      <c r="OIN1" s="190"/>
      <c r="OIO1" s="190"/>
      <c r="OIP1" s="190"/>
      <c r="OIQ1" s="190"/>
      <c r="OIR1" s="225">
        <f>+'IN PHIẾU THU'!OIS1</f>
        <v>0</v>
      </c>
      <c r="OIS1" s="226"/>
      <c r="OIT1" s="226"/>
      <c r="OIU1" s="227"/>
      <c r="OIV1" s="190"/>
      <c r="OIW1" s="190"/>
      <c r="OIX1" s="190"/>
      <c r="OIY1" s="190"/>
      <c r="OIZ1" s="225">
        <f>+'IN PHIẾU THU'!OJA1</f>
        <v>0</v>
      </c>
      <c r="OJA1" s="226"/>
      <c r="OJB1" s="226"/>
      <c r="OJC1" s="227"/>
      <c r="OJD1" s="190"/>
      <c r="OJE1" s="190"/>
      <c r="OJF1" s="190"/>
      <c r="OJG1" s="190"/>
      <c r="OJH1" s="225">
        <f>+'IN PHIẾU THU'!OJI1</f>
        <v>0</v>
      </c>
      <c r="OJI1" s="226"/>
      <c r="OJJ1" s="226"/>
      <c r="OJK1" s="227"/>
      <c r="OJL1" s="190"/>
      <c r="OJM1" s="190"/>
      <c r="OJN1" s="190"/>
      <c r="OJO1" s="190"/>
      <c r="OJP1" s="225">
        <f>+'IN PHIẾU THU'!OJQ1</f>
        <v>0</v>
      </c>
      <c r="OJQ1" s="226"/>
      <c r="OJR1" s="226"/>
      <c r="OJS1" s="227"/>
      <c r="OJT1" s="190"/>
      <c r="OJU1" s="190"/>
      <c r="OJV1" s="190"/>
      <c r="OJW1" s="190"/>
      <c r="OJX1" s="225">
        <f>+'IN PHIẾU THU'!OJY1</f>
        <v>0</v>
      </c>
      <c r="OJY1" s="226"/>
      <c r="OJZ1" s="226"/>
      <c r="OKA1" s="227"/>
      <c r="OKB1" s="190"/>
      <c r="OKC1" s="190"/>
      <c r="OKD1" s="190"/>
      <c r="OKE1" s="190"/>
      <c r="OKF1" s="225">
        <f>+'IN PHIẾU THU'!OKG1</f>
        <v>0</v>
      </c>
      <c r="OKG1" s="226"/>
      <c r="OKH1" s="226"/>
      <c r="OKI1" s="227"/>
      <c r="OKJ1" s="190"/>
      <c r="OKK1" s="190"/>
      <c r="OKL1" s="190"/>
      <c r="OKM1" s="190"/>
      <c r="OKN1" s="225">
        <f>+'IN PHIẾU THU'!OKO1</f>
        <v>0</v>
      </c>
      <c r="OKO1" s="226"/>
      <c r="OKP1" s="226"/>
      <c r="OKQ1" s="227"/>
      <c r="OKR1" s="190"/>
      <c r="OKS1" s="190"/>
      <c r="OKT1" s="190"/>
      <c r="OKU1" s="190"/>
      <c r="OKV1" s="225">
        <f>+'IN PHIẾU THU'!OKW1</f>
        <v>0</v>
      </c>
      <c r="OKW1" s="226"/>
      <c r="OKX1" s="226"/>
      <c r="OKY1" s="227"/>
      <c r="OKZ1" s="190"/>
      <c r="OLA1" s="190"/>
      <c r="OLB1" s="190"/>
      <c r="OLC1" s="190"/>
      <c r="OLD1" s="225">
        <f>+'IN PHIẾU THU'!OLE1</f>
        <v>0</v>
      </c>
      <c r="OLE1" s="226"/>
      <c r="OLF1" s="226"/>
      <c r="OLG1" s="227"/>
      <c r="OLH1" s="190"/>
      <c r="OLI1" s="190"/>
      <c r="OLJ1" s="190"/>
      <c r="OLK1" s="190"/>
      <c r="OLL1" s="225">
        <f>+'IN PHIẾU THU'!OLM1</f>
        <v>0</v>
      </c>
      <c r="OLM1" s="226"/>
      <c r="OLN1" s="226"/>
      <c r="OLO1" s="227"/>
      <c r="OLP1" s="190"/>
      <c r="OLQ1" s="190"/>
      <c r="OLR1" s="190"/>
      <c r="OLS1" s="190"/>
      <c r="OLT1" s="225">
        <f>+'IN PHIẾU THU'!OLU1</f>
        <v>0</v>
      </c>
      <c r="OLU1" s="226"/>
      <c r="OLV1" s="226"/>
      <c r="OLW1" s="227"/>
      <c r="OLX1" s="190"/>
      <c r="OLY1" s="190"/>
      <c r="OLZ1" s="190"/>
      <c r="OMA1" s="190"/>
      <c r="OMB1" s="225">
        <f>+'IN PHIẾU THU'!OMC1</f>
        <v>0</v>
      </c>
      <c r="OMC1" s="226"/>
      <c r="OMD1" s="226"/>
      <c r="OME1" s="227"/>
      <c r="OMF1" s="190"/>
      <c r="OMG1" s="190"/>
      <c r="OMH1" s="190"/>
      <c r="OMI1" s="190"/>
      <c r="OMJ1" s="225">
        <f>+'IN PHIẾU THU'!OMK1</f>
        <v>0</v>
      </c>
      <c r="OMK1" s="226"/>
      <c r="OML1" s="226"/>
      <c r="OMM1" s="227"/>
      <c r="OMN1" s="190"/>
      <c r="OMO1" s="190"/>
      <c r="OMP1" s="190"/>
      <c r="OMQ1" s="190"/>
      <c r="OMR1" s="225">
        <f>+'IN PHIẾU THU'!OMS1</f>
        <v>0</v>
      </c>
      <c r="OMS1" s="226"/>
      <c r="OMT1" s="226"/>
      <c r="OMU1" s="227"/>
      <c r="OMV1" s="190"/>
      <c r="OMW1" s="190"/>
      <c r="OMX1" s="190"/>
      <c r="OMY1" s="190"/>
      <c r="OMZ1" s="225">
        <f>+'IN PHIẾU THU'!ONA1</f>
        <v>0</v>
      </c>
      <c r="ONA1" s="226"/>
      <c r="ONB1" s="226"/>
      <c r="ONC1" s="227"/>
      <c r="OND1" s="190"/>
      <c r="ONE1" s="190"/>
      <c r="ONF1" s="190"/>
      <c r="ONG1" s="190"/>
      <c r="ONH1" s="225">
        <f>+'IN PHIẾU THU'!ONI1</f>
        <v>0</v>
      </c>
      <c r="ONI1" s="226"/>
      <c r="ONJ1" s="226"/>
      <c r="ONK1" s="227"/>
      <c r="ONL1" s="190"/>
      <c r="ONM1" s="190"/>
      <c r="ONN1" s="190"/>
      <c r="ONO1" s="190"/>
      <c r="ONP1" s="225">
        <f>+'IN PHIẾU THU'!ONQ1</f>
        <v>0</v>
      </c>
      <c r="ONQ1" s="226"/>
      <c r="ONR1" s="226"/>
      <c r="ONS1" s="227"/>
      <c r="ONT1" s="190"/>
      <c r="ONU1" s="190"/>
      <c r="ONV1" s="190"/>
      <c r="ONW1" s="190"/>
      <c r="ONX1" s="225">
        <f>+'IN PHIẾU THU'!ONY1</f>
        <v>0</v>
      </c>
      <c r="ONY1" s="226"/>
      <c r="ONZ1" s="226"/>
      <c r="OOA1" s="227"/>
      <c r="OOB1" s="190"/>
      <c r="OOC1" s="190"/>
      <c r="OOD1" s="190"/>
      <c r="OOE1" s="190"/>
      <c r="OOF1" s="225">
        <f>+'IN PHIẾU THU'!OOG1</f>
        <v>0</v>
      </c>
      <c r="OOG1" s="226"/>
      <c r="OOH1" s="226"/>
      <c r="OOI1" s="227"/>
      <c r="OOJ1" s="190"/>
      <c r="OOK1" s="190"/>
      <c r="OOL1" s="190"/>
      <c r="OOM1" s="190"/>
      <c r="OON1" s="225">
        <f>+'IN PHIẾU THU'!OOO1</f>
        <v>0</v>
      </c>
      <c r="OOO1" s="226"/>
      <c r="OOP1" s="226"/>
      <c r="OOQ1" s="227"/>
      <c r="OOR1" s="190"/>
      <c r="OOS1" s="190"/>
      <c r="OOT1" s="190"/>
      <c r="OOU1" s="190"/>
      <c r="OOV1" s="225">
        <f>+'IN PHIẾU THU'!OOW1</f>
        <v>0</v>
      </c>
      <c r="OOW1" s="226"/>
      <c r="OOX1" s="226"/>
      <c r="OOY1" s="227"/>
      <c r="OOZ1" s="190"/>
      <c r="OPA1" s="190"/>
      <c r="OPB1" s="190"/>
      <c r="OPC1" s="190"/>
      <c r="OPD1" s="225">
        <f>+'IN PHIẾU THU'!OPE1</f>
        <v>0</v>
      </c>
      <c r="OPE1" s="226"/>
      <c r="OPF1" s="226"/>
      <c r="OPG1" s="227"/>
      <c r="OPH1" s="190"/>
      <c r="OPI1" s="190"/>
      <c r="OPJ1" s="190"/>
      <c r="OPK1" s="190"/>
      <c r="OPL1" s="225">
        <f>+'IN PHIẾU THU'!OPM1</f>
        <v>0</v>
      </c>
      <c r="OPM1" s="226"/>
      <c r="OPN1" s="226"/>
      <c r="OPO1" s="227"/>
      <c r="OPP1" s="190"/>
      <c r="OPQ1" s="190"/>
      <c r="OPR1" s="190"/>
      <c r="OPS1" s="190"/>
      <c r="OPT1" s="225">
        <f>+'IN PHIẾU THU'!OPU1</f>
        <v>0</v>
      </c>
      <c r="OPU1" s="226"/>
      <c r="OPV1" s="226"/>
      <c r="OPW1" s="227"/>
      <c r="OPX1" s="190"/>
      <c r="OPY1" s="190"/>
      <c r="OPZ1" s="190"/>
      <c r="OQA1" s="190"/>
      <c r="OQB1" s="225">
        <f>+'IN PHIẾU THU'!OQC1</f>
        <v>0</v>
      </c>
      <c r="OQC1" s="226"/>
      <c r="OQD1" s="226"/>
      <c r="OQE1" s="227"/>
      <c r="OQF1" s="190"/>
      <c r="OQG1" s="190"/>
      <c r="OQH1" s="190"/>
      <c r="OQI1" s="190"/>
      <c r="OQJ1" s="225">
        <f>+'IN PHIẾU THU'!OQK1</f>
        <v>0</v>
      </c>
      <c r="OQK1" s="226"/>
      <c r="OQL1" s="226"/>
      <c r="OQM1" s="227"/>
      <c r="OQN1" s="190"/>
      <c r="OQO1" s="190"/>
      <c r="OQP1" s="190"/>
      <c r="OQQ1" s="190"/>
      <c r="OQR1" s="225">
        <f>+'IN PHIẾU THU'!OQS1</f>
        <v>0</v>
      </c>
      <c r="OQS1" s="226"/>
      <c r="OQT1" s="226"/>
      <c r="OQU1" s="227"/>
      <c r="OQV1" s="190"/>
      <c r="OQW1" s="190"/>
      <c r="OQX1" s="190"/>
      <c r="OQY1" s="190"/>
      <c r="OQZ1" s="225">
        <f>+'IN PHIẾU THU'!ORA1</f>
        <v>0</v>
      </c>
      <c r="ORA1" s="226"/>
      <c r="ORB1" s="226"/>
      <c r="ORC1" s="227"/>
      <c r="ORD1" s="190"/>
      <c r="ORE1" s="190"/>
      <c r="ORF1" s="190"/>
      <c r="ORG1" s="190"/>
      <c r="ORH1" s="225">
        <f>+'IN PHIẾU THU'!ORI1</f>
        <v>0</v>
      </c>
      <c r="ORI1" s="226"/>
      <c r="ORJ1" s="226"/>
      <c r="ORK1" s="227"/>
      <c r="ORL1" s="190"/>
      <c r="ORM1" s="190"/>
      <c r="ORN1" s="190"/>
      <c r="ORO1" s="190"/>
      <c r="ORP1" s="225">
        <f>+'IN PHIẾU THU'!ORQ1</f>
        <v>0</v>
      </c>
      <c r="ORQ1" s="226"/>
      <c r="ORR1" s="226"/>
      <c r="ORS1" s="227"/>
      <c r="ORT1" s="190"/>
      <c r="ORU1" s="190"/>
      <c r="ORV1" s="190"/>
      <c r="ORW1" s="190"/>
      <c r="ORX1" s="225">
        <f>+'IN PHIẾU THU'!ORY1</f>
        <v>0</v>
      </c>
      <c r="ORY1" s="226"/>
      <c r="ORZ1" s="226"/>
      <c r="OSA1" s="227"/>
      <c r="OSB1" s="190"/>
      <c r="OSC1" s="190"/>
      <c r="OSD1" s="190"/>
      <c r="OSE1" s="190"/>
      <c r="OSF1" s="225">
        <f>+'IN PHIẾU THU'!OSG1</f>
        <v>0</v>
      </c>
      <c r="OSG1" s="226"/>
      <c r="OSH1" s="226"/>
      <c r="OSI1" s="227"/>
      <c r="OSJ1" s="190"/>
      <c r="OSK1" s="190"/>
      <c r="OSL1" s="190"/>
      <c r="OSM1" s="190"/>
      <c r="OSN1" s="225">
        <f>+'IN PHIẾU THU'!OSO1</f>
        <v>0</v>
      </c>
      <c r="OSO1" s="226"/>
      <c r="OSP1" s="226"/>
      <c r="OSQ1" s="227"/>
      <c r="OSR1" s="190"/>
      <c r="OSS1" s="190"/>
      <c r="OST1" s="190"/>
      <c r="OSU1" s="190"/>
      <c r="OSV1" s="225">
        <f>+'IN PHIẾU THU'!OSW1</f>
        <v>0</v>
      </c>
      <c r="OSW1" s="226"/>
      <c r="OSX1" s="226"/>
      <c r="OSY1" s="227"/>
      <c r="OSZ1" s="190"/>
      <c r="OTA1" s="190"/>
      <c r="OTB1" s="190"/>
      <c r="OTC1" s="190"/>
      <c r="OTD1" s="225">
        <f>+'IN PHIẾU THU'!OTE1</f>
        <v>0</v>
      </c>
      <c r="OTE1" s="226"/>
      <c r="OTF1" s="226"/>
      <c r="OTG1" s="227"/>
      <c r="OTH1" s="190"/>
      <c r="OTI1" s="190"/>
      <c r="OTJ1" s="190"/>
      <c r="OTK1" s="190"/>
      <c r="OTL1" s="225">
        <f>+'IN PHIẾU THU'!OTM1</f>
        <v>0</v>
      </c>
      <c r="OTM1" s="226"/>
      <c r="OTN1" s="226"/>
      <c r="OTO1" s="227"/>
      <c r="OTP1" s="190"/>
      <c r="OTQ1" s="190"/>
      <c r="OTR1" s="190"/>
      <c r="OTS1" s="190"/>
      <c r="OTT1" s="225">
        <f>+'IN PHIẾU THU'!OTU1</f>
        <v>0</v>
      </c>
      <c r="OTU1" s="226"/>
      <c r="OTV1" s="226"/>
      <c r="OTW1" s="227"/>
      <c r="OTX1" s="190"/>
      <c r="OTY1" s="190"/>
      <c r="OTZ1" s="190"/>
      <c r="OUA1" s="190"/>
      <c r="OUB1" s="225">
        <f>+'IN PHIẾU THU'!OUC1</f>
        <v>0</v>
      </c>
      <c r="OUC1" s="226"/>
      <c r="OUD1" s="226"/>
      <c r="OUE1" s="227"/>
      <c r="OUF1" s="190"/>
      <c r="OUG1" s="190"/>
      <c r="OUH1" s="190"/>
      <c r="OUI1" s="190"/>
      <c r="OUJ1" s="225">
        <f>+'IN PHIẾU THU'!OUK1</f>
        <v>0</v>
      </c>
      <c r="OUK1" s="226"/>
      <c r="OUL1" s="226"/>
      <c r="OUM1" s="227"/>
      <c r="OUN1" s="190"/>
      <c r="OUO1" s="190"/>
      <c r="OUP1" s="190"/>
      <c r="OUQ1" s="190"/>
      <c r="OUR1" s="225">
        <f>+'IN PHIẾU THU'!OUS1</f>
        <v>0</v>
      </c>
      <c r="OUS1" s="226"/>
      <c r="OUT1" s="226"/>
      <c r="OUU1" s="227"/>
      <c r="OUV1" s="190"/>
      <c r="OUW1" s="190"/>
      <c r="OUX1" s="190"/>
      <c r="OUY1" s="190"/>
      <c r="OUZ1" s="225">
        <f>+'IN PHIẾU THU'!OVA1</f>
        <v>0</v>
      </c>
      <c r="OVA1" s="226"/>
      <c r="OVB1" s="226"/>
      <c r="OVC1" s="227"/>
      <c r="OVD1" s="190"/>
      <c r="OVE1" s="190"/>
      <c r="OVF1" s="190"/>
      <c r="OVG1" s="190"/>
      <c r="OVH1" s="225">
        <f>+'IN PHIẾU THU'!OVI1</f>
        <v>0</v>
      </c>
      <c r="OVI1" s="226"/>
      <c r="OVJ1" s="226"/>
      <c r="OVK1" s="227"/>
      <c r="OVL1" s="190"/>
      <c r="OVM1" s="190"/>
      <c r="OVN1" s="190"/>
      <c r="OVO1" s="190"/>
      <c r="OVP1" s="225">
        <f>+'IN PHIẾU THU'!OVQ1</f>
        <v>0</v>
      </c>
      <c r="OVQ1" s="226"/>
      <c r="OVR1" s="226"/>
      <c r="OVS1" s="227"/>
      <c r="OVT1" s="190"/>
      <c r="OVU1" s="190"/>
      <c r="OVV1" s="190"/>
      <c r="OVW1" s="190"/>
      <c r="OVX1" s="225">
        <f>+'IN PHIẾU THU'!OVY1</f>
        <v>0</v>
      </c>
      <c r="OVY1" s="226"/>
      <c r="OVZ1" s="226"/>
      <c r="OWA1" s="227"/>
      <c r="OWB1" s="190"/>
      <c r="OWC1" s="190"/>
      <c r="OWD1" s="190"/>
      <c r="OWE1" s="190"/>
      <c r="OWF1" s="225">
        <f>+'IN PHIẾU THU'!OWG1</f>
        <v>0</v>
      </c>
      <c r="OWG1" s="226"/>
      <c r="OWH1" s="226"/>
      <c r="OWI1" s="227"/>
      <c r="OWJ1" s="190"/>
      <c r="OWK1" s="190"/>
      <c r="OWL1" s="190"/>
      <c r="OWM1" s="190"/>
      <c r="OWN1" s="225">
        <f>+'IN PHIẾU THU'!OWO1</f>
        <v>0</v>
      </c>
      <c r="OWO1" s="226"/>
      <c r="OWP1" s="226"/>
      <c r="OWQ1" s="227"/>
      <c r="OWR1" s="190"/>
      <c r="OWS1" s="190"/>
      <c r="OWT1" s="190"/>
      <c r="OWU1" s="190"/>
      <c r="OWV1" s="225">
        <f>+'IN PHIẾU THU'!OWW1</f>
        <v>0</v>
      </c>
      <c r="OWW1" s="226"/>
      <c r="OWX1" s="226"/>
      <c r="OWY1" s="227"/>
      <c r="OWZ1" s="190"/>
      <c r="OXA1" s="190"/>
      <c r="OXB1" s="190"/>
      <c r="OXC1" s="190"/>
      <c r="OXD1" s="225">
        <f>+'IN PHIẾU THU'!OXE1</f>
        <v>0</v>
      </c>
      <c r="OXE1" s="226"/>
      <c r="OXF1" s="226"/>
      <c r="OXG1" s="227"/>
      <c r="OXH1" s="190"/>
      <c r="OXI1" s="190"/>
      <c r="OXJ1" s="190"/>
      <c r="OXK1" s="190"/>
      <c r="OXL1" s="225">
        <f>+'IN PHIẾU THU'!OXM1</f>
        <v>0</v>
      </c>
      <c r="OXM1" s="226"/>
      <c r="OXN1" s="226"/>
      <c r="OXO1" s="227"/>
      <c r="OXP1" s="190"/>
      <c r="OXQ1" s="190"/>
      <c r="OXR1" s="190"/>
      <c r="OXS1" s="190"/>
      <c r="OXT1" s="225">
        <f>+'IN PHIẾU THU'!OXU1</f>
        <v>0</v>
      </c>
      <c r="OXU1" s="226"/>
      <c r="OXV1" s="226"/>
      <c r="OXW1" s="227"/>
      <c r="OXX1" s="190"/>
      <c r="OXY1" s="190"/>
      <c r="OXZ1" s="190"/>
      <c r="OYA1" s="190"/>
      <c r="OYB1" s="225">
        <f>+'IN PHIẾU THU'!OYC1</f>
        <v>0</v>
      </c>
      <c r="OYC1" s="226"/>
      <c r="OYD1" s="226"/>
      <c r="OYE1" s="227"/>
      <c r="OYF1" s="190"/>
      <c r="OYG1" s="190"/>
      <c r="OYH1" s="190"/>
      <c r="OYI1" s="190"/>
      <c r="OYJ1" s="225">
        <f>+'IN PHIẾU THU'!OYK1</f>
        <v>0</v>
      </c>
      <c r="OYK1" s="226"/>
      <c r="OYL1" s="226"/>
      <c r="OYM1" s="227"/>
      <c r="OYN1" s="190"/>
      <c r="OYO1" s="190"/>
      <c r="OYP1" s="190"/>
      <c r="OYQ1" s="190"/>
      <c r="OYR1" s="225">
        <f>+'IN PHIẾU THU'!OYS1</f>
        <v>0</v>
      </c>
      <c r="OYS1" s="226"/>
      <c r="OYT1" s="226"/>
      <c r="OYU1" s="227"/>
      <c r="OYV1" s="190"/>
      <c r="OYW1" s="190"/>
      <c r="OYX1" s="190"/>
      <c r="OYY1" s="190"/>
      <c r="OYZ1" s="225">
        <f>+'IN PHIẾU THU'!OZA1</f>
        <v>0</v>
      </c>
      <c r="OZA1" s="226"/>
      <c r="OZB1" s="226"/>
      <c r="OZC1" s="227"/>
      <c r="OZD1" s="190"/>
      <c r="OZE1" s="190"/>
      <c r="OZF1" s="190"/>
      <c r="OZG1" s="190"/>
      <c r="OZH1" s="225">
        <f>+'IN PHIẾU THU'!OZI1</f>
        <v>0</v>
      </c>
      <c r="OZI1" s="226"/>
      <c r="OZJ1" s="226"/>
      <c r="OZK1" s="227"/>
      <c r="OZL1" s="190"/>
      <c r="OZM1" s="190"/>
      <c r="OZN1" s="190"/>
      <c r="OZO1" s="190"/>
      <c r="OZP1" s="225">
        <f>+'IN PHIẾU THU'!OZQ1</f>
        <v>0</v>
      </c>
      <c r="OZQ1" s="226"/>
      <c r="OZR1" s="226"/>
      <c r="OZS1" s="227"/>
      <c r="OZT1" s="190"/>
      <c r="OZU1" s="190"/>
      <c r="OZV1" s="190"/>
      <c r="OZW1" s="190"/>
      <c r="OZX1" s="225">
        <f>+'IN PHIẾU THU'!OZY1</f>
        <v>0</v>
      </c>
      <c r="OZY1" s="226"/>
      <c r="OZZ1" s="226"/>
      <c r="PAA1" s="227"/>
      <c r="PAB1" s="190"/>
      <c r="PAC1" s="190"/>
      <c r="PAD1" s="190"/>
      <c r="PAE1" s="190"/>
      <c r="PAF1" s="225">
        <f>+'IN PHIẾU THU'!PAG1</f>
        <v>0</v>
      </c>
      <c r="PAG1" s="226"/>
      <c r="PAH1" s="226"/>
      <c r="PAI1" s="227"/>
      <c r="PAJ1" s="190"/>
      <c r="PAK1" s="190"/>
      <c r="PAL1" s="190"/>
      <c r="PAM1" s="190"/>
      <c r="PAN1" s="225">
        <f>+'IN PHIẾU THU'!PAO1</f>
        <v>0</v>
      </c>
      <c r="PAO1" s="226"/>
      <c r="PAP1" s="226"/>
      <c r="PAQ1" s="227"/>
      <c r="PAR1" s="190"/>
      <c r="PAS1" s="190"/>
      <c r="PAT1" s="190"/>
      <c r="PAU1" s="190"/>
      <c r="PAV1" s="225">
        <f>+'IN PHIẾU THU'!PAW1</f>
        <v>0</v>
      </c>
      <c r="PAW1" s="226"/>
      <c r="PAX1" s="226"/>
      <c r="PAY1" s="227"/>
      <c r="PAZ1" s="190"/>
      <c r="PBA1" s="190"/>
      <c r="PBB1" s="190"/>
      <c r="PBC1" s="190"/>
      <c r="PBD1" s="225">
        <f>+'IN PHIẾU THU'!PBE1</f>
        <v>0</v>
      </c>
      <c r="PBE1" s="226"/>
      <c r="PBF1" s="226"/>
      <c r="PBG1" s="227"/>
      <c r="PBH1" s="190"/>
      <c r="PBI1" s="190"/>
      <c r="PBJ1" s="190"/>
      <c r="PBK1" s="190"/>
      <c r="PBL1" s="225">
        <f>+'IN PHIẾU THU'!PBM1</f>
        <v>0</v>
      </c>
      <c r="PBM1" s="226"/>
      <c r="PBN1" s="226"/>
      <c r="PBO1" s="227"/>
      <c r="PBP1" s="190"/>
      <c r="PBQ1" s="190"/>
      <c r="PBR1" s="190"/>
      <c r="PBS1" s="190"/>
      <c r="PBT1" s="225">
        <f>+'IN PHIẾU THU'!PBU1</f>
        <v>0</v>
      </c>
      <c r="PBU1" s="226"/>
      <c r="PBV1" s="226"/>
      <c r="PBW1" s="227"/>
      <c r="PBX1" s="190"/>
      <c r="PBY1" s="190"/>
      <c r="PBZ1" s="190"/>
      <c r="PCA1" s="190"/>
      <c r="PCB1" s="225">
        <f>+'IN PHIẾU THU'!PCC1</f>
        <v>0</v>
      </c>
      <c r="PCC1" s="226"/>
      <c r="PCD1" s="226"/>
      <c r="PCE1" s="227"/>
      <c r="PCF1" s="190"/>
      <c r="PCG1" s="190"/>
      <c r="PCH1" s="190"/>
      <c r="PCI1" s="190"/>
      <c r="PCJ1" s="225">
        <f>+'IN PHIẾU THU'!PCK1</f>
        <v>0</v>
      </c>
      <c r="PCK1" s="226"/>
      <c r="PCL1" s="226"/>
      <c r="PCM1" s="227"/>
      <c r="PCN1" s="190"/>
      <c r="PCO1" s="190"/>
      <c r="PCP1" s="190"/>
      <c r="PCQ1" s="190"/>
      <c r="PCR1" s="225">
        <f>+'IN PHIẾU THU'!PCS1</f>
        <v>0</v>
      </c>
      <c r="PCS1" s="226"/>
      <c r="PCT1" s="226"/>
      <c r="PCU1" s="227"/>
      <c r="PCV1" s="190"/>
      <c r="PCW1" s="190"/>
      <c r="PCX1" s="190"/>
      <c r="PCY1" s="190"/>
      <c r="PCZ1" s="225">
        <f>+'IN PHIẾU THU'!PDA1</f>
        <v>0</v>
      </c>
      <c r="PDA1" s="226"/>
      <c r="PDB1" s="226"/>
      <c r="PDC1" s="227"/>
      <c r="PDD1" s="190"/>
      <c r="PDE1" s="190"/>
      <c r="PDF1" s="190"/>
      <c r="PDG1" s="190"/>
      <c r="PDH1" s="225">
        <f>+'IN PHIẾU THU'!PDI1</f>
        <v>0</v>
      </c>
      <c r="PDI1" s="226"/>
      <c r="PDJ1" s="226"/>
      <c r="PDK1" s="227"/>
      <c r="PDL1" s="190"/>
      <c r="PDM1" s="190"/>
      <c r="PDN1" s="190"/>
      <c r="PDO1" s="190"/>
      <c r="PDP1" s="225">
        <f>+'IN PHIẾU THU'!PDQ1</f>
        <v>0</v>
      </c>
      <c r="PDQ1" s="226"/>
      <c r="PDR1" s="226"/>
      <c r="PDS1" s="227"/>
      <c r="PDT1" s="190"/>
      <c r="PDU1" s="190"/>
      <c r="PDV1" s="190"/>
      <c r="PDW1" s="190"/>
      <c r="PDX1" s="225">
        <f>+'IN PHIẾU THU'!PDY1</f>
        <v>0</v>
      </c>
      <c r="PDY1" s="226"/>
      <c r="PDZ1" s="226"/>
      <c r="PEA1" s="227"/>
      <c r="PEB1" s="190"/>
      <c r="PEC1" s="190"/>
      <c r="PED1" s="190"/>
      <c r="PEE1" s="190"/>
      <c r="PEF1" s="225">
        <f>+'IN PHIẾU THU'!PEG1</f>
        <v>0</v>
      </c>
      <c r="PEG1" s="226"/>
      <c r="PEH1" s="226"/>
      <c r="PEI1" s="227"/>
      <c r="PEJ1" s="190"/>
      <c r="PEK1" s="190"/>
      <c r="PEL1" s="190"/>
      <c r="PEM1" s="190"/>
      <c r="PEN1" s="225">
        <f>+'IN PHIẾU THU'!PEO1</f>
        <v>0</v>
      </c>
      <c r="PEO1" s="226"/>
      <c r="PEP1" s="226"/>
      <c r="PEQ1" s="227"/>
      <c r="PER1" s="190"/>
      <c r="PES1" s="190"/>
      <c r="PET1" s="190"/>
      <c r="PEU1" s="190"/>
      <c r="PEV1" s="225">
        <f>+'IN PHIẾU THU'!PEW1</f>
        <v>0</v>
      </c>
      <c r="PEW1" s="226"/>
      <c r="PEX1" s="226"/>
      <c r="PEY1" s="227"/>
      <c r="PEZ1" s="190"/>
      <c r="PFA1" s="190"/>
      <c r="PFB1" s="190"/>
      <c r="PFC1" s="190"/>
      <c r="PFD1" s="225">
        <f>+'IN PHIẾU THU'!PFE1</f>
        <v>0</v>
      </c>
      <c r="PFE1" s="226"/>
      <c r="PFF1" s="226"/>
      <c r="PFG1" s="227"/>
      <c r="PFH1" s="190"/>
      <c r="PFI1" s="190"/>
      <c r="PFJ1" s="190"/>
      <c r="PFK1" s="190"/>
      <c r="PFL1" s="225">
        <f>+'IN PHIẾU THU'!PFM1</f>
        <v>0</v>
      </c>
      <c r="PFM1" s="226"/>
      <c r="PFN1" s="226"/>
      <c r="PFO1" s="227"/>
      <c r="PFP1" s="190"/>
      <c r="PFQ1" s="190"/>
      <c r="PFR1" s="190"/>
      <c r="PFS1" s="190"/>
      <c r="PFT1" s="225">
        <f>+'IN PHIẾU THU'!PFU1</f>
        <v>0</v>
      </c>
      <c r="PFU1" s="226"/>
      <c r="PFV1" s="226"/>
      <c r="PFW1" s="227"/>
      <c r="PFX1" s="190"/>
      <c r="PFY1" s="190"/>
      <c r="PFZ1" s="190"/>
      <c r="PGA1" s="190"/>
      <c r="PGB1" s="225">
        <f>+'IN PHIẾU THU'!PGC1</f>
        <v>0</v>
      </c>
      <c r="PGC1" s="226"/>
      <c r="PGD1" s="226"/>
      <c r="PGE1" s="227"/>
      <c r="PGF1" s="190"/>
      <c r="PGG1" s="190"/>
      <c r="PGH1" s="190"/>
      <c r="PGI1" s="190"/>
      <c r="PGJ1" s="225">
        <f>+'IN PHIẾU THU'!PGK1</f>
        <v>0</v>
      </c>
      <c r="PGK1" s="226"/>
      <c r="PGL1" s="226"/>
      <c r="PGM1" s="227"/>
      <c r="PGN1" s="190"/>
      <c r="PGO1" s="190"/>
      <c r="PGP1" s="190"/>
      <c r="PGQ1" s="190"/>
      <c r="PGR1" s="225">
        <f>+'IN PHIẾU THU'!PGS1</f>
        <v>0</v>
      </c>
      <c r="PGS1" s="226"/>
      <c r="PGT1" s="226"/>
      <c r="PGU1" s="227"/>
      <c r="PGV1" s="190"/>
      <c r="PGW1" s="190"/>
      <c r="PGX1" s="190"/>
      <c r="PGY1" s="190"/>
      <c r="PGZ1" s="225">
        <f>+'IN PHIẾU THU'!PHA1</f>
        <v>0</v>
      </c>
      <c r="PHA1" s="226"/>
      <c r="PHB1" s="226"/>
      <c r="PHC1" s="227"/>
      <c r="PHD1" s="190"/>
      <c r="PHE1" s="190"/>
      <c r="PHF1" s="190"/>
      <c r="PHG1" s="190"/>
      <c r="PHH1" s="225">
        <f>+'IN PHIẾU THU'!PHI1</f>
        <v>0</v>
      </c>
      <c r="PHI1" s="226"/>
      <c r="PHJ1" s="226"/>
      <c r="PHK1" s="227"/>
      <c r="PHL1" s="190"/>
      <c r="PHM1" s="190"/>
      <c r="PHN1" s="190"/>
      <c r="PHO1" s="190"/>
      <c r="PHP1" s="225">
        <f>+'IN PHIẾU THU'!PHQ1</f>
        <v>0</v>
      </c>
      <c r="PHQ1" s="226"/>
      <c r="PHR1" s="226"/>
      <c r="PHS1" s="227"/>
      <c r="PHT1" s="190"/>
      <c r="PHU1" s="190"/>
      <c r="PHV1" s="190"/>
      <c r="PHW1" s="190"/>
      <c r="PHX1" s="225">
        <f>+'IN PHIẾU THU'!PHY1</f>
        <v>0</v>
      </c>
      <c r="PHY1" s="226"/>
      <c r="PHZ1" s="226"/>
      <c r="PIA1" s="227"/>
      <c r="PIB1" s="190"/>
      <c r="PIC1" s="190"/>
      <c r="PID1" s="190"/>
      <c r="PIE1" s="190"/>
      <c r="PIF1" s="225">
        <f>+'IN PHIẾU THU'!PIG1</f>
        <v>0</v>
      </c>
      <c r="PIG1" s="226"/>
      <c r="PIH1" s="226"/>
      <c r="PII1" s="227"/>
      <c r="PIJ1" s="190"/>
      <c r="PIK1" s="190"/>
      <c r="PIL1" s="190"/>
      <c r="PIM1" s="190"/>
      <c r="PIN1" s="225">
        <f>+'IN PHIẾU THU'!PIO1</f>
        <v>0</v>
      </c>
      <c r="PIO1" s="226"/>
      <c r="PIP1" s="226"/>
      <c r="PIQ1" s="227"/>
      <c r="PIR1" s="190"/>
      <c r="PIS1" s="190"/>
      <c r="PIT1" s="190"/>
      <c r="PIU1" s="190"/>
      <c r="PIV1" s="225">
        <f>+'IN PHIẾU THU'!PIW1</f>
        <v>0</v>
      </c>
      <c r="PIW1" s="226"/>
      <c r="PIX1" s="226"/>
      <c r="PIY1" s="227"/>
      <c r="PIZ1" s="190"/>
      <c r="PJA1" s="190"/>
      <c r="PJB1" s="190"/>
      <c r="PJC1" s="190"/>
      <c r="PJD1" s="225">
        <f>+'IN PHIẾU THU'!PJE1</f>
        <v>0</v>
      </c>
      <c r="PJE1" s="226"/>
      <c r="PJF1" s="226"/>
      <c r="PJG1" s="227"/>
      <c r="PJH1" s="190"/>
      <c r="PJI1" s="190"/>
      <c r="PJJ1" s="190"/>
      <c r="PJK1" s="190"/>
      <c r="PJL1" s="225">
        <f>+'IN PHIẾU THU'!PJM1</f>
        <v>0</v>
      </c>
      <c r="PJM1" s="226"/>
      <c r="PJN1" s="226"/>
      <c r="PJO1" s="227"/>
      <c r="PJP1" s="190"/>
      <c r="PJQ1" s="190"/>
      <c r="PJR1" s="190"/>
      <c r="PJS1" s="190"/>
      <c r="PJT1" s="225">
        <f>+'IN PHIẾU THU'!PJU1</f>
        <v>0</v>
      </c>
      <c r="PJU1" s="226"/>
      <c r="PJV1" s="226"/>
      <c r="PJW1" s="227"/>
      <c r="PJX1" s="190"/>
      <c r="PJY1" s="190"/>
      <c r="PJZ1" s="190"/>
      <c r="PKA1" s="190"/>
      <c r="PKB1" s="225">
        <f>+'IN PHIẾU THU'!PKC1</f>
        <v>0</v>
      </c>
      <c r="PKC1" s="226"/>
      <c r="PKD1" s="226"/>
      <c r="PKE1" s="227"/>
      <c r="PKF1" s="190"/>
      <c r="PKG1" s="190"/>
      <c r="PKH1" s="190"/>
      <c r="PKI1" s="190"/>
      <c r="PKJ1" s="225">
        <f>+'IN PHIẾU THU'!PKK1</f>
        <v>0</v>
      </c>
      <c r="PKK1" s="226"/>
      <c r="PKL1" s="226"/>
      <c r="PKM1" s="227"/>
      <c r="PKN1" s="190"/>
      <c r="PKO1" s="190"/>
      <c r="PKP1" s="190"/>
      <c r="PKQ1" s="190"/>
      <c r="PKR1" s="225">
        <f>+'IN PHIẾU THU'!PKS1</f>
        <v>0</v>
      </c>
      <c r="PKS1" s="226"/>
      <c r="PKT1" s="226"/>
      <c r="PKU1" s="227"/>
      <c r="PKV1" s="190"/>
      <c r="PKW1" s="190"/>
      <c r="PKX1" s="190"/>
      <c r="PKY1" s="190"/>
      <c r="PKZ1" s="225">
        <f>+'IN PHIẾU THU'!PLA1</f>
        <v>0</v>
      </c>
      <c r="PLA1" s="226"/>
      <c r="PLB1" s="226"/>
      <c r="PLC1" s="227"/>
      <c r="PLD1" s="190"/>
      <c r="PLE1" s="190"/>
      <c r="PLF1" s="190"/>
      <c r="PLG1" s="190"/>
      <c r="PLH1" s="225">
        <f>+'IN PHIẾU THU'!PLI1</f>
        <v>0</v>
      </c>
      <c r="PLI1" s="226"/>
      <c r="PLJ1" s="226"/>
      <c r="PLK1" s="227"/>
      <c r="PLL1" s="190"/>
      <c r="PLM1" s="190"/>
      <c r="PLN1" s="190"/>
      <c r="PLO1" s="190"/>
      <c r="PLP1" s="225">
        <f>+'IN PHIẾU THU'!PLQ1</f>
        <v>0</v>
      </c>
      <c r="PLQ1" s="226"/>
      <c r="PLR1" s="226"/>
      <c r="PLS1" s="227"/>
      <c r="PLT1" s="190"/>
      <c r="PLU1" s="190"/>
      <c r="PLV1" s="190"/>
      <c r="PLW1" s="190"/>
      <c r="PLX1" s="225">
        <f>+'IN PHIẾU THU'!PLY1</f>
        <v>0</v>
      </c>
      <c r="PLY1" s="226"/>
      <c r="PLZ1" s="226"/>
      <c r="PMA1" s="227"/>
      <c r="PMB1" s="190"/>
      <c r="PMC1" s="190"/>
      <c r="PMD1" s="190"/>
      <c r="PME1" s="190"/>
      <c r="PMF1" s="225">
        <f>+'IN PHIẾU THU'!PMG1</f>
        <v>0</v>
      </c>
      <c r="PMG1" s="226"/>
      <c r="PMH1" s="226"/>
      <c r="PMI1" s="227"/>
      <c r="PMJ1" s="190"/>
      <c r="PMK1" s="190"/>
      <c r="PML1" s="190"/>
      <c r="PMM1" s="190"/>
      <c r="PMN1" s="225">
        <f>+'IN PHIẾU THU'!PMO1</f>
        <v>0</v>
      </c>
      <c r="PMO1" s="226"/>
      <c r="PMP1" s="226"/>
      <c r="PMQ1" s="227"/>
      <c r="PMR1" s="190"/>
      <c r="PMS1" s="190"/>
      <c r="PMT1" s="190"/>
      <c r="PMU1" s="190"/>
      <c r="PMV1" s="225">
        <f>+'IN PHIẾU THU'!PMW1</f>
        <v>0</v>
      </c>
      <c r="PMW1" s="226"/>
      <c r="PMX1" s="226"/>
      <c r="PMY1" s="227"/>
      <c r="PMZ1" s="190"/>
      <c r="PNA1" s="190"/>
      <c r="PNB1" s="190"/>
      <c r="PNC1" s="190"/>
      <c r="PND1" s="225">
        <f>+'IN PHIẾU THU'!PNE1</f>
        <v>0</v>
      </c>
      <c r="PNE1" s="226"/>
      <c r="PNF1" s="226"/>
      <c r="PNG1" s="227"/>
      <c r="PNH1" s="190"/>
      <c r="PNI1" s="190"/>
      <c r="PNJ1" s="190"/>
      <c r="PNK1" s="190"/>
      <c r="PNL1" s="225">
        <f>+'IN PHIẾU THU'!PNM1</f>
        <v>0</v>
      </c>
      <c r="PNM1" s="226"/>
      <c r="PNN1" s="226"/>
      <c r="PNO1" s="227"/>
      <c r="PNP1" s="190"/>
      <c r="PNQ1" s="190"/>
      <c r="PNR1" s="190"/>
      <c r="PNS1" s="190"/>
      <c r="PNT1" s="225">
        <f>+'IN PHIẾU THU'!PNU1</f>
        <v>0</v>
      </c>
      <c r="PNU1" s="226"/>
      <c r="PNV1" s="226"/>
      <c r="PNW1" s="227"/>
      <c r="PNX1" s="190"/>
      <c r="PNY1" s="190"/>
      <c r="PNZ1" s="190"/>
      <c r="POA1" s="190"/>
      <c r="POB1" s="225">
        <f>+'IN PHIẾU THU'!POC1</f>
        <v>0</v>
      </c>
      <c r="POC1" s="226"/>
      <c r="POD1" s="226"/>
      <c r="POE1" s="227"/>
      <c r="POF1" s="190"/>
      <c r="POG1" s="190"/>
      <c r="POH1" s="190"/>
      <c r="POI1" s="190"/>
      <c r="POJ1" s="225">
        <f>+'IN PHIẾU THU'!POK1</f>
        <v>0</v>
      </c>
      <c r="POK1" s="226"/>
      <c r="POL1" s="226"/>
      <c r="POM1" s="227"/>
      <c r="PON1" s="190"/>
      <c r="POO1" s="190"/>
      <c r="POP1" s="190"/>
      <c r="POQ1" s="190"/>
      <c r="POR1" s="225">
        <f>+'IN PHIẾU THU'!POS1</f>
        <v>0</v>
      </c>
      <c r="POS1" s="226"/>
      <c r="POT1" s="226"/>
      <c r="POU1" s="227"/>
      <c r="POV1" s="190"/>
      <c r="POW1" s="190"/>
      <c r="POX1" s="190"/>
      <c r="POY1" s="190"/>
      <c r="POZ1" s="225">
        <f>+'IN PHIẾU THU'!PPA1</f>
        <v>0</v>
      </c>
      <c r="PPA1" s="226"/>
      <c r="PPB1" s="226"/>
      <c r="PPC1" s="227"/>
      <c r="PPD1" s="190"/>
      <c r="PPE1" s="190"/>
      <c r="PPF1" s="190"/>
      <c r="PPG1" s="190"/>
      <c r="PPH1" s="225">
        <f>+'IN PHIẾU THU'!PPI1</f>
        <v>0</v>
      </c>
      <c r="PPI1" s="226"/>
      <c r="PPJ1" s="226"/>
      <c r="PPK1" s="227"/>
      <c r="PPL1" s="190"/>
      <c r="PPM1" s="190"/>
      <c r="PPN1" s="190"/>
      <c r="PPO1" s="190"/>
      <c r="PPP1" s="225">
        <f>+'IN PHIẾU THU'!PPQ1</f>
        <v>0</v>
      </c>
      <c r="PPQ1" s="226"/>
      <c r="PPR1" s="226"/>
      <c r="PPS1" s="227"/>
      <c r="PPT1" s="190"/>
      <c r="PPU1" s="190"/>
      <c r="PPV1" s="190"/>
      <c r="PPW1" s="190"/>
      <c r="PPX1" s="225">
        <f>+'IN PHIẾU THU'!PPY1</f>
        <v>0</v>
      </c>
      <c r="PPY1" s="226"/>
      <c r="PPZ1" s="226"/>
      <c r="PQA1" s="227"/>
      <c r="PQB1" s="190"/>
      <c r="PQC1" s="190"/>
      <c r="PQD1" s="190"/>
      <c r="PQE1" s="190"/>
      <c r="PQF1" s="225">
        <f>+'IN PHIẾU THU'!PQG1</f>
        <v>0</v>
      </c>
      <c r="PQG1" s="226"/>
      <c r="PQH1" s="226"/>
      <c r="PQI1" s="227"/>
      <c r="PQJ1" s="190"/>
      <c r="PQK1" s="190"/>
      <c r="PQL1" s="190"/>
      <c r="PQM1" s="190"/>
      <c r="PQN1" s="225">
        <f>+'IN PHIẾU THU'!PQO1</f>
        <v>0</v>
      </c>
      <c r="PQO1" s="226"/>
      <c r="PQP1" s="226"/>
      <c r="PQQ1" s="227"/>
      <c r="PQR1" s="190"/>
      <c r="PQS1" s="190"/>
      <c r="PQT1" s="190"/>
      <c r="PQU1" s="190"/>
      <c r="PQV1" s="225">
        <f>+'IN PHIẾU THU'!PQW1</f>
        <v>0</v>
      </c>
      <c r="PQW1" s="226"/>
      <c r="PQX1" s="226"/>
      <c r="PQY1" s="227"/>
      <c r="PQZ1" s="190"/>
      <c r="PRA1" s="190"/>
      <c r="PRB1" s="190"/>
      <c r="PRC1" s="190"/>
      <c r="PRD1" s="225">
        <f>+'IN PHIẾU THU'!PRE1</f>
        <v>0</v>
      </c>
      <c r="PRE1" s="226"/>
      <c r="PRF1" s="226"/>
      <c r="PRG1" s="227"/>
      <c r="PRH1" s="190"/>
      <c r="PRI1" s="190"/>
      <c r="PRJ1" s="190"/>
      <c r="PRK1" s="190"/>
      <c r="PRL1" s="225">
        <f>+'IN PHIẾU THU'!PRM1</f>
        <v>0</v>
      </c>
      <c r="PRM1" s="226"/>
      <c r="PRN1" s="226"/>
      <c r="PRO1" s="227"/>
      <c r="PRP1" s="190"/>
      <c r="PRQ1" s="190"/>
      <c r="PRR1" s="190"/>
      <c r="PRS1" s="190"/>
      <c r="PRT1" s="225">
        <f>+'IN PHIẾU THU'!PRU1</f>
        <v>0</v>
      </c>
      <c r="PRU1" s="226"/>
      <c r="PRV1" s="226"/>
      <c r="PRW1" s="227"/>
      <c r="PRX1" s="190"/>
      <c r="PRY1" s="190"/>
      <c r="PRZ1" s="190"/>
      <c r="PSA1" s="190"/>
      <c r="PSB1" s="225">
        <f>+'IN PHIẾU THU'!PSC1</f>
        <v>0</v>
      </c>
      <c r="PSC1" s="226"/>
      <c r="PSD1" s="226"/>
      <c r="PSE1" s="227"/>
      <c r="PSF1" s="190"/>
      <c r="PSG1" s="190"/>
      <c r="PSH1" s="190"/>
      <c r="PSI1" s="190"/>
      <c r="PSJ1" s="225">
        <f>+'IN PHIẾU THU'!PSK1</f>
        <v>0</v>
      </c>
      <c r="PSK1" s="226"/>
      <c r="PSL1" s="226"/>
      <c r="PSM1" s="227"/>
      <c r="PSN1" s="190"/>
      <c r="PSO1" s="190"/>
      <c r="PSP1" s="190"/>
      <c r="PSQ1" s="190"/>
      <c r="PSR1" s="225">
        <f>+'IN PHIẾU THU'!PSS1</f>
        <v>0</v>
      </c>
      <c r="PSS1" s="226"/>
      <c r="PST1" s="226"/>
      <c r="PSU1" s="227"/>
      <c r="PSV1" s="190"/>
      <c r="PSW1" s="190"/>
      <c r="PSX1" s="190"/>
      <c r="PSY1" s="190"/>
      <c r="PSZ1" s="225">
        <f>+'IN PHIẾU THU'!PTA1</f>
        <v>0</v>
      </c>
      <c r="PTA1" s="226"/>
      <c r="PTB1" s="226"/>
      <c r="PTC1" s="227"/>
      <c r="PTD1" s="190"/>
      <c r="PTE1" s="190"/>
      <c r="PTF1" s="190"/>
      <c r="PTG1" s="190"/>
      <c r="PTH1" s="225">
        <f>+'IN PHIẾU THU'!PTI1</f>
        <v>0</v>
      </c>
      <c r="PTI1" s="226"/>
      <c r="PTJ1" s="226"/>
      <c r="PTK1" s="227"/>
      <c r="PTL1" s="190"/>
      <c r="PTM1" s="190"/>
      <c r="PTN1" s="190"/>
      <c r="PTO1" s="190"/>
      <c r="PTP1" s="225">
        <f>+'IN PHIẾU THU'!PTQ1</f>
        <v>0</v>
      </c>
      <c r="PTQ1" s="226"/>
      <c r="PTR1" s="226"/>
      <c r="PTS1" s="227"/>
      <c r="PTT1" s="190"/>
      <c r="PTU1" s="190"/>
      <c r="PTV1" s="190"/>
      <c r="PTW1" s="190"/>
      <c r="PTX1" s="225">
        <f>+'IN PHIẾU THU'!PTY1</f>
        <v>0</v>
      </c>
      <c r="PTY1" s="226"/>
      <c r="PTZ1" s="226"/>
      <c r="PUA1" s="227"/>
      <c r="PUB1" s="190"/>
      <c r="PUC1" s="190"/>
      <c r="PUD1" s="190"/>
      <c r="PUE1" s="190"/>
      <c r="PUF1" s="225">
        <f>+'IN PHIẾU THU'!PUG1</f>
        <v>0</v>
      </c>
      <c r="PUG1" s="226"/>
      <c r="PUH1" s="226"/>
      <c r="PUI1" s="227"/>
      <c r="PUJ1" s="190"/>
      <c r="PUK1" s="190"/>
      <c r="PUL1" s="190"/>
      <c r="PUM1" s="190"/>
      <c r="PUN1" s="225">
        <f>+'IN PHIẾU THU'!PUO1</f>
        <v>0</v>
      </c>
      <c r="PUO1" s="226"/>
      <c r="PUP1" s="226"/>
      <c r="PUQ1" s="227"/>
      <c r="PUR1" s="190"/>
      <c r="PUS1" s="190"/>
      <c r="PUT1" s="190"/>
      <c r="PUU1" s="190"/>
      <c r="PUV1" s="225">
        <f>+'IN PHIẾU THU'!PUW1</f>
        <v>0</v>
      </c>
      <c r="PUW1" s="226"/>
      <c r="PUX1" s="226"/>
      <c r="PUY1" s="227"/>
      <c r="PUZ1" s="190"/>
      <c r="PVA1" s="190"/>
      <c r="PVB1" s="190"/>
      <c r="PVC1" s="190"/>
      <c r="PVD1" s="225">
        <f>+'IN PHIẾU THU'!PVE1</f>
        <v>0</v>
      </c>
      <c r="PVE1" s="226"/>
      <c r="PVF1" s="226"/>
      <c r="PVG1" s="227"/>
      <c r="PVH1" s="190"/>
      <c r="PVI1" s="190"/>
      <c r="PVJ1" s="190"/>
      <c r="PVK1" s="190"/>
      <c r="PVL1" s="225">
        <f>+'IN PHIẾU THU'!PVM1</f>
        <v>0</v>
      </c>
      <c r="PVM1" s="226"/>
      <c r="PVN1" s="226"/>
      <c r="PVO1" s="227"/>
      <c r="PVP1" s="190"/>
      <c r="PVQ1" s="190"/>
      <c r="PVR1" s="190"/>
      <c r="PVS1" s="190"/>
      <c r="PVT1" s="225">
        <f>+'IN PHIẾU THU'!PVU1</f>
        <v>0</v>
      </c>
      <c r="PVU1" s="226"/>
      <c r="PVV1" s="226"/>
      <c r="PVW1" s="227"/>
      <c r="PVX1" s="190"/>
      <c r="PVY1" s="190"/>
      <c r="PVZ1" s="190"/>
      <c r="PWA1" s="190"/>
      <c r="PWB1" s="225">
        <f>+'IN PHIẾU THU'!PWC1</f>
        <v>0</v>
      </c>
      <c r="PWC1" s="226"/>
      <c r="PWD1" s="226"/>
      <c r="PWE1" s="227"/>
      <c r="PWF1" s="190"/>
      <c r="PWG1" s="190"/>
      <c r="PWH1" s="190"/>
      <c r="PWI1" s="190"/>
      <c r="PWJ1" s="225">
        <f>+'IN PHIẾU THU'!PWK1</f>
        <v>0</v>
      </c>
      <c r="PWK1" s="226"/>
      <c r="PWL1" s="226"/>
      <c r="PWM1" s="227"/>
      <c r="PWN1" s="190"/>
      <c r="PWO1" s="190"/>
      <c r="PWP1" s="190"/>
      <c r="PWQ1" s="190"/>
      <c r="PWR1" s="225">
        <f>+'IN PHIẾU THU'!PWS1</f>
        <v>0</v>
      </c>
      <c r="PWS1" s="226"/>
      <c r="PWT1" s="226"/>
      <c r="PWU1" s="227"/>
      <c r="PWV1" s="190"/>
      <c r="PWW1" s="190"/>
      <c r="PWX1" s="190"/>
      <c r="PWY1" s="190"/>
      <c r="PWZ1" s="225">
        <f>+'IN PHIẾU THU'!PXA1</f>
        <v>0</v>
      </c>
      <c r="PXA1" s="226"/>
      <c r="PXB1" s="226"/>
      <c r="PXC1" s="227"/>
      <c r="PXD1" s="190"/>
      <c r="PXE1" s="190"/>
      <c r="PXF1" s="190"/>
      <c r="PXG1" s="190"/>
      <c r="PXH1" s="225">
        <f>+'IN PHIẾU THU'!PXI1</f>
        <v>0</v>
      </c>
      <c r="PXI1" s="226"/>
      <c r="PXJ1" s="226"/>
      <c r="PXK1" s="227"/>
      <c r="PXL1" s="190"/>
      <c r="PXM1" s="190"/>
      <c r="PXN1" s="190"/>
      <c r="PXO1" s="190"/>
      <c r="PXP1" s="225">
        <f>+'IN PHIẾU THU'!PXQ1</f>
        <v>0</v>
      </c>
      <c r="PXQ1" s="226"/>
      <c r="PXR1" s="226"/>
      <c r="PXS1" s="227"/>
      <c r="PXT1" s="190"/>
      <c r="PXU1" s="190"/>
      <c r="PXV1" s="190"/>
      <c r="PXW1" s="190"/>
      <c r="PXX1" s="225">
        <f>+'IN PHIẾU THU'!PXY1</f>
        <v>0</v>
      </c>
      <c r="PXY1" s="226"/>
      <c r="PXZ1" s="226"/>
      <c r="PYA1" s="227"/>
      <c r="PYB1" s="190"/>
      <c r="PYC1" s="190"/>
      <c r="PYD1" s="190"/>
      <c r="PYE1" s="190"/>
      <c r="PYF1" s="225">
        <f>+'IN PHIẾU THU'!PYG1</f>
        <v>0</v>
      </c>
      <c r="PYG1" s="226"/>
      <c r="PYH1" s="226"/>
      <c r="PYI1" s="227"/>
      <c r="PYJ1" s="190"/>
      <c r="PYK1" s="190"/>
      <c r="PYL1" s="190"/>
      <c r="PYM1" s="190"/>
      <c r="PYN1" s="225">
        <f>+'IN PHIẾU THU'!PYO1</f>
        <v>0</v>
      </c>
      <c r="PYO1" s="226"/>
      <c r="PYP1" s="226"/>
      <c r="PYQ1" s="227"/>
      <c r="PYR1" s="190"/>
      <c r="PYS1" s="190"/>
      <c r="PYT1" s="190"/>
      <c r="PYU1" s="190"/>
      <c r="PYV1" s="225">
        <f>+'IN PHIẾU THU'!PYW1</f>
        <v>0</v>
      </c>
      <c r="PYW1" s="226"/>
      <c r="PYX1" s="226"/>
      <c r="PYY1" s="227"/>
      <c r="PYZ1" s="190"/>
      <c r="PZA1" s="190"/>
      <c r="PZB1" s="190"/>
      <c r="PZC1" s="190"/>
      <c r="PZD1" s="225">
        <f>+'IN PHIẾU THU'!PZE1</f>
        <v>0</v>
      </c>
      <c r="PZE1" s="226"/>
      <c r="PZF1" s="226"/>
      <c r="PZG1" s="227"/>
      <c r="PZH1" s="190"/>
      <c r="PZI1" s="190"/>
      <c r="PZJ1" s="190"/>
      <c r="PZK1" s="190"/>
      <c r="PZL1" s="225">
        <f>+'IN PHIẾU THU'!PZM1</f>
        <v>0</v>
      </c>
      <c r="PZM1" s="226"/>
      <c r="PZN1" s="226"/>
      <c r="PZO1" s="227"/>
      <c r="PZP1" s="190"/>
      <c r="PZQ1" s="190"/>
      <c r="PZR1" s="190"/>
      <c r="PZS1" s="190"/>
      <c r="PZT1" s="225">
        <f>+'IN PHIẾU THU'!PZU1</f>
        <v>0</v>
      </c>
      <c r="PZU1" s="226"/>
      <c r="PZV1" s="226"/>
      <c r="PZW1" s="227"/>
      <c r="PZX1" s="190"/>
      <c r="PZY1" s="190"/>
      <c r="PZZ1" s="190"/>
      <c r="QAA1" s="190"/>
      <c r="QAB1" s="225">
        <f>+'IN PHIẾU THU'!QAC1</f>
        <v>0</v>
      </c>
      <c r="QAC1" s="226"/>
      <c r="QAD1" s="226"/>
      <c r="QAE1" s="227"/>
      <c r="QAF1" s="190"/>
      <c r="QAG1" s="190"/>
      <c r="QAH1" s="190"/>
      <c r="QAI1" s="190"/>
      <c r="QAJ1" s="225">
        <f>+'IN PHIẾU THU'!QAK1</f>
        <v>0</v>
      </c>
      <c r="QAK1" s="226"/>
      <c r="QAL1" s="226"/>
      <c r="QAM1" s="227"/>
      <c r="QAN1" s="190"/>
      <c r="QAO1" s="190"/>
      <c r="QAP1" s="190"/>
      <c r="QAQ1" s="190"/>
      <c r="QAR1" s="225">
        <f>+'IN PHIẾU THU'!QAS1</f>
        <v>0</v>
      </c>
      <c r="QAS1" s="226"/>
      <c r="QAT1" s="226"/>
      <c r="QAU1" s="227"/>
      <c r="QAV1" s="190"/>
      <c r="QAW1" s="190"/>
      <c r="QAX1" s="190"/>
      <c r="QAY1" s="190"/>
      <c r="QAZ1" s="225">
        <f>+'IN PHIẾU THU'!QBA1</f>
        <v>0</v>
      </c>
      <c r="QBA1" s="226"/>
      <c r="QBB1" s="226"/>
      <c r="QBC1" s="227"/>
      <c r="QBD1" s="190"/>
      <c r="QBE1" s="190"/>
      <c r="QBF1" s="190"/>
      <c r="QBG1" s="190"/>
      <c r="QBH1" s="225">
        <f>+'IN PHIẾU THU'!QBI1</f>
        <v>0</v>
      </c>
      <c r="QBI1" s="226"/>
      <c r="QBJ1" s="226"/>
      <c r="QBK1" s="227"/>
      <c r="QBL1" s="190"/>
      <c r="QBM1" s="190"/>
      <c r="QBN1" s="190"/>
      <c r="QBO1" s="190"/>
      <c r="QBP1" s="225">
        <f>+'IN PHIẾU THU'!QBQ1</f>
        <v>0</v>
      </c>
      <c r="QBQ1" s="226"/>
      <c r="QBR1" s="226"/>
      <c r="QBS1" s="227"/>
      <c r="QBT1" s="190"/>
      <c r="QBU1" s="190"/>
      <c r="QBV1" s="190"/>
      <c r="QBW1" s="190"/>
      <c r="QBX1" s="225">
        <f>+'IN PHIẾU THU'!QBY1</f>
        <v>0</v>
      </c>
      <c r="QBY1" s="226"/>
      <c r="QBZ1" s="226"/>
      <c r="QCA1" s="227"/>
      <c r="QCB1" s="190"/>
      <c r="QCC1" s="190"/>
      <c r="QCD1" s="190"/>
      <c r="QCE1" s="190"/>
      <c r="QCF1" s="225">
        <f>+'IN PHIẾU THU'!QCG1</f>
        <v>0</v>
      </c>
      <c r="QCG1" s="226"/>
      <c r="QCH1" s="226"/>
      <c r="QCI1" s="227"/>
      <c r="QCJ1" s="190"/>
      <c r="QCK1" s="190"/>
      <c r="QCL1" s="190"/>
      <c r="QCM1" s="190"/>
      <c r="QCN1" s="225">
        <f>+'IN PHIẾU THU'!QCO1</f>
        <v>0</v>
      </c>
      <c r="QCO1" s="226"/>
      <c r="QCP1" s="226"/>
      <c r="QCQ1" s="227"/>
      <c r="QCR1" s="190"/>
      <c r="QCS1" s="190"/>
      <c r="QCT1" s="190"/>
      <c r="QCU1" s="190"/>
      <c r="QCV1" s="225">
        <f>+'IN PHIẾU THU'!QCW1</f>
        <v>0</v>
      </c>
      <c r="QCW1" s="226"/>
      <c r="QCX1" s="226"/>
      <c r="QCY1" s="227"/>
      <c r="QCZ1" s="190"/>
      <c r="QDA1" s="190"/>
      <c r="QDB1" s="190"/>
      <c r="QDC1" s="190"/>
      <c r="QDD1" s="225">
        <f>+'IN PHIẾU THU'!QDE1</f>
        <v>0</v>
      </c>
      <c r="QDE1" s="226"/>
      <c r="QDF1" s="226"/>
      <c r="QDG1" s="227"/>
      <c r="QDH1" s="190"/>
      <c r="QDI1" s="190"/>
      <c r="QDJ1" s="190"/>
      <c r="QDK1" s="190"/>
      <c r="QDL1" s="225">
        <f>+'IN PHIẾU THU'!QDM1</f>
        <v>0</v>
      </c>
      <c r="QDM1" s="226"/>
      <c r="QDN1" s="226"/>
      <c r="QDO1" s="227"/>
      <c r="QDP1" s="190"/>
      <c r="QDQ1" s="190"/>
      <c r="QDR1" s="190"/>
      <c r="QDS1" s="190"/>
      <c r="QDT1" s="225">
        <f>+'IN PHIẾU THU'!QDU1</f>
        <v>0</v>
      </c>
      <c r="QDU1" s="226"/>
      <c r="QDV1" s="226"/>
      <c r="QDW1" s="227"/>
      <c r="QDX1" s="190"/>
      <c r="QDY1" s="190"/>
      <c r="QDZ1" s="190"/>
      <c r="QEA1" s="190"/>
      <c r="QEB1" s="225">
        <f>+'IN PHIẾU THU'!QEC1</f>
        <v>0</v>
      </c>
      <c r="QEC1" s="226"/>
      <c r="QED1" s="226"/>
      <c r="QEE1" s="227"/>
      <c r="QEF1" s="190"/>
      <c r="QEG1" s="190"/>
      <c r="QEH1" s="190"/>
      <c r="QEI1" s="190"/>
      <c r="QEJ1" s="225">
        <f>+'IN PHIẾU THU'!QEK1</f>
        <v>0</v>
      </c>
      <c r="QEK1" s="226"/>
      <c r="QEL1" s="226"/>
      <c r="QEM1" s="227"/>
      <c r="QEN1" s="190"/>
      <c r="QEO1" s="190"/>
      <c r="QEP1" s="190"/>
      <c r="QEQ1" s="190"/>
      <c r="QER1" s="225">
        <f>+'IN PHIẾU THU'!QES1</f>
        <v>0</v>
      </c>
      <c r="QES1" s="226"/>
      <c r="QET1" s="226"/>
      <c r="QEU1" s="227"/>
      <c r="QEV1" s="190"/>
      <c r="QEW1" s="190"/>
      <c r="QEX1" s="190"/>
      <c r="QEY1" s="190"/>
      <c r="QEZ1" s="225">
        <f>+'IN PHIẾU THU'!QFA1</f>
        <v>0</v>
      </c>
      <c r="QFA1" s="226"/>
      <c r="QFB1" s="226"/>
      <c r="QFC1" s="227"/>
      <c r="QFD1" s="190"/>
      <c r="QFE1" s="190"/>
      <c r="QFF1" s="190"/>
      <c r="QFG1" s="190"/>
      <c r="QFH1" s="225">
        <f>+'IN PHIẾU THU'!QFI1</f>
        <v>0</v>
      </c>
      <c r="QFI1" s="226"/>
      <c r="QFJ1" s="226"/>
      <c r="QFK1" s="227"/>
      <c r="QFL1" s="190"/>
      <c r="QFM1" s="190"/>
      <c r="QFN1" s="190"/>
      <c r="QFO1" s="190"/>
      <c r="QFP1" s="225">
        <f>+'IN PHIẾU THU'!QFQ1</f>
        <v>0</v>
      </c>
      <c r="QFQ1" s="226"/>
      <c r="QFR1" s="226"/>
      <c r="QFS1" s="227"/>
      <c r="QFT1" s="190"/>
      <c r="QFU1" s="190"/>
      <c r="QFV1" s="190"/>
      <c r="QFW1" s="190"/>
      <c r="QFX1" s="225">
        <f>+'IN PHIẾU THU'!QFY1</f>
        <v>0</v>
      </c>
      <c r="QFY1" s="226"/>
      <c r="QFZ1" s="226"/>
      <c r="QGA1" s="227"/>
      <c r="QGB1" s="190"/>
      <c r="QGC1" s="190"/>
      <c r="QGD1" s="190"/>
      <c r="QGE1" s="190"/>
      <c r="QGF1" s="225">
        <f>+'IN PHIẾU THU'!QGG1</f>
        <v>0</v>
      </c>
      <c r="QGG1" s="226"/>
      <c r="QGH1" s="226"/>
      <c r="QGI1" s="227"/>
      <c r="QGJ1" s="190"/>
      <c r="QGK1" s="190"/>
      <c r="QGL1" s="190"/>
      <c r="QGM1" s="190"/>
      <c r="QGN1" s="225">
        <f>+'IN PHIẾU THU'!QGO1</f>
        <v>0</v>
      </c>
      <c r="QGO1" s="226"/>
      <c r="QGP1" s="226"/>
      <c r="QGQ1" s="227"/>
      <c r="QGR1" s="190"/>
      <c r="QGS1" s="190"/>
      <c r="QGT1" s="190"/>
      <c r="QGU1" s="190"/>
      <c r="QGV1" s="225">
        <f>+'IN PHIẾU THU'!QGW1</f>
        <v>0</v>
      </c>
      <c r="QGW1" s="226"/>
      <c r="QGX1" s="226"/>
      <c r="QGY1" s="227"/>
      <c r="QGZ1" s="190"/>
      <c r="QHA1" s="190"/>
      <c r="QHB1" s="190"/>
      <c r="QHC1" s="190"/>
      <c r="QHD1" s="225">
        <f>+'IN PHIẾU THU'!QHE1</f>
        <v>0</v>
      </c>
      <c r="QHE1" s="226"/>
      <c r="QHF1" s="226"/>
      <c r="QHG1" s="227"/>
      <c r="QHH1" s="190"/>
      <c r="QHI1" s="190"/>
      <c r="QHJ1" s="190"/>
      <c r="QHK1" s="190"/>
      <c r="QHL1" s="225">
        <f>+'IN PHIẾU THU'!QHM1</f>
        <v>0</v>
      </c>
      <c r="QHM1" s="226"/>
      <c r="QHN1" s="226"/>
      <c r="QHO1" s="227"/>
      <c r="QHP1" s="190"/>
      <c r="QHQ1" s="190"/>
      <c r="QHR1" s="190"/>
      <c r="QHS1" s="190"/>
      <c r="QHT1" s="225">
        <f>+'IN PHIẾU THU'!QHU1</f>
        <v>0</v>
      </c>
      <c r="QHU1" s="226"/>
      <c r="QHV1" s="226"/>
      <c r="QHW1" s="227"/>
      <c r="QHX1" s="190"/>
      <c r="QHY1" s="190"/>
      <c r="QHZ1" s="190"/>
      <c r="QIA1" s="190"/>
      <c r="QIB1" s="225">
        <f>+'IN PHIẾU THU'!QIC1</f>
        <v>0</v>
      </c>
      <c r="QIC1" s="226"/>
      <c r="QID1" s="226"/>
      <c r="QIE1" s="227"/>
      <c r="QIF1" s="190"/>
      <c r="QIG1" s="190"/>
      <c r="QIH1" s="190"/>
      <c r="QII1" s="190"/>
      <c r="QIJ1" s="225">
        <f>+'IN PHIẾU THU'!QIK1</f>
        <v>0</v>
      </c>
      <c r="QIK1" s="226"/>
      <c r="QIL1" s="226"/>
      <c r="QIM1" s="227"/>
      <c r="QIN1" s="190"/>
      <c r="QIO1" s="190"/>
      <c r="QIP1" s="190"/>
      <c r="QIQ1" s="190"/>
      <c r="QIR1" s="225">
        <f>+'IN PHIẾU THU'!QIS1</f>
        <v>0</v>
      </c>
      <c r="QIS1" s="226"/>
      <c r="QIT1" s="226"/>
      <c r="QIU1" s="227"/>
      <c r="QIV1" s="190"/>
      <c r="QIW1" s="190"/>
      <c r="QIX1" s="190"/>
      <c r="QIY1" s="190"/>
      <c r="QIZ1" s="225">
        <f>+'IN PHIẾU THU'!QJA1</f>
        <v>0</v>
      </c>
      <c r="QJA1" s="226"/>
      <c r="QJB1" s="226"/>
      <c r="QJC1" s="227"/>
      <c r="QJD1" s="190"/>
      <c r="QJE1" s="190"/>
      <c r="QJF1" s="190"/>
      <c r="QJG1" s="190"/>
      <c r="QJH1" s="225">
        <f>+'IN PHIẾU THU'!QJI1</f>
        <v>0</v>
      </c>
      <c r="QJI1" s="226"/>
      <c r="QJJ1" s="226"/>
      <c r="QJK1" s="227"/>
      <c r="QJL1" s="190"/>
      <c r="QJM1" s="190"/>
      <c r="QJN1" s="190"/>
      <c r="QJO1" s="190"/>
      <c r="QJP1" s="225">
        <f>+'IN PHIẾU THU'!QJQ1</f>
        <v>0</v>
      </c>
      <c r="QJQ1" s="226"/>
      <c r="QJR1" s="226"/>
      <c r="QJS1" s="227"/>
      <c r="QJT1" s="190"/>
      <c r="QJU1" s="190"/>
      <c r="QJV1" s="190"/>
      <c r="QJW1" s="190"/>
      <c r="QJX1" s="225">
        <f>+'IN PHIẾU THU'!QJY1</f>
        <v>0</v>
      </c>
      <c r="QJY1" s="226"/>
      <c r="QJZ1" s="226"/>
      <c r="QKA1" s="227"/>
      <c r="QKB1" s="190"/>
      <c r="QKC1" s="190"/>
      <c r="QKD1" s="190"/>
      <c r="QKE1" s="190"/>
      <c r="QKF1" s="225">
        <f>+'IN PHIẾU THU'!QKG1</f>
        <v>0</v>
      </c>
      <c r="QKG1" s="226"/>
      <c r="QKH1" s="226"/>
      <c r="QKI1" s="227"/>
      <c r="QKJ1" s="190"/>
      <c r="QKK1" s="190"/>
      <c r="QKL1" s="190"/>
      <c r="QKM1" s="190"/>
      <c r="QKN1" s="225">
        <f>+'IN PHIẾU THU'!QKO1</f>
        <v>0</v>
      </c>
      <c r="QKO1" s="226"/>
      <c r="QKP1" s="226"/>
      <c r="QKQ1" s="227"/>
      <c r="QKR1" s="190"/>
      <c r="QKS1" s="190"/>
      <c r="QKT1" s="190"/>
      <c r="QKU1" s="190"/>
      <c r="QKV1" s="225">
        <f>+'IN PHIẾU THU'!QKW1</f>
        <v>0</v>
      </c>
      <c r="QKW1" s="226"/>
      <c r="QKX1" s="226"/>
      <c r="QKY1" s="227"/>
      <c r="QKZ1" s="190"/>
      <c r="QLA1" s="190"/>
      <c r="QLB1" s="190"/>
      <c r="QLC1" s="190"/>
      <c r="QLD1" s="225">
        <f>+'IN PHIẾU THU'!QLE1</f>
        <v>0</v>
      </c>
      <c r="QLE1" s="226"/>
      <c r="QLF1" s="226"/>
      <c r="QLG1" s="227"/>
      <c r="QLH1" s="190"/>
      <c r="QLI1" s="190"/>
      <c r="QLJ1" s="190"/>
      <c r="QLK1" s="190"/>
      <c r="QLL1" s="225">
        <f>+'IN PHIẾU THU'!QLM1</f>
        <v>0</v>
      </c>
      <c r="QLM1" s="226"/>
      <c r="QLN1" s="226"/>
      <c r="QLO1" s="227"/>
      <c r="QLP1" s="190"/>
      <c r="QLQ1" s="190"/>
      <c r="QLR1" s="190"/>
      <c r="QLS1" s="190"/>
      <c r="QLT1" s="225">
        <f>+'IN PHIẾU THU'!QLU1</f>
        <v>0</v>
      </c>
      <c r="QLU1" s="226"/>
      <c r="QLV1" s="226"/>
      <c r="QLW1" s="227"/>
      <c r="QLX1" s="190"/>
      <c r="QLY1" s="190"/>
      <c r="QLZ1" s="190"/>
      <c r="QMA1" s="190"/>
      <c r="QMB1" s="225">
        <f>+'IN PHIẾU THU'!QMC1</f>
        <v>0</v>
      </c>
      <c r="QMC1" s="226"/>
      <c r="QMD1" s="226"/>
      <c r="QME1" s="227"/>
      <c r="QMF1" s="190"/>
      <c r="QMG1" s="190"/>
      <c r="QMH1" s="190"/>
      <c r="QMI1" s="190"/>
      <c r="QMJ1" s="225">
        <f>+'IN PHIẾU THU'!QMK1</f>
        <v>0</v>
      </c>
      <c r="QMK1" s="226"/>
      <c r="QML1" s="226"/>
      <c r="QMM1" s="227"/>
      <c r="QMN1" s="190"/>
      <c r="QMO1" s="190"/>
      <c r="QMP1" s="190"/>
      <c r="QMQ1" s="190"/>
      <c r="QMR1" s="225">
        <f>+'IN PHIẾU THU'!QMS1</f>
        <v>0</v>
      </c>
      <c r="QMS1" s="226"/>
      <c r="QMT1" s="226"/>
      <c r="QMU1" s="227"/>
      <c r="QMV1" s="190"/>
      <c r="QMW1" s="190"/>
      <c r="QMX1" s="190"/>
      <c r="QMY1" s="190"/>
      <c r="QMZ1" s="225">
        <f>+'IN PHIẾU THU'!QNA1</f>
        <v>0</v>
      </c>
      <c r="QNA1" s="226"/>
      <c r="QNB1" s="226"/>
      <c r="QNC1" s="227"/>
      <c r="QND1" s="190"/>
      <c r="QNE1" s="190"/>
      <c r="QNF1" s="190"/>
      <c r="QNG1" s="190"/>
      <c r="QNH1" s="225">
        <f>+'IN PHIẾU THU'!QNI1</f>
        <v>0</v>
      </c>
      <c r="QNI1" s="226"/>
      <c r="QNJ1" s="226"/>
      <c r="QNK1" s="227"/>
      <c r="QNL1" s="190"/>
      <c r="QNM1" s="190"/>
      <c r="QNN1" s="190"/>
      <c r="QNO1" s="190"/>
      <c r="QNP1" s="225">
        <f>+'IN PHIẾU THU'!QNQ1</f>
        <v>0</v>
      </c>
      <c r="QNQ1" s="226"/>
      <c r="QNR1" s="226"/>
      <c r="QNS1" s="227"/>
      <c r="QNT1" s="190"/>
      <c r="QNU1" s="190"/>
      <c r="QNV1" s="190"/>
      <c r="QNW1" s="190"/>
      <c r="QNX1" s="225">
        <f>+'IN PHIẾU THU'!QNY1</f>
        <v>0</v>
      </c>
      <c r="QNY1" s="226"/>
      <c r="QNZ1" s="226"/>
      <c r="QOA1" s="227"/>
      <c r="QOB1" s="190"/>
      <c r="QOC1" s="190"/>
      <c r="QOD1" s="190"/>
      <c r="QOE1" s="190"/>
      <c r="QOF1" s="225">
        <f>+'IN PHIẾU THU'!QOG1</f>
        <v>0</v>
      </c>
      <c r="QOG1" s="226"/>
      <c r="QOH1" s="226"/>
      <c r="QOI1" s="227"/>
      <c r="QOJ1" s="190"/>
      <c r="QOK1" s="190"/>
      <c r="QOL1" s="190"/>
      <c r="QOM1" s="190"/>
      <c r="QON1" s="225">
        <f>+'IN PHIẾU THU'!QOO1</f>
        <v>0</v>
      </c>
      <c r="QOO1" s="226"/>
      <c r="QOP1" s="226"/>
      <c r="QOQ1" s="227"/>
      <c r="QOR1" s="190"/>
      <c r="QOS1" s="190"/>
      <c r="QOT1" s="190"/>
      <c r="QOU1" s="190"/>
      <c r="QOV1" s="225">
        <f>+'IN PHIẾU THU'!QOW1</f>
        <v>0</v>
      </c>
      <c r="QOW1" s="226"/>
      <c r="QOX1" s="226"/>
      <c r="QOY1" s="227"/>
      <c r="QOZ1" s="190"/>
      <c r="QPA1" s="190"/>
      <c r="QPB1" s="190"/>
      <c r="QPC1" s="190"/>
      <c r="QPD1" s="225">
        <f>+'IN PHIẾU THU'!QPE1</f>
        <v>0</v>
      </c>
      <c r="QPE1" s="226"/>
      <c r="QPF1" s="226"/>
      <c r="QPG1" s="227"/>
      <c r="QPH1" s="190"/>
      <c r="QPI1" s="190"/>
      <c r="QPJ1" s="190"/>
      <c r="QPK1" s="190"/>
      <c r="QPL1" s="225">
        <f>+'IN PHIẾU THU'!QPM1</f>
        <v>0</v>
      </c>
      <c r="QPM1" s="226"/>
      <c r="QPN1" s="226"/>
      <c r="QPO1" s="227"/>
      <c r="QPP1" s="190"/>
      <c r="QPQ1" s="190"/>
      <c r="QPR1" s="190"/>
      <c r="QPS1" s="190"/>
      <c r="QPT1" s="225">
        <f>+'IN PHIẾU THU'!QPU1</f>
        <v>0</v>
      </c>
      <c r="QPU1" s="226"/>
      <c r="QPV1" s="226"/>
      <c r="QPW1" s="227"/>
      <c r="QPX1" s="190"/>
      <c r="QPY1" s="190"/>
      <c r="QPZ1" s="190"/>
      <c r="QQA1" s="190"/>
      <c r="QQB1" s="225">
        <f>+'IN PHIẾU THU'!QQC1</f>
        <v>0</v>
      </c>
      <c r="QQC1" s="226"/>
      <c r="QQD1" s="226"/>
      <c r="QQE1" s="227"/>
      <c r="QQF1" s="190"/>
      <c r="QQG1" s="190"/>
      <c r="QQH1" s="190"/>
      <c r="QQI1" s="190"/>
      <c r="QQJ1" s="225">
        <f>+'IN PHIẾU THU'!QQK1</f>
        <v>0</v>
      </c>
      <c r="QQK1" s="226"/>
      <c r="QQL1" s="226"/>
      <c r="QQM1" s="227"/>
      <c r="QQN1" s="190"/>
      <c r="QQO1" s="190"/>
      <c r="QQP1" s="190"/>
      <c r="QQQ1" s="190"/>
      <c r="QQR1" s="225">
        <f>+'IN PHIẾU THU'!QQS1</f>
        <v>0</v>
      </c>
      <c r="QQS1" s="226"/>
      <c r="QQT1" s="226"/>
      <c r="QQU1" s="227"/>
      <c r="QQV1" s="190"/>
      <c r="QQW1" s="190"/>
      <c r="QQX1" s="190"/>
      <c r="QQY1" s="190"/>
      <c r="QQZ1" s="225">
        <f>+'IN PHIẾU THU'!QRA1</f>
        <v>0</v>
      </c>
      <c r="QRA1" s="226"/>
      <c r="QRB1" s="226"/>
      <c r="QRC1" s="227"/>
      <c r="QRD1" s="190"/>
      <c r="QRE1" s="190"/>
      <c r="QRF1" s="190"/>
      <c r="QRG1" s="190"/>
      <c r="QRH1" s="225">
        <f>+'IN PHIẾU THU'!QRI1</f>
        <v>0</v>
      </c>
      <c r="QRI1" s="226"/>
      <c r="QRJ1" s="226"/>
      <c r="QRK1" s="227"/>
      <c r="QRL1" s="190"/>
      <c r="QRM1" s="190"/>
      <c r="QRN1" s="190"/>
      <c r="QRO1" s="190"/>
      <c r="QRP1" s="225">
        <f>+'IN PHIẾU THU'!QRQ1</f>
        <v>0</v>
      </c>
      <c r="QRQ1" s="226"/>
      <c r="QRR1" s="226"/>
      <c r="QRS1" s="227"/>
      <c r="QRT1" s="190"/>
      <c r="QRU1" s="190"/>
      <c r="QRV1" s="190"/>
      <c r="QRW1" s="190"/>
      <c r="QRX1" s="225">
        <f>+'IN PHIẾU THU'!QRY1</f>
        <v>0</v>
      </c>
      <c r="QRY1" s="226"/>
      <c r="QRZ1" s="226"/>
      <c r="QSA1" s="227"/>
      <c r="QSB1" s="190"/>
      <c r="QSC1" s="190"/>
      <c r="QSD1" s="190"/>
      <c r="QSE1" s="190"/>
      <c r="QSF1" s="225">
        <f>+'IN PHIẾU THU'!QSG1</f>
        <v>0</v>
      </c>
      <c r="QSG1" s="226"/>
      <c r="QSH1" s="226"/>
      <c r="QSI1" s="227"/>
      <c r="QSJ1" s="190"/>
      <c r="QSK1" s="190"/>
      <c r="QSL1" s="190"/>
      <c r="QSM1" s="190"/>
      <c r="QSN1" s="225">
        <f>+'IN PHIẾU THU'!QSO1</f>
        <v>0</v>
      </c>
      <c r="QSO1" s="226"/>
      <c r="QSP1" s="226"/>
      <c r="QSQ1" s="227"/>
      <c r="QSR1" s="190"/>
      <c r="QSS1" s="190"/>
      <c r="QST1" s="190"/>
      <c r="QSU1" s="190"/>
      <c r="QSV1" s="225">
        <f>+'IN PHIẾU THU'!QSW1</f>
        <v>0</v>
      </c>
      <c r="QSW1" s="226"/>
      <c r="QSX1" s="226"/>
      <c r="QSY1" s="227"/>
      <c r="QSZ1" s="190"/>
      <c r="QTA1" s="190"/>
      <c r="QTB1" s="190"/>
      <c r="QTC1" s="190"/>
      <c r="QTD1" s="225">
        <f>+'IN PHIẾU THU'!QTE1</f>
        <v>0</v>
      </c>
      <c r="QTE1" s="226"/>
      <c r="QTF1" s="226"/>
      <c r="QTG1" s="227"/>
      <c r="QTH1" s="190"/>
      <c r="QTI1" s="190"/>
      <c r="QTJ1" s="190"/>
      <c r="QTK1" s="190"/>
      <c r="QTL1" s="225">
        <f>+'IN PHIẾU THU'!QTM1</f>
        <v>0</v>
      </c>
      <c r="QTM1" s="226"/>
      <c r="QTN1" s="226"/>
      <c r="QTO1" s="227"/>
      <c r="QTP1" s="190"/>
      <c r="QTQ1" s="190"/>
      <c r="QTR1" s="190"/>
      <c r="QTS1" s="190"/>
      <c r="QTT1" s="225">
        <f>+'IN PHIẾU THU'!QTU1</f>
        <v>0</v>
      </c>
      <c r="QTU1" s="226"/>
      <c r="QTV1" s="226"/>
      <c r="QTW1" s="227"/>
      <c r="QTX1" s="190"/>
      <c r="QTY1" s="190"/>
      <c r="QTZ1" s="190"/>
      <c r="QUA1" s="190"/>
      <c r="QUB1" s="225">
        <f>+'IN PHIẾU THU'!QUC1</f>
        <v>0</v>
      </c>
      <c r="QUC1" s="226"/>
      <c r="QUD1" s="226"/>
      <c r="QUE1" s="227"/>
      <c r="QUF1" s="190"/>
      <c r="QUG1" s="190"/>
      <c r="QUH1" s="190"/>
      <c r="QUI1" s="190"/>
      <c r="QUJ1" s="225">
        <f>+'IN PHIẾU THU'!QUK1</f>
        <v>0</v>
      </c>
      <c r="QUK1" s="226"/>
      <c r="QUL1" s="226"/>
      <c r="QUM1" s="227"/>
      <c r="QUN1" s="190"/>
      <c r="QUO1" s="190"/>
      <c r="QUP1" s="190"/>
      <c r="QUQ1" s="190"/>
      <c r="QUR1" s="225">
        <f>+'IN PHIẾU THU'!QUS1</f>
        <v>0</v>
      </c>
      <c r="QUS1" s="226"/>
      <c r="QUT1" s="226"/>
      <c r="QUU1" s="227"/>
      <c r="QUV1" s="190"/>
      <c r="QUW1" s="190"/>
      <c r="QUX1" s="190"/>
      <c r="QUY1" s="190"/>
      <c r="QUZ1" s="225">
        <f>+'IN PHIẾU THU'!QVA1</f>
        <v>0</v>
      </c>
      <c r="QVA1" s="226"/>
      <c r="QVB1" s="226"/>
      <c r="QVC1" s="227"/>
      <c r="QVD1" s="190"/>
      <c r="QVE1" s="190"/>
      <c r="QVF1" s="190"/>
      <c r="QVG1" s="190"/>
      <c r="QVH1" s="225">
        <f>+'IN PHIẾU THU'!QVI1</f>
        <v>0</v>
      </c>
      <c r="QVI1" s="226"/>
      <c r="QVJ1" s="226"/>
      <c r="QVK1" s="227"/>
      <c r="QVL1" s="190"/>
      <c r="QVM1" s="190"/>
      <c r="QVN1" s="190"/>
      <c r="QVO1" s="190"/>
      <c r="QVP1" s="225">
        <f>+'IN PHIẾU THU'!QVQ1</f>
        <v>0</v>
      </c>
      <c r="QVQ1" s="226"/>
      <c r="QVR1" s="226"/>
      <c r="QVS1" s="227"/>
      <c r="QVT1" s="190"/>
      <c r="QVU1" s="190"/>
      <c r="QVV1" s="190"/>
      <c r="QVW1" s="190"/>
      <c r="QVX1" s="225">
        <f>+'IN PHIẾU THU'!QVY1</f>
        <v>0</v>
      </c>
      <c r="QVY1" s="226"/>
      <c r="QVZ1" s="226"/>
      <c r="QWA1" s="227"/>
      <c r="QWB1" s="190"/>
      <c r="QWC1" s="190"/>
      <c r="QWD1" s="190"/>
      <c r="QWE1" s="190"/>
      <c r="QWF1" s="225">
        <f>+'IN PHIẾU THU'!QWG1</f>
        <v>0</v>
      </c>
      <c r="QWG1" s="226"/>
      <c r="QWH1" s="226"/>
      <c r="QWI1" s="227"/>
      <c r="QWJ1" s="190"/>
      <c r="QWK1" s="190"/>
      <c r="QWL1" s="190"/>
      <c r="QWM1" s="190"/>
      <c r="QWN1" s="225">
        <f>+'IN PHIẾU THU'!QWO1</f>
        <v>0</v>
      </c>
      <c r="QWO1" s="226"/>
      <c r="QWP1" s="226"/>
      <c r="QWQ1" s="227"/>
      <c r="QWR1" s="190"/>
      <c r="QWS1" s="190"/>
      <c r="QWT1" s="190"/>
      <c r="QWU1" s="190"/>
      <c r="QWV1" s="225">
        <f>+'IN PHIẾU THU'!QWW1</f>
        <v>0</v>
      </c>
      <c r="QWW1" s="226"/>
      <c r="QWX1" s="226"/>
      <c r="QWY1" s="227"/>
      <c r="QWZ1" s="190"/>
      <c r="QXA1" s="190"/>
      <c r="QXB1" s="190"/>
      <c r="QXC1" s="190"/>
      <c r="QXD1" s="225">
        <f>+'IN PHIẾU THU'!QXE1</f>
        <v>0</v>
      </c>
      <c r="QXE1" s="226"/>
      <c r="QXF1" s="226"/>
      <c r="QXG1" s="227"/>
      <c r="QXH1" s="190"/>
      <c r="QXI1" s="190"/>
      <c r="QXJ1" s="190"/>
      <c r="QXK1" s="190"/>
      <c r="QXL1" s="225">
        <f>+'IN PHIẾU THU'!QXM1</f>
        <v>0</v>
      </c>
      <c r="QXM1" s="226"/>
      <c r="QXN1" s="226"/>
      <c r="QXO1" s="227"/>
      <c r="QXP1" s="190"/>
      <c r="QXQ1" s="190"/>
      <c r="QXR1" s="190"/>
      <c r="QXS1" s="190"/>
      <c r="QXT1" s="225">
        <f>+'IN PHIẾU THU'!QXU1</f>
        <v>0</v>
      </c>
      <c r="QXU1" s="226"/>
      <c r="QXV1" s="226"/>
      <c r="QXW1" s="227"/>
      <c r="QXX1" s="190"/>
      <c r="QXY1" s="190"/>
      <c r="QXZ1" s="190"/>
      <c r="QYA1" s="190"/>
      <c r="QYB1" s="225">
        <f>+'IN PHIẾU THU'!QYC1</f>
        <v>0</v>
      </c>
      <c r="QYC1" s="226"/>
      <c r="QYD1" s="226"/>
      <c r="QYE1" s="227"/>
      <c r="QYF1" s="190"/>
      <c r="QYG1" s="190"/>
      <c r="QYH1" s="190"/>
      <c r="QYI1" s="190"/>
      <c r="QYJ1" s="225">
        <f>+'IN PHIẾU THU'!QYK1</f>
        <v>0</v>
      </c>
      <c r="QYK1" s="226"/>
      <c r="QYL1" s="226"/>
      <c r="QYM1" s="227"/>
      <c r="QYN1" s="190"/>
      <c r="QYO1" s="190"/>
      <c r="QYP1" s="190"/>
      <c r="QYQ1" s="190"/>
      <c r="QYR1" s="225">
        <f>+'IN PHIẾU THU'!QYS1</f>
        <v>0</v>
      </c>
      <c r="QYS1" s="226"/>
      <c r="QYT1" s="226"/>
      <c r="QYU1" s="227"/>
      <c r="QYV1" s="190"/>
      <c r="QYW1" s="190"/>
      <c r="QYX1" s="190"/>
      <c r="QYY1" s="190"/>
      <c r="QYZ1" s="225">
        <f>+'IN PHIẾU THU'!QZA1</f>
        <v>0</v>
      </c>
      <c r="QZA1" s="226"/>
      <c r="QZB1" s="226"/>
      <c r="QZC1" s="227"/>
      <c r="QZD1" s="190"/>
      <c r="QZE1" s="190"/>
      <c r="QZF1" s="190"/>
      <c r="QZG1" s="190"/>
      <c r="QZH1" s="225">
        <f>+'IN PHIẾU THU'!QZI1</f>
        <v>0</v>
      </c>
      <c r="QZI1" s="226"/>
      <c r="QZJ1" s="226"/>
      <c r="QZK1" s="227"/>
      <c r="QZL1" s="190"/>
      <c r="QZM1" s="190"/>
      <c r="QZN1" s="190"/>
      <c r="QZO1" s="190"/>
      <c r="QZP1" s="225">
        <f>+'IN PHIẾU THU'!QZQ1</f>
        <v>0</v>
      </c>
      <c r="QZQ1" s="226"/>
      <c r="QZR1" s="226"/>
      <c r="QZS1" s="227"/>
      <c r="QZT1" s="190"/>
      <c r="QZU1" s="190"/>
      <c r="QZV1" s="190"/>
      <c r="QZW1" s="190"/>
      <c r="QZX1" s="225">
        <f>+'IN PHIẾU THU'!QZY1</f>
        <v>0</v>
      </c>
      <c r="QZY1" s="226"/>
      <c r="QZZ1" s="226"/>
      <c r="RAA1" s="227"/>
      <c r="RAB1" s="190"/>
      <c r="RAC1" s="190"/>
      <c r="RAD1" s="190"/>
      <c r="RAE1" s="190"/>
      <c r="RAF1" s="225">
        <f>+'IN PHIẾU THU'!RAG1</f>
        <v>0</v>
      </c>
      <c r="RAG1" s="226"/>
      <c r="RAH1" s="226"/>
      <c r="RAI1" s="227"/>
      <c r="RAJ1" s="190"/>
      <c r="RAK1" s="190"/>
      <c r="RAL1" s="190"/>
      <c r="RAM1" s="190"/>
      <c r="RAN1" s="225">
        <f>+'IN PHIẾU THU'!RAO1</f>
        <v>0</v>
      </c>
      <c r="RAO1" s="226"/>
      <c r="RAP1" s="226"/>
      <c r="RAQ1" s="227"/>
      <c r="RAR1" s="190"/>
      <c r="RAS1" s="190"/>
      <c r="RAT1" s="190"/>
      <c r="RAU1" s="190"/>
      <c r="RAV1" s="225">
        <f>+'IN PHIẾU THU'!RAW1</f>
        <v>0</v>
      </c>
      <c r="RAW1" s="226"/>
      <c r="RAX1" s="226"/>
      <c r="RAY1" s="227"/>
      <c r="RAZ1" s="190"/>
      <c r="RBA1" s="190"/>
      <c r="RBB1" s="190"/>
      <c r="RBC1" s="190"/>
      <c r="RBD1" s="225">
        <f>+'IN PHIẾU THU'!RBE1</f>
        <v>0</v>
      </c>
      <c r="RBE1" s="226"/>
      <c r="RBF1" s="226"/>
      <c r="RBG1" s="227"/>
      <c r="RBH1" s="190"/>
      <c r="RBI1" s="190"/>
      <c r="RBJ1" s="190"/>
      <c r="RBK1" s="190"/>
      <c r="RBL1" s="225">
        <f>+'IN PHIẾU THU'!RBM1</f>
        <v>0</v>
      </c>
      <c r="RBM1" s="226"/>
      <c r="RBN1" s="226"/>
      <c r="RBO1" s="227"/>
      <c r="RBP1" s="190"/>
      <c r="RBQ1" s="190"/>
      <c r="RBR1" s="190"/>
      <c r="RBS1" s="190"/>
      <c r="RBT1" s="225">
        <f>+'IN PHIẾU THU'!RBU1</f>
        <v>0</v>
      </c>
      <c r="RBU1" s="226"/>
      <c r="RBV1" s="226"/>
      <c r="RBW1" s="227"/>
      <c r="RBX1" s="190"/>
      <c r="RBY1" s="190"/>
      <c r="RBZ1" s="190"/>
      <c r="RCA1" s="190"/>
      <c r="RCB1" s="225">
        <f>+'IN PHIẾU THU'!RCC1</f>
        <v>0</v>
      </c>
      <c r="RCC1" s="226"/>
      <c r="RCD1" s="226"/>
      <c r="RCE1" s="227"/>
      <c r="RCF1" s="190"/>
      <c r="RCG1" s="190"/>
      <c r="RCH1" s="190"/>
      <c r="RCI1" s="190"/>
      <c r="RCJ1" s="225">
        <f>+'IN PHIẾU THU'!RCK1</f>
        <v>0</v>
      </c>
      <c r="RCK1" s="226"/>
      <c r="RCL1" s="226"/>
      <c r="RCM1" s="227"/>
      <c r="RCN1" s="190"/>
      <c r="RCO1" s="190"/>
      <c r="RCP1" s="190"/>
      <c r="RCQ1" s="190"/>
      <c r="RCR1" s="225">
        <f>+'IN PHIẾU THU'!RCS1</f>
        <v>0</v>
      </c>
      <c r="RCS1" s="226"/>
      <c r="RCT1" s="226"/>
      <c r="RCU1" s="227"/>
      <c r="RCV1" s="190"/>
      <c r="RCW1" s="190"/>
      <c r="RCX1" s="190"/>
      <c r="RCY1" s="190"/>
      <c r="RCZ1" s="225">
        <f>+'IN PHIẾU THU'!RDA1</f>
        <v>0</v>
      </c>
      <c r="RDA1" s="226"/>
      <c r="RDB1" s="226"/>
      <c r="RDC1" s="227"/>
      <c r="RDD1" s="190"/>
      <c r="RDE1" s="190"/>
      <c r="RDF1" s="190"/>
      <c r="RDG1" s="190"/>
      <c r="RDH1" s="225">
        <f>+'IN PHIẾU THU'!RDI1</f>
        <v>0</v>
      </c>
      <c r="RDI1" s="226"/>
      <c r="RDJ1" s="226"/>
      <c r="RDK1" s="227"/>
      <c r="RDL1" s="190"/>
      <c r="RDM1" s="190"/>
      <c r="RDN1" s="190"/>
      <c r="RDO1" s="190"/>
      <c r="RDP1" s="225">
        <f>+'IN PHIẾU THU'!RDQ1</f>
        <v>0</v>
      </c>
      <c r="RDQ1" s="226"/>
      <c r="RDR1" s="226"/>
      <c r="RDS1" s="227"/>
      <c r="RDT1" s="190"/>
      <c r="RDU1" s="190"/>
      <c r="RDV1" s="190"/>
      <c r="RDW1" s="190"/>
      <c r="RDX1" s="225">
        <f>+'IN PHIẾU THU'!RDY1</f>
        <v>0</v>
      </c>
      <c r="RDY1" s="226"/>
      <c r="RDZ1" s="226"/>
      <c r="REA1" s="227"/>
      <c r="REB1" s="190"/>
      <c r="REC1" s="190"/>
      <c r="RED1" s="190"/>
      <c r="REE1" s="190"/>
      <c r="REF1" s="225">
        <f>+'IN PHIẾU THU'!REG1</f>
        <v>0</v>
      </c>
      <c r="REG1" s="226"/>
      <c r="REH1" s="226"/>
      <c r="REI1" s="227"/>
      <c r="REJ1" s="190"/>
      <c r="REK1" s="190"/>
      <c r="REL1" s="190"/>
      <c r="REM1" s="190"/>
      <c r="REN1" s="225">
        <f>+'IN PHIẾU THU'!REO1</f>
        <v>0</v>
      </c>
      <c r="REO1" s="226"/>
      <c r="REP1" s="226"/>
      <c r="REQ1" s="227"/>
      <c r="RER1" s="190"/>
      <c r="RES1" s="190"/>
      <c r="RET1" s="190"/>
      <c r="REU1" s="190"/>
      <c r="REV1" s="225">
        <f>+'IN PHIẾU THU'!REW1</f>
        <v>0</v>
      </c>
      <c r="REW1" s="226"/>
      <c r="REX1" s="226"/>
      <c r="REY1" s="227"/>
      <c r="REZ1" s="190"/>
      <c r="RFA1" s="190"/>
      <c r="RFB1" s="190"/>
      <c r="RFC1" s="190"/>
      <c r="RFD1" s="225">
        <f>+'IN PHIẾU THU'!RFE1</f>
        <v>0</v>
      </c>
      <c r="RFE1" s="226"/>
      <c r="RFF1" s="226"/>
      <c r="RFG1" s="227"/>
      <c r="RFH1" s="190"/>
      <c r="RFI1" s="190"/>
      <c r="RFJ1" s="190"/>
      <c r="RFK1" s="190"/>
      <c r="RFL1" s="225">
        <f>+'IN PHIẾU THU'!RFM1</f>
        <v>0</v>
      </c>
      <c r="RFM1" s="226"/>
      <c r="RFN1" s="226"/>
      <c r="RFO1" s="227"/>
      <c r="RFP1" s="190"/>
      <c r="RFQ1" s="190"/>
      <c r="RFR1" s="190"/>
      <c r="RFS1" s="190"/>
      <c r="RFT1" s="225">
        <f>+'IN PHIẾU THU'!RFU1</f>
        <v>0</v>
      </c>
      <c r="RFU1" s="226"/>
      <c r="RFV1" s="226"/>
      <c r="RFW1" s="227"/>
      <c r="RFX1" s="190"/>
      <c r="RFY1" s="190"/>
      <c r="RFZ1" s="190"/>
      <c r="RGA1" s="190"/>
      <c r="RGB1" s="225">
        <f>+'IN PHIẾU THU'!RGC1</f>
        <v>0</v>
      </c>
      <c r="RGC1" s="226"/>
      <c r="RGD1" s="226"/>
      <c r="RGE1" s="227"/>
      <c r="RGF1" s="190"/>
      <c r="RGG1" s="190"/>
      <c r="RGH1" s="190"/>
      <c r="RGI1" s="190"/>
      <c r="RGJ1" s="225">
        <f>+'IN PHIẾU THU'!RGK1</f>
        <v>0</v>
      </c>
      <c r="RGK1" s="226"/>
      <c r="RGL1" s="226"/>
      <c r="RGM1" s="227"/>
      <c r="RGN1" s="190"/>
      <c r="RGO1" s="190"/>
      <c r="RGP1" s="190"/>
      <c r="RGQ1" s="190"/>
      <c r="RGR1" s="225">
        <f>+'IN PHIẾU THU'!RGS1</f>
        <v>0</v>
      </c>
      <c r="RGS1" s="226"/>
      <c r="RGT1" s="226"/>
      <c r="RGU1" s="227"/>
      <c r="RGV1" s="190"/>
      <c r="RGW1" s="190"/>
      <c r="RGX1" s="190"/>
      <c r="RGY1" s="190"/>
      <c r="RGZ1" s="225">
        <f>+'IN PHIẾU THU'!RHA1</f>
        <v>0</v>
      </c>
      <c r="RHA1" s="226"/>
      <c r="RHB1" s="226"/>
      <c r="RHC1" s="227"/>
      <c r="RHD1" s="190"/>
      <c r="RHE1" s="190"/>
      <c r="RHF1" s="190"/>
      <c r="RHG1" s="190"/>
      <c r="RHH1" s="225">
        <f>+'IN PHIẾU THU'!RHI1</f>
        <v>0</v>
      </c>
      <c r="RHI1" s="226"/>
      <c r="RHJ1" s="226"/>
      <c r="RHK1" s="227"/>
      <c r="RHL1" s="190"/>
      <c r="RHM1" s="190"/>
      <c r="RHN1" s="190"/>
      <c r="RHO1" s="190"/>
      <c r="RHP1" s="225">
        <f>+'IN PHIẾU THU'!RHQ1</f>
        <v>0</v>
      </c>
      <c r="RHQ1" s="226"/>
      <c r="RHR1" s="226"/>
      <c r="RHS1" s="227"/>
      <c r="RHT1" s="190"/>
      <c r="RHU1" s="190"/>
      <c r="RHV1" s="190"/>
      <c r="RHW1" s="190"/>
      <c r="RHX1" s="225">
        <f>+'IN PHIẾU THU'!RHY1</f>
        <v>0</v>
      </c>
      <c r="RHY1" s="226"/>
      <c r="RHZ1" s="226"/>
      <c r="RIA1" s="227"/>
      <c r="RIB1" s="190"/>
      <c r="RIC1" s="190"/>
      <c r="RID1" s="190"/>
      <c r="RIE1" s="190"/>
      <c r="RIF1" s="225">
        <f>+'IN PHIẾU THU'!RIG1</f>
        <v>0</v>
      </c>
      <c r="RIG1" s="226"/>
      <c r="RIH1" s="226"/>
      <c r="RII1" s="227"/>
      <c r="RIJ1" s="190"/>
      <c r="RIK1" s="190"/>
      <c r="RIL1" s="190"/>
      <c r="RIM1" s="190"/>
      <c r="RIN1" s="225">
        <f>+'IN PHIẾU THU'!RIO1</f>
        <v>0</v>
      </c>
      <c r="RIO1" s="226"/>
      <c r="RIP1" s="226"/>
      <c r="RIQ1" s="227"/>
      <c r="RIR1" s="190"/>
      <c r="RIS1" s="190"/>
      <c r="RIT1" s="190"/>
      <c r="RIU1" s="190"/>
      <c r="RIV1" s="225">
        <f>+'IN PHIẾU THU'!RIW1</f>
        <v>0</v>
      </c>
      <c r="RIW1" s="226"/>
      <c r="RIX1" s="226"/>
      <c r="RIY1" s="227"/>
      <c r="RIZ1" s="190"/>
      <c r="RJA1" s="190"/>
      <c r="RJB1" s="190"/>
      <c r="RJC1" s="190"/>
      <c r="RJD1" s="225">
        <f>+'IN PHIẾU THU'!RJE1</f>
        <v>0</v>
      </c>
      <c r="RJE1" s="226"/>
      <c r="RJF1" s="226"/>
      <c r="RJG1" s="227"/>
      <c r="RJH1" s="190"/>
      <c r="RJI1" s="190"/>
      <c r="RJJ1" s="190"/>
      <c r="RJK1" s="190"/>
      <c r="RJL1" s="225">
        <f>+'IN PHIẾU THU'!RJM1</f>
        <v>0</v>
      </c>
      <c r="RJM1" s="226"/>
      <c r="RJN1" s="226"/>
      <c r="RJO1" s="227"/>
      <c r="RJP1" s="190"/>
      <c r="RJQ1" s="190"/>
      <c r="RJR1" s="190"/>
      <c r="RJS1" s="190"/>
      <c r="RJT1" s="225">
        <f>+'IN PHIẾU THU'!RJU1</f>
        <v>0</v>
      </c>
      <c r="RJU1" s="226"/>
      <c r="RJV1" s="226"/>
      <c r="RJW1" s="227"/>
      <c r="RJX1" s="190"/>
      <c r="RJY1" s="190"/>
      <c r="RJZ1" s="190"/>
      <c r="RKA1" s="190"/>
      <c r="RKB1" s="225">
        <f>+'IN PHIẾU THU'!RKC1</f>
        <v>0</v>
      </c>
      <c r="RKC1" s="226"/>
      <c r="RKD1" s="226"/>
      <c r="RKE1" s="227"/>
      <c r="RKF1" s="190"/>
      <c r="RKG1" s="190"/>
      <c r="RKH1" s="190"/>
      <c r="RKI1" s="190"/>
      <c r="RKJ1" s="225">
        <f>+'IN PHIẾU THU'!RKK1</f>
        <v>0</v>
      </c>
      <c r="RKK1" s="226"/>
      <c r="RKL1" s="226"/>
      <c r="RKM1" s="227"/>
      <c r="RKN1" s="190"/>
      <c r="RKO1" s="190"/>
      <c r="RKP1" s="190"/>
      <c r="RKQ1" s="190"/>
      <c r="RKR1" s="225">
        <f>+'IN PHIẾU THU'!RKS1</f>
        <v>0</v>
      </c>
      <c r="RKS1" s="226"/>
      <c r="RKT1" s="226"/>
      <c r="RKU1" s="227"/>
      <c r="RKV1" s="190"/>
      <c r="RKW1" s="190"/>
      <c r="RKX1" s="190"/>
      <c r="RKY1" s="190"/>
      <c r="RKZ1" s="225">
        <f>+'IN PHIẾU THU'!RLA1</f>
        <v>0</v>
      </c>
      <c r="RLA1" s="226"/>
      <c r="RLB1" s="226"/>
      <c r="RLC1" s="227"/>
      <c r="RLD1" s="190"/>
      <c r="RLE1" s="190"/>
      <c r="RLF1" s="190"/>
      <c r="RLG1" s="190"/>
      <c r="RLH1" s="225">
        <f>+'IN PHIẾU THU'!RLI1</f>
        <v>0</v>
      </c>
      <c r="RLI1" s="226"/>
      <c r="RLJ1" s="226"/>
      <c r="RLK1" s="227"/>
      <c r="RLL1" s="190"/>
      <c r="RLM1" s="190"/>
      <c r="RLN1" s="190"/>
      <c r="RLO1" s="190"/>
      <c r="RLP1" s="225">
        <f>+'IN PHIẾU THU'!RLQ1</f>
        <v>0</v>
      </c>
      <c r="RLQ1" s="226"/>
      <c r="RLR1" s="226"/>
      <c r="RLS1" s="227"/>
      <c r="RLT1" s="190"/>
      <c r="RLU1" s="190"/>
      <c r="RLV1" s="190"/>
      <c r="RLW1" s="190"/>
      <c r="RLX1" s="225">
        <f>+'IN PHIẾU THU'!RLY1</f>
        <v>0</v>
      </c>
      <c r="RLY1" s="226"/>
      <c r="RLZ1" s="226"/>
      <c r="RMA1" s="227"/>
      <c r="RMB1" s="190"/>
      <c r="RMC1" s="190"/>
      <c r="RMD1" s="190"/>
      <c r="RME1" s="190"/>
      <c r="RMF1" s="225">
        <f>+'IN PHIẾU THU'!RMG1</f>
        <v>0</v>
      </c>
      <c r="RMG1" s="226"/>
      <c r="RMH1" s="226"/>
      <c r="RMI1" s="227"/>
      <c r="RMJ1" s="190"/>
      <c r="RMK1" s="190"/>
      <c r="RML1" s="190"/>
      <c r="RMM1" s="190"/>
      <c r="RMN1" s="225">
        <f>+'IN PHIẾU THU'!RMO1</f>
        <v>0</v>
      </c>
      <c r="RMO1" s="226"/>
      <c r="RMP1" s="226"/>
      <c r="RMQ1" s="227"/>
      <c r="RMR1" s="190"/>
      <c r="RMS1" s="190"/>
      <c r="RMT1" s="190"/>
      <c r="RMU1" s="190"/>
      <c r="RMV1" s="225">
        <f>+'IN PHIẾU THU'!RMW1</f>
        <v>0</v>
      </c>
      <c r="RMW1" s="226"/>
      <c r="RMX1" s="226"/>
      <c r="RMY1" s="227"/>
      <c r="RMZ1" s="190"/>
      <c r="RNA1" s="190"/>
      <c r="RNB1" s="190"/>
      <c r="RNC1" s="190"/>
      <c r="RND1" s="225">
        <f>+'IN PHIẾU THU'!RNE1</f>
        <v>0</v>
      </c>
      <c r="RNE1" s="226"/>
      <c r="RNF1" s="226"/>
      <c r="RNG1" s="227"/>
      <c r="RNH1" s="190"/>
      <c r="RNI1" s="190"/>
      <c r="RNJ1" s="190"/>
      <c r="RNK1" s="190"/>
      <c r="RNL1" s="225">
        <f>+'IN PHIẾU THU'!RNM1</f>
        <v>0</v>
      </c>
      <c r="RNM1" s="226"/>
      <c r="RNN1" s="226"/>
      <c r="RNO1" s="227"/>
      <c r="RNP1" s="190"/>
      <c r="RNQ1" s="190"/>
      <c r="RNR1" s="190"/>
      <c r="RNS1" s="190"/>
      <c r="RNT1" s="225">
        <f>+'IN PHIẾU THU'!RNU1</f>
        <v>0</v>
      </c>
      <c r="RNU1" s="226"/>
      <c r="RNV1" s="226"/>
      <c r="RNW1" s="227"/>
      <c r="RNX1" s="190"/>
      <c r="RNY1" s="190"/>
      <c r="RNZ1" s="190"/>
      <c r="ROA1" s="190"/>
      <c r="ROB1" s="225">
        <f>+'IN PHIẾU THU'!ROC1</f>
        <v>0</v>
      </c>
      <c r="ROC1" s="226"/>
      <c r="ROD1" s="226"/>
      <c r="ROE1" s="227"/>
      <c r="ROF1" s="190"/>
      <c r="ROG1" s="190"/>
      <c r="ROH1" s="190"/>
      <c r="ROI1" s="190"/>
      <c r="ROJ1" s="225">
        <f>+'IN PHIẾU THU'!ROK1</f>
        <v>0</v>
      </c>
      <c r="ROK1" s="226"/>
      <c r="ROL1" s="226"/>
      <c r="ROM1" s="227"/>
      <c r="RON1" s="190"/>
      <c r="ROO1" s="190"/>
      <c r="ROP1" s="190"/>
      <c r="ROQ1" s="190"/>
      <c r="ROR1" s="225">
        <f>+'IN PHIẾU THU'!ROS1</f>
        <v>0</v>
      </c>
      <c r="ROS1" s="226"/>
      <c r="ROT1" s="226"/>
      <c r="ROU1" s="227"/>
      <c r="ROV1" s="190"/>
      <c r="ROW1" s="190"/>
      <c r="ROX1" s="190"/>
      <c r="ROY1" s="190"/>
      <c r="ROZ1" s="225">
        <f>+'IN PHIẾU THU'!RPA1</f>
        <v>0</v>
      </c>
      <c r="RPA1" s="226"/>
      <c r="RPB1" s="226"/>
      <c r="RPC1" s="227"/>
      <c r="RPD1" s="190"/>
      <c r="RPE1" s="190"/>
      <c r="RPF1" s="190"/>
      <c r="RPG1" s="190"/>
      <c r="RPH1" s="225">
        <f>+'IN PHIẾU THU'!RPI1</f>
        <v>0</v>
      </c>
      <c r="RPI1" s="226"/>
      <c r="RPJ1" s="226"/>
      <c r="RPK1" s="227"/>
      <c r="RPL1" s="190"/>
      <c r="RPM1" s="190"/>
      <c r="RPN1" s="190"/>
      <c r="RPO1" s="190"/>
      <c r="RPP1" s="225">
        <f>+'IN PHIẾU THU'!RPQ1</f>
        <v>0</v>
      </c>
      <c r="RPQ1" s="226"/>
      <c r="RPR1" s="226"/>
      <c r="RPS1" s="227"/>
      <c r="RPT1" s="190"/>
      <c r="RPU1" s="190"/>
      <c r="RPV1" s="190"/>
      <c r="RPW1" s="190"/>
      <c r="RPX1" s="225">
        <f>+'IN PHIẾU THU'!RPY1</f>
        <v>0</v>
      </c>
      <c r="RPY1" s="226"/>
      <c r="RPZ1" s="226"/>
      <c r="RQA1" s="227"/>
      <c r="RQB1" s="190"/>
      <c r="RQC1" s="190"/>
      <c r="RQD1" s="190"/>
      <c r="RQE1" s="190"/>
      <c r="RQF1" s="225">
        <f>+'IN PHIẾU THU'!RQG1</f>
        <v>0</v>
      </c>
      <c r="RQG1" s="226"/>
      <c r="RQH1" s="226"/>
      <c r="RQI1" s="227"/>
      <c r="RQJ1" s="190"/>
      <c r="RQK1" s="190"/>
      <c r="RQL1" s="190"/>
      <c r="RQM1" s="190"/>
      <c r="RQN1" s="225">
        <f>+'IN PHIẾU THU'!RQO1</f>
        <v>0</v>
      </c>
      <c r="RQO1" s="226"/>
      <c r="RQP1" s="226"/>
      <c r="RQQ1" s="227"/>
      <c r="RQR1" s="190"/>
      <c r="RQS1" s="190"/>
      <c r="RQT1" s="190"/>
      <c r="RQU1" s="190"/>
      <c r="RQV1" s="225">
        <f>+'IN PHIẾU THU'!RQW1</f>
        <v>0</v>
      </c>
      <c r="RQW1" s="226"/>
      <c r="RQX1" s="226"/>
      <c r="RQY1" s="227"/>
      <c r="RQZ1" s="190"/>
      <c r="RRA1" s="190"/>
      <c r="RRB1" s="190"/>
      <c r="RRC1" s="190"/>
      <c r="RRD1" s="225">
        <f>+'IN PHIẾU THU'!RRE1</f>
        <v>0</v>
      </c>
      <c r="RRE1" s="226"/>
      <c r="RRF1" s="226"/>
      <c r="RRG1" s="227"/>
      <c r="RRH1" s="190"/>
      <c r="RRI1" s="190"/>
      <c r="RRJ1" s="190"/>
      <c r="RRK1" s="190"/>
      <c r="RRL1" s="225">
        <f>+'IN PHIẾU THU'!RRM1</f>
        <v>0</v>
      </c>
      <c r="RRM1" s="226"/>
      <c r="RRN1" s="226"/>
      <c r="RRO1" s="227"/>
      <c r="RRP1" s="190"/>
      <c r="RRQ1" s="190"/>
      <c r="RRR1" s="190"/>
      <c r="RRS1" s="190"/>
      <c r="RRT1" s="225">
        <f>+'IN PHIẾU THU'!RRU1</f>
        <v>0</v>
      </c>
      <c r="RRU1" s="226"/>
      <c r="RRV1" s="226"/>
      <c r="RRW1" s="227"/>
      <c r="RRX1" s="190"/>
      <c r="RRY1" s="190"/>
      <c r="RRZ1" s="190"/>
      <c r="RSA1" s="190"/>
      <c r="RSB1" s="225">
        <f>+'IN PHIẾU THU'!RSC1</f>
        <v>0</v>
      </c>
      <c r="RSC1" s="226"/>
      <c r="RSD1" s="226"/>
      <c r="RSE1" s="227"/>
      <c r="RSF1" s="190"/>
      <c r="RSG1" s="190"/>
      <c r="RSH1" s="190"/>
      <c r="RSI1" s="190"/>
      <c r="RSJ1" s="225">
        <f>+'IN PHIẾU THU'!RSK1</f>
        <v>0</v>
      </c>
      <c r="RSK1" s="226"/>
      <c r="RSL1" s="226"/>
      <c r="RSM1" s="227"/>
      <c r="RSN1" s="190"/>
      <c r="RSO1" s="190"/>
      <c r="RSP1" s="190"/>
      <c r="RSQ1" s="190"/>
      <c r="RSR1" s="225">
        <f>+'IN PHIẾU THU'!RSS1</f>
        <v>0</v>
      </c>
      <c r="RSS1" s="226"/>
      <c r="RST1" s="226"/>
      <c r="RSU1" s="227"/>
      <c r="RSV1" s="190"/>
      <c r="RSW1" s="190"/>
      <c r="RSX1" s="190"/>
      <c r="RSY1" s="190"/>
      <c r="RSZ1" s="225">
        <f>+'IN PHIẾU THU'!RTA1</f>
        <v>0</v>
      </c>
      <c r="RTA1" s="226"/>
      <c r="RTB1" s="226"/>
      <c r="RTC1" s="227"/>
      <c r="RTD1" s="190"/>
      <c r="RTE1" s="190"/>
      <c r="RTF1" s="190"/>
      <c r="RTG1" s="190"/>
      <c r="RTH1" s="225">
        <f>+'IN PHIẾU THU'!RTI1</f>
        <v>0</v>
      </c>
      <c r="RTI1" s="226"/>
      <c r="RTJ1" s="226"/>
      <c r="RTK1" s="227"/>
      <c r="RTL1" s="190"/>
      <c r="RTM1" s="190"/>
      <c r="RTN1" s="190"/>
      <c r="RTO1" s="190"/>
      <c r="RTP1" s="225">
        <f>+'IN PHIẾU THU'!RTQ1</f>
        <v>0</v>
      </c>
      <c r="RTQ1" s="226"/>
      <c r="RTR1" s="226"/>
      <c r="RTS1" s="227"/>
      <c r="RTT1" s="190"/>
      <c r="RTU1" s="190"/>
      <c r="RTV1" s="190"/>
      <c r="RTW1" s="190"/>
      <c r="RTX1" s="225">
        <f>+'IN PHIẾU THU'!RTY1</f>
        <v>0</v>
      </c>
      <c r="RTY1" s="226"/>
      <c r="RTZ1" s="226"/>
      <c r="RUA1" s="227"/>
      <c r="RUB1" s="190"/>
      <c r="RUC1" s="190"/>
      <c r="RUD1" s="190"/>
      <c r="RUE1" s="190"/>
      <c r="RUF1" s="225">
        <f>+'IN PHIẾU THU'!RUG1</f>
        <v>0</v>
      </c>
      <c r="RUG1" s="226"/>
      <c r="RUH1" s="226"/>
      <c r="RUI1" s="227"/>
      <c r="RUJ1" s="190"/>
      <c r="RUK1" s="190"/>
      <c r="RUL1" s="190"/>
      <c r="RUM1" s="190"/>
      <c r="RUN1" s="225">
        <f>+'IN PHIẾU THU'!RUO1</f>
        <v>0</v>
      </c>
      <c r="RUO1" s="226"/>
      <c r="RUP1" s="226"/>
      <c r="RUQ1" s="227"/>
      <c r="RUR1" s="190"/>
      <c r="RUS1" s="190"/>
      <c r="RUT1" s="190"/>
      <c r="RUU1" s="190"/>
      <c r="RUV1" s="225">
        <f>+'IN PHIẾU THU'!RUW1</f>
        <v>0</v>
      </c>
      <c r="RUW1" s="226"/>
      <c r="RUX1" s="226"/>
      <c r="RUY1" s="227"/>
      <c r="RUZ1" s="190"/>
      <c r="RVA1" s="190"/>
      <c r="RVB1" s="190"/>
      <c r="RVC1" s="190"/>
      <c r="RVD1" s="225">
        <f>+'IN PHIẾU THU'!RVE1</f>
        <v>0</v>
      </c>
      <c r="RVE1" s="226"/>
      <c r="RVF1" s="226"/>
      <c r="RVG1" s="227"/>
      <c r="RVH1" s="190"/>
      <c r="RVI1" s="190"/>
      <c r="RVJ1" s="190"/>
      <c r="RVK1" s="190"/>
      <c r="RVL1" s="225">
        <f>+'IN PHIẾU THU'!RVM1</f>
        <v>0</v>
      </c>
      <c r="RVM1" s="226"/>
      <c r="RVN1" s="226"/>
      <c r="RVO1" s="227"/>
      <c r="RVP1" s="190"/>
      <c r="RVQ1" s="190"/>
      <c r="RVR1" s="190"/>
      <c r="RVS1" s="190"/>
      <c r="RVT1" s="225">
        <f>+'IN PHIẾU THU'!RVU1</f>
        <v>0</v>
      </c>
      <c r="RVU1" s="226"/>
      <c r="RVV1" s="226"/>
      <c r="RVW1" s="227"/>
      <c r="RVX1" s="190"/>
      <c r="RVY1" s="190"/>
      <c r="RVZ1" s="190"/>
      <c r="RWA1" s="190"/>
      <c r="RWB1" s="225">
        <f>+'IN PHIẾU THU'!RWC1</f>
        <v>0</v>
      </c>
      <c r="RWC1" s="226"/>
      <c r="RWD1" s="226"/>
      <c r="RWE1" s="227"/>
      <c r="RWF1" s="190"/>
      <c r="RWG1" s="190"/>
      <c r="RWH1" s="190"/>
      <c r="RWI1" s="190"/>
      <c r="RWJ1" s="225">
        <f>+'IN PHIẾU THU'!RWK1</f>
        <v>0</v>
      </c>
      <c r="RWK1" s="226"/>
      <c r="RWL1" s="226"/>
      <c r="RWM1" s="227"/>
      <c r="RWN1" s="190"/>
      <c r="RWO1" s="190"/>
      <c r="RWP1" s="190"/>
      <c r="RWQ1" s="190"/>
      <c r="RWR1" s="225">
        <f>+'IN PHIẾU THU'!RWS1</f>
        <v>0</v>
      </c>
      <c r="RWS1" s="226"/>
      <c r="RWT1" s="226"/>
      <c r="RWU1" s="227"/>
      <c r="RWV1" s="190"/>
      <c r="RWW1" s="190"/>
      <c r="RWX1" s="190"/>
      <c r="RWY1" s="190"/>
      <c r="RWZ1" s="225">
        <f>+'IN PHIẾU THU'!RXA1</f>
        <v>0</v>
      </c>
      <c r="RXA1" s="226"/>
      <c r="RXB1" s="226"/>
      <c r="RXC1" s="227"/>
      <c r="RXD1" s="190"/>
      <c r="RXE1" s="190"/>
      <c r="RXF1" s="190"/>
      <c r="RXG1" s="190"/>
      <c r="RXH1" s="225">
        <f>+'IN PHIẾU THU'!RXI1</f>
        <v>0</v>
      </c>
      <c r="RXI1" s="226"/>
      <c r="RXJ1" s="226"/>
      <c r="RXK1" s="227"/>
      <c r="RXL1" s="190"/>
      <c r="RXM1" s="190"/>
      <c r="RXN1" s="190"/>
      <c r="RXO1" s="190"/>
      <c r="RXP1" s="225">
        <f>+'IN PHIẾU THU'!RXQ1</f>
        <v>0</v>
      </c>
      <c r="RXQ1" s="226"/>
      <c r="RXR1" s="226"/>
      <c r="RXS1" s="227"/>
      <c r="RXT1" s="190"/>
      <c r="RXU1" s="190"/>
      <c r="RXV1" s="190"/>
      <c r="RXW1" s="190"/>
      <c r="RXX1" s="225">
        <f>+'IN PHIẾU THU'!RXY1</f>
        <v>0</v>
      </c>
      <c r="RXY1" s="226"/>
      <c r="RXZ1" s="226"/>
      <c r="RYA1" s="227"/>
      <c r="RYB1" s="190"/>
      <c r="RYC1" s="190"/>
      <c r="RYD1" s="190"/>
      <c r="RYE1" s="190"/>
      <c r="RYF1" s="225">
        <f>+'IN PHIẾU THU'!RYG1</f>
        <v>0</v>
      </c>
      <c r="RYG1" s="226"/>
      <c r="RYH1" s="226"/>
      <c r="RYI1" s="227"/>
      <c r="RYJ1" s="190"/>
      <c r="RYK1" s="190"/>
      <c r="RYL1" s="190"/>
      <c r="RYM1" s="190"/>
      <c r="RYN1" s="225">
        <f>+'IN PHIẾU THU'!RYO1</f>
        <v>0</v>
      </c>
      <c r="RYO1" s="226"/>
      <c r="RYP1" s="226"/>
      <c r="RYQ1" s="227"/>
      <c r="RYR1" s="190"/>
      <c r="RYS1" s="190"/>
      <c r="RYT1" s="190"/>
      <c r="RYU1" s="190"/>
      <c r="RYV1" s="225">
        <f>+'IN PHIẾU THU'!RYW1</f>
        <v>0</v>
      </c>
      <c r="RYW1" s="226"/>
      <c r="RYX1" s="226"/>
      <c r="RYY1" s="227"/>
      <c r="RYZ1" s="190"/>
      <c r="RZA1" s="190"/>
      <c r="RZB1" s="190"/>
      <c r="RZC1" s="190"/>
      <c r="RZD1" s="225">
        <f>+'IN PHIẾU THU'!RZE1</f>
        <v>0</v>
      </c>
      <c r="RZE1" s="226"/>
      <c r="RZF1" s="226"/>
      <c r="RZG1" s="227"/>
      <c r="RZH1" s="190"/>
      <c r="RZI1" s="190"/>
      <c r="RZJ1" s="190"/>
      <c r="RZK1" s="190"/>
      <c r="RZL1" s="225">
        <f>+'IN PHIẾU THU'!RZM1</f>
        <v>0</v>
      </c>
      <c r="RZM1" s="226"/>
      <c r="RZN1" s="226"/>
      <c r="RZO1" s="227"/>
      <c r="RZP1" s="190"/>
      <c r="RZQ1" s="190"/>
      <c r="RZR1" s="190"/>
      <c r="RZS1" s="190"/>
      <c r="RZT1" s="225">
        <f>+'IN PHIẾU THU'!RZU1</f>
        <v>0</v>
      </c>
      <c r="RZU1" s="226"/>
      <c r="RZV1" s="226"/>
      <c r="RZW1" s="227"/>
      <c r="RZX1" s="190"/>
      <c r="RZY1" s="190"/>
      <c r="RZZ1" s="190"/>
      <c r="SAA1" s="190"/>
      <c r="SAB1" s="225">
        <f>+'IN PHIẾU THU'!SAC1</f>
        <v>0</v>
      </c>
      <c r="SAC1" s="226"/>
      <c r="SAD1" s="226"/>
      <c r="SAE1" s="227"/>
      <c r="SAF1" s="190"/>
      <c r="SAG1" s="190"/>
      <c r="SAH1" s="190"/>
      <c r="SAI1" s="190"/>
      <c r="SAJ1" s="225">
        <f>+'IN PHIẾU THU'!SAK1</f>
        <v>0</v>
      </c>
      <c r="SAK1" s="226"/>
      <c r="SAL1" s="226"/>
      <c r="SAM1" s="227"/>
      <c r="SAN1" s="190"/>
      <c r="SAO1" s="190"/>
      <c r="SAP1" s="190"/>
      <c r="SAQ1" s="190"/>
      <c r="SAR1" s="225">
        <f>+'IN PHIẾU THU'!SAS1</f>
        <v>0</v>
      </c>
      <c r="SAS1" s="226"/>
      <c r="SAT1" s="226"/>
      <c r="SAU1" s="227"/>
      <c r="SAV1" s="190"/>
      <c r="SAW1" s="190"/>
      <c r="SAX1" s="190"/>
      <c r="SAY1" s="190"/>
      <c r="SAZ1" s="225">
        <f>+'IN PHIẾU THU'!SBA1</f>
        <v>0</v>
      </c>
      <c r="SBA1" s="226"/>
      <c r="SBB1" s="226"/>
      <c r="SBC1" s="227"/>
      <c r="SBD1" s="190"/>
      <c r="SBE1" s="190"/>
      <c r="SBF1" s="190"/>
      <c r="SBG1" s="190"/>
      <c r="SBH1" s="225">
        <f>+'IN PHIẾU THU'!SBI1</f>
        <v>0</v>
      </c>
      <c r="SBI1" s="226"/>
      <c r="SBJ1" s="226"/>
      <c r="SBK1" s="227"/>
      <c r="SBL1" s="190"/>
      <c r="SBM1" s="190"/>
      <c r="SBN1" s="190"/>
      <c r="SBO1" s="190"/>
      <c r="SBP1" s="225">
        <f>+'IN PHIẾU THU'!SBQ1</f>
        <v>0</v>
      </c>
      <c r="SBQ1" s="226"/>
      <c r="SBR1" s="226"/>
      <c r="SBS1" s="227"/>
      <c r="SBT1" s="190"/>
      <c r="SBU1" s="190"/>
      <c r="SBV1" s="190"/>
      <c r="SBW1" s="190"/>
      <c r="SBX1" s="225">
        <f>+'IN PHIẾU THU'!SBY1</f>
        <v>0</v>
      </c>
      <c r="SBY1" s="226"/>
      <c r="SBZ1" s="226"/>
      <c r="SCA1" s="227"/>
      <c r="SCB1" s="190"/>
      <c r="SCC1" s="190"/>
      <c r="SCD1" s="190"/>
      <c r="SCE1" s="190"/>
      <c r="SCF1" s="225">
        <f>+'IN PHIẾU THU'!SCG1</f>
        <v>0</v>
      </c>
      <c r="SCG1" s="226"/>
      <c r="SCH1" s="226"/>
      <c r="SCI1" s="227"/>
      <c r="SCJ1" s="190"/>
      <c r="SCK1" s="190"/>
      <c r="SCL1" s="190"/>
      <c r="SCM1" s="190"/>
      <c r="SCN1" s="225">
        <f>+'IN PHIẾU THU'!SCO1</f>
        <v>0</v>
      </c>
      <c r="SCO1" s="226"/>
      <c r="SCP1" s="226"/>
      <c r="SCQ1" s="227"/>
      <c r="SCR1" s="190"/>
      <c r="SCS1" s="190"/>
      <c r="SCT1" s="190"/>
      <c r="SCU1" s="190"/>
      <c r="SCV1" s="225">
        <f>+'IN PHIẾU THU'!SCW1</f>
        <v>0</v>
      </c>
      <c r="SCW1" s="226"/>
      <c r="SCX1" s="226"/>
      <c r="SCY1" s="227"/>
      <c r="SCZ1" s="190"/>
      <c r="SDA1" s="190"/>
      <c r="SDB1" s="190"/>
      <c r="SDC1" s="190"/>
      <c r="SDD1" s="225">
        <f>+'IN PHIẾU THU'!SDE1</f>
        <v>0</v>
      </c>
      <c r="SDE1" s="226"/>
      <c r="SDF1" s="226"/>
      <c r="SDG1" s="227"/>
      <c r="SDH1" s="190"/>
      <c r="SDI1" s="190"/>
      <c r="SDJ1" s="190"/>
      <c r="SDK1" s="190"/>
      <c r="SDL1" s="225">
        <f>+'IN PHIẾU THU'!SDM1</f>
        <v>0</v>
      </c>
      <c r="SDM1" s="226"/>
      <c r="SDN1" s="226"/>
      <c r="SDO1" s="227"/>
      <c r="SDP1" s="190"/>
      <c r="SDQ1" s="190"/>
      <c r="SDR1" s="190"/>
      <c r="SDS1" s="190"/>
      <c r="SDT1" s="225">
        <f>+'IN PHIẾU THU'!SDU1</f>
        <v>0</v>
      </c>
      <c r="SDU1" s="226"/>
      <c r="SDV1" s="226"/>
      <c r="SDW1" s="227"/>
      <c r="SDX1" s="190"/>
      <c r="SDY1" s="190"/>
      <c r="SDZ1" s="190"/>
      <c r="SEA1" s="190"/>
      <c r="SEB1" s="225">
        <f>+'IN PHIẾU THU'!SEC1</f>
        <v>0</v>
      </c>
      <c r="SEC1" s="226"/>
      <c r="SED1" s="226"/>
      <c r="SEE1" s="227"/>
      <c r="SEF1" s="190"/>
      <c r="SEG1" s="190"/>
      <c r="SEH1" s="190"/>
      <c r="SEI1" s="190"/>
      <c r="SEJ1" s="225">
        <f>+'IN PHIẾU THU'!SEK1</f>
        <v>0</v>
      </c>
      <c r="SEK1" s="226"/>
      <c r="SEL1" s="226"/>
      <c r="SEM1" s="227"/>
      <c r="SEN1" s="190"/>
      <c r="SEO1" s="190"/>
      <c r="SEP1" s="190"/>
      <c r="SEQ1" s="190"/>
      <c r="SER1" s="225">
        <f>+'IN PHIẾU THU'!SES1</f>
        <v>0</v>
      </c>
      <c r="SES1" s="226"/>
      <c r="SET1" s="226"/>
      <c r="SEU1" s="227"/>
      <c r="SEV1" s="190"/>
      <c r="SEW1" s="190"/>
      <c r="SEX1" s="190"/>
      <c r="SEY1" s="190"/>
      <c r="SEZ1" s="225">
        <f>+'IN PHIẾU THU'!SFA1</f>
        <v>0</v>
      </c>
      <c r="SFA1" s="226"/>
      <c r="SFB1" s="226"/>
      <c r="SFC1" s="227"/>
      <c r="SFD1" s="190"/>
      <c r="SFE1" s="190"/>
      <c r="SFF1" s="190"/>
      <c r="SFG1" s="190"/>
      <c r="SFH1" s="225">
        <f>+'IN PHIẾU THU'!SFI1</f>
        <v>0</v>
      </c>
      <c r="SFI1" s="226"/>
      <c r="SFJ1" s="226"/>
      <c r="SFK1" s="227"/>
      <c r="SFL1" s="190"/>
      <c r="SFM1" s="190"/>
      <c r="SFN1" s="190"/>
      <c r="SFO1" s="190"/>
      <c r="SFP1" s="225">
        <f>+'IN PHIẾU THU'!SFQ1</f>
        <v>0</v>
      </c>
      <c r="SFQ1" s="226"/>
      <c r="SFR1" s="226"/>
      <c r="SFS1" s="227"/>
      <c r="SFT1" s="190"/>
      <c r="SFU1" s="190"/>
      <c r="SFV1" s="190"/>
      <c r="SFW1" s="190"/>
      <c r="SFX1" s="225">
        <f>+'IN PHIẾU THU'!SFY1</f>
        <v>0</v>
      </c>
      <c r="SFY1" s="226"/>
      <c r="SFZ1" s="226"/>
      <c r="SGA1" s="227"/>
      <c r="SGB1" s="190"/>
      <c r="SGC1" s="190"/>
      <c r="SGD1" s="190"/>
      <c r="SGE1" s="190"/>
      <c r="SGF1" s="225">
        <f>+'IN PHIẾU THU'!SGG1</f>
        <v>0</v>
      </c>
      <c r="SGG1" s="226"/>
      <c r="SGH1" s="226"/>
      <c r="SGI1" s="227"/>
      <c r="SGJ1" s="190"/>
      <c r="SGK1" s="190"/>
      <c r="SGL1" s="190"/>
      <c r="SGM1" s="190"/>
      <c r="SGN1" s="225">
        <f>+'IN PHIẾU THU'!SGO1</f>
        <v>0</v>
      </c>
      <c r="SGO1" s="226"/>
      <c r="SGP1" s="226"/>
      <c r="SGQ1" s="227"/>
      <c r="SGR1" s="190"/>
      <c r="SGS1" s="190"/>
      <c r="SGT1" s="190"/>
      <c r="SGU1" s="190"/>
      <c r="SGV1" s="225">
        <f>+'IN PHIẾU THU'!SGW1</f>
        <v>0</v>
      </c>
      <c r="SGW1" s="226"/>
      <c r="SGX1" s="226"/>
      <c r="SGY1" s="227"/>
      <c r="SGZ1" s="190"/>
      <c r="SHA1" s="190"/>
      <c r="SHB1" s="190"/>
      <c r="SHC1" s="190"/>
      <c r="SHD1" s="225">
        <f>+'IN PHIẾU THU'!SHE1</f>
        <v>0</v>
      </c>
      <c r="SHE1" s="226"/>
      <c r="SHF1" s="226"/>
      <c r="SHG1" s="227"/>
      <c r="SHH1" s="190"/>
      <c r="SHI1" s="190"/>
      <c r="SHJ1" s="190"/>
      <c r="SHK1" s="190"/>
      <c r="SHL1" s="225">
        <f>+'IN PHIẾU THU'!SHM1</f>
        <v>0</v>
      </c>
      <c r="SHM1" s="226"/>
      <c r="SHN1" s="226"/>
      <c r="SHO1" s="227"/>
      <c r="SHP1" s="190"/>
      <c r="SHQ1" s="190"/>
      <c r="SHR1" s="190"/>
      <c r="SHS1" s="190"/>
      <c r="SHT1" s="225">
        <f>+'IN PHIẾU THU'!SHU1</f>
        <v>0</v>
      </c>
      <c r="SHU1" s="226"/>
      <c r="SHV1" s="226"/>
      <c r="SHW1" s="227"/>
      <c r="SHX1" s="190"/>
      <c r="SHY1" s="190"/>
      <c r="SHZ1" s="190"/>
      <c r="SIA1" s="190"/>
      <c r="SIB1" s="225">
        <f>+'IN PHIẾU THU'!SIC1</f>
        <v>0</v>
      </c>
      <c r="SIC1" s="226"/>
      <c r="SID1" s="226"/>
      <c r="SIE1" s="227"/>
      <c r="SIF1" s="190"/>
      <c r="SIG1" s="190"/>
      <c r="SIH1" s="190"/>
      <c r="SII1" s="190"/>
      <c r="SIJ1" s="225">
        <f>+'IN PHIẾU THU'!SIK1</f>
        <v>0</v>
      </c>
      <c r="SIK1" s="226"/>
      <c r="SIL1" s="226"/>
      <c r="SIM1" s="227"/>
      <c r="SIN1" s="190"/>
      <c r="SIO1" s="190"/>
      <c r="SIP1" s="190"/>
      <c r="SIQ1" s="190"/>
      <c r="SIR1" s="225">
        <f>+'IN PHIẾU THU'!SIS1</f>
        <v>0</v>
      </c>
      <c r="SIS1" s="226"/>
      <c r="SIT1" s="226"/>
      <c r="SIU1" s="227"/>
      <c r="SIV1" s="190"/>
      <c r="SIW1" s="190"/>
      <c r="SIX1" s="190"/>
      <c r="SIY1" s="190"/>
      <c r="SIZ1" s="225">
        <f>+'IN PHIẾU THU'!SJA1</f>
        <v>0</v>
      </c>
      <c r="SJA1" s="226"/>
      <c r="SJB1" s="226"/>
      <c r="SJC1" s="227"/>
      <c r="SJD1" s="190"/>
      <c r="SJE1" s="190"/>
      <c r="SJF1" s="190"/>
      <c r="SJG1" s="190"/>
      <c r="SJH1" s="225">
        <f>+'IN PHIẾU THU'!SJI1</f>
        <v>0</v>
      </c>
      <c r="SJI1" s="226"/>
      <c r="SJJ1" s="226"/>
      <c r="SJK1" s="227"/>
      <c r="SJL1" s="190"/>
      <c r="SJM1" s="190"/>
      <c r="SJN1" s="190"/>
      <c r="SJO1" s="190"/>
      <c r="SJP1" s="225">
        <f>+'IN PHIẾU THU'!SJQ1</f>
        <v>0</v>
      </c>
      <c r="SJQ1" s="226"/>
      <c r="SJR1" s="226"/>
      <c r="SJS1" s="227"/>
      <c r="SJT1" s="190"/>
      <c r="SJU1" s="190"/>
      <c r="SJV1" s="190"/>
      <c r="SJW1" s="190"/>
      <c r="SJX1" s="225">
        <f>+'IN PHIẾU THU'!SJY1</f>
        <v>0</v>
      </c>
      <c r="SJY1" s="226"/>
      <c r="SJZ1" s="226"/>
      <c r="SKA1" s="227"/>
      <c r="SKB1" s="190"/>
      <c r="SKC1" s="190"/>
      <c r="SKD1" s="190"/>
      <c r="SKE1" s="190"/>
      <c r="SKF1" s="225">
        <f>+'IN PHIẾU THU'!SKG1</f>
        <v>0</v>
      </c>
      <c r="SKG1" s="226"/>
      <c r="SKH1" s="226"/>
      <c r="SKI1" s="227"/>
      <c r="SKJ1" s="190"/>
      <c r="SKK1" s="190"/>
      <c r="SKL1" s="190"/>
      <c r="SKM1" s="190"/>
      <c r="SKN1" s="225">
        <f>+'IN PHIẾU THU'!SKO1</f>
        <v>0</v>
      </c>
      <c r="SKO1" s="226"/>
      <c r="SKP1" s="226"/>
      <c r="SKQ1" s="227"/>
      <c r="SKR1" s="190"/>
      <c r="SKS1" s="190"/>
      <c r="SKT1" s="190"/>
      <c r="SKU1" s="190"/>
      <c r="SKV1" s="225">
        <f>+'IN PHIẾU THU'!SKW1</f>
        <v>0</v>
      </c>
      <c r="SKW1" s="226"/>
      <c r="SKX1" s="226"/>
      <c r="SKY1" s="227"/>
      <c r="SKZ1" s="190"/>
      <c r="SLA1" s="190"/>
      <c r="SLB1" s="190"/>
      <c r="SLC1" s="190"/>
      <c r="SLD1" s="225">
        <f>+'IN PHIẾU THU'!SLE1</f>
        <v>0</v>
      </c>
      <c r="SLE1" s="226"/>
      <c r="SLF1" s="226"/>
      <c r="SLG1" s="227"/>
      <c r="SLH1" s="190"/>
      <c r="SLI1" s="190"/>
      <c r="SLJ1" s="190"/>
      <c r="SLK1" s="190"/>
      <c r="SLL1" s="225">
        <f>+'IN PHIẾU THU'!SLM1</f>
        <v>0</v>
      </c>
      <c r="SLM1" s="226"/>
      <c r="SLN1" s="226"/>
      <c r="SLO1" s="227"/>
      <c r="SLP1" s="190"/>
      <c r="SLQ1" s="190"/>
      <c r="SLR1" s="190"/>
      <c r="SLS1" s="190"/>
      <c r="SLT1" s="225">
        <f>+'IN PHIẾU THU'!SLU1</f>
        <v>0</v>
      </c>
      <c r="SLU1" s="226"/>
      <c r="SLV1" s="226"/>
      <c r="SLW1" s="227"/>
      <c r="SLX1" s="190"/>
      <c r="SLY1" s="190"/>
      <c r="SLZ1" s="190"/>
      <c r="SMA1" s="190"/>
      <c r="SMB1" s="225">
        <f>+'IN PHIẾU THU'!SMC1</f>
        <v>0</v>
      </c>
      <c r="SMC1" s="226"/>
      <c r="SMD1" s="226"/>
      <c r="SME1" s="227"/>
      <c r="SMF1" s="190"/>
      <c r="SMG1" s="190"/>
      <c r="SMH1" s="190"/>
      <c r="SMI1" s="190"/>
      <c r="SMJ1" s="225">
        <f>+'IN PHIẾU THU'!SMK1</f>
        <v>0</v>
      </c>
      <c r="SMK1" s="226"/>
      <c r="SML1" s="226"/>
      <c r="SMM1" s="227"/>
      <c r="SMN1" s="190"/>
      <c r="SMO1" s="190"/>
      <c r="SMP1" s="190"/>
      <c r="SMQ1" s="190"/>
      <c r="SMR1" s="225">
        <f>+'IN PHIẾU THU'!SMS1</f>
        <v>0</v>
      </c>
      <c r="SMS1" s="226"/>
      <c r="SMT1" s="226"/>
      <c r="SMU1" s="227"/>
      <c r="SMV1" s="190"/>
      <c r="SMW1" s="190"/>
      <c r="SMX1" s="190"/>
      <c r="SMY1" s="190"/>
      <c r="SMZ1" s="225">
        <f>+'IN PHIẾU THU'!SNA1</f>
        <v>0</v>
      </c>
      <c r="SNA1" s="226"/>
      <c r="SNB1" s="226"/>
      <c r="SNC1" s="227"/>
      <c r="SND1" s="190"/>
      <c r="SNE1" s="190"/>
      <c r="SNF1" s="190"/>
      <c r="SNG1" s="190"/>
      <c r="SNH1" s="225">
        <f>+'IN PHIẾU THU'!SNI1</f>
        <v>0</v>
      </c>
      <c r="SNI1" s="226"/>
      <c r="SNJ1" s="226"/>
      <c r="SNK1" s="227"/>
      <c r="SNL1" s="190"/>
      <c r="SNM1" s="190"/>
      <c r="SNN1" s="190"/>
      <c r="SNO1" s="190"/>
      <c r="SNP1" s="225">
        <f>+'IN PHIẾU THU'!SNQ1</f>
        <v>0</v>
      </c>
      <c r="SNQ1" s="226"/>
      <c r="SNR1" s="226"/>
      <c r="SNS1" s="227"/>
      <c r="SNT1" s="190"/>
      <c r="SNU1" s="190"/>
      <c r="SNV1" s="190"/>
      <c r="SNW1" s="190"/>
      <c r="SNX1" s="225">
        <f>+'IN PHIẾU THU'!SNY1</f>
        <v>0</v>
      </c>
      <c r="SNY1" s="226"/>
      <c r="SNZ1" s="226"/>
      <c r="SOA1" s="227"/>
      <c r="SOB1" s="190"/>
      <c r="SOC1" s="190"/>
      <c r="SOD1" s="190"/>
      <c r="SOE1" s="190"/>
      <c r="SOF1" s="225">
        <f>+'IN PHIẾU THU'!SOG1</f>
        <v>0</v>
      </c>
      <c r="SOG1" s="226"/>
      <c r="SOH1" s="226"/>
      <c r="SOI1" s="227"/>
      <c r="SOJ1" s="190"/>
      <c r="SOK1" s="190"/>
      <c r="SOL1" s="190"/>
      <c r="SOM1" s="190"/>
      <c r="SON1" s="225">
        <f>+'IN PHIẾU THU'!SOO1</f>
        <v>0</v>
      </c>
      <c r="SOO1" s="226"/>
      <c r="SOP1" s="226"/>
      <c r="SOQ1" s="227"/>
      <c r="SOR1" s="190"/>
      <c r="SOS1" s="190"/>
      <c r="SOT1" s="190"/>
      <c r="SOU1" s="190"/>
      <c r="SOV1" s="225">
        <f>+'IN PHIẾU THU'!SOW1</f>
        <v>0</v>
      </c>
      <c r="SOW1" s="226"/>
      <c r="SOX1" s="226"/>
      <c r="SOY1" s="227"/>
      <c r="SOZ1" s="190"/>
      <c r="SPA1" s="190"/>
      <c r="SPB1" s="190"/>
      <c r="SPC1" s="190"/>
      <c r="SPD1" s="225">
        <f>+'IN PHIẾU THU'!SPE1</f>
        <v>0</v>
      </c>
      <c r="SPE1" s="226"/>
      <c r="SPF1" s="226"/>
      <c r="SPG1" s="227"/>
      <c r="SPH1" s="190"/>
      <c r="SPI1" s="190"/>
      <c r="SPJ1" s="190"/>
      <c r="SPK1" s="190"/>
      <c r="SPL1" s="225">
        <f>+'IN PHIẾU THU'!SPM1</f>
        <v>0</v>
      </c>
      <c r="SPM1" s="226"/>
      <c r="SPN1" s="226"/>
      <c r="SPO1" s="227"/>
      <c r="SPP1" s="190"/>
      <c r="SPQ1" s="190"/>
      <c r="SPR1" s="190"/>
      <c r="SPS1" s="190"/>
      <c r="SPT1" s="225">
        <f>+'IN PHIẾU THU'!SPU1</f>
        <v>0</v>
      </c>
      <c r="SPU1" s="226"/>
      <c r="SPV1" s="226"/>
      <c r="SPW1" s="227"/>
      <c r="SPX1" s="190"/>
      <c r="SPY1" s="190"/>
      <c r="SPZ1" s="190"/>
      <c r="SQA1" s="190"/>
      <c r="SQB1" s="225">
        <f>+'IN PHIẾU THU'!SQC1</f>
        <v>0</v>
      </c>
      <c r="SQC1" s="226"/>
      <c r="SQD1" s="226"/>
      <c r="SQE1" s="227"/>
      <c r="SQF1" s="190"/>
      <c r="SQG1" s="190"/>
      <c r="SQH1" s="190"/>
      <c r="SQI1" s="190"/>
      <c r="SQJ1" s="225">
        <f>+'IN PHIẾU THU'!SQK1</f>
        <v>0</v>
      </c>
      <c r="SQK1" s="226"/>
      <c r="SQL1" s="226"/>
      <c r="SQM1" s="227"/>
      <c r="SQN1" s="190"/>
      <c r="SQO1" s="190"/>
      <c r="SQP1" s="190"/>
      <c r="SQQ1" s="190"/>
      <c r="SQR1" s="225">
        <f>+'IN PHIẾU THU'!SQS1</f>
        <v>0</v>
      </c>
      <c r="SQS1" s="226"/>
      <c r="SQT1" s="226"/>
      <c r="SQU1" s="227"/>
      <c r="SQV1" s="190"/>
      <c r="SQW1" s="190"/>
      <c r="SQX1" s="190"/>
      <c r="SQY1" s="190"/>
      <c r="SQZ1" s="225">
        <f>+'IN PHIẾU THU'!SRA1</f>
        <v>0</v>
      </c>
      <c r="SRA1" s="226"/>
      <c r="SRB1" s="226"/>
      <c r="SRC1" s="227"/>
      <c r="SRD1" s="190"/>
      <c r="SRE1" s="190"/>
      <c r="SRF1" s="190"/>
      <c r="SRG1" s="190"/>
      <c r="SRH1" s="225">
        <f>+'IN PHIẾU THU'!SRI1</f>
        <v>0</v>
      </c>
      <c r="SRI1" s="226"/>
      <c r="SRJ1" s="226"/>
      <c r="SRK1" s="227"/>
      <c r="SRL1" s="190"/>
      <c r="SRM1" s="190"/>
      <c r="SRN1" s="190"/>
      <c r="SRO1" s="190"/>
      <c r="SRP1" s="225">
        <f>+'IN PHIẾU THU'!SRQ1</f>
        <v>0</v>
      </c>
      <c r="SRQ1" s="226"/>
      <c r="SRR1" s="226"/>
      <c r="SRS1" s="227"/>
      <c r="SRT1" s="190"/>
      <c r="SRU1" s="190"/>
      <c r="SRV1" s="190"/>
      <c r="SRW1" s="190"/>
      <c r="SRX1" s="225">
        <f>+'IN PHIẾU THU'!SRY1</f>
        <v>0</v>
      </c>
      <c r="SRY1" s="226"/>
      <c r="SRZ1" s="226"/>
      <c r="SSA1" s="227"/>
      <c r="SSB1" s="190"/>
      <c r="SSC1" s="190"/>
      <c r="SSD1" s="190"/>
      <c r="SSE1" s="190"/>
      <c r="SSF1" s="225">
        <f>+'IN PHIẾU THU'!SSG1</f>
        <v>0</v>
      </c>
      <c r="SSG1" s="226"/>
      <c r="SSH1" s="226"/>
      <c r="SSI1" s="227"/>
      <c r="SSJ1" s="190"/>
      <c r="SSK1" s="190"/>
      <c r="SSL1" s="190"/>
      <c r="SSM1" s="190"/>
      <c r="SSN1" s="225">
        <f>+'IN PHIẾU THU'!SSO1</f>
        <v>0</v>
      </c>
      <c r="SSO1" s="226"/>
      <c r="SSP1" s="226"/>
      <c r="SSQ1" s="227"/>
      <c r="SSR1" s="190"/>
      <c r="SSS1" s="190"/>
      <c r="SST1" s="190"/>
      <c r="SSU1" s="190"/>
      <c r="SSV1" s="225">
        <f>+'IN PHIẾU THU'!SSW1</f>
        <v>0</v>
      </c>
      <c r="SSW1" s="226"/>
      <c r="SSX1" s="226"/>
      <c r="SSY1" s="227"/>
      <c r="SSZ1" s="190"/>
      <c r="STA1" s="190"/>
      <c r="STB1" s="190"/>
      <c r="STC1" s="190"/>
      <c r="STD1" s="225">
        <f>+'IN PHIẾU THU'!STE1</f>
        <v>0</v>
      </c>
      <c r="STE1" s="226"/>
      <c r="STF1" s="226"/>
      <c r="STG1" s="227"/>
      <c r="STH1" s="190"/>
      <c r="STI1" s="190"/>
      <c r="STJ1" s="190"/>
      <c r="STK1" s="190"/>
      <c r="STL1" s="225">
        <f>+'IN PHIẾU THU'!STM1</f>
        <v>0</v>
      </c>
      <c r="STM1" s="226"/>
      <c r="STN1" s="226"/>
      <c r="STO1" s="227"/>
      <c r="STP1" s="190"/>
      <c r="STQ1" s="190"/>
      <c r="STR1" s="190"/>
      <c r="STS1" s="190"/>
      <c r="STT1" s="225">
        <f>+'IN PHIẾU THU'!STU1</f>
        <v>0</v>
      </c>
      <c r="STU1" s="226"/>
      <c r="STV1" s="226"/>
      <c r="STW1" s="227"/>
      <c r="STX1" s="190"/>
      <c r="STY1" s="190"/>
      <c r="STZ1" s="190"/>
      <c r="SUA1" s="190"/>
      <c r="SUB1" s="225">
        <f>+'IN PHIẾU THU'!SUC1</f>
        <v>0</v>
      </c>
      <c r="SUC1" s="226"/>
      <c r="SUD1" s="226"/>
      <c r="SUE1" s="227"/>
      <c r="SUF1" s="190"/>
      <c r="SUG1" s="190"/>
      <c r="SUH1" s="190"/>
      <c r="SUI1" s="190"/>
      <c r="SUJ1" s="225">
        <f>+'IN PHIẾU THU'!SUK1</f>
        <v>0</v>
      </c>
      <c r="SUK1" s="226"/>
      <c r="SUL1" s="226"/>
      <c r="SUM1" s="227"/>
      <c r="SUN1" s="190"/>
      <c r="SUO1" s="190"/>
      <c r="SUP1" s="190"/>
      <c r="SUQ1" s="190"/>
      <c r="SUR1" s="225">
        <f>+'IN PHIẾU THU'!SUS1</f>
        <v>0</v>
      </c>
      <c r="SUS1" s="226"/>
      <c r="SUT1" s="226"/>
      <c r="SUU1" s="227"/>
      <c r="SUV1" s="190"/>
      <c r="SUW1" s="190"/>
      <c r="SUX1" s="190"/>
      <c r="SUY1" s="190"/>
      <c r="SUZ1" s="225">
        <f>+'IN PHIẾU THU'!SVA1</f>
        <v>0</v>
      </c>
      <c r="SVA1" s="226"/>
      <c r="SVB1" s="226"/>
      <c r="SVC1" s="227"/>
      <c r="SVD1" s="190"/>
      <c r="SVE1" s="190"/>
      <c r="SVF1" s="190"/>
      <c r="SVG1" s="190"/>
      <c r="SVH1" s="225">
        <f>+'IN PHIẾU THU'!SVI1</f>
        <v>0</v>
      </c>
      <c r="SVI1" s="226"/>
      <c r="SVJ1" s="226"/>
      <c r="SVK1" s="227"/>
      <c r="SVL1" s="190"/>
      <c r="SVM1" s="190"/>
      <c r="SVN1" s="190"/>
      <c r="SVO1" s="190"/>
      <c r="SVP1" s="225">
        <f>+'IN PHIẾU THU'!SVQ1</f>
        <v>0</v>
      </c>
      <c r="SVQ1" s="226"/>
      <c r="SVR1" s="226"/>
      <c r="SVS1" s="227"/>
      <c r="SVT1" s="190"/>
      <c r="SVU1" s="190"/>
      <c r="SVV1" s="190"/>
      <c r="SVW1" s="190"/>
      <c r="SVX1" s="225">
        <f>+'IN PHIẾU THU'!SVY1</f>
        <v>0</v>
      </c>
      <c r="SVY1" s="226"/>
      <c r="SVZ1" s="226"/>
      <c r="SWA1" s="227"/>
      <c r="SWB1" s="190"/>
      <c r="SWC1" s="190"/>
      <c r="SWD1" s="190"/>
      <c r="SWE1" s="190"/>
      <c r="SWF1" s="225">
        <f>+'IN PHIẾU THU'!SWG1</f>
        <v>0</v>
      </c>
      <c r="SWG1" s="226"/>
      <c r="SWH1" s="226"/>
      <c r="SWI1" s="227"/>
      <c r="SWJ1" s="190"/>
      <c r="SWK1" s="190"/>
      <c r="SWL1" s="190"/>
      <c r="SWM1" s="190"/>
      <c r="SWN1" s="225">
        <f>+'IN PHIẾU THU'!SWO1</f>
        <v>0</v>
      </c>
      <c r="SWO1" s="226"/>
      <c r="SWP1" s="226"/>
      <c r="SWQ1" s="227"/>
      <c r="SWR1" s="190"/>
      <c r="SWS1" s="190"/>
      <c r="SWT1" s="190"/>
      <c r="SWU1" s="190"/>
      <c r="SWV1" s="225">
        <f>+'IN PHIẾU THU'!SWW1</f>
        <v>0</v>
      </c>
      <c r="SWW1" s="226"/>
      <c r="SWX1" s="226"/>
      <c r="SWY1" s="227"/>
      <c r="SWZ1" s="190"/>
      <c r="SXA1" s="190"/>
      <c r="SXB1" s="190"/>
      <c r="SXC1" s="190"/>
      <c r="SXD1" s="225">
        <f>+'IN PHIẾU THU'!SXE1</f>
        <v>0</v>
      </c>
      <c r="SXE1" s="226"/>
      <c r="SXF1" s="226"/>
      <c r="SXG1" s="227"/>
      <c r="SXH1" s="190"/>
      <c r="SXI1" s="190"/>
      <c r="SXJ1" s="190"/>
      <c r="SXK1" s="190"/>
      <c r="SXL1" s="225">
        <f>+'IN PHIẾU THU'!SXM1</f>
        <v>0</v>
      </c>
      <c r="SXM1" s="226"/>
      <c r="SXN1" s="226"/>
      <c r="SXO1" s="227"/>
      <c r="SXP1" s="190"/>
      <c r="SXQ1" s="190"/>
      <c r="SXR1" s="190"/>
      <c r="SXS1" s="190"/>
      <c r="SXT1" s="225">
        <f>+'IN PHIẾU THU'!SXU1</f>
        <v>0</v>
      </c>
      <c r="SXU1" s="226"/>
      <c r="SXV1" s="226"/>
      <c r="SXW1" s="227"/>
      <c r="SXX1" s="190"/>
      <c r="SXY1" s="190"/>
      <c r="SXZ1" s="190"/>
      <c r="SYA1" s="190"/>
      <c r="SYB1" s="225">
        <f>+'IN PHIẾU THU'!SYC1</f>
        <v>0</v>
      </c>
      <c r="SYC1" s="226"/>
      <c r="SYD1" s="226"/>
      <c r="SYE1" s="227"/>
      <c r="SYF1" s="190"/>
      <c r="SYG1" s="190"/>
      <c r="SYH1" s="190"/>
      <c r="SYI1" s="190"/>
      <c r="SYJ1" s="225">
        <f>+'IN PHIẾU THU'!SYK1</f>
        <v>0</v>
      </c>
      <c r="SYK1" s="226"/>
      <c r="SYL1" s="226"/>
      <c r="SYM1" s="227"/>
      <c r="SYN1" s="190"/>
      <c r="SYO1" s="190"/>
      <c r="SYP1" s="190"/>
      <c r="SYQ1" s="190"/>
      <c r="SYR1" s="225">
        <f>+'IN PHIẾU THU'!SYS1</f>
        <v>0</v>
      </c>
      <c r="SYS1" s="226"/>
      <c r="SYT1" s="226"/>
      <c r="SYU1" s="227"/>
      <c r="SYV1" s="190"/>
      <c r="SYW1" s="190"/>
      <c r="SYX1" s="190"/>
      <c r="SYY1" s="190"/>
      <c r="SYZ1" s="225">
        <f>+'IN PHIẾU THU'!SZA1</f>
        <v>0</v>
      </c>
      <c r="SZA1" s="226"/>
      <c r="SZB1" s="226"/>
      <c r="SZC1" s="227"/>
      <c r="SZD1" s="190"/>
      <c r="SZE1" s="190"/>
      <c r="SZF1" s="190"/>
      <c r="SZG1" s="190"/>
      <c r="SZH1" s="225">
        <f>+'IN PHIẾU THU'!SZI1</f>
        <v>0</v>
      </c>
      <c r="SZI1" s="226"/>
      <c r="SZJ1" s="226"/>
      <c r="SZK1" s="227"/>
      <c r="SZL1" s="190"/>
      <c r="SZM1" s="190"/>
      <c r="SZN1" s="190"/>
      <c r="SZO1" s="190"/>
      <c r="SZP1" s="225">
        <f>+'IN PHIẾU THU'!SZQ1</f>
        <v>0</v>
      </c>
      <c r="SZQ1" s="226"/>
      <c r="SZR1" s="226"/>
      <c r="SZS1" s="227"/>
      <c r="SZT1" s="190"/>
      <c r="SZU1" s="190"/>
      <c r="SZV1" s="190"/>
      <c r="SZW1" s="190"/>
      <c r="SZX1" s="225">
        <f>+'IN PHIẾU THU'!SZY1</f>
        <v>0</v>
      </c>
      <c r="SZY1" s="226"/>
      <c r="SZZ1" s="226"/>
      <c r="TAA1" s="227"/>
      <c r="TAB1" s="190"/>
      <c r="TAC1" s="190"/>
      <c r="TAD1" s="190"/>
      <c r="TAE1" s="190"/>
      <c r="TAF1" s="225">
        <f>+'IN PHIẾU THU'!TAG1</f>
        <v>0</v>
      </c>
      <c r="TAG1" s="226"/>
      <c r="TAH1" s="226"/>
      <c r="TAI1" s="227"/>
      <c r="TAJ1" s="190"/>
      <c r="TAK1" s="190"/>
      <c r="TAL1" s="190"/>
      <c r="TAM1" s="190"/>
      <c r="TAN1" s="225">
        <f>+'IN PHIẾU THU'!TAO1</f>
        <v>0</v>
      </c>
      <c r="TAO1" s="226"/>
      <c r="TAP1" s="226"/>
      <c r="TAQ1" s="227"/>
      <c r="TAR1" s="190"/>
      <c r="TAS1" s="190"/>
      <c r="TAT1" s="190"/>
      <c r="TAU1" s="190"/>
      <c r="TAV1" s="225">
        <f>+'IN PHIẾU THU'!TAW1</f>
        <v>0</v>
      </c>
      <c r="TAW1" s="226"/>
      <c r="TAX1" s="226"/>
      <c r="TAY1" s="227"/>
      <c r="TAZ1" s="190"/>
      <c r="TBA1" s="190"/>
      <c r="TBB1" s="190"/>
      <c r="TBC1" s="190"/>
      <c r="TBD1" s="225">
        <f>+'IN PHIẾU THU'!TBE1</f>
        <v>0</v>
      </c>
      <c r="TBE1" s="226"/>
      <c r="TBF1" s="226"/>
      <c r="TBG1" s="227"/>
      <c r="TBH1" s="190"/>
      <c r="TBI1" s="190"/>
      <c r="TBJ1" s="190"/>
      <c r="TBK1" s="190"/>
      <c r="TBL1" s="225">
        <f>+'IN PHIẾU THU'!TBM1</f>
        <v>0</v>
      </c>
      <c r="TBM1" s="226"/>
      <c r="TBN1" s="226"/>
      <c r="TBO1" s="227"/>
      <c r="TBP1" s="190"/>
      <c r="TBQ1" s="190"/>
      <c r="TBR1" s="190"/>
      <c r="TBS1" s="190"/>
      <c r="TBT1" s="225">
        <f>+'IN PHIẾU THU'!TBU1</f>
        <v>0</v>
      </c>
      <c r="TBU1" s="226"/>
      <c r="TBV1" s="226"/>
      <c r="TBW1" s="227"/>
      <c r="TBX1" s="190"/>
      <c r="TBY1" s="190"/>
      <c r="TBZ1" s="190"/>
      <c r="TCA1" s="190"/>
      <c r="TCB1" s="225">
        <f>+'IN PHIẾU THU'!TCC1</f>
        <v>0</v>
      </c>
      <c r="TCC1" s="226"/>
      <c r="TCD1" s="226"/>
      <c r="TCE1" s="227"/>
      <c r="TCF1" s="190"/>
      <c r="TCG1" s="190"/>
      <c r="TCH1" s="190"/>
      <c r="TCI1" s="190"/>
      <c r="TCJ1" s="225">
        <f>+'IN PHIẾU THU'!TCK1</f>
        <v>0</v>
      </c>
      <c r="TCK1" s="226"/>
      <c r="TCL1" s="226"/>
      <c r="TCM1" s="227"/>
      <c r="TCN1" s="190"/>
      <c r="TCO1" s="190"/>
      <c r="TCP1" s="190"/>
      <c r="TCQ1" s="190"/>
      <c r="TCR1" s="225">
        <f>+'IN PHIẾU THU'!TCS1</f>
        <v>0</v>
      </c>
      <c r="TCS1" s="226"/>
      <c r="TCT1" s="226"/>
      <c r="TCU1" s="227"/>
      <c r="TCV1" s="190"/>
      <c r="TCW1" s="190"/>
      <c r="TCX1" s="190"/>
      <c r="TCY1" s="190"/>
      <c r="TCZ1" s="225">
        <f>+'IN PHIẾU THU'!TDA1</f>
        <v>0</v>
      </c>
      <c r="TDA1" s="226"/>
      <c r="TDB1" s="226"/>
      <c r="TDC1" s="227"/>
      <c r="TDD1" s="190"/>
      <c r="TDE1" s="190"/>
      <c r="TDF1" s="190"/>
      <c r="TDG1" s="190"/>
      <c r="TDH1" s="225">
        <f>+'IN PHIẾU THU'!TDI1</f>
        <v>0</v>
      </c>
      <c r="TDI1" s="226"/>
      <c r="TDJ1" s="226"/>
      <c r="TDK1" s="227"/>
      <c r="TDL1" s="190"/>
      <c r="TDM1" s="190"/>
      <c r="TDN1" s="190"/>
      <c r="TDO1" s="190"/>
      <c r="TDP1" s="225">
        <f>+'IN PHIẾU THU'!TDQ1</f>
        <v>0</v>
      </c>
      <c r="TDQ1" s="226"/>
      <c r="TDR1" s="226"/>
      <c r="TDS1" s="227"/>
      <c r="TDT1" s="190"/>
      <c r="TDU1" s="190"/>
      <c r="TDV1" s="190"/>
      <c r="TDW1" s="190"/>
      <c r="TDX1" s="225">
        <f>+'IN PHIẾU THU'!TDY1</f>
        <v>0</v>
      </c>
      <c r="TDY1" s="226"/>
      <c r="TDZ1" s="226"/>
      <c r="TEA1" s="227"/>
      <c r="TEB1" s="190"/>
      <c r="TEC1" s="190"/>
      <c r="TED1" s="190"/>
      <c r="TEE1" s="190"/>
      <c r="TEF1" s="225">
        <f>+'IN PHIẾU THU'!TEG1</f>
        <v>0</v>
      </c>
      <c r="TEG1" s="226"/>
      <c r="TEH1" s="226"/>
      <c r="TEI1" s="227"/>
      <c r="TEJ1" s="190"/>
      <c r="TEK1" s="190"/>
      <c r="TEL1" s="190"/>
      <c r="TEM1" s="190"/>
      <c r="TEN1" s="225">
        <f>+'IN PHIẾU THU'!TEO1</f>
        <v>0</v>
      </c>
      <c r="TEO1" s="226"/>
      <c r="TEP1" s="226"/>
      <c r="TEQ1" s="227"/>
      <c r="TER1" s="190"/>
      <c r="TES1" s="190"/>
      <c r="TET1" s="190"/>
      <c r="TEU1" s="190"/>
      <c r="TEV1" s="225">
        <f>+'IN PHIẾU THU'!TEW1</f>
        <v>0</v>
      </c>
      <c r="TEW1" s="226"/>
      <c r="TEX1" s="226"/>
      <c r="TEY1" s="227"/>
      <c r="TEZ1" s="190"/>
      <c r="TFA1" s="190"/>
      <c r="TFB1" s="190"/>
      <c r="TFC1" s="190"/>
      <c r="TFD1" s="225">
        <f>+'IN PHIẾU THU'!TFE1</f>
        <v>0</v>
      </c>
      <c r="TFE1" s="226"/>
      <c r="TFF1" s="226"/>
      <c r="TFG1" s="227"/>
      <c r="TFH1" s="190"/>
      <c r="TFI1" s="190"/>
      <c r="TFJ1" s="190"/>
      <c r="TFK1" s="190"/>
      <c r="TFL1" s="225">
        <f>+'IN PHIẾU THU'!TFM1</f>
        <v>0</v>
      </c>
      <c r="TFM1" s="226"/>
      <c r="TFN1" s="226"/>
      <c r="TFO1" s="227"/>
      <c r="TFP1" s="190"/>
      <c r="TFQ1" s="190"/>
      <c r="TFR1" s="190"/>
      <c r="TFS1" s="190"/>
      <c r="TFT1" s="225">
        <f>+'IN PHIẾU THU'!TFU1</f>
        <v>0</v>
      </c>
      <c r="TFU1" s="226"/>
      <c r="TFV1" s="226"/>
      <c r="TFW1" s="227"/>
      <c r="TFX1" s="190"/>
      <c r="TFY1" s="190"/>
      <c r="TFZ1" s="190"/>
      <c r="TGA1" s="190"/>
      <c r="TGB1" s="225">
        <f>+'IN PHIẾU THU'!TGC1</f>
        <v>0</v>
      </c>
      <c r="TGC1" s="226"/>
      <c r="TGD1" s="226"/>
      <c r="TGE1" s="227"/>
      <c r="TGF1" s="190"/>
      <c r="TGG1" s="190"/>
      <c r="TGH1" s="190"/>
      <c r="TGI1" s="190"/>
      <c r="TGJ1" s="225">
        <f>+'IN PHIẾU THU'!TGK1</f>
        <v>0</v>
      </c>
      <c r="TGK1" s="226"/>
      <c r="TGL1" s="226"/>
      <c r="TGM1" s="227"/>
      <c r="TGN1" s="190"/>
      <c r="TGO1" s="190"/>
      <c r="TGP1" s="190"/>
      <c r="TGQ1" s="190"/>
      <c r="TGR1" s="225">
        <f>+'IN PHIẾU THU'!TGS1</f>
        <v>0</v>
      </c>
      <c r="TGS1" s="226"/>
      <c r="TGT1" s="226"/>
      <c r="TGU1" s="227"/>
      <c r="TGV1" s="190"/>
      <c r="TGW1" s="190"/>
      <c r="TGX1" s="190"/>
      <c r="TGY1" s="190"/>
      <c r="TGZ1" s="225">
        <f>+'IN PHIẾU THU'!THA1</f>
        <v>0</v>
      </c>
      <c r="THA1" s="226"/>
      <c r="THB1" s="226"/>
      <c r="THC1" s="227"/>
      <c r="THD1" s="190"/>
      <c r="THE1" s="190"/>
      <c r="THF1" s="190"/>
      <c r="THG1" s="190"/>
      <c r="THH1" s="225">
        <f>+'IN PHIẾU THU'!THI1</f>
        <v>0</v>
      </c>
      <c r="THI1" s="226"/>
      <c r="THJ1" s="226"/>
      <c r="THK1" s="227"/>
      <c r="THL1" s="190"/>
      <c r="THM1" s="190"/>
      <c r="THN1" s="190"/>
      <c r="THO1" s="190"/>
      <c r="THP1" s="225">
        <f>+'IN PHIẾU THU'!THQ1</f>
        <v>0</v>
      </c>
      <c r="THQ1" s="226"/>
      <c r="THR1" s="226"/>
      <c r="THS1" s="227"/>
      <c r="THT1" s="190"/>
      <c r="THU1" s="190"/>
      <c r="THV1" s="190"/>
      <c r="THW1" s="190"/>
      <c r="THX1" s="225">
        <f>+'IN PHIẾU THU'!THY1</f>
        <v>0</v>
      </c>
      <c r="THY1" s="226"/>
      <c r="THZ1" s="226"/>
      <c r="TIA1" s="227"/>
      <c r="TIB1" s="190"/>
      <c r="TIC1" s="190"/>
      <c r="TID1" s="190"/>
      <c r="TIE1" s="190"/>
      <c r="TIF1" s="225">
        <f>+'IN PHIẾU THU'!TIG1</f>
        <v>0</v>
      </c>
      <c r="TIG1" s="226"/>
      <c r="TIH1" s="226"/>
      <c r="TII1" s="227"/>
      <c r="TIJ1" s="190"/>
      <c r="TIK1" s="190"/>
      <c r="TIL1" s="190"/>
      <c r="TIM1" s="190"/>
      <c r="TIN1" s="225">
        <f>+'IN PHIẾU THU'!TIO1</f>
        <v>0</v>
      </c>
      <c r="TIO1" s="226"/>
      <c r="TIP1" s="226"/>
      <c r="TIQ1" s="227"/>
      <c r="TIR1" s="190"/>
      <c r="TIS1" s="190"/>
      <c r="TIT1" s="190"/>
      <c r="TIU1" s="190"/>
      <c r="TIV1" s="225">
        <f>+'IN PHIẾU THU'!TIW1</f>
        <v>0</v>
      </c>
      <c r="TIW1" s="226"/>
      <c r="TIX1" s="226"/>
      <c r="TIY1" s="227"/>
      <c r="TIZ1" s="190"/>
      <c r="TJA1" s="190"/>
      <c r="TJB1" s="190"/>
      <c r="TJC1" s="190"/>
      <c r="TJD1" s="225">
        <f>+'IN PHIẾU THU'!TJE1</f>
        <v>0</v>
      </c>
      <c r="TJE1" s="226"/>
      <c r="TJF1" s="226"/>
      <c r="TJG1" s="227"/>
      <c r="TJH1" s="190"/>
      <c r="TJI1" s="190"/>
      <c r="TJJ1" s="190"/>
      <c r="TJK1" s="190"/>
      <c r="TJL1" s="225">
        <f>+'IN PHIẾU THU'!TJM1</f>
        <v>0</v>
      </c>
      <c r="TJM1" s="226"/>
      <c r="TJN1" s="226"/>
      <c r="TJO1" s="227"/>
      <c r="TJP1" s="190"/>
      <c r="TJQ1" s="190"/>
      <c r="TJR1" s="190"/>
      <c r="TJS1" s="190"/>
      <c r="TJT1" s="225">
        <f>+'IN PHIẾU THU'!TJU1</f>
        <v>0</v>
      </c>
      <c r="TJU1" s="226"/>
      <c r="TJV1" s="226"/>
      <c r="TJW1" s="227"/>
      <c r="TJX1" s="190"/>
      <c r="TJY1" s="190"/>
      <c r="TJZ1" s="190"/>
      <c r="TKA1" s="190"/>
      <c r="TKB1" s="225">
        <f>+'IN PHIẾU THU'!TKC1</f>
        <v>0</v>
      </c>
      <c r="TKC1" s="226"/>
      <c r="TKD1" s="226"/>
      <c r="TKE1" s="227"/>
      <c r="TKF1" s="190"/>
      <c r="TKG1" s="190"/>
      <c r="TKH1" s="190"/>
      <c r="TKI1" s="190"/>
      <c r="TKJ1" s="225">
        <f>+'IN PHIẾU THU'!TKK1</f>
        <v>0</v>
      </c>
      <c r="TKK1" s="226"/>
      <c r="TKL1" s="226"/>
      <c r="TKM1" s="227"/>
      <c r="TKN1" s="190"/>
      <c r="TKO1" s="190"/>
      <c r="TKP1" s="190"/>
      <c r="TKQ1" s="190"/>
      <c r="TKR1" s="225">
        <f>+'IN PHIẾU THU'!TKS1</f>
        <v>0</v>
      </c>
      <c r="TKS1" s="226"/>
      <c r="TKT1" s="226"/>
      <c r="TKU1" s="227"/>
      <c r="TKV1" s="190"/>
      <c r="TKW1" s="190"/>
      <c r="TKX1" s="190"/>
      <c r="TKY1" s="190"/>
      <c r="TKZ1" s="225">
        <f>+'IN PHIẾU THU'!TLA1</f>
        <v>0</v>
      </c>
      <c r="TLA1" s="226"/>
      <c r="TLB1" s="226"/>
      <c r="TLC1" s="227"/>
      <c r="TLD1" s="190"/>
      <c r="TLE1" s="190"/>
      <c r="TLF1" s="190"/>
      <c r="TLG1" s="190"/>
      <c r="TLH1" s="225">
        <f>+'IN PHIẾU THU'!TLI1</f>
        <v>0</v>
      </c>
      <c r="TLI1" s="226"/>
      <c r="TLJ1" s="226"/>
      <c r="TLK1" s="227"/>
      <c r="TLL1" s="190"/>
      <c r="TLM1" s="190"/>
      <c r="TLN1" s="190"/>
      <c r="TLO1" s="190"/>
      <c r="TLP1" s="225">
        <f>+'IN PHIẾU THU'!TLQ1</f>
        <v>0</v>
      </c>
      <c r="TLQ1" s="226"/>
      <c r="TLR1" s="226"/>
      <c r="TLS1" s="227"/>
      <c r="TLT1" s="190"/>
      <c r="TLU1" s="190"/>
      <c r="TLV1" s="190"/>
      <c r="TLW1" s="190"/>
      <c r="TLX1" s="225">
        <f>+'IN PHIẾU THU'!TLY1</f>
        <v>0</v>
      </c>
      <c r="TLY1" s="226"/>
      <c r="TLZ1" s="226"/>
      <c r="TMA1" s="227"/>
      <c r="TMB1" s="190"/>
      <c r="TMC1" s="190"/>
      <c r="TMD1" s="190"/>
      <c r="TME1" s="190"/>
      <c r="TMF1" s="225">
        <f>+'IN PHIẾU THU'!TMG1</f>
        <v>0</v>
      </c>
      <c r="TMG1" s="226"/>
      <c r="TMH1" s="226"/>
      <c r="TMI1" s="227"/>
      <c r="TMJ1" s="190"/>
      <c r="TMK1" s="190"/>
      <c r="TML1" s="190"/>
      <c r="TMM1" s="190"/>
      <c r="TMN1" s="225">
        <f>+'IN PHIẾU THU'!TMO1</f>
        <v>0</v>
      </c>
      <c r="TMO1" s="226"/>
      <c r="TMP1" s="226"/>
      <c r="TMQ1" s="227"/>
      <c r="TMR1" s="190"/>
      <c r="TMS1" s="190"/>
      <c r="TMT1" s="190"/>
      <c r="TMU1" s="190"/>
      <c r="TMV1" s="225">
        <f>+'IN PHIẾU THU'!TMW1</f>
        <v>0</v>
      </c>
      <c r="TMW1" s="226"/>
      <c r="TMX1" s="226"/>
      <c r="TMY1" s="227"/>
      <c r="TMZ1" s="190"/>
      <c r="TNA1" s="190"/>
      <c r="TNB1" s="190"/>
      <c r="TNC1" s="190"/>
      <c r="TND1" s="225">
        <f>+'IN PHIẾU THU'!TNE1</f>
        <v>0</v>
      </c>
      <c r="TNE1" s="226"/>
      <c r="TNF1" s="226"/>
      <c r="TNG1" s="227"/>
      <c r="TNH1" s="190"/>
      <c r="TNI1" s="190"/>
      <c r="TNJ1" s="190"/>
      <c r="TNK1" s="190"/>
      <c r="TNL1" s="225">
        <f>+'IN PHIẾU THU'!TNM1</f>
        <v>0</v>
      </c>
      <c r="TNM1" s="226"/>
      <c r="TNN1" s="226"/>
      <c r="TNO1" s="227"/>
      <c r="TNP1" s="190"/>
      <c r="TNQ1" s="190"/>
      <c r="TNR1" s="190"/>
      <c r="TNS1" s="190"/>
      <c r="TNT1" s="225">
        <f>+'IN PHIẾU THU'!TNU1</f>
        <v>0</v>
      </c>
      <c r="TNU1" s="226"/>
      <c r="TNV1" s="226"/>
      <c r="TNW1" s="227"/>
      <c r="TNX1" s="190"/>
      <c r="TNY1" s="190"/>
      <c r="TNZ1" s="190"/>
      <c r="TOA1" s="190"/>
      <c r="TOB1" s="225">
        <f>+'IN PHIẾU THU'!TOC1</f>
        <v>0</v>
      </c>
      <c r="TOC1" s="226"/>
      <c r="TOD1" s="226"/>
      <c r="TOE1" s="227"/>
      <c r="TOF1" s="190"/>
      <c r="TOG1" s="190"/>
      <c r="TOH1" s="190"/>
      <c r="TOI1" s="190"/>
      <c r="TOJ1" s="225">
        <f>+'IN PHIẾU THU'!TOK1</f>
        <v>0</v>
      </c>
      <c r="TOK1" s="226"/>
      <c r="TOL1" s="226"/>
      <c r="TOM1" s="227"/>
      <c r="TON1" s="190"/>
      <c r="TOO1" s="190"/>
      <c r="TOP1" s="190"/>
      <c r="TOQ1" s="190"/>
      <c r="TOR1" s="225">
        <f>+'IN PHIẾU THU'!TOS1</f>
        <v>0</v>
      </c>
      <c r="TOS1" s="226"/>
      <c r="TOT1" s="226"/>
      <c r="TOU1" s="227"/>
      <c r="TOV1" s="190"/>
      <c r="TOW1" s="190"/>
      <c r="TOX1" s="190"/>
      <c r="TOY1" s="190"/>
      <c r="TOZ1" s="225">
        <f>+'IN PHIẾU THU'!TPA1</f>
        <v>0</v>
      </c>
      <c r="TPA1" s="226"/>
      <c r="TPB1" s="226"/>
      <c r="TPC1" s="227"/>
      <c r="TPD1" s="190"/>
      <c r="TPE1" s="190"/>
      <c r="TPF1" s="190"/>
      <c r="TPG1" s="190"/>
      <c r="TPH1" s="225">
        <f>+'IN PHIẾU THU'!TPI1</f>
        <v>0</v>
      </c>
      <c r="TPI1" s="226"/>
      <c r="TPJ1" s="226"/>
      <c r="TPK1" s="227"/>
      <c r="TPL1" s="190"/>
      <c r="TPM1" s="190"/>
      <c r="TPN1" s="190"/>
      <c r="TPO1" s="190"/>
      <c r="TPP1" s="225">
        <f>+'IN PHIẾU THU'!TPQ1</f>
        <v>0</v>
      </c>
      <c r="TPQ1" s="226"/>
      <c r="TPR1" s="226"/>
      <c r="TPS1" s="227"/>
      <c r="TPT1" s="190"/>
      <c r="TPU1" s="190"/>
      <c r="TPV1" s="190"/>
      <c r="TPW1" s="190"/>
      <c r="TPX1" s="225">
        <f>+'IN PHIẾU THU'!TPY1</f>
        <v>0</v>
      </c>
      <c r="TPY1" s="226"/>
      <c r="TPZ1" s="226"/>
      <c r="TQA1" s="227"/>
      <c r="TQB1" s="190"/>
      <c r="TQC1" s="190"/>
      <c r="TQD1" s="190"/>
      <c r="TQE1" s="190"/>
      <c r="TQF1" s="225">
        <f>+'IN PHIẾU THU'!TQG1</f>
        <v>0</v>
      </c>
      <c r="TQG1" s="226"/>
      <c r="TQH1" s="226"/>
      <c r="TQI1" s="227"/>
      <c r="TQJ1" s="190"/>
      <c r="TQK1" s="190"/>
      <c r="TQL1" s="190"/>
      <c r="TQM1" s="190"/>
      <c r="TQN1" s="225">
        <f>+'IN PHIẾU THU'!TQO1</f>
        <v>0</v>
      </c>
      <c r="TQO1" s="226"/>
      <c r="TQP1" s="226"/>
      <c r="TQQ1" s="227"/>
      <c r="TQR1" s="190"/>
      <c r="TQS1" s="190"/>
      <c r="TQT1" s="190"/>
      <c r="TQU1" s="190"/>
      <c r="TQV1" s="225">
        <f>+'IN PHIẾU THU'!TQW1</f>
        <v>0</v>
      </c>
      <c r="TQW1" s="226"/>
      <c r="TQX1" s="226"/>
      <c r="TQY1" s="227"/>
      <c r="TQZ1" s="190"/>
      <c r="TRA1" s="190"/>
      <c r="TRB1" s="190"/>
      <c r="TRC1" s="190"/>
      <c r="TRD1" s="225">
        <f>+'IN PHIẾU THU'!TRE1</f>
        <v>0</v>
      </c>
      <c r="TRE1" s="226"/>
      <c r="TRF1" s="226"/>
      <c r="TRG1" s="227"/>
      <c r="TRH1" s="190"/>
      <c r="TRI1" s="190"/>
      <c r="TRJ1" s="190"/>
      <c r="TRK1" s="190"/>
      <c r="TRL1" s="225">
        <f>+'IN PHIẾU THU'!TRM1</f>
        <v>0</v>
      </c>
      <c r="TRM1" s="226"/>
      <c r="TRN1" s="226"/>
      <c r="TRO1" s="227"/>
      <c r="TRP1" s="190"/>
      <c r="TRQ1" s="190"/>
      <c r="TRR1" s="190"/>
      <c r="TRS1" s="190"/>
      <c r="TRT1" s="225">
        <f>+'IN PHIẾU THU'!TRU1</f>
        <v>0</v>
      </c>
      <c r="TRU1" s="226"/>
      <c r="TRV1" s="226"/>
      <c r="TRW1" s="227"/>
      <c r="TRX1" s="190"/>
      <c r="TRY1" s="190"/>
      <c r="TRZ1" s="190"/>
      <c r="TSA1" s="190"/>
      <c r="TSB1" s="225">
        <f>+'IN PHIẾU THU'!TSC1</f>
        <v>0</v>
      </c>
      <c r="TSC1" s="226"/>
      <c r="TSD1" s="226"/>
      <c r="TSE1" s="227"/>
      <c r="TSF1" s="190"/>
      <c r="TSG1" s="190"/>
      <c r="TSH1" s="190"/>
      <c r="TSI1" s="190"/>
      <c r="TSJ1" s="225">
        <f>+'IN PHIẾU THU'!TSK1</f>
        <v>0</v>
      </c>
      <c r="TSK1" s="226"/>
      <c r="TSL1" s="226"/>
      <c r="TSM1" s="227"/>
      <c r="TSN1" s="190"/>
      <c r="TSO1" s="190"/>
      <c r="TSP1" s="190"/>
      <c r="TSQ1" s="190"/>
      <c r="TSR1" s="225">
        <f>+'IN PHIẾU THU'!TSS1</f>
        <v>0</v>
      </c>
      <c r="TSS1" s="226"/>
      <c r="TST1" s="226"/>
      <c r="TSU1" s="227"/>
      <c r="TSV1" s="190"/>
      <c r="TSW1" s="190"/>
      <c r="TSX1" s="190"/>
      <c r="TSY1" s="190"/>
      <c r="TSZ1" s="225">
        <f>+'IN PHIẾU THU'!TTA1</f>
        <v>0</v>
      </c>
      <c r="TTA1" s="226"/>
      <c r="TTB1" s="226"/>
      <c r="TTC1" s="227"/>
      <c r="TTD1" s="190"/>
      <c r="TTE1" s="190"/>
      <c r="TTF1" s="190"/>
      <c r="TTG1" s="190"/>
      <c r="TTH1" s="225">
        <f>+'IN PHIẾU THU'!TTI1</f>
        <v>0</v>
      </c>
      <c r="TTI1" s="226"/>
      <c r="TTJ1" s="226"/>
      <c r="TTK1" s="227"/>
      <c r="TTL1" s="190"/>
      <c r="TTM1" s="190"/>
      <c r="TTN1" s="190"/>
      <c r="TTO1" s="190"/>
      <c r="TTP1" s="225">
        <f>+'IN PHIẾU THU'!TTQ1</f>
        <v>0</v>
      </c>
      <c r="TTQ1" s="226"/>
      <c r="TTR1" s="226"/>
      <c r="TTS1" s="227"/>
      <c r="TTT1" s="190"/>
      <c r="TTU1" s="190"/>
      <c r="TTV1" s="190"/>
      <c r="TTW1" s="190"/>
      <c r="TTX1" s="225">
        <f>+'IN PHIẾU THU'!TTY1</f>
        <v>0</v>
      </c>
      <c r="TTY1" s="226"/>
      <c r="TTZ1" s="226"/>
      <c r="TUA1" s="227"/>
      <c r="TUB1" s="190"/>
      <c r="TUC1" s="190"/>
      <c r="TUD1" s="190"/>
      <c r="TUE1" s="190"/>
      <c r="TUF1" s="225">
        <f>+'IN PHIẾU THU'!TUG1</f>
        <v>0</v>
      </c>
      <c r="TUG1" s="226"/>
      <c r="TUH1" s="226"/>
      <c r="TUI1" s="227"/>
      <c r="TUJ1" s="190"/>
      <c r="TUK1" s="190"/>
      <c r="TUL1" s="190"/>
      <c r="TUM1" s="190"/>
      <c r="TUN1" s="225">
        <f>+'IN PHIẾU THU'!TUO1</f>
        <v>0</v>
      </c>
      <c r="TUO1" s="226"/>
      <c r="TUP1" s="226"/>
      <c r="TUQ1" s="227"/>
      <c r="TUR1" s="190"/>
      <c r="TUS1" s="190"/>
      <c r="TUT1" s="190"/>
      <c r="TUU1" s="190"/>
      <c r="TUV1" s="225">
        <f>+'IN PHIẾU THU'!TUW1</f>
        <v>0</v>
      </c>
      <c r="TUW1" s="226"/>
      <c r="TUX1" s="226"/>
      <c r="TUY1" s="227"/>
      <c r="TUZ1" s="190"/>
      <c r="TVA1" s="190"/>
      <c r="TVB1" s="190"/>
      <c r="TVC1" s="190"/>
      <c r="TVD1" s="225">
        <f>+'IN PHIẾU THU'!TVE1</f>
        <v>0</v>
      </c>
      <c r="TVE1" s="226"/>
      <c r="TVF1" s="226"/>
      <c r="TVG1" s="227"/>
      <c r="TVH1" s="190"/>
      <c r="TVI1" s="190"/>
      <c r="TVJ1" s="190"/>
      <c r="TVK1" s="190"/>
      <c r="TVL1" s="225">
        <f>+'IN PHIẾU THU'!TVM1</f>
        <v>0</v>
      </c>
      <c r="TVM1" s="226"/>
      <c r="TVN1" s="226"/>
      <c r="TVO1" s="227"/>
      <c r="TVP1" s="190"/>
      <c r="TVQ1" s="190"/>
      <c r="TVR1" s="190"/>
      <c r="TVS1" s="190"/>
      <c r="TVT1" s="225">
        <f>+'IN PHIẾU THU'!TVU1</f>
        <v>0</v>
      </c>
      <c r="TVU1" s="226"/>
      <c r="TVV1" s="226"/>
      <c r="TVW1" s="227"/>
      <c r="TVX1" s="190"/>
      <c r="TVY1" s="190"/>
      <c r="TVZ1" s="190"/>
      <c r="TWA1" s="190"/>
      <c r="TWB1" s="225">
        <f>+'IN PHIẾU THU'!TWC1</f>
        <v>0</v>
      </c>
      <c r="TWC1" s="226"/>
      <c r="TWD1" s="226"/>
      <c r="TWE1" s="227"/>
      <c r="TWF1" s="190"/>
      <c r="TWG1" s="190"/>
      <c r="TWH1" s="190"/>
      <c r="TWI1" s="190"/>
      <c r="TWJ1" s="225">
        <f>+'IN PHIẾU THU'!TWK1</f>
        <v>0</v>
      </c>
      <c r="TWK1" s="226"/>
      <c r="TWL1" s="226"/>
      <c r="TWM1" s="227"/>
      <c r="TWN1" s="190"/>
      <c r="TWO1" s="190"/>
      <c r="TWP1" s="190"/>
      <c r="TWQ1" s="190"/>
      <c r="TWR1" s="225">
        <f>+'IN PHIẾU THU'!TWS1</f>
        <v>0</v>
      </c>
      <c r="TWS1" s="226"/>
      <c r="TWT1" s="226"/>
      <c r="TWU1" s="227"/>
      <c r="TWV1" s="190"/>
      <c r="TWW1" s="190"/>
      <c r="TWX1" s="190"/>
      <c r="TWY1" s="190"/>
      <c r="TWZ1" s="225">
        <f>+'IN PHIẾU THU'!TXA1</f>
        <v>0</v>
      </c>
      <c r="TXA1" s="226"/>
      <c r="TXB1" s="226"/>
      <c r="TXC1" s="227"/>
      <c r="TXD1" s="190"/>
      <c r="TXE1" s="190"/>
      <c r="TXF1" s="190"/>
      <c r="TXG1" s="190"/>
      <c r="TXH1" s="225">
        <f>+'IN PHIẾU THU'!TXI1</f>
        <v>0</v>
      </c>
      <c r="TXI1" s="226"/>
      <c r="TXJ1" s="226"/>
      <c r="TXK1" s="227"/>
      <c r="TXL1" s="190"/>
      <c r="TXM1" s="190"/>
      <c r="TXN1" s="190"/>
      <c r="TXO1" s="190"/>
      <c r="TXP1" s="225">
        <f>+'IN PHIẾU THU'!TXQ1</f>
        <v>0</v>
      </c>
      <c r="TXQ1" s="226"/>
      <c r="TXR1" s="226"/>
      <c r="TXS1" s="227"/>
      <c r="TXT1" s="190"/>
      <c r="TXU1" s="190"/>
      <c r="TXV1" s="190"/>
      <c r="TXW1" s="190"/>
      <c r="TXX1" s="225">
        <f>+'IN PHIẾU THU'!TXY1</f>
        <v>0</v>
      </c>
      <c r="TXY1" s="226"/>
      <c r="TXZ1" s="226"/>
      <c r="TYA1" s="227"/>
      <c r="TYB1" s="190"/>
      <c r="TYC1" s="190"/>
      <c r="TYD1" s="190"/>
      <c r="TYE1" s="190"/>
      <c r="TYF1" s="225">
        <f>+'IN PHIẾU THU'!TYG1</f>
        <v>0</v>
      </c>
      <c r="TYG1" s="226"/>
      <c r="TYH1" s="226"/>
      <c r="TYI1" s="227"/>
      <c r="TYJ1" s="190"/>
      <c r="TYK1" s="190"/>
      <c r="TYL1" s="190"/>
      <c r="TYM1" s="190"/>
      <c r="TYN1" s="225">
        <f>+'IN PHIẾU THU'!TYO1</f>
        <v>0</v>
      </c>
      <c r="TYO1" s="226"/>
      <c r="TYP1" s="226"/>
      <c r="TYQ1" s="227"/>
      <c r="TYR1" s="190"/>
      <c r="TYS1" s="190"/>
      <c r="TYT1" s="190"/>
      <c r="TYU1" s="190"/>
      <c r="TYV1" s="225">
        <f>+'IN PHIẾU THU'!TYW1</f>
        <v>0</v>
      </c>
      <c r="TYW1" s="226"/>
      <c r="TYX1" s="226"/>
      <c r="TYY1" s="227"/>
      <c r="TYZ1" s="190"/>
      <c r="TZA1" s="190"/>
      <c r="TZB1" s="190"/>
      <c r="TZC1" s="190"/>
      <c r="TZD1" s="225">
        <f>+'IN PHIẾU THU'!TZE1</f>
        <v>0</v>
      </c>
      <c r="TZE1" s="226"/>
      <c r="TZF1" s="226"/>
      <c r="TZG1" s="227"/>
      <c r="TZH1" s="190"/>
      <c r="TZI1" s="190"/>
      <c r="TZJ1" s="190"/>
      <c r="TZK1" s="190"/>
      <c r="TZL1" s="225">
        <f>+'IN PHIẾU THU'!TZM1</f>
        <v>0</v>
      </c>
      <c r="TZM1" s="226"/>
      <c r="TZN1" s="226"/>
      <c r="TZO1" s="227"/>
      <c r="TZP1" s="190"/>
      <c r="TZQ1" s="190"/>
      <c r="TZR1" s="190"/>
      <c r="TZS1" s="190"/>
      <c r="TZT1" s="225">
        <f>+'IN PHIẾU THU'!TZU1</f>
        <v>0</v>
      </c>
      <c r="TZU1" s="226"/>
      <c r="TZV1" s="226"/>
      <c r="TZW1" s="227"/>
      <c r="TZX1" s="190"/>
      <c r="TZY1" s="190"/>
      <c r="TZZ1" s="190"/>
      <c r="UAA1" s="190"/>
      <c r="UAB1" s="225">
        <f>+'IN PHIẾU THU'!UAC1</f>
        <v>0</v>
      </c>
      <c r="UAC1" s="226"/>
      <c r="UAD1" s="226"/>
      <c r="UAE1" s="227"/>
      <c r="UAF1" s="190"/>
      <c r="UAG1" s="190"/>
      <c r="UAH1" s="190"/>
      <c r="UAI1" s="190"/>
      <c r="UAJ1" s="225">
        <f>+'IN PHIẾU THU'!UAK1</f>
        <v>0</v>
      </c>
      <c r="UAK1" s="226"/>
      <c r="UAL1" s="226"/>
      <c r="UAM1" s="227"/>
      <c r="UAN1" s="190"/>
      <c r="UAO1" s="190"/>
      <c r="UAP1" s="190"/>
      <c r="UAQ1" s="190"/>
      <c r="UAR1" s="225">
        <f>+'IN PHIẾU THU'!UAS1</f>
        <v>0</v>
      </c>
      <c r="UAS1" s="226"/>
      <c r="UAT1" s="226"/>
      <c r="UAU1" s="227"/>
      <c r="UAV1" s="190"/>
      <c r="UAW1" s="190"/>
      <c r="UAX1" s="190"/>
      <c r="UAY1" s="190"/>
      <c r="UAZ1" s="225">
        <f>+'IN PHIẾU THU'!UBA1</f>
        <v>0</v>
      </c>
      <c r="UBA1" s="226"/>
      <c r="UBB1" s="226"/>
      <c r="UBC1" s="227"/>
      <c r="UBD1" s="190"/>
      <c r="UBE1" s="190"/>
      <c r="UBF1" s="190"/>
      <c r="UBG1" s="190"/>
      <c r="UBH1" s="225">
        <f>+'IN PHIẾU THU'!UBI1</f>
        <v>0</v>
      </c>
      <c r="UBI1" s="226"/>
      <c r="UBJ1" s="226"/>
      <c r="UBK1" s="227"/>
      <c r="UBL1" s="190"/>
      <c r="UBM1" s="190"/>
      <c r="UBN1" s="190"/>
      <c r="UBO1" s="190"/>
      <c r="UBP1" s="225">
        <f>+'IN PHIẾU THU'!UBQ1</f>
        <v>0</v>
      </c>
      <c r="UBQ1" s="226"/>
      <c r="UBR1" s="226"/>
      <c r="UBS1" s="227"/>
      <c r="UBT1" s="190"/>
      <c r="UBU1" s="190"/>
      <c r="UBV1" s="190"/>
      <c r="UBW1" s="190"/>
      <c r="UBX1" s="225">
        <f>+'IN PHIẾU THU'!UBY1</f>
        <v>0</v>
      </c>
      <c r="UBY1" s="226"/>
      <c r="UBZ1" s="226"/>
      <c r="UCA1" s="227"/>
      <c r="UCB1" s="190"/>
      <c r="UCC1" s="190"/>
      <c r="UCD1" s="190"/>
      <c r="UCE1" s="190"/>
      <c r="UCF1" s="225">
        <f>+'IN PHIẾU THU'!UCG1</f>
        <v>0</v>
      </c>
      <c r="UCG1" s="226"/>
      <c r="UCH1" s="226"/>
      <c r="UCI1" s="227"/>
      <c r="UCJ1" s="190"/>
      <c r="UCK1" s="190"/>
      <c r="UCL1" s="190"/>
      <c r="UCM1" s="190"/>
      <c r="UCN1" s="225">
        <f>+'IN PHIẾU THU'!UCO1</f>
        <v>0</v>
      </c>
      <c r="UCO1" s="226"/>
      <c r="UCP1" s="226"/>
      <c r="UCQ1" s="227"/>
      <c r="UCR1" s="190"/>
      <c r="UCS1" s="190"/>
      <c r="UCT1" s="190"/>
      <c r="UCU1" s="190"/>
      <c r="UCV1" s="225">
        <f>+'IN PHIẾU THU'!UCW1</f>
        <v>0</v>
      </c>
      <c r="UCW1" s="226"/>
      <c r="UCX1" s="226"/>
      <c r="UCY1" s="227"/>
      <c r="UCZ1" s="190"/>
      <c r="UDA1" s="190"/>
      <c r="UDB1" s="190"/>
      <c r="UDC1" s="190"/>
      <c r="UDD1" s="225">
        <f>+'IN PHIẾU THU'!UDE1</f>
        <v>0</v>
      </c>
      <c r="UDE1" s="226"/>
      <c r="UDF1" s="226"/>
      <c r="UDG1" s="227"/>
      <c r="UDH1" s="190"/>
      <c r="UDI1" s="190"/>
      <c r="UDJ1" s="190"/>
      <c r="UDK1" s="190"/>
      <c r="UDL1" s="225">
        <f>+'IN PHIẾU THU'!UDM1</f>
        <v>0</v>
      </c>
      <c r="UDM1" s="226"/>
      <c r="UDN1" s="226"/>
      <c r="UDO1" s="227"/>
      <c r="UDP1" s="190"/>
      <c r="UDQ1" s="190"/>
      <c r="UDR1" s="190"/>
      <c r="UDS1" s="190"/>
      <c r="UDT1" s="225">
        <f>+'IN PHIẾU THU'!UDU1</f>
        <v>0</v>
      </c>
      <c r="UDU1" s="226"/>
      <c r="UDV1" s="226"/>
      <c r="UDW1" s="227"/>
      <c r="UDX1" s="190"/>
      <c r="UDY1" s="190"/>
      <c r="UDZ1" s="190"/>
      <c r="UEA1" s="190"/>
      <c r="UEB1" s="225">
        <f>+'IN PHIẾU THU'!UEC1</f>
        <v>0</v>
      </c>
      <c r="UEC1" s="226"/>
      <c r="UED1" s="226"/>
      <c r="UEE1" s="227"/>
      <c r="UEF1" s="190"/>
      <c r="UEG1" s="190"/>
      <c r="UEH1" s="190"/>
      <c r="UEI1" s="190"/>
      <c r="UEJ1" s="225">
        <f>+'IN PHIẾU THU'!UEK1</f>
        <v>0</v>
      </c>
      <c r="UEK1" s="226"/>
      <c r="UEL1" s="226"/>
      <c r="UEM1" s="227"/>
      <c r="UEN1" s="190"/>
      <c r="UEO1" s="190"/>
      <c r="UEP1" s="190"/>
      <c r="UEQ1" s="190"/>
      <c r="UER1" s="225">
        <f>+'IN PHIẾU THU'!UES1</f>
        <v>0</v>
      </c>
      <c r="UES1" s="226"/>
      <c r="UET1" s="226"/>
      <c r="UEU1" s="227"/>
      <c r="UEV1" s="190"/>
      <c r="UEW1" s="190"/>
      <c r="UEX1" s="190"/>
      <c r="UEY1" s="190"/>
      <c r="UEZ1" s="225">
        <f>+'IN PHIẾU THU'!UFA1</f>
        <v>0</v>
      </c>
      <c r="UFA1" s="226"/>
      <c r="UFB1" s="226"/>
      <c r="UFC1" s="227"/>
      <c r="UFD1" s="190"/>
      <c r="UFE1" s="190"/>
      <c r="UFF1" s="190"/>
      <c r="UFG1" s="190"/>
      <c r="UFH1" s="225">
        <f>+'IN PHIẾU THU'!UFI1</f>
        <v>0</v>
      </c>
      <c r="UFI1" s="226"/>
      <c r="UFJ1" s="226"/>
      <c r="UFK1" s="227"/>
      <c r="UFL1" s="190"/>
      <c r="UFM1" s="190"/>
      <c r="UFN1" s="190"/>
      <c r="UFO1" s="190"/>
      <c r="UFP1" s="225">
        <f>+'IN PHIẾU THU'!UFQ1</f>
        <v>0</v>
      </c>
      <c r="UFQ1" s="226"/>
      <c r="UFR1" s="226"/>
      <c r="UFS1" s="227"/>
      <c r="UFT1" s="190"/>
      <c r="UFU1" s="190"/>
      <c r="UFV1" s="190"/>
      <c r="UFW1" s="190"/>
      <c r="UFX1" s="225">
        <f>+'IN PHIẾU THU'!UFY1</f>
        <v>0</v>
      </c>
      <c r="UFY1" s="226"/>
      <c r="UFZ1" s="226"/>
      <c r="UGA1" s="227"/>
      <c r="UGB1" s="190"/>
      <c r="UGC1" s="190"/>
      <c r="UGD1" s="190"/>
      <c r="UGE1" s="190"/>
      <c r="UGF1" s="225">
        <f>+'IN PHIẾU THU'!UGG1</f>
        <v>0</v>
      </c>
      <c r="UGG1" s="226"/>
      <c r="UGH1" s="226"/>
      <c r="UGI1" s="227"/>
      <c r="UGJ1" s="190"/>
      <c r="UGK1" s="190"/>
      <c r="UGL1" s="190"/>
      <c r="UGM1" s="190"/>
      <c r="UGN1" s="225">
        <f>+'IN PHIẾU THU'!UGO1</f>
        <v>0</v>
      </c>
      <c r="UGO1" s="226"/>
      <c r="UGP1" s="226"/>
      <c r="UGQ1" s="227"/>
      <c r="UGR1" s="190"/>
      <c r="UGS1" s="190"/>
      <c r="UGT1" s="190"/>
      <c r="UGU1" s="190"/>
      <c r="UGV1" s="225">
        <f>+'IN PHIẾU THU'!UGW1</f>
        <v>0</v>
      </c>
      <c r="UGW1" s="226"/>
      <c r="UGX1" s="226"/>
      <c r="UGY1" s="227"/>
      <c r="UGZ1" s="190"/>
      <c r="UHA1" s="190"/>
      <c r="UHB1" s="190"/>
      <c r="UHC1" s="190"/>
      <c r="UHD1" s="225">
        <f>+'IN PHIẾU THU'!UHE1</f>
        <v>0</v>
      </c>
      <c r="UHE1" s="226"/>
      <c r="UHF1" s="226"/>
      <c r="UHG1" s="227"/>
      <c r="UHH1" s="190"/>
      <c r="UHI1" s="190"/>
      <c r="UHJ1" s="190"/>
      <c r="UHK1" s="190"/>
      <c r="UHL1" s="225">
        <f>+'IN PHIẾU THU'!UHM1</f>
        <v>0</v>
      </c>
      <c r="UHM1" s="226"/>
      <c r="UHN1" s="226"/>
      <c r="UHO1" s="227"/>
      <c r="UHP1" s="190"/>
      <c r="UHQ1" s="190"/>
      <c r="UHR1" s="190"/>
      <c r="UHS1" s="190"/>
      <c r="UHT1" s="225">
        <f>+'IN PHIẾU THU'!UHU1</f>
        <v>0</v>
      </c>
      <c r="UHU1" s="226"/>
      <c r="UHV1" s="226"/>
      <c r="UHW1" s="227"/>
      <c r="UHX1" s="190"/>
      <c r="UHY1" s="190"/>
      <c r="UHZ1" s="190"/>
      <c r="UIA1" s="190"/>
      <c r="UIB1" s="225">
        <f>+'IN PHIẾU THU'!UIC1</f>
        <v>0</v>
      </c>
      <c r="UIC1" s="226"/>
      <c r="UID1" s="226"/>
      <c r="UIE1" s="227"/>
      <c r="UIF1" s="190"/>
      <c r="UIG1" s="190"/>
      <c r="UIH1" s="190"/>
      <c r="UII1" s="190"/>
      <c r="UIJ1" s="225">
        <f>+'IN PHIẾU THU'!UIK1</f>
        <v>0</v>
      </c>
      <c r="UIK1" s="226"/>
      <c r="UIL1" s="226"/>
      <c r="UIM1" s="227"/>
      <c r="UIN1" s="190"/>
      <c r="UIO1" s="190"/>
      <c r="UIP1" s="190"/>
      <c r="UIQ1" s="190"/>
      <c r="UIR1" s="225">
        <f>+'IN PHIẾU THU'!UIS1</f>
        <v>0</v>
      </c>
      <c r="UIS1" s="226"/>
      <c r="UIT1" s="226"/>
      <c r="UIU1" s="227"/>
      <c r="UIV1" s="190"/>
      <c r="UIW1" s="190"/>
      <c r="UIX1" s="190"/>
      <c r="UIY1" s="190"/>
      <c r="UIZ1" s="225">
        <f>+'IN PHIẾU THU'!UJA1</f>
        <v>0</v>
      </c>
      <c r="UJA1" s="226"/>
      <c r="UJB1" s="226"/>
      <c r="UJC1" s="227"/>
      <c r="UJD1" s="190"/>
      <c r="UJE1" s="190"/>
      <c r="UJF1" s="190"/>
      <c r="UJG1" s="190"/>
      <c r="UJH1" s="225">
        <f>+'IN PHIẾU THU'!UJI1</f>
        <v>0</v>
      </c>
      <c r="UJI1" s="226"/>
      <c r="UJJ1" s="226"/>
      <c r="UJK1" s="227"/>
      <c r="UJL1" s="190"/>
      <c r="UJM1" s="190"/>
      <c r="UJN1" s="190"/>
      <c r="UJO1" s="190"/>
      <c r="UJP1" s="225">
        <f>+'IN PHIẾU THU'!UJQ1</f>
        <v>0</v>
      </c>
      <c r="UJQ1" s="226"/>
      <c r="UJR1" s="226"/>
      <c r="UJS1" s="227"/>
      <c r="UJT1" s="190"/>
      <c r="UJU1" s="190"/>
      <c r="UJV1" s="190"/>
      <c r="UJW1" s="190"/>
      <c r="UJX1" s="225">
        <f>+'IN PHIẾU THU'!UJY1</f>
        <v>0</v>
      </c>
      <c r="UJY1" s="226"/>
      <c r="UJZ1" s="226"/>
      <c r="UKA1" s="227"/>
      <c r="UKB1" s="190"/>
      <c r="UKC1" s="190"/>
      <c r="UKD1" s="190"/>
      <c r="UKE1" s="190"/>
      <c r="UKF1" s="225">
        <f>+'IN PHIẾU THU'!UKG1</f>
        <v>0</v>
      </c>
      <c r="UKG1" s="226"/>
      <c r="UKH1" s="226"/>
      <c r="UKI1" s="227"/>
      <c r="UKJ1" s="190"/>
      <c r="UKK1" s="190"/>
      <c r="UKL1" s="190"/>
      <c r="UKM1" s="190"/>
      <c r="UKN1" s="225">
        <f>+'IN PHIẾU THU'!UKO1</f>
        <v>0</v>
      </c>
      <c r="UKO1" s="226"/>
      <c r="UKP1" s="226"/>
      <c r="UKQ1" s="227"/>
      <c r="UKR1" s="190"/>
      <c r="UKS1" s="190"/>
      <c r="UKT1" s="190"/>
      <c r="UKU1" s="190"/>
      <c r="UKV1" s="225">
        <f>+'IN PHIẾU THU'!UKW1</f>
        <v>0</v>
      </c>
      <c r="UKW1" s="226"/>
      <c r="UKX1" s="226"/>
      <c r="UKY1" s="227"/>
      <c r="UKZ1" s="190"/>
      <c r="ULA1" s="190"/>
      <c r="ULB1" s="190"/>
      <c r="ULC1" s="190"/>
      <c r="ULD1" s="225">
        <f>+'IN PHIẾU THU'!ULE1</f>
        <v>0</v>
      </c>
      <c r="ULE1" s="226"/>
      <c r="ULF1" s="226"/>
      <c r="ULG1" s="227"/>
      <c r="ULH1" s="190"/>
      <c r="ULI1" s="190"/>
      <c r="ULJ1" s="190"/>
      <c r="ULK1" s="190"/>
      <c r="ULL1" s="225">
        <f>+'IN PHIẾU THU'!ULM1</f>
        <v>0</v>
      </c>
      <c r="ULM1" s="226"/>
      <c r="ULN1" s="226"/>
      <c r="ULO1" s="227"/>
      <c r="ULP1" s="190"/>
      <c r="ULQ1" s="190"/>
      <c r="ULR1" s="190"/>
      <c r="ULS1" s="190"/>
      <c r="ULT1" s="225">
        <f>+'IN PHIẾU THU'!ULU1</f>
        <v>0</v>
      </c>
      <c r="ULU1" s="226"/>
      <c r="ULV1" s="226"/>
      <c r="ULW1" s="227"/>
      <c r="ULX1" s="190"/>
      <c r="ULY1" s="190"/>
      <c r="ULZ1" s="190"/>
      <c r="UMA1" s="190"/>
      <c r="UMB1" s="225">
        <f>+'IN PHIẾU THU'!UMC1</f>
        <v>0</v>
      </c>
      <c r="UMC1" s="226"/>
      <c r="UMD1" s="226"/>
      <c r="UME1" s="227"/>
      <c r="UMF1" s="190"/>
      <c r="UMG1" s="190"/>
      <c r="UMH1" s="190"/>
      <c r="UMI1" s="190"/>
      <c r="UMJ1" s="225">
        <f>+'IN PHIẾU THU'!UMK1</f>
        <v>0</v>
      </c>
      <c r="UMK1" s="226"/>
      <c r="UML1" s="226"/>
      <c r="UMM1" s="227"/>
      <c r="UMN1" s="190"/>
      <c r="UMO1" s="190"/>
      <c r="UMP1" s="190"/>
      <c r="UMQ1" s="190"/>
      <c r="UMR1" s="225">
        <f>+'IN PHIẾU THU'!UMS1</f>
        <v>0</v>
      </c>
      <c r="UMS1" s="226"/>
      <c r="UMT1" s="226"/>
      <c r="UMU1" s="227"/>
      <c r="UMV1" s="190"/>
      <c r="UMW1" s="190"/>
      <c r="UMX1" s="190"/>
      <c r="UMY1" s="190"/>
      <c r="UMZ1" s="225">
        <f>+'IN PHIẾU THU'!UNA1</f>
        <v>0</v>
      </c>
      <c r="UNA1" s="226"/>
      <c r="UNB1" s="226"/>
      <c r="UNC1" s="227"/>
      <c r="UND1" s="190"/>
      <c r="UNE1" s="190"/>
      <c r="UNF1" s="190"/>
      <c r="UNG1" s="190"/>
      <c r="UNH1" s="225">
        <f>+'IN PHIẾU THU'!UNI1</f>
        <v>0</v>
      </c>
      <c r="UNI1" s="226"/>
      <c r="UNJ1" s="226"/>
      <c r="UNK1" s="227"/>
      <c r="UNL1" s="190"/>
      <c r="UNM1" s="190"/>
      <c r="UNN1" s="190"/>
      <c r="UNO1" s="190"/>
      <c r="UNP1" s="225">
        <f>+'IN PHIẾU THU'!UNQ1</f>
        <v>0</v>
      </c>
      <c r="UNQ1" s="226"/>
      <c r="UNR1" s="226"/>
      <c r="UNS1" s="227"/>
      <c r="UNT1" s="190"/>
      <c r="UNU1" s="190"/>
      <c r="UNV1" s="190"/>
      <c r="UNW1" s="190"/>
      <c r="UNX1" s="225">
        <f>+'IN PHIẾU THU'!UNY1</f>
        <v>0</v>
      </c>
      <c r="UNY1" s="226"/>
      <c r="UNZ1" s="226"/>
      <c r="UOA1" s="227"/>
      <c r="UOB1" s="190"/>
      <c r="UOC1" s="190"/>
      <c r="UOD1" s="190"/>
      <c r="UOE1" s="190"/>
      <c r="UOF1" s="225">
        <f>+'IN PHIẾU THU'!UOG1</f>
        <v>0</v>
      </c>
      <c r="UOG1" s="226"/>
      <c r="UOH1" s="226"/>
      <c r="UOI1" s="227"/>
      <c r="UOJ1" s="190"/>
      <c r="UOK1" s="190"/>
      <c r="UOL1" s="190"/>
      <c r="UOM1" s="190"/>
      <c r="UON1" s="225">
        <f>+'IN PHIẾU THU'!UOO1</f>
        <v>0</v>
      </c>
      <c r="UOO1" s="226"/>
      <c r="UOP1" s="226"/>
      <c r="UOQ1" s="227"/>
      <c r="UOR1" s="190"/>
      <c r="UOS1" s="190"/>
      <c r="UOT1" s="190"/>
      <c r="UOU1" s="190"/>
      <c r="UOV1" s="225">
        <f>+'IN PHIẾU THU'!UOW1</f>
        <v>0</v>
      </c>
      <c r="UOW1" s="226"/>
      <c r="UOX1" s="226"/>
      <c r="UOY1" s="227"/>
      <c r="UOZ1" s="190"/>
      <c r="UPA1" s="190"/>
      <c r="UPB1" s="190"/>
      <c r="UPC1" s="190"/>
      <c r="UPD1" s="225">
        <f>+'IN PHIẾU THU'!UPE1</f>
        <v>0</v>
      </c>
      <c r="UPE1" s="226"/>
      <c r="UPF1" s="226"/>
      <c r="UPG1" s="227"/>
      <c r="UPH1" s="190"/>
      <c r="UPI1" s="190"/>
      <c r="UPJ1" s="190"/>
      <c r="UPK1" s="190"/>
      <c r="UPL1" s="225">
        <f>+'IN PHIẾU THU'!UPM1</f>
        <v>0</v>
      </c>
      <c r="UPM1" s="226"/>
      <c r="UPN1" s="226"/>
      <c r="UPO1" s="227"/>
      <c r="UPP1" s="190"/>
      <c r="UPQ1" s="190"/>
      <c r="UPR1" s="190"/>
      <c r="UPS1" s="190"/>
      <c r="UPT1" s="225">
        <f>+'IN PHIẾU THU'!UPU1</f>
        <v>0</v>
      </c>
      <c r="UPU1" s="226"/>
      <c r="UPV1" s="226"/>
      <c r="UPW1" s="227"/>
      <c r="UPX1" s="190"/>
      <c r="UPY1" s="190"/>
      <c r="UPZ1" s="190"/>
      <c r="UQA1" s="190"/>
      <c r="UQB1" s="225">
        <f>+'IN PHIẾU THU'!UQC1</f>
        <v>0</v>
      </c>
      <c r="UQC1" s="226"/>
      <c r="UQD1" s="226"/>
      <c r="UQE1" s="227"/>
      <c r="UQF1" s="190"/>
      <c r="UQG1" s="190"/>
      <c r="UQH1" s="190"/>
      <c r="UQI1" s="190"/>
      <c r="UQJ1" s="225">
        <f>+'IN PHIẾU THU'!UQK1</f>
        <v>0</v>
      </c>
      <c r="UQK1" s="226"/>
      <c r="UQL1" s="226"/>
      <c r="UQM1" s="227"/>
      <c r="UQN1" s="190"/>
      <c r="UQO1" s="190"/>
      <c r="UQP1" s="190"/>
      <c r="UQQ1" s="190"/>
      <c r="UQR1" s="225">
        <f>+'IN PHIẾU THU'!UQS1</f>
        <v>0</v>
      </c>
      <c r="UQS1" s="226"/>
      <c r="UQT1" s="226"/>
      <c r="UQU1" s="227"/>
      <c r="UQV1" s="190"/>
      <c r="UQW1" s="190"/>
      <c r="UQX1" s="190"/>
      <c r="UQY1" s="190"/>
      <c r="UQZ1" s="225">
        <f>+'IN PHIẾU THU'!URA1</f>
        <v>0</v>
      </c>
      <c r="URA1" s="226"/>
      <c r="URB1" s="226"/>
      <c r="URC1" s="227"/>
      <c r="URD1" s="190"/>
      <c r="URE1" s="190"/>
      <c r="URF1" s="190"/>
      <c r="URG1" s="190"/>
      <c r="URH1" s="225">
        <f>+'IN PHIẾU THU'!URI1</f>
        <v>0</v>
      </c>
      <c r="URI1" s="226"/>
      <c r="URJ1" s="226"/>
      <c r="URK1" s="227"/>
      <c r="URL1" s="190"/>
      <c r="URM1" s="190"/>
      <c r="URN1" s="190"/>
      <c r="URO1" s="190"/>
      <c r="URP1" s="225">
        <f>+'IN PHIẾU THU'!URQ1</f>
        <v>0</v>
      </c>
      <c r="URQ1" s="226"/>
      <c r="URR1" s="226"/>
      <c r="URS1" s="227"/>
      <c r="URT1" s="190"/>
      <c r="URU1" s="190"/>
      <c r="URV1" s="190"/>
      <c r="URW1" s="190"/>
      <c r="URX1" s="225">
        <f>+'IN PHIẾU THU'!URY1</f>
        <v>0</v>
      </c>
      <c r="URY1" s="226"/>
      <c r="URZ1" s="226"/>
      <c r="USA1" s="227"/>
      <c r="USB1" s="190"/>
      <c r="USC1" s="190"/>
      <c r="USD1" s="190"/>
      <c r="USE1" s="190"/>
      <c r="USF1" s="225">
        <f>+'IN PHIẾU THU'!USG1</f>
        <v>0</v>
      </c>
      <c r="USG1" s="226"/>
      <c r="USH1" s="226"/>
      <c r="USI1" s="227"/>
      <c r="USJ1" s="190"/>
      <c r="USK1" s="190"/>
      <c r="USL1" s="190"/>
      <c r="USM1" s="190"/>
      <c r="USN1" s="225">
        <f>+'IN PHIẾU THU'!USO1</f>
        <v>0</v>
      </c>
      <c r="USO1" s="226"/>
      <c r="USP1" s="226"/>
      <c r="USQ1" s="227"/>
      <c r="USR1" s="190"/>
      <c r="USS1" s="190"/>
      <c r="UST1" s="190"/>
      <c r="USU1" s="190"/>
      <c r="USV1" s="225">
        <f>+'IN PHIẾU THU'!USW1</f>
        <v>0</v>
      </c>
      <c r="USW1" s="226"/>
      <c r="USX1" s="226"/>
      <c r="USY1" s="227"/>
      <c r="USZ1" s="190"/>
      <c r="UTA1" s="190"/>
      <c r="UTB1" s="190"/>
      <c r="UTC1" s="190"/>
      <c r="UTD1" s="225">
        <f>+'IN PHIẾU THU'!UTE1</f>
        <v>0</v>
      </c>
      <c r="UTE1" s="226"/>
      <c r="UTF1" s="226"/>
      <c r="UTG1" s="227"/>
      <c r="UTH1" s="190"/>
      <c r="UTI1" s="190"/>
      <c r="UTJ1" s="190"/>
      <c r="UTK1" s="190"/>
      <c r="UTL1" s="225">
        <f>+'IN PHIẾU THU'!UTM1</f>
        <v>0</v>
      </c>
      <c r="UTM1" s="226"/>
      <c r="UTN1" s="226"/>
      <c r="UTO1" s="227"/>
      <c r="UTP1" s="190"/>
      <c r="UTQ1" s="190"/>
      <c r="UTR1" s="190"/>
      <c r="UTS1" s="190"/>
      <c r="UTT1" s="225">
        <f>+'IN PHIẾU THU'!UTU1</f>
        <v>0</v>
      </c>
      <c r="UTU1" s="226"/>
      <c r="UTV1" s="226"/>
      <c r="UTW1" s="227"/>
      <c r="UTX1" s="190"/>
      <c r="UTY1" s="190"/>
      <c r="UTZ1" s="190"/>
      <c r="UUA1" s="190"/>
      <c r="UUB1" s="225">
        <f>+'IN PHIẾU THU'!UUC1</f>
        <v>0</v>
      </c>
      <c r="UUC1" s="226"/>
      <c r="UUD1" s="226"/>
      <c r="UUE1" s="227"/>
      <c r="UUF1" s="190"/>
      <c r="UUG1" s="190"/>
      <c r="UUH1" s="190"/>
      <c r="UUI1" s="190"/>
      <c r="UUJ1" s="225">
        <f>+'IN PHIẾU THU'!UUK1</f>
        <v>0</v>
      </c>
      <c r="UUK1" s="226"/>
      <c r="UUL1" s="226"/>
      <c r="UUM1" s="227"/>
      <c r="UUN1" s="190"/>
      <c r="UUO1" s="190"/>
      <c r="UUP1" s="190"/>
      <c r="UUQ1" s="190"/>
      <c r="UUR1" s="225">
        <f>+'IN PHIẾU THU'!UUS1</f>
        <v>0</v>
      </c>
      <c r="UUS1" s="226"/>
      <c r="UUT1" s="226"/>
      <c r="UUU1" s="227"/>
      <c r="UUV1" s="190"/>
      <c r="UUW1" s="190"/>
      <c r="UUX1" s="190"/>
      <c r="UUY1" s="190"/>
      <c r="UUZ1" s="225">
        <f>+'IN PHIẾU THU'!UVA1</f>
        <v>0</v>
      </c>
      <c r="UVA1" s="226"/>
      <c r="UVB1" s="226"/>
      <c r="UVC1" s="227"/>
      <c r="UVD1" s="190"/>
      <c r="UVE1" s="190"/>
      <c r="UVF1" s="190"/>
      <c r="UVG1" s="190"/>
      <c r="UVH1" s="225">
        <f>+'IN PHIẾU THU'!UVI1</f>
        <v>0</v>
      </c>
      <c r="UVI1" s="226"/>
      <c r="UVJ1" s="226"/>
      <c r="UVK1" s="227"/>
      <c r="UVL1" s="190"/>
      <c r="UVM1" s="190"/>
      <c r="UVN1" s="190"/>
      <c r="UVO1" s="190"/>
      <c r="UVP1" s="225">
        <f>+'IN PHIẾU THU'!UVQ1</f>
        <v>0</v>
      </c>
      <c r="UVQ1" s="226"/>
      <c r="UVR1" s="226"/>
      <c r="UVS1" s="227"/>
      <c r="UVT1" s="190"/>
      <c r="UVU1" s="190"/>
      <c r="UVV1" s="190"/>
      <c r="UVW1" s="190"/>
      <c r="UVX1" s="225">
        <f>+'IN PHIẾU THU'!UVY1</f>
        <v>0</v>
      </c>
      <c r="UVY1" s="226"/>
      <c r="UVZ1" s="226"/>
      <c r="UWA1" s="227"/>
      <c r="UWB1" s="190"/>
      <c r="UWC1" s="190"/>
      <c r="UWD1" s="190"/>
      <c r="UWE1" s="190"/>
      <c r="UWF1" s="225">
        <f>+'IN PHIẾU THU'!UWG1</f>
        <v>0</v>
      </c>
      <c r="UWG1" s="226"/>
      <c r="UWH1" s="226"/>
      <c r="UWI1" s="227"/>
      <c r="UWJ1" s="190"/>
      <c r="UWK1" s="190"/>
      <c r="UWL1" s="190"/>
      <c r="UWM1" s="190"/>
      <c r="UWN1" s="225">
        <f>+'IN PHIẾU THU'!UWO1</f>
        <v>0</v>
      </c>
      <c r="UWO1" s="226"/>
      <c r="UWP1" s="226"/>
      <c r="UWQ1" s="227"/>
      <c r="UWR1" s="190"/>
      <c r="UWS1" s="190"/>
      <c r="UWT1" s="190"/>
      <c r="UWU1" s="190"/>
      <c r="UWV1" s="225">
        <f>+'IN PHIẾU THU'!UWW1</f>
        <v>0</v>
      </c>
      <c r="UWW1" s="226"/>
      <c r="UWX1" s="226"/>
      <c r="UWY1" s="227"/>
      <c r="UWZ1" s="190"/>
      <c r="UXA1" s="190"/>
      <c r="UXB1" s="190"/>
      <c r="UXC1" s="190"/>
      <c r="UXD1" s="225">
        <f>+'IN PHIẾU THU'!UXE1</f>
        <v>0</v>
      </c>
      <c r="UXE1" s="226"/>
      <c r="UXF1" s="226"/>
      <c r="UXG1" s="227"/>
      <c r="UXH1" s="190"/>
      <c r="UXI1" s="190"/>
      <c r="UXJ1" s="190"/>
      <c r="UXK1" s="190"/>
      <c r="UXL1" s="225">
        <f>+'IN PHIẾU THU'!UXM1</f>
        <v>0</v>
      </c>
      <c r="UXM1" s="226"/>
      <c r="UXN1" s="226"/>
      <c r="UXO1" s="227"/>
      <c r="UXP1" s="190"/>
      <c r="UXQ1" s="190"/>
      <c r="UXR1" s="190"/>
      <c r="UXS1" s="190"/>
      <c r="UXT1" s="225">
        <f>+'IN PHIẾU THU'!UXU1</f>
        <v>0</v>
      </c>
      <c r="UXU1" s="226"/>
      <c r="UXV1" s="226"/>
      <c r="UXW1" s="227"/>
      <c r="UXX1" s="190"/>
      <c r="UXY1" s="190"/>
      <c r="UXZ1" s="190"/>
      <c r="UYA1" s="190"/>
      <c r="UYB1" s="225">
        <f>+'IN PHIẾU THU'!UYC1</f>
        <v>0</v>
      </c>
      <c r="UYC1" s="226"/>
      <c r="UYD1" s="226"/>
      <c r="UYE1" s="227"/>
      <c r="UYF1" s="190"/>
      <c r="UYG1" s="190"/>
      <c r="UYH1" s="190"/>
      <c r="UYI1" s="190"/>
      <c r="UYJ1" s="225">
        <f>+'IN PHIẾU THU'!UYK1</f>
        <v>0</v>
      </c>
      <c r="UYK1" s="226"/>
      <c r="UYL1" s="226"/>
      <c r="UYM1" s="227"/>
      <c r="UYN1" s="190"/>
      <c r="UYO1" s="190"/>
      <c r="UYP1" s="190"/>
      <c r="UYQ1" s="190"/>
      <c r="UYR1" s="225">
        <f>+'IN PHIẾU THU'!UYS1</f>
        <v>0</v>
      </c>
      <c r="UYS1" s="226"/>
      <c r="UYT1" s="226"/>
      <c r="UYU1" s="227"/>
      <c r="UYV1" s="190"/>
      <c r="UYW1" s="190"/>
      <c r="UYX1" s="190"/>
      <c r="UYY1" s="190"/>
      <c r="UYZ1" s="225">
        <f>+'IN PHIẾU THU'!UZA1</f>
        <v>0</v>
      </c>
      <c r="UZA1" s="226"/>
      <c r="UZB1" s="226"/>
      <c r="UZC1" s="227"/>
      <c r="UZD1" s="190"/>
      <c r="UZE1" s="190"/>
      <c r="UZF1" s="190"/>
      <c r="UZG1" s="190"/>
      <c r="UZH1" s="225">
        <f>+'IN PHIẾU THU'!UZI1</f>
        <v>0</v>
      </c>
      <c r="UZI1" s="226"/>
      <c r="UZJ1" s="226"/>
      <c r="UZK1" s="227"/>
      <c r="UZL1" s="190"/>
      <c r="UZM1" s="190"/>
      <c r="UZN1" s="190"/>
      <c r="UZO1" s="190"/>
      <c r="UZP1" s="225">
        <f>+'IN PHIẾU THU'!UZQ1</f>
        <v>0</v>
      </c>
      <c r="UZQ1" s="226"/>
      <c r="UZR1" s="226"/>
      <c r="UZS1" s="227"/>
      <c r="UZT1" s="190"/>
      <c r="UZU1" s="190"/>
      <c r="UZV1" s="190"/>
      <c r="UZW1" s="190"/>
      <c r="UZX1" s="225">
        <f>+'IN PHIẾU THU'!UZY1</f>
        <v>0</v>
      </c>
      <c r="UZY1" s="226"/>
      <c r="UZZ1" s="226"/>
      <c r="VAA1" s="227"/>
      <c r="VAB1" s="190"/>
      <c r="VAC1" s="190"/>
      <c r="VAD1" s="190"/>
      <c r="VAE1" s="190"/>
      <c r="VAF1" s="225">
        <f>+'IN PHIẾU THU'!VAG1</f>
        <v>0</v>
      </c>
      <c r="VAG1" s="226"/>
      <c r="VAH1" s="226"/>
      <c r="VAI1" s="227"/>
      <c r="VAJ1" s="190"/>
      <c r="VAK1" s="190"/>
      <c r="VAL1" s="190"/>
      <c r="VAM1" s="190"/>
      <c r="VAN1" s="225">
        <f>+'IN PHIẾU THU'!VAO1</f>
        <v>0</v>
      </c>
      <c r="VAO1" s="226"/>
      <c r="VAP1" s="226"/>
      <c r="VAQ1" s="227"/>
      <c r="VAR1" s="190"/>
      <c r="VAS1" s="190"/>
      <c r="VAT1" s="190"/>
      <c r="VAU1" s="190"/>
      <c r="VAV1" s="225">
        <f>+'IN PHIẾU THU'!VAW1</f>
        <v>0</v>
      </c>
      <c r="VAW1" s="226"/>
      <c r="VAX1" s="226"/>
      <c r="VAY1" s="227"/>
      <c r="VAZ1" s="190"/>
      <c r="VBA1" s="190"/>
      <c r="VBB1" s="190"/>
      <c r="VBC1" s="190"/>
      <c r="VBD1" s="225">
        <f>+'IN PHIẾU THU'!VBE1</f>
        <v>0</v>
      </c>
      <c r="VBE1" s="226"/>
      <c r="VBF1" s="226"/>
      <c r="VBG1" s="227"/>
      <c r="VBH1" s="190"/>
      <c r="VBI1" s="190"/>
      <c r="VBJ1" s="190"/>
      <c r="VBK1" s="190"/>
      <c r="VBL1" s="225">
        <f>+'IN PHIẾU THU'!VBM1</f>
        <v>0</v>
      </c>
      <c r="VBM1" s="226"/>
      <c r="VBN1" s="226"/>
      <c r="VBO1" s="227"/>
      <c r="VBP1" s="190"/>
      <c r="VBQ1" s="190"/>
      <c r="VBR1" s="190"/>
      <c r="VBS1" s="190"/>
      <c r="VBT1" s="225">
        <f>+'IN PHIẾU THU'!VBU1</f>
        <v>0</v>
      </c>
      <c r="VBU1" s="226"/>
      <c r="VBV1" s="226"/>
      <c r="VBW1" s="227"/>
      <c r="VBX1" s="190"/>
      <c r="VBY1" s="190"/>
      <c r="VBZ1" s="190"/>
      <c r="VCA1" s="190"/>
      <c r="VCB1" s="225">
        <f>+'IN PHIẾU THU'!VCC1</f>
        <v>0</v>
      </c>
      <c r="VCC1" s="226"/>
      <c r="VCD1" s="226"/>
      <c r="VCE1" s="227"/>
      <c r="VCF1" s="190"/>
      <c r="VCG1" s="190"/>
      <c r="VCH1" s="190"/>
      <c r="VCI1" s="190"/>
      <c r="VCJ1" s="225">
        <f>+'IN PHIẾU THU'!VCK1</f>
        <v>0</v>
      </c>
      <c r="VCK1" s="226"/>
      <c r="VCL1" s="226"/>
      <c r="VCM1" s="227"/>
      <c r="VCN1" s="190"/>
      <c r="VCO1" s="190"/>
      <c r="VCP1" s="190"/>
      <c r="VCQ1" s="190"/>
      <c r="VCR1" s="225">
        <f>+'IN PHIẾU THU'!VCS1</f>
        <v>0</v>
      </c>
      <c r="VCS1" s="226"/>
      <c r="VCT1" s="226"/>
      <c r="VCU1" s="227"/>
      <c r="VCV1" s="190"/>
      <c r="VCW1" s="190"/>
      <c r="VCX1" s="190"/>
      <c r="VCY1" s="190"/>
      <c r="VCZ1" s="225">
        <f>+'IN PHIẾU THU'!VDA1</f>
        <v>0</v>
      </c>
      <c r="VDA1" s="226"/>
      <c r="VDB1" s="226"/>
      <c r="VDC1" s="227"/>
      <c r="VDD1" s="190"/>
      <c r="VDE1" s="190"/>
      <c r="VDF1" s="190"/>
      <c r="VDG1" s="190"/>
      <c r="VDH1" s="225">
        <f>+'IN PHIẾU THU'!VDI1</f>
        <v>0</v>
      </c>
      <c r="VDI1" s="226"/>
      <c r="VDJ1" s="226"/>
      <c r="VDK1" s="227"/>
      <c r="VDL1" s="190"/>
      <c r="VDM1" s="190"/>
      <c r="VDN1" s="190"/>
      <c r="VDO1" s="190"/>
      <c r="VDP1" s="225">
        <f>+'IN PHIẾU THU'!VDQ1</f>
        <v>0</v>
      </c>
      <c r="VDQ1" s="226"/>
      <c r="VDR1" s="226"/>
      <c r="VDS1" s="227"/>
      <c r="VDT1" s="190"/>
      <c r="VDU1" s="190"/>
      <c r="VDV1" s="190"/>
      <c r="VDW1" s="190"/>
      <c r="VDX1" s="225">
        <f>+'IN PHIẾU THU'!VDY1</f>
        <v>0</v>
      </c>
      <c r="VDY1" s="226"/>
      <c r="VDZ1" s="226"/>
      <c r="VEA1" s="227"/>
      <c r="VEB1" s="190"/>
      <c r="VEC1" s="190"/>
      <c r="VED1" s="190"/>
      <c r="VEE1" s="190"/>
      <c r="VEF1" s="225">
        <f>+'IN PHIẾU THU'!VEG1</f>
        <v>0</v>
      </c>
      <c r="VEG1" s="226"/>
      <c r="VEH1" s="226"/>
      <c r="VEI1" s="227"/>
      <c r="VEJ1" s="190"/>
      <c r="VEK1" s="190"/>
      <c r="VEL1" s="190"/>
      <c r="VEM1" s="190"/>
      <c r="VEN1" s="225">
        <f>+'IN PHIẾU THU'!VEO1</f>
        <v>0</v>
      </c>
      <c r="VEO1" s="226"/>
      <c r="VEP1" s="226"/>
      <c r="VEQ1" s="227"/>
      <c r="VER1" s="190"/>
      <c r="VES1" s="190"/>
      <c r="VET1" s="190"/>
      <c r="VEU1" s="190"/>
      <c r="VEV1" s="225">
        <f>+'IN PHIẾU THU'!VEW1</f>
        <v>0</v>
      </c>
      <c r="VEW1" s="226"/>
      <c r="VEX1" s="226"/>
      <c r="VEY1" s="227"/>
      <c r="VEZ1" s="190"/>
      <c r="VFA1" s="190"/>
      <c r="VFB1" s="190"/>
      <c r="VFC1" s="190"/>
      <c r="VFD1" s="225">
        <f>+'IN PHIẾU THU'!VFE1</f>
        <v>0</v>
      </c>
      <c r="VFE1" s="226"/>
      <c r="VFF1" s="226"/>
      <c r="VFG1" s="227"/>
      <c r="VFH1" s="190"/>
      <c r="VFI1" s="190"/>
      <c r="VFJ1" s="190"/>
      <c r="VFK1" s="190"/>
      <c r="VFL1" s="225">
        <f>+'IN PHIẾU THU'!VFM1</f>
        <v>0</v>
      </c>
      <c r="VFM1" s="226"/>
      <c r="VFN1" s="226"/>
      <c r="VFO1" s="227"/>
      <c r="VFP1" s="190"/>
      <c r="VFQ1" s="190"/>
      <c r="VFR1" s="190"/>
      <c r="VFS1" s="190"/>
      <c r="VFT1" s="225">
        <f>+'IN PHIẾU THU'!VFU1</f>
        <v>0</v>
      </c>
      <c r="VFU1" s="226"/>
      <c r="VFV1" s="226"/>
      <c r="VFW1" s="227"/>
      <c r="VFX1" s="190"/>
      <c r="VFY1" s="190"/>
      <c r="VFZ1" s="190"/>
      <c r="VGA1" s="190"/>
      <c r="VGB1" s="225">
        <f>+'IN PHIẾU THU'!VGC1</f>
        <v>0</v>
      </c>
      <c r="VGC1" s="226"/>
      <c r="VGD1" s="226"/>
      <c r="VGE1" s="227"/>
      <c r="VGF1" s="190"/>
      <c r="VGG1" s="190"/>
      <c r="VGH1" s="190"/>
      <c r="VGI1" s="190"/>
      <c r="VGJ1" s="225">
        <f>+'IN PHIẾU THU'!VGK1</f>
        <v>0</v>
      </c>
      <c r="VGK1" s="226"/>
      <c r="VGL1" s="226"/>
      <c r="VGM1" s="227"/>
      <c r="VGN1" s="190"/>
      <c r="VGO1" s="190"/>
      <c r="VGP1" s="190"/>
      <c r="VGQ1" s="190"/>
      <c r="VGR1" s="225">
        <f>+'IN PHIẾU THU'!VGS1</f>
        <v>0</v>
      </c>
      <c r="VGS1" s="226"/>
      <c r="VGT1" s="226"/>
      <c r="VGU1" s="227"/>
      <c r="VGV1" s="190"/>
      <c r="VGW1" s="190"/>
      <c r="VGX1" s="190"/>
      <c r="VGY1" s="190"/>
      <c r="VGZ1" s="225">
        <f>+'IN PHIẾU THU'!VHA1</f>
        <v>0</v>
      </c>
      <c r="VHA1" s="226"/>
      <c r="VHB1" s="226"/>
      <c r="VHC1" s="227"/>
      <c r="VHD1" s="190"/>
      <c r="VHE1" s="190"/>
      <c r="VHF1" s="190"/>
      <c r="VHG1" s="190"/>
      <c r="VHH1" s="225">
        <f>+'IN PHIẾU THU'!VHI1</f>
        <v>0</v>
      </c>
      <c r="VHI1" s="226"/>
      <c r="VHJ1" s="226"/>
      <c r="VHK1" s="227"/>
      <c r="VHL1" s="190"/>
      <c r="VHM1" s="190"/>
      <c r="VHN1" s="190"/>
      <c r="VHO1" s="190"/>
      <c r="VHP1" s="225">
        <f>+'IN PHIẾU THU'!VHQ1</f>
        <v>0</v>
      </c>
      <c r="VHQ1" s="226"/>
      <c r="VHR1" s="226"/>
      <c r="VHS1" s="227"/>
      <c r="VHT1" s="190"/>
      <c r="VHU1" s="190"/>
      <c r="VHV1" s="190"/>
      <c r="VHW1" s="190"/>
      <c r="VHX1" s="225">
        <f>+'IN PHIẾU THU'!VHY1</f>
        <v>0</v>
      </c>
      <c r="VHY1" s="226"/>
      <c r="VHZ1" s="226"/>
      <c r="VIA1" s="227"/>
      <c r="VIB1" s="190"/>
      <c r="VIC1" s="190"/>
      <c r="VID1" s="190"/>
      <c r="VIE1" s="190"/>
      <c r="VIF1" s="225">
        <f>+'IN PHIẾU THU'!VIG1</f>
        <v>0</v>
      </c>
      <c r="VIG1" s="226"/>
      <c r="VIH1" s="226"/>
      <c r="VII1" s="227"/>
      <c r="VIJ1" s="190"/>
      <c r="VIK1" s="190"/>
      <c r="VIL1" s="190"/>
      <c r="VIM1" s="190"/>
      <c r="VIN1" s="225">
        <f>+'IN PHIẾU THU'!VIO1</f>
        <v>0</v>
      </c>
      <c r="VIO1" s="226"/>
      <c r="VIP1" s="226"/>
      <c r="VIQ1" s="227"/>
      <c r="VIR1" s="190"/>
      <c r="VIS1" s="190"/>
      <c r="VIT1" s="190"/>
      <c r="VIU1" s="190"/>
      <c r="VIV1" s="225">
        <f>+'IN PHIẾU THU'!VIW1</f>
        <v>0</v>
      </c>
      <c r="VIW1" s="226"/>
      <c r="VIX1" s="226"/>
      <c r="VIY1" s="227"/>
      <c r="VIZ1" s="190"/>
      <c r="VJA1" s="190"/>
      <c r="VJB1" s="190"/>
      <c r="VJC1" s="190"/>
      <c r="VJD1" s="225">
        <f>+'IN PHIẾU THU'!VJE1</f>
        <v>0</v>
      </c>
      <c r="VJE1" s="226"/>
      <c r="VJF1" s="226"/>
      <c r="VJG1" s="227"/>
      <c r="VJH1" s="190"/>
      <c r="VJI1" s="190"/>
      <c r="VJJ1" s="190"/>
      <c r="VJK1" s="190"/>
      <c r="VJL1" s="225">
        <f>+'IN PHIẾU THU'!VJM1</f>
        <v>0</v>
      </c>
      <c r="VJM1" s="226"/>
      <c r="VJN1" s="226"/>
      <c r="VJO1" s="227"/>
      <c r="VJP1" s="190"/>
      <c r="VJQ1" s="190"/>
      <c r="VJR1" s="190"/>
      <c r="VJS1" s="190"/>
      <c r="VJT1" s="225">
        <f>+'IN PHIẾU THU'!VJU1</f>
        <v>0</v>
      </c>
      <c r="VJU1" s="226"/>
      <c r="VJV1" s="226"/>
      <c r="VJW1" s="227"/>
      <c r="VJX1" s="190"/>
      <c r="VJY1" s="190"/>
      <c r="VJZ1" s="190"/>
      <c r="VKA1" s="190"/>
      <c r="VKB1" s="225">
        <f>+'IN PHIẾU THU'!VKC1</f>
        <v>0</v>
      </c>
      <c r="VKC1" s="226"/>
      <c r="VKD1" s="226"/>
      <c r="VKE1" s="227"/>
      <c r="VKF1" s="190"/>
      <c r="VKG1" s="190"/>
      <c r="VKH1" s="190"/>
      <c r="VKI1" s="190"/>
      <c r="VKJ1" s="225">
        <f>+'IN PHIẾU THU'!VKK1</f>
        <v>0</v>
      </c>
      <c r="VKK1" s="226"/>
      <c r="VKL1" s="226"/>
      <c r="VKM1" s="227"/>
      <c r="VKN1" s="190"/>
      <c r="VKO1" s="190"/>
      <c r="VKP1" s="190"/>
      <c r="VKQ1" s="190"/>
      <c r="VKR1" s="225">
        <f>+'IN PHIẾU THU'!VKS1</f>
        <v>0</v>
      </c>
      <c r="VKS1" s="226"/>
      <c r="VKT1" s="226"/>
      <c r="VKU1" s="227"/>
      <c r="VKV1" s="190"/>
      <c r="VKW1" s="190"/>
      <c r="VKX1" s="190"/>
      <c r="VKY1" s="190"/>
      <c r="VKZ1" s="225">
        <f>+'IN PHIẾU THU'!VLA1</f>
        <v>0</v>
      </c>
      <c r="VLA1" s="226"/>
      <c r="VLB1" s="226"/>
      <c r="VLC1" s="227"/>
      <c r="VLD1" s="190"/>
      <c r="VLE1" s="190"/>
      <c r="VLF1" s="190"/>
      <c r="VLG1" s="190"/>
      <c r="VLH1" s="225">
        <f>+'IN PHIẾU THU'!VLI1</f>
        <v>0</v>
      </c>
      <c r="VLI1" s="226"/>
      <c r="VLJ1" s="226"/>
      <c r="VLK1" s="227"/>
      <c r="VLL1" s="190"/>
      <c r="VLM1" s="190"/>
      <c r="VLN1" s="190"/>
      <c r="VLO1" s="190"/>
      <c r="VLP1" s="225">
        <f>+'IN PHIẾU THU'!VLQ1</f>
        <v>0</v>
      </c>
      <c r="VLQ1" s="226"/>
      <c r="VLR1" s="226"/>
      <c r="VLS1" s="227"/>
      <c r="VLT1" s="190"/>
      <c r="VLU1" s="190"/>
      <c r="VLV1" s="190"/>
      <c r="VLW1" s="190"/>
      <c r="VLX1" s="225">
        <f>+'IN PHIẾU THU'!VLY1</f>
        <v>0</v>
      </c>
      <c r="VLY1" s="226"/>
      <c r="VLZ1" s="226"/>
      <c r="VMA1" s="227"/>
      <c r="VMB1" s="190"/>
      <c r="VMC1" s="190"/>
      <c r="VMD1" s="190"/>
      <c r="VME1" s="190"/>
      <c r="VMF1" s="225">
        <f>+'IN PHIẾU THU'!VMG1</f>
        <v>0</v>
      </c>
      <c r="VMG1" s="226"/>
      <c r="VMH1" s="226"/>
      <c r="VMI1" s="227"/>
      <c r="VMJ1" s="190"/>
      <c r="VMK1" s="190"/>
      <c r="VML1" s="190"/>
      <c r="VMM1" s="190"/>
      <c r="VMN1" s="225">
        <f>+'IN PHIẾU THU'!VMO1</f>
        <v>0</v>
      </c>
      <c r="VMO1" s="226"/>
      <c r="VMP1" s="226"/>
      <c r="VMQ1" s="227"/>
      <c r="VMR1" s="190"/>
      <c r="VMS1" s="190"/>
      <c r="VMT1" s="190"/>
      <c r="VMU1" s="190"/>
      <c r="VMV1" s="225">
        <f>+'IN PHIẾU THU'!VMW1</f>
        <v>0</v>
      </c>
      <c r="VMW1" s="226"/>
      <c r="VMX1" s="226"/>
      <c r="VMY1" s="227"/>
      <c r="VMZ1" s="190"/>
      <c r="VNA1" s="190"/>
      <c r="VNB1" s="190"/>
      <c r="VNC1" s="190"/>
      <c r="VND1" s="225">
        <f>+'IN PHIẾU THU'!VNE1</f>
        <v>0</v>
      </c>
      <c r="VNE1" s="226"/>
      <c r="VNF1" s="226"/>
      <c r="VNG1" s="227"/>
      <c r="VNH1" s="190"/>
      <c r="VNI1" s="190"/>
      <c r="VNJ1" s="190"/>
      <c r="VNK1" s="190"/>
      <c r="VNL1" s="225">
        <f>+'IN PHIẾU THU'!VNM1</f>
        <v>0</v>
      </c>
      <c r="VNM1" s="226"/>
      <c r="VNN1" s="226"/>
      <c r="VNO1" s="227"/>
      <c r="VNP1" s="190"/>
      <c r="VNQ1" s="190"/>
      <c r="VNR1" s="190"/>
      <c r="VNS1" s="190"/>
      <c r="VNT1" s="225">
        <f>+'IN PHIẾU THU'!VNU1</f>
        <v>0</v>
      </c>
      <c r="VNU1" s="226"/>
      <c r="VNV1" s="226"/>
      <c r="VNW1" s="227"/>
      <c r="VNX1" s="190"/>
      <c r="VNY1" s="190"/>
      <c r="VNZ1" s="190"/>
      <c r="VOA1" s="190"/>
      <c r="VOB1" s="225">
        <f>+'IN PHIẾU THU'!VOC1</f>
        <v>0</v>
      </c>
      <c r="VOC1" s="226"/>
      <c r="VOD1" s="226"/>
      <c r="VOE1" s="227"/>
      <c r="VOF1" s="190"/>
      <c r="VOG1" s="190"/>
      <c r="VOH1" s="190"/>
      <c r="VOI1" s="190"/>
      <c r="VOJ1" s="225">
        <f>+'IN PHIẾU THU'!VOK1</f>
        <v>0</v>
      </c>
      <c r="VOK1" s="226"/>
      <c r="VOL1" s="226"/>
      <c r="VOM1" s="227"/>
      <c r="VON1" s="190"/>
      <c r="VOO1" s="190"/>
      <c r="VOP1" s="190"/>
      <c r="VOQ1" s="190"/>
      <c r="VOR1" s="225">
        <f>+'IN PHIẾU THU'!VOS1</f>
        <v>0</v>
      </c>
      <c r="VOS1" s="226"/>
      <c r="VOT1" s="226"/>
      <c r="VOU1" s="227"/>
      <c r="VOV1" s="190"/>
      <c r="VOW1" s="190"/>
      <c r="VOX1" s="190"/>
      <c r="VOY1" s="190"/>
      <c r="VOZ1" s="225">
        <f>+'IN PHIẾU THU'!VPA1</f>
        <v>0</v>
      </c>
      <c r="VPA1" s="226"/>
      <c r="VPB1" s="226"/>
      <c r="VPC1" s="227"/>
      <c r="VPD1" s="190"/>
      <c r="VPE1" s="190"/>
      <c r="VPF1" s="190"/>
      <c r="VPG1" s="190"/>
      <c r="VPH1" s="225">
        <f>+'IN PHIẾU THU'!VPI1</f>
        <v>0</v>
      </c>
      <c r="VPI1" s="226"/>
      <c r="VPJ1" s="226"/>
      <c r="VPK1" s="227"/>
      <c r="VPL1" s="190"/>
      <c r="VPM1" s="190"/>
      <c r="VPN1" s="190"/>
      <c r="VPO1" s="190"/>
      <c r="VPP1" s="225">
        <f>+'IN PHIẾU THU'!VPQ1</f>
        <v>0</v>
      </c>
      <c r="VPQ1" s="226"/>
      <c r="VPR1" s="226"/>
      <c r="VPS1" s="227"/>
      <c r="VPT1" s="190"/>
      <c r="VPU1" s="190"/>
      <c r="VPV1" s="190"/>
      <c r="VPW1" s="190"/>
      <c r="VPX1" s="225">
        <f>+'IN PHIẾU THU'!VPY1</f>
        <v>0</v>
      </c>
      <c r="VPY1" s="226"/>
      <c r="VPZ1" s="226"/>
      <c r="VQA1" s="227"/>
      <c r="VQB1" s="190"/>
      <c r="VQC1" s="190"/>
      <c r="VQD1" s="190"/>
      <c r="VQE1" s="190"/>
      <c r="VQF1" s="225">
        <f>+'IN PHIẾU THU'!VQG1</f>
        <v>0</v>
      </c>
      <c r="VQG1" s="226"/>
      <c r="VQH1" s="226"/>
      <c r="VQI1" s="227"/>
      <c r="VQJ1" s="190"/>
      <c r="VQK1" s="190"/>
      <c r="VQL1" s="190"/>
      <c r="VQM1" s="190"/>
      <c r="VQN1" s="225">
        <f>+'IN PHIẾU THU'!VQO1</f>
        <v>0</v>
      </c>
      <c r="VQO1" s="226"/>
      <c r="VQP1" s="226"/>
      <c r="VQQ1" s="227"/>
      <c r="VQR1" s="190"/>
      <c r="VQS1" s="190"/>
      <c r="VQT1" s="190"/>
      <c r="VQU1" s="190"/>
      <c r="VQV1" s="225">
        <f>+'IN PHIẾU THU'!VQW1</f>
        <v>0</v>
      </c>
      <c r="VQW1" s="226"/>
      <c r="VQX1" s="226"/>
      <c r="VQY1" s="227"/>
      <c r="VQZ1" s="190"/>
      <c r="VRA1" s="190"/>
      <c r="VRB1" s="190"/>
      <c r="VRC1" s="190"/>
      <c r="VRD1" s="225">
        <f>+'IN PHIẾU THU'!VRE1</f>
        <v>0</v>
      </c>
      <c r="VRE1" s="226"/>
      <c r="VRF1" s="226"/>
      <c r="VRG1" s="227"/>
      <c r="VRH1" s="190"/>
      <c r="VRI1" s="190"/>
      <c r="VRJ1" s="190"/>
      <c r="VRK1" s="190"/>
      <c r="VRL1" s="225">
        <f>+'IN PHIẾU THU'!VRM1</f>
        <v>0</v>
      </c>
      <c r="VRM1" s="226"/>
      <c r="VRN1" s="226"/>
      <c r="VRO1" s="227"/>
      <c r="VRP1" s="190"/>
      <c r="VRQ1" s="190"/>
      <c r="VRR1" s="190"/>
      <c r="VRS1" s="190"/>
      <c r="VRT1" s="225">
        <f>+'IN PHIẾU THU'!VRU1</f>
        <v>0</v>
      </c>
      <c r="VRU1" s="226"/>
      <c r="VRV1" s="226"/>
      <c r="VRW1" s="227"/>
      <c r="VRX1" s="190"/>
      <c r="VRY1" s="190"/>
      <c r="VRZ1" s="190"/>
      <c r="VSA1" s="190"/>
      <c r="VSB1" s="225">
        <f>+'IN PHIẾU THU'!VSC1</f>
        <v>0</v>
      </c>
      <c r="VSC1" s="226"/>
      <c r="VSD1" s="226"/>
      <c r="VSE1" s="227"/>
      <c r="VSF1" s="190"/>
      <c r="VSG1" s="190"/>
      <c r="VSH1" s="190"/>
      <c r="VSI1" s="190"/>
      <c r="VSJ1" s="225">
        <f>+'IN PHIẾU THU'!VSK1</f>
        <v>0</v>
      </c>
      <c r="VSK1" s="226"/>
      <c r="VSL1" s="226"/>
      <c r="VSM1" s="227"/>
      <c r="VSN1" s="190"/>
      <c r="VSO1" s="190"/>
      <c r="VSP1" s="190"/>
      <c r="VSQ1" s="190"/>
      <c r="VSR1" s="225">
        <f>+'IN PHIẾU THU'!VSS1</f>
        <v>0</v>
      </c>
      <c r="VSS1" s="226"/>
      <c r="VST1" s="226"/>
      <c r="VSU1" s="227"/>
      <c r="VSV1" s="190"/>
      <c r="VSW1" s="190"/>
      <c r="VSX1" s="190"/>
      <c r="VSY1" s="190"/>
      <c r="VSZ1" s="225">
        <f>+'IN PHIẾU THU'!VTA1</f>
        <v>0</v>
      </c>
      <c r="VTA1" s="226"/>
      <c r="VTB1" s="226"/>
      <c r="VTC1" s="227"/>
      <c r="VTD1" s="190"/>
      <c r="VTE1" s="190"/>
      <c r="VTF1" s="190"/>
      <c r="VTG1" s="190"/>
      <c r="VTH1" s="225">
        <f>+'IN PHIẾU THU'!VTI1</f>
        <v>0</v>
      </c>
      <c r="VTI1" s="226"/>
      <c r="VTJ1" s="226"/>
      <c r="VTK1" s="227"/>
      <c r="VTL1" s="190"/>
      <c r="VTM1" s="190"/>
      <c r="VTN1" s="190"/>
      <c r="VTO1" s="190"/>
      <c r="VTP1" s="225">
        <f>+'IN PHIẾU THU'!VTQ1</f>
        <v>0</v>
      </c>
      <c r="VTQ1" s="226"/>
      <c r="VTR1" s="226"/>
      <c r="VTS1" s="227"/>
      <c r="VTT1" s="190"/>
      <c r="VTU1" s="190"/>
      <c r="VTV1" s="190"/>
      <c r="VTW1" s="190"/>
      <c r="VTX1" s="225">
        <f>+'IN PHIẾU THU'!VTY1</f>
        <v>0</v>
      </c>
      <c r="VTY1" s="226"/>
      <c r="VTZ1" s="226"/>
      <c r="VUA1" s="227"/>
      <c r="VUB1" s="190"/>
      <c r="VUC1" s="190"/>
      <c r="VUD1" s="190"/>
      <c r="VUE1" s="190"/>
      <c r="VUF1" s="225">
        <f>+'IN PHIẾU THU'!VUG1</f>
        <v>0</v>
      </c>
      <c r="VUG1" s="226"/>
      <c r="VUH1" s="226"/>
      <c r="VUI1" s="227"/>
      <c r="VUJ1" s="190"/>
      <c r="VUK1" s="190"/>
      <c r="VUL1" s="190"/>
      <c r="VUM1" s="190"/>
      <c r="VUN1" s="225">
        <f>+'IN PHIẾU THU'!VUO1</f>
        <v>0</v>
      </c>
      <c r="VUO1" s="226"/>
      <c r="VUP1" s="226"/>
      <c r="VUQ1" s="227"/>
      <c r="VUR1" s="190"/>
      <c r="VUS1" s="190"/>
      <c r="VUT1" s="190"/>
      <c r="VUU1" s="190"/>
      <c r="VUV1" s="225">
        <f>+'IN PHIẾU THU'!VUW1</f>
        <v>0</v>
      </c>
      <c r="VUW1" s="226"/>
      <c r="VUX1" s="226"/>
      <c r="VUY1" s="227"/>
      <c r="VUZ1" s="190"/>
      <c r="VVA1" s="190"/>
      <c r="VVB1" s="190"/>
      <c r="VVC1" s="190"/>
      <c r="VVD1" s="225">
        <f>+'IN PHIẾU THU'!VVE1</f>
        <v>0</v>
      </c>
      <c r="VVE1" s="226"/>
      <c r="VVF1" s="226"/>
      <c r="VVG1" s="227"/>
      <c r="VVH1" s="190"/>
      <c r="VVI1" s="190"/>
      <c r="VVJ1" s="190"/>
      <c r="VVK1" s="190"/>
      <c r="VVL1" s="225">
        <f>+'IN PHIẾU THU'!VVM1</f>
        <v>0</v>
      </c>
      <c r="VVM1" s="226"/>
      <c r="VVN1" s="226"/>
      <c r="VVO1" s="227"/>
      <c r="VVP1" s="190"/>
      <c r="VVQ1" s="190"/>
      <c r="VVR1" s="190"/>
      <c r="VVS1" s="190"/>
      <c r="VVT1" s="225">
        <f>+'IN PHIẾU THU'!VVU1</f>
        <v>0</v>
      </c>
      <c r="VVU1" s="226"/>
      <c r="VVV1" s="226"/>
      <c r="VVW1" s="227"/>
      <c r="VVX1" s="190"/>
      <c r="VVY1" s="190"/>
      <c r="VVZ1" s="190"/>
      <c r="VWA1" s="190"/>
      <c r="VWB1" s="225">
        <f>+'IN PHIẾU THU'!VWC1</f>
        <v>0</v>
      </c>
      <c r="VWC1" s="226"/>
      <c r="VWD1" s="226"/>
      <c r="VWE1" s="227"/>
      <c r="VWF1" s="190"/>
      <c r="VWG1" s="190"/>
      <c r="VWH1" s="190"/>
      <c r="VWI1" s="190"/>
      <c r="VWJ1" s="225">
        <f>+'IN PHIẾU THU'!VWK1</f>
        <v>0</v>
      </c>
      <c r="VWK1" s="226"/>
      <c r="VWL1" s="226"/>
      <c r="VWM1" s="227"/>
      <c r="VWN1" s="190"/>
      <c r="VWO1" s="190"/>
      <c r="VWP1" s="190"/>
      <c r="VWQ1" s="190"/>
      <c r="VWR1" s="225">
        <f>+'IN PHIẾU THU'!VWS1</f>
        <v>0</v>
      </c>
      <c r="VWS1" s="226"/>
      <c r="VWT1" s="226"/>
      <c r="VWU1" s="227"/>
      <c r="VWV1" s="190"/>
      <c r="VWW1" s="190"/>
      <c r="VWX1" s="190"/>
      <c r="VWY1" s="190"/>
      <c r="VWZ1" s="225">
        <f>+'IN PHIẾU THU'!VXA1</f>
        <v>0</v>
      </c>
      <c r="VXA1" s="226"/>
      <c r="VXB1" s="226"/>
      <c r="VXC1" s="227"/>
      <c r="VXD1" s="190"/>
      <c r="VXE1" s="190"/>
      <c r="VXF1" s="190"/>
      <c r="VXG1" s="190"/>
      <c r="VXH1" s="225">
        <f>+'IN PHIẾU THU'!VXI1</f>
        <v>0</v>
      </c>
      <c r="VXI1" s="226"/>
      <c r="VXJ1" s="226"/>
      <c r="VXK1" s="227"/>
      <c r="VXL1" s="190"/>
      <c r="VXM1" s="190"/>
      <c r="VXN1" s="190"/>
      <c r="VXO1" s="190"/>
      <c r="VXP1" s="225">
        <f>+'IN PHIẾU THU'!VXQ1</f>
        <v>0</v>
      </c>
      <c r="VXQ1" s="226"/>
      <c r="VXR1" s="226"/>
      <c r="VXS1" s="227"/>
      <c r="VXT1" s="190"/>
      <c r="VXU1" s="190"/>
      <c r="VXV1" s="190"/>
      <c r="VXW1" s="190"/>
      <c r="VXX1" s="225">
        <f>+'IN PHIẾU THU'!VXY1</f>
        <v>0</v>
      </c>
      <c r="VXY1" s="226"/>
      <c r="VXZ1" s="226"/>
      <c r="VYA1" s="227"/>
      <c r="VYB1" s="190"/>
      <c r="VYC1" s="190"/>
      <c r="VYD1" s="190"/>
      <c r="VYE1" s="190"/>
      <c r="VYF1" s="225">
        <f>+'IN PHIẾU THU'!VYG1</f>
        <v>0</v>
      </c>
      <c r="VYG1" s="226"/>
      <c r="VYH1" s="226"/>
      <c r="VYI1" s="227"/>
      <c r="VYJ1" s="190"/>
      <c r="VYK1" s="190"/>
      <c r="VYL1" s="190"/>
      <c r="VYM1" s="190"/>
      <c r="VYN1" s="225">
        <f>+'IN PHIẾU THU'!VYO1</f>
        <v>0</v>
      </c>
      <c r="VYO1" s="226"/>
      <c r="VYP1" s="226"/>
      <c r="VYQ1" s="227"/>
      <c r="VYR1" s="190"/>
      <c r="VYS1" s="190"/>
      <c r="VYT1" s="190"/>
      <c r="VYU1" s="190"/>
      <c r="VYV1" s="225">
        <f>+'IN PHIẾU THU'!VYW1</f>
        <v>0</v>
      </c>
      <c r="VYW1" s="226"/>
      <c r="VYX1" s="226"/>
      <c r="VYY1" s="227"/>
      <c r="VYZ1" s="190"/>
      <c r="VZA1" s="190"/>
      <c r="VZB1" s="190"/>
      <c r="VZC1" s="190"/>
      <c r="VZD1" s="225">
        <f>+'IN PHIẾU THU'!VZE1</f>
        <v>0</v>
      </c>
      <c r="VZE1" s="226"/>
      <c r="VZF1" s="226"/>
      <c r="VZG1" s="227"/>
      <c r="VZH1" s="190"/>
      <c r="VZI1" s="190"/>
      <c r="VZJ1" s="190"/>
      <c r="VZK1" s="190"/>
      <c r="VZL1" s="225">
        <f>+'IN PHIẾU THU'!VZM1</f>
        <v>0</v>
      </c>
      <c r="VZM1" s="226"/>
      <c r="VZN1" s="226"/>
      <c r="VZO1" s="227"/>
      <c r="VZP1" s="190"/>
      <c r="VZQ1" s="190"/>
      <c r="VZR1" s="190"/>
      <c r="VZS1" s="190"/>
      <c r="VZT1" s="225">
        <f>+'IN PHIẾU THU'!VZU1</f>
        <v>0</v>
      </c>
      <c r="VZU1" s="226"/>
      <c r="VZV1" s="226"/>
      <c r="VZW1" s="227"/>
      <c r="VZX1" s="190"/>
      <c r="VZY1" s="190"/>
      <c r="VZZ1" s="190"/>
      <c r="WAA1" s="190"/>
      <c r="WAB1" s="225">
        <f>+'IN PHIẾU THU'!WAC1</f>
        <v>0</v>
      </c>
      <c r="WAC1" s="226"/>
      <c r="WAD1" s="226"/>
      <c r="WAE1" s="227"/>
      <c r="WAF1" s="190"/>
      <c r="WAG1" s="190"/>
      <c r="WAH1" s="190"/>
      <c r="WAI1" s="190"/>
      <c r="WAJ1" s="225">
        <f>+'IN PHIẾU THU'!WAK1</f>
        <v>0</v>
      </c>
      <c r="WAK1" s="226"/>
      <c r="WAL1" s="226"/>
      <c r="WAM1" s="227"/>
      <c r="WAN1" s="190"/>
      <c r="WAO1" s="190"/>
      <c r="WAP1" s="190"/>
      <c r="WAQ1" s="190"/>
      <c r="WAR1" s="225">
        <f>+'IN PHIẾU THU'!WAS1</f>
        <v>0</v>
      </c>
      <c r="WAS1" s="226"/>
      <c r="WAT1" s="226"/>
      <c r="WAU1" s="227"/>
      <c r="WAV1" s="190"/>
      <c r="WAW1" s="190"/>
      <c r="WAX1" s="190"/>
      <c r="WAY1" s="190"/>
      <c r="WAZ1" s="225">
        <f>+'IN PHIẾU THU'!WBA1</f>
        <v>0</v>
      </c>
      <c r="WBA1" s="226"/>
      <c r="WBB1" s="226"/>
      <c r="WBC1" s="227"/>
      <c r="WBD1" s="190"/>
      <c r="WBE1" s="190"/>
      <c r="WBF1" s="190"/>
      <c r="WBG1" s="190"/>
      <c r="WBH1" s="225">
        <f>+'IN PHIẾU THU'!WBI1</f>
        <v>0</v>
      </c>
      <c r="WBI1" s="226"/>
      <c r="WBJ1" s="226"/>
      <c r="WBK1" s="227"/>
      <c r="WBL1" s="190"/>
      <c r="WBM1" s="190"/>
      <c r="WBN1" s="190"/>
      <c r="WBO1" s="190"/>
      <c r="WBP1" s="225">
        <f>+'IN PHIẾU THU'!WBQ1</f>
        <v>0</v>
      </c>
      <c r="WBQ1" s="226"/>
      <c r="WBR1" s="226"/>
      <c r="WBS1" s="227"/>
      <c r="WBT1" s="190"/>
      <c r="WBU1" s="190"/>
      <c r="WBV1" s="190"/>
      <c r="WBW1" s="190"/>
      <c r="WBX1" s="225">
        <f>+'IN PHIẾU THU'!WBY1</f>
        <v>0</v>
      </c>
      <c r="WBY1" s="226"/>
      <c r="WBZ1" s="226"/>
      <c r="WCA1" s="227"/>
      <c r="WCB1" s="190"/>
      <c r="WCC1" s="190"/>
      <c r="WCD1" s="190"/>
      <c r="WCE1" s="190"/>
      <c r="WCF1" s="225">
        <f>+'IN PHIẾU THU'!WCG1</f>
        <v>0</v>
      </c>
      <c r="WCG1" s="226"/>
      <c r="WCH1" s="226"/>
      <c r="WCI1" s="227"/>
      <c r="WCJ1" s="190"/>
      <c r="WCK1" s="190"/>
      <c r="WCL1" s="190"/>
      <c r="WCM1" s="190"/>
      <c r="WCN1" s="225">
        <f>+'IN PHIẾU THU'!WCO1</f>
        <v>0</v>
      </c>
      <c r="WCO1" s="226"/>
      <c r="WCP1" s="226"/>
      <c r="WCQ1" s="227"/>
      <c r="WCR1" s="190"/>
      <c r="WCS1" s="190"/>
      <c r="WCT1" s="190"/>
      <c r="WCU1" s="190"/>
      <c r="WCV1" s="225">
        <f>+'IN PHIẾU THU'!WCW1</f>
        <v>0</v>
      </c>
      <c r="WCW1" s="226"/>
      <c r="WCX1" s="226"/>
      <c r="WCY1" s="227"/>
      <c r="WCZ1" s="190"/>
      <c r="WDA1" s="190"/>
      <c r="WDB1" s="190"/>
      <c r="WDC1" s="190"/>
      <c r="WDD1" s="225">
        <f>+'IN PHIẾU THU'!WDE1</f>
        <v>0</v>
      </c>
      <c r="WDE1" s="226"/>
      <c r="WDF1" s="226"/>
      <c r="WDG1" s="227"/>
      <c r="WDH1" s="190"/>
      <c r="WDI1" s="190"/>
      <c r="WDJ1" s="190"/>
      <c r="WDK1" s="190"/>
      <c r="WDL1" s="225">
        <f>+'IN PHIẾU THU'!WDM1</f>
        <v>0</v>
      </c>
      <c r="WDM1" s="226"/>
      <c r="WDN1" s="226"/>
      <c r="WDO1" s="227"/>
      <c r="WDP1" s="190"/>
      <c r="WDQ1" s="190"/>
      <c r="WDR1" s="190"/>
      <c r="WDS1" s="190"/>
      <c r="WDT1" s="225">
        <f>+'IN PHIẾU THU'!WDU1</f>
        <v>0</v>
      </c>
      <c r="WDU1" s="226"/>
      <c r="WDV1" s="226"/>
      <c r="WDW1" s="227"/>
      <c r="WDX1" s="190"/>
      <c r="WDY1" s="190"/>
      <c r="WDZ1" s="190"/>
      <c r="WEA1" s="190"/>
      <c r="WEB1" s="225">
        <f>+'IN PHIẾU THU'!WEC1</f>
        <v>0</v>
      </c>
      <c r="WEC1" s="226"/>
      <c r="WED1" s="226"/>
      <c r="WEE1" s="227"/>
      <c r="WEF1" s="190"/>
      <c r="WEG1" s="190"/>
      <c r="WEH1" s="190"/>
      <c r="WEI1" s="190"/>
      <c r="WEJ1" s="225">
        <f>+'IN PHIẾU THU'!WEK1</f>
        <v>0</v>
      </c>
      <c r="WEK1" s="226"/>
      <c r="WEL1" s="226"/>
      <c r="WEM1" s="227"/>
      <c r="WEN1" s="190"/>
      <c r="WEO1" s="190"/>
      <c r="WEP1" s="190"/>
      <c r="WEQ1" s="190"/>
      <c r="WER1" s="225">
        <f>+'IN PHIẾU THU'!WES1</f>
        <v>0</v>
      </c>
      <c r="WES1" s="226"/>
      <c r="WET1" s="226"/>
      <c r="WEU1" s="227"/>
      <c r="WEV1" s="190"/>
      <c r="WEW1" s="190"/>
      <c r="WEX1" s="190"/>
      <c r="WEY1" s="190"/>
      <c r="WEZ1" s="225">
        <f>+'IN PHIẾU THU'!WFA1</f>
        <v>0</v>
      </c>
      <c r="WFA1" s="226"/>
      <c r="WFB1" s="226"/>
      <c r="WFC1" s="227"/>
      <c r="WFD1" s="190"/>
      <c r="WFE1" s="190"/>
      <c r="WFF1" s="190"/>
      <c r="WFG1" s="190"/>
      <c r="WFH1" s="225">
        <f>+'IN PHIẾU THU'!WFI1</f>
        <v>0</v>
      </c>
      <c r="WFI1" s="226"/>
      <c r="WFJ1" s="226"/>
      <c r="WFK1" s="227"/>
      <c r="WFL1" s="190"/>
      <c r="WFM1" s="190"/>
      <c r="WFN1" s="190"/>
      <c r="WFO1" s="190"/>
      <c r="WFP1" s="225">
        <f>+'IN PHIẾU THU'!WFQ1</f>
        <v>0</v>
      </c>
      <c r="WFQ1" s="226"/>
      <c r="WFR1" s="226"/>
      <c r="WFS1" s="227"/>
      <c r="WFT1" s="190"/>
      <c r="WFU1" s="190"/>
      <c r="WFV1" s="190"/>
      <c r="WFW1" s="190"/>
      <c r="WFX1" s="225">
        <f>+'IN PHIẾU THU'!WFY1</f>
        <v>0</v>
      </c>
      <c r="WFY1" s="226"/>
      <c r="WFZ1" s="226"/>
      <c r="WGA1" s="227"/>
      <c r="WGB1" s="190"/>
      <c r="WGC1" s="190"/>
      <c r="WGD1" s="190"/>
      <c r="WGE1" s="190"/>
      <c r="WGF1" s="225">
        <f>+'IN PHIẾU THU'!WGG1</f>
        <v>0</v>
      </c>
      <c r="WGG1" s="226"/>
      <c r="WGH1" s="226"/>
      <c r="WGI1" s="227"/>
      <c r="WGJ1" s="190"/>
      <c r="WGK1" s="190"/>
      <c r="WGL1" s="190"/>
      <c r="WGM1" s="190"/>
      <c r="WGN1" s="225">
        <f>+'IN PHIẾU THU'!WGO1</f>
        <v>0</v>
      </c>
      <c r="WGO1" s="226"/>
      <c r="WGP1" s="226"/>
      <c r="WGQ1" s="227"/>
      <c r="WGR1" s="190"/>
      <c r="WGS1" s="190"/>
      <c r="WGT1" s="190"/>
      <c r="WGU1" s="190"/>
      <c r="WGV1" s="225">
        <f>+'IN PHIẾU THU'!WGW1</f>
        <v>0</v>
      </c>
      <c r="WGW1" s="226"/>
      <c r="WGX1" s="226"/>
      <c r="WGY1" s="227"/>
      <c r="WGZ1" s="190"/>
      <c r="WHA1" s="190"/>
      <c r="WHB1" s="190"/>
      <c r="WHC1" s="190"/>
      <c r="WHD1" s="225">
        <f>+'IN PHIẾU THU'!WHE1</f>
        <v>0</v>
      </c>
      <c r="WHE1" s="226"/>
      <c r="WHF1" s="226"/>
      <c r="WHG1" s="227"/>
      <c r="WHH1" s="190"/>
      <c r="WHI1" s="190"/>
      <c r="WHJ1" s="190"/>
      <c r="WHK1" s="190"/>
      <c r="WHL1" s="225">
        <f>+'IN PHIẾU THU'!WHM1</f>
        <v>0</v>
      </c>
      <c r="WHM1" s="226"/>
      <c r="WHN1" s="226"/>
      <c r="WHO1" s="227"/>
      <c r="WHP1" s="190"/>
      <c r="WHQ1" s="190"/>
      <c r="WHR1" s="190"/>
      <c r="WHS1" s="190"/>
      <c r="WHT1" s="225">
        <f>+'IN PHIẾU THU'!WHU1</f>
        <v>0</v>
      </c>
      <c r="WHU1" s="226"/>
      <c r="WHV1" s="226"/>
      <c r="WHW1" s="227"/>
      <c r="WHX1" s="190"/>
      <c r="WHY1" s="190"/>
      <c r="WHZ1" s="190"/>
      <c r="WIA1" s="190"/>
      <c r="WIB1" s="225">
        <f>+'IN PHIẾU THU'!WIC1</f>
        <v>0</v>
      </c>
      <c r="WIC1" s="226"/>
      <c r="WID1" s="226"/>
      <c r="WIE1" s="227"/>
      <c r="WIF1" s="190"/>
      <c r="WIG1" s="190"/>
      <c r="WIH1" s="190"/>
      <c r="WII1" s="190"/>
      <c r="WIJ1" s="225">
        <f>+'IN PHIẾU THU'!WIK1</f>
        <v>0</v>
      </c>
      <c r="WIK1" s="226"/>
      <c r="WIL1" s="226"/>
      <c r="WIM1" s="227"/>
      <c r="WIN1" s="190"/>
      <c r="WIO1" s="190"/>
      <c r="WIP1" s="190"/>
      <c r="WIQ1" s="190"/>
      <c r="WIR1" s="225">
        <f>+'IN PHIẾU THU'!WIS1</f>
        <v>0</v>
      </c>
      <c r="WIS1" s="226"/>
      <c r="WIT1" s="226"/>
      <c r="WIU1" s="227"/>
      <c r="WIV1" s="190"/>
      <c r="WIW1" s="190"/>
      <c r="WIX1" s="190"/>
      <c r="WIY1" s="190"/>
      <c r="WIZ1" s="225">
        <f>+'IN PHIẾU THU'!WJA1</f>
        <v>0</v>
      </c>
      <c r="WJA1" s="226"/>
      <c r="WJB1" s="226"/>
      <c r="WJC1" s="227"/>
      <c r="WJD1" s="190"/>
      <c r="WJE1" s="190"/>
      <c r="WJF1" s="190"/>
      <c r="WJG1" s="190"/>
      <c r="WJH1" s="225">
        <f>+'IN PHIẾU THU'!WJI1</f>
        <v>0</v>
      </c>
      <c r="WJI1" s="226"/>
      <c r="WJJ1" s="226"/>
      <c r="WJK1" s="227"/>
      <c r="WJL1" s="190"/>
      <c r="WJM1" s="190"/>
      <c r="WJN1" s="190"/>
      <c r="WJO1" s="190"/>
      <c r="WJP1" s="225">
        <f>+'IN PHIẾU THU'!WJQ1</f>
        <v>0</v>
      </c>
      <c r="WJQ1" s="226"/>
      <c r="WJR1" s="226"/>
      <c r="WJS1" s="227"/>
      <c r="WJT1" s="190"/>
      <c r="WJU1" s="190"/>
      <c r="WJV1" s="190"/>
      <c r="WJW1" s="190"/>
      <c r="WJX1" s="225">
        <f>+'IN PHIẾU THU'!WJY1</f>
        <v>0</v>
      </c>
      <c r="WJY1" s="226"/>
      <c r="WJZ1" s="226"/>
      <c r="WKA1" s="227"/>
      <c r="WKB1" s="190"/>
      <c r="WKC1" s="190"/>
      <c r="WKD1" s="190"/>
      <c r="WKE1" s="190"/>
      <c r="WKF1" s="225">
        <f>+'IN PHIẾU THU'!WKG1</f>
        <v>0</v>
      </c>
      <c r="WKG1" s="226"/>
      <c r="WKH1" s="226"/>
      <c r="WKI1" s="227"/>
      <c r="WKJ1" s="190"/>
      <c r="WKK1" s="190"/>
      <c r="WKL1" s="190"/>
      <c r="WKM1" s="190"/>
      <c r="WKN1" s="225">
        <f>+'IN PHIẾU THU'!WKO1</f>
        <v>0</v>
      </c>
      <c r="WKO1" s="226"/>
      <c r="WKP1" s="226"/>
      <c r="WKQ1" s="227"/>
      <c r="WKR1" s="190"/>
      <c r="WKS1" s="190"/>
      <c r="WKT1" s="190"/>
      <c r="WKU1" s="190"/>
      <c r="WKV1" s="225">
        <f>+'IN PHIẾU THU'!WKW1</f>
        <v>0</v>
      </c>
      <c r="WKW1" s="226"/>
      <c r="WKX1" s="226"/>
      <c r="WKY1" s="227"/>
      <c r="WKZ1" s="190"/>
      <c r="WLA1" s="190"/>
      <c r="WLB1" s="190"/>
      <c r="WLC1" s="190"/>
      <c r="WLD1" s="225">
        <f>+'IN PHIẾU THU'!WLE1</f>
        <v>0</v>
      </c>
      <c r="WLE1" s="226"/>
      <c r="WLF1" s="226"/>
      <c r="WLG1" s="227"/>
      <c r="WLH1" s="190"/>
      <c r="WLI1" s="190"/>
      <c r="WLJ1" s="190"/>
      <c r="WLK1" s="190"/>
      <c r="WLL1" s="225">
        <f>+'IN PHIẾU THU'!WLM1</f>
        <v>0</v>
      </c>
      <c r="WLM1" s="226"/>
      <c r="WLN1" s="226"/>
      <c r="WLO1" s="227"/>
      <c r="WLP1" s="190"/>
      <c r="WLQ1" s="190"/>
      <c r="WLR1" s="190"/>
      <c r="WLS1" s="190"/>
      <c r="WLT1" s="225">
        <f>+'IN PHIẾU THU'!WLU1</f>
        <v>0</v>
      </c>
      <c r="WLU1" s="226"/>
      <c r="WLV1" s="226"/>
      <c r="WLW1" s="227"/>
      <c r="WLX1" s="190"/>
      <c r="WLY1" s="190"/>
      <c r="WLZ1" s="190"/>
      <c r="WMA1" s="190"/>
      <c r="WMB1" s="225">
        <f>+'IN PHIẾU THU'!WMC1</f>
        <v>0</v>
      </c>
      <c r="WMC1" s="226"/>
      <c r="WMD1" s="226"/>
      <c r="WME1" s="227"/>
      <c r="WMF1" s="190"/>
      <c r="WMG1" s="190"/>
      <c r="WMH1" s="190"/>
      <c r="WMI1" s="190"/>
      <c r="WMJ1" s="225">
        <f>+'IN PHIẾU THU'!WMK1</f>
        <v>0</v>
      </c>
      <c r="WMK1" s="226"/>
      <c r="WML1" s="226"/>
      <c r="WMM1" s="227"/>
      <c r="WMN1" s="190"/>
      <c r="WMO1" s="190"/>
      <c r="WMP1" s="190"/>
      <c r="WMQ1" s="190"/>
      <c r="WMR1" s="225">
        <f>+'IN PHIẾU THU'!WMS1</f>
        <v>0</v>
      </c>
      <c r="WMS1" s="226"/>
      <c r="WMT1" s="226"/>
      <c r="WMU1" s="227"/>
      <c r="WMV1" s="190"/>
      <c r="WMW1" s="190"/>
      <c r="WMX1" s="190"/>
      <c r="WMY1" s="190"/>
      <c r="WMZ1" s="225">
        <f>+'IN PHIẾU THU'!WNA1</f>
        <v>0</v>
      </c>
      <c r="WNA1" s="226"/>
      <c r="WNB1" s="226"/>
      <c r="WNC1" s="227"/>
      <c r="WND1" s="190"/>
      <c r="WNE1" s="190"/>
      <c r="WNF1" s="190"/>
      <c r="WNG1" s="190"/>
      <c r="WNH1" s="225">
        <f>+'IN PHIẾU THU'!WNI1</f>
        <v>0</v>
      </c>
      <c r="WNI1" s="226"/>
      <c r="WNJ1" s="226"/>
      <c r="WNK1" s="227"/>
      <c r="WNL1" s="190"/>
      <c r="WNM1" s="190"/>
      <c r="WNN1" s="190"/>
      <c r="WNO1" s="190"/>
      <c r="WNP1" s="225">
        <f>+'IN PHIẾU THU'!WNQ1</f>
        <v>0</v>
      </c>
      <c r="WNQ1" s="226"/>
      <c r="WNR1" s="226"/>
      <c r="WNS1" s="227"/>
      <c r="WNT1" s="190"/>
      <c r="WNU1" s="190"/>
      <c r="WNV1" s="190"/>
      <c r="WNW1" s="190"/>
      <c r="WNX1" s="225">
        <f>+'IN PHIẾU THU'!WNY1</f>
        <v>0</v>
      </c>
      <c r="WNY1" s="226"/>
      <c r="WNZ1" s="226"/>
      <c r="WOA1" s="227"/>
      <c r="WOB1" s="190"/>
      <c r="WOC1" s="190"/>
      <c r="WOD1" s="190"/>
      <c r="WOE1" s="190"/>
      <c r="WOF1" s="225">
        <f>+'IN PHIẾU THU'!WOG1</f>
        <v>0</v>
      </c>
      <c r="WOG1" s="226"/>
      <c r="WOH1" s="226"/>
      <c r="WOI1" s="227"/>
      <c r="WOJ1" s="190"/>
      <c r="WOK1" s="190"/>
      <c r="WOL1" s="190"/>
      <c r="WOM1" s="190"/>
      <c r="WON1" s="225">
        <f>+'IN PHIẾU THU'!WOO1</f>
        <v>0</v>
      </c>
      <c r="WOO1" s="226"/>
      <c r="WOP1" s="226"/>
      <c r="WOQ1" s="227"/>
      <c r="WOR1" s="190"/>
      <c r="WOS1" s="190"/>
      <c r="WOT1" s="190"/>
      <c r="WOU1" s="190"/>
      <c r="WOV1" s="225">
        <f>+'IN PHIẾU THU'!WOW1</f>
        <v>0</v>
      </c>
      <c r="WOW1" s="226"/>
      <c r="WOX1" s="226"/>
      <c r="WOY1" s="227"/>
      <c r="WOZ1" s="190"/>
      <c r="WPA1" s="190"/>
      <c r="WPB1" s="190"/>
      <c r="WPC1" s="190"/>
      <c r="WPD1" s="225">
        <f>+'IN PHIẾU THU'!WPE1</f>
        <v>0</v>
      </c>
      <c r="WPE1" s="226"/>
      <c r="WPF1" s="226"/>
      <c r="WPG1" s="227"/>
      <c r="WPH1" s="190"/>
      <c r="WPI1" s="190"/>
      <c r="WPJ1" s="190"/>
      <c r="WPK1" s="190"/>
      <c r="WPL1" s="225">
        <f>+'IN PHIẾU THU'!WPM1</f>
        <v>0</v>
      </c>
      <c r="WPM1" s="226"/>
      <c r="WPN1" s="226"/>
      <c r="WPO1" s="227"/>
      <c r="WPP1" s="190"/>
      <c r="WPQ1" s="190"/>
      <c r="WPR1" s="190"/>
      <c r="WPS1" s="190"/>
      <c r="WPT1" s="225">
        <f>+'IN PHIẾU THU'!WPU1</f>
        <v>0</v>
      </c>
      <c r="WPU1" s="226"/>
      <c r="WPV1" s="226"/>
      <c r="WPW1" s="227"/>
      <c r="WPX1" s="190"/>
      <c r="WPY1" s="190"/>
      <c r="WPZ1" s="190"/>
      <c r="WQA1" s="190"/>
      <c r="WQB1" s="225">
        <f>+'IN PHIẾU THU'!WQC1</f>
        <v>0</v>
      </c>
      <c r="WQC1" s="226"/>
      <c r="WQD1" s="226"/>
      <c r="WQE1" s="227"/>
      <c r="WQF1" s="190"/>
      <c r="WQG1" s="190"/>
      <c r="WQH1" s="190"/>
      <c r="WQI1" s="190"/>
      <c r="WQJ1" s="225">
        <f>+'IN PHIẾU THU'!WQK1</f>
        <v>0</v>
      </c>
      <c r="WQK1" s="226"/>
      <c r="WQL1" s="226"/>
      <c r="WQM1" s="227"/>
      <c r="WQN1" s="190"/>
      <c r="WQO1" s="190"/>
      <c r="WQP1" s="190"/>
      <c r="WQQ1" s="190"/>
      <c r="WQR1" s="225">
        <f>+'IN PHIẾU THU'!WQS1</f>
        <v>0</v>
      </c>
      <c r="WQS1" s="226"/>
      <c r="WQT1" s="226"/>
      <c r="WQU1" s="227"/>
      <c r="WQV1" s="190"/>
      <c r="WQW1" s="190"/>
      <c r="WQX1" s="190"/>
      <c r="WQY1" s="190"/>
      <c r="WQZ1" s="225">
        <f>+'IN PHIẾU THU'!WRA1</f>
        <v>0</v>
      </c>
      <c r="WRA1" s="226"/>
      <c r="WRB1" s="226"/>
      <c r="WRC1" s="227"/>
      <c r="WRD1" s="190"/>
      <c r="WRE1" s="190"/>
      <c r="WRF1" s="190"/>
      <c r="WRG1" s="190"/>
      <c r="WRH1" s="225">
        <f>+'IN PHIẾU THU'!WRI1</f>
        <v>0</v>
      </c>
      <c r="WRI1" s="226"/>
      <c r="WRJ1" s="226"/>
      <c r="WRK1" s="227"/>
      <c r="WRL1" s="190"/>
      <c r="WRM1" s="190"/>
      <c r="WRN1" s="190"/>
      <c r="WRO1" s="190"/>
      <c r="WRP1" s="225">
        <f>+'IN PHIẾU THU'!WRQ1</f>
        <v>0</v>
      </c>
      <c r="WRQ1" s="226"/>
      <c r="WRR1" s="226"/>
      <c r="WRS1" s="227"/>
      <c r="WRT1" s="190"/>
      <c r="WRU1" s="190"/>
      <c r="WRV1" s="190"/>
      <c r="WRW1" s="190"/>
      <c r="WRX1" s="225">
        <f>+'IN PHIẾU THU'!WRY1</f>
        <v>0</v>
      </c>
      <c r="WRY1" s="226"/>
      <c r="WRZ1" s="226"/>
      <c r="WSA1" s="227"/>
      <c r="WSB1" s="190"/>
      <c r="WSC1" s="190"/>
      <c r="WSD1" s="190"/>
      <c r="WSE1" s="190"/>
      <c r="WSF1" s="225">
        <f>+'IN PHIẾU THU'!WSG1</f>
        <v>0</v>
      </c>
      <c r="WSG1" s="226"/>
      <c r="WSH1" s="226"/>
      <c r="WSI1" s="227"/>
      <c r="WSJ1" s="190"/>
      <c r="WSK1" s="190"/>
      <c r="WSL1" s="190"/>
      <c r="WSM1" s="190"/>
      <c r="WSN1" s="225">
        <f>+'IN PHIẾU THU'!WSO1</f>
        <v>0</v>
      </c>
      <c r="WSO1" s="226"/>
      <c r="WSP1" s="226"/>
      <c r="WSQ1" s="227"/>
      <c r="WSR1" s="190"/>
      <c r="WSS1" s="190"/>
      <c r="WST1" s="190"/>
      <c r="WSU1" s="190"/>
      <c r="WSV1" s="225">
        <f>+'IN PHIẾU THU'!WSW1</f>
        <v>0</v>
      </c>
      <c r="WSW1" s="226"/>
      <c r="WSX1" s="226"/>
      <c r="WSY1" s="227"/>
      <c r="WSZ1" s="190"/>
      <c r="WTA1" s="190"/>
      <c r="WTB1" s="190"/>
      <c r="WTC1" s="190"/>
      <c r="WTD1" s="225">
        <f>+'IN PHIẾU THU'!WTE1</f>
        <v>0</v>
      </c>
      <c r="WTE1" s="226"/>
      <c r="WTF1" s="226"/>
      <c r="WTG1" s="227"/>
      <c r="WTH1" s="190"/>
      <c r="WTI1" s="190"/>
      <c r="WTJ1" s="190"/>
      <c r="WTK1" s="190"/>
      <c r="WTL1" s="225">
        <f>+'IN PHIẾU THU'!WTM1</f>
        <v>0</v>
      </c>
      <c r="WTM1" s="226"/>
      <c r="WTN1" s="226"/>
      <c r="WTO1" s="227"/>
      <c r="WTP1" s="190"/>
      <c r="WTQ1" s="190"/>
      <c r="WTR1" s="190"/>
      <c r="WTS1" s="190"/>
      <c r="WTT1" s="225">
        <f>+'IN PHIẾU THU'!WTU1</f>
        <v>0</v>
      </c>
      <c r="WTU1" s="226"/>
      <c r="WTV1" s="226"/>
      <c r="WTW1" s="227"/>
      <c r="WTX1" s="190"/>
      <c r="WTY1" s="190"/>
      <c r="WTZ1" s="190"/>
      <c r="WUA1" s="190"/>
      <c r="WUB1" s="225">
        <f>+'IN PHIẾU THU'!WUC1</f>
        <v>0</v>
      </c>
      <c r="WUC1" s="226"/>
      <c r="WUD1" s="226"/>
      <c r="WUE1" s="227"/>
      <c r="WUF1" s="190"/>
      <c r="WUG1" s="190"/>
      <c r="WUH1" s="190"/>
      <c r="WUI1" s="190"/>
      <c r="WUJ1" s="225">
        <f>+'IN PHIẾU THU'!WUK1</f>
        <v>0</v>
      </c>
      <c r="WUK1" s="226"/>
      <c r="WUL1" s="226"/>
      <c r="WUM1" s="227"/>
      <c r="WUN1" s="190"/>
      <c r="WUO1" s="190"/>
      <c r="WUP1" s="190"/>
      <c r="WUQ1" s="190"/>
      <c r="WUR1" s="225">
        <f>+'IN PHIẾU THU'!WUS1</f>
        <v>0</v>
      </c>
      <c r="WUS1" s="226"/>
      <c r="WUT1" s="226"/>
      <c r="WUU1" s="227"/>
      <c r="WUV1" s="190"/>
      <c r="WUW1" s="190"/>
      <c r="WUX1" s="190"/>
      <c r="WUY1" s="190"/>
      <c r="WUZ1" s="225">
        <f>+'IN PHIẾU THU'!WVA1</f>
        <v>0</v>
      </c>
      <c r="WVA1" s="226"/>
      <c r="WVB1" s="226"/>
      <c r="WVC1" s="227"/>
      <c r="WVD1" s="190"/>
      <c r="WVE1" s="190"/>
      <c r="WVF1" s="190"/>
      <c r="WVG1" s="190"/>
      <c r="WVH1" s="225">
        <f>+'IN PHIẾU THU'!WVI1</f>
        <v>0</v>
      </c>
      <c r="WVI1" s="226"/>
      <c r="WVJ1" s="226"/>
      <c r="WVK1" s="227"/>
      <c r="WVL1" s="190"/>
      <c r="WVM1" s="190"/>
      <c r="WVN1" s="190"/>
      <c r="WVO1" s="190"/>
      <c r="WVP1" s="225">
        <f>+'IN PHIẾU THU'!WVQ1</f>
        <v>0</v>
      </c>
      <c r="WVQ1" s="226"/>
      <c r="WVR1" s="226"/>
      <c r="WVS1" s="227"/>
      <c r="WVT1" s="190"/>
      <c r="WVU1" s="190"/>
      <c r="WVV1" s="190"/>
      <c r="WVW1" s="190"/>
      <c r="WVX1" s="225">
        <f>+'IN PHIẾU THU'!WVY1</f>
        <v>0</v>
      </c>
      <c r="WVY1" s="226"/>
      <c r="WVZ1" s="226"/>
      <c r="WWA1" s="227"/>
      <c r="WWB1" s="190"/>
      <c r="WWC1" s="190"/>
      <c r="WWD1" s="190"/>
      <c r="WWE1" s="190"/>
      <c r="WWF1" s="225">
        <f>+'IN PHIẾU THU'!WWG1</f>
        <v>0</v>
      </c>
      <c r="WWG1" s="226"/>
      <c r="WWH1" s="226"/>
      <c r="WWI1" s="227"/>
      <c r="WWJ1" s="190"/>
      <c r="WWK1" s="190"/>
      <c r="WWL1" s="190"/>
      <c r="WWM1" s="190"/>
      <c r="WWN1" s="225">
        <f>+'IN PHIẾU THU'!WWO1</f>
        <v>0</v>
      </c>
      <c r="WWO1" s="226"/>
      <c r="WWP1" s="226"/>
      <c r="WWQ1" s="227"/>
      <c r="WWR1" s="190"/>
      <c r="WWS1" s="190"/>
      <c r="WWT1" s="190"/>
      <c r="WWU1" s="190"/>
      <c r="WWV1" s="225">
        <f>+'IN PHIẾU THU'!WWW1</f>
        <v>0</v>
      </c>
      <c r="WWW1" s="226"/>
      <c r="WWX1" s="226"/>
      <c r="WWY1" s="227"/>
      <c r="WWZ1" s="190"/>
      <c r="WXA1" s="190"/>
      <c r="WXB1" s="190"/>
      <c r="WXC1" s="190"/>
      <c r="WXD1" s="225">
        <f>+'IN PHIẾU THU'!WXE1</f>
        <v>0</v>
      </c>
      <c r="WXE1" s="226"/>
      <c r="WXF1" s="226"/>
      <c r="WXG1" s="227"/>
      <c r="WXH1" s="190"/>
      <c r="WXI1" s="190"/>
      <c r="WXJ1" s="190"/>
      <c r="WXK1" s="190"/>
      <c r="WXL1" s="225">
        <f>+'IN PHIẾU THU'!WXM1</f>
        <v>0</v>
      </c>
      <c r="WXM1" s="226"/>
      <c r="WXN1" s="226"/>
      <c r="WXO1" s="227"/>
      <c r="WXP1" s="190"/>
      <c r="WXQ1" s="190"/>
      <c r="WXR1" s="190"/>
      <c r="WXS1" s="190"/>
      <c r="WXT1" s="225">
        <f>+'IN PHIẾU THU'!WXU1</f>
        <v>0</v>
      </c>
      <c r="WXU1" s="226"/>
      <c r="WXV1" s="226"/>
      <c r="WXW1" s="227"/>
      <c r="WXX1" s="190"/>
      <c r="WXY1" s="190"/>
      <c r="WXZ1" s="190"/>
      <c r="WYA1" s="190"/>
      <c r="WYB1" s="225">
        <f>+'IN PHIẾU THU'!WYC1</f>
        <v>0</v>
      </c>
      <c r="WYC1" s="226"/>
      <c r="WYD1" s="226"/>
      <c r="WYE1" s="227"/>
      <c r="WYF1" s="190"/>
      <c r="WYG1" s="190"/>
      <c r="WYH1" s="190"/>
      <c r="WYI1" s="190"/>
      <c r="WYJ1" s="225">
        <f>+'IN PHIẾU THU'!WYK1</f>
        <v>0</v>
      </c>
      <c r="WYK1" s="226"/>
      <c r="WYL1" s="226"/>
      <c r="WYM1" s="227"/>
      <c r="WYN1" s="190"/>
      <c r="WYO1" s="190"/>
      <c r="WYP1" s="190"/>
      <c r="WYQ1" s="190"/>
      <c r="WYR1" s="225">
        <f>+'IN PHIẾU THU'!WYS1</f>
        <v>0</v>
      </c>
      <c r="WYS1" s="226"/>
      <c r="WYT1" s="226"/>
      <c r="WYU1" s="227"/>
      <c r="WYV1" s="190"/>
      <c r="WYW1" s="190"/>
      <c r="WYX1" s="190"/>
      <c r="WYY1" s="190"/>
      <c r="WYZ1" s="225">
        <f>+'IN PHIẾU THU'!WZA1</f>
        <v>0</v>
      </c>
      <c r="WZA1" s="226"/>
      <c r="WZB1" s="226"/>
      <c r="WZC1" s="227"/>
      <c r="WZD1" s="190"/>
      <c r="WZE1" s="190"/>
      <c r="WZF1" s="190"/>
      <c r="WZG1" s="190"/>
      <c r="WZH1" s="225">
        <f>+'IN PHIẾU THU'!WZI1</f>
        <v>0</v>
      </c>
      <c r="WZI1" s="226"/>
      <c r="WZJ1" s="226"/>
      <c r="WZK1" s="227"/>
      <c r="WZL1" s="190"/>
      <c r="WZM1" s="190"/>
      <c r="WZN1" s="190"/>
      <c r="WZO1" s="190"/>
      <c r="WZP1" s="225">
        <f>+'IN PHIẾU THU'!WZQ1</f>
        <v>0</v>
      </c>
      <c r="WZQ1" s="226"/>
      <c r="WZR1" s="226"/>
      <c r="WZS1" s="227"/>
      <c r="WZT1" s="190"/>
      <c r="WZU1" s="190"/>
      <c r="WZV1" s="190"/>
      <c r="WZW1" s="190"/>
      <c r="WZX1" s="225">
        <f>+'IN PHIẾU THU'!WZY1</f>
        <v>0</v>
      </c>
      <c r="WZY1" s="226"/>
      <c r="WZZ1" s="226"/>
      <c r="XAA1" s="227"/>
      <c r="XAB1" s="190"/>
      <c r="XAC1" s="190"/>
      <c r="XAD1" s="190"/>
      <c r="XAE1" s="190"/>
      <c r="XAF1" s="225">
        <f>+'IN PHIẾU THU'!XAG1</f>
        <v>0</v>
      </c>
      <c r="XAG1" s="226"/>
      <c r="XAH1" s="226"/>
      <c r="XAI1" s="227"/>
      <c r="XAJ1" s="190"/>
      <c r="XAK1" s="190"/>
      <c r="XAL1" s="190"/>
      <c r="XAM1" s="190"/>
      <c r="XAN1" s="225">
        <f>+'IN PHIẾU THU'!XAO1</f>
        <v>0</v>
      </c>
      <c r="XAO1" s="226"/>
      <c r="XAP1" s="226"/>
      <c r="XAQ1" s="227"/>
      <c r="XAR1" s="190"/>
      <c r="XAS1" s="190"/>
      <c r="XAT1" s="190"/>
      <c r="XAU1" s="190"/>
      <c r="XAV1" s="225">
        <f>+'IN PHIẾU THU'!XAW1</f>
        <v>0</v>
      </c>
      <c r="XAW1" s="226"/>
      <c r="XAX1" s="226"/>
      <c r="XAY1" s="227"/>
      <c r="XAZ1" s="190"/>
      <c r="XBA1" s="190"/>
      <c r="XBB1" s="190"/>
      <c r="XBC1" s="190"/>
      <c r="XBD1" s="225">
        <f>+'IN PHIẾU THU'!XBE1</f>
        <v>0</v>
      </c>
      <c r="XBE1" s="226"/>
      <c r="XBF1" s="226"/>
      <c r="XBG1" s="227"/>
      <c r="XBH1" s="190"/>
      <c r="XBI1" s="190"/>
      <c r="XBJ1" s="190"/>
      <c r="XBK1" s="190"/>
      <c r="XBL1" s="225">
        <f>+'IN PHIẾU THU'!XBM1</f>
        <v>0</v>
      </c>
      <c r="XBM1" s="226"/>
      <c r="XBN1" s="226"/>
      <c r="XBO1" s="227"/>
      <c r="XBP1" s="190"/>
      <c r="XBQ1" s="190"/>
      <c r="XBR1" s="190"/>
      <c r="XBS1" s="190"/>
      <c r="XBT1" s="225">
        <f>+'IN PHIẾU THU'!XBU1</f>
        <v>0</v>
      </c>
      <c r="XBU1" s="226"/>
      <c r="XBV1" s="226"/>
      <c r="XBW1" s="227"/>
      <c r="XBX1" s="190"/>
      <c r="XBY1" s="190"/>
      <c r="XBZ1" s="190"/>
      <c r="XCA1" s="190"/>
      <c r="XCB1" s="225">
        <f>+'IN PHIẾU THU'!XCC1</f>
        <v>0</v>
      </c>
      <c r="XCC1" s="226"/>
      <c r="XCD1" s="226"/>
      <c r="XCE1" s="227"/>
      <c r="XCF1" s="190"/>
      <c r="XCG1" s="190"/>
      <c r="XCH1" s="190"/>
      <c r="XCI1" s="190"/>
      <c r="XCJ1" s="225">
        <f>+'IN PHIẾU THU'!XCK1</f>
        <v>0</v>
      </c>
      <c r="XCK1" s="226"/>
      <c r="XCL1" s="226"/>
      <c r="XCM1" s="227"/>
      <c r="XCN1" s="190"/>
      <c r="XCO1" s="190"/>
      <c r="XCP1" s="190"/>
      <c r="XCQ1" s="190"/>
      <c r="XCR1" s="225">
        <f>+'IN PHIẾU THU'!XCS1</f>
        <v>0</v>
      </c>
      <c r="XCS1" s="226"/>
      <c r="XCT1" s="226"/>
      <c r="XCU1" s="227"/>
      <c r="XCV1" s="190"/>
      <c r="XCW1" s="190"/>
      <c r="XCX1" s="190"/>
      <c r="XCY1" s="190"/>
      <c r="XCZ1" s="225">
        <f>+'IN PHIẾU THU'!XDA1</f>
        <v>0</v>
      </c>
      <c r="XDA1" s="226"/>
      <c r="XDB1" s="226"/>
      <c r="XDC1" s="227"/>
      <c r="XDD1" s="190"/>
      <c r="XDE1" s="190"/>
      <c r="XDF1" s="190"/>
      <c r="XDG1" s="190"/>
      <c r="XDH1" s="225">
        <f>+'IN PHIẾU THU'!XDI1</f>
        <v>0</v>
      </c>
      <c r="XDI1" s="226"/>
      <c r="XDJ1" s="226"/>
      <c r="XDK1" s="227"/>
      <c r="XDL1" s="190"/>
      <c r="XDM1" s="190"/>
      <c r="XDN1" s="190"/>
      <c r="XDO1" s="190"/>
      <c r="XDP1" s="225">
        <f>+'IN PHIẾU THU'!XDQ1</f>
        <v>0</v>
      </c>
      <c r="XDQ1" s="226"/>
      <c r="XDR1" s="226"/>
      <c r="XDS1" s="227"/>
      <c r="XDT1" s="190"/>
      <c r="XDU1" s="190"/>
      <c r="XDV1" s="190"/>
      <c r="XDW1" s="190"/>
      <c r="XDX1" s="225">
        <f>+'IN PHIẾU THU'!XDY1</f>
        <v>0</v>
      </c>
      <c r="XDY1" s="226"/>
      <c r="XDZ1" s="226"/>
      <c r="XEA1" s="227"/>
      <c r="XEB1" s="190"/>
      <c r="XEC1" s="190"/>
      <c r="XED1" s="190"/>
      <c r="XEE1" s="190"/>
      <c r="XEF1" s="225">
        <f>+'IN PHIẾU THU'!XEG1</f>
        <v>0</v>
      </c>
      <c r="XEG1" s="226"/>
      <c r="XEH1" s="226"/>
      <c r="XEI1" s="227"/>
      <c r="XEJ1" s="190"/>
      <c r="XEK1" s="190"/>
      <c r="XEL1" s="190"/>
      <c r="XEM1" s="190"/>
      <c r="XEN1" s="225">
        <f>+'IN PHIẾU THU'!XEO1</f>
        <v>0</v>
      </c>
      <c r="XEO1" s="226"/>
      <c r="XEP1" s="226"/>
      <c r="XEQ1" s="227"/>
      <c r="XER1" s="190"/>
      <c r="XES1" s="190"/>
      <c r="XET1" s="190"/>
      <c r="XEU1" s="190"/>
      <c r="XEV1" s="225">
        <f>+'IN PHIẾU THU'!XEW1</f>
        <v>0</v>
      </c>
      <c r="XEW1" s="226"/>
      <c r="XEX1" s="226"/>
      <c r="XEY1" s="227"/>
      <c r="XEZ1" s="190"/>
      <c r="XFA1" s="190"/>
      <c r="XFB1" s="190"/>
      <c r="XFC1" s="190"/>
    </row>
    <row r="2" spans="1:16383">
      <c r="A2" s="537" t="str">
        <f>'Thong tin DN'!B7</f>
        <v>Số 1D, TT Bà Triệu, P.Nguyễn Trãi, Q.Hà Đông, TP.Hà Nội</v>
      </c>
      <c r="B2" s="764"/>
      <c r="C2" s="537"/>
      <c r="D2" s="600" t="s">
        <v>1556</v>
      </c>
      <c r="E2" s="537"/>
      <c r="F2" s="536"/>
      <c r="G2" s="537"/>
      <c r="H2" s="537"/>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4">
        <f>+'IN PHIẾU THU'!BE2</f>
        <v>0</v>
      </c>
      <c r="BE2" s="2104"/>
      <c r="BF2" s="2104"/>
      <c r="BG2" s="2104"/>
      <c r="BH2" s="2104"/>
      <c r="BI2" s="2104"/>
      <c r="BJ2" s="2104"/>
      <c r="BK2" s="2104"/>
      <c r="BL2" s="2104">
        <f>+'IN PHIẾU THU'!BM2</f>
        <v>0</v>
      </c>
      <c r="BM2" s="2104"/>
      <c r="BN2" s="2104"/>
      <c r="BO2" s="2104"/>
      <c r="BP2" s="2104"/>
      <c r="BQ2" s="2104"/>
      <c r="BR2" s="2104"/>
      <c r="BS2" s="2104"/>
      <c r="BT2" s="2104">
        <f>+'IN PHIẾU THU'!BU2</f>
        <v>0</v>
      </c>
      <c r="BU2" s="2104"/>
      <c r="BV2" s="2104"/>
      <c r="BW2" s="2104"/>
      <c r="BX2" s="2104"/>
      <c r="BY2" s="2104"/>
      <c r="BZ2" s="2104"/>
      <c r="CA2" s="2104"/>
      <c r="CB2" s="2104">
        <f>+'IN PHIẾU THU'!CC2</f>
        <v>0</v>
      </c>
      <c r="CC2" s="2104"/>
      <c r="CD2" s="2104"/>
      <c r="CE2" s="2104"/>
      <c r="CF2" s="2104"/>
      <c r="CG2" s="2104"/>
      <c r="CH2" s="2104"/>
      <c r="CI2" s="2104"/>
      <c r="CJ2" s="2104">
        <f>+'IN PHIẾU THU'!CK2</f>
        <v>0</v>
      </c>
      <c r="CK2" s="2104"/>
      <c r="CL2" s="2104"/>
      <c r="CM2" s="2104"/>
      <c r="CN2" s="2104"/>
      <c r="CO2" s="2104"/>
      <c r="CP2" s="2104"/>
      <c r="CQ2" s="2104"/>
      <c r="CR2" s="2104">
        <f>+'IN PHIẾU THU'!CS2</f>
        <v>0</v>
      </c>
      <c r="CS2" s="2104"/>
      <c r="CT2" s="2104"/>
      <c r="CU2" s="2104"/>
      <c r="CV2" s="2104"/>
      <c r="CW2" s="2104"/>
      <c r="CX2" s="2104"/>
      <c r="CY2" s="2104"/>
      <c r="CZ2" s="2104">
        <f>+'IN PHIẾU THU'!DA2</f>
        <v>0</v>
      </c>
      <c r="DA2" s="2104"/>
      <c r="DB2" s="2104"/>
      <c r="DC2" s="2104"/>
      <c r="DD2" s="2104"/>
      <c r="DE2" s="2104"/>
      <c r="DF2" s="2104"/>
      <c r="DG2" s="2104"/>
      <c r="DH2" s="2104">
        <f>+'IN PHIẾU THU'!DI2</f>
        <v>0</v>
      </c>
      <c r="DI2" s="2104"/>
      <c r="DJ2" s="2104"/>
      <c r="DK2" s="2104"/>
      <c r="DL2" s="2104"/>
      <c r="DM2" s="2104"/>
      <c r="DN2" s="2104"/>
      <c r="DO2" s="2104"/>
      <c r="DP2" s="2104">
        <f>+'IN PHIẾU THU'!DQ2</f>
        <v>0</v>
      </c>
      <c r="DQ2" s="2104"/>
      <c r="DR2" s="2104"/>
      <c r="DS2" s="2104"/>
      <c r="DT2" s="2104"/>
      <c r="DU2" s="2104"/>
      <c r="DV2" s="2104"/>
      <c r="DW2" s="2104"/>
      <c r="DX2" s="2104">
        <f>+'IN PHIẾU THU'!DY2</f>
        <v>0</v>
      </c>
      <c r="DY2" s="2104"/>
      <c r="DZ2" s="2104"/>
      <c r="EA2" s="2104"/>
      <c r="EB2" s="2104"/>
      <c r="EC2" s="2104"/>
      <c r="ED2" s="2104"/>
      <c r="EE2" s="2104"/>
      <c r="EF2" s="2104">
        <f>+'IN PHIẾU THU'!EG2</f>
        <v>0</v>
      </c>
      <c r="EG2" s="2104"/>
      <c r="EH2" s="2104"/>
      <c r="EI2" s="2104"/>
      <c r="EJ2" s="2104"/>
      <c r="EK2" s="2104"/>
      <c r="EL2" s="2104"/>
      <c r="EM2" s="2104"/>
      <c r="EN2" s="2104">
        <f>+'IN PHIẾU THU'!EO2</f>
        <v>0</v>
      </c>
      <c r="EO2" s="2104"/>
      <c r="EP2" s="2104"/>
      <c r="EQ2" s="2104"/>
      <c r="ER2" s="2104"/>
      <c r="ES2" s="2104"/>
      <c r="ET2" s="2104"/>
      <c r="EU2" s="2104"/>
      <c r="EV2" s="2104">
        <f>+'IN PHIẾU THU'!EW2</f>
        <v>0</v>
      </c>
      <c r="EW2" s="2104"/>
      <c r="EX2" s="2104"/>
      <c r="EY2" s="2104"/>
      <c r="EZ2" s="2104"/>
      <c r="FA2" s="2104"/>
      <c r="FB2" s="2104"/>
      <c r="FC2" s="2104"/>
      <c r="FD2" s="2104">
        <f>+'IN PHIẾU THU'!FE2</f>
        <v>0</v>
      </c>
      <c r="FE2" s="2104"/>
      <c r="FF2" s="2104"/>
      <c r="FG2" s="2104"/>
      <c r="FH2" s="2104"/>
      <c r="FI2" s="2104"/>
      <c r="FJ2" s="2104"/>
      <c r="FK2" s="2104"/>
      <c r="FL2" s="2104">
        <f>+'IN PHIẾU THU'!FM2</f>
        <v>0</v>
      </c>
      <c r="FM2" s="2104"/>
      <c r="FN2" s="2104"/>
      <c r="FO2" s="2104"/>
      <c r="FP2" s="2104"/>
      <c r="FQ2" s="2104"/>
      <c r="FR2" s="2104"/>
      <c r="FS2" s="2104"/>
      <c r="FT2" s="2104">
        <f>+'IN PHIẾU THU'!FU2</f>
        <v>0</v>
      </c>
      <c r="FU2" s="2104"/>
      <c r="FV2" s="2104"/>
      <c r="FW2" s="2104"/>
      <c r="FX2" s="2104"/>
      <c r="FY2" s="2104"/>
      <c r="FZ2" s="2104"/>
      <c r="GA2" s="2104"/>
      <c r="GB2" s="2104">
        <f>+'IN PHIẾU THU'!GC2</f>
        <v>0</v>
      </c>
      <c r="GC2" s="2104"/>
      <c r="GD2" s="2104"/>
      <c r="GE2" s="2104"/>
      <c r="GF2" s="2104"/>
      <c r="GG2" s="2104"/>
      <c r="GH2" s="2104"/>
      <c r="GI2" s="2104"/>
      <c r="GJ2" s="2104">
        <f>+'IN PHIẾU THU'!GK2</f>
        <v>0</v>
      </c>
      <c r="GK2" s="2104"/>
      <c r="GL2" s="2104"/>
      <c r="GM2" s="2104"/>
      <c r="GN2" s="2104"/>
      <c r="GO2" s="2104"/>
      <c r="GP2" s="2104"/>
      <c r="GQ2" s="2104"/>
      <c r="GR2" s="2104">
        <f>+'IN PHIẾU THU'!GS2</f>
        <v>0</v>
      </c>
      <c r="GS2" s="2104"/>
      <c r="GT2" s="2104"/>
      <c r="GU2" s="2104"/>
      <c r="GV2" s="2104"/>
      <c r="GW2" s="2104"/>
      <c r="GX2" s="2104"/>
      <c r="GY2" s="2104"/>
      <c r="GZ2" s="2104">
        <f>+'IN PHIẾU THU'!HA2</f>
        <v>0</v>
      </c>
      <c r="HA2" s="2104"/>
      <c r="HB2" s="2104"/>
      <c r="HC2" s="2104"/>
      <c r="HD2" s="2104"/>
      <c r="HE2" s="2104"/>
      <c r="HF2" s="2104"/>
      <c r="HG2" s="2104"/>
      <c r="HH2" s="2104">
        <f>+'IN PHIẾU THU'!HI2</f>
        <v>0</v>
      </c>
      <c r="HI2" s="2104"/>
      <c r="HJ2" s="2104"/>
      <c r="HK2" s="2104"/>
      <c r="HL2" s="2104"/>
      <c r="HM2" s="2104"/>
      <c r="HN2" s="2104"/>
      <c r="HO2" s="2104"/>
      <c r="HP2" s="2104">
        <f>+'IN PHIẾU THU'!HQ2</f>
        <v>0</v>
      </c>
      <c r="HQ2" s="2104"/>
      <c r="HR2" s="2104"/>
      <c r="HS2" s="2104"/>
      <c r="HT2" s="2104"/>
      <c r="HU2" s="2104"/>
      <c r="HV2" s="2104"/>
      <c r="HW2" s="2104"/>
      <c r="HX2" s="2104">
        <f>+'IN PHIẾU THU'!HY2</f>
        <v>0</v>
      </c>
      <c r="HY2" s="2104"/>
      <c r="HZ2" s="2104"/>
      <c r="IA2" s="2104"/>
      <c r="IB2" s="2104"/>
      <c r="IC2" s="2104"/>
      <c r="ID2" s="2104"/>
      <c r="IE2" s="2104"/>
      <c r="IF2" s="2104">
        <f>+'IN PHIẾU THU'!IG2</f>
        <v>0</v>
      </c>
      <c r="IG2" s="2104"/>
      <c r="IH2" s="2104"/>
      <c r="II2" s="2104"/>
      <c r="IJ2" s="2104"/>
      <c r="IK2" s="2104"/>
      <c r="IL2" s="2104"/>
      <c r="IM2" s="2104"/>
      <c r="IN2" s="2104">
        <f>+'IN PHIẾU THU'!IO2</f>
        <v>0</v>
      </c>
      <c r="IO2" s="2104"/>
      <c r="IP2" s="2104"/>
      <c r="IQ2" s="2104"/>
      <c r="IR2" s="2104"/>
      <c r="IS2" s="2104"/>
      <c r="IT2" s="2104"/>
      <c r="IU2" s="2104"/>
      <c r="IV2" s="2104">
        <f>+'IN PHIẾU THU'!IW2</f>
        <v>0</v>
      </c>
      <c r="IW2" s="2104"/>
      <c r="IX2" s="2104"/>
      <c r="IY2" s="2104"/>
      <c r="IZ2" s="2104"/>
      <c r="JA2" s="2104"/>
      <c r="JB2" s="2104"/>
      <c r="JC2" s="2104"/>
      <c r="JD2" s="2104">
        <f>+'IN PHIẾU THU'!JE2</f>
        <v>0</v>
      </c>
      <c r="JE2" s="2104"/>
      <c r="JF2" s="2104"/>
      <c r="JG2" s="2104"/>
      <c r="JH2" s="2104"/>
      <c r="JI2" s="2104"/>
      <c r="JJ2" s="2104"/>
      <c r="JK2" s="2104"/>
      <c r="JL2" s="2104">
        <f>+'IN PHIẾU THU'!JM2</f>
        <v>0</v>
      </c>
      <c r="JM2" s="2104"/>
      <c r="JN2" s="2104"/>
      <c r="JO2" s="2104"/>
      <c r="JP2" s="2104"/>
      <c r="JQ2" s="2104"/>
      <c r="JR2" s="2104"/>
      <c r="JS2" s="2104"/>
      <c r="JT2" s="2104">
        <f>+'IN PHIẾU THU'!JU2</f>
        <v>0</v>
      </c>
      <c r="JU2" s="2104"/>
      <c r="JV2" s="2104"/>
      <c r="JW2" s="2104"/>
      <c r="JX2" s="2104"/>
      <c r="JY2" s="2104"/>
      <c r="JZ2" s="2104"/>
      <c r="KA2" s="2104"/>
      <c r="KB2" s="2104">
        <f>+'IN PHIẾU THU'!KC2</f>
        <v>0</v>
      </c>
      <c r="KC2" s="2104"/>
      <c r="KD2" s="2104"/>
      <c r="KE2" s="2104"/>
      <c r="KF2" s="2104"/>
      <c r="KG2" s="2104"/>
      <c r="KH2" s="2104"/>
      <c r="KI2" s="2104"/>
      <c r="KJ2" s="2104">
        <f>+'IN PHIẾU THU'!KK2</f>
        <v>0</v>
      </c>
      <c r="KK2" s="2104"/>
      <c r="KL2" s="2104"/>
      <c r="KM2" s="2104"/>
      <c r="KN2" s="2104"/>
      <c r="KO2" s="2104"/>
      <c r="KP2" s="2104"/>
      <c r="KQ2" s="2104"/>
      <c r="KR2" s="2104">
        <f>+'IN PHIẾU THU'!KS2</f>
        <v>0</v>
      </c>
      <c r="KS2" s="2104"/>
      <c r="KT2" s="2104"/>
      <c r="KU2" s="2104"/>
      <c r="KV2" s="2104"/>
      <c r="KW2" s="2104"/>
      <c r="KX2" s="2104"/>
      <c r="KY2" s="2104"/>
      <c r="KZ2" s="2104">
        <f>+'IN PHIẾU THU'!LA2</f>
        <v>0</v>
      </c>
      <c r="LA2" s="2104"/>
      <c r="LB2" s="2104"/>
      <c r="LC2" s="2104"/>
      <c r="LD2" s="2104"/>
      <c r="LE2" s="2104"/>
      <c r="LF2" s="2104"/>
      <c r="LG2" s="2104"/>
      <c r="LH2" s="2104">
        <f>+'IN PHIẾU THU'!LI2</f>
        <v>0</v>
      </c>
      <c r="LI2" s="2104"/>
      <c r="LJ2" s="2104"/>
      <c r="LK2" s="2104"/>
      <c r="LL2" s="2104"/>
      <c r="LM2" s="2104"/>
      <c r="LN2" s="2104"/>
      <c r="LO2" s="2104"/>
      <c r="LP2" s="2104">
        <f>+'IN PHIẾU THU'!LQ2</f>
        <v>0</v>
      </c>
      <c r="LQ2" s="2104"/>
      <c r="LR2" s="2104"/>
      <c r="LS2" s="2104"/>
      <c r="LT2" s="2104"/>
      <c r="LU2" s="2104"/>
      <c r="LV2" s="2104"/>
      <c r="LW2" s="2104"/>
      <c r="LX2" s="2104">
        <f>+'IN PHIẾU THU'!LY2</f>
        <v>0</v>
      </c>
      <c r="LY2" s="2104"/>
      <c r="LZ2" s="2104"/>
      <c r="MA2" s="2104"/>
      <c r="MB2" s="2104"/>
      <c r="MC2" s="2104"/>
      <c r="MD2" s="2104"/>
      <c r="ME2" s="2104"/>
      <c r="MF2" s="2104">
        <f>+'IN PHIẾU THU'!MG2</f>
        <v>0</v>
      </c>
      <c r="MG2" s="2104"/>
      <c r="MH2" s="2104"/>
      <c r="MI2" s="2104"/>
      <c r="MJ2" s="2104"/>
      <c r="MK2" s="2104"/>
      <c r="ML2" s="2104"/>
      <c r="MM2" s="2104"/>
      <c r="MN2" s="2104">
        <f>+'IN PHIẾU THU'!MO2</f>
        <v>0</v>
      </c>
      <c r="MO2" s="2104"/>
      <c r="MP2" s="2104"/>
      <c r="MQ2" s="2104"/>
      <c r="MR2" s="2104"/>
      <c r="MS2" s="2104"/>
      <c r="MT2" s="2104"/>
      <c r="MU2" s="2104"/>
      <c r="MV2" s="2104">
        <f>+'IN PHIẾU THU'!MW2</f>
        <v>0</v>
      </c>
      <c r="MW2" s="2104"/>
      <c r="MX2" s="2104"/>
      <c r="MY2" s="2104"/>
      <c r="MZ2" s="2104"/>
      <c r="NA2" s="2104"/>
      <c r="NB2" s="2104"/>
      <c r="NC2" s="2104"/>
      <c r="ND2" s="2104">
        <f>+'IN PHIẾU THU'!NE2</f>
        <v>0</v>
      </c>
      <c r="NE2" s="2104"/>
      <c r="NF2" s="2104"/>
      <c r="NG2" s="2104"/>
      <c r="NH2" s="2104"/>
      <c r="NI2" s="2104"/>
      <c r="NJ2" s="2104"/>
      <c r="NK2" s="2104"/>
      <c r="NL2" s="2104">
        <f>+'IN PHIẾU THU'!NM2</f>
        <v>0</v>
      </c>
      <c r="NM2" s="2104"/>
      <c r="NN2" s="2104"/>
      <c r="NO2" s="2104"/>
      <c r="NP2" s="2104"/>
      <c r="NQ2" s="2104"/>
      <c r="NR2" s="2104"/>
      <c r="NS2" s="2104"/>
      <c r="NT2" s="2104">
        <f>+'IN PHIẾU THU'!NU2</f>
        <v>0</v>
      </c>
      <c r="NU2" s="2104"/>
      <c r="NV2" s="2104"/>
      <c r="NW2" s="2104"/>
      <c r="NX2" s="2104"/>
      <c r="NY2" s="2104"/>
      <c r="NZ2" s="2104"/>
      <c r="OA2" s="2104"/>
      <c r="OB2" s="2104">
        <f>+'IN PHIẾU THU'!OC2</f>
        <v>0</v>
      </c>
      <c r="OC2" s="2104"/>
      <c r="OD2" s="2104"/>
      <c r="OE2" s="2104"/>
      <c r="OF2" s="2104"/>
      <c r="OG2" s="2104"/>
      <c r="OH2" s="2104"/>
      <c r="OI2" s="2104"/>
      <c r="OJ2" s="2104">
        <f>+'IN PHIẾU THU'!OK2</f>
        <v>0</v>
      </c>
      <c r="OK2" s="2104"/>
      <c r="OL2" s="2104"/>
      <c r="OM2" s="2104"/>
      <c r="ON2" s="2104"/>
      <c r="OO2" s="2104"/>
      <c r="OP2" s="2104"/>
      <c r="OQ2" s="2104"/>
      <c r="OR2" s="2104">
        <f>+'IN PHIẾU THU'!OS2</f>
        <v>0</v>
      </c>
      <c r="OS2" s="2104"/>
      <c r="OT2" s="2104"/>
      <c r="OU2" s="2104"/>
      <c r="OV2" s="2104"/>
      <c r="OW2" s="2104"/>
      <c r="OX2" s="2104"/>
      <c r="OY2" s="2104"/>
      <c r="OZ2" s="2104">
        <f>+'IN PHIẾU THU'!PA2</f>
        <v>0</v>
      </c>
      <c r="PA2" s="2104"/>
      <c r="PB2" s="2104"/>
      <c r="PC2" s="2104"/>
      <c r="PD2" s="2104"/>
      <c r="PE2" s="2104"/>
      <c r="PF2" s="2104"/>
      <c r="PG2" s="2104"/>
      <c r="PH2" s="2104">
        <f>+'IN PHIẾU THU'!PI2</f>
        <v>0</v>
      </c>
      <c r="PI2" s="2104"/>
      <c r="PJ2" s="2104"/>
      <c r="PK2" s="2104"/>
      <c r="PL2" s="2104"/>
      <c r="PM2" s="2104"/>
      <c r="PN2" s="2104"/>
      <c r="PO2" s="2104"/>
      <c r="PP2" s="2104">
        <f>+'IN PHIẾU THU'!PQ2</f>
        <v>0</v>
      </c>
      <c r="PQ2" s="2104"/>
      <c r="PR2" s="2104"/>
      <c r="PS2" s="2104"/>
      <c r="PT2" s="2104"/>
      <c r="PU2" s="2104"/>
      <c r="PV2" s="2104"/>
      <c r="PW2" s="2104"/>
      <c r="PX2" s="2104">
        <f>+'IN PHIẾU THU'!PY2</f>
        <v>0</v>
      </c>
      <c r="PY2" s="2104"/>
      <c r="PZ2" s="2104"/>
      <c r="QA2" s="2104"/>
      <c r="QB2" s="2104"/>
      <c r="QC2" s="2104"/>
      <c r="QD2" s="2104"/>
      <c r="QE2" s="2104"/>
      <c r="QF2" s="2104">
        <f>+'IN PHIẾU THU'!QG2</f>
        <v>0</v>
      </c>
      <c r="QG2" s="2104"/>
      <c r="QH2" s="2104"/>
      <c r="QI2" s="2104"/>
      <c r="QJ2" s="2104"/>
      <c r="QK2" s="2104"/>
      <c r="QL2" s="2104"/>
      <c r="QM2" s="2104"/>
      <c r="QN2" s="2104">
        <f>+'IN PHIẾU THU'!QO2</f>
        <v>0</v>
      </c>
      <c r="QO2" s="2104"/>
      <c r="QP2" s="2104"/>
      <c r="QQ2" s="2104"/>
      <c r="QR2" s="2104"/>
      <c r="QS2" s="2104"/>
      <c r="QT2" s="2104"/>
      <c r="QU2" s="2104"/>
      <c r="QV2" s="2104">
        <f>+'IN PHIẾU THU'!QW2</f>
        <v>0</v>
      </c>
      <c r="QW2" s="2104"/>
      <c r="QX2" s="2104"/>
      <c r="QY2" s="2104"/>
      <c r="QZ2" s="2104"/>
      <c r="RA2" s="2104"/>
      <c r="RB2" s="2104"/>
      <c r="RC2" s="2104"/>
      <c r="RD2" s="2104">
        <f>+'IN PHIẾU THU'!RE2</f>
        <v>0</v>
      </c>
      <c r="RE2" s="2104"/>
      <c r="RF2" s="2104"/>
      <c r="RG2" s="2104"/>
      <c r="RH2" s="2104"/>
      <c r="RI2" s="2104"/>
      <c r="RJ2" s="2104"/>
      <c r="RK2" s="2104"/>
      <c r="RL2" s="2104">
        <f>+'IN PHIẾU THU'!RM2</f>
        <v>0</v>
      </c>
      <c r="RM2" s="2104"/>
      <c r="RN2" s="2104"/>
      <c r="RO2" s="2104"/>
      <c r="RP2" s="2104"/>
      <c r="RQ2" s="2104"/>
      <c r="RR2" s="2104"/>
      <c r="RS2" s="2104"/>
      <c r="RT2" s="2104">
        <f>+'IN PHIẾU THU'!RU2</f>
        <v>0</v>
      </c>
      <c r="RU2" s="2104"/>
      <c r="RV2" s="2104"/>
      <c r="RW2" s="2104"/>
      <c r="RX2" s="2104"/>
      <c r="RY2" s="2104"/>
      <c r="RZ2" s="2104"/>
      <c r="SA2" s="2104"/>
      <c r="SB2" s="2104">
        <f>+'IN PHIẾU THU'!SC2</f>
        <v>0</v>
      </c>
      <c r="SC2" s="2104"/>
      <c r="SD2" s="2104"/>
      <c r="SE2" s="2104"/>
      <c r="SF2" s="2104"/>
      <c r="SG2" s="2104"/>
      <c r="SH2" s="2104"/>
      <c r="SI2" s="2104"/>
      <c r="SJ2" s="2104">
        <f>+'IN PHIẾU THU'!SK2</f>
        <v>0</v>
      </c>
      <c r="SK2" s="2104"/>
      <c r="SL2" s="2104"/>
      <c r="SM2" s="2104"/>
      <c r="SN2" s="2104"/>
      <c r="SO2" s="2104"/>
      <c r="SP2" s="2104"/>
      <c r="SQ2" s="2104"/>
      <c r="SR2" s="2104">
        <f>+'IN PHIẾU THU'!SS2</f>
        <v>0</v>
      </c>
      <c r="SS2" s="2104"/>
      <c r="ST2" s="2104"/>
      <c r="SU2" s="2104"/>
      <c r="SV2" s="2104"/>
      <c r="SW2" s="2104"/>
      <c r="SX2" s="2104"/>
      <c r="SY2" s="2104"/>
      <c r="SZ2" s="2104">
        <f>+'IN PHIẾU THU'!TA2</f>
        <v>0</v>
      </c>
      <c r="TA2" s="2104"/>
      <c r="TB2" s="2104"/>
      <c r="TC2" s="2104"/>
      <c r="TD2" s="2104"/>
      <c r="TE2" s="2104"/>
      <c r="TF2" s="2104"/>
      <c r="TG2" s="2104"/>
      <c r="TH2" s="2104">
        <f>+'IN PHIẾU THU'!TI2</f>
        <v>0</v>
      </c>
      <c r="TI2" s="2104"/>
      <c r="TJ2" s="2104"/>
      <c r="TK2" s="2104"/>
      <c r="TL2" s="2104"/>
      <c r="TM2" s="2104"/>
      <c r="TN2" s="2104"/>
      <c r="TO2" s="2104"/>
      <c r="TP2" s="2104">
        <f>+'IN PHIẾU THU'!TQ2</f>
        <v>0</v>
      </c>
      <c r="TQ2" s="2104"/>
      <c r="TR2" s="2104"/>
      <c r="TS2" s="2104"/>
      <c r="TT2" s="2104"/>
      <c r="TU2" s="2104"/>
      <c r="TV2" s="2104"/>
      <c r="TW2" s="2104"/>
      <c r="TX2" s="2104">
        <f>+'IN PHIẾU THU'!TY2</f>
        <v>0</v>
      </c>
      <c r="TY2" s="2104"/>
      <c r="TZ2" s="2104"/>
      <c r="UA2" s="2104"/>
      <c r="UB2" s="2104"/>
      <c r="UC2" s="2104"/>
      <c r="UD2" s="2104"/>
      <c r="UE2" s="2104"/>
      <c r="UF2" s="2104">
        <f>+'IN PHIẾU THU'!UG2</f>
        <v>0</v>
      </c>
      <c r="UG2" s="2104"/>
      <c r="UH2" s="2104"/>
      <c r="UI2" s="2104"/>
      <c r="UJ2" s="2104"/>
      <c r="UK2" s="2104"/>
      <c r="UL2" s="2104"/>
      <c r="UM2" s="2104"/>
      <c r="UN2" s="2104">
        <f>+'IN PHIẾU THU'!UO2</f>
        <v>0</v>
      </c>
      <c r="UO2" s="2104"/>
      <c r="UP2" s="2104"/>
      <c r="UQ2" s="2104"/>
      <c r="UR2" s="2104"/>
      <c r="US2" s="2104"/>
      <c r="UT2" s="2104"/>
      <c r="UU2" s="2104"/>
      <c r="UV2" s="2104">
        <f>+'IN PHIẾU THU'!UW2</f>
        <v>0</v>
      </c>
      <c r="UW2" s="2104"/>
      <c r="UX2" s="2104"/>
      <c r="UY2" s="2104"/>
      <c r="UZ2" s="2104"/>
      <c r="VA2" s="2104"/>
      <c r="VB2" s="2104"/>
      <c r="VC2" s="2104"/>
      <c r="VD2" s="2104">
        <f>+'IN PHIẾU THU'!VE2</f>
        <v>0</v>
      </c>
      <c r="VE2" s="2104"/>
      <c r="VF2" s="2104"/>
      <c r="VG2" s="2104"/>
      <c r="VH2" s="2104"/>
      <c r="VI2" s="2104"/>
      <c r="VJ2" s="2104"/>
      <c r="VK2" s="2104"/>
      <c r="VL2" s="2104">
        <f>+'IN PHIẾU THU'!VM2</f>
        <v>0</v>
      </c>
      <c r="VM2" s="2104"/>
      <c r="VN2" s="2104"/>
      <c r="VO2" s="2104"/>
      <c r="VP2" s="2104"/>
      <c r="VQ2" s="2104"/>
      <c r="VR2" s="2104"/>
      <c r="VS2" s="2104"/>
      <c r="VT2" s="2104">
        <f>+'IN PHIẾU THU'!VU2</f>
        <v>0</v>
      </c>
      <c r="VU2" s="2104"/>
      <c r="VV2" s="2104"/>
      <c r="VW2" s="2104"/>
      <c r="VX2" s="2104"/>
      <c r="VY2" s="2104"/>
      <c r="VZ2" s="2104"/>
      <c r="WA2" s="2104"/>
      <c r="WB2" s="2104">
        <f>+'IN PHIẾU THU'!WC2</f>
        <v>0</v>
      </c>
      <c r="WC2" s="2104"/>
      <c r="WD2" s="2104"/>
      <c r="WE2" s="2104"/>
      <c r="WF2" s="2104"/>
      <c r="WG2" s="2104"/>
      <c r="WH2" s="2104"/>
      <c r="WI2" s="2104"/>
      <c r="WJ2" s="2104">
        <f>+'IN PHIẾU THU'!WK2</f>
        <v>0</v>
      </c>
      <c r="WK2" s="2104"/>
      <c r="WL2" s="2104"/>
      <c r="WM2" s="2104"/>
      <c r="WN2" s="2104"/>
      <c r="WO2" s="2104"/>
      <c r="WP2" s="2104"/>
      <c r="WQ2" s="2104"/>
      <c r="WR2" s="2104">
        <f>+'IN PHIẾU THU'!WS2</f>
        <v>0</v>
      </c>
      <c r="WS2" s="2104"/>
      <c r="WT2" s="2104"/>
      <c r="WU2" s="2104"/>
      <c r="WV2" s="2104"/>
      <c r="WW2" s="2104"/>
      <c r="WX2" s="2104"/>
      <c r="WY2" s="2104"/>
      <c r="WZ2" s="2104">
        <f>+'IN PHIẾU THU'!XA2</f>
        <v>0</v>
      </c>
      <c r="XA2" s="2104"/>
      <c r="XB2" s="2104"/>
      <c r="XC2" s="2104"/>
      <c r="XD2" s="2104"/>
      <c r="XE2" s="2104"/>
      <c r="XF2" s="2104"/>
      <c r="XG2" s="2104"/>
      <c r="XH2" s="2104">
        <f>+'IN PHIẾU THU'!XI2</f>
        <v>0</v>
      </c>
      <c r="XI2" s="2104"/>
      <c r="XJ2" s="2104"/>
      <c r="XK2" s="2104"/>
      <c r="XL2" s="2104"/>
      <c r="XM2" s="2104"/>
      <c r="XN2" s="2104"/>
      <c r="XO2" s="2104"/>
      <c r="XP2" s="2104">
        <f>+'IN PHIẾU THU'!XQ2</f>
        <v>0</v>
      </c>
      <c r="XQ2" s="2104"/>
      <c r="XR2" s="2104"/>
      <c r="XS2" s="2104"/>
      <c r="XT2" s="2104"/>
      <c r="XU2" s="2104"/>
      <c r="XV2" s="2104"/>
      <c r="XW2" s="2104"/>
      <c r="XX2" s="2104">
        <f>+'IN PHIẾU THU'!XY2</f>
        <v>0</v>
      </c>
      <c r="XY2" s="2104"/>
      <c r="XZ2" s="2104"/>
      <c r="YA2" s="2104"/>
      <c r="YB2" s="2104"/>
      <c r="YC2" s="2104"/>
      <c r="YD2" s="2104"/>
      <c r="YE2" s="2104"/>
      <c r="YF2" s="2104">
        <f>+'IN PHIẾU THU'!YG2</f>
        <v>0</v>
      </c>
      <c r="YG2" s="2104"/>
      <c r="YH2" s="2104"/>
      <c r="YI2" s="2104"/>
      <c r="YJ2" s="2104"/>
      <c r="YK2" s="2104"/>
      <c r="YL2" s="2104"/>
      <c r="YM2" s="2104"/>
      <c r="YN2" s="2104">
        <f>+'IN PHIẾU THU'!YO2</f>
        <v>0</v>
      </c>
      <c r="YO2" s="2104"/>
      <c r="YP2" s="2104"/>
      <c r="YQ2" s="2104"/>
      <c r="YR2" s="2104"/>
      <c r="YS2" s="2104"/>
      <c r="YT2" s="2104"/>
      <c r="YU2" s="2104"/>
      <c r="YV2" s="2104">
        <f>+'IN PHIẾU THU'!YW2</f>
        <v>0</v>
      </c>
      <c r="YW2" s="2104"/>
      <c r="YX2" s="2104"/>
      <c r="YY2" s="2104"/>
      <c r="YZ2" s="2104"/>
      <c r="ZA2" s="2104"/>
      <c r="ZB2" s="2104"/>
      <c r="ZC2" s="2104"/>
      <c r="ZD2" s="2104">
        <f>+'IN PHIẾU THU'!ZE2</f>
        <v>0</v>
      </c>
      <c r="ZE2" s="2104"/>
      <c r="ZF2" s="2104"/>
      <c r="ZG2" s="2104"/>
      <c r="ZH2" s="2104"/>
      <c r="ZI2" s="2104"/>
      <c r="ZJ2" s="2104"/>
      <c r="ZK2" s="2104"/>
      <c r="ZL2" s="2104">
        <f>+'IN PHIẾU THU'!ZM2</f>
        <v>0</v>
      </c>
      <c r="ZM2" s="2104"/>
      <c r="ZN2" s="2104"/>
      <c r="ZO2" s="2104"/>
      <c r="ZP2" s="2104"/>
      <c r="ZQ2" s="2104"/>
      <c r="ZR2" s="2104"/>
      <c r="ZS2" s="2104"/>
      <c r="ZT2" s="2104">
        <f>+'IN PHIẾU THU'!ZU2</f>
        <v>0</v>
      </c>
      <c r="ZU2" s="2104"/>
      <c r="ZV2" s="2104"/>
      <c r="ZW2" s="2104"/>
      <c r="ZX2" s="2104"/>
      <c r="ZY2" s="2104"/>
      <c r="ZZ2" s="2104"/>
      <c r="AAA2" s="2104"/>
      <c r="AAB2" s="2104">
        <f>+'IN PHIẾU THU'!AAC2</f>
        <v>0</v>
      </c>
      <c r="AAC2" s="2104"/>
      <c r="AAD2" s="2104"/>
      <c r="AAE2" s="2104"/>
      <c r="AAF2" s="2104"/>
      <c r="AAG2" s="2104"/>
      <c r="AAH2" s="2104"/>
      <c r="AAI2" s="2104"/>
      <c r="AAJ2" s="2104">
        <f>+'IN PHIẾU THU'!AAK2</f>
        <v>0</v>
      </c>
      <c r="AAK2" s="2104"/>
      <c r="AAL2" s="2104"/>
      <c r="AAM2" s="2104"/>
      <c r="AAN2" s="2104"/>
      <c r="AAO2" s="2104"/>
      <c r="AAP2" s="2104"/>
      <c r="AAQ2" s="2104"/>
      <c r="AAR2" s="2104">
        <f>+'IN PHIẾU THU'!AAS2</f>
        <v>0</v>
      </c>
      <c r="AAS2" s="2104"/>
      <c r="AAT2" s="2104"/>
      <c r="AAU2" s="2104"/>
      <c r="AAV2" s="2104"/>
      <c r="AAW2" s="2104"/>
      <c r="AAX2" s="2104"/>
      <c r="AAY2" s="2104"/>
      <c r="AAZ2" s="2104">
        <f>+'IN PHIẾU THU'!ABA2</f>
        <v>0</v>
      </c>
      <c r="ABA2" s="2104"/>
      <c r="ABB2" s="2104"/>
      <c r="ABC2" s="2104"/>
      <c r="ABD2" s="2104"/>
      <c r="ABE2" s="2104"/>
      <c r="ABF2" s="2104"/>
      <c r="ABG2" s="2104"/>
      <c r="ABH2" s="2104">
        <f>+'IN PHIẾU THU'!ABI2</f>
        <v>0</v>
      </c>
      <c r="ABI2" s="2104"/>
      <c r="ABJ2" s="2104"/>
      <c r="ABK2" s="2104"/>
      <c r="ABL2" s="2104"/>
      <c r="ABM2" s="2104"/>
      <c r="ABN2" s="2104"/>
      <c r="ABO2" s="2104"/>
      <c r="ABP2" s="2104">
        <f>+'IN PHIẾU THU'!ABQ2</f>
        <v>0</v>
      </c>
      <c r="ABQ2" s="2104"/>
      <c r="ABR2" s="2104"/>
      <c r="ABS2" s="2104"/>
      <c r="ABT2" s="2104"/>
      <c r="ABU2" s="2104"/>
      <c r="ABV2" s="2104"/>
      <c r="ABW2" s="2104"/>
      <c r="ABX2" s="2104">
        <f>+'IN PHIẾU THU'!ABY2</f>
        <v>0</v>
      </c>
      <c r="ABY2" s="2104"/>
      <c r="ABZ2" s="2104"/>
      <c r="ACA2" s="2104"/>
      <c r="ACB2" s="2104"/>
      <c r="ACC2" s="2104"/>
      <c r="ACD2" s="2104"/>
      <c r="ACE2" s="2104"/>
      <c r="ACF2" s="2104">
        <f>+'IN PHIẾU THU'!ACG2</f>
        <v>0</v>
      </c>
      <c r="ACG2" s="2104"/>
      <c r="ACH2" s="2104"/>
      <c r="ACI2" s="2104"/>
      <c r="ACJ2" s="2104"/>
      <c r="ACK2" s="2104"/>
      <c r="ACL2" s="2104"/>
      <c r="ACM2" s="2104"/>
      <c r="ACN2" s="2104">
        <f>+'IN PHIẾU THU'!ACO2</f>
        <v>0</v>
      </c>
      <c r="ACO2" s="2104"/>
      <c r="ACP2" s="2104"/>
      <c r="ACQ2" s="2104"/>
      <c r="ACR2" s="2104"/>
      <c r="ACS2" s="2104"/>
      <c r="ACT2" s="2104"/>
      <c r="ACU2" s="2104"/>
      <c r="ACV2" s="2104">
        <f>+'IN PHIẾU THU'!ACW2</f>
        <v>0</v>
      </c>
      <c r="ACW2" s="2104"/>
      <c r="ACX2" s="2104"/>
      <c r="ACY2" s="2104"/>
      <c r="ACZ2" s="2104"/>
      <c r="ADA2" s="2104"/>
      <c r="ADB2" s="2104"/>
      <c r="ADC2" s="2104"/>
      <c r="ADD2" s="2104">
        <f>+'IN PHIẾU THU'!ADE2</f>
        <v>0</v>
      </c>
      <c r="ADE2" s="2104"/>
      <c r="ADF2" s="2104"/>
      <c r="ADG2" s="2104"/>
      <c r="ADH2" s="2104"/>
      <c r="ADI2" s="2104"/>
      <c r="ADJ2" s="2104"/>
      <c r="ADK2" s="2104"/>
      <c r="ADL2" s="2104">
        <f>+'IN PHIẾU THU'!ADM2</f>
        <v>0</v>
      </c>
      <c r="ADM2" s="2104"/>
      <c r="ADN2" s="2104"/>
      <c r="ADO2" s="2104"/>
      <c r="ADP2" s="2104"/>
      <c r="ADQ2" s="2104"/>
      <c r="ADR2" s="2104"/>
      <c r="ADS2" s="2104"/>
      <c r="ADT2" s="2104">
        <f>+'IN PHIẾU THU'!ADU2</f>
        <v>0</v>
      </c>
      <c r="ADU2" s="2104"/>
      <c r="ADV2" s="2104"/>
      <c r="ADW2" s="2104"/>
      <c r="ADX2" s="2104"/>
      <c r="ADY2" s="2104"/>
      <c r="ADZ2" s="2104"/>
      <c r="AEA2" s="2104"/>
      <c r="AEB2" s="2104">
        <f>+'IN PHIẾU THU'!AEC2</f>
        <v>0</v>
      </c>
      <c r="AEC2" s="2104"/>
      <c r="AED2" s="2104"/>
      <c r="AEE2" s="2104"/>
      <c r="AEF2" s="2104"/>
      <c r="AEG2" s="2104"/>
      <c r="AEH2" s="2104"/>
      <c r="AEI2" s="2104"/>
      <c r="AEJ2" s="2104">
        <f>+'IN PHIẾU THU'!AEK2</f>
        <v>0</v>
      </c>
      <c r="AEK2" s="2104"/>
      <c r="AEL2" s="2104"/>
      <c r="AEM2" s="2104"/>
      <c r="AEN2" s="2104"/>
      <c r="AEO2" s="2104"/>
      <c r="AEP2" s="2104"/>
      <c r="AEQ2" s="2104"/>
      <c r="AER2" s="2104">
        <f>+'IN PHIẾU THU'!AES2</f>
        <v>0</v>
      </c>
      <c r="AES2" s="2104"/>
      <c r="AET2" s="2104"/>
      <c r="AEU2" s="2104"/>
      <c r="AEV2" s="2104"/>
      <c r="AEW2" s="2104"/>
      <c r="AEX2" s="2104"/>
      <c r="AEY2" s="2104"/>
      <c r="AEZ2" s="2104">
        <f>+'IN PHIẾU THU'!AFA2</f>
        <v>0</v>
      </c>
      <c r="AFA2" s="2104"/>
      <c r="AFB2" s="2104"/>
      <c r="AFC2" s="2104"/>
      <c r="AFD2" s="2104"/>
      <c r="AFE2" s="2104"/>
      <c r="AFF2" s="2104"/>
      <c r="AFG2" s="2104"/>
      <c r="AFH2" s="2104">
        <f>+'IN PHIẾU THU'!AFI2</f>
        <v>0</v>
      </c>
      <c r="AFI2" s="2104"/>
      <c r="AFJ2" s="2104"/>
      <c r="AFK2" s="2104"/>
      <c r="AFL2" s="2104"/>
      <c r="AFM2" s="2104"/>
      <c r="AFN2" s="2104"/>
      <c r="AFO2" s="2104"/>
      <c r="AFP2" s="2104">
        <f>+'IN PHIẾU THU'!AFQ2</f>
        <v>0</v>
      </c>
      <c r="AFQ2" s="2104"/>
      <c r="AFR2" s="2104"/>
      <c r="AFS2" s="2104"/>
      <c r="AFT2" s="2104"/>
      <c r="AFU2" s="2104"/>
      <c r="AFV2" s="2104"/>
      <c r="AFW2" s="2104"/>
      <c r="AFX2" s="2104">
        <f>+'IN PHIẾU THU'!AFY2</f>
        <v>0</v>
      </c>
      <c r="AFY2" s="2104"/>
      <c r="AFZ2" s="2104"/>
      <c r="AGA2" s="2104"/>
      <c r="AGB2" s="2104"/>
      <c r="AGC2" s="2104"/>
      <c r="AGD2" s="2104"/>
      <c r="AGE2" s="2104"/>
      <c r="AGF2" s="2104">
        <f>+'IN PHIẾU THU'!AGG2</f>
        <v>0</v>
      </c>
      <c r="AGG2" s="2104"/>
      <c r="AGH2" s="2104"/>
      <c r="AGI2" s="2104"/>
      <c r="AGJ2" s="2104"/>
      <c r="AGK2" s="2104"/>
      <c r="AGL2" s="2104"/>
      <c r="AGM2" s="2104"/>
      <c r="AGN2" s="2104">
        <f>+'IN PHIẾU THU'!AGO2</f>
        <v>0</v>
      </c>
      <c r="AGO2" s="2104"/>
      <c r="AGP2" s="2104"/>
      <c r="AGQ2" s="2104"/>
      <c r="AGR2" s="2104"/>
      <c r="AGS2" s="2104"/>
      <c r="AGT2" s="2104"/>
      <c r="AGU2" s="2104"/>
      <c r="AGV2" s="2104">
        <f>+'IN PHIẾU THU'!AGW2</f>
        <v>0</v>
      </c>
      <c r="AGW2" s="2104"/>
      <c r="AGX2" s="2104"/>
      <c r="AGY2" s="2104"/>
      <c r="AGZ2" s="2104"/>
      <c r="AHA2" s="2104"/>
      <c r="AHB2" s="2104"/>
      <c r="AHC2" s="2104"/>
      <c r="AHD2" s="2104">
        <f>+'IN PHIẾU THU'!AHE2</f>
        <v>0</v>
      </c>
      <c r="AHE2" s="2104"/>
      <c r="AHF2" s="2104"/>
      <c r="AHG2" s="2104"/>
      <c r="AHH2" s="2104"/>
      <c r="AHI2" s="2104"/>
      <c r="AHJ2" s="2104"/>
      <c r="AHK2" s="2104"/>
      <c r="AHL2" s="2104">
        <f>+'IN PHIẾU THU'!AHM2</f>
        <v>0</v>
      </c>
      <c r="AHM2" s="2104"/>
      <c r="AHN2" s="2104"/>
      <c r="AHO2" s="2104"/>
      <c r="AHP2" s="2104"/>
      <c r="AHQ2" s="2104"/>
      <c r="AHR2" s="2104"/>
      <c r="AHS2" s="2104"/>
      <c r="AHT2" s="2104">
        <f>+'IN PHIẾU THU'!AHU2</f>
        <v>0</v>
      </c>
      <c r="AHU2" s="2104"/>
      <c r="AHV2" s="2104"/>
      <c r="AHW2" s="2104"/>
      <c r="AHX2" s="2104"/>
      <c r="AHY2" s="2104"/>
      <c r="AHZ2" s="2104"/>
      <c r="AIA2" s="2104"/>
      <c r="AIB2" s="2104">
        <f>+'IN PHIẾU THU'!AIC2</f>
        <v>0</v>
      </c>
      <c r="AIC2" s="2104"/>
      <c r="AID2" s="2104"/>
      <c r="AIE2" s="2104"/>
      <c r="AIF2" s="2104"/>
      <c r="AIG2" s="2104"/>
      <c r="AIH2" s="2104"/>
      <c r="AII2" s="2104"/>
      <c r="AIJ2" s="2104">
        <f>+'IN PHIẾU THU'!AIK2</f>
        <v>0</v>
      </c>
      <c r="AIK2" s="2104"/>
      <c r="AIL2" s="2104"/>
      <c r="AIM2" s="2104"/>
      <c r="AIN2" s="2104"/>
      <c r="AIO2" s="2104"/>
      <c r="AIP2" s="2104"/>
      <c r="AIQ2" s="2104"/>
      <c r="AIR2" s="2104">
        <f>+'IN PHIẾU THU'!AIS2</f>
        <v>0</v>
      </c>
      <c r="AIS2" s="2104"/>
      <c r="AIT2" s="2104"/>
      <c r="AIU2" s="2104"/>
      <c r="AIV2" s="2104"/>
      <c r="AIW2" s="2104"/>
      <c r="AIX2" s="2104"/>
      <c r="AIY2" s="2104"/>
      <c r="AIZ2" s="2104">
        <f>+'IN PHIẾU THU'!AJA2</f>
        <v>0</v>
      </c>
      <c r="AJA2" s="2104"/>
      <c r="AJB2" s="2104"/>
      <c r="AJC2" s="2104"/>
      <c r="AJD2" s="2104"/>
      <c r="AJE2" s="2104"/>
      <c r="AJF2" s="2104"/>
      <c r="AJG2" s="2104"/>
      <c r="AJH2" s="2104">
        <f>+'IN PHIẾU THU'!AJI2</f>
        <v>0</v>
      </c>
      <c r="AJI2" s="2104"/>
      <c r="AJJ2" s="2104"/>
      <c r="AJK2" s="2104"/>
      <c r="AJL2" s="2104"/>
      <c r="AJM2" s="2104"/>
      <c r="AJN2" s="2104"/>
      <c r="AJO2" s="2104"/>
      <c r="AJP2" s="2104">
        <f>+'IN PHIẾU THU'!AJQ2</f>
        <v>0</v>
      </c>
      <c r="AJQ2" s="2104"/>
      <c r="AJR2" s="2104"/>
      <c r="AJS2" s="2104"/>
      <c r="AJT2" s="2104"/>
      <c r="AJU2" s="2104"/>
      <c r="AJV2" s="2104"/>
      <c r="AJW2" s="2104"/>
      <c r="AJX2" s="2104">
        <f>+'IN PHIẾU THU'!AJY2</f>
        <v>0</v>
      </c>
      <c r="AJY2" s="2104"/>
      <c r="AJZ2" s="2104"/>
      <c r="AKA2" s="2104"/>
      <c r="AKB2" s="2104"/>
      <c r="AKC2" s="2104"/>
      <c r="AKD2" s="2104"/>
      <c r="AKE2" s="2104"/>
      <c r="AKF2" s="2104">
        <f>+'IN PHIẾU THU'!AKG2</f>
        <v>0</v>
      </c>
      <c r="AKG2" s="2104"/>
      <c r="AKH2" s="2104"/>
      <c r="AKI2" s="2104"/>
      <c r="AKJ2" s="2104"/>
      <c r="AKK2" s="2104"/>
      <c r="AKL2" s="2104"/>
      <c r="AKM2" s="2104"/>
      <c r="AKN2" s="2104">
        <f>+'IN PHIẾU THU'!AKO2</f>
        <v>0</v>
      </c>
      <c r="AKO2" s="2104"/>
      <c r="AKP2" s="2104"/>
      <c r="AKQ2" s="2104"/>
      <c r="AKR2" s="2104"/>
      <c r="AKS2" s="2104"/>
      <c r="AKT2" s="2104"/>
      <c r="AKU2" s="2104"/>
      <c r="AKV2" s="2104">
        <f>+'IN PHIẾU THU'!AKW2</f>
        <v>0</v>
      </c>
      <c r="AKW2" s="2104"/>
      <c r="AKX2" s="2104"/>
      <c r="AKY2" s="2104"/>
      <c r="AKZ2" s="2104"/>
      <c r="ALA2" s="2104"/>
      <c r="ALB2" s="2104"/>
      <c r="ALC2" s="2104"/>
      <c r="ALD2" s="2104">
        <f>+'IN PHIẾU THU'!ALE2</f>
        <v>0</v>
      </c>
      <c r="ALE2" s="2104"/>
      <c r="ALF2" s="2104"/>
      <c r="ALG2" s="2104"/>
      <c r="ALH2" s="2104"/>
      <c r="ALI2" s="2104"/>
      <c r="ALJ2" s="2104"/>
      <c r="ALK2" s="2104"/>
      <c r="ALL2" s="2104">
        <f>+'IN PHIẾU THU'!ALM2</f>
        <v>0</v>
      </c>
      <c r="ALM2" s="2104"/>
      <c r="ALN2" s="2104"/>
      <c r="ALO2" s="2104"/>
      <c r="ALP2" s="2104"/>
      <c r="ALQ2" s="2104"/>
      <c r="ALR2" s="2104"/>
      <c r="ALS2" s="2104"/>
      <c r="ALT2" s="2104">
        <f>+'IN PHIẾU THU'!ALU2</f>
        <v>0</v>
      </c>
      <c r="ALU2" s="2104"/>
      <c r="ALV2" s="2104"/>
      <c r="ALW2" s="2104"/>
      <c r="ALX2" s="2104"/>
      <c r="ALY2" s="2104"/>
      <c r="ALZ2" s="2104"/>
      <c r="AMA2" s="2104"/>
      <c r="AMB2" s="2104">
        <f>+'IN PHIẾU THU'!AMC2</f>
        <v>0</v>
      </c>
      <c r="AMC2" s="2104"/>
      <c r="AMD2" s="2104"/>
      <c r="AME2" s="2104"/>
      <c r="AMF2" s="2104"/>
      <c r="AMG2" s="2104"/>
      <c r="AMH2" s="2104"/>
      <c r="AMI2" s="2104"/>
      <c r="AMJ2" s="2104">
        <f>+'IN PHIẾU THU'!AMK2</f>
        <v>0</v>
      </c>
      <c r="AMK2" s="2104"/>
      <c r="AML2" s="2104"/>
      <c r="AMM2" s="2104"/>
      <c r="AMN2" s="2104"/>
      <c r="AMO2" s="2104"/>
      <c r="AMP2" s="2104"/>
      <c r="AMQ2" s="2104"/>
      <c r="AMR2" s="2104">
        <f>+'IN PHIẾU THU'!AMS2</f>
        <v>0</v>
      </c>
      <c r="AMS2" s="2104"/>
      <c r="AMT2" s="2104"/>
      <c r="AMU2" s="2104"/>
      <c r="AMV2" s="2104"/>
      <c r="AMW2" s="2104"/>
      <c r="AMX2" s="2104"/>
      <c r="AMY2" s="2104"/>
      <c r="AMZ2" s="2104">
        <f>+'IN PHIẾU THU'!ANA2</f>
        <v>0</v>
      </c>
      <c r="ANA2" s="2104"/>
      <c r="ANB2" s="2104"/>
      <c r="ANC2" s="2104"/>
      <c r="AND2" s="2104"/>
      <c r="ANE2" s="2104"/>
      <c r="ANF2" s="2104"/>
      <c r="ANG2" s="2104"/>
      <c r="ANH2" s="2104">
        <f>+'IN PHIẾU THU'!ANI2</f>
        <v>0</v>
      </c>
      <c r="ANI2" s="2104"/>
      <c r="ANJ2" s="2104"/>
      <c r="ANK2" s="2104"/>
      <c r="ANL2" s="2104"/>
      <c r="ANM2" s="2104"/>
      <c r="ANN2" s="2104"/>
      <c r="ANO2" s="2104"/>
      <c r="ANP2" s="2104">
        <f>+'IN PHIẾU THU'!ANQ2</f>
        <v>0</v>
      </c>
      <c r="ANQ2" s="2104"/>
      <c r="ANR2" s="2104"/>
      <c r="ANS2" s="2104"/>
      <c r="ANT2" s="2104"/>
      <c r="ANU2" s="2104"/>
      <c r="ANV2" s="2104"/>
      <c r="ANW2" s="2104"/>
      <c r="ANX2" s="2104">
        <f>+'IN PHIẾU THU'!ANY2</f>
        <v>0</v>
      </c>
      <c r="ANY2" s="2104"/>
      <c r="ANZ2" s="2104"/>
      <c r="AOA2" s="2104"/>
      <c r="AOB2" s="2104"/>
      <c r="AOC2" s="2104"/>
      <c r="AOD2" s="2104"/>
      <c r="AOE2" s="2104"/>
      <c r="AOF2" s="2104">
        <f>+'IN PHIẾU THU'!AOG2</f>
        <v>0</v>
      </c>
      <c r="AOG2" s="2104"/>
      <c r="AOH2" s="2104"/>
      <c r="AOI2" s="2104"/>
      <c r="AOJ2" s="2104"/>
      <c r="AOK2" s="2104"/>
      <c r="AOL2" s="2104"/>
      <c r="AOM2" s="2104"/>
      <c r="AON2" s="2104">
        <f>+'IN PHIẾU THU'!AOO2</f>
        <v>0</v>
      </c>
      <c r="AOO2" s="2104"/>
      <c r="AOP2" s="2104"/>
      <c r="AOQ2" s="2104"/>
      <c r="AOR2" s="2104"/>
      <c r="AOS2" s="2104"/>
      <c r="AOT2" s="2104"/>
      <c r="AOU2" s="2104"/>
      <c r="AOV2" s="2104">
        <f>+'IN PHIẾU THU'!AOW2</f>
        <v>0</v>
      </c>
      <c r="AOW2" s="2104"/>
      <c r="AOX2" s="2104"/>
      <c r="AOY2" s="2104"/>
      <c r="AOZ2" s="2104"/>
      <c r="APA2" s="2104"/>
      <c r="APB2" s="2104"/>
      <c r="APC2" s="2104"/>
      <c r="APD2" s="2104">
        <f>+'IN PHIẾU THU'!APE2</f>
        <v>0</v>
      </c>
      <c r="APE2" s="2104"/>
      <c r="APF2" s="2104"/>
      <c r="APG2" s="2104"/>
      <c r="APH2" s="2104"/>
      <c r="API2" s="2104"/>
      <c r="APJ2" s="2104"/>
      <c r="APK2" s="2104"/>
      <c r="APL2" s="2104">
        <f>+'IN PHIẾU THU'!APM2</f>
        <v>0</v>
      </c>
      <c r="APM2" s="2104"/>
      <c r="APN2" s="2104"/>
      <c r="APO2" s="2104"/>
      <c r="APP2" s="2104"/>
      <c r="APQ2" s="2104"/>
      <c r="APR2" s="2104"/>
      <c r="APS2" s="2104"/>
      <c r="APT2" s="2104">
        <f>+'IN PHIẾU THU'!APU2</f>
        <v>0</v>
      </c>
      <c r="APU2" s="2104"/>
      <c r="APV2" s="2104"/>
      <c r="APW2" s="2104"/>
      <c r="APX2" s="2104"/>
      <c r="APY2" s="2104"/>
      <c r="APZ2" s="2104"/>
      <c r="AQA2" s="2104"/>
      <c r="AQB2" s="2104">
        <f>+'IN PHIẾU THU'!AQC2</f>
        <v>0</v>
      </c>
      <c r="AQC2" s="2104"/>
      <c r="AQD2" s="2104"/>
      <c r="AQE2" s="2104"/>
      <c r="AQF2" s="2104"/>
      <c r="AQG2" s="2104"/>
      <c r="AQH2" s="2104"/>
      <c r="AQI2" s="2104"/>
      <c r="AQJ2" s="2104">
        <f>+'IN PHIẾU THU'!AQK2</f>
        <v>0</v>
      </c>
      <c r="AQK2" s="2104"/>
      <c r="AQL2" s="2104"/>
      <c r="AQM2" s="2104"/>
      <c r="AQN2" s="2104"/>
      <c r="AQO2" s="2104"/>
      <c r="AQP2" s="2104"/>
      <c r="AQQ2" s="2104"/>
      <c r="AQR2" s="2104">
        <f>+'IN PHIẾU THU'!AQS2</f>
        <v>0</v>
      </c>
      <c r="AQS2" s="2104"/>
      <c r="AQT2" s="2104"/>
      <c r="AQU2" s="2104"/>
      <c r="AQV2" s="2104"/>
      <c r="AQW2" s="2104"/>
      <c r="AQX2" s="2104"/>
      <c r="AQY2" s="2104"/>
      <c r="AQZ2" s="2104">
        <f>+'IN PHIẾU THU'!ARA2</f>
        <v>0</v>
      </c>
      <c r="ARA2" s="2104"/>
      <c r="ARB2" s="2104"/>
      <c r="ARC2" s="2104"/>
      <c r="ARD2" s="2104"/>
      <c r="ARE2" s="2104"/>
      <c r="ARF2" s="2104"/>
      <c r="ARG2" s="2104"/>
      <c r="ARH2" s="2104">
        <f>+'IN PHIẾU THU'!ARI2</f>
        <v>0</v>
      </c>
      <c r="ARI2" s="2104"/>
      <c r="ARJ2" s="2104"/>
      <c r="ARK2" s="2104"/>
      <c r="ARL2" s="2104"/>
      <c r="ARM2" s="2104"/>
      <c r="ARN2" s="2104"/>
      <c r="ARO2" s="2104"/>
      <c r="ARP2" s="2104">
        <f>+'IN PHIẾU THU'!ARQ2</f>
        <v>0</v>
      </c>
      <c r="ARQ2" s="2104"/>
      <c r="ARR2" s="2104"/>
      <c r="ARS2" s="2104"/>
      <c r="ART2" s="2104"/>
      <c r="ARU2" s="2104"/>
      <c r="ARV2" s="2104"/>
      <c r="ARW2" s="2104"/>
      <c r="ARX2" s="2104">
        <f>+'IN PHIẾU THU'!ARY2</f>
        <v>0</v>
      </c>
      <c r="ARY2" s="2104"/>
      <c r="ARZ2" s="2104"/>
      <c r="ASA2" s="2104"/>
      <c r="ASB2" s="2104"/>
      <c r="ASC2" s="2104"/>
      <c r="ASD2" s="2104"/>
      <c r="ASE2" s="2104"/>
      <c r="ASF2" s="2104">
        <f>+'IN PHIẾU THU'!ASG2</f>
        <v>0</v>
      </c>
      <c r="ASG2" s="2104"/>
      <c r="ASH2" s="2104"/>
      <c r="ASI2" s="2104"/>
      <c r="ASJ2" s="2104"/>
      <c r="ASK2" s="2104"/>
      <c r="ASL2" s="2104"/>
      <c r="ASM2" s="2104"/>
      <c r="ASN2" s="2104">
        <f>+'IN PHIẾU THU'!ASO2</f>
        <v>0</v>
      </c>
      <c r="ASO2" s="2104"/>
      <c r="ASP2" s="2104"/>
      <c r="ASQ2" s="2104"/>
      <c r="ASR2" s="2104"/>
      <c r="ASS2" s="2104"/>
      <c r="AST2" s="2104"/>
      <c r="ASU2" s="2104"/>
      <c r="ASV2" s="2104">
        <f>+'IN PHIẾU THU'!ASW2</f>
        <v>0</v>
      </c>
      <c r="ASW2" s="2104"/>
      <c r="ASX2" s="2104"/>
      <c r="ASY2" s="2104"/>
      <c r="ASZ2" s="2104"/>
      <c r="ATA2" s="2104"/>
      <c r="ATB2" s="2104"/>
      <c r="ATC2" s="2104"/>
      <c r="ATD2" s="2104">
        <f>+'IN PHIẾU THU'!ATE2</f>
        <v>0</v>
      </c>
      <c r="ATE2" s="2104"/>
      <c r="ATF2" s="2104"/>
      <c r="ATG2" s="2104"/>
      <c r="ATH2" s="2104"/>
      <c r="ATI2" s="2104"/>
      <c r="ATJ2" s="2104"/>
      <c r="ATK2" s="2104"/>
      <c r="ATL2" s="2104">
        <f>+'IN PHIẾU THU'!ATM2</f>
        <v>0</v>
      </c>
      <c r="ATM2" s="2104"/>
      <c r="ATN2" s="2104"/>
      <c r="ATO2" s="2104"/>
      <c r="ATP2" s="2104"/>
      <c r="ATQ2" s="2104"/>
      <c r="ATR2" s="2104"/>
      <c r="ATS2" s="2104"/>
      <c r="ATT2" s="2104">
        <f>+'IN PHIẾU THU'!ATU2</f>
        <v>0</v>
      </c>
      <c r="ATU2" s="2104"/>
      <c r="ATV2" s="2104"/>
      <c r="ATW2" s="2104"/>
      <c r="ATX2" s="2104"/>
      <c r="ATY2" s="2104"/>
      <c r="ATZ2" s="2104"/>
      <c r="AUA2" s="2104"/>
      <c r="AUB2" s="2104">
        <f>+'IN PHIẾU THU'!AUC2</f>
        <v>0</v>
      </c>
      <c r="AUC2" s="2104"/>
      <c r="AUD2" s="2104"/>
      <c r="AUE2" s="2104"/>
      <c r="AUF2" s="2104"/>
      <c r="AUG2" s="2104"/>
      <c r="AUH2" s="2104"/>
      <c r="AUI2" s="2104"/>
      <c r="AUJ2" s="2104">
        <f>+'IN PHIẾU THU'!AUK2</f>
        <v>0</v>
      </c>
      <c r="AUK2" s="2104"/>
      <c r="AUL2" s="2104"/>
      <c r="AUM2" s="2104"/>
      <c r="AUN2" s="2104"/>
      <c r="AUO2" s="2104"/>
      <c r="AUP2" s="2104"/>
      <c r="AUQ2" s="2104"/>
      <c r="AUR2" s="2104">
        <f>+'IN PHIẾU THU'!AUS2</f>
        <v>0</v>
      </c>
      <c r="AUS2" s="2104"/>
      <c r="AUT2" s="2104"/>
      <c r="AUU2" s="2104"/>
      <c r="AUV2" s="2104"/>
      <c r="AUW2" s="2104"/>
      <c r="AUX2" s="2104"/>
      <c r="AUY2" s="2104"/>
      <c r="AUZ2" s="2104">
        <f>+'IN PHIẾU THU'!AVA2</f>
        <v>0</v>
      </c>
      <c r="AVA2" s="2104"/>
      <c r="AVB2" s="2104"/>
      <c r="AVC2" s="2104"/>
      <c r="AVD2" s="2104"/>
      <c r="AVE2" s="2104"/>
      <c r="AVF2" s="2104"/>
      <c r="AVG2" s="2104"/>
      <c r="AVH2" s="2104">
        <f>+'IN PHIẾU THU'!AVI2</f>
        <v>0</v>
      </c>
      <c r="AVI2" s="2104"/>
      <c r="AVJ2" s="2104"/>
      <c r="AVK2" s="2104"/>
      <c r="AVL2" s="2104"/>
      <c r="AVM2" s="2104"/>
      <c r="AVN2" s="2104"/>
      <c r="AVO2" s="2104"/>
      <c r="AVP2" s="2104">
        <f>+'IN PHIẾU THU'!AVQ2</f>
        <v>0</v>
      </c>
      <c r="AVQ2" s="2104"/>
      <c r="AVR2" s="2104"/>
      <c r="AVS2" s="2104"/>
      <c r="AVT2" s="2104"/>
      <c r="AVU2" s="2104"/>
      <c r="AVV2" s="2104"/>
      <c r="AVW2" s="2104"/>
      <c r="AVX2" s="2104">
        <f>+'IN PHIẾU THU'!AVY2</f>
        <v>0</v>
      </c>
      <c r="AVY2" s="2104"/>
      <c r="AVZ2" s="2104"/>
      <c r="AWA2" s="2104"/>
      <c r="AWB2" s="2104"/>
      <c r="AWC2" s="2104"/>
      <c r="AWD2" s="2104"/>
      <c r="AWE2" s="2104"/>
      <c r="AWF2" s="2104">
        <f>+'IN PHIẾU THU'!AWG2</f>
        <v>0</v>
      </c>
      <c r="AWG2" s="2104"/>
      <c r="AWH2" s="2104"/>
      <c r="AWI2" s="2104"/>
      <c r="AWJ2" s="2104"/>
      <c r="AWK2" s="2104"/>
      <c r="AWL2" s="2104"/>
      <c r="AWM2" s="2104"/>
      <c r="AWN2" s="2104">
        <f>+'IN PHIẾU THU'!AWO2</f>
        <v>0</v>
      </c>
      <c r="AWO2" s="2104"/>
      <c r="AWP2" s="2104"/>
      <c r="AWQ2" s="2104"/>
      <c r="AWR2" s="2104"/>
      <c r="AWS2" s="2104"/>
      <c r="AWT2" s="2104"/>
      <c r="AWU2" s="2104"/>
      <c r="AWV2" s="2104">
        <f>+'IN PHIẾU THU'!AWW2</f>
        <v>0</v>
      </c>
      <c r="AWW2" s="2104"/>
      <c r="AWX2" s="2104"/>
      <c r="AWY2" s="2104"/>
      <c r="AWZ2" s="2104"/>
      <c r="AXA2" s="2104"/>
      <c r="AXB2" s="2104"/>
      <c r="AXC2" s="2104"/>
      <c r="AXD2" s="2104">
        <f>+'IN PHIẾU THU'!AXE2</f>
        <v>0</v>
      </c>
      <c r="AXE2" s="2104"/>
      <c r="AXF2" s="2104"/>
      <c r="AXG2" s="2104"/>
      <c r="AXH2" s="2104"/>
      <c r="AXI2" s="2104"/>
      <c r="AXJ2" s="2104"/>
      <c r="AXK2" s="2104"/>
      <c r="AXL2" s="2104">
        <f>+'IN PHIẾU THU'!AXM2</f>
        <v>0</v>
      </c>
      <c r="AXM2" s="2104"/>
      <c r="AXN2" s="2104"/>
      <c r="AXO2" s="2104"/>
      <c r="AXP2" s="2104"/>
      <c r="AXQ2" s="2104"/>
      <c r="AXR2" s="2104"/>
      <c r="AXS2" s="2104"/>
      <c r="AXT2" s="2104">
        <f>+'IN PHIẾU THU'!AXU2</f>
        <v>0</v>
      </c>
      <c r="AXU2" s="2104"/>
      <c r="AXV2" s="2104"/>
      <c r="AXW2" s="2104"/>
      <c r="AXX2" s="2104"/>
      <c r="AXY2" s="2104"/>
      <c r="AXZ2" s="2104"/>
      <c r="AYA2" s="2104"/>
      <c r="AYB2" s="2104">
        <f>+'IN PHIẾU THU'!AYC2</f>
        <v>0</v>
      </c>
      <c r="AYC2" s="2104"/>
      <c r="AYD2" s="2104"/>
      <c r="AYE2" s="2104"/>
      <c r="AYF2" s="2104"/>
      <c r="AYG2" s="2104"/>
      <c r="AYH2" s="2104"/>
      <c r="AYI2" s="2104"/>
      <c r="AYJ2" s="2104">
        <f>+'IN PHIẾU THU'!AYK2</f>
        <v>0</v>
      </c>
      <c r="AYK2" s="2104"/>
      <c r="AYL2" s="2104"/>
      <c r="AYM2" s="2104"/>
      <c r="AYN2" s="2104"/>
      <c r="AYO2" s="2104"/>
      <c r="AYP2" s="2104"/>
      <c r="AYQ2" s="2104"/>
      <c r="AYR2" s="2104">
        <f>+'IN PHIẾU THU'!AYS2</f>
        <v>0</v>
      </c>
      <c r="AYS2" s="2104"/>
      <c r="AYT2" s="2104"/>
      <c r="AYU2" s="2104"/>
      <c r="AYV2" s="2104"/>
      <c r="AYW2" s="2104"/>
      <c r="AYX2" s="2104"/>
      <c r="AYY2" s="2104"/>
      <c r="AYZ2" s="2104">
        <f>+'IN PHIẾU THU'!AZA2</f>
        <v>0</v>
      </c>
      <c r="AZA2" s="2104"/>
      <c r="AZB2" s="2104"/>
      <c r="AZC2" s="2104"/>
      <c r="AZD2" s="2104"/>
      <c r="AZE2" s="2104"/>
      <c r="AZF2" s="2104"/>
      <c r="AZG2" s="2104"/>
      <c r="AZH2" s="2104">
        <f>+'IN PHIẾU THU'!AZI2</f>
        <v>0</v>
      </c>
      <c r="AZI2" s="2104"/>
      <c r="AZJ2" s="2104"/>
      <c r="AZK2" s="2104"/>
      <c r="AZL2" s="2104"/>
      <c r="AZM2" s="2104"/>
      <c r="AZN2" s="2104"/>
      <c r="AZO2" s="2104"/>
      <c r="AZP2" s="2104">
        <f>+'IN PHIẾU THU'!AZQ2</f>
        <v>0</v>
      </c>
      <c r="AZQ2" s="2104"/>
      <c r="AZR2" s="2104"/>
      <c r="AZS2" s="2104"/>
      <c r="AZT2" s="2104"/>
      <c r="AZU2" s="2104"/>
      <c r="AZV2" s="2104"/>
      <c r="AZW2" s="2104"/>
      <c r="AZX2" s="2104">
        <f>+'IN PHIẾU THU'!AZY2</f>
        <v>0</v>
      </c>
      <c r="AZY2" s="2104"/>
      <c r="AZZ2" s="2104"/>
      <c r="BAA2" s="2104"/>
      <c r="BAB2" s="2104"/>
      <c r="BAC2" s="2104"/>
      <c r="BAD2" s="2104"/>
      <c r="BAE2" s="2104"/>
      <c r="BAF2" s="2104">
        <f>+'IN PHIẾU THU'!BAG2</f>
        <v>0</v>
      </c>
      <c r="BAG2" s="2104"/>
      <c r="BAH2" s="2104"/>
      <c r="BAI2" s="2104"/>
      <c r="BAJ2" s="2104"/>
      <c r="BAK2" s="2104"/>
      <c r="BAL2" s="2104"/>
      <c r="BAM2" s="2104"/>
      <c r="BAN2" s="2104">
        <f>+'IN PHIẾU THU'!BAO2</f>
        <v>0</v>
      </c>
      <c r="BAO2" s="2104"/>
      <c r="BAP2" s="2104"/>
      <c r="BAQ2" s="2104"/>
      <c r="BAR2" s="2104"/>
      <c r="BAS2" s="2104"/>
      <c r="BAT2" s="2104"/>
      <c r="BAU2" s="2104"/>
      <c r="BAV2" s="2104">
        <f>+'IN PHIẾU THU'!BAW2</f>
        <v>0</v>
      </c>
      <c r="BAW2" s="2104"/>
      <c r="BAX2" s="2104"/>
      <c r="BAY2" s="2104"/>
      <c r="BAZ2" s="2104"/>
      <c r="BBA2" s="2104"/>
      <c r="BBB2" s="2104"/>
      <c r="BBC2" s="2104"/>
      <c r="BBD2" s="2104">
        <f>+'IN PHIẾU THU'!BBE2</f>
        <v>0</v>
      </c>
      <c r="BBE2" s="2104"/>
      <c r="BBF2" s="2104"/>
      <c r="BBG2" s="2104"/>
      <c r="BBH2" s="2104"/>
      <c r="BBI2" s="2104"/>
      <c r="BBJ2" s="2104"/>
      <c r="BBK2" s="2104"/>
      <c r="BBL2" s="2104">
        <f>+'IN PHIẾU THU'!BBM2</f>
        <v>0</v>
      </c>
      <c r="BBM2" s="2104"/>
      <c r="BBN2" s="2104"/>
      <c r="BBO2" s="2104"/>
      <c r="BBP2" s="2104"/>
      <c r="BBQ2" s="2104"/>
      <c r="BBR2" s="2104"/>
      <c r="BBS2" s="2104"/>
      <c r="BBT2" s="2104">
        <f>+'IN PHIẾU THU'!BBU2</f>
        <v>0</v>
      </c>
      <c r="BBU2" s="2104"/>
      <c r="BBV2" s="2104"/>
      <c r="BBW2" s="2104"/>
      <c r="BBX2" s="2104"/>
      <c r="BBY2" s="2104"/>
      <c r="BBZ2" s="2104"/>
      <c r="BCA2" s="2104"/>
      <c r="BCB2" s="2104">
        <f>+'IN PHIẾU THU'!BCC2</f>
        <v>0</v>
      </c>
      <c r="BCC2" s="2104"/>
      <c r="BCD2" s="2104"/>
      <c r="BCE2" s="2104"/>
      <c r="BCF2" s="2104"/>
      <c r="BCG2" s="2104"/>
      <c r="BCH2" s="2104"/>
      <c r="BCI2" s="2104"/>
      <c r="BCJ2" s="2104">
        <f>+'IN PHIẾU THU'!BCK2</f>
        <v>0</v>
      </c>
      <c r="BCK2" s="2104"/>
      <c r="BCL2" s="2104"/>
      <c r="BCM2" s="2104"/>
      <c r="BCN2" s="2104"/>
      <c r="BCO2" s="2104"/>
      <c r="BCP2" s="2104"/>
      <c r="BCQ2" s="2104"/>
      <c r="BCR2" s="2104">
        <f>+'IN PHIẾU THU'!BCS2</f>
        <v>0</v>
      </c>
      <c r="BCS2" s="2104"/>
      <c r="BCT2" s="2104"/>
      <c r="BCU2" s="2104"/>
      <c r="BCV2" s="2104"/>
      <c r="BCW2" s="2104"/>
      <c r="BCX2" s="2104"/>
      <c r="BCY2" s="2104"/>
      <c r="BCZ2" s="2104">
        <f>+'IN PHIẾU THU'!BDA2</f>
        <v>0</v>
      </c>
      <c r="BDA2" s="2104"/>
      <c r="BDB2" s="2104"/>
      <c r="BDC2" s="2104"/>
      <c r="BDD2" s="2104"/>
      <c r="BDE2" s="2104"/>
      <c r="BDF2" s="2104"/>
      <c r="BDG2" s="2104"/>
      <c r="BDH2" s="2104">
        <f>+'IN PHIẾU THU'!BDI2</f>
        <v>0</v>
      </c>
      <c r="BDI2" s="2104"/>
      <c r="BDJ2" s="2104"/>
      <c r="BDK2" s="2104"/>
      <c r="BDL2" s="2104"/>
      <c r="BDM2" s="2104"/>
      <c r="BDN2" s="2104"/>
      <c r="BDO2" s="2104"/>
      <c r="BDP2" s="2104">
        <f>+'IN PHIẾU THU'!BDQ2</f>
        <v>0</v>
      </c>
      <c r="BDQ2" s="2104"/>
      <c r="BDR2" s="2104"/>
      <c r="BDS2" s="2104"/>
      <c r="BDT2" s="2104"/>
      <c r="BDU2" s="2104"/>
      <c r="BDV2" s="2104"/>
      <c r="BDW2" s="2104"/>
      <c r="BDX2" s="2104">
        <f>+'IN PHIẾU THU'!BDY2</f>
        <v>0</v>
      </c>
      <c r="BDY2" s="2104"/>
      <c r="BDZ2" s="2104"/>
      <c r="BEA2" s="2104"/>
      <c r="BEB2" s="2104"/>
      <c r="BEC2" s="2104"/>
      <c r="BED2" s="2104"/>
      <c r="BEE2" s="2104"/>
      <c r="BEF2" s="2104">
        <f>+'IN PHIẾU THU'!BEG2</f>
        <v>0</v>
      </c>
      <c r="BEG2" s="2104"/>
      <c r="BEH2" s="2104"/>
      <c r="BEI2" s="2104"/>
      <c r="BEJ2" s="2104"/>
      <c r="BEK2" s="2104"/>
      <c r="BEL2" s="2104"/>
      <c r="BEM2" s="2104"/>
      <c r="BEN2" s="2104">
        <f>+'IN PHIẾU THU'!BEO2</f>
        <v>0</v>
      </c>
      <c r="BEO2" s="2104"/>
      <c r="BEP2" s="2104"/>
      <c r="BEQ2" s="2104"/>
      <c r="BER2" s="2104"/>
      <c r="BES2" s="2104"/>
      <c r="BET2" s="2104"/>
      <c r="BEU2" s="2104"/>
      <c r="BEV2" s="2104">
        <f>+'IN PHIẾU THU'!BEW2</f>
        <v>0</v>
      </c>
      <c r="BEW2" s="2104"/>
      <c r="BEX2" s="2104"/>
      <c r="BEY2" s="2104"/>
      <c r="BEZ2" s="2104"/>
      <c r="BFA2" s="2104"/>
      <c r="BFB2" s="2104"/>
      <c r="BFC2" s="2104"/>
      <c r="BFD2" s="2104">
        <f>+'IN PHIẾU THU'!BFE2</f>
        <v>0</v>
      </c>
      <c r="BFE2" s="2104"/>
      <c r="BFF2" s="2104"/>
      <c r="BFG2" s="2104"/>
      <c r="BFH2" s="2104"/>
      <c r="BFI2" s="2104"/>
      <c r="BFJ2" s="2104"/>
      <c r="BFK2" s="2104"/>
      <c r="BFL2" s="2104">
        <f>+'IN PHIẾU THU'!BFM2</f>
        <v>0</v>
      </c>
      <c r="BFM2" s="2104"/>
      <c r="BFN2" s="2104"/>
      <c r="BFO2" s="2104"/>
      <c r="BFP2" s="2104"/>
      <c r="BFQ2" s="2104"/>
      <c r="BFR2" s="2104"/>
      <c r="BFS2" s="2104"/>
      <c r="BFT2" s="2104">
        <f>+'IN PHIẾU THU'!BFU2</f>
        <v>0</v>
      </c>
      <c r="BFU2" s="2104"/>
      <c r="BFV2" s="2104"/>
      <c r="BFW2" s="2104"/>
      <c r="BFX2" s="2104"/>
      <c r="BFY2" s="2104"/>
      <c r="BFZ2" s="2104"/>
      <c r="BGA2" s="2104"/>
      <c r="BGB2" s="2104">
        <f>+'IN PHIẾU THU'!BGC2</f>
        <v>0</v>
      </c>
      <c r="BGC2" s="2104"/>
      <c r="BGD2" s="2104"/>
      <c r="BGE2" s="2104"/>
      <c r="BGF2" s="2104"/>
      <c r="BGG2" s="2104"/>
      <c r="BGH2" s="2104"/>
      <c r="BGI2" s="2104"/>
      <c r="BGJ2" s="2104">
        <f>+'IN PHIẾU THU'!BGK2</f>
        <v>0</v>
      </c>
      <c r="BGK2" s="2104"/>
      <c r="BGL2" s="2104"/>
      <c r="BGM2" s="2104"/>
      <c r="BGN2" s="2104"/>
      <c r="BGO2" s="2104"/>
      <c r="BGP2" s="2104"/>
      <c r="BGQ2" s="2104"/>
      <c r="BGR2" s="2104">
        <f>+'IN PHIẾU THU'!BGS2</f>
        <v>0</v>
      </c>
      <c r="BGS2" s="2104"/>
      <c r="BGT2" s="2104"/>
      <c r="BGU2" s="2104"/>
      <c r="BGV2" s="2104"/>
      <c r="BGW2" s="2104"/>
      <c r="BGX2" s="2104"/>
      <c r="BGY2" s="2104"/>
      <c r="BGZ2" s="2104">
        <f>+'IN PHIẾU THU'!BHA2</f>
        <v>0</v>
      </c>
      <c r="BHA2" s="2104"/>
      <c r="BHB2" s="2104"/>
      <c r="BHC2" s="2104"/>
      <c r="BHD2" s="2104"/>
      <c r="BHE2" s="2104"/>
      <c r="BHF2" s="2104"/>
      <c r="BHG2" s="2104"/>
      <c r="BHH2" s="2104">
        <f>+'IN PHIẾU THU'!BHI2</f>
        <v>0</v>
      </c>
      <c r="BHI2" s="2104"/>
      <c r="BHJ2" s="2104"/>
      <c r="BHK2" s="2104"/>
      <c r="BHL2" s="2104"/>
      <c r="BHM2" s="2104"/>
      <c r="BHN2" s="2104"/>
      <c r="BHO2" s="2104"/>
      <c r="BHP2" s="2104">
        <f>+'IN PHIẾU THU'!BHQ2</f>
        <v>0</v>
      </c>
      <c r="BHQ2" s="2104"/>
      <c r="BHR2" s="2104"/>
      <c r="BHS2" s="2104"/>
      <c r="BHT2" s="2104"/>
      <c r="BHU2" s="2104"/>
      <c r="BHV2" s="2104"/>
      <c r="BHW2" s="2104"/>
      <c r="BHX2" s="2104">
        <f>+'IN PHIẾU THU'!BHY2</f>
        <v>0</v>
      </c>
      <c r="BHY2" s="2104"/>
      <c r="BHZ2" s="2104"/>
      <c r="BIA2" s="2104"/>
      <c r="BIB2" s="2104"/>
      <c r="BIC2" s="2104"/>
      <c r="BID2" s="2104"/>
      <c r="BIE2" s="2104"/>
      <c r="BIF2" s="2104">
        <f>+'IN PHIẾU THU'!BIG2</f>
        <v>0</v>
      </c>
      <c r="BIG2" s="2104"/>
      <c r="BIH2" s="2104"/>
      <c r="BII2" s="2104"/>
      <c r="BIJ2" s="2104"/>
      <c r="BIK2" s="2104"/>
      <c r="BIL2" s="2104"/>
      <c r="BIM2" s="2104"/>
      <c r="BIN2" s="2104">
        <f>+'IN PHIẾU THU'!BIO2</f>
        <v>0</v>
      </c>
      <c r="BIO2" s="2104"/>
      <c r="BIP2" s="2104"/>
      <c r="BIQ2" s="2104"/>
      <c r="BIR2" s="2104"/>
      <c r="BIS2" s="2104"/>
      <c r="BIT2" s="2104"/>
      <c r="BIU2" s="2104"/>
      <c r="BIV2" s="2104">
        <f>+'IN PHIẾU THU'!BIW2</f>
        <v>0</v>
      </c>
      <c r="BIW2" s="2104"/>
      <c r="BIX2" s="2104"/>
      <c r="BIY2" s="2104"/>
      <c r="BIZ2" s="2104"/>
      <c r="BJA2" s="2104"/>
      <c r="BJB2" s="2104"/>
      <c r="BJC2" s="2104"/>
      <c r="BJD2" s="2104">
        <f>+'IN PHIẾU THU'!BJE2</f>
        <v>0</v>
      </c>
      <c r="BJE2" s="2104"/>
      <c r="BJF2" s="2104"/>
      <c r="BJG2" s="2104"/>
      <c r="BJH2" s="2104"/>
      <c r="BJI2" s="2104"/>
      <c r="BJJ2" s="2104"/>
      <c r="BJK2" s="2104"/>
      <c r="BJL2" s="2104">
        <f>+'IN PHIẾU THU'!BJM2</f>
        <v>0</v>
      </c>
      <c r="BJM2" s="2104"/>
      <c r="BJN2" s="2104"/>
      <c r="BJO2" s="2104"/>
      <c r="BJP2" s="2104"/>
      <c r="BJQ2" s="2104"/>
      <c r="BJR2" s="2104"/>
      <c r="BJS2" s="2104"/>
      <c r="BJT2" s="2104">
        <f>+'IN PHIẾU THU'!BJU2</f>
        <v>0</v>
      </c>
      <c r="BJU2" s="2104"/>
      <c r="BJV2" s="2104"/>
      <c r="BJW2" s="2104"/>
      <c r="BJX2" s="2104"/>
      <c r="BJY2" s="2104"/>
      <c r="BJZ2" s="2104"/>
      <c r="BKA2" s="2104"/>
      <c r="BKB2" s="2104">
        <f>+'IN PHIẾU THU'!BKC2</f>
        <v>0</v>
      </c>
      <c r="BKC2" s="2104"/>
      <c r="BKD2" s="2104"/>
      <c r="BKE2" s="2104"/>
      <c r="BKF2" s="2104"/>
      <c r="BKG2" s="2104"/>
      <c r="BKH2" s="2104"/>
      <c r="BKI2" s="2104"/>
      <c r="BKJ2" s="2104">
        <f>+'IN PHIẾU THU'!BKK2</f>
        <v>0</v>
      </c>
      <c r="BKK2" s="2104"/>
      <c r="BKL2" s="2104"/>
      <c r="BKM2" s="2104"/>
      <c r="BKN2" s="2104"/>
      <c r="BKO2" s="2104"/>
      <c r="BKP2" s="2104"/>
      <c r="BKQ2" s="2104"/>
      <c r="BKR2" s="2104">
        <f>+'IN PHIẾU THU'!BKS2</f>
        <v>0</v>
      </c>
      <c r="BKS2" s="2104"/>
      <c r="BKT2" s="2104"/>
      <c r="BKU2" s="2104"/>
      <c r="BKV2" s="2104"/>
      <c r="BKW2" s="2104"/>
      <c r="BKX2" s="2104"/>
      <c r="BKY2" s="2104"/>
      <c r="BKZ2" s="2104">
        <f>+'IN PHIẾU THU'!BLA2</f>
        <v>0</v>
      </c>
      <c r="BLA2" s="2104"/>
      <c r="BLB2" s="2104"/>
      <c r="BLC2" s="2104"/>
      <c r="BLD2" s="2104"/>
      <c r="BLE2" s="2104"/>
      <c r="BLF2" s="2104"/>
      <c r="BLG2" s="2104"/>
      <c r="BLH2" s="2104">
        <f>+'IN PHIẾU THU'!BLI2</f>
        <v>0</v>
      </c>
      <c r="BLI2" s="2104"/>
      <c r="BLJ2" s="2104"/>
      <c r="BLK2" s="2104"/>
      <c r="BLL2" s="2104"/>
      <c r="BLM2" s="2104"/>
      <c r="BLN2" s="2104"/>
      <c r="BLO2" s="2104"/>
      <c r="BLP2" s="2104">
        <f>+'IN PHIẾU THU'!BLQ2</f>
        <v>0</v>
      </c>
      <c r="BLQ2" s="2104"/>
      <c r="BLR2" s="2104"/>
      <c r="BLS2" s="2104"/>
      <c r="BLT2" s="2104"/>
      <c r="BLU2" s="2104"/>
      <c r="BLV2" s="2104"/>
      <c r="BLW2" s="2104"/>
      <c r="BLX2" s="2104">
        <f>+'IN PHIẾU THU'!BLY2</f>
        <v>0</v>
      </c>
      <c r="BLY2" s="2104"/>
      <c r="BLZ2" s="2104"/>
      <c r="BMA2" s="2104"/>
      <c r="BMB2" s="2104"/>
      <c r="BMC2" s="2104"/>
      <c r="BMD2" s="2104"/>
      <c r="BME2" s="2104"/>
      <c r="BMF2" s="2104">
        <f>+'IN PHIẾU THU'!BMG2</f>
        <v>0</v>
      </c>
      <c r="BMG2" s="2104"/>
      <c r="BMH2" s="2104"/>
      <c r="BMI2" s="2104"/>
      <c r="BMJ2" s="2104"/>
      <c r="BMK2" s="2104"/>
      <c r="BML2" s="2104"/>
      <c r="BMM2" s="2104"/>
      <c r="BMN2" s="2104">
        <f>+'IN PHIẾU THU'!BMO2</f>
        <v>0</v>
      </c>
      <c r="BMO2" s="2104"/>
      <c r="BMP2" s="2104"/>
      <c r="BMQ2" s="2104"/>
      <c r="BMR2" s="2104"/>
      <c r="BMS2" s="2104"/>
      <c r="BMT2" s="2104"/>
      <c r="BMU2" s="2104"/>
      <c r="BMV2" s="2104">
        <f>+'IN PHIẾU THU'!BMW2</f>
        <v>0</v>
      </c>
      <c r="BMW2" s="2104"/>
      <c r="BMX2" s="2104"/>
      <c r="BMY2" s="2104"/>
      <c r="BMZ2" s="2104"/>
      <c r="BNA2" s="2104"/>
      <c r="BNB2" s="2104"/>
      <c r="BNC2" s="2104"/>
      <c r="BND2" s="2104">
        <f>+'IN PHIẾU THU'!BNE2</f>
        <v>0</v>
      </c>
      <c r="BNE2" s="2104"/>
      <c r="BNF2" s="2104"/>
      <c r="BNG2" s="2104"/>
      <c r="BNH2" s="2104"/>
      <c r="BNI2" s="2104"/>
      <c r="BNJ2" s="2104"/>
      <c r="BNK2" s="2104"/>
      <c r="BNL2" s="2104">
        <f>+'IN PHIẾU THU'!BNM2</f>
        <v>0</v>
      </c>
      <c r="BNM2" s="2104"/>
      <c r="BNN2" s="2104"/>
      <c r="BNO2" s="2104"/>
      <c r="BNP2" s="2104"/>
      <c r="BNQ2" s="2104"/>
      <c r="BNR2" s="2104"/>
      <c r="BNS2" s="2104"/>
      <c r="BNT2" s="2104">
        <f>+'IN PHIẾU THU'!BNU2</f>
        <v>0</v>
      </c>
      <c r="BNU2" s="2104"/>
      <c r="BNV2" s="2104"/>
      <c r="BNW2" s="2104"/>
      <c r="BNX2" s="2104"/>
      <c r="BNY2" s="2104"/>
      <c r="BNZ2" s="2104"/>
      <c r="BOA2" s="2104"/>
      <c r="BOB2" s="2104">
        <f>+'IN PHIẾU THU'!BOC2</f>
        <v>0</v>
      </c>
      <c r="BOC2" s="2104"/>
      <c r="BOD2" s="2104"/>
      <c r="BOE2" s="2104"/>
      <c r="BOF2" s="2104"/>
      <c r="BOG2" s="2104"/>
      <c r="BOH2" s="2104"/>
      <c r="BOI2" s="2104"/>
      <c r="BOJ2" s="2104">
        <f>+'IN PHIẾU THU'!BOK2</f>
        <v>0</v>
      </c>
      <c r="BOK2" s="2104"/>
      <c r="BOL2" s="2104"/>
      <c r="BOM2" s="2104"/>
      <c r="BON2" s="2104"/>
      <c r="BOO2" s="2104"/>
      <c r="BOP2" s="2104"/>
      <c r="BOQ2" s="2104"/>
      <c r="BOR2" s="2104">
        <f>+'IN PHIẾU THU'!BOS2</f>
        <v>0</v>
      </c>
      <c r="BOS2" s="2104"/>
      <c r="BOT2" s="2104"/>
      <c r="BOU2" s="2104"/>
      <c r="BOV2" s="2104"/>
      <c r="BOW2" s="2104"/>
      <c r="BOX2" s="2104"/>
      <c r="BOY2" s="2104"/>
      <c r="BOZ2" s="2104">
        <f>+'IN PHIẾU THU'!BPA2</f>
        <v>0</v>
      </c>
      <c r="BPA2" s="2104"/>
      <c r="BPB2" s="2104"/>
      <c r="BPC2" s="2104"/>
      <c r="BPD2" s="2104"/>
      <c r="BPE2" s="2104"/>
      <c r="BPF2" s="2104"/>
      <c r="BPG2" s="2104"/>
      <c r="BPH2" s="2104">
        <f>+'IN PHIẾU THU'!BPI2</f>
        <v>0</v>
      </c>
      <c r="BPI2" s="2104"/>
      <c r="BPJ2" s="2104"/>
      <c r="BPK2" s="2104"/>
      <c r="BPL2" s="2104"/>
      <c r="BPM2" s="2104"/>
      <c r="BPN2" s="2104"/>
      <c r="BPO2" s="2104"/>
      <c r="BPP2" s="2104">
        <f>+'IN PHIẾU THU'!BPQ2</f>
        <v>0</v>
      </c>
      <c r="BPQ2" s="2104"/>
      <c r="BPR2" s="2104"/>
      <c r="BPS2" s="2104"/>
      <c r="BPT2" s="2104"/>
      <c r="BPU2" s="2104"/>
      <c r="BPV2" s="2104"/>
      <c r="BPW2" s="2104"/>
      <c r="BPX2" s="2104">
        <f>+'IN PHIẾU THU'!BPY2</f>
        <v>0</v>
      </c>
      <c r="BPY2" s="2104"/>
      <c r="BPZ2" s="2104"/>
      <c r="BQA2" s="2104"/>
      <c r="BQB2" s="2104"/>
      <c r="BQC2" s="2104"/>
      <c r="BQD2" s="2104"/>
      <c r="BQE2" s="2104"/>
      <c r="BQF2" s="2104">
        <f>+'IN PHIẾU THU'!BQG2</f>
        <v>0</v>
      </c>
      <c r="BQG2" s="2104"/>
      <c r="BQH2" s="2104"/>
      <c r="BQI2" s="2104"/>
      <c r="BQJ2" s="2104"/>
      <c r="BQK2" s="2104"/>
      <c r="BQL2" s="2104"/>
      <c r="BQM2" s="2104"/>
      <c r="BQN2" s="2104">
        <f>+'IN PHIẾU THU'!BQO2</f>
        <v>0</v>
      </c>
      <c r="BQO2" s="2104"/>
      <c r="BQP2" s="2104"/>
      <c r="BQQ2" s="2104"/>
      <c r="BQR2" s="2104"/>
      <c r="BQS2" s="2104"/>
      <c r="BQT2" s="2104"/>
      <c r="BQU2" s="2104"/>
      <c r="BQV2" s="2104">
        <f>+'IN PHIẾU THU'!BQW2</f>
        <v>0</v>
      </c>
      <c r="BQW2" s="2104"/>
      <c r="BQX2" s="2104"/>
      <c r="BQY2" s="2104"/>
      <c r="BQZ2" s="2104"/>
      <c r="BRA2" s="2104"/>
      <c r="BRB2" s="2104"/>
      <c r="BRC2" s="2104"/>
      <c r="BRD2" s="2104">
        <f>+'IN PHIẾU THU'!BRE2</f>
        <v>0</v>
      </c>
      <c r="BRE2" s="2104"/>
      <c r="BRF2" s="2104"/>
      <c r="BRG2" s="2104"/>
      <c r="BRH2" s="2104"/>
      <c r="BRI2" s="2104"/>
      <c r="BRJ2" s="2104"/>
      <c r="BRK2" s="2104"/>
      <c r="BRL2" s="2104">
        <f>+'IN PHIẾU THU'!BRM2</f>
        <v>0</v>
      </c>
      <c r="BRM2" s="2104"/>
      <c r="BRN2" s="2104"/>
      <c r="BRO2" s="2104"/>
      <c r="BRP2" s="2104"/>
      <c r="BRQ2" s="2104"/>
      <c r="BRR2" s="2104"/>
      <c r="BRS2" s="2104"/>
      <c r="BRT2" s="2104">
        <f>+'IN PHIẾU THU'!BRU2</f>
        <v>0</v>
      </c>
      <c r="BRU2" s="2104"/>
      <c r="BRV2" s="2104"/>
      <c r="BRW2" s="2104"/>
      <c r="BRX2" s="2104"/>
      <c r="BRY2" s="2104"/>
      <c r="BRZ2" s="2104"/>
      <c r="BSA2" s="2104"/>
      <c r="BSB2" s="2104">
        <f>+'IN PHIẾU THU'!BSC2</f>
        <v>0</v>
      </c>
      <c r="BSC2" s="2104"/>
      <c r="BSD2" s="2104"/>
      <c r="BSE2" s="2104"/>
      <c r="BSF2" s="2104"/>
      <c r="BSG2" s="2104"/>
      <c r="BSH2" s="2104"/>
      <c r="BSI2" s="2104"/>
      <c r="BSJ2" s="2104">
        <f>+'IN PHIẾU THU'!BSK2</f>
        <v>0</v>
      </c>
      <c r="BSK2" s="2104"/>
      <c r="BSL2" s="2104"/>
      <c r="BSM2" s="2104"/>
      <c r="BSN2" s="2104"/>
      <c r="BSO2" s="2104"/>
      <c r="BSP2" s="2104"/>
      <c r="BSQ2" s="2104"/>
      <c r="BSR2" s="2104">
        <f>+'IN PHIẾU THU'!BSS2</f>
        <v>0</v>
      </c>
      <c r="BSS2" s="2104"/>
      <c r="BST2" s="2104"/>
      <c r="BSU2" s="2104"/>
      <c r="BSV2" s="2104"/>
      <c r="BSW2" s="2104"/>
      <c r="BSX2" s="2104"/>
      <c r="BSY2" s="2104"/>
      <c r="BSZ2" s="2104">
        <f>+'IN PHIẾU THU'!BTA2</f>
        <v>0</v>
      </c>
      <c r="BTA2" s="2104"/>
      <c r="BTB2" s="2104"/>
      <c r="BTC2" s="2104"/>
      <c r="BTD2" s="2104"/>
      <c r="BTE2" s="2104"/>
      <c r="BTF2" s="2104"/>
      <c r="BTG2" s="2104"/>
      <c r="BTH2" s="2104">
        <f>+'IN PHIẾU THU'!BTI2</f>
        <v>0</v>
      </c>
      <c r="BTI2" s="2104"/>
      <c r="BTJ2" s="2104"/>
      <c r="BTK2" s="2104"/>
      <c r="BTL2" s="2104"/>
      <c r="BTM2" s="2104"/>
      <c r="BTN2" s="2104"/>
      <c r="BTO2" s="2104"/>
      <c r="BTP2" s="2104">
        <f>+'IN PHIẾU THU'!BTQ2</f>
        <v>0</v>
      </c>
      <c r="BTQ2" s="2104"/>
      <c r="BTR2" s="2104"/>
      <c r="BTS2" s="2104"/>
      <c r="BTT2" s="2104"/>
      <c r="BTU2" s="2104"/>
      <c r="BTV2" s="2104"/>
      <c r="BTW2" s="2104"/>
      <c r="BTX2" s="2104">
        <f>+'IN PHIẾU THU'!BTY2</f>
        <v>0</v>
      </c>
      <c r="BTY2" s="2104"/>
      <c r="BTZ2" s="2104"/>
      <c r="BUA2" s="2104"/>
      <c r="BUB2" s="2104"/>
      <c r="BUC2" s="2104"/>
      <c r="BUD2" s="2104"/>
      <c r="BUE2" s="2104"/>
      <c r="BUF2" s="2104">
        <f>+'IN PHIẾU THU'!BUG2</f>
        <v>0</v>
      </c>
      <c r="BUG2" s="2104"/>
      <c r="BUH2" s="2104"/>
      <c r="BUI2" s="2104"/>
      <c r="BUJ2" s="2104"/>
      <c r="BUK2" s="2104"/>
      <c r="BUL2" s="2104"/>
      <c r="BUM2" s="2104"/>
      <c r="BUN2" s="2104">
        <f>+'IN PHIẾU THU'!BUO2</f>
        <v>0</v>
      </c>
      <c r="BUO2" s="2104"/>
      <c r="BUP2" s="2104"/>
      <c r="BUQ2" s="2104"/>
      <c r="BUR2" s="2104"/>
      <c r="BUS2" s="2104"/>
      <c r="BUT2" s="2104"/>
      <c r="BUU2" s="2104"/>
      <c r="BUV2" s="2104">
        <f>+'IN PHIẾU THU'!BUW2</f>
        <v>0</v>
      </c>
      <c r="BUW2" s="2104"/>
      <c r="BUX2" s="2104"/>
      <c r="BUY2" s="2104"/>
      <c r="BUZ2" s="2104"/>
      <c r="BVA2" s="2104"/>
      <c r="BVB2" s="2104"/>
      <c r="BVC2" s="2104"/>
      <c r="BVD2" s="2104">
        <f>+'IN PHIẾU THU'!BVE2</f>
        <v>0</v>
      </c>
      <c r="BVE2" s="2104"/>
      <c r="BVF2" s="2104"/>
      <c r="BVG2" s="2104"/>
      <c r="BVH2" s="2104"/>
      <c r="BVI2" s="2104"/>
      <c r="BVJ2" s="2104"/>
      <c r="BVK2" s="2104"/>
      <c r="BVL2" s="2104">
        <f>+'IN PHIẾU THU'!BVM2</f>
        <v>0</v>
      </c>
      <c r="BVM2" s="2104"/>
      <c r="BVN2" s="2104"/>
      <c r="BVO2" s="2104"/>
      <c r="BVP2" s="2104"/>
      <c r="BVQ2" s="2104"/>
      <c r="BVR2" s="2104"/>
      <c r="BVS2" s="2104"/>
      <c r="BVT2" s="2104">
        <f>+'IN PHIẾU THU'!BVU2</f>
        <v>0</v>
      </c>
      <c r="BVU2" s="2104"/>
      <c r="BVV2" s="2104"/>
      <c r="BVW2" s="2104"/>
      <c r="BVX2" s="2104"/>
      <c r="BVY2" s="2104"/>
      <c r="BVZ2" s="2104"/>
      <c r="BWA2" s="2104"/>
      <c r="BWB2" s="2104">
        <f>+'IN PHIẾU THU'!BWC2</f>
        <v>0</v>
      </c>
      <c r="BWC2" s="2104"/>
      <c r="BWD2" s="2104"/>
      <c r="BWE2" s="2104"/>
      <c r="BWF2" s="2104"/>
      <c r="BWG2" s="2104"/>
      <c r="BWH2" s="2104"/>
      <c r="BWI2" s="2104"/>
      <c r="BWJ2" s="2104">
        <f>+'IN PHIẾU THU'!BWK2</f>
        <v>0</v>
      </c>
      <c r="BWK2" s="2104"/>
      <c r="BWL2" s="2104"/>
      <c r="BWM2" s="2104"/>
      <c r="BWN2" s="2104"/>
      <c r="BWO2" s="2104"/>
      <c r="BWP2" s="2104"/>
      <c r="BWQ2" s="2104"/>
      <c r="BWR2" s="2104">
        <f>+'IN PHIẾU THU'!BWS2</f>
        <v>0</v>
      </c>
      <c r="BWS2" s="2104"/>
      <c r="BWT2" s="2104"/>
      <c r="BWU2" s="2104"/>
      <c r="BWV2" s="2104"/>
      <c r="BWW2" s="2104"/>
      <c r="BWX2" s="2104"/>
      <c r="BWY2" s="2104"/>
      <c r="BWZ2" s="2104">
        <f>+'IN PHIẾU THU'!BXA2</f>
        <v>0</v>
      </c>
      <c r="BXA2" s="2104"/>
      <c r="BXB2" s="2104"/>
      <c r="BXC2" s="2104"/>
      <c r="BXD2" s="2104"/>
      <c r="BXE2" s="2104"/>
      <c r="BXF2" s="2104"/>
      <c r="BXG2" s="2104"/>
      <c r="BXH2" s="2104">
        <f>+'IN PHIẾU THU'!BXI2</f>
        <v>0</v>
      </c>
      <c r="BXI2" s="2104"/>
      <c r="BXJ2" s="2104"/>
      <c r="BXK2" s="2104"/>
      <c r="BXL2" s="2104"/>
      <c r="BXM2" s="2104"/>
      <c r="BXN2" s="2104"/>
      <c r="BXO2" s="2104"/>
      <c r="BXP2" s="2104">
        <f>+'IN PHIẾU THU'!BXQ2</f>
        <v>0</v>
      </c>
      <c r="BXQ2" s="2104"/>
      <c r="BXR2" s="2104"/>
      <c r="BXS2" s="2104"/>
      <c r="BXT2" s="2104"/>
      <c r="BXU2" s="2104"/>
      <c r="BXV2" s="2104"/>
      <c r="BXW2" s="2104"/>
      <c r="BXX2" s="2104">
        <f>+'IN PHIẾU THU'!BXY2</f>
        <v>0</v>
      </c>
      <c r="BXY2" s="2104"/>
      <c r="BXZ2" s="2104"/>
      <c r="BYA2" s="2104"/>
      <c r="BYB2" s="2104"/>
      <c r="BYC2" s="2104"/>
      <c r="BYD2" s="2104"/>
      <c r="BYE2" s="2104"/>
      <c r="BYF2" s="2104">
        <f>+'IN PHIẾU THU'!BYG2</f>
        <v>0</v>
      </c>
      <c r="BYG2" s="2104"/>
      <c r="BYH2" s="2104"/>
      <c r="BYI2" s="2104"/>
      <c r="BYJ2" s="2104"/>
      <c r="BYK2" s="2104"/>
      <c r="BYL2" s="2104"/>
      <c r="BYM2" s="2104"/>
      <c r="BYN2" s="2104">
        <f>+'IN PHIẾU THU'!BYO2</f>
        <v>0</v>
      </c>
      <c r="BYO2" s="2104"/>
      <c r="BYP2" s="2104"/>
      <c r="BYQ2" s="2104"/>
      <c r="BYR2" s="2104"/>
      <c r="BYS2" s="2104"/>
      <c r="BYT2" s="2104"/>
      <c r="BYU2" s="2104"/>
      <c r="BYV2" s="2104">
        <f>+'IN PHIẾU THU'!BYW2</f>
        <v>0</v>
      </c>
      <c r="BYW2" s="2104"/>
      <c r="BYX2" s="2104"/>
      <c r="BYY2" s="2104"/>
      <c r="BYZ2" s="2104"/>
      <c r="BZA2" s="2104"/>
      <c r="BZB2" s="2104"/>
      <c r="BZC2" s="2104"/>
      <c r="BZD2" s="2104">
        <f>+'IN PHIẾU THU'!BZE2</f>
        <v>0</v>
      </c>
      <c r="BZE2" s="2104"/>
      <c r="BZF2" s="2104"/>
      <c r="BZG2" s="2104"/>
      <c r="BZH2" s="2104"/>
      <c r="BZI2" s="2104"/>
      <c r="BZJ2" s="2104"/>
      <c r="BZK2" s="2104"/>
      <c r="BZL2" s="2104">
        <f>+'IN PHIẾU THU'!BZM2</f>
        <v>0</v>
      </c>
      <c r="BZM2" s="2104"/>
      <c r="BZN2" s="2104"/>
      <c r="BZO2" s="2104"/>
      <c r="BZP2" s="2104"/>
      <c r="BZQ2" s="2104"/>
      <c r="BZR2" s="2104"/>
      <c r="BZS2" s="2104"/>
      <c r="BZT2" s="2104">
        <f>+'IN PHIẾU THU'!BZU2</f>
        <v>0</v>
      </c>
      <c r="BZU2" s="2104"/>
      <c r="BZV2" s="2104"/>
      <c r="BZW2" s="2104"/>
      <c r="BZX2" s="2104"/>
      <c r="BZY2" s="2104"/>
      <c r="BZZ2" s="2104"/>
      <c r="CAA2" s="2104"/>
      <c r="CAB2" s="2104">
        <f>+'IN PHIẾU THU'!CAC2</f>
        <v>0</v>
      </c>
      <c r="CAC2" s="2104"/>
      <c r="CAD2" s="2104"/>
      <c r="CAE2" s="2104"/>
      <c r="CAF2" s="2104"/>
      <c r="CAG2" s="2104"/>
      <c r="CAH2" s="2104"/>
      <c r="CAI2" s="2104"/>
      <c r="CAJ2" s="2104">
        <f>+'IN PHIẾU THU'!CAK2</f>
        <v>0</v>
      </c>
      <c r="CAK2" s="2104"/>
      <c r="CAL2" s="2104"/>
      <c r="CAM2" s="2104"/>
      <c r="CAN2" s="2104"/>
      <c r="CAO2" s="2104"/>
      <c r="CAP2" s="2104"/>
      <c r="CAQ2" s="2104"/>
      <c r="CAR2" s="2104">
        <f>+'IN PHIẾU THU'!CAS2</f>
        <v>0</v>
      </c>
      <c r="CAS2" s="2104"/>
      <c r="CAT2" s="2104"/>
      <c r="CAU2" s="2104"/>
      <c r="CAV2" s="2104"/>
      <c r="CAW2" s="2104"/>
      <c r="CAX2" s="2104"/>
      <c r="CAY2" s="2104"/>
      <c r="CAZ2" s="2104">
        <f>+'IN PHIẾU THU'!CBA2</f>
        <v>0</v>
      </c>
      <c r="CBA2" s="2104"/>
      <c r="CBB2" s="2104"/>
      <c r="CBC2" s="2104"/>
      <c r="CBD2" s="2104"/>
      <c r="CBE2" s="2104"/>
      <c r="CBF2" s="2104"/>
      <c r="CBG2" s="2104"/>
      <c r="CBH2" s="2104">
        <f>+'IN PHIẾU THU'!CBI2</f>
        <v>0</v>
      </c>
      <c r="CBI2" s="2104"/>
      <c r="CBJ2" s="2104"/>
      <c r="CBK2" s="2104"/>
      <c r="CBL2" s="2104"/>
      <c r="CBM2" s="2104"/>
      <c r="CBN2" s="2104"/>
      <c r="CBO2" s="2104"/>
      <c r="CBP2" s="2104">
        <f>+'IN PHIẾU THU'!CBQ2</f>
        <v>0</v>
      </c>
      <c r="CBQ2" s="2104"/>
      <c r="CBR2" s="2104"/>
      <c r="CBS2" s="2104"/>
      <c r="CBT2" s="2104"/>
      <c r="CBU2" s="2104"/>
      <c r="CBV2" s="2104"/>
      <c r="CBW2" s="2104"/>
      <c r="CBX2" s="2104">
        <f>+'IN PHIẾU THU'!CBY2</f>
        <v>0</v>
      </c>
      <c r="CBY2" s="2104"/>
      <c r="CBZ2" s="2104"/>
      <c r="CCA2" s="2104"/>
      <c r="CCB2" s="2104"/>
      <c r="CCC2" s="2104"/>
      <c r="CCD2" s="2104"/>
      <c r="CCE2" s="2104"/>
      <c r="CCF2" s="2104">
        <f>+'IN PHIẾU THU'!CCG2</f>
        <v>0</v>
      </c>
      <c r="CCG2" s="2104"/>
      <c r="CCH2" s="2104"/>
      <c r="CCI2" s="2104"/>
      <c r="CCJ2" s="2104"/>
      <c r="CCK2" s="2104"/>
      <c r="CCL2" s="2104"/>
      <c r="CCM2" s="2104"/>
      <c r="CCN2" s="2104">
        <f>+'IN PHIẾU THU'!CCO2</f>
        <v>0</v>
      </c>
      <c r="CCO2" s="2104"/>
      <c r="CCP2" s="2104"/>
      <c r="CCQ2" s="2104"/>
      <c r="CCR2" s="2104"/>
      <c r="CCS2" s="2104"/>
      <c r="CCT2" s="2104"/>
      <c r="CCU2" s="2104"/>
      <c r="CCV2" s="2104">
        <f>+'IN PHIẾU THU'!CCW2</f>
        <v>0</v>
      </c>
      <c r="CCW2" s="2104"/>
      <c r="CCX2" s="2104"/>
      <c r="CCY2" s="2104"/>
      <c r="CCZ2" s="2104"/>
      <c r="CDA2" s="2104"/>
      <c r="CDB2" s="2104"/>
      <c r="CDC2" s="2104"/>
      <c r="CDD2" s="2104">
        <f>+'IN PHIẾU THU'!CDE2</f>
        <v>0</v>
      </c>
      <c r="CDE2" s="2104"/>
      <c r="CDF2" s="2104"/>
      <c r="CDG2" s="2104"/>
      <c r="CDH2" s="2104"/>
      <c r="CDI2" s="2104"/>
      <c r="CDJ2" s="2104"/>
      <c r="CDK2" s="2104"/>
      <c r="CDL2" s="2104">
        <f>+'IN PHIẾU THU'!CDM2</f>
        <v>0</v>
      </c>
      <c r="CDM2" s="2104"/>
      <c r="CDN2" s="2104"/>
      <c r="CDO2" s="2104"/>
      <c r="CDP2" s="2104"/>
      <c r="CDQ2" s="2104"/>
      <c r="CDR2" s="2104"/>
      <c r="CDS2" s="2104"/>
      <c r="CDT2" s="2104">
        <f>+'IN PHIẾU THU'!CDU2</f>
        <v>0</v>
      </c>
      <c r="CDU2" s="2104"/>
      <c r="CDV2" s="2104"/>
      <c r="CDW2" s="2104"/>
      <c r="CDX2" s="2104"/>
      <c r="CDY2" s="2104"/>
      <c r="CDZ2" s="2104"/>
      <c r="CEA2" s="2104"/>
      <c r="CEB2" s="2104">
        <f>+'IN PHIẾU THU'!CEC2</f>
        <v>0</v>
      </c>
      <c r="CEC2" s="2104"/>
      <c r="CED2" s="2104"/>
      <c r="CEE2" s="2104"/>
      <c r="CEF2" s="2104"/>
      <c r="CEG2" s="2104"/>
      <c r="CEH2" s="2104"/>
      <c r="CEI2" s="2104"/>
      <c r="CEJ2" s="2104">
        <f>+'IN PHIẾU THU'!CEK2</f>
        <v>0</v>
      </c>
      <c r="CEK2" s="2104"/>
      <c r="CEL2" s="2104"/>
      <c r="CEM2" s="2104"/>
      <c r="CEN2" s="2104"/>
      <c r="CEO2" s="2104"/>
      <c r="CEP2" s="2104"/>
      <c r="CEQ2" s="2104"/>
      <c r="CER2" s="2104">
        <f>+'IN PHIẾU THU'!CES2</f>
        <v>0</v>
      </c>
      <c r="CES2" s="2104"/>
      <c r="CET2" s="2104"/>
      <c r="CEU2" s="2104"/>
      <c r="CEV2" s="2104"/>
      <c r="CEW2" s="2104"/>
      <c r="CEX2" s="2104"/>
      <c r="CEY2" s="2104"/>
      <c r="CEZ2" s="2104">
        <f>+'IN PHIẾU THU'!CFA2</f>
        <v>0</v>
      </c>
      <c r="CFA2" s="2104"/>
      <c r="CFB2" s="2104"/>
      <c r="CFC2" s="2104"/>
      <c r="CFD2" s="2104"/>
      <c r="CFE2" s="2104"/>
      <c r="CFF2" s="2104"/>
      <c r="CFG2" s="2104"/>
      <c r="CFH2" s="2104">
        <f>+'IN PHIẾU THU'!CFI2</f>
        <v>0</v>
      </c>
      <c r="CFI2" s="2104"/>
      <c r="CFJ2" s="2104"/>
      <c r="CFK2" s="2104"/>
      <c r="CFL2" s="2104"/>
      <c r="CFM2" s="2104"/>
      <c r="CFN2" s="2104"/>
      <c r="CFO2" s="2104"/>
      <c r="CFP2" s="2104">
        <f>+'IN PHIẾU THU'!CFQ2</f>
        <v>0</v>
      </c>
      <c r="CFQ2" s="2104"/>
      <c r="CFR2" s="2104"/>
      <c r="CFS2" s="2104"/>
      <c r="CFT2" s="2104"/>
      <c r="CFU2" s="2104"/>
      <c r="CFV2" s="2104"/>
      <c r="CFW2" s="2104"/>
      <c r="CFX2" s="2104">
        <f>+'IN PHIẾU THU'!CFY2</f>
        <v>0</v>
      </c>
      <c r="CFY2" s="2104"/>
      <c r="CFZ2" s="2104"/>
      <c r="CGA2" s="2104"/>
      <c r="CGB2" s="2104"/>
      <c r="CGC2" s="2104"/>
      <c r="CGD2" s="2104"/>
      <c r="CGE2" s="2104"/>
      <c r="CGF2" s="2104">
        <f>+'IN PHIẾU THU'!CGG2</f>
        <v>0</v>
      </c>
      <c r="CGG2" s="2104"/>
      <c r="CGH2" s="2104"/>
      <c r="CGI2" s="2104"/>
      <c r="CGJ2" s="2104"/>
      <c r="CGK2" s="2104"/>
      <c r="CGL2" s="2104"/>
      <c r="CGM2" s="2104"/>
      <c r="CGN2" s="2104">
        <f>+'IN PHIẾU THU'!CGO2</f>
        <v>0</v>
      </c>
      <c r="CGO2" s="2104"/>
      <c r="CGP2" s="2104"/>
      <c r="CGQ2" s="2104"/>
      <c r="CGR2" s="2104"/>
      <c r="CGS2" s="2104"/>
      <c r="CGT2" s="2104"/>
      <c r="CGU2" s="2104"/>
      <c r="CGV2" s="2104">
        <f>+'IN PHIẾU THU'!CGW2</f>
        <v>0</v>
      </c>
      <c r="CGW2" s="2104"/>
      <c r="CGX2" s="2104"/>
      <c r="CGY2" s="2104"/>
      <c r="CGZ2" s="2104"/>
      <c r="CHA2" s="2104"/>
      <c r="CHB2" s="2104"/>
      <c r="CHC2" s="2104"/>
      <c r="CHD2" s="2104">
        <f>+'IN PHIẾU THU'!CHE2</f>
        <v>0</v>
      </c>
      <c r="CHE2" s="2104"/>
      <c r="CHF2" s="2104"/>
      <c r="CHG2" s="2104"/>
      <c r="CHH2" s="2104"/>
      <c r="CHI2" s="2104"/>
      <c r="CHJ2" s="2104"/>
      <c r="CHK2" s="2104"/>
      <c r="CHL2" s="2104">
        <f>+'IN PHIẾU THU'!CHM2</f>
        <v>0</v>
      </c>
      <c r="CHM2" s="2104"/>
      <c r="CHN2" s="2104"/>
      <c r="CHO2" s="2104"/>
      <c r="CHP2" s="2104"/>
      <c r="CHQ2" s="2104"/>
      <c r="CHR2" s="2104"/>
      <c r="CHS2" s="2104"/>
      <c r="CHT2" s="2104">
        <f>+'IN PHIẾU THU'!CHU2</f>
        <v>0</v>
      </c>
      <c r="CHU2" s="2104"/>
      <c r="CHV2" s="2104"/>
      <c r="CHW2" s="2104"/>
      <c r="CHX2" s="2104"/>
      <c r="CHY2" s="2104"/>
      <c r="CHZ2" s="2104"/>
      <c r="CIA2" s="2104"/>
      <c r="CIB2" s="2104">
        <f>+'IN PHIẾU THU'!CIC2</f>
        <v>0</v>
      </c>
      <c r="CIC2" s="2104"/>
      <c r="CID2" s="2104"/>
      <c r="CIE2" s="2104"/>
      <c r="CIF2" s="2104"/>
      <c r="CIG2" s="2104"/>
      <c r="CIH2" s="2104"/>
      <c r="CII2" s="2104"/>
      <c r="CIJ2" s="2104">
        <f>+'IN PHIẾU THU'!CIK2</f>
        <v>0</v>
      </c>
      <c r="CIK2" s="2104"/>
      <c r="CIL2" s="2104"/>
      <c r="CIM2" s="2104"/>
      <c r="CIN2" s="2104"/>
      <c r="CIO2" s="2104"/>
      <c r="CIP2" s="2104"/>
      <c r="CIQ2" s="2104"/>
      <c r="CIR2" s="2104">
        <f>+'IN PHIẾU THU'!CIS2</f>
        <v>0</v>
      </c>
      <c r="CIS2" s="2104"/>
      <c r="CIT2" s="2104"/>
      <c r="CIU2" s="2104"/>
      <c r="CIV2" s="2104"/>
      <c r="CIW2" s="2104"/>
      <c r="CIX2" s="2104"/>
      <c r="CIY2" s="2104"/>
      <c r="CIZ2" s="2104">
        <f>+'IN PHIẾU THU'!CJA2</f>
        <v>0</v>
      </c>
      <c r="CJA2" s="2104"/>
      <c r="CJB2" s="2104"/>
      <c r="CJC2" s="2104"/>
      <c r="CJD2" s="2104"/>
      <c r="CJE2" s="2104"/>
      <c r="CJF2" s="2104"/>
      <c r="CJG2" s="2104"/>
      <c r="CJH2" s="2104">
        <f>+'IN PHIẾU THU'!CJI2</f>
        <v>0</v>
      </c>
      <c r="CJI2" s="2104"/>
      <c r="CJJ2" s="2104"/>
      <c r="CJK2" s="2104"/>
      <c r="CJL2" s="2104"/>
      <c r="CJM2" s="2104"/>
      <c r="CJN2" s="2104"/>
      <c r="CJO2" s="2104"/>
      <c r="CJP2" s="2104">
        <f>+'IN PHIẾU THU'!CJQ2</f>
        <v>0</v>
      </c>
      <c r="CJQ2" s="2104"/>
      <c r="CJR2" s="2104"/>
      <c r="CJS2" s="2104"/>
      <c r="CJT2" s="2104"/>
      <c r="CJU2" s="2104"/>
      <c r="CJV2" s="2104"/>
      <c r="CJW2" s="2104"/>
      <c r="CJX2" s="2104">
        <f>+'IN PHIẾU THU'!CJY2</f>
        <v>0</v>
      </c>
      <c r="CJY2" s="2104"/>
      <c r="CJZ2" s="2104"/>
      <c r="CKA2" s="2104"/>
      <c r="CKB2" s="2104"/>
      <c r="CKC2" s="2104"/>
      <c r="CKD2" s="2104"/>
      <c r="CKE2" s="2104"/>
      <c r="CKF2" s="2104">
        <f>+'IN PHIẾU THU'!CKG2</f>
        <v>0</v>
      </c>
      <c r="CKG2" s="2104"/>
      <c r="CKH2" s="2104"/>
      <c r="CKI2" s="2104"/>
      <c r="CKJ2" s="2104"/>
      <c r="CKK2" s="2104"/>
      <c r="CKL2" s="2104"/>
      <c r="CKM2" s="2104"/>
      <c r="CKN2" s="2104">
        <f>+'IN PHIẾU THU'!CKO2</f>
        <v>0</v>
      </c>
      <c r="CKO2" s="2104"/>
      <c r="CKP2" s="2104"/>
      <c r="CKQ2" s="2104"/>
      <c r="CKR2" s="2104"/>
      <c r="CKS2" s="2104"/>
      <c r="CKT2" s="2104"/>
      <c r="CKU2" s="2104"/>
      <c r="CKV2" s="2104">
        <f>+'IN PHIẾU THU'!CKW2</f>
        <v>0</v>
      </c>
      <c r="CKW2" s="2104"/>
      <c r="CKX2" s="2104"/>
      <c r="CKY2" s="2104"/>
      <c r="CKZ2" s="2104"/>
      <c r="CLA2" s="2104"/>
      <c r="CLB2" s="2104"/>
      <c r="CLC2" s="2104"/>
      <c r="CLD2" s="2104">
        <f>+'IN PHIẾU THU'!CLE2</f>
        <v>0</v>
      </c>
      <c r="CLE2" s="2104"/>
      <c r="CLF2" s="2104"/>
      <c r="CLG2" s="2104"/>
      <c r="CLH2" s="2104"/>
      <c r="CLI2" s="2104"/>
      <c r="CLJ2" s="2104"/>
      <c r="CLK2" s="2104"/>
      <c r="CLL2" s="2104">
        <f>+'IN PHIẾU THU'!CLM2</f>
        <v>0</v>
      </c>
      <c r="CLM2" s="2104"/>
      <c r="CLN2" s="2104"/>
      <c r="CLO2" s="2104"/>
      <c r="CLP2" s="2104"/>
      <c r="CLQ2" s="2104"/>
      <c r="CLR2" s="2104"/>
      <c r="CLS2" s="2104"/>
      <c r="CLT2" s="2104">
        <f>+'IN PHIẾU THU'!CLU2</f>
        <v>0</v>
      </c>
      <c r="CLU2" s="2104"/>
      <c r="CLV2" s="2104"/>
      <c r="CLW2" s="2104"/>
      <c r="CLX2" s="2104"/>
      <c r="CLY2" s="2104"/>
      <c r="CLZ2" s="2104"/>
      <c r="CMA2" s="2104"/>
      <c r="CMB2" s="2104">
        <f>+'IN PHIẾU THU'!CMC2</f>
        <v>0</v>
      </c>
      <c r="CMC2" s="2104"/>
      <c r="CMD2" s="2104"/>
      <c r="CME2" s="2104"/>
      <c r="CMF2" s="2104"/>
      <c r="CMG2" s="2104"/>
      <c r="CMH2" s="2104"/>
      <c r="CMI2" s="2104"/>
      <c r="CMJ2" s="2104">
        <f>+'IN PHIẾU THU'!CMK2</f>
        <v>0</v>
      </c>
      <c r="CMK2" s="2104"/>
      <c r="CML2" s="2104"/>
      <c r="CMM2" s="2104"/>
      <c r="CMN2" s="2104"/>
      <c r="CMO2" s="2104"/>
      <c r="CMP2" s="2104"/>
      <c r="CMQ2" s="2104"/>
      <c r="CMR2" s="2104">
        <f>+'IN PHIẾU THU'!CMS2</f>
        <v>0</v>
      </c>
      <c r="CMS2" s="2104"/>
      <c r="CMT2" s="2104"/>
      <c r="CMU2" s="2104"/>
      <c r="CMV2" s="2104"/>
      <c r="CMW2" s="2104"/>
      <c r="CMX2" s="2104"/>
      <c r="CMY2" s="2104"/>
      <c r="CMZ2" s="2104">
        <f>+'IN PHIẾU THU'!CNA2</f>
        <v>0</v>
      </c>
      <c r="CNA2" s="2104"/>
      <c r="CNB2" s="2104"/>
      <c r="CNC2" s="2104"/>
      <c r="CND2" s="2104"/>
      <c r="CNE2" s="2104"/>
      <c r="CNF2" s="2104"/>
      <c r="CNG2" s="2104"/>
      <c r="CNH2" s="2104">
        <f>+'IN PHIẾU THU'!CNI2</f>
        <v>0</v>
      </c>
      <c r="CNI2" s="2104"/>
      <c r="CNJ2" s="2104"/>
      <c r="CNK2" s="2104"/>
      <c r="CNL2" s="2104"/>
      <c r="CNM2" s="2104"/>
      <c r="CNN2" s="2104"/>
      <c r="CNO2" s="2104"/>
      <c r="CNP2" s="2104">
        <f>+'IN PHIẾU THU'!CNQ2</f>
        <v>0</v>
      </c>
      <c r="CNQ2" s="2104"/>
      <c r="CNR2" s="2104"/>
      <c r="CNS2" s="2104"/>
      <c r="CNT2" s="2104"/>
      <c r="CNU2" s="2104"/>
      <c r="CNV2" s="2104"/>
      <c r="CNW2" s="2104"/>
      <c r="CNX2" s="2104">
        <f>+'IN PHIẾU THU'!CNY2</f>
        <v>0</v>
      </c>
      <c r="CNY2" s="2104"/>
      <c r="CNZ2" s="2104"/>
      <c r="COA2" s="2104"/>
      <c r="COB2" s="2104"/>
      <c r="COC2" s="2104"/>
      <c r="COD2" s="2104"/>
      <c r="COE2" s="2104"/>
      <c r="COF2" s="2104">
        <f>+'IN PHIẾU THU'!COG2</f>
        <v>0</v>
      </c>
      <c r="COG2" s="2104"/>
      <c r="COH2" s="2104"/>
      <c r="COI2" s="2104"/>
      <c r="COJ2" s="2104"/>
      <c r="COK2" s="2104"/>
      <c r="COL2" s="2104"/>
      <c r="COM2" s="2104"/>
      <c r="CON2" s="2104">
        <f>+'IN PHIẾU THU'!COO2</f>
        <v>0</v>
      </c>
      <c r="COO2" s="2104"/>
      <c r="COP2" s="2104"/>
      <c r="COQ2" s="2104"/>
      <c r="COR2" s="2104"/>
      <c r="COS2" s="2104"/>
      <c r="COT2" s="2104"/>
      <c r="COU2" s="2104"/>
      <c r="COV2" s="2104">
        <f>+'IN PHIẾU THU'!COW2</f>
        <v>0</v>
      </c>
      <c r="COW2" s="2104"/>
      <c r="COX2" s="2104"/>
      <c r="COY2" s="2104"/>
      <c r="COZ2" s="2104"/>
      <c r="CPA2" s="2104"/>
      <c r="CPB2" s="2104"/>
      <c r="CPC2" s="2104"/>
      <c r="CPD2" s="2104">
        <f>+'IN PHIẾU THU'!CPE2</f>
        <v>0</v>
      </c>
      <c r="CPE2" s="2104"/>
      <c r="CPF2" s="2104"/>
      <c r="CPG2" s="2104"/>
      <c r="CPH2" s="2104"/>
      <c r="CPI2" s="2104"/>
      <c r="CPJ2" s="2104"/>
      <c r="CPK2" s="2104"/>
      <c r="CPL2" s="2104">
        <f>+'IN PHIẾU THU'!CPM2</f>
        <v>0</v>
      </c>
      <c r="CPM2" s="2104"/>
      <c r="CPN2" s="2104"/>
      <c r="CPO2" s="2104"/>
      <c r="CPP2" s="2104"/>
      <c r="CPQ2" s="2104"/>
      <c r="CPR2" s="2104"/>
      <c r="CPS2" s="2104"/>
      <c r="CPT2" s="2104">
        <f>+'IN PHIẾU THU'!CPU2</f>
        <v>0</v>
      </c>
      <c r="CPU2" s="2104"/>
      <c r="CPV2" s="2104"/>
      <c r="CPW2" s="2104"/>
      <c r="CPX2" s="2104"/>
      <c r="CPY2" s="2104"/>
      <c r="CPZ2" s="2104"/>
      <c r="CQA2" s="2104"/>
      <c r="CQB2" s="2104">
        <f>+'IN PHIẾU THU'!CQC2</f>
        <v>0</v>
      </c>
      <c r="CQC2" s="2104"/>
      <c r="CQD2" s="2104"/>
      <c r="CQE2" s="2104"/>
      <c r="CQF2" s="2104"/>
      <c r="CQG2" s="2104"/>
      <c r="CQH2" s="2104"/>
      <c r="CQI2" s="2104"/>
      <c r="CQJ2" s="2104">
        <f>+'IN PHIẾU THU'!CQK2</f>
        <v>0</v>
      </c>
      <c r="CQK2" s="2104"/>
      <c r="CQL2" s="2104"/>
      <c r="CQM2" s="2104"/>
      <c r="CQN2" s="2104"/>
      <c r="CQO2" s="2104"/>
      <c r="CQP2" s="2104"/>
      <c r="CQQ2" s="2104"/>
      <c r="CQR2" s="2104">
        <f>+'IN PHIẾU THU'!CQS2</f>
        <v>0</v>
      </c>
      <c r="CQS2" s="2104"/>
      <c r="CQT2" s="2104"/>
      <c r="CQU2" s="2104"/>
      <c r="CQV2" s="2104"/>
      <c r="CQW2" s="2104"/>
      <c r="CQX2" s="2104"/>
      <c r="CQY2" s="2104"/>
      <c r="CQZ2" s="2104">
        <f>+'IN PHIẾU THU'!CRA2</f>
        <v>0</v>
      </c>
      <c r="CRA2" s="2104"/>
      <c r="CRB2" s="2104"/>
      <c r="CRC2" s="2104"/>
      <c r="CRD2" s="2104"/>
      <c r="CRE2" s="2104"/>
      <c r="CRF2" s="2104"/>
      <c r="CRG2" s="2104"/>
      <c r="CRH2" s="2104">
        <f>+'IN PHIẾU THU'!CRI2</f>
        <v>0</v>
      </c>
      <c r="CRI2" s="2104"/>
      <c r="CRJ2" s="2104"/>
      <c r="CRK2" s="2104"/>
      <c r="CRL2" s="2104"/>
      <c r="CRM2" s="2104"/>
      <c r="CRN2" s="2104"/>
      <c r="CRO2" s="2104"/>
      <c r="CRP2" s="2104">
        <f>+'IN PHIẾU THU'!CRQ2</f>
        <v>0</v>
      </c>
      <c r="CRQ2" s="2104"/>
      <c r="CRR2" s="2104"/>
      <c r="CRS2" s="2104"/>
      <c r="CRT2" s="2104"/>
      <c r="CRU2" s="2104"/>
      <c r="CRV2" s="2104"/>
      <c r="CRW2" s="2104"/>
      <c r="CRX2" s="2104">
        <f>+'IN PHIẾU THU'!CRY2</f>
        <v>0</v>
      </c>
      <c r="CRY2" s="2104"/>
      <c r="CRZ2" s="2104"/>
      <c r="CSA2" s="2104"/>
      <c r="CSB2" s="2104"/>
      <c r="CSC2" s="2104"/>
      <c r="CSD2" s="2104"/>
      <c r="CSE2" s="2104"/>
      <c r="CSF2" s="2104">
        <f>+'IN PHIẾU THU'!CSG2</f>
        <v>0</v>
      </c>
      <c r="CSG2" s="2104"/>
      <c r="CSH2" s="2104"/>
      <c r="CSI2" s="2104"/>
      <c r="CSJ2" s="2104"/>
      <c r="CSK2" s="2104"/>
      <c r="CSL2" s="2104"/>
      <c r="CSM2" s="2104"/>
      <c r="CSN2" s="2104">
        <f>+'IN PHIẾU THU'!CSO2</f>
        <v>0</v>
      </c>
      <c r="CSO2" s="2104"/>
      <c r="CSP2" s="2104"/>
      <c r="CSQ2" s="2104"/>
      <c r="CSR2" s="2104"/>
      <c r="CSS2" s="2104"/>
      <c r="CST2" s="2104"/>
      <c r="CSU2" s="2104"/>
      <c r="CSV2" s="2104">
        <f>+'IN PHIẾU THU'!CSW2</f>
        <v>0</v>
      </c>
      <c r="CSW2" s="2104"/>
      <c r="CSX2" s="2104"/>
      <c r="CSY2" s="2104"/>
      <c r="CSZ2" s="2104"/>
      <c r="CTA2" s="2104"/>
      <c r="CTB2" s="2104"/>
      <c r="CTC2" s="2104"/>
      <c r="CTD2" s="2104">
        <f>+'IN PHIẾU THU'!CTE2</f>
        <v>0</v>
      </c>
      <c r="CTE2" s="2104"/>
      <c r="CTF2" s="2104"/>
      <c r="CTG2" s="2104"/>
      <c r="CTH2" s="2104"/>
      <c r="CTI2" s="2104"/>
      <c r="CTJ2" s="2104"/>
      <c r="CTK2" s="2104"/>
      <c r="CTL2" s="2104">
        <f>+'IN PHIẾU THU'!CTM2</f>
        <v>0</v>
      </c>
      <c r="CTM2" s="2104"/>
      <c r="CTN2" s="2104"/>
      <c r="CTO2" s="2104"/>
      <c r="CTP2" s="2104"/>
      <c r="CTQ2" s="2104"/>
      <c r="CTR2" s="2104"/>
      <c r="CTS2" s="2104"/>
      <c r="CTT2" s="2104">
        <f>+'IN PHIẾU THU'!CTU2</f>
        <v>0</v>
      </c>
      <c r="CTU2" s="2104"/>
      <c r="CTV2" s="2104"/>
      <c r="CTW2" s="2104"/>
      <c r="CTX2" s="2104"/>
      <c r="CTY2" s="2104"/>
      <c r="CTZ2" s="2104"/>
      <c r="CUA2" s="2104"/>
      <c r="CUB2" s="2104">
        <f>+'IN PHIẾU THU'!CUC2</f>
        <v>0</v>
      </c>
      <c r="CUC2" s="2104"/>
      <c r="CUD2" s="2104"/>
      <c r="CUE2" s="2104"/>
      <c r="CUF2" s="2104"/>
      <c r="CUG2" s="2104"/>
      <c r="CUH2" s="2104"/>
      <c r="CUI2" s="2104"/>
      <c r="CUJ2" s="2104">
        <f>+'IN PHIẾU THU'!CUK2</f>
        <v>0</v>
      </c>
      <c r="CUK2" s="2104"/>
      <c r="CUL2" s="2104"/>
      <c r="CUM2" s="2104"/>
      <c r="CUN2" s="2104"/>
      <c r="CUO2" s="2104"/>
      <c r="CUP2" s="2104"/>
      <c r="CUQ2" s="2104"/>
      <c r="CUR2" s="2104">
        <f>+'IN PHIẾU THU'!CUS2</f>
        <v>0</v>
      </c>
      <c r="CUS2" s="2104"/>
      <c r="CUT2" s="2104"/>
      <c r="CUU2" s="2104"/>
      <c r="CUV2" s="2104"/>
      <c r="CUW2" s="2104"/>
      <c r="CUX2" s="2104"/>
      <c r="CUY2" s="2104"/>
      <c r="CUZ2" s="2104">
        <f>+'IN PHIẾU THU'!CVA2</f>
        <v>0</v>
      </c>
      <c r="CVA2" s="2104"/>
      <c r="CVB2" s="2104"/>
      <c r="CVC2" s="2104"/>
      <c r="CVD2" s="2104"/>
      <c r="CVE2" s="2104"/>
      <c r="CVF2" s="2104"/>
      <c r="CVG2" s="2104"/>
      <c r="CVH2" s="2104">
        <f>+'IN PHIẾU THU'!CVI2</f>
        <v>0</v>
      </c>
      <c r="CVI2" s="2104"/>
      <c r="CVJ2" s="2104"/>
      <c r="CVK2" s="2104"/>
      <c r="CVL2" s="2104"/>
      <c r="CVM2" s="2104"/>
      <c r="CVN2" s="2104"/>
      <c r="CVO2" s="2104"/>
      <c r="CVP2" s="2104">
        <f>+'IN PHIẾU THU'!CVQ2</f>
        <v>0</v>
      </c>
      <c r="CVQ2" s="2104"/>
      <c r="CVR2" s="2104"/>
      <c r="CVS2" s="2104"/>
      <c r="CVT2" s="2104"/>
      <c r="CVU2" s="2104"/>
      <c r="CVV2" s="2104"/>
      <c r="CVW2" s="2104"/>
      <c r="CVX2" s="2104">
        <f>+'IN PHIẾU THU'!CVY2</f>
        <v>0</v>
      </c>
      <c r="CVY2" s="2104"/>
      <c r="CVZ2" s="2104"/>
      <c r="CWA2" s="2104"/>
      <c r="CWB2" s="2104"/>
      <c r="CWC2" s="2104"/>
      <c r="CWD2" s="2104"/>
      <c r="CWE2" s="2104"/>
      <c r="CWF2" s="2104">
        <f>+'IN PHIẾU THU'!CWG2</f>
        <v>0</v>
      </c>
      <c r="CWG2" s="2104"/>
      <c r="CWH2" s="2104"/>
      <c r="CWI2" s="2104"/>
      <c r="CWJ2" s="2104"/>
      <c r="CWK2" s="2104"/>
      <c r="CWL2" s="2104"/>
      <c r="CWM2" s="2104"/>
      <c r="CWN2" s="2104">
        <f>+'IN PHIẾU THU'!CWO2</f>
        <v>0</v>
      </c>
      <c r="CWO2" s="2104"/>
      <c r="CWP2" s="2104"/>
      <c r="CWQ2" s="2104"/>
      <c r="CWR2" s="2104"/>
      <c r="CWS2" s="2104"/>
      <c r="CWT2" s="2104"/>
      <c r="CWU2" s="2104"/>
      <c r="CWV2" s="2104">
        <f>+'IN PHIẾU THU'!CWW2</f>
        <v>0</v>
      </c>
      <c r="CWW2" s="2104"/>
      <c r="CWX2" s="2104"/>
      <c r="CWY2" s="2104"/>
      <c r="CWZ2" s="2104"/>
      <c r="CXA2" s="2104"/>
      <c r="CXB2" s="2104"/>
      <c r="CXC2" s="2104"/>
      <c r="CXD2" s="2104">
        <f>+'IN PHIẾU THU'!CXE2</f>
        <v>0</v>
      </c>
      <c r="CXE2" s="2104"/>
      <c r="CXF2" s="2104"/>
      <c r="CXG2" s="2104"/>
      <c r="CXH2" s="2104"/>
      <c r="CXI2" s="2104"/>
      <c r="CXJ2" s="2104"/>
      <c r="CXK2" s="2104"/>
      <c r="CXL2" s="2104">
        <f>+'IN PHIẾU THU'!CXM2</f>
        <v>0</v>
      </c>
      <c r="CXM2" s="2104"/>
      <c r="CXN2" s="2104"/>
      <c r="CXO2" s="2104"/>
      <c r="CXP2" s="2104"/>
      <c r="CXQ2" s="2104"/>
      <c r="CXR2" s="2104"/>
      <c r="CXS2" s="2104"/>
      <c r="CXT2" s="2104">
        <f>+'IN PHIẾU THU'!CXU2</f>
        <v>0</v>
      </c>
      <c r="CXU2" s="2104"/>
      <c r="CXV2" s="2104"/>
      <c r="CXW2" s="2104"/>
      <c r="CXX2" s="2104"/>
      <c r="CXY2" s="2104"/>
      <c r="CXZ2" s="2104"/>
      <c r="CYA2" s="2104"/>
      <c r="CYB2" s="2104">
        <f>+'IN PHIẾU THU'!CYC2</f>
        <v>0</v>
      </c>
      <c r="CYC2" s="2104"/>
      <c r="CYD2" s="2104"/>
      <c r="CYE2" s="2104"/>
      <c r="CYF2" s="2104"/>
      <c r="CYG2" s="2104"/>
      <c r="CYH2" s="2104"/>
      <c r="CYI2" s="2104"/>
      <c r="CYJ2" s="2104">
        <f>+'IN PHIẾU THU'!CYK2</f>
        <v>0</v>
      </c>
      <c r="CYK2" s="2104"/>
      <c r="CYL2" s="2104"/>
      <c r="CYM2" s="2104"/>
      <c r="CYN2" s="2104"/>
      <c r="CYO2" s="2104"/>
      <c r="CYP2" s="2104"/>
      <c r="CYQ2" s="2104"/>
      <c r="CYR2" s="2104">
        <f>+'IN PHIẾU THU'!CYS2</f>
        <v>0</v>
      </c>
      <c r="CYS2" s="2104"/>
      <c r="CYT2" s="2104"/>
      <c r="CYU2" s="2104"/>
      <c r="CYV2" s="2104"/>
      <c r="CYW2" s="2104"/>
      <c r="CYX2" s="2104"/>
      <c r="CYY2" s="2104"/>
      <c r="CYZ2" s="2104">
        <f>+'IN PHIẾU THU'!CZA2</f>
        <v>0</v>
      </c>
      <c r="CZA2" s="2104"/>
      <c r="CZB2" s="2104"/>
      <c r="CZC2" s="2104"/>
      <c r="CZD2" s="2104"/>
      <c r="CZE2" s="2104"/>
      <c r="CZF2" s="2104"/>
      <c r="CZG2" s="2104"/>
      <c r="CZH2" s="2104">
        <f>+'IN PHIẾU THU'!CZI2</f>
        <v>0</v>
      </c>
      <c r="CZI2" s="2104"/>
      <c r="CZJ2" s="2104"/>
      <c r="CZK2" s="2104"/>
      <c r="CZL2" s="2104"/>
      <c r="CZM2" s="2104"/>
      <c r="CZN2" s="2104"/>
      <c r="CZO2" s="2104"/>
      <c r="CZP2" s="2104">
        <f>+'IN PHIẾU THU'!CZQ2</f>
        <v>0</v>
      </c>
      <c r="CZQ2" s="2104"/>
      <c r="CZR2" s="2104"/>
      <c r="CZS2" s="2104"/>
      <c r="CZT2" s="2104"/>
      <c r="CZU2" s="2104"/>
      <c r="CZV2" s="2104"/>
      <c r="CZW2" s="2104"/>
      <c r="CZX2" s="2104">
        <f>+'IN PHIẾU THU'!CZY2</f>
        <v>0</v>
      </c>
      <c r="CZY2" s="2104"/>
      <c r="CZZ2" s="2104"/>
      <c r="DAA2" s="2104"/>
      <c r="DAB2" s="2104"/>
      <c r="DAC2" s="2104"/>
      <c r="DAD2" s="2104"/>
      <c r="DAE2" s="2104"/>
      <c r="DAF2" s="2104">
        <f>+'IN PHIẾU THU'!DAG2</f>
        <v>0</v>
      </c>
      <c r="DAG2" s="2104"/>
      <c r="DAH2" s="2104"/>
      <c r="DAI2" s="2104"/>
      <c r="DAJ2" s="2104"/>
      <c r="DAK2" s="2104"/>
      <c r="DAL2" s="2104"/>
      <c r="DAM2" s="2104"/>
      <c r="DAN2" s="2104">
        <f>+'IN PHIẾU THU'!DAO2</f>
        <v>0</v>
      </c>
      <c r="DAO2" s="2104"/>
      <c r="DAP2" s="2104"/>
      <c r="DAQ2" s="2104"/>
      <c r="DAR2" s="2104"/>
      <c r="DAS2" s="2104"/>
      <c r="DAT2" s="2104"/>
      <c r="DAU2" s="2104"/>
      <c r="DAV2" s="2104">
        <f>+'IN PHIẾU THU'!DAW2</f>
        <v>0</v>
      </c>
      <c r="DAW2" s="2104"/>
      <c r="DAX2" s="2104"/>
      <c r="DAY2" s="2104"/>
      <c r="DAZ2" s="2104"/>
      <c r="DBA2" s="2104"/>
      <c r="DBB2" s="2104"/>
      <c r="DBC2" s="2104"/>
      <c r="DBD2" s="2104">
        <f>+'IN PHIẾU THU'!DBE2</f>
        <v>0</v>
      </c>
      <c r="DBE2" s="2104"/>
      <c r="DBF2" s="2104"/>
      <c r="DBG2" s="2104"/>
      <c r="DBH2" s="2104"/>
      <c r="DBI2" s="2104"/>
      <c r="DBJ2" s="2104"/>
      <c r="DBK2" s="2104"/>
      <c r="DBL2" s="2104">
        <f>+'IN PHIẾU THU'!DBM2</f>
        <v>0</v>
      </c>
      <c r="DBM2" s="2104"/>
      <c r="DBN2" s="2104"/>
      <c r="DBO2" s="2104"/>
      <c r="DBP2" s="2104"/>
      <c r="DBQ2" s="2104"/>
      <c r="DBR2" s="2104"/>
      <c r="DBS2" s="2104"/>
      <c r="DBT2" s="2104">
        <f>+'IN PHIẾU THU'!DBU2</f>
        <v>0</v>
      </c>
      <c r="DBU2" s="2104"/>
      <c r="DBV2" s="2104"/>
      <c r="DBW2" s="2104"/>
      <c r="DBX2" s="2104"/>
      <c r="DBY2" s="2104"/>
      <c r="DBZ2" s="2104"/>
      <c r="DCA2" s="2104"/>
      <c r="DCB2" s="2104">
        <f>+'IN PHIẾU THU'!DCC2</f>
        <v>0</v>
      </c>
      <c r="DCC2" s="2104"/>
      <c r="DCD2" s="2104"/>
      <c r="DCE2" s="2104"/>
      <c r="DCF2" s="2104"/>
      <c r="DCG2" s="2104"/>
      <c r="DCH2" s="2104"/>
      <c r="DCI2" s="2104"/>
      <c r="DCJ2" s="2104">
        <f>+'IN PHIẾU THU'!DCK2</f>
        <v>0</v>
      </c>
      <c r="DCK2" s="2104"/>
      <c r="DCL2" s="2104"/>
      <c r="DCM2" s="2104"/>
      <c r="DCN2" s="2104"/>
      <c r="DCO2" s="2104"/>
      <c r="DCP2" s="2104"/>
      <c r="DCQ2" s="2104"/>
      <c r="DCR2" s="2104">
        <f>+'IN PHIẾU THU'!DCS2</f>
        <v>0</v>
      </c>
      <c r="DCS2" s="2104"/>
      <c r="DCT2" s="2104"/>
      <c r="DCU2" s="2104"/>
      <c r="DCV2" s="2104"/>
      <c r="DCW2" s="2104"/>
      <c r="DCX2" s="2104"/>
      <c r="DCY2" s="2104"/>
      <c r="DCZ2" s="2104">
        <f>+'IN PHIẾU THU'!DDA2</f>
        <v>0</v>
      </c>
      <c r="DDA2" s="2104"/>
      <c r="DDB2" s="2104"/>
      <c r="DDC2" s="2104"/>
      <c r="DDD2" s="2104"/>
      <c r="DDE2" s="2104"/>
      <c r="DDF2" s="2104"/>
      <c r="DDG2" s="2104"/>
      <c r="DDH2" s="2104">
        <f>+'IN PHIẾU THU'!DDI2</f>
        <v>0</v>
      </c>
      <c r="DDI2" s="2104"/>
      <c r="DDJ2" s="2104"/>
      <c r="DDK2" s="2104"/>
      <c r="DDL2" s="2104"/>
      <c r="DDM2" s="2104"/>
      <c r="DDN2" s="2104"/>
      <c r="DDO2" s="2104"/>
      <c r="DDP2" s="2104">
        <f>+'IN PHIẾU THU'!DDQ2</f>
        <v>0</v>
      </c>
      <c r="DDQ2" s="2104"/>
      <c r="DDR2" s="2104"/>
      <c r="DDS2" s="2104"/>
      <c r="DDT2" s="2104"/>
      <c r="DDU2" s="2104"/>
      <c r="DDV2" s="2104"/>
      <c r="DDW2" s="2104"/>
      <c r="DDX2" s="2104">
        <f>+'IN PHIẾU THU'!DDY2</f>
        <v>0</v>
      </c>
      <c r="DDY2" s="2104"/>
      <c r="DDZ2" s="2104"/>
      <c r="DEA2" s="2104"/>
      <c r="DEB2" s="2104"/>
      <c r="DEC2" s="2104"/>
      <c r="DED2" s="2104"/>
      <c r="DEE2" s="2104"/>
      <c r="DEF2" s="2104">
        <f>+'IN PHIẾU THU'!DEG2</f>
        <v>0</v>
      </c>
      <c r="DEG2" s="2104"/>
      <c r="DEH2" s="2104"/>
      <c r="DEI2" s="2104"/>
      <c r="DEJ2" s="2104"/>
      <c r="DEK2" s="2104"/>
      <c r="DEL2" s="2104"/>
      <c r="DEM2" s="2104"/>
      <c r="DEN2" s="2104">
        <f>+'IN PHIẾU THU'!DEO2</f>
        <v>0</v>
      </c>
      <c r="DEO2" s="2104"/>
      <c r="DEP2" s="2104"/>
      <c r="DEQ2" s="2104"/>
      <c r="DER2" s="2104"/>
      <c r="DES2" s="2104"/>
      <c r="DET2" s="2104"/>
      <c r="DEU2" s="2104"/>
      <c r="DEV2" s="2104">
        <f>+'IN PHIẾU THU'!DEW2</f>
        <v>0</v>
      </c>
      <c r="DEW2" s="2104"/>
      <c r="DEX2" s="2104"/>
      <c r="DEY2" s="2104"/>
      <c r="DEZ2" s="2104"/>
      <c r="DFA2" s="2104"/>
      <c r="DFB2" s="2104"/>
      <c r="DFC2" s="2104"/>
      <c r="DFD2" s="2104">
        <f>+'IN PHIẾU THU'!DFE2</f>
        <v>0</v>
      </c>
      <c r="DFE2" s="2104"/>
      <c r="DFF2" s="2104"/>
      <c r="DFG2" s="2104"/>
      <c r="DFH2" s="2104"/>
      <c r="DFI2" s="2104"/>
      <c r="DFJ2" s="2104"/>
      <c r="DFK2" s="2104"/>
      <c r="DFL2" s="2104">
        <f>+'IN PHIẾU THU'!DFM2</f>
        <v>0</v>
      </c>
      <c r="DFM2" s="2104"/>
      <c r="DFN2" s="2104"/>
      <c r="DFO2" s="2104"/>
      <c r="DFP2" s="2104"/>
      <c r="DFQ2" s="2104"/>
      <c r="DFR2" s="2104"/>
      <c r="DFS2" s="2104"/>
      <c r="DFT2" s="2104">
        <f>+'IN PHIẾU THU'!DFU2</f>
        <v>0</v>
      </c>
      <c r="DFU2" s="2104"/>
      <c r="DFV2" s="2104"/>
      <c r="DFW2" s="2104"/>
      <c r="DFX2" s="2104"/>
      <c r="DFY2" s="2104"/>
      <c r="DFZ2" s="2104"/>
      <c r="DGA2" s="2104"/>
      <c r="DGB2" s="2104">
        <f>+'IN PHIẾU THU'!DGC2</f>
        <v>0</v>
      </c>
      <c r="DGC2" s="2104"/>
      <c r="DGD2" s="2104"/>
      <c r="DGE2" s="2104"/>
      <c r="DGF2" s="2104"/>
      <c r="DGG2" s="2104"/>
      <c r="DGH2" s="2104"/>
      <c r="DGI2" s="2104"/>
      <c r="DGJ2" s="2104">
        <f>+'IN PHIẾU THU'!DGK2</f>
        <v>0</v>
      </c>
      <c r="DGK2" s="2104"/>
      <c r="DGL2" s="2104"/>
      <c r="DGM2" s="2104"/>
      <c r="DGN2" s="2104"/>
      <c r="DGO2" s="2104"/>
      <c r="DGP2" s="2104"/>
      <c r="DGQ2" s="2104"/>
      <c r="DGR2" s="2104">
        <f>+'IN PHIẾU THU'!DGS2</f>
        <v>0</v>
      </c>
      <c r="DGS2" s="2104"/>
      <c r="DGT2" s="2104"/>
      <c r="DGU2" s="2104"/>
      <c r="DGV2" s="2104"/>
      <c r="DGW2" s="2104"/>
      <c r="DGX2" s="2104"/>
      <c r="DGY2" s="2104"/>
      <c r="DGZ2" s="2104">
        <f>+'IN PHIẾU THU'!DHA2</f>
        <v>0</v>
      </c>
      <c r="DHA2" s="2104"/>
      <c r="DHB2" s="2104"/>
      <c r="DHC2" s="2104"/>
      <c r="DHD2" s="2104"/>
      <c r="DHE2" s="2104"/>
      <c r="DHF2" s="2104"/>
      <c r="DHG2" s="2104"/>
      <c r="DHH2" s="2104">
        <f>+'IN PHIẾU THU'!DHI2</f>
        <v>0</v>
      </c>
      <c r="DHI2" s="2104"/>
      <c r="DHJ2" s="2104"/>
      <c r="DHK2" s="2104"/>
      <c r="DHL2" s="2104"/>
      <c r="DHM2" s="2104"/>
      <c r="DHN2" s="2104"/>
      <c r="DHO2" s="2104"/>
      <c r="DHP2" s="2104">
        <f>+'IN PHIẾU THU'!DHQ2</f>
        <v>0</v>
      </c>
      <c r="DHQ2" s="2104"/>
      <c r="DHR2" s="2104"/>
      <c r="DHS2" s="2104"/>
      <c r="DHT2" s="2104"/>
      <c r="DHU2" s="2104"/>
      <c r="DHV2" s="2104"/>
      <c r="DHW2" s="2104"/>
      <c r="DHX2" s="2104">
        <f>+'IN PHIẾU THU'!DHY2</f>
        <v>0</v>
      </c>
      <c r="DHY2" s="2104"/>
      <c r="DHZ2" s="2104"/>
      <c r="DIA2" s="2104"/>
      <c r="DIB2" s="2104"/>
      <c r="DIC2" s="2104"/>
      <c r="DID2" s="2104"/>
      <c r="DIE2" s="2104"/>
      <c r="DIF2" s="2104">
        <f>+'IN PHIẾU THU'!DIG2</f>
        <v>0</v>
      </c>
      <c r="DIG2" s="2104"/>
      <c r="DIH2" s="2104"/>
      <c r="DII2" s="2104"/>
      <c r="DIJ2" s="2104"/>
      <c r="DIK2" s="2104"/>
      <c r="DIL2" s="2104"/>
      <c r="DIM2" s="2104"/>
      <c r="DIN2" s="2104">
        <f>+'IN PHIẾU THU'!DIO2</f>
        <v>0</v>
      </c>
      <c r="DIO2" s="2104"/>
      <c r="DIP2" s="2104"/>
      <c r="DIQ2" s="2104"/>
      <c r="DIR2" s="2104"/>
      <c r="DIS2" s="2104"/>
      <c r="DIT2" s="2104"/>
      <c r="DIU2" s="2104"/>
      <c r="DIV2" s="2104">
        <f>+'IN PHIẾU THU'!DIW2</f>
        <v>0</v>
      </c>
      <c r="DIW2" s="2104"/>
      <c r="DIX2" s="2104"/>
      <c r="DIY2" s="2104"/>
      <c r="DIZ2" s="2104"/>
      <c r="DJA2" s="2104"/>
      <c r="DJB2" s="2104"/>
      <c r="DJC2" s="2104"/>
      <c r="DJD2" s="2104">
        <f>+'IN PHIẾU THU'!DJE2</f>
        <v>0</v>
      </c>
      <c r="DJE2" s="2104"/>
      <c r="DJF2" s="2104"/>
      <c r="DJG2" s="2104"/>
      <c r="DJH2" s="2104"/>
      <c r="DJI2" s="2104"/>
      <c r="DJJ2" s="2104"/>
      <c r="DJK2" s="2104"/>
      <c r="DJL2" s="2104">
        <f>+'IN PHIẾU THU'!DJM2</f>
        <v>0</v>
      </c>
      <c r="DJM2" s="2104"/>
      <c r="DJN2" s="2104"/>
      <c r="DJO2" s="2104"/>
      <c r="DJP2" s="2104"/>
      <c r="DJQ2" s="2104"/>
      <c r="DJR2" s="2104"/>
      <c r="DJS2" s="2104"/>
      <c r="DJT2" s="2104">
        <f>+'IN PHIẾU THU'!DJU2</f>
        <v>0</v>
      </c>
      <c r="DJU2" s="2104"/>
      <c r="DJV2" s="2104"/>
      <c r="DJW2" s="2104"/>
      <c r="DJX2" s="2104"/>
      <c r="DJY2" s="2104"/>
      <c r="DJZ2" s="2104"/>
      <c r="DKA2" s="2104"/>
      <c r="DKB2" s="2104">
        <f>+'IN PHIẾU THU'!DKC2</f>
        <v>0</v>
      </c>
      <c r="DKC2" s="2104"/>
      <c r="DKD2" s="2104"/>
      <c r="DKE2" s="2104"/>
      <c r="DKF2" s="2104"/>
      <c r="DKG2" s="2104"/>
      <c r="DKH2" s="2104"/>
      <c r="DKI2" s="2104"/>
      <c r="DKJ2" s="2104">
        <f>+'IN PHIẾU THU'!DKK2</f>
        <v>0</v>
      </c>
      <c r="DKK2" s="2104"/>
      <c r="DKL2" s="2104"/>
      <c r="DKM2" s="2104"/>
      <c r="DKN2" s="2104"/>
      <c r="DKO2" s="2104"/>
      <c r="DKP2" s="2104"/>
      <c r="DKQ2" s="2104"/>
      <c r="DKR2" s="2104">
        <f>+'IN PHIẾU THU'!DKS2</f>
        <v>0</v>
      </c>
      <c r="DKS2" s="2104"/>
      <c r="DKT2" s="2104"/>
      <c r="DKU2" s="2104"/>
      <c r="DKV2" s="2104"/>
      <c r="DKW2" s="2104"/>
      <c r="DKX2" s="2104"/>
      <c r="DKY2" s="2104"/>
      <c r="DKZ2" s="2104">
        <f>+'IN PHIẾU THU'!DLA2</f>
        <v>0</v>
      </c>
      <c r="DLA2" s="2104"/>
      <c r="DLB2" s="2104"/>
      <c r="DLC2" s="2104"/>
      <c r="DLD2" s="2104"/>
      <c r="DLE2" s="2104"/>
      <c r="DLF2" s="2104"/>
      <c r="DLG2" s="2104"/>
      <c r="DLH2" s="2104">
        <f>+'IN PHIẾU THU'!DLI2</f>
        <v>0</v>
      </c>
      <c r="DLI2" s="2104"/>
      <c r="DLJ2" s="2104"/>
      <c r="DLK2" s="2104"/>
      <c r="DLL2" s="2104"/>
      <c r="DLM2" s="2104"/>
      <c r="DLN2" s="2104"/>
      <c r="DLO2" s="2104"/>
      <c r="DLP2" s="2104">
        <f>+'IN PHIẾU THU'!DLQ2</f>
        <v>0</v>
      </c>
      <c r="DLQ2" s="2104"/>
      <c r="DLR2" s="2104"/>
      <c r="DLS2" s="2104"/>
      <c r="DLT2" s="2104"/>
      <c r="DLU2" s="2104"/>
      <c r="DLV2" s="2104"/>
      <c r="DLW2" s="2104"/>
      <c r="DLX2" s="2104">
        <f>+'IN PHIẾU THU'!DLY2</f>
        <v>0</v>
      </c>
      <c r="DLY2" s="2104"/>
      <c r="DLZ2" s="2104"/>
      <c r="DMA2" s="2104"/>
      <c r="DMB2" s="2104"/>
      <c r="DMC2" s="2104"/>
      <c r="DMD2" s="2104"/>
      <c r="DME2" s="2104"/>
      <c r="DMF2" s="2104">
        <f>+'IN PHIẾU THU'!DMG2</f>
        <v>0</v>
      </c>
      <c r="DMG2" s="2104"/>
      <c r="DMH2" s="2104"/>
      <c r="DMI2" s="2104"/>
      <c r="DMJ2" s="2104"/>
      <c r="DMK2" s="2104"/>
      <c r="DML2" s="2104"/>
      <c r="DMM2" s="2104"/>
      <c r="DMN2" s="2104">
        <f>+'IN PHIẾU THU'!DMO2</f>
        <v>0</v>
      </c>
      <c r="DMO2" s="2104"/>
      <c r="DMP2" s="2104"/>
      <c r="DMQ2" s="2104"/>
      <c r="DMR2" s="2104"/>
      <c r="DMS2" s="2104"/>
      <c r="DMT2" s="2104"/>
      <c r="DMU2" s="2104"/>
      <c r="DMV2" s="2104">
        <f>+'IN PHIẾU THU'!DMW2</f>
        <v>0</v>
      </c>
      <c r="DMW2" s="2104"/>
      <c r="DMX2" s="2104"/>
      <c r="DMY2" s="2104"/>
      <c r="DMZ2" s="2104"/>
      <c r="DNA2" s="2104"/>
      <c r="DNB2" s="2104"/>
      <c r="DNC2" s="2104"/>
      <c r="DND2" s="2104">
        <f>+'IN PHIẾU THU'!DNE2</f>
        <v>0</v>
      </c>
      <c r="DNE2" s="2104"/>
      <c r="DNF2" s="2104"/>
      <c r="DNG2" s="2104"/>
      <c r="DNH2" s="2104"/>
      <c r="DNI2" s="2104"/>
      <c r="DNJ2" s="2104"/>
      <c r="DNK2" s="2104"/>
      <c r="DNL2" s="2104">
        <f>+'IN PHIẾU THU'!DNM2</f>
        <v>0</v>
      </c>
      <c r="DNM2" s="2104"/>
      <c r="DNN2" s="2104"/>
      <c r="DNO2" s="2104"/>
      <c r="DNP2" s="2104"/>
      <c r="DNQ2" s="2104"/>
      <c r="DNR2" s="2104"/>
      <c r="DNS2" s="2104"/>
      <c r="DNT2" s="2104">
        <f>+'IN PHIẾU THU'!DNU2</f>
        <v>0</v>
      </c>
      <c r="DNU2" s="2104"/>
      <c r="DNV2" s="2104"/>
      <c r="DNW2" s="2104"/>
      <c r="DNX2" s="2104"/>
      <c r="DNY2" s="2104"/>
      <c r="DNZ2" s="2104"/>
      <c r="DOA2" s="2104"/>
      <c r="DOB2" s="2104">
        <f>+'IN PHIẾU THU'!DOC2</f>
        <v>0</v>
      </c>
      <c r="DOC2" s="2104"/>
      <c r="DOD2" s="2104"/>
      <c r="DOE2" s="2104"/>
      <c r="DOF2" s="2104"/>
      <c r="DOG2" s="2104"/>
      <c r="DOH2" s="2104"/>
      <c r="DOI2" s="2104"/>
      <c r="DOJ2" s="2104">
        <f>+'IN PHIẾU THU'!DOK2</f>
        <v>0</v>
      </c>
      <c r="DOK2" s="2104"/>
      <c r="DOL2" s="2104"/>
      <c r="DOM2" s="2104"/>
      <c r="DON2" s="2104"/>
      <c r="DOO2" s="2104"/>
      <c r="DOP2" s="2104"/>
      <c r="DOQ2" s="2104"/>
      <c r="DOR2" s="2104">
        <f>+'IN PHIẾU THU'!DOS2</f>
        <v>0</v>
      </c>
      <c r="DOS2" s="2104"/>
      <c r="DOT2" s="2104"/>
      <c r="DOU2" s="2104"/>
      <c r="DOV2" s="2104"/>
      <c r="DOW2" s="2104"/>
      <c r="DOX2" s="2104"/>
      <c r="DOY2" s="2104"/>
      <c r="DOZ2" s="2104">
        <f>+'IN PHIẾU THU'!DPA2</f>
        <v>0</v>
      </c>
      <c r="DPA2" s="2104"/>
      <c r="DPB2" s="2104"/>
      <c r="DPC2" s="2104"/>
      <c r="DPD2" s="2104"/>
      <c r="DPE2" s="2104"/>
      <c r="DPF2" s="2104"/>
      <c r="DPG2" s="2104"/>
      <c r="DPH2" s="2104">
        <f>+'IN PHIẾU THU'!DPI2</f>
        <v>0</v>
      </c>
      <c r="DPI2" s="2104"/>
      <c r="DPJ2" s="2104"/>
      <c r="DPK2" s="2104"/>
      <c r="DPL2" s="2104"/>
      <c r="DPM2" s="2104"/>
      <c r="DPN2" s="2104"/>
      <c r="DPO2" s="2104"/>
      <c r="DPP2" s="2104">
        <f>+'IN PHIẾU THU'!DPQ2</f>
        <v>0</v>
      </c>
      <c r="DPQ2" s="2104"/>
      <c r="DPR2" s="2104"/>
      <c r="DPS2" s="2104"/>
      <c r="DPT2" s="2104"/>
      <c r="DPU2" s="2104"/>
      <c r="DPV2" s="2104"/>
      <c r="DPW2" s="2104"/>
      <c r="DPX2" s="2104">
        <f>+'IN PHIẾU THU'!DPY2</f>
        <v>0</v>
      </c>
      <c r="DPY2" s="2104"/>
      <c r="DPZ2" s="2104"/>
      <c r="DQA2" s="2104"/>
      <c r="DQB2" s="2104"/>
      <c r="DQC2" s="2104"/>
      <c r="DQD2" s="2104"/>
      <c r="DQE2" s="2104"/>
      <c r="DQF2" s="2104">
        <f>+'IN PHIẾU THU'!DQG2</f>
        <v>0</v>
      </c>
      <c r="DQG2" s="2104"/>
      <c r="DQH2" s="2104"/>
      <c r="DQI2" s="2104"/>
      <c r="DQJ2" s="2104"/>
      <c r="DQK2" s="2104"/>
      <c r="DQL2" s="2104"/>
      <c r="DQM2" s="2104"/>
      <c r="DQN2" s="2104">
        <f>+'IN PHIẾU THU'!DQO2</f>
        <v>0</v>
      </c>
      <c r="DQO2" s="2104"/>
      <c r="DQP2" s="2104"/>
      <c r="DQQ2" s="2104"/>
      <c r="DQR2" s="2104"/>
      <c r="DQS2" s="2104"/>
      <c r="DQT2" s="2104"/>
      <c r="DQU2" s="2104"/>
      <c r="DQV2" s="2104">
        <f>+'IN PHIẾU THU'!DQW2</f>
        <v>0</v>
      </c>
      <c r="DQW2" s="2104"/>
      <c r="DQX2" s="2104"/>
      <c r="DQY2" s="2104"/>
      <c r="DQZ2" s="2104"/>
      <c r="DRA2" s="2104"/>
      <c r="DRB2" s="2104"/>
      <c r="DRC2" s="2104"/>
      <c r="DRD2" s="2104">
        <f>+'IN PHIẾU THU'!DRE2</f>
        <v>0</v>
      </c>
      <c r="DRE2" s="2104"/>
      <c r="DRF2" s="2104"/>
      <c r="DRG2" s="2104"/>
      <c r="DRH2" s="2104"/>
      <c r="DRI2" s="2104"/>
      <c r="DRJ2" s="2104"/>
      <c r="DRK2" s="2104"/>
      <c r="DRL2" s="2104">
        <f>+'IN PHIẾU THU'!DRM2</f>
        <v>0</v>
      </c>
      <c r="DRM2" s="2104"/>
      <c r="DRN2" s="2104"/>
      <c r="DRO2" s="2104"/>
      <c r="DRP2" s="2104"/>
      <c r="DRQ2" s="2104"/>
      <c r="DRR2" s="2104"/>
      <c r="DRS2" s="2104"/>
      <c r="DRT2" s="2104">
        <f>+'IN PHIẾU THU'!DRU2</f>
        <v>0</v>
      </c>
      <c r="DRU2" s="2104"/>
      <c r="DRV2" s="2104"/>
      <c r="DRW2" s="2104"/>
      <c r="DRX2" s="2104"/>
      <c r="DRY2" s="2104"/>
      <c r="DRZ2" s="2104"/>
      <c r="DSA2" s="2104"/>
      <c r="DSB2" s="2104">
        <f>+'IN PHIẾU THU'!DSC2</f>
        <v>0</v>
      </c>
      <c r="DSC2" s="2104"/>
      <c r="DSD2" s="2104"/>
      <c r="DSE2" s="2104"/>
      <c r="DSF2" s="2104"/>
      <c r="DSG2" s="2104"/>
      <c r="DSH2" s="2104"/>
      <c r="DSI2" s="2104"/>
      <c r="DSJ2" s="2104">
        <f>+'IN PHIẾU THU'!DSK2</f>
        <v>0</v>
      </c>
      <c r="DSK2" s="2104"/>
      <c r="DSL2" s="2104"/>
      <c r="DSM2" s="2104"/>
      <c r="DSN2" s="2104"/>
      <c r="DSO2" s="2104"/>
      <c r="DSP2" s="2104"/>
      <c r="DSQ2" s="2104"/>
      <c r="DSR2" s="2104">
        <f>+'IN PHIẾU THU'!DSS2</f>
        <v>0</v>
      </c>
      <c r="DSS2" s="2104"/>
      <c r="DST2" s="2104"/>
      <c r="DSU2" s="2104"/>
      <c r="DSV2" s="2104"/>
      <c r="DSW2" s="2104"/>
      <c r="DSX2" s="2104"/>
      <c r="DSY2" s="2104"/>
      <c r="DSZ2" s="2104">
        <f>+'IN PHIẾU THU'!DTA2</f>
        <v>0</v>
      </c>
      <c r="DTA2" s="2104"/>
      <c r="DTB2" s="2104"/>
      <c r="DTC2" s="2104"/>
      <c r="DTD2" s="2104"/>
      <c r="DTE2" s="2104"/>
      <c r="DTF2" s="2104"/>
      <c r="DTG2" s="2104"/>
      <c r="DTH2" s="2104">
        <f>+'IN PHIẾU THU'!DTI2</f>
        <v>0</v>
      </c>
      <c r="DTI2" s="2104"/>
      <c r="DTJ2" s="2104"/>
      <c r="DTK2" s="2104"/>
      <c r="DTL2" s="2104"/>
      <c r="DTM2" s="2104"/>
      <c r="DTN2" s="2104"/>
      <c r="DTO2" s="2104"/>
      <c r="DTP2" s="2104">
        <f>+'IN PHIẾU THU'!DTQ2</f>
        <v>0</v>
      </c>
      <c r="DTQ2" s="2104"/>
      <c r="DTR2" s="2104"/>
      <c r="DTS2" s="2104"/>
      <c r="DTT2" s="2104"/>
      <c r="DTU2" s="2104"/>
      <c r="DTV2" s="2104"/>
      <c r="DTW2" s="2104"/>
      <c r="DTX2" s="2104">
        <f>+'IN PHIẾU THU'!DTY2</f>
        <v>0</v>
      </c>
      <c r="DTY2" s="2104"/>
      <c r="DTZ2" s="2104"/>
      <c r="DUA2" s="2104"/>
      <c r="DUB2" s="2104"/>
      <c r="DUC2" s="2104"/>
      <c r="DUD2" s="2104"/>
      <c r="DUE2" s="2104"/>
      <c r="DUF2" s="2104">
        <f>+'IN PHIẾU THU'!DUG2</f>
        <v>0</v>
      </c>
      <c r="DUG2" s="2104"/>
      <c r="DUH2" s="2104"/>
      <c r="DUI2" s="2104"/>
      <c r="DUJ2" s="2104"/>
      <c r="DUK2" s="2104"/>
      <c r="DUL2" s="2104"/>
      <c r="DUM2" s="2104"/>
      <c r="DUN2" s="2104">
        <f>+'IN PHIẾU THU'!DUO2</f>
        <v>0</v>
      </c>
      <c r="DUO2" s="2104"/>
      <c r="DUP2" s="2104"/>
      <c r="DUQ2" s="2104"/>
      <c r="DUR2" s="2104"/>
      <c r="DUS2" s="2104"/>
      <c r="DUT2" s="2104"/>
      <c r="DUU2" s="2104"/>
      <c r="DUV2" s="2104">
        <f>+'IN PHIẾU THU'!DUW2</f>
        <v>0</v>
      </c>
      <c r="DUW2" s="2104"/>
      <c r="DUX2" s="2104"/>
      <c r="DUY2" s="2104"/>
      <c r="DUZ2" s="2104"/>
      <c r="DVA2" s="2104"/>
      <c r="DVB2" s="2104"/>
      <c r="DVC2" s="2104"/>
      <c r="DVD2" s="2104">
        <f>+'IN PHIẾU THU'!DVE2</f>
        <v>0</v>
      </c>
      <c r="DVE2" s="2104"/>
      <c r="DVF2" s="2104"/>
      <c r="DVG2" s="2104"/>
      <c r="DVH2" s="2104"/>
      <c r="DVI2" s="2104"/>
      <c r="DVJ2" s="2104"/>
      <c r="DVK2" s="2104"/>
      <c r="DVL2" s="2104">
        <f>+'IN PHIẾU THU'!DVM2</f>
        <v>0</v>
      </c>
      <c r="DVM2" s="2104"/>
      <c r="DVN2" s="2104"/>
      <c r="DVO2" s="2104"/>
      <c r="DVP2" s="2104"/>
      <c r="DVQ2" s="2104"/>
      <c r="DVR2" s="2104"/>
      <c r="DVS2" s="2104"/>
      <c r="DVT2" s="2104">
        <f>+'IN PHIẾU THU'!DVU2</f>
        <v>0</v>
      </c>
      <c r="DVU2" s="2104"/>
      <c r="DVV2" s="2104"/>
      <c r="DVW2" s="2104"/>
      <c r="DVX2" s="2104"/>
      <c r="DVY2" s="2104"/>
      <c r="DVZ2" s="2104"/>
      <c r="DWA2" s="2104"/>
      <c r="DWB2" s="2104">
        <f>+'IN PHIẾU THU'!DWC2</f>
        <v>0</v>
      </c>
      <c r="DWC2" s="2104"/>
      <c r="DWD2" s="2104"/>
      <c r="DWE2" s="2104"/>
      <c r="DWF2" s="2104"/>
      <c r="DWG2" s="2104"/>
      <c r="DWH2" s="2104"/>
      <c r="DWI2" s="2104"/>
      <c r="DWJ2" s="2104">
        <f>+'IN PHIẾU THU'!DWK2</f>
        <v>0</v>
      </c>
      <c r="DWK2" s="2104"/>
      <c r="DWL2" s="2104"/>
      <c r="DWM2" s="2104"/>
      <c r="DWN2" s="2104"/>
      <c r="DWO2" s="2104"/>
      <c r="DWP2" s="2104"/>
      <c r="DWQ2" s="2104"/>
      <c r="DWR2" s="2104">
        <f>+'IN PHIẾU THU'!DWS2</f>
        <v>0</v>
      </c>
      <c r="DWS2" s="2104"/>
      <c r="DWT2" s="2104"/>
      <c r="DWU2" s="2104"/>
      <c r="DWV2" s="2104"/>
      <c r="DWW2" s="2104"/>
      <c r="DWX2" s="2104"/>
      <c r="DWY2" s="2104"/>
      <c r="DWZ2" s="2104">
        <f>+'IN PHIẾU THU'!DXA2</f>
        <v>0</v>
      </c>
      <c r="DXA2" s="2104"/>
      <c r="DXB2" s="2104"/>
      <c r="DXC2" s="2104"/>
      <c r="DXD2" s="2104"/>
      <c r="DXE2" s="2104"/>
      <c r="DXF2" s="2104"/>
      <c r="DXG2" s="2104"/>
      <c r="DXH2" s="2104">
        <f>+'IN PHIẾU THU'!DXI2</f>
        <v>0</v>
      </c>
      <c r="DXI2" s="2104"/>
      <c r="DXJ2" s="2104"/>
      <c r="DXK2" s="2104"/>
      <c r="DXL2" s="2104"/>
      <c r="DXM2" s="2104"/>
      <c r="DXN2" s="2104"/>
      <c r="DXO2" s="2104"/>
      <c r="DXP2" s="2104">
        <f>+'IN PHIẾU THU'!DXQ2</f>
        <v>0</v>
      </c>
      <c r="DXQ2" s="2104"/>
      <c r="DXR2" s="2104"/>
      <c r="DXS2" s="2104"/>
      <c r="DXT2" s="2104"/>
      <c r="DXU2" s="2104"/>
      <c r="DXV2" s="2104"/>
      <c r="DXW2" s="2104"/>
      <c r="DXX2" s="2104">
        <f>+'IN PHIẾU THU'!DXY2</f>
        <v>0</v>
      </c>
      <c r="DXY2" s="2104"/>
      <c r="DXZ2" s="2104"/>
      <c r="DYA2" s="2104"/>
      <c r="DYB2" s="2104"/>
      <c r="DYC2" s="2104"/>
      <c r="DYD2" s="2104"/>
      <c r="DYE2" s="2104"/>
      <c r="DYF2" s="2104">
        <f>+'IN PHIẾU THU'!DYG2</f>
        <v>0</v>
      </c>
      <c r="DYG2" s="2104"/>
      <c r="DYH2" s="2104"/>
      <c r="DYI2" s="2104"/>
      <c r="DYJ2" s="2104"/>
      <c r="DYK2" s="2104"/>
      <c r="DYL2" s="2104"/>
      <c r="DYM2" s="2104"/>
      <c r="DYN2" s="2104">
        <f>+'IN PHIẾU THU'!DYO2</f>
        <v>0</v>
      </c>
      <c r="DYO2" s="2104"/>
      <c r="DYP2" s="2104"/>
      <c r="DYQ2" s="2104"/>
      <c r="DYR2" s="2104"/>
      <c r="DYS2" s="2104"/>
      <c r="DYT2" s="2104"/>
      <c r="DYU2" s="2104"/>
      <c r="DYV2" s="2104">
        <f>+'IN PHIẾU THU'!DYW2</f>
        <v>0</v>
      </c>
      <c r="DYW2" s="2104"/>
      <c r="DYX2" s="2104"/>
      <c r="DYY2" s="2104"/>
      <c r="DYZ2" s="2104"/>
      <c r="DZA2" s="2104"/>
      <c r="DZB2" s="2104"/>
      <c r="DZC2" s="2104"/>
      <c r="DZD2" s="2104">
        <f>+'IN PHIẾU THU'!DZE2</f>
        <v>0</v>
      </c>
      <c r="DZE2" s="2104"/>
      <c r="DZF2" s="2104"/>
      <c r="DZG2" s="2104"/>
      <c r="DZH2" s="2104"/>
      <c r="DZI2" s="2104"/>
      <c r="DZJ2" s="2104"/>
      <c r="DZK2" s="2104"/>
      <c r="DZL2" s="2104">
        <f>+'IN PHIẾU THU'!DZM2</f>
        <v>0</v>
      </c>
      <c r="DZM2" s="2104"/>
      <c r="DZN2" s="2104"/>
      <c r="DZO2" s="2104"/>
      <c r="DZP2" s="2104"/>
      <c r="DZQ2" s="2104"/>
      <c r="DZR2" s="2104"/>
      <c r="DZS2" s="2104"/>
      <c r="DZT2" s="2104">
        <f>+'IN PHIẾU THU'!DZU2</f>
        <v>0</v>
      </c>
      <c r="DZU2" s="2104"/>
      <c r="DZV2" s="2104"/>
      <c r="DZW2" s="2104"/>
      <c r="DZX2" s="2104"/>
      <c r="DZY2" s="2104"/>
      <c r="DZZ2" s="2104"/>
      <c r="EAA2" s="2104"/>
      <c r="EAB2" s="2104">
        <f>+'IN PHIẾU THU'!EAC2</f>
        <v>0</v>
      </c>
      <c r="EAC2" s="2104"/>
      <c r="EAD2" s="2104"/>
      <c r="EAE2" s="2104"/>
      <c r="EAF2" s="2104"/>
      <c r="EAG2" s="2104"/>
      <c r="EAH2" s="2104"/>
      <c r="EAI2" s="2104"/>
      <c r="EAJ2" s="2104">
        <f>+'IN PHIẾU THU'!EAK2</f>
        <v>0</v>
      </c>
      <c r="EAK2" s="2104"/>
      <c r="EAL2" s="2104"/>
      <c r="EAM2" s="2104"/>
      <c r="EAN2" s="2104"/>
      <c r="EAO2" s="2104"/>
      <c r="EAP2" s="2104"/>
      <c r="EAQ2" s="2104"/>
      <c r="EAR2" s="2104">
        <f>+'IN PHIẾU THU'!EAS2</f>
        <v>0</v>
      </c>
      <c r="EAS2" s="2104"/>
      <c r="EAT2" s="2104"/>
      <c r="EAU2" s="2104"/>
      <c r="EAV2" s="2104"/>
      <c r="EAW2" s="2104"/>
      <c r="EAX2" s="2104"/>
      <c r="EAY2" s="2104"/>
      <c r="EAZ2" s="2104">
        <f>+'IN PHIẾU THU'!EBA2</f>
        <v>0</v>
      </c>
      <c r="EBA2" s="2104"/>
      <c r="EBB2" s="2104"/>
      <c r="EBC2" s="2104"/>
      <c r="EBD2" s="2104"/>
      <c r="EBE2" s="2104"/>
      <c r="EBF2" s="2104"/>
      <c r="EBG2" s="2104"/>
      <c r="EBH2" s="2104">
        <f>+'IN PHIẾU THU'!EBI2</f>
        <v>0</v>
      </c>
      <c r="EBI2" s="2104"/>
      <c r="EBJ2" s="2104"/>
      <c r="EBK2" s="2104"/>
      <c r="EBL2" s="2104"/>
      <c r="EBM2" s="2104"/>
      <c r="EBN2" s="2104"/>
      <c r="EBO2" s="2104"/>
      <c r="EBP2" s="2104">
        <f>+'IN PHIẾU THU'!EBQ2</f>
        <v>0</v>
      </c>
      <c r="EBQ2" s="2104"/>
      <c r="EBR2" s="2104"/>
      <c r="EBS2" s="2104"/>
      <c r="EBT2" s="2104"/>
      <c r="EBU2" s="2104"/>
      <c r="EBV2" s="2104"/>
      <c r="EBW2" s="2104"/>
      <c r="EBX2" s="2104">
        <f>+'IN PHIẾU THU'!EBY2</f>
        <v>0</v>
      </c>
      <c r="EBY2" s="2104"/>
      <c r="EBZ2" s="2104"/>
      <c r="ECA2" s="2104"/>
      <c r="ECB2" s="2104"/>
      <c r="ECC2" s="2104"/>
      <c r="ECD2" s="2104"/>
      <c r="ECE2" s="2104"/>
      <c r="ECF2" s="2104">
        <f>+'IN PHIẾU THU'!ECG2</f>
        <v>0</v>
      </c>
      <c r="ECG2" s="2104"/>
      <c r="ECH2" s="2104"/>
      <c r="ECI2" s="2104"/>
      <c r="ECJ2" s="2104"/>
      <c r="ECK2" s="2104"/>
      <c r="ECL2" s="2104"/>
      <c r="ECM2" s="2104"/>
      <c r="ECN2" s="2104">
        <f>+'IN PHIẾU THU'!ECO2</f>
        <v>0</v>
      </c>
      <c r="ECO2" s="2104"/>
      <c r="ECP2" s="2104"/>
      <c r="ECQ2" s="2104"/>
      <c r="ECR2" s="2104"/>
      <c r="ECS2" s="2104"/>
      <c r="ECT2" s="2104"/>
      <c r="ECU2" s="2104"/>
      <c r="ECV2" s="2104">
        <f>+'IN PHIẾU THU'!ECW2</f>
        <v>0</v>
      </c>
      <c r="ECW2" s="2104"/>
      <c r="ECX2" s="2104"/>
      <c r="ECY2" s="2104"/>
      <c r="ECZ2" s="2104"/>
      <c r="EDA2" s="2104"/>
      <c r="EDB2" s="2104"/>
      <c r="EDC2" s="2104"/>
      <c r="EDD2" s="2104">
        <f>+'IN PHIẾU THU'!EDE2</f>
        <v>0</v>
      </c>
      <c r="EDE2" s="2104"/>
      <c r="EDF2" s="2104"/>
      <c r="EDG2" s="2104"/>
      <c r="EDH2" s="2104"/>
      <c r="EDI2" s="2104"/>
      <c r="EDJ2" s="2104"/>
      <c r="EDK2" s="2104"/>
      <c r="EDL2" s="2104">
        <f>+'IN PHIẾU THU'!EDM2</f>
        <v>0</v>
      </c>
      <c r="EDM2" s="2104"/>
      <c r="EDN2" s="2104"/>
      <c r="EDO2" s="2104"/>
      <c r="EDP2" s="2104"/>
      <c r="EDQ2" s="2104"/>
      <c r="EDR2" s="2104"/>
      <c r="EDS2" s="2104"/>
      <c r="EDT2" s="2104">
        <f>+'IN PHIẾU THU'!EDU2</f>
        <v>0</v>
      </c>
      <c r="EDU2" s="2104"/>
      <c r="EDV2" s="2104"/>
      <c r="EDW2" s="2104"/>
      <c r="EDX2" s="2104"/>
      <c r="EDY2" s="2104"/>
      <c r="EDZ2" s="2104"/>
      <c r="EEA2" s="2104"/>
      <c r="EEB2" s="2104">
        <f>+'IN PHIẾU THU'!EEC2</f>
        <v>0</v>
      </c>
      <c r="EEC2" s="2104"/>
      <c r="EED2" s="2104"/>
      <c r="EEE2" s="2104"/>
      <c r="EEF2" s="2104"/>
      <c r="EEG2" s="2104"/>
      <c r="EEH2" s="2104"/>
      <c r="EEI2" s="2104"/>
      <c r="EEJ2" s="2104">
        <f>+'IN PHIẾU THU'!EEK2</f>
        <v>0</v>
      </c>
      <c r="EEK2" s="2104"/>
      <c r="EEL2" s="2104"/>
      <c r="EEM2" s="2104"/>
      <c r="EEN2" s="2104"/>
      <c r="EEO2" s="2104"/>
      <c r="EEP2" s="2104"/>
      <c r="EEQ2" s="2104"/>
      <c r="EER2" s="2104">
        <f>+'IN PHIẾU THU'!EES2</f>
        <v>0</v>
      </c>
      <c r="EES2" s="2104"/>
      <c r="EET2" s="2104"/>
      <c r="EEU2" s="2104"/>
      <c r="EEV2" s="2104"/>
      <c r="EEW2" s="2104"/>
      <c r="EEX2" s="2104"/>
      <c r="EEY2" s="2104"/>
      <c r="EEZ2" s="2104">
        <f>+'IN PHIẾU THU'!EFA2</f>
        <v>0</v>
      </c>
      <c r="EFA2" s="2104"/>
      <c r="EFB2" s="2104"/>
      <c r="EFC2" s="2104"/>
      <c r="EFD2" s="2104"/>
      <c r="EFE2" s="2104"/>
      <c r="EFF2" s="2104"/>
      <c r="EFG2" s="2104"/>
      <c r="EFH2" s="2104">
        <f>+'IN PHIẾU THU'!EFI2</f>
        <v>0</v>
      </c>
      <c r="EFI2" s="2104"/>
      <c r="EFJ2" s="2104"/>
      <c r="EFK2" s="2104"/>
      <c r="EFL2" s="2104"/>
      <c r="EFM2" s="2104"/>
      <c r="EFN2" s="2104"/>
      <c r="EFO2" s="2104"/>
      <c r="EFP2" s="2104">
        <f>+'IN PHIẾU THU'!EFQ2</f>
        <v>0</v>
      </c>
      <c r="EFQ2" s="2104"/>
      <c r="EFR2" s="2104"/>
      <c r="EFS2" s="2104"/>
      <c r="EFT2" s="2104"/>
      <c r="EFU2" s="2104"/>
      <c r="EFV2" s="2104"/>
      <c r="EFW2" s="2104"/>
      <c r="EFX2" s="2104">
        <f>+'IN PHIẾU THU'!EFY2</f>
        <v>0</v>
      </c>
      <c r="EFY2" s="2104"/>
      <c r="EFZ2" s="2104"/>
      <c r="EGA2" s="2104"/>
      <c r="EGB2" s="2104"/>
      <c r="EGC2" s="2104"/>
      <c r="EGD2" s="2104"/>
      <c r="EGE2" s="2104"/>
      <c r="EGF2" s="2104">
        <f>+'IN PHIẾU THU'!EGG2</f>
        <v>0</v>
      </c>
      <c r="EGG2" s="2104"/>
      <c r="EGH2" s="2104"/>
      <c r="EGI2" s="2104"/>
      <c r="EGJ2" s="2104"/>
      <c r="EGK2" s="2104"/>
      <c r="EGL2" s="2104"/>
      <c r="EGM2" s="2104"/>
      <c r="EGN2" s="2104">
        <f>+'IN PHIẾU THU'!EGO2</f>
        <v>0</v>
      </c>
      <c r="EGO2" s="2104"/>
      <c r="EGP2" s="2104"/>
      <c r="EGQ2" s="2104"/>
      <c r="EGR2" s="2104"/>
      <c r="EGS2" s="2104"/>
      <c r="EGT2" s="2104"/>
      <c r="EGU2" s="2104"/>
      <c r="EGV2" s="2104">
        <f>+'IN PHIẾU THU'!EGW2</f>
        <v>0</v>
      </c>
      <c r="EGW2" s="2104"/>
      <c r="EGX2" s="2104"/>
      <c r="EGY2" s="2104"/>
      <c r="EGZ2" s="2104"/>
      <c r="EHA2" s="2104"/>
      <c r="EHB2" s="2104"/>
      <c r="EHC2" s="2104"/>
      <c r="EHD2" s="2104">
        <f>+'IN PHIẾU THU'!EHE2</f>
        <v>0</v>
      </c>
      <c r="EHE2" s="2104"/>
      <c r="EHF2" s="2104"/>
      <c r="EHG2" s="2104"/>
      <c r="EHH2" s="2104"/>
      <c r="EHI2" s="2104"/>
      <c r="EHJ2" s="2104"/>
      <c r="EHK2" s="2104"/>
      <c r="EHL2" s="2104">
        <f>+'IN PHIẾU THU'!EHM2</f>
        <v>0</v>
      </c>
      <c r="EHM2" s="2104"/>
      <c r="EHN2" s="2104"/>
      <c r="EHO2" s="2104"/>
      <c r="EHP2" s="2104"/>
      <c r="EHQ2" s="2104"/>
      <c r="EHR2" s="2104"/>
      <c r="EHS2" s="2104"/>
      <c r="EHT2" s="2104">
        <f>+'IN PHIẾU THU'!EHU2</f>
        <v>0</v>
      </c>
      <c r="EHU2" s="2104"/>
      <c r="EHV2" s="2104"/>
      <c r="EHW2" s="2104"/>
      <c r="EHX2" s="2104"/>
      <c r="EHY2" s="2104"/>
      <c r="EHZ2" s="2104"/>
      <c r="EIA2" s="2104"/>
      <c r="EIB2" s="2104">
        <f>+'IN PHIẾU THU'!EIC2</f>
        <v>0</v>
      </c>
      <c r="EIC2" s="2104"/>
      <c r="EID2" s="2104"/>
      <c r="EIE2" s="2104"/>
      <c r="EIF2" s="2104"/>
      <c r="EIG2" s="2104"/>
      <c r="EIH2" s="2104"/>
      <c r="EII2" s="2104"/>
      <c r="EIJ2" s="2104">
        <f>+'IN PHIẾU THU'!EIK2</f>
        <v>0</v>
      </c>
      <c r="EIK2" s="2104"/>
      <c r="EIL2" s="2104"/>
      <c r="EIM2" s="2104"/>
      <c r="EIN2" s="2104"/>
      <c r="EIO2" s="2104"/>
      <c r="EIP2" s="2104"/>
      <c r="EIQ2" s="2104"/>
      <c r="EIR2" s="2104">
        <f>+'IN PHIẾU THU'!EIS2</f>
        <v>0</v>
      </c>
      <c r="EIS2" s="2104"/>
      <c r="EIT2" s="2104"/>
      <c r="EIU2" s="2104"/>
      <c r="EIV2" s="2104"/>
      <c r="EIW2" s="2104"/>
      <c r="EIX2" s="2104"/>
      <c r="EIY2" s="2104"/>
      <c r="EIZ2" s="2104">
        <f>+'IN PHIẾU THU'!EJA2</f>
        <v>0</v>
      </c>
      <c r="EJA2" s="2104"/>
      <c r="EJB2" s="2104"/>
      <c r="EJC2" s="2104"/>
      <c r="EJD2" s="2104"/>
      <c r="EJE2" s="2104"/>
      <c r="EJF2" s="2104"/>
      <c r="EJG2" s="2104"/>
      <c r="EJH2" s="2104">
        <f>+'IN PHIẾU THU'!EJI2</f>
        <v>0</v>
      </c>
      <c r="EJI2" s="2104"/>
      <c r="EJJ2" s="2104"/>
      <c r="EJK2" s="2104"/>
      <c r="EJL2" s="2104"/>
      <c r="EJM2" s="2104"/>
      <c r="EJN2" s="2104"/>
      <c r="EJO2" s="2104"/>
      <c r="EJP2" s="2104">
        <f>+'IN PHIẾU THU'!EJQ2</f>
        <v>0</v>
      </c>
      <c r="EJQ2" s="2104"/>
      <c r="EJR2" s="2104"/>
      <c r="EJS2" s="2104"/>
      <c r="EJT2" s="2104"/>
      <c r="EJU2" s="2104"/>
      <c r="EJV2" s="2104"/>
      <c r="EJW2" s="2104"/>
      <c r="EJX2" s="2104">
        <f>+'IN PHIẾU THU'!EJY2</f>
        <v>0</v>
      </c>
      <c r="EJY2" s="2104"/>
      <c r="EJZ2" s="2104"/>
      <c r="EKA2" s="2104"/>
      <c r="EKB2" s="2104"/>
      <c r="EKC2" s="2104"/>
      <c r="EKD2" s="2104"/>
      <c r="EKE2" s="2104"/>
      <c r="EKF2" s="2104">
        <f>+'IN PHIẾU THU'!EKG2</f>
        <v>0</v>
      </c>
      <c r="EKG2" s="2104"/>
      <c r="EKH2" s="2104"/>
      <c r="EKI2" s="2104"/>
      <c r="EKJ2" s="2104"/>
      <c r="EKK2" s="2104"/>
      <c r="EKL2" s="2104"/>
      <c r="EKM2" s="2104"/>
      <c r="EKN2" s="2104">
        <f>+'IN PHIẾU THU'!EKO2</f>
        <v>0</v>
      </c>
      <c r="EKO2" s="2104"/>
      <c r="EKP2" s="2104"/>
      <c r="EKQ2" s="2104"/>
      <c r="EKR2" s="2104"/>
      <c r="EKS2" s="2104"/>
      <c r="EKT2" s="2104"/>
      <c r="EKU2" s="2104"/>
      <c r="EKV2" s="2104">
        <f>+'IN PHIẾU THU'!EKW2</f>
        <v>0</v>
      </c>
      <c r="EKW2" s="2104"/>
      <c r="EKX2" s="2104"/>
      <c r="EKY2" s="2104"/>
      <c r="EKZ2" s="2104"/>
      <c r="ELA2" s="2104"/>
      <c r="ELB2" s="2104"/>
      <c r="ELC2" s="2104"/>
      <c r="ELD2" s="2104">
        <f>+'IN PHIẾU THU'!ELE2</f>
        <v>0</v>
      </c>
      <c r="ELE2" s="2104"/>
      <c r="ELF2" s="2104"/>
      <c r="ELG2" s="2104"/>
      <c r="ELH2" s="2104"/>
      <c r="ELI2" s="2104"/>
      <c r="ELJ2" s="2104"/>
      <c r="ELK2" s="2104"/>
      <c r="ELL2" s="2104">
        <f>+'IN PHIẾU THU'!ELM2</f>
        <v>0</v>
      </c>
      <c r="ELM2" s="2104"/>
      <c r="ELN2" s="2104"/>
      <c r="ELO2" s="2104"/>
      <c r="ELP2" s="2104"/>
      <c r="ELQ2" s="2104"/>
      <c r="ELR2" s="2104"/>
      <c r="ELS2" s="2104"/>
      <c r="ELT2" s="2104">
        <f>+'IN PHIẾU THU'!ELU2</f>
        <v>0</v>
      </c>
      <c r="ELU2" s="2104"/>
      <c r="ELV2" s="2104"/>
      <c r="ELW2" s="2104"/>
      <c r="ELX2" s="2104"/>
      <c r="ELY2" s="2104"/>
      <c r="ELZ2" s="2104"/>
      <c r="EMA2" s="2104"/>
      <c r="EMB2" s="2104">
        <f>+'IN PHIẾU THU'!EMC2</f>
        <v>0</v>
      </c>
      <c r="EMC2" s="2104"/>
      <c r="EMD2" s="2104"/>
      <c r="EME2" s="2104"/>
      <c r="EMF2" s="2104"/>
      <c r="EMG2" s="2104"/>
      <c r="EMH2" s="2104"/>
      <c r="EMI2" s="2104"/>
      <c r="EMJ2" s="2104">
        <f>+'IN PHIẾU THU'!EMK2</f>
        <v>0</v>
      </c>
      <c r="EMK2" s="2104"/>
      <c r="EML2" s="2104"/>
      <c r="EMM2" s="2104"/>
      <c r="EMN2" s="2104"/>
      <c r="EMO2" s="2104"/>
      <c r="EMP2" s="2104"/>
      <c r="EMQ2" s="2104"/>
      <c r="EMR2" s="2104">
        <f>+'IN PHIẾU THU'!EMS2</f>
        <v>0</v>
      </c>
      <c r="EMS2" s="2104"/>
      <c r="EMT2" s="2104"/>
      <c r="EMU2" s="2104"/>
      <c r="EMV2" s="2104"/>
      <c r="EMW2" s="2104"/>
      <c r="EMX2" s="2104"/>
      <c r="EMY2" s="2104"/>
      <c r="EMZ2" s="2104">
        <f>+'IN PHIẾU THU'!ENA2</f>
        <v>0</v>
      </c>
      <c r="ENA2" s="2104"/>
      <c r="ENB2" s="2104"/>
      <c r="ENC2" s="2104"/>
      <c r="END2" s="2104"/>
      <c r="ENE2" s="2104"/>
      <c r="ENF2" s="2104"/>
      <c r="ENG2" s="2104"/>
      <c r="ENH2" s="2104">
        <f>+'IN PHIẾU THU'!ENI2</f>
        <v>0</v>
      </c>
      <c r="ENI2" s="2104"/>
      <c r="ENJ2" s="2104"/>
      <c r="ENK2" s="2104"/>
      <c r="ENL2" s="2104"/>
      <c r="ENM2" s="2104"/>
      <c r="ENN2" s="2104"/>
      <c r="ENO2" s="2104"/>
      <c r="ENP2" s="2104">
        <f>+'IN PHIẾU THU'!ENQ2</f>
        <v>0</v>
      </c>
      <c r="ENQ2" s="2104"/>
      <c r="ENR2" s="2104"/>
      <c r="ENS2" s="2104"/>
      <c r="ENT2" s="2104"/>
      <c r="ENU2" s="2104"/>
      <c r="ENV2" s="2104"/>
      <c r="ENW2" s="2104"/>
      <c r="ENX2" s="2104">
        <f>+'IN PHIẾU THU'!ENY2</f>
        <v>0</v>
      </c>
      <c r="ENY2" s="2104"/>
      <c r="ENZ2" s="2104"/>
      <c r="EOA2" s="2104"/>
      <c r="EOB2" s="2104"/>
      <c r="EOC2" s="2104"/>
      <c r="EOD2" s="2104"/>
      <c r="EOE2" s="2104"/>
      <c r="EOF2" s="2104">
        <f>+'IN PHIẾU THU'!EOG2</f>
        <v>0</v>
      </c>
      <c r="EOG2" s="2104"/>
      <c r="EOH2" s="2104"/>
      <c r="EOI2" s="2104"/>
      <c r="EOJ2" s="2104"/>
      <c r="EOK2" s="2104"/>
      <c r="EOL2" s="2104"/>
      <c r="EOM2" s="2104"/>
      <c r="EON2" s="2104">
        <f>+'IN PHIẾU THU'!EOO2</f>
        <v>0</v>
      </c>
      <c r="EOO2" s="2104"/>
      <c r="EOP2" s="2104"/>
      <c r="EOQ2" s="2104"/>
      <c r="EOR2" s="2104"/>
      <c r="EOS2" s="2104"/>
      <c r="EOT2" s="2104"/>
      <c r="EOU2" s="2104"/>
      <c r="EOV2" s="2104">
        <f>+'IN PHIẾU THU'!EOW2</f>
        <v>0</v>
      </c>
      <c r="EOW2" s="2104"/>
      <c r="EOX2" s="2104"/>
      <c r="EOY2" s="2104"/>
      <c r="EOZ2" s="2104"/>
      <c r="EPA2" s="2104"/>
      <c r="EPB2" s="2104"/>
      <c r="EPC2" s="2104"/>
      <c r="EPD2" s="2104">
        <f>+'IN PHIẾU THU'!EPE2</f>
        <v>0</v>
      </c>
      <c r="EPE2" s="2104"/>
      <c r="EPF2" s="2104"/>
      <c r="EPG2" s="2104"/>
      <c r="EPH2" s="2104"/>
      <c r="EPI2" s="2104"/>
      <c r="EPJ2" s="2104"/>
      <c r="EPK2" s="2104"/>
      <c r="EPL2" s="2104">
        <f>+'IN PHIẾU THU'!EPM2</f>
        <v>0</v>
      </c>
      <c r="EPM2" s="2104"/>
      <c r="EPN2" s="2104"/>
      <c r="EPO2" s="2104"/>
      <c r="EPP2" s="2104"/>
      <c r="EPQ2" s="2104"/>
      <c r="EPR2" s="2104"/>
      <c r="EPS2" s="2104"/>
      <c r="EPT2" s="2104">
        <f>+'IN PHIẾU THU'!EPU2</f>
        <v>0</v>
      </c>
      <c r="EPU2" s="2104"/>
      <c r="EPV2" s="2104"/>
      <c r="EPW2" s="2104"/>
      <c r="EPX2" s="2104"/>
      <c r="EPY2" s="2104"/>
      <c r="EPZ2" s="2104"/>
      <c r="EQA2" s="2104"/>
      <c r="EQB2" s="2104">
        <f>+'IN PHIẾU THU'!EQC2</f>
        <v>0</v>
      </c>
      <c r="EQC2" s="2104"/>
      <c r="EQD2" s="2104"/>
      <c r="EQE2" s="2104"/>
      <c r="EQF2" s="2104"/>
      <c r="EQG2" s="2104"/>
      <c r="EQH2" s="2104"/>
      <c r="EQI2" s="2104"/>
      <c r="EQJ2" s="2104">
        <f>+'IN PHIẾU THU'!EQK2</f>
        <v>0</v>
      </c>
      <c r="EQK2" s="2104"/>
      <c r="EQL2" s="2104"/>
      <c r="EQM2" s="2104"/>
      <c r="EQN2" s="2104"/>
      <c r="EQO2" s="2104"/>
      <c r="EQP2" s="2104"/>
      <c r="EQQ2" s="2104"/>
      <c r="EQR2" s="2104">
        <f>+'IN PHIẾU THU'!EQS2</f>
        <v>0</v>
      </c>
      <c r="EQS2" s="2104"/>
      <c r="EQT2" s="2104"/>
      <c r="EQU2" s="2104"/>
      <c r="EQV2" s="2104"/>
      <c r="EQW2" s="2104"/>
      <c r="EQX2" s="2104"/>
      <c r="EQY2" s="2104"/>
      <c r="EQZ2" s="2104">
        <f>+'IN PHIẾU THU'!ERA2</f>
        <v>0</v>
      </c>
      <c r="ERA2" s="2104"/>
      <c r="ERB2" s="2104"/>
      <c r="ERC2" s="2104"/>
      <c r="ERD2" s="2104"/>
      <c r="ERE2" s="2104"/>
      <c r="ERF2" s="2104"/>
      <c r="ERG2" s="2104"/>
      <c r="ERH2" s="2104">
        <f>+'IN PHIẾU THU'!ERI2</f>
        <v>0</v>
      </c>
      <c r="ERI2" s="2104"/>
      <c r="ERJ2" s="2104"/>
      <c r="ERK2" s="2104"/>
      <c r="ERL2" s="2104"/>
      <c r="ERM2" s="2104"/>
      <c r="ERN2" s="2104"/>
      <c r="ERO2" s="2104"/>
      <c r="ERP2" s="2104">
        <f>+'IN PHIẾU THU'!ERQ2</f>
        <v>0</v>
      </c>
      <c r="ERQ2" s="2104"/>
      <c r="ERR2" s="2104"/>
      <c r="ERS2" s="2104"/>
      <c r="ERT2" s="2104"/>
      <c r="ERU2" s="2104"/>
      <c r="ERV2" s="2104"/>
      <c r="ERW2" s="2104"/>
      <c r="ERX2" s="2104">
        <f>+'IN PHIẾU THU'!ERY2</f>
        <v>0</v>
      </c>
      <c r="ERY2" s="2104"/>
      <c r="ERZ2" s="2104"/>
      <c r="ESA2" s="2104"/>
      <c r="ESB2" s="2104"/>
      <c r="ESC2" s="2104"/>
      <c r="ESD2" s="2104"/>
      <c r="ESE2" s="2104"/>
      <c r="ESF2" s="2104">
        <f>+'IN PHIẾU THU'!ESG2</f>
        <v>0</v>
      </c>
      <c r="ESG2" s="2104"/>
      <c r="ESH2" s="2104"/>
      <c r="ESI2" s="2104"/>
      <c r="ESJ2" s="2104"/>
      <c r="ESK2" s="2104"/>
      <c r="ESL2" s="2104"/>
      <c r="ESM2" s="2104"/>
      <c r="ESN2" s="2104">
        <f>+'IN PHIẾU THU'!ESO2</f>
        <v>0</v>
      </c>
      <c r="ESO2" s="2104"/>
      <c r="ESP2" s="2104"/>
      <c r="ESQ2" s="2104"/>
      <c r="ESR2" s="2104"/>
      <c r="ESS2" s="2104"/>
      <c r="EST2" s="2104"/>
      <c r="ESU2" s="2104"/>
      <c r="ESV2" s="2104">
        <f>+'IN PHIẾU THU'!ESW2</f>
        <v>0</v>
      </c>
      <c r="ESW2" s="2104"/>
      <c r="ESX2" s="2104"/>
      <c r="ESY2" s="2104"/>
      <c r="ESZ2" s="2104"/>
      <c r="ETA2" s="2104"/>
      <c r="ETB2" s="2104"/>
      <c r="ETC2" s="2104"/>
      <c r="ETD2" s="2104">
        <f>+'IN PHIẾU THU'!ETE2</f>
        <v>0</v>
      </c>
      <c r="ETE2" s="2104"/>
      <c r="ETF2" s="2104"/>
      <c r="ETG2" s="2104"/>
      <c r="ETH2" s="2104"/>
      <c r="ETI2" s="2104"/>
      <c r="ETJ2" s="2104"/>
      <c r="ETK2" s="2104"/>
      <c r="ETL2" s="2104">
        <f>+'IN PHIẾU THU'!ETM2</f>
        <v>0</v>
      </c>
      <c r="ETM2" s="2104"/>
      <c r="ETN2" s="2104"/>
      <c r="ETO2" s="2104"/>
      <c r="ETP2" s="2104"/>
      <c r="ETQ2" s="2104"/>
      <c r="ETR2" s="2104"/>
      <c r="ETS2" s="2104"/>
      <c r="ETT2" s="2104">
        <f>+'IN PHIẾU THU'!ETU2</f>
        <v>0</v>
      </c>
      <c r="ETU2" s="2104"/>
      <c r="ETV2" s="2104"/>
      <c r="ETW2" s="2104"/>
      <c r="ETX2" s="2104"/>
      <c r="ETY2" s="2104"/>
      <c r="ETZ2" s="2104"/>
      <c r="EUA2" s="2104"/>
      <c r="EUB2" s="2104">
        <f>+'IN PHIẾU THU'!EUC2</f>
        <v>0</v>
      </c>
      <c r="EUC2" s="2104"/>
      <c r="EUD2" s="2104"/>
      <c r="EUE2" s="2104"/>
      <c r="EUF2" s="2104"/>
      <c r="EUG2" s="2104"/>
      <c r="EUH2" s="2104"/>
      <c r="EUI2" s="2104"/>
      <c r="EUJ2" s="2104">
        <f>+'IN PHIẾU THU'!EUK2</f>
        <v>0</v>
      </c>
      <c r="EUK2" s="2104"/>
      <c r="EUL2" s="2104"/>
      <c r="EUM2" s="2104"/>
      <c r="EUN2" s="2104"/>
      <c r="EUO2" s="2104"/>
      <c r="EUP2" s="2104"/>
      <c r="EUQ2" s="2104"/>
      <c r="EUR2" s="2104">
        <f>+'IN PHIẾU THU'!EUS2</f>
        <v>0</v>
      </c>
      <c r="EUS2" s="2104"/>
      <c r="EUT2" s="2104"/>
      <c r="EUU2" s="2104"/>
      <c r="EUV2" s="2104"/>
      <c r="EUW2" s="2104"/>
      <c r="EUX2" s="2104"/>
      <c r="EUY2" s="2104"/>
      <c r="EUZ2" s="2104">
        <f>+'IN PHIẾU THU'!EVA2</f>
        <v>0</v>
      </c>
      <c r="EVA2" s="2104"/>
      <c r="EVB2" s="2104"/>
      <c r="EVC2" s="2104"/>
      <c r="EVD2" s="2104"/>
      <c r="EVE2" s="2104"/>
      <c r="EVF2" s="2104"/>
      <c r="EVG2" s="2104"/>
      <c r="EVH2" s="2104">
        <f>+'IN PHIẾU THU'!EVI2</f>
        <v>0</v>
      </c>
      <c r="EVI2" s="2104"/>
      <c r="EVJ2" s="2104"/>
      <c r="EVK2" s="2104"/>
      <c r="EVL2" s="2104"/>
      <c r="EVM2" s="2104"/>
      <c r="EVN2" s="2104"/>
      <c r="EVO2" s="2104"/>
      <c r="EVP2" s="2104">
        <f>+'IN PHIẾU THU'!EVQ2</f>
        <v>0</v>
      </c>
      <c r="EVQ2" s="2104"/>
      <c r="EVR2" s="2104"/>
      <c r="EVS2" s="2104"/>
      <c r="EVT2" s="2104"/>
      <c r="EVU2" s="2104"/>
      <c r="EVV2" s="2104"/>
      <c r="EVW2" s="2104"/>
      <c r="EVX2" s="2104">
        <f>+'IN PHIẾU THU'!EVY2</f>
        <v>0</v>
      </c>
      <c r="EVY2" s="2104"/>
      <c r="EVZ2" s="2104"/>
      <c r="EWA2" s="2104"/>
      <c r="EWB2" s="2104"/>
      <c r="EWC2" s="2104"/>
      <c r="EWD2" s="2104"/>
      <c r="EWE2" s="2104"/>
      <c r="EWF2" s="2104">
        <f>+'IN PHIẾU THU'!EWG2</f>
        <v>0</v>
      </c>
      <c r="EWG2" s="2104"/>
      <c r="EWH2" s="2104"/>
      <c r="EWI2" s="2104"/>
      <c r="EWJ2" s="2104"/>
      <c r="EWK2" s="2104"/>
      <c r="EWL2" s="2104"/>
      <c r="EWM2" s="2104"/>
      <c r="EWN2" s="2104">
        <f>+'IN PHIẾU THU'!EWO2</f>
        <v>0</v>
      </c>
      <c r="EWO2" s="2104"/>
      <c r="EWP2" s="2104"/>
      <c r="EWQ2" s="2104"/>
      <c r="EWR2" s="2104"/>
      <c r="EWS2" s="2104"/>
      <c r="EWT2" s="2104"/>
      <c r="EWU2" s="2104"/>
      <c r="EWV2" s="2104">
        <f>+'IN PHIẾU THU'!EWW2</f>
        <v>0</v>
      </c>
      <c r="EWW2" s="2104"/>
      <c r="EWX2" s="2104"/>
      <c r="EWY2" s="2104"/>
      <c r="EWZ2" s="2104"/>
      <c r="EXA2" s="2104"/>
      <c r="EXB2" s="2104"/>
      <c r="EXC2" s="2104"/>
      <c r="EXD2" s="2104">
        <f>+'IN PHIẾU THU'!EXE2</f>
        <v>0</v>
      </c>
      <c r="EXE2" s="2104"/>
      <c r="EXF2" s="2104"/>
      <c r="EXG2" s="2104"/>
      <c r="EXH2" s="2104"/>
      <c r="EXI2" s="2104"/>
      <c r="EXJ2" s="2104"/>
      <c r="EXK2" s="2104"/>
      <c r="EXL2" s="2104">
        <f>+'IN PHIẾU THU'!EXM2</f>
        <v>0</v>
      </c>
      <c r="EXM2" s="2104"/>
      <c r="EXN2" s="2104"/>
      <c r="EXO2" s="2104"/>
      <c r="EXP2" s="2104"/>
      <c r="EXQ2" s="2104"/>
      <c r="EXR2" s="2104"/>
      <c r="EXS2" s="2104"/>
      <c r="EXT2" s="2104">
        <f>+'IN PHIẾU THU'!EXU2</f>
        <v>0</v>
      </c>
      <c r="EXU2" s="2104"/>
      <c r="EXV2" s="2104"/>
      <c r="EXW2" s="2104"/>
      <c r="EXX2" s="2104"/>
      <c r="EXY2" s="2104"/>
      <c r="EXZ2" s="2104"/>
      <c r="EYA2" s="2104"/>
      <c r="EYB2" s="2104">
        <f>+'IN PHIẾU THU'!EYC2</f>
        <v>0</v>
      </c>
      <c r="EYC2" s="2104"/>
      <c r="EYD2" s="2104"/>
      <c r="EYE2" s="2104"/>
      <c r="EYF2" s="2104"/>
      <c r="EYG2" s="2104"/>
      <c r="EYH2" s="2104"/>
      <c r="EYI2" s="2104"/>
      <c r="EYJ2" s="2104">
        <f>+'IN PHIẾU THU'!EYK2</f>
        <v>0</v>
      </c>
      <c r="EYK2" s="2104"/>
      <c r="EYL2" s="2104"/>
      <c r="EYM2" s="2104"/>
      <c r="EYN2" s="2104"/>
      <c r="EYO2" s="2104"/>
      <c r="EYP2" s="2104"/>
      <c r="EYQ2" s="2104"/>
      <c r="EYR2" s="2104">
        <f>+'IN PHIẾU THU'!EYS2</f>
        <v>0</v>
      </c>
      <c r="EYS2" s="2104"/>
      <c r="EYT2" s="2104"/>
      <c r="EYU2" s="2104"/>
      <c r="EYV2" s="2104"/>
      <c r="EYW2" s="2104"/>
      <c r="EYX2" s="2104"/>
      <c r="EYY2" s="2104"/>
      <c r="EYZ2" s="2104">
        <f>+'IN PHIẾU THU'!EZA2</f>
        <v>0</v>
      </c>
      <c r="EZA2" s="2104"/>
      <c r="EZB2" s="2104"/>
      <c r="EZC2" s="2104"/>
      <c r="EZD2" s="2104"/>
      <c r="EZE2" s="2104"/>
      <c r="EZF2" s="2104"/>
      <c r="EZG2" s="2104"/>
      <c r="EZH2" s="2104">
        <f>+'IN PHIẾU THU'!EZI2</f>
        <v>0</v>
      </c>
      <c r="EZI2" s="2104"/>
      <c r="EZJ2" s="2104"/>
      <c r="EZK2" s="2104"/>
      <c r="EZL2" s="2104"/>
      <c r="EZM2" s="2104"/>
      <c r="EZN2" s="2104"/>
      <c r="EZO2" s="2104"/>
      <c r="EZP2" s="2104">
        <f>+'IN PHIẾU THU'!EZQ2</f>
        <v>0</v>
      </c>
      <c r="EZQ2" s="2104"/>
      <c r="EZR2" s="2104"/>
      <c r="EZS2" s="2104"/>
      <c r="EZT2" s="2104"/>
      <c r="EZU2" s="2104"/>
      <c r="EZV2" s="2104"/>
      <c r="EZW2" s="2104"/>
      <c r="EZX2" s="2104">
        <f>+'IN PHIẾU THU'!EZY2</f>
        <v>0</v>
      </c>
      <c r="EZY2" s="2104"/>
      <c r="EZZ2" s="2104"/>
      <c r="FAA2" s="2104"/>
      <c r="FAB2" s="2104"/>
      <c r="FAC2" s="2104"/>
      <c r="FAD2" s="2104"/>
      <c r="FAE2" s="2104"/>
      <c r="FAF2" s="2104">
        <f>+'IN PHIẾU THU'!FAG2</f>
        <v>0</v>
      </c>
      <c r="FAG2" s="2104"/>
      <c r="FAH2" s="2104"/>
      <c r="FAI2" s="2104"/>
      <c r="FAJ2" s="2104"/>
      <c r="FAK2" s="2104"/>
      <c r="FAL2" s="2104"/>
      <c r="FAM2" s="2104"/>
      <c r="FAN2" s="2104">
        <f>+'IN PHIẾU THU'!FAO2</f>
        <v>0</v>
      </c>
      <c r="FAO2" s="2104"/>
      <c r="FAP2" s="2104"/>
      <c r="FAQ2" s="2104"/>
      <c r="FAR2" s="2104"/>
      <c r="FAS2" s="2104"/>
      <c r="FAT2" s="2104"/>
      <c r="FAU2" s="2104"/>
      <c r="FAV2" s="2104">
        <f>+'IN PHIẾU THU'!FAW2</f>
        <v>0</v>
      </c>
      <c r="FAW2" s="2104"/>
      <c r="FAX2" s="2104"/>
      <c r="FAY2" s="2104"/>
      <c r="FAZ2" s="2104"/>
      <c r="FBA2" s="2104"/>
      <c r="FBB2" s="2104"/>
      <c r="FBC2" s="2104"/>
      <c r="FBD2" s="2104">
        <f>+'IN PHIẾU THU'!FBE2</f>
        <v>0</v>
      </c>
      <c r="FBE2" s="2104"/>
      <c r="FBF2" s="2104"/>
      <c r="FBG2" s="2104"/>
      <c r="FBH2" s="2104"/>
      <c r="FBI2" s="2104"/>
      <c r="FBJ2" s="2104"/>
      <c r="FBK2" s="2104"/>
      <c r="FBL2" s="2104">
        <f>+'IN PHIẾU THU'!FBM2</f>
        <v>0</v>
      </c>
      <c r="FBM2" s="2104"/>
      <c r="FBN2" s="2104"/>
      <c r="FBO2" s="2104"/>
      <c r="FBP2" s="2104"/>
      <c r="FBQ2" s="2104"/>
      <c r="FBR2" s="2104"/>
      <c r="FBS2" s="2104"/>
      <c r="FBT2" s="2104">
        <f>+'IN PHIẾU THU'!FBU2</f>
        <v>0</v>
      </c>
      <c r="FBU2" s="2104"/>
      <c r="FBV2" s="2104"/>
      <c r="FBW2" s="2104"/>
      <c r="FBX2" s="2104"/>
      <c r="FBY2" s="2104"/>
      <c r="FBZ2" s="2104"/>
      <c r="FCA2" s="2104"/>
      <c r="FCB2" s="2104">
        <f>+'IN PHIẾU THU'!FCC2</f>
        <v>0</v>
      </c>
      <c r="FCC2" s="2104"/>
      <c r="FCD2" s="2104"/>
      <c r="FCE2" s="2104"/>
      <c r="FCF2" s="2104"/>
      <c r="FCG2" s="2104"/>
      <c r="FCH2" s="2104"/>
      <c r="FCI2" s="2104"/>
      <c r="FCJ2" s="2104">
        <f>+'IN PHIẾU THU'!FCK2</f>
        <v>0</v>
      </c>
      <c r="FCK2" s="2104"/>
      <c r="FCL2" s="2104"/>
      <c r="FCM2" s="2104"/>
      <c r="FCN2" s="2104"/>
      <c r="FCO2" s="2104"/>
      <c r="FCP2" s="2104"/>
      <c r="FCQ2" s="2104"/>
      <c r="FCR2" s="2104">
        <f>+'IN PHIẾU THU'!FCS2</f>
        <v>0</v>
      </c>
      <c r="FCS2" s="2104"/>
      <c r="FCT2" s="2104"/>
      <c r="FCU2" s="2104"/>
      <c r="FCV2" s="2104"/>
      <c r="FCW2" s="2104"/>
      <c r="FCX2" s="2104"/>
      <c r="FCY2" s="2104"/>
      <c r="FCZ2" s="2104">
        <f>+'IN PHIẾU THU'!FDA2</f>
        <v>0</v>
      </c>
      <c r="FDA2" s="2104"/>
      <c r="FDB2" s="2104"/>
      <c r="FDC2" s="2104"/>
      <c r="FDD2" s="2104"/>
      <c r="FDE2" s="2104"/>
      <c r="FDF2" s="2104"/>
      <c r="FDG2" s="2104"/>
      <c r="FDH2" s="2104">
        <f>+'IN PHIẾU THU'!FDI2</f>
        <v>0</v>
      </c>
      <c r="FDI2" s="2104"/>
      <c r="FDJ2" s="2104"/>
      <c r="FDK2" s="2104"/>
      <c r="FDL2" s="2104"/>
      <c r="FDM2" s="2104"/>
      <c r="FDN2" s="2104"/>
      <c r="FDO2" s="2104"/>
      <c r="FDP2" s="2104">
        <f>+'IN PHIẾU THU'!FDQ2</f>
        <v>0</v>
      </c>
      <c r="FDQ2" s="2104"/>
      <c r="FDR2" s="2104"/>
      <c r="FDS2" s="2104"/>
      <c r="FDT2" s="2104"/>
      <c r="FDU2" s="2104"/>
      <c r="FDV2" s="2104"/>
      <c r="FDW2" s="2104"/>
      <c r="FDX2" s="2104">
        <f>+'IN PHIẾU THU'!FDY2</f>
        <v>0</v>
      </c>
      <c r="FDY2" s="2104"/>
      <c r="FDZ2" s="2104"/>
      <c r="FEA2" s="2104"/>
      <c r="FEB2" s="2104"/>
      <c r="FEC2" s="2104"/>
      <c r="FED2" s="2104"/>
      <c r="FEE2" s="2104"/>
      <c r="FEF2" s="2104">
        <f>+'IN PHIẾU THU'!FEG2</f>
        <v>0</v>
      </c>
      <c r="FEG2" s="2104"/>
      <c r="FEH2" s="2104"/>
      <c r="FEI2" s="2104"/>
      <c r="FEJ2" s="2104"/>
      <c r="FEK2" s="2104"/>
      <c r="FEL2" s="2104"/>
      <c r="FEM2" s="2104"/>
      <c r="FEN2" s="2104">
        <f>+'IN PHIẾU THU'!FEO2</f>
        <v>0</v>
      </c>
      <c r="FEO2" s="2104"/>
      <c r="FEP2" s="2104"/>
      <c r="FEQ2" s="2104"/>
      <c r="FER2" s="2104"/>
      <c r="FES2" s="2104"/>
      <c r="FET2" s="2104"/>
      <c r="FEU2" s="2104"/>
      <c r="FEV2" s="2104">
        <f>+'IN PHIẾU THU'!FEW2</f>
        <v>0</v>
      </c>
      <c r="FEW2" s="2104"/>
      <c r="FEX2" s="2104"/>
      <c r="FEY2" s="2104"/>
      <c r="FEZ2" s="2104"/>
      <c r="FFA2" s="2104"/>
      <c r="FFB2" s="2104"/>
      <c r="FFC2" s="2104"/>
      <c r="FFD2" s="2104">
        <f>+'IN PHIẾU THU'!FFE2</f>
        <v>0</v>
      </c>
      <c r="FFE2" s="2104"/>
      <c r="FFF2" s="2104"/>
      <c r="FFG2" s="2104"/>
      <c r="FFH2" s="2104"/>
      <c r="FFI2" s="2104"/>
      <c r="FFJ2" s="2104"/>
      <c r="FFK2" s="2104"/>
      <c r="FFL2" s="2104">
        <f>+'IN PHIẾU THU'!FFM2</f>
        <v>0</v>
      </c>
      <c r="FFM2" s="2104"/>
      <c r="FFN2" s="2104"/>
      <c r="FFO2" s="2104"/>
      <c r="FFP2" s="2104"/>
      <c r="FFQ2" s="2104"/>
      <c r="FFR2" s="2104"/>
      <c r="FFS2" s="2104"/>
      <c r="FFT2" s="2104">
        <f>+'IN PHIẾU THU'!FFU2</f>
        <v>0</v>
      </c>
      <c r="FFU2" s="2104"/>
      <c r="FFV2" s="2104"/>
      <c r="FFW2" s="2104"/>
      <c r="FFX2" s="2104"/>
      <c r="FFY2" s="2104"/>
      <c r="FFZ2" s="2104"/>
      <c r="FGA2" s="2104"/>
      <c r="FGB2" s="2104">
        <f>+'IN PHIẾU THU'!FGC2</f>
        <v>0</v>
      </c>
      <c r="FGC2" s="2104"/>
      <c r="FGD2" s="2104"/>
      <c r="FGE2" s="2104"/>
      <c r="FGF2" s="2104"/>
      <c r="FGG2" s="2104"/>
      <c r="FGH2" s="2104"/>
      <c r="FGI2" s="2104"/>
      <c r="FGJ2" s="2104">
        <f>+'IN PHIẾU THU'!FGK2</f>
        <v>0</v>
      </c>
      <c r="FGK2" s="2104"/>
      <c r="FGL2" s="2104"/>
      <c r="FGM2" s="2104"/>
      <c r="FGN2" s="2104"/>
      <c r="FGO2" s="2104"/>
      <c r="FGP2" s="2104"/>
      <c r="FGQ2" s="2104"/>
      <c r="FGR2" s="2104">
        <f>+'IN PHIẾU THU'!FGS2</f>
        <v>0</v>
      </c>
      <c r="FGS2" s="2104"/>
      <c r="FGT2" s="2104"/>
      <c r="FGU2" s="2104"/>
      <c r="FGV2" s="2104"/>
      <c r="FGW2" s="2104"/>
      <c r="FGX2" s="2104"/>
      <c r="FGY2" s="2104"/>
      <c r="FGZ2" s="2104">
        <f>+'IN PHIẾU THU'!FHA2</f>
        <v>0</v>
      </c>
      <c r="FHA2" s="2104"/>
      <c r="FHB2" s="2104"/>
      <c r="FHC2" s="2104"/>
      <c r="FHD2" s="2104"/>
      <c r="FHE2" s="2104"/>
      <c r="FHF2" s="2104"/>
      <c r="FHG2" s="2104"/>
      <c r="FHH2" s="2104">
        <f>+'IN PHIẾU THU'!FHI2</f>
        <v>0</v>
      </c>
      <c r="FHI2" s="2104"/>
      <c r="FHJ2" s="2104"/>
      <c r="FHK2" s="2104"/>
      <c r="FHL2" s="2104"/>
      <c r="FHM2" s="2104"/>
      <c r="FHN2" s="2104"/>
      <c r="FHO2" s="2104"/>
      <c r="FHP2" s="2104">
        <f>+'IN PHIẾU THU'!FHQ2</f>
        <v>0</v>
      </c>
      <c r="FHQ2" s="2104"/>
      <c r="FHR2" s="2104"/>
      <c r="FHS2" s="2104"/>
      <c r="FHT2" s="2104"/>
      <c r="FHU2" s="2104"/>
      <c r="FHV2" s="2104"/>
      <c r="FHW2" s="2104"/>
      <c r="FHX2" s="2104">
        <f>+'IN PHIẾU THU'!FHY2</f>
        <v>0</v>
      </c>
      <c r="FHY2" s="2104"/>
      <c r="FHZ2" s="2104"/>
      <c r="FIA2" s="2104"/>
      <c r="FIB2" s="2104"/>
      <c r="FIC2" s="2104"/>
      <c r="FID2" s="2104"/>
      <c r="FIE2" s="2104"/>
      <c r="FIF2" s="2104">
        <f>+'IN PHIẾU THU'!FIG2</f>
        <v>0</v>
      </c>
      <c r="FIG2" s="2104"/>
      <c r="FIH2" s="2104"/>
      <c r="FII2" s="2104"/>
      <c r="FIJ2" s="2104"/>
      <c r="FIK2" s="2104"/>
      <c r="FIL2" s="2104"/>
      <c r="FIM2" s="2104"/>
      <c r="FIN2" s="2104">
        <f>+'IN PHIẾU THU'!FIO2</f>
        <v>0</v>
      </c>
      <c r="FIO2" s="2104"/>
      <c r="FIP2" s="2104"/>
      <c r="FIQ2" s="2104"/>
      <c r="FIR2" s="2104"/>
      <c r="FIS2" s="2104"/>
      <c r="FIT2" s="2104"/>
      <c r="FIU2" s="2104"/>
      <c r="FIV2" s="2104">
        <f>+'IN PHIẾU THU'!FIW2</f>
        <v>0</v>
      </c>
      <c r="FIW2" s="2104"/>
      <c r="FIX2" s="2104"/>
      <c r="FIY2" s="2104"/>
      <c r="FIZ2" s="2104"/>
      <c r="FJA2" s="2104"/>
      <c r="FJB2" s="2104"/>
      <c r="FJC2" s="2104"/>
      <c r="FJD2" s="2104">
        <f>+'IN PHIẾU THU'!FJE2</f>
        <v>0</v>
      </c>
      <c r="FJE2" s="2104"/>
      <c r="FJF2" s="2104"/>
      <c r="FJG2" s="2104"/>
      <c r="FJH2" s="2104"/>
      <c r="FJI2" s="2104"/>
      <c r="FJJ2" s="2104"/>
      <c r="FJK2" s="2104"/>
      <c r="FJL2" s="2104">
        <f>+'IN PHIẾU THU'!FJM2</f>
        <v>0</v>
      </c>
      <c r="FJM2" s="2104"/>
      <c r="FJN2" s="2104"/>
      <c r="FJO2" s="2104"/>
      <c r="FJP2" s="2104"/>
      <c r="FJQ2" s="2104"/>
      <c r="FJR2" s="2104"/>
      <c r="FJS2" s="2104"/>
      <c r="FJT2" s="2104">
        <f>+'IN PHIẾU THU'!FJU2</f>
        <v>0</v>
      </c>
      <c r="FJU2" s="2104"/>
      <c r="FJV2" s="2104"/>
      <c r="FJW2" s="2104"/>
      <c r="FJX2" s="2104"/>
      <c r="FJY2" s="2104"/>
      <c r="FJZ2" s="2104"/>
      <c r="FKA2" s="2104"/>
      <c r="FKB2" s="2104">
        <f>+'IN PHIẾU THU'!FKC2</f>
        <v>0</v>
      </c>
      <c r="FKC2" s="2104"/>
      <c r="FKD2" s="2104"/>
      <c r="FKE2" s="2104"/>
      <c r="FKF2" s="2104"/>
      <c r="FKG2" s="2104"/>
      <c r="FKH2" s="2104"/>
      <c r="FKI2" s="2104"/>
      <c r="FKJ2" s="2104">
        <f>+'IN PHIẾU THU'!FKK2</f>
        <v>0</v>
      </c>
      <c r="FKK2" s="2104"/>
      <c r="FKL2" s="2104"/>
      <c r="FKM2" s="2104"/>
      <c r="FKN2" s="2104"/>
      <c r="FKO2" s="2104"/>
      <c r="FKP2" s="2104"/>
      <c r="FKQ2" s="2104"/>
      <c r="FKR2" s="2104">
        <f>+'IN PHIẾU THU'!FKS2</f>
        <v>0</v>
      </c>
      <c r="FKS2" s="2104"/>
      <c r="FKT2" s="2104"/>
      <c r="FKU2" s="2104"/>
      <c r="FKV2" s="2104"/>
      <c r="FKW2" s="2104"/>
      <c r="FKX2" s="2104"/>
      <c r="FKY2" s="2104"/>
      <c r="FKZ2" s="2104">
        <f>+'IN PHIẾU THU'!FLA2</f>
        <v>0</v>
      </c>
      <c r="FLA2" s="2104"/>
      <c r="FLB2" s="2104"/>
      <c r="FLC2" s="2104"/>
      <c r="FLD2" s="2104"/>
      <c r="FLE2" s="2104"/>
      <c r="FLF2" s="2104"/>
      <c r="FLG2" s="2104"/>
      <c r="FLH2" s="2104">
        <f>+'IN PHIẾU THU'!FLI2</f>
        <v>0</v>
      </c>
      <c r="FLI2" s="2104"/>
      <c r="FLJ2" s="2104"/>
      <c r="FLK2" s="2104"/>
      <c r="FLL2" s="2104"/>
      <c r="FLM2" s="2104"/>
      <c r="FLN2" s="2104"/>
      <c r="FLO2" s="2104"/>
      <c r="FLP2" s="2104">
        <f>+'IN PHIẾU THU'!FLQ2</f>
        <v>0</v>
      </c>
      <c r="FLQ2" s="2104"/>
      <c r="FLR2" s="2104"/>
      <c r="FLS2" s="2104"/>
      <c r="FLT2" s="2104"/>
      <c r="FLU2" s="2104"/>
      <c r="FLV2" s="2104"/>
      <c r="FLW2" s="2104"/>
      <c r="FLX2" s="2104">
        <f>+'IN PHIẾU THU'!FLY2</f>
        <v>0</v>
      </c>
      <c r="FLY2" s="2104"/>
      <c r="FLZ2" s="2104"/>
      <c r="FMA2" s="2104"/>
      <c r="FMB2" s="2104"/>
      <c r="FMC2" s="2104"/>
      <c r="FMD2" s="2104"/>
      <c r="FME2" s="2104"/>
      <c r="FMF2" s="2104">
        <f>+'IN PHIẾU THU'!FMG2</f>
        <v>0</v>
      </c>
      <c r="FMG2" s="2104"/>
      <c r="FMH2" s="2104"/>
      <c r="FMI2" s="2104"/>
      <c r="FMJ2" s="2104"/>
      <c r="FMK2" s="2104"/>
      <c r="FML2" s="2104"/>
      <c r="FMM2" s="2104"/>
      <c r="FMN2" s="2104">
        <f>+'IN PHIẾU THU'!FMO2</f>
        <v>0</v>
      </c>
      <c r="FMO2" s="2104"/>
      <c r="FMP2" s="2104"/>
      <c r="FMQ2" s="2104"/>
      <c r="FMR2" s="2104"/>
      <c r="FMS2" s="2104"/>
      <c r="FMT2" s="2104"/>
      <c r="FMU2" s="2104"/>
      <c r="FMV2" s="2104">
        <f>+'IN PHIẾU THU'!FMW2</f>
        <v>0</v>
      </c>
      <c r="FMW2" s="2104"/>
      <c r="FMX2" s="2104"/>
      <c r="FMY2" s="2104"/>
      <c r="FMZ2" s="2104"/>
      <c r="FNA2" s="2104"/>
      <c r="FNB2" s="2104"/>
      <c r="FNC2" s="2104"/>
      <c r="FND2" s="2104">
        <f>+'IN PHIẾU THU'!FNE2</f>
        <v>0</v>
      </c>
      <c r="FNE2" s="2104"/>
      <c r="FNF2" s="2104"/>
      <c r="FNG2" s="2104"/>
      <c r="FNH2" s="2104"/>
      <c r="FNI2" s="2104"/>
      <c r="FNJ2" s="2104"/>
      <c r="FNK2" s="2104"/>
      <c r="FNL2" s="2104">
        <f>+'IN PHIẾU THU'!FNM2</f>
        <v>0</v>
      </c>
      <c r="FNM2" s="2104"/>
      <c r="FNN2" s="2104"/>
      <c r="FNO2" s="2104"/>
      <c r="FNP2" s="2104"/>
      <c r="FNQ2" s="2104"/>
      <c r="FNR2" s="2104"/>
      <c r="FNS2" s="2104"/>
      <c r="FNT2" s="2104">
        <f>+'IN PHIẾU THU'!FNU2</f>
        <v>0</v>
      </c>
      <c r="FNU2" s="2104"/>
      <c r="FNV2" s="2104"/>
      <c r="FNW2" s="2104"/>
      <c r="FNX2" s="2104"/>
      <c r="FNY2" s="2104"/>
      <c r="FNZ2" s="2104"/>
      <c r="FOA2" s="2104"/>
      <c r="FOB2" s="2104">
        <f>+'IN PHIẾU THU'!FOC2</f>
        <v>0</v>
      </c>
      <c r="FOC2" s="2104"/>
      <c r="FOD2" s="2104"/>
      <c r="FOE2" s="2104"/>
      <c r="FOF2" s="2104"/>
      <c r="FOG2" s="2104"/>
      <c r="FOH2" s="2104"/>
      <c r="FOI2" s="2104"/>
      <c r="FOJ2" s="2104">
        <f>+'IN PHIẾU THU'!FOK2</f>
        <v>0</v>
      </c>
      <c r="FOK2" s="2104"/>
      <c r="FOL2" s="2104"/>
      <c r="FOM2" s="2104"/>
      <c r="FON2" s="2104"/>
      <c r="FOO2" s="2104"/>
      <c r="FOP2" s="2104"/>
      <c r="FOQ2" s="2104"/>
      <c r="FOR2" s="2104">
        <f>+'IN PHIẾU THU'!FOS2</f>
        <v>0</v>
      </c>
      <c r="FOS2" s="2104"/>
      <c r="FOT2" s="2104"/>
      <c r="FOU2" s="2104"/>
      <c r="FOV2" s="2104"/>
      <c r="FOW2" s="2104"/>
      <c r="FOX2" s="2104"/>
      <c r="FOY2" s="2104"/>
      <c r="FOZ2" s="2104">
        <f>+'IN PHIẾU THU'!FPA2</f>
        <v>0</v>
      </c>
      <c r="FPA2" s="2104"/>
      <c r="FPB2" s="2104"/>
      <c r="FPC2" s="2104"/>
      <c r="FPD2" s="2104"/>
      <c r="FPE2" s="2104"/>
      <c r="FPF2" s="2104"/>
      <c r="FPG2" s="2104"/>
      <c r="FPH2" s="2104">
        <f>+'IN PHIẾU THU'!FPI2</f>
        <v>0</v>
      </c>
      <c r="FPI2" s="2104"/>
      <c r="FPJ2" s="2104"/>
      <c r="FPK2" s="2104"/>
      <c r="FPL2" s="2104"/>
      <c r="FPM2" s="2104"/>
      <c r="FPN2" s="2104"/>
      <c r="FPO2" s="2104"/>
      <c r="FPP2" s="2104">
        <f>+'IN PHIẾU THU'!FPQ2</f>
        <v>0</v>
      </c>
      <c r="FPQ2" s="2104"/>
      <c r="FPR2" s="2104"/>
      <c r="FPS2" s="2104"/>
      <c r="FPT2" s="2104"/>
      <c r="FPU2" s="2104"/>
      <c r="FPV2" s="2104"/>
      <c r="FPW2" s="2104"/>
      <c r="FPX2" s="2104">
        <f>+'IN PHIẾU THU'!FPY2</f>
        <v>0</v>
      </c>
      <c r="FPY2" s="2104"/>
      <c r="FPZ2" s="2104"/>
      <c r="FQA2" s="2104"/>
      <c r="FQB2" s="2104"/>
      <c r="FQC2" s="2104"/>
      <c r="FQD2" s="2104"/>
      <c r="FQE2" s="2104"/>
      <c r="FQF2" s="2104">
        <f>+'IN PHIẾU THU'!FQG2</f>
        <v>0</v>
      </c>
      <c r="FQG2" s="2104"/>
      <c r="FQH2" s="2104"/>
      <c r="FQI2" s="2104"/>
      <c r="FQJ2" s="2104"/>
      <c r="FQK2" s="2104"/>
      <c r="FQL2" s="2104"/>
      <c r="FQM2" s="2104"/>
      <c r="FQN2" s="2104">
        <f>+'IN PHIẾU THU'!FQO2</f>
        <v>0</v>
      </c>
      <c r="FQO2" s="2104"/>
      <c r="FQP2" s="2104"/>
      <c r="FQQ2" s="2104"/>
      <c r="FQR2" s="2104"/>
      <c r="FQS2" s="2104"/>
      <c r="FQT2" s="2104"/>
      <c r="FQU2" s="2104"/>
      <c r="FQV2" s="2104">
        <f>+'IN PHIẾU THU'!FQW2</f>
        <v>0</v>
      </c>
      <c r="FQW2" s="2104"/>
      <c r="FQX2" s="2104"/>
      <c r="FQY2" s="2104"/>
      <c r="FQZ2" s="2104"/>
      <c r="FRA2" s="2104"/>
      <c r="FRB2" s="2104"/>
      <c r="FRC2" s="2104"/>
      <c r="FRD2" s="2104">
        <f>+'IN PHIẾU THU'!FRE2</f>
        <v>0</v>
      </c>
      <c r="FRE2" s="2104"/>
      <c r="FRF2" s="2104"/>
      <c r="FRG2" s="2104"/>
      <c r="FRH2" s="2104"/>
      <c r="FRI2" s="2104"/>
      <c r="FRJ2" s="2104"/>
      <c r="FRK2" s="2104"/>
      <c r="FRL2" s="2104">
        <f>+'IN PHIẾU THU'!FRM2</f>
        <v>0</v>
      </c>
      <c r="FRM2" s="2104"/>
      <c r="FRN2" s="2104"/>
      <c r="FRO2" s="2104"/>
      <c r="FRP2" s="2104"/>
      <c r="FRQ2" s="2104"/>
      <c r="FRR2" s="2104"/>
      <c r="FRS2" s="2104"/>
      <c r="FRT2" s="2104">
        <f>+'IN PHIẾU THU'!FRU2</f>
        <v>0</v>
      </c>
      <c r="FRU2" s="2104"/>
      <c r="FRV2" s="2104"/>
      <c r="FRW2" s="2104"/>
      <c r="FRX2" s="2104"/>
      <c r="FRY2" s="2104"/>
      <c r="FRZ2" s="2104"/>
      <c r="FSA2" s="2104"/>
      <c r="FSB2" s="2104">
        <f>+'IN PHIẾU THU'!FSC2</f>
        <v>0</v>
      </c>
      <c r="FSC2" s="2104"/>
      <c r="FSD2" s="2104"/>
      <c r="FSE2" s="2104"/>
      <c r="FSF2" s="2104"/>
      <c r="FSG2" s="2104"/>
      <c r="FSH2" s="2104"/>
      <c r="FSI2" s="2104"/>
      <c r="FSJ2" s="2104">
        <f>+'IN PHIẾU THU'!FSK2</f>
        <v>0</v>
      </c>
      <c r="FSK2" s="2104"/>
      <c r="FSL2" s="2104"/>
      <c r="FSM2" s="2104"/>
      <c r="FSN2" s="2104"/>
      <c r="FSO2" s="2104"/>
      <c r="FSP2" s="2104"/>
      <c r="FSQ2" s="2104"/>
      <c r="FSR2" s="2104">
        <f>+'IN PHIẾU THU'!FSS2</f>
        <v>0</v>
      </c>
      <c r="FSS2" s="2104"/>
      <c r="FST2" s="2104"/>
      <c r="FSU2" s="2104"/>
      <c r="FSV2" s="2104"/>
      <c r="FSW2" s="2104"/>
      <c r="FSX2" s="2104"/>
      <c r="FSY2" s="2104"/>
      <c r="FSZ2" s="2104">
        <f>+'IN PHIẾU THU'!FTA2</f>
        <v>0</v>
      </c>
      <c r="FTA2" s="2104"/>
      <c r="FTB2" s="2104"/>
      <c r="FTC2" s="2104"/>
      <c r="FTD2" s="2104"/>
      <c r="FTE2" s="2104"/>
      <c r="FTF2" s="2104"/>
      <c r="FTG2" s="2104"/>
      <c r="FTH2" s="2104">
        <f>+'IN PHIẾU THU'!FTI2</f>
        <v>0</v>
      </c>
      <c r="FTI2" s="2104"/>
      <c r="FTJ2" s="2104"/>
      <c r="FTK2" s="2104"/>
      <c r="FTL2" s="2104"/>
      <c r="FTM2" s="2104"/>
      <c r="FTN2" s="2104"/>
      <c r="FTO2" s="2104"/>
      <c r="FTP2" s="2104">
        <f>+'IN PHIẾU THU'!FTQ2</f>
        <v>0</v>
      </c>
      <c r="FTQ2" s="2104"/>
      <c r="FTR2" s="2104"/>
      <c r="FTS2" s="2104"/>
      <c r="FTT2" s="2104"/>
      <c r="FTU2" s="2104"/>
      <c r="FTV2" s="2104"/>
      <c r="FTW2" s="2104"/>
      <c r="FTX2" s="2104">
        <f>+'IN PHIẾU THU'!FTY2</f>
        <v>0</v>
      </c>
      <c r="FTY2" s="2104"/>
      <c r="FTZ2" s="2104"/>
      <c r="FUA2" s="2104"/>
      <c r="FUB2" s="2104"/>
      <c r="FUC2" s="2104"/>
      <c r="FUD2" s="2104"/>
      <c r="FUE2" s="2104"/>
      <c r="FUF2" s="2104">
        <f>+'IN PHIẾU THU'!FUG2</f>
        <v>0</v>
      </c>
      <c r="FUG2" s="2104"/>
      <c r="FUH2" s="2104"/>
      <c r="FUI2" s="2104"/>
      <c r="FUJ2" s="2104"/>
      <c r="FUK2" s="2104"/>
      <c r="FUL2" s="2104"/>
      <c r="FUM2" s="2104"/>
      <c r="FUN2" s="2104">
        <f>+'IN PHIẾU THU'!FUO2</f>
        <v>0</v>
      </c>
      <c r="FUO2" s="2104"/>
      <c r="FUP2" s="2104"/>
      <c r="FUQ2" s="2104"/>
      <c r="FUR2" s="2104"/>
      <c r="FUS2" s="2104"/>
      <c r="FUT2" s="2104"/>
      <c r="FUU2" s="2104"/>
      <c r="FUV2" s="2104">
        <f>+'IN PHIẾU THU'!FUW2</f>
        <v>0</v>
      </c>
      <c r="FUW2" s="2104"/>
      <c r="FUX2" s="2104"/>
      <c r="FUY2" s="2104"/>
      <c r="FUZ2" s="2104"/>
      <c r="FVA2" s="2104"/>
      <c r="FVB2" s="2104"/>
      <c r="FVC2" s="2104"/>
      <c r="FVD2" s="2104">
        <f>+'IN PHIẾU THU'!FVE2</f>
        <v>0</v>
      </c>
      <c r="FVE2" s="2104"/>
      <c r="FVF2" s="2104"/>
      <c r="FVG2" s="2104"/>
      <c r="FVH2" s="2104"/>
      <c r="FVI2" s="2104"/>
      <c r="FVJ2" s="2104"/>
      <c r="FVK2" s="2104"/>
      <c r="FVL2" s="2104">
        <f>+'IN PHIẾU THU'!FVM2</f>
        <v>0</v>
      </c>
      <c r="FVM2" s="2104"/>
      <c r="FVN2" s="2104"/>
      <c r="FVO2" s="2104"/>
      <c r="FVP2" s="2104"/>
      <c r="FVQ2" s="2104"/>
      <c r="FVR2" s="2104"/>
      <c r="FVS2" s="2104"/>
      <c r="FVT2" s="2104">
        <f>+'IN PHIẾU THU'!FVU2</f>
        <v>0</v>
      </c>
      <c r="FVU2" s="2104"/>
      <c r="FVV2" s="2104"/>
      <c r="FVW2" s="2104"/>
      <c r="FVX2" s="2104"/>
      <c r="FVY2" s="2104"/>
      <c r="FVZ2" s="2104"/>
      <c r="FWA2" s="2104"/>
      <c r="FWB2" s="2104">
        <f>+'IN PHIẾU THU'!FWC2</f>
        <v>0</v>
      </c>
      <c r="FWC2" s="2104"/>
      <c r="FWD2" s="2104"/>
      <c r="FWE2" s="2104"/>
      <c r="FWF2" s="2104"/>
      <c r="FWG2" s="2104"/>
      <c r="FWH2" s="2104"/>
      <c r="FWI2" s="2104"/>
      <c r="FWJ2" s="2104">
        <f>+'IN PHIẾU THU'!FWK2</f>
        <v>0</v>
      </c>
      <c r="FWK2" s="2104"/>
      <c r="FWL2" s="2104"/>
      <c r="FWM2" s="2104"/>
      <c r="FWN2" s="2104"/>
      <c r="FWO2" s="2104"/>
      <c r="FWP2" s="2104"/>
      <c r="FWQ2" s="2104"/>
      <c r="FWR2" s="2104">
        <f>+'IN PHIẾU THU'!FWS2</f>
        <v>0</v>
      </c>
      <c r="FWS2" s="2104"/>
      <c r="FWT2" s="2104"/>
      <c r="FWU2" s="2104"/>
      <c r="FWV2" s="2104"/>
      <c r="FWW2" s="2104"/>
      <c r="FWX2" s="2104"/>
      <c r="FWY2" s="2104"/>
      <c r="FWZ2" s="2104">
        <f>+'IN PHIẾU THU'!FXA2</f>
        <v>0</v>
      </c>
      <c r="FXA2" s="2104"/>
      <c r="FXB2" s="2104"/>
      <c r="FXC2" s="2104"/>
      <c r="FXD2" s="2104"/>
      <c r="FXE2" s="2104"/>
      <c r="FXF2" s="2104"/>
      <c r="FXG2" s="2104"/>
      <c r="FXH2" s="2104">
        <f>+'IN PHIẾU THU'!FXI2</f>
        <v>0</v>
      </c>
      <c r="FXI2" s="2104"/>
      <c r="FXJ2" s="2104"/>
      <c r="FXK2" s="2104"/>
      <c r="FXL2" s="2104"/>
      <c r="FXM2" s="2104"/>
      <c r="FXN2" s="2104"/>
      <c r="FXO2" s="2104"/>
      <c r="FXP2" s="2104">
        <f>+'IN PHIẾU THU'!FXQ2</f>
        <v>0</v>
      </c>
      <c r="FXQ2" s="2104"/>
      <c r="FXR2" s="2104"/>
      <c r="FXS2" s="2104"/>
      <c r="FXT2" s="2104"/>
      <c r="FXU2" s="2104"/>
      <c r="FXV2" s="2104"/>
      <c r="FXW2" s="2104"/>
      <c r="FXX2" s="2104">
        <f>+'IN PHIẾU THU'!FXY2</f>
        <v>0</v>
      </c>
      <c r="FXY2" s="2104"/>
      <c r="FXZ2" s="2104"/>
      <c r="FYA2" s="2104"/>
      <c r="FYB2" s="2104"/>
      <c r="FYC2" s="2104"/>
      <c r="FYD2" s="2104"/>
      <c r="FYE2" s="2104"/>
      <c r="FYF2" s="2104">
        <f>+'IN PHIẾU THU'!FYG2</f>
        <v>0</v>
      </c>
      <c r="FYG2" s="2104"/>
      <c r="FYH2" s="2104"/>
      <c r="FYI2" s="2104"/>
      <c r="FYJ2" s="2104"/>
      <c r="FYK2" s="2104"/>
      <c r="FYL2" s="2104"/>
      <c r="FYM2" s="2104"/>
      <c r="FYN2" s="2104">
        <f>+'IN PHIẾU THU'!FYO2</f>
        <v>0</v>
      </c>
      <c r="FYO2" s="2104"/>
      <c r="FYP2" s="2104"/>
      <c r="FYQ2" s="2104"/>
      <c r="FYR2" s="2104"/>
      <c r="FYS2" s="2104"/>
      <c r="FYT2" s="2104"/>
      <c r="FYU2" s="2104"/>
      <c r="FYV2" s="2104">
        <f>+'IN PHIẾU THU'!FYW2</f>
        <v>0</v>
      </c>
      <c r="FYW2" s="2104"/>
      <c r="FYX2" s="2104"/>
      <c r="FYY2" s="2104"/>
      <c r="FYZ2" s="2104"/>
      <c r="FZA2" s="2104"/>
      <c r="FZB2" s="2104"/>
      <c r="FZC2" s="2104"/>
      <c r="FZD2" s="2104">
        <f>+'IN PHIẾU THU'!FZE2</f>
        <v>0</v>
      </c>
      <c r="FZE2" s="2104"/>
      <c r="FZF2" s="2104"/>
      <c r="FZG2" s="2104"/>
      <c r="FZH2" s="2104"/>
      <c r="FZI2" s="2104"/>
      <c r="FZJ2" s="2104"/>
      <c r="FZK2" s="2104"/>
      <c r="FZL2" s="2104">
        <f>+'IN PHIẾU THU'!FZM2</f>
        <v>0</v>
      </c>
      <c r="FZM2" s="2104"/>
      <c r="FZN2" s="2104"/>
      <c r="FZO2" s="2104"/>
      <c r="FZP2" s="2104"/>
      <c r="FZQ2" s="2104"/>
      <c r="FZR2" s="2104"/>
      <c r="FZS2" s="2104"/>
      <c r="FZT2" s="2104">
        <f>+'IN PHIẾU THU'!FZU2</f>
        <v>0</v>
      </c>
      <c r="FZU2" s="2104"/>
      <c r="FZV2" s="2104"/>
      <c r="FZW2" s="2104"/>
      <c r="FZX2" s="2104"/>
      <c r="FZY2" s="2104"/>
      <c r="FZZ2" s="2104"/>
      <c r="GAA2" s="2104"/>
      <c r="GAB2" s="2104">
        <f>+'IN PHIẾU THU'!GAC2</f>
        <v>0</v>
      </c>
      <c r="GAC2" s="2104"/>
      <c r="GAD2" s="2104"/>
      <c r="GAE2" s="2104"/>
      <c r="GAF2" s="2104"/>
      <c r="GAG2" s="2104"/>
      <c r="GAH2" s="2104"/>
      <c r="GAI2" s="2104"/>
      <c r="GAJ2" s="2104">
        <f>+'IN PHIẾU THU'!GAK2</f>
        <v>0</v>
      </c>
      <c r="GAK2" s="2104"/>
      <c r="GAL2" s="2104"/>
      <c r="GAM2" s="2104"/>
      <c r="GAN2" s="2104"/>
      <c r="GAO2" s="2104"/>
      <c r="GAP2" s="2104"/>
      <c r="GAQ2" s="2104"/>
      <c r="GAR2" s="2104">
        <f>+'IN PHIẾU THU'!GAS2</f>
        <v>0</v>
      </c>
      <c r="GAS2" s="2104"/>
      <c r="GAT2" s="2104"/>
      <c r="GAU2" s="2104"/>
      <c r="GAV2" s="2104"/>
      <c r="GAW2" s="2104"/>
      <c r="GAX2" s="2104"/>
      <c r="GAY2" s="2104"/>
      <c r="GAZ2" s="2104">
        <f>+'IN PHIẾU THU'!GBA2</f>
        <v>0</v>
      </c>
      <c r="GBA2" s="2104"/>
      <c r="GBB2" s="2104"/>
      <c r="GBC2" s="2104"/>
      <c r="GBD2" s="2104"/>
      <c r="GBE2" s="2104"/>
      <c r="GBF2" s="2104"/>
      <c r="GBG2" s="2104"/>
      <c r="GBH2" s="2104">
        <f>+'IN PHIẾU THU'!GBI2</f>
        <v>0</v>
      </c>
      <c r="GBI2" s="2104"/>
      <c r="GBJ2" s="2104"/>
      <c r="GBK2" s="2104"/>
      <c r="GBL2" s="2104"/>
      <c r="GBM2" s="2104"/>
      <c r="GBN2" s="2104"/>
      <c r="GBO2" s="2104"/>
      <c r="GBP2" s="2104">
        <f>+'IN PHIẾU THU'!GBQ2</f>
        <v>0</v>
      </c>
      <c r="GBQ2" s="2104"/>
      <c r="GBR2" s="2104"/>
      <c r="GBS2" s="2104"/>
      <c r="GBT2" s="2104"/>
      <c r="GBU2" s="2104"/>
      <c r="GBV2" s="2104"/>
      <c r="GBW2" s="2104"/>
      <c r="GBX2" s="2104">
        <f>+'IN PHIẾU THU'!GBY2</f>
        <v>0</v>
      </c>
      <c r="GBY2" s="2104"/>
      <c r="GBZ2" s="2104"/>
      <c r="GCA2" s="2104"/>
      <c r="GCB2" s="2104"/>
      <c r="GCC2" s="2104"/>
      <c r="GCD2" s="2104"/>
      <c r="GCE2" s="2104"/>
      <c r="GCF2" s="2104">
        <f>+'IN PHIẾU THU'!GCG2</f>
        <v>0</v>
      </c>
      <c r="GCG2" s="2104"/>
      <c r="GCH2" s="2104"/>
      <c r="GCI2" s="2104"/>
      <c r="GCJ2" s="2104"/>
      <c r="GCK2" s="2104"/>
      <c r="GCL2" s="2104"/>
      <c r="GCM2" s="2104"/>
      <c r="GCN2" s="2104">
        <f>+'IN PHIẾU THU'!GCO2</f>
        <v>0</v>
      </c>
      <c r="GCO2" s="2104"/>
      <c r="GCP2" s="2104"/>
      <c r="GCQ2" s="2104"/>
      <c r="GCR2" s="2104"/>
      <c r="GCS2" s="2104"/>
      <c r="GCT2" s="2104"/>
      <c r="GCU2" s="2104"/>
      <c r="GCV2" s="2104">
        <f>+'IN PHIẾU THU'!GCW2</f>
        <v>0</v>
      </c>
      <c r="GCW2" s="2104"/>
      <c r="GCX2" s="2104"/>
      <c r="GCY2" s="2104"/>
      <c r="GCZ2" s="2104"/>
      <c r="GDA2" s="2104"/>
      <c r="GDB2" s="2104"/>
      <c r="GDC2" s="2104"/>
      <c r="GDD2" s="2104">
        <f>+'IN PHIẾU THU'!GDE2</f>
        <v>0</v>
      </c>
      <c r="GDE2" s="2104"/>
      <c r="GDF2" s="2104"/>
      <c r="GDG2" s="2104"/>
      <c r="GDH2" s="2104"/>
      <c r="GDI2" s="2104"/>
      <c r="GDJ2" s="2104"/>
      <c r="GDK2" s="2104"/>
      <c r="GDL2" s="2104">
        <f>+'IN PHIẾU THU'!GDM2</f>
        <v>0</v>
      </c>
      <c r="GDM2" s="2104"/>
      <c r="GDN2" s="2104"/>
      <c r="GDO2" s="2104"/>
      <c r="GDP2" s="2104"/>
      <c r="GDQ2" s="2104"/>
      <c r="GDR2" s="2104"/>
      <c r="GDS2" s="2104"/>
      <c r="GDT2" s="2104">
        <f>+'IN PHIẾU THU'!GDU2</f>
        <v>0</v>
      </c>
      <c r="GDU2" s="2104"/>
      <c r="GDV2" s="2104"/>
      <c r="GDW2" s="2104"/>
      <c r="GDX2" s="2104"/>
      <c r="GDY2" s="2104"/>
      <c r="GDZ2" s="2104"/>
      <c r="GEA2" s="2104"/>
      <c r="GEB2" s="2104">
        <f>+'IN PHIẾU THU'!GEC2</f>
        <v>0</v>
      </c>
      <c r="GEC2" s="2104"/>
      <c r="GED2" s="2104"/>
      <c r="GEE2" s="2104"/>
      <c r="GEF2" s="2104"/>
      <c r="GEG2" s="2104"/>
      <c r="GEH2" s="2104"/>
      <c r="GEI2" s="2104"/>
      <c r="GEJ2" s="2104">
        <f>+'IN PHIẾU THU'!GEK2</f>
        <v>0</v>
      </c>
      <c r="GEK2" s="2104"/>
      <c r="GEL2" s="2104"/>
      <c r="GEM2" s="2104"/>
      <c r="GEN2" s="2104"/>
      <c r="GEO2" s="2104"/>
      <c r="GEP2" s="2104"/>
      <c r="GEQ2" s="2104"/>
      <c r="GER2" s="2104">
        <f>+'IN PHIẾU THU'!GES2</f>
        <v>0</v>
      </c>
      <c r="GES2" s="2104"/>
      <c r="GET2" s="2104"/>
      <c r="GEU2" s="2104"/>
      <c r="GEV2" s="2104"/>
      <c r="GEW2" s="2104"/>
      <c r="GEX2" s="2104"/>
      <c r="GEY2" s="2104"/>
      <c r="GEZ2" s="2104">
        <f>+'IN PHIẾU THU'!GFA2</f>
        <v>0</v>
      </c>
      <c r="GFA2" s="2104"/>
      <c r="GFB2" s="2104"/>
      <c r="GFC2" s="2104"/>
      <c r="GFD2" s="2104"/>
      <c r="GFE2" s="2104"/>
      <c r="GFF2" s="2104"/>
      <c r="GFG2" s="2104"/>
      <c r="GFH2" s="2104">
        <f>+'IN PHIẾU THU'!GFI2</f>
        <v>0</v>
      </c>
      <c r="GFI2" s="2104"/>
      <c r="GFJ2" s="2104"/>
      <c r="GFK2" s="2104"/>
      <c r="GFL2" s="2104"/>
      <c r="GFM2" s="2104"/>
      <c r="GFN2" s="2104"/>
      <c r="GFO2" s="2104"/>
      <c r="GFP2" s="2104">
        <f>+'IN PHIẾU THU'!GFQ2</f>
        <v>0</v>
      </c>
      <c r="GFQ2" s="2104"/>
      <c r="GFR2" s="2104"/>
      <c r="GFS2" s="2104"/>
      <c r="GFT2" s="2104"/>
      <c r="GFU2" s="2104"/>
      <c r="GFV2" s="2104"/>
      <c r="GFW2" s="2104"/>
      <c r="GFX2" s="2104">
        <f>+'IN PHIẾU THU'!GFY2</f>
        <v>0</v>
      </c>
      <c r="GFY2" s="2104"/>
      <c r="GFZ2" s="2104"/>
      <c r="GGA2" s="2104"/>
      <c r="GGB2" s="2104"/>
      <c r="GGC2" s="2104"/>
      <c r="GGD2" s="2104"/>
      <c r="GGE2" s="2104"/>
      <c r="GGF2" s="2104">
        <f>+'IN PHIẾU THU'!GGG2</f>
        <v>0</v>
      </c>
      <c r="GGG2" s="2104"/>
      <c r="GGH2" s="2104"/>
      <c r="GGI2" s="2104"/>
      <c r="GGJ2" s="2104"/>
      <c r="GGK2" s="2104"/>
      <c r="GGL2" s="2104"/>
      <c r="GGM2" s="2104"/>
      <c r="GGN2" s="2104">
        <f>+'IN PHIẾU THU'!GGO2</f>
        <v>0</v>
      </c>
      <c r="GGO2" s="2104"/>
      <c r="GGP2" s="2104"/>
      <c r="GGQ2" s="2104"/>
      <c r="GGR2" s="2104"/>
      <c r="GGS2" s="2104"/>
      <c r="GGT2" s="2104"/>
      <c r="GGU2" s="2104"/>
      <c r="GGV2" s="2104">
        <f>+'IN PHIẾU THU'!GGW2</f>
        <v>0</v>
      </c>
      <c r="GGW2" s="2104"/>
      <c r="GGX2" s="2104"/>
      <c r="GGY2" s="2104"/>
      <c r="GGZ2" s="2104"/>
      <c r="GHA2" s="2104"/>
      <c r="GHB2" s="2104"/>
      <c r="GHC2" s="2104"/>
      <c r="GHD2" s="2104">
        <f>+'IN PHIẾU THU'!GHE2</f>
        <v>0</v>
      </c>
      <c r="GHE2" s="2104"/>
      <c r="GHF2" s="2104"/>
      <c r="GHG2" s="2104"/>
      <c r="GHH2" s="2104"/>
      <c r="GHI2" s="2104"/>
      <c r="GHJ2" s="2104"/>
      <c r="GHK2" s="2104"/>
      <c r="GHL2" s="2104">
        <f>+'IN PHIẾU THU'!GHM2</f>
        <v>0</v>
      </c>
      <c r="GHM2" s="2104"/>
      <c r="GHN2" s="2104"/>
      <c r="GHO2" s="2104"/>
      <c r="GHP2" s="2104"/>
      <c r="GHQ2" s="2104"/>
      <c r="GHR2" s="2104"/>
      <c r="GHS2" s="2104"/>
      <c r="GHT2" s="2104">
        <f>+'IN PHIẾU THU'!GHU2</f>
        <v>0</v>
      </c>
      <c r="GHU2" s="2104"/>
      <c r="GHV2" s="2104"/>
      <c r="GHW2" s="2104"/>
      <c r="GHX2" s="2104"/>
      <c r="GHY2" s="2104"/>
      <c r="GHZ2" s="2104"/>
      <c r="GIA2" s="2104"/>
      <c r="GIB2" s="2104">
        <f>+'IN PHIẾU THU'!GIC2</f>
        <v>0</v>
      </c>
      <c r="GIC2" s="2104"/>
      <c r="GID2" s="2104"/>
      <c r="GIE2" s="2104"/>
      <c r="GIF2" s="2104"/>
      <c r="GIG2" s="2104"/>
      <c r="GIH2" s="2104"/>
      <c r="GII2" s="2104"/>
      <c r="GIJ2" s="2104">
        <f>+'IN PHIẾU THU'!GIK2</f>
        <v>0</v>
      </c>
      <c r="GIK2" s="2104"/>
      <c r="GIL2" s="2104"/>
      <c r="GIM2" s="2104"/>
      <c r="GIN2" s="2104"/>
      <c r="GIO2" s="2104"/>
      <c r="GIP2" s="2104"/>
      <c r="GIQ2" s="2104"/>
      <c r="GIR2" s="2104">
        <f>+'IN PHIẾU THU'!GIS2</f>
        <v>0</v>
      </c>
      <c r="GIS2" s="2104"/>
      <c r="GIT2" s="2104"/>
      <c r="GIU2" s="2104"/>
      <c r="GIV2" s="2104"/>
      <c r="GIW2" s="2104"/>
      <c r="GIX2" s="2104"/>
      <c r="GIY2" s="2104"/>
      <c r="GIZ2" s="2104">
        <f>+'IN PHIẾU THU'!GJA2</f>
        <v>0</v>
      </c>
      <c r="GJA2" s="2104"/>
      <c r="GJB2" s="2104"/>
      <c r="GJC2" s="2104"/>
      <c r="GJD2" s="2104"/>
      <c r="GJE2" s="2104"/>
      <c r="GJF2" s="2104"/>
      <c r="GJG2" s="2104"/>
      <c r="GJH2" s="2104">
        <f>+'IN PHIẾU THU'!GJI2</f>
        <v>0</v>
      </c>
      <c r="GJI2" s="2104"/>
      <c r="GJJ2" s="2104"/>
      <c r="GJK2" s="2104"/>
      <c r="GJL2" s="2104"/>
      <c r="GJM2" s="2104"/>
      <c r="GJN2" s="2104"/>
      <c r="GJO2" s="2104"/>
      <c r="GJP2" s="2104">
        <f>+'IN PHIẾU THU'!GJQ2</f>
        <v>0</v>
      </c>
      <c r="GJQ2" s="2104"/>
      <c r="GJR2" s="2104"/>
      <c r="GJS2" s="2104"/>
      <c r="GJT2" s="2104"/>
      <c r="GJU2" s="2104"/>
      <c r="GJV2" s="2104"/>
      <c r="GJW2" s="2104"/>
      <c r="GJX2" s="2104">
        <f>+'IN PHIẾU THU'!GJY2</f>
        <v>0</v>
      </c>
      <c r="GJY2" s="2104"/>
      <c r="GJZ2" s="2104"/>
      <c r="GKA2" s="2104"/>
      <c r="GKB2" s="2104"/>
      <c r="GKC2" s="2104"/>
      <c r="GKD2" s="2104"/>
      <c r="GKE2" s="2104"/>
      <c r="GKF2" s="2104">
        <f>+'IN PHIẾU THU'!GKG2</f>
        <v>0</v>
      </c>
      <c r="GKG2" s="2104"/>
      <c r="GKH2" s="2104"/>
      <c r="GKI2" s="2104"/>
      <c r="GKJ2" s="2104"/>
      <c r="GKK2" s="2104"/>
      <c r="GKL2" s="2104"/>
      <c r="GKM2" s="2104"/>
      <c r="GKN2" s="2104">
        <f>+'IN PHIẾU THU'!GKO2</f>
        <v>0</v>
      </c>
      <c r="GKO2" s="2104"/>
      <c r="GKP2" s="2104"/>
      <c r="GKQ2" s="2104"/>
      <c r="GKR2" s="2104"/>
      <c r="GKS2" s="2104"/>
      <c r="GKT2" s="2104"/>
      <c r="GKU2" s="2104"/>
      <c r="GKV2" s="2104">
        <f>+'IN PHIẾU THU'!GKW2</f>
        <v>0</v>
      </c>
      <c r="GKW2" s="2104"/>
      <c r="GKX2" s="2104"/>
      <c r="GKY2" s="2104"/>
      <c r="GKZ2" s="2104"/>
      <c r="GLA2" s="2104"/>
      <c r="GLB2" s="2104"/>
      <c r="GLC2" s="2104"/>
      <c r="GLD2" s="2104">
        <f>+'IN PHIẾU THU'!GLE2</f>
        <v>0</v>
      </c>
      <c r="GLE2" s="2104"/>
      <c r="GLF2" s="2104"/>
      <c r="GLG2" s="2104"/>
      <c r="GLH2" s="2104"/>
      <c r="GLI2" s="2104"/>
      <c r="GLJ2" s="2104"/>
      <c r="GLK2" s="2104"/>
      <c r="GLL2" s="2104">
        <f>+'IN PHIẾU THU'!GLM2</f>
        <v>0</v>
      </c>
      <c r="GLM2" s="2104"/>
      <c r="GLN2" s="2104"/>
      <c r="GLO2" s="2104"/>
      <c r="GLP2" s="2104"/>
      <c r="GLQ2" s="2104"/>
      <c r="GLR2" s="2104"/>
      <c r="GLS2" s="2104"/>
      <c r="GLT2" s="2104">
        <f>+'IN PHIẾU THU'!GLU2</f>
        <v>0</v>
      </c>
      <c r="GLU2" s="2104"/>
      <c r="GLV2" s="2104"/>
      <c r="GLW2" s="2104"/>
      <c r="GLX2" s="2104"/>
      <c r="GLY2" s="2104"/>
      <c r="GLZ2" s="2104"/>
      <c r="GMA2" s="2104"/>
      <c r="GMB2" s="2104">
        <f>+'IN PHIẾU THU'!GMC2</f>
        <v>0</v>
      </c>
      <c r="GMC2" s="2104"/>
      <c r="GMD2" s="2104"/>
      <c r="GME2" s="2104"/>
      <c r="GMF2" s="2104"/>
      <c r="GMG2" s="2104"/>
      <c r="GMH2" s="2104"/>
      <c r="GMI2" s="2104"/>
      <c r="GMJ2" s="2104">
        <f>+'IN PHIẾU THU'!GMK2</f>
        <v>0</v>
      </c>
      <c r="GMK2" s="2104"/>
      <c r="GML2" s="2104"/>
      <c r="GMM2" s="2104"/>
      <c r="GMN2" s="2104"/>
      <c r="GMO2" s="2104"/>
      <c r="GMP2" s="2104"/>
      <c r="GMQ2" s="2104"/>
      <c r="GMR2" s="2104">
        <f>+'IN PHIẾU THU'!GMS2</f>
        <v>0</v>
      </c>
      <c r="GMS2" s="2104"/>
      <c r="GMT2" s="2104"/>
      <c r="GMU2" s="2104"/>
      <c r="GMV2" s="2104"/>
      <c r="GMW2" s="2104"/>
      <c r="GMX2" s="2104"/>
      <c r="GMY2" s="2104"/>
      <c r="GMZ2" s="2104">
        <f>+'IN PHIẾU THU'!GNA2</f>
        <v>0</v>
      </c>
      <c r="GNA2" s="2104"/>
      <c r="GNB2" s="2104"/>
      <c r="GNC2" s="2104"/>
      <c r="GND2" s="2104"/>
      <c r="GNE2" s="2104"/>
      <c r="GNF2" s="2104"/>
      <c r="GNG2" s="2104"/>
      <c r="GNH2" s="2104">
        <f>+'IN PHIẾU THU'!GNI2</f>
        <v>0</v>
      </c>
      <c r="GNI2" s="2104"/>
      <c r="GNJ2" s="2104"/>
      <c r="GNK2" s="2104"/>
      <c r="GNL2" s="2104"/>
      <c r="GNM2" s="2104"/>
      <c r="GNN2" s="2104"/>
      <c r="GNO2" s="2104"/>
      <c r="GNP2" s="2104">
        <f>+'IN PHIẾU THU'!GNQ2</f>
        <v>0</v>
      </c>
      <c r="GNQ2" s="2104"/>
      <c r="GNR2" s="2104"/>
      <c r="GNS2" s="2104"/>
      <c r="GNT2" s="2104"/>
      <c r="GNU2" s="2104"/>
      <c r="GNV2" s="2104"/>
      <c r="GNW2" s="2104"/>
      <c r="GNX2" s="2104">
        <f>+'IN PHIẾU THU'!GNY2</f>
        <v>0</v>
      </c>
      <c r="GNY2" s="2104"/>
      <c r="GNZ2" s="2104"/>
      <c r="GOA2" s="2104"/>
      <c r="GOB2" s="2104"/>
      <c r="GOC2" s="2104"/>
      <c r="GOD2" s="2104"/>
      <c r="GOE2" s="2104"/>
      <c r="GOF2" s="2104">
        <f>+'IN PHIẾU THU'!GOG2</f>
        <v>0</v>
      </c>
      <c r="GOG2" s="2104"/>
      <c r="GOH2" s="2104"/>
      <c r="GOI2" s="2104"/>
      <c r="GOJ2" s="2104"/>
      <c r="GOK2" s="2104"/>
      <c r="GOL2" s="2104"/>
      <c r="GOM2" s="2104"/>
      <c r="GON2" s="2104">
        <f>+'IN PHIẾU THU'!GOO2</f>
        <v>0</v>
      </c>
      <c r="GOO2" s="2104"/>
      <c r="GOP2" s="2104"/>
      <c r="GOQ2" s="2104"/>
      <c r="GOR2" s="2104"/>
      <c r="GOS2" s="2104"/>
      <c r="GOT2" s="2104"/>
      <c r="GOU2" s="2104"/>
      <c r="GOV2" s="2104">
        <f>+'IN PHIẾU THU'!GOW2</f>
        <v>0</v>
      </c>
      <c r="GOW2" s="2104"/>
      <c r="GOX2" s="2104"/>
      <c r="GOY2" s="2104"/>
      <c r="GOZ2" s="2104"/>
      <c r="GPA2" s="2104"/>
      <c r="GPB2" s="2104"/>
      <c r="GPC2" s="2104"/>
      <c r="GPD2" s="2104">
        <f>+'IN PHIẾU THU'!GPE2</f>
        <v>0</v>
      </c>
      <c r="GPE2" s="2104"/>
      <c r="GPF2" s="2104"/>
      <c r="GPG2" s="2104"/>
      <c r="GPH2" s="2104"/>
      <c r="GPI2" s="2104"/>
      <c r="GPJ2" s="2104"/>
      <c r="GPK2" s="2104"/>
      <c r="GPL2" s="2104">
        <f>+'IN PHIẾU THU'!GPM2</f>
        <v>0</v>
      </c>
      <c r="GPM2" s="2104"/>
      <c r="GPN2" s="2104"/>
      <c r="GPO2" s="2104"/>
      <c r="GPP2" s="2104"/>
      <c r="GPQ2" s="2104"/>
      <c r="GPR2" s="2104"/>
      <c r="GPS2" s="2104"/>
      <c r="GPT2" s="2104">
        <f>+'IN PHIẾU THU'!GPU2</f>
        <v>0</v>
      </c>
      <c r="GPU2" s="2104"/>
      <c r="GPV2" s="2104"/>
      <c r="GPW2" s="2104"/>
      <c r="GPX2" s="2104"/>
      <c r="GPY2" s="2104"/>
      <c r="GPZ2" s="2104"/>
      <c r="GQA2" s="2104"/>
      <c r="GQB2" s="2104">
        <f>+'IN PHIẾU THU'!GQC2</f>
        <v>0</v>
      </c>
      <c r="GQC2" s="2104"/>
      <c r="GQD2" s="2104"/>
      <c r="GQE2" s="2104"/>
      <c r="GQF2" s="2104"/>
      <c r="GQG2" s="2104"/>
      <c r="GQH2" s="2104"/>
      <c r="GQI2" s="2104"/>
      <c r="GQJ2" s="2104">
        <f>+'IN PHIẾU THU'!GQK2</f>
        <v>0</v>
      </c>
      <c r="GQK2" s="2104"/>
      <c r="GQL2" s="2104"/>
      <c r="GQM2" s="2104"/>
      <c r="GQN2" s="2104"/>
      <c r="GQO2" s="2104"/>
      <c r="GQP2" s="2104"/>
      <c r="GQQ2" s="2104"/>
      <c r="GQR2" s="2104">
        <f>+'IN PHIẾU THU'!GQS2</f>
        <v>0</v>
      </c>
      <c r="GQS2" s="2104"/>
      <c r="GQT2" s="2104"/>
      <c r="GQU2" s="2104"/>
      <c r="GQV2" s="2104"/>
      <c r="GQW2" s="2104"/>
      <c r="GQX2" s="2104"/>
      <c r="GQY2" s="2104"/>
      <c r="GQZ2" s="2104">
        <f>+'IN PHIẾU THU'!GRA2</f>
        <v>0</v>
      </c>
      <c r="GRA2" s="2104"/>
      <c r="GRB2" s="2104"/>
      <c r="GRC2" s="2104"/>
      <c r="GRD2" s="2104"/>
      <c r="GRE2" s="2104"/>
      <c r="GRF2" s="2104"/>
      <c r="GRG2" s="2104"/>
      <c r="GRH2" s="2104">
        <f>+'IN PHIẾU THU'!GRI2</f>
        <v>0</v>
      </c>
      <c r="GRI2" s="2104"/>
      <c r="GRJ2" s="2104"/>
      <c r="GRK2" s="2104"/>
      <c r="GRL2" s="2104"/>
      <c r="GRM2" s="2104"/>
      <c r="GRN2" s="2104"/>
      <c r="GRO2" s="2104"/>
      <c r="GRP2" s="2104">
        <f>+'IN PHIẾU THU'!GRQ2</f>
        <v>0</v>
      </c>
      <c r="GRQ2" s="2104"/>
      <c r="GRR2" s="2104"/>
      <c r="GRS2" s="2104"/>
      <c r="GRT2" s="2104"/>
      <c r="GRU2" s="2104"/>
      <c r="GRV2" s="2104"/>
      <c r="GRW2" s="2104"/>
      <c r="GRX2" s="2104">
        <f>+'IN PHIẾU THU'!GRY2</f>
        <v>0</v>
      </c>
      <c r="GRY2" s="2104"/>
      <c r="GRZ2" s="2104"/>
      <c r="GSA2" s="2104"/>
      <c r="GSB2" s="2104"/>
      <c r="GSC2" s="2104"/>
      <c r="GSD2" s="2104"/>
      <c r="GSE2" s="2104"/>
      <c r="GSF2" s="2104">
        <f>+'IN PHIẾU THU'!GSG2</f>
        <v>0</v>
      </c>
      <c r="GSG2" s="2104"/>
      <c r="GSH2" s="2104"/>
      <c r="GSI2" s="2104"/>
      <c r="GSJ2" s="2104"/>
      <c r="GSK2" s="2104"/>
      <c r="GSL2" s="2104"/>
      <c r="GSM2" s="2104"/>
      <c r="GSN2" s="2104">
        <f>+'IN PHIẾU THU'!GSO2</f>
        <v>0</v>
      </c>
      <c r="GSO2" s="2104"/>
      <c r="GSP2" s="2104"/>
      <c r="GSQ2" s="2104"/>
      <c r="GSR2" s="2104"/>
      <c r="GSS2" s="2104"/>
      <c r="GST2" s="2104"/>
      <c r="GSU2" s="2104"/>
      <c r="GSV2" s="2104">
        <f>+'IN PHIẾU THU'!GSW2</f>
        <v>0</v>
      </c>
      <c r="GSW2" s="2104"/>
      <c r="GSX2" s="2104"/>
      <c r="GSY2" s="2104"/>
      <c r="GSZ2" s="2104"/>
      <c r="GTA2" s="2104"/>
      <c r="GTB2" s="2104"/>
      <c r="GTC2" s="2104"/>
      <c r="GTD2" s="2104">
        <f>+'IN PHIẾU THU'!GTE2</f>
        <v>0</v>
      </c>
      <c r="GTE2" s="2104"/>
      <c r="GTF2" s="2104"/>
      <c r="GTG2" s="2104"/>
      <c r="GTH2" s="2104"/>
      <c r="GTI2" s="2104"/>
      <c r="GTJ2" s="2104"/>
      <c r="GTK2" s="2104"/>
      <c r="GTL2" s="2104">
        <f>+'IN PHIẾU THU'!GTM2</f>
        <v>0</v>
      </c>
      <c r="GTM2" s="2104"/>
      <c r="GTN2" s="2104"/>
      <c r="GTO2" s="2104"/>
      <c r="GTP2" s="2104"/>
      <c r="GTQ2" s="2104"/>
      <c r="GTR2" s="2104"/>
      <c r="GTS2" s="2104"/>
      <c r="GTT2" s="2104">
        <f>+'IN PHIẾU THU'!GTU2</f>
        <v>0</v>
      </c>
      <c r="GTU2" s="2104"/>
      <c r="GTV2" s="2104"/>
      <c r="GTW2" s="2104"/>
      <c r="GTX2" s="2104"/>
      <c r="GTY2" s="2104"/>
      <c r="GTZ2" s="2104"/>
      <c r="GUA2" s="2104"/>
      <c r="GUB2" s="2104">
        <f>+'IN PHIẾU THU'!GUC2</f>
        <v>0</v>
      </c>
      <c r="GUC2" s="2104"/>
      <c r="GUD2" s="2104"/>
      <c r="GUE2" s="2104"/>
      <c r="GUF2" s="2104"/>
      <c r="GUG2" s="2104"/>
      <c r="GUH2" s="2104"/>
      <c r="GUI2" s="2104"/>
      <c r="GUJ2" s="2104">
        <f>+'IN PHIẾU THU'!GUK2</f>
        <v>0</v>
      </c>
      <c r="GUK2" s="2104"/>
      <c r="GUL2" s="2104"/>
      <c r="GUM2" s="2104"/>
      <c r="GUN2" s="2104"/>
      <c r="GUO2" s="2104"/>
      <c r="GUP2" s="2104"/>
      <c r="GUQ2" s="2104"/>
      <c r="GUR2" s="2104">
        <f>+'IN PHIẾU THU'!GUS2</f>
        <v>0</v>
      </c>
      <c r="GUS2" s="2104"/>
      <c r="GUT2" s="2104"/>
      <c r="GUU2" s="2104"/>
      <c r="GUV2" s="2104"/>
      <c r="GUW2" s="2104"/>
      <c r="GUX2" s="2104"/>
      <c r="GUY2" s="2104"/>
      <c r="GUZ2" s="2104">
        <f>+'IN PHIẾU THU'!GVA2</f>
        <v>0</v>
      </c>
      <c r="GVA2" s="2104"/>
      <c r="GVB2" s="2104"/>
      <c r="GVC2" s="2104"/>
      <c r="GVD2" s="2104"/>
      <c r="GVE2" s="2104"/>
      <c r="GVF2" s="2104"/>
      <c r="GVG2" s="2104"/>
      <c r="GVH2" s="2104">
        <f>+'IN PHIẾU THU'!GVI2</f>
        <v>0</v>
      </c>
      <c r="GVI2" s="2104"/>
      <c r="GVJ2" s="2104"/>
      <c r="GVK2" s="2104"/>
      <c r="GVL2" s="2104"/>
      <c r="GVM2" s="2104"/>
      <c r="GVN2" s="2104"/>
      <c r="GVO2" s="2104"/>
      <c r="GVP2" s="2104">
        <f>+'IN PHIẾU THU'!GVQ2</f>
        <v>0</v>
      </c>
      <c r="GVQ2" s="2104"/>
      <c r="GVR2" s="2104"/>
      <c r="GVS2" s="2104"/>
      <c r="GVT2" s="2104"/>
      <c r="GVU2" s="2104"/>
      <c r="GVV2" s="2104"/>
      <c r="GVW2" s="2104"/>
      <c r="GVX2" s="2104">
        <f>+'IN PHIẾU THU'!GVY2</f>
        <v>0</v>
      </c>
      <c r="GVY2" s="2104"/>
      <c r="GVZ2" s="2104"/>
      <c r="GWA2" s="2104"/>
      <c r="GWB2" s="2104"/>
      <c r="GWC2" s="2104"/>
      <c r="GWD2" s="2104"/>
      <c r="GWE2" s="2104"/>
      <c r="GWF2" s="2104">
        <f>+'IN PHIẾU THU'!GWG2</f>
        <v>0</v>
      </c>
      <c r="GWG2" s="2104"/>
      <c r="GWH2" s="2104"/>
      <c r="GWI2" s="2104"/>
      <c r="GWJ2" s="2104"/>
      <c r="GWK2" s="2104"/>
      <c r="GWL2" s="2104"/>
      <c r="GWM2" s="2104"/>
      <c r="GWN2" s="2104">
        <f>+'IN PHIẾU THU'!GWO2</f>
        <v>0</v>
      </c>
      <c r="GWO2" s="2104"/>
      <c r="GWP2" s="2104"/>
      <c r="GWQ2" s="2104"/>
      <c r="GWR2" s="2104"/>
      <c r="GWS2" s="2104"/>
      <c r="GWT2" s="2104"/>
      <c r="GWU2" s="2104"/>
      <c r="GWV2" s="2104">
        <f>+'IN PHIẾU THU'!GWW2</f>
        <v>0</v>
      </c>
      <c r="GWW2" s="2104"/>
      <c r="GWX2" s="2104"/>
      <c r="GWY2" s="2104"/>
      <c r="GWZ2" s="2104"/>
      <c r="GXA2" s="2104"/>
      <c r="GXB2" s="2104"/>
      <c r="GXC2" s="2104"/>
      <c r="GXD2" s="2104">
        <f>+'IN PHIẾU THU'!GXE2</f>
        <v>0</v>
      </c>
      <c r="GXE2" s="2104"/>
      <c r="GXF2" s="2104"/>
      <c r="GXG2" s="2104"/>
      <c r="GXH2" s="2104"/>
      <c r="GXI2" s="2104"/>
      <c r="GXJ2" s="2104"/>
      <c r="GXK2" s="2104"/>
      <c r="GXL2" s="2104">
        <f>+'IN PHIẾU THU'!GXM2</f>
        <v>0</v>
      </c>
      <c r="GXM2" s="2104"/>
      <c r="GXN2" s="2104"/>
      <c r="GXO2" s="2104"/>
      <c r="GXP2" s="2104"/>
      <c r="GXQ2" s="2104"/>
      <c r="GXR2" s="2104"/>
      <c r="GXS2" s="2104"/>
      <c r="GXT2" s="2104">
        <f>+'IN PHIẾU THU'!GXU2</f>
        <v>0</v>
      </c>
      <c r="GXU2" s="2104"/>
      <c r="GXV2" s="2104"/>
      <c r="GXW2" s="2104"/>
      <c r="GXX2" s="2104"/>
      <c r="GXY2" s="2104"/>
      <c r="GXZ2" s="2104"/>
      <c r="GYA2" s="2104"/>
      <c r="GYB2" s="2104">
        <f>+'IN PHIẾU THU'!GYC2</f>
        <v>0</v>
      </c>
      <c r="GYC2" s="2104"/>
      <c r="GYD2" s="2104"/>
      <c r="GYE2" s="2104"/>
      <c r="GYF2" s="2104"/>
      <c r="GYG2" s="2104"/>
      <c r="GYH2" s="2104"/>
      <c r="GYI2" s="2104"/>
      <c r="GYJ2" s="2104">
        <f>+'IN PHIẾU THU'!GYK2</f>
        <v>0</v>
      </c>
      <c r="GYK2" s="2104"/>
      <c r="GYL2" s="2104"/>
      <c r="GYM2" s="2104"/>
      <c r="GYN2" s="2104"/>
      <c r="GYO2" s="2104"/>
      <c r="GYP2" s="2104"/>
      <c r="GYQ2" s="2104"/>
      <c r="GYR2" s="2104">
        <f>+'IN PHIẾU THU'!GYS2</f>
        <v>0</v>
      </c>
      <c r="GYS2" s="2104"/>
      <c r="GYT2" s="2104"/>
      <c r="GYU2" s="2104"/>
      <c r="GYV2" s="2104"/>
      <c r="GYW2" s="2104"/>
      <c r="GYX2" s="2104"/>
      <c r="GYY2" s="2104"/>
      <c r="GYZ2" s="2104">
        <f>+'IN PHIẾU THU'!GZA2</f>
        <v>0</v>
      </c>
      <c r="GZA2" s="2104"/>
      <c r="GZB2" s="2104"/>
      <c r="GZC2" s="2104"/>
      <c r="GZD2" s="2104"/>
      <c r="GZE2" s="2104"/>
      <c r="GZF2" s="2104"/>
      <c r="GZG2" s="2104"/>
      <c r="GZH2" s="2104">
        <f>+'IN PHIẾU THU'!GZI2</f>
        <v>0</v>
      </c>
      <c r="GZI2" s="2104"/>
      <c r="GZJ2" s="2104"/>
      <c r="GZK2" s="2104"/>
      <c r="GZL2" s="2104"/>
      <c r="GZM2" s="2104"/>
      <c r="GZN2" s="2104"/>
      <c r="GZO2" s="2104"/>
      <c r="GZP2" s="2104">
        <f>+'IN PHIẾU THU'!GZQ2</f>
        <v>0</v>
      </c>
      <c r="GZQ2" s="2104"/>
      <c r="GZR2" s="2104"/>
      <c r="GZS2" s="2104"/>
      <c r="GZT2" s="2104"/>
      <c r="GZU2" s="2104"/>
      <c r="GZV2" s="2104"/>
      <c r="GZW2" s="2104"/>
      <c r="GZX2" s="2104">
        <f>+'IN PHIẾU THU'!GZY2</f>
        <v>0</v>
      </c>
      <c r="GZY2" s="2104"/>
      <c r="GZZ2" s="2104"/>
      <c r="HAA2" s="2104"/>
      <c r="HAB2" s="2104"/>
      <c r="HAC2" s="2104"/>
      <c r="HAD2" s="2104"/>
      <c r="HAE2" s="2104"/>
      <c r="HAF2" s="2104">
        <f>+'IN PHIẾU THU'!HAG2</f>
        <v>0</v>
      </c>
      <c r="HAG2" s="2104"/>
      <c r="HAH2" s="2104"/>
      <c r="HAI2" s="2104"/>
      <c r="HAJ2" s="2104"/>
      <c r="HAK2" s="2104"/>
      <c r="HAL2" s="2104"/>
      <c r="HAM2" s="2104"/>
      <c r="HAN2" s="2104">
        <f>+'IN PHIẾU THU'!HAO2</f>
        <v>0</v>
      </c>
      <c r="HAO2" s="2104"/>
      <c r="HAP2" s="2104"/>
      <c r="HAQ2" s="2104"/>
      <c r="HAR2" s="2104"/>
      <c r="HAS2" s="2104"/>
      <c r="HAT2" s="2104"/>
      <c r="HAU2" s="2104"/>
      <c r="HAV2" s="2104">
        <f>+'IN PHIẾU THU'!HAW2</f>
        <v>0</v>
      </c>
      <c r="HAW2" s="2104"/>
      <c r="HAX2" s="2104"/>
      <c r="HAY2" s="2104"/>
      <c r="HAZ2" s="2104"/>
      <c r="HBA2" s="2104"/>
      <c r="HBB2" s="2104"/>
      <c r="HBC2" s="2104"/>
      <c r="HBD2" s="2104">
        <f>+'IN PHIẾU THU'!HBE2</f>
        <v>0</v>
      </c>
      <c r="HBE2" s="2104"/>
      <c r="HBF2" s="2104"/>
      <c r="HBG2" s="2104"/>
      <c r="HBH2" s="2104"/>
      <c r="HBI2" s="2104"/>
      <c r="HBJ2" s="2104"/>
      <c r="HBK2" s="2104"/>
      <c r="HBL2" s="2104">
        <f>+'IN PHIẾU THU'!HBM2</f>
        <v>0</v>
      </c>
      <c r="HBM2" s="2104"/>
      <c r="HBN2" s="2104"/>
      <c r="HBO2" s="2104"/>
      <c r="HBP2" s="2104"/>
      <c r="HBQ2" s="2104"/>
      <c r="HBR2" s="2104"/>
      <c r="HBS2" s="2104"/>
      <c r="HBT2" s="2104">
        <f>+'IN PHIẾU THU'!HBU2</f>
        <v>0</v>
      </c>
      <c r="HBU2" s="2104"/>
      <c r="HBV2" s="2104"/>
      <c r="HBW2" s="2104"/>
      <c r="HBX2" s="2104"/>
      <c r="HBY2" s="2104"/>
      <c r="HBZ2" s="2104"/>
      <c r="HCA2" s="2104"/>
      <c r="HCB2" s="2104">
        <f>+'IN PHIẾU THU'!HCC2</f>
        <v>0</v>
      </c>
      <c r="HCC2" s="2104"/>
      <c r="HCD2" s="2104"/>
      <c r="HCE2" s="2104"/>
      <c r="HCF2" s="2104"/>
      <c r="HCG2" s="2104"/>
      <c r="HCH2" s="2104"/>
      <c r="HCI2" s="2104"/>
      <c r="HCJ2" s="2104">
        <f>+'IN PHIẾU THU'!HCK2</f>
        <v>0</v>
      </c>
      <c r="HCK2" s="2104"/>
      <c r="HCL2" s="2104"/>
      <c r="HCM2" s="2104"/>
      <c r="HCN2" s="2104"/>
      <c r="HCO2" s="2104"/>
      <c r="HCP2" s="2104"/>
      <c r="HCQ2" s="2104"/>
      <c r="HCR2" s="2104">
        <f>+'IN PHIẾU THU'!HCS2</f>
        <v>0</v>
      </c>
      <c r="HCS2" s="2104"/>
      <c r="HCT2" s="2104"/>
      <c r="HCU2" s="2104"/>
      <c r="HCV2" s="2104"/>
      <c r="HCW2" s="2104"/>
      <c r="HCX2" s="2104"/>
      <c r="HCY2" s="2104"/>
      <c r="HCZ2" s="2104">
        <f>+'IN PHIẾU THU'!HDA2</f>
        <v>0</v>
      </c>
      <c r="HDA2" s="2104"/>
      <c r="HDB2" s="2104"/>
      <c r="HDC2" s="2104"/>
      <c r="HDD2" s="2104"/>
      <c r="HDE2" s="2104"/>
      <c r="HDF2" s="2104"/>
      <c r="HDG2" s="2104"/>
      <c r="HDH2" s="2104">
        <f>+'IN PHIẾU THU'!HDI2</f>
        <v>0</v>
      </c>
      <c r="HDI2" s="2104"/>
      <c r="HDJ2" s="2104"/>
      <c r="HDK2" s="2104"/>
      <c r="HDL2" s="2104"/>
      <c r="HDM2" s="2104"/>
      <c r="HDN2" s="2104"/>
      <c r="HDO2" s="2104"/>
      <c r="HDP2" s="2104">
        <f>+'IN PHIẾU THU'!HDQ2</f>
        <v>0</v>
      </c>
      <c r="HDQ2" s="2104"/>
      <c r="HDR2" s="2104"/>
      <c r="HDS2" s="2104"/>
      <c r="HDT2" s="2104"/>
      <c r="HDU2" s="2104"/>
      <c r="HDV2" s="2104"/>
      <c r="HDW2" s="2104"/>
      <c r="HDX2" s="2104">
        <f>+'IN PHIẾU THU'!HDY2</f>
        <v>0</v>
      </c>
      <c r="HDY2" s="2104"/>
      <c r="HDZ2" s="2104"/>
      <c r="HEA2" s="2104"/>
      <c r="HEB2" s="2104"/>
      <c r="HEC2" s="2104"/>
      <c r="HED2" s="2104"/>
      <c r="HEE2" s="2104"/>
      <c r="HEF2" s="2104">
        <f>+'IN PHIẾU THU'!HEG2</f>
        <v>0</v>
      </c>
      <c r="HEG2" s="2104"/>
      <c r="HEH2" s="2104"/>
      <c r="HEI2" s="2104"/>
      <c r="HEJ2" s="2104"/>
      <c r="HEK2" s="2104"/>
      <c r="HEL2" s="2104"/>
      <c r="HEM2" s="2104"/>
      <c r="HEN2" s="2104">
        <f>+'IN PHIẾU THU'!HEO2</f>
        <v>0</v>
      </c>
      <c r="HEO2" s="2104"/>
      <c r="HEP2" s="2104"/>
      <c r="HEQ2" s="2104"/>
      <c r="HER2" s="2104"/>
      <c r="HES2" s="2104"/>
      <c r="HET2" s="2104"/>
      <c r="HEU2" s="2104"/>
      <c r="HEV2" s="2104">
        <f>+'IN PHIẾU THU'!HEW2</f>
        <v>0</v>
      </c>
      <c r="HEW2" s="2104"/>
      <c r="HEX2" s="2104"/>
      <c r="HEY2" s="2104"/>
      <c r="HEZ2" s="2104"/>
      <c r="HFA2" s="2104"/>
      <c r="HFB2" s="2104"/>
      <c r="HFC2" s="2104"/>
      <c r="HFD2" s="2104">
        <f>+'IN PHIẾU THU'!HFE2</f>
        <v>0</v>
      </c>
      <c r="HFE2" s="2104"/>
      <c r="HFF2" s="2104"/>
      <c r="HFG2" s="2104"/>
      <c r="HFH2" s="2104"/>
      <c r="HFI2" s="2104"/>
      <c r="HFJ2" s="2104"/>
      <c r="HFK2" s="2104"/>
      <c r="HFL2" s="2104">
        <f>+'IN PHIẾU THU'!HFM2</f>
        <v>0</v>
      </c>
      <c r="HFM2" s="2104"/>
      <c r="HFN2" s="2104"/>
      <c r="HFO2" s="2104"/>
      <c r="HFP2" s="2104"/>
      <c r="HFQ2" s="2104"/>
      <c r="HFR2" s="2104"/>
      <c r="HFS2" s="2104"/>
      <c r="HFT2" s="2104">
        <f>+'IN PHIẾU THU'!HFU2</f>
        <v>0</v>
      </c>
      <c r="HFU2" s="2104"/>
      <c r="HFV2" s="2104"/>
      <c r="HFW2" s="2104"/>
      <c r="HFX2" s="2104"/>
      <c r="HFY2" s="2104"/>
      <c r="HFZ2" s="2104"/>
      <c r="HGA2" s="2104"/>
      <c r="HGB2" s="2104">
        <f>+'IN PHIẾU THU'!HGC2</f>
        <v>0</v>
      </c>
      <c r="HGC2" s="2104"/>
      <c r="HGD2" s="2104"/>
      <c r="HGE2" s="2104"/>
      <c r="HGF2" s="2104"/>
      <c r="HGG2" s="2104"/>
      <c r="HGH2" s="2104"/>
      <c r="HGI2" s="2104"/>
      <c r="HGJ2" s="2104">
        <f>+'IN PHIẾU THU'!HGK2</f>
        <v>0</v>
      </c>
      <c r="HGK2" s="2104"/>
      <c r="HGL2" s="2104"/>
      <c r="HGM2" s="2104"/>
      <c r="HGN2" s="2104"/>
      <c r="HGO2" s="2104"/>
      <c r="HGP2" s="2104"/>
      <c r="HGQ2" s="2104"/>
      <c r="HGR2" s="2104">
        <f>+'IN PHIẾU THU'!HGS2</f>
        <v>0</v>
      </c>
      <c r="HGS2" s="2104"/>
      <c r="HGT2" s="2104"/>
      <c r="HGU2" s="2104"/>
      <c r="HGV2" s="2104"/>
      <c r="HGW2" s="2104"/>
      <c r="HGX2" s="2104"/>
      <c r="HGY2" s="2104"/>
      <c r="HGZ2" s="2104">
        <f>+'IN PHIẾU THU'!HHA2</f>
        <v>0</v>
      </c>
      <c r="HHA2" s="2104"/>
      <c r="HHB2" s="2104"/>
      <c r="HHC2" s="2104"/>
      <c r="HHD2" s="2104"/>
      <c r="HHE2" s="2104"/>
      <c r="HHF2" s="2104"/>
      <c r="HHG2" s="2104"/>
      <c r="HHH2" s="2104">
        <f>+'IN PHIẾU THU'!HHI2</f>
        <v>0</v>
      </c>
      <c r="HHI2" s="2104"/>
      <c r="HHJ2" s="2104"/>
      <c r="HHK2" s="2104"/>
      <c r="HHL2" s="2104"/>
      <c r="HHM2" s="2104"/>
      <c r="HHN2" s="2104"/>
      <c r="HHO2" s="2104"/>
      <c r="HHP2" s="2104">
        <f>+'IN PHIẾU THU'!HHQ2</f>
        <v>0</v>
      </c>
      <c r="HHQ2" s="2104"/>
      <c r="HHR2" s="2104"/>
      <c r="HHS2" s="2104"/>
      <c r="HHT2" s="2104"/>
      <c r="HHU2" s="2104"/>
      <c r="HHV2" s="2104"/>
      <c r="HHW2" s="2104"/>
      <c r="HHX2" s="2104">
        <f>+'IN PHIẾU THU'!HHY2</f>
        <v>0</v>
      </c>
      <c r="HHY2" s="2104"/>
      <c r="HHZ2" s="2104"/>
      <c r="HIA2" s="2104"/>
      <c r="HIB2" s="2104"/>
      <c r="HIC2" s="2104"/>
      <c r="HID2" s="2104"/>
      <c r="HIE2" s="2104"/>
      <c r="HIF2" s="2104">
        <f>+'IN PHIẾU THU'!HIG2</f>
        <v>0</v>
      </c>
      <c r="HIG2" s="2104"/>
      <c r="HIH2" s="2104"/>
      <c r="HII2" s="2104"/>
      <c r="HIJ2" s="2104"/>
      <c r="HIK2" s="2104"/>
      <c r="HIL2" s="2104"/>
      <c r="HIM2" s="2104"/>
      <c r="HIN2" s="2104">
        <f>+'IN PHIẾU THU'!HIO2</f>
        <v>0</v>
      </c>
      <c r="HIO2" s="2104"/>
      <c r="HIP2" s="2104"/>
      <c r="HIQ2" s="2104"/>
      <c r="HIR2" s="2104"/>
      <c r="HIS2" s="2104"/>
      <c r="HIT2" s="2104"/>
      <c r="HIU2" s="2104"/>
      <c r="HIV2" s="2104">
        <f>+'IN PHIẾU THU'!HIW2</f>
        <v>0</v>
      </c>
      <c r="HIW2" s="2104"/>
      <c r="HIX2" s="2104"/>
      <c r="HIY2" s="2104"/>
      <c r="HIZ2" s="2104"/>
      <c r="HJA2" s="2104"/>
      <c r="HJB2" s="2104"/>
      <c r="HJC2" s="2104"/>
      <c r="HJD2" s="2104">
        <f>+'IN PHIẾU THU'!HJE2</f>
        <v>0</v>
      </c>
      <c r="HJE2" s="2104"/>
      <c r="HJF2" s="2104"/>
      <c r="HJG2" s="2104"/>
      <c r="HJH2" s="2104"/>
      <c r="HJI2" s="2104"/>
      <c r="HJJ2" s="2104"/>
      <c r="HJK2" s="2104"/>
      <c r="HJL2" s="2104">
        <f>+'IN PHIẾU THU'!HJM2</f>
        <v>0</v>
      </c>
      <c r="HJM2" s="2104"/>
      <c r="HJN2" s="2104"/>
      <c r="HJO2" s="2104"/>
      <c r="HJP2" s="2104"/>
      <c r="HJQ2" s="2104"/>
      <c r="HJR2" s="2104"/>
      <c r="HJS2" s="2104"/>
      <c r="HJT2" s="2104">
        <f>+'IN PHIẾU THU'!HJU2</f>
        <v>0</v>
      </c>
      <c r="HJU2" s="2104"/>
      <c r="HJV2" s="2104"/>
      <c r="HJW2" s="2104"/>
      <c r="HJX2" s="2104"/>
      <c r="HJY2" s="2104"/>
      <c r="HJZ2" s="2104"/>
      <c r="HKA2" s="2104"/>
      <c r="HKB2" s="2104">
        <f>+'IN PHIẾU THU'!HKC2</f>
        <v>0</v>
      </c>
      <c r="HKC2" s="2104"/>
      <c r="HKD2" s="2104"/>
      <c r="HKE2" s="2104"/>
      <c r="HKF2" s="2104"/>
      <c r="HKG2" s="2104"/>
      <c r="HKH2" s="2104"/>
      <c r="HKI2" s="2104"/>
      <c r="HKJ2" s="2104">
        <f>+'IN PHIẾU THU'!HKK2</f>
        <v>0</v>
      </c>
      <c r="HKK2" s="2104"/>
      <c r="HKL2" s="2104"/>
      <c r="HKM2" s="2104"/>
      <c r="HKN2" s="2104"/>
      <c r="HKO2" s="2104"/>
      <c r="HKP2" s="2104"/>
      <c r="HKQ2" s="2104"/>
      <c r="HKR2" s="2104">
        <f>+'IN PHIẾU THU'!HKS2</f>
        <v>0</v>
      </c>
      <c r="HKS2" s="2104"/>
      <c r="HKT2" s="2104"/>
      <c r="HKU2" s="2104"/>
      <c r="HKV2" s="2104"/>
      <c r="HKW2" s="2104"/>
      <c r="HKX2" s="2104"/>
      <c r="HKY2" s="2104"/>
      <c r="HKZ2" s="2104">
        <f>+'IN PHIẾU THU'!HLA2</f>
        <v>0</v>
      </c>
      <c r="HLA2" s="2104"/>
      <c r="HLB2" s="2104"/>
      <c r="HLC2" s="2104"/>
      <c r="HLD2" s="2104"/>
      <c r="HLE2" s="2104"/>
      <c r="HLF2" s="2104"/>
      <c r="HLG2" s="2104"/>
      <c r="HLH2" s="2104">
        <f>+'IN PHIẾU THU'!HLI2</f>
        <v>0</v>
      </c>
      <c r="HLI2" s="2104"/>
      <c r="HLJ2" s="2104"/>
      <c r="HLK2" s="2104"/>
      <c r="HLL2" s="2104"/>
      <c r="HLM2" s="2104"/>
      <c r="HLN2" s="2104"/>
      <c r="HLO2" s="2104"/>
      <c r="HLP2" s="2104">
        <f>+'IN PHIẾU THU'!HLQ2</f>
        <v>0</v>
      </c>
      <c r="HLQ2" s="2104"/>
      <c r="HLR2" s="2104"/>
      <c r="HLS2" s="2104"/>
      <c r="HLT2" s="2104"/>
      <c r="HLU2" s="2104"/>
      <c r="HLV2" s="2104"/>
      <c r="HLW2" s="2104"/>
      <c r="HLX2" s="2104">
        <f>+'IN PHIẾU THU'!HLY2</f>
        <v>0</v>
      </c>
      <c r="HLY2" s="2104"/>
      <c r="HLZ2" s="2104"/>
      <c r="HMA2" s="2104"/>
      <c r="HMB2" s="2104"/>
      <c r="HMC2" s="2104"/>
      <c r="HMD2" s="2104"/>
      <c r="HME2" s="2104"/>
      <c r="HMF2" s="2104">
        <f>+'IN PHIẾU THU'!HMG2</f>
        <v>0</v>
      </c>
      <c r="HMG2" s="2104"/>
      <c r="HMH2" s="2104"/>
      <c r="HMI2" s="2104"/>
      <c r="HMJ2" s="2104"/>
      <c r="HMK2" s="2104"/>
      <c r="HML2" s="2104"/>
      <c r="HMM2" s="2104"/>
      <c r="HMN2" s="2104">
        <f>+'IN PHIẾU THU'!HMO2</f>
        <v>0</v>
      </c>
      <c r="HMO2" s="2104"/>
      <c r="HMP2" s="2104"/>
      <c r="HMQ2" s="2104"/>
      <c r="HMR2" s="2104"/>
      <c r="HMS2" s="2104"/>
      <c r="HMT2" s="2104"/>
      <c r="HMU2" s="2104"/>
      <c r="HMV2" s="2104">
        <f>+'IN PHIẾU THU'!HMW2</f>
        <v>0</v>
      </c>
      <c r="HMW2" s="2104"/>
      <c r="HMX2" s="2104"/>
      <c r="HMY2" s="2104"/>
      <c r="HMZ2" s="2104"/>
      <c r="HNA2" s="2104"/>
      <c r="HNB2" s="2104"/>
      <c r="HNC2" s="2104"/>
      <c r="HND2" s="2104">
        <f>+'IN PHIẾU THU'!HNE2</f>
        <v>0</v>
      </c>
      <c r="HNE2" s="2104"/>
      <c r="HNF2" s="2104"/>
      <c r="HNG2" s="2104"/>
      <c r="HNH2" s="2104"/>
      <c r="HNI2" s="2104"/>
      <c r="HNJ2" s="2104"/>
      <c r="HNK2" s="2104"/>
      <c r="HNL2" s="2104">
        <f>+'IN PHIẾU THU'!HNM2</f>
        <v>0</v>
      </c>
      <c r="HNM2" s="2104"/>
      <c r="HNN2" s="2104"/>
      <c r="HNO2" s="2104"/>
      <c r="HNP2" s="2104"/>
      <c r="HNQ2" s="2104"/>
      <c r="HNR2" s="2104"/>
      <c r="HNS2" s="2104"/>
      <c r="HNT2" s="2104">
        <f>+'IN PHIẾU THU'!HNU2</f>
        <v>0</v>
      </c>
      <c r="HNU2" s="2104"/>
      <c r="HNV2" s="2104"/>
      <c r="HNW2" s="2104"/>
      <c r="HNX2" s="2104"/>
      <c r="HNY2" s="2104"/>
      <c r="HNZ2" s="2104"/>
      <c r="HOA2" s="2104"/>
      <c r="HOB2" s="2104">
        <f>+'IN PHIẾU THU'!HOC2</f>
        <v>0</v>
      </c>
      <c r="HOC2" s="2104"/>
      <c r="HOD2" s="2104"/>
      <c r="HOE2" s="2104"/>
      <c r="HOF2" s="2104"/>
      <c r="HOG2" s="2104"/>
      <c r="HOH2" s="2104"/>
      <c r="HOI2" s="2104"/>
      <c r="HOJ2" s="2104">
        <f>+'IN PHIẾU THU'!HOK2</f>
        <v>0</v>
      </c>
      <c r="HOK2" s="2104"/>
      <c r="HOL2" s="2104"/>
      <c r="HOM2" s="2104"/>
      <c r="HON2" s="2104"/>
      <c r="HOO2" s="2104"/>
      <c r="HOP2" s="2104"/>
      <c r="HOQ2" s="2104"/>
      <c r="HOR2" s="2104">
        <f>+'IN PHIẾU THU'!HOS2</f>
        <v>0</v>
      </c>
      <c r="HOS2" s="2104"/>
      <c r="HOT2" s="2104"/>
      <c r="HOU2" s="2104"/>
      <c r="HOV2" s="2104"/>
      <c r="HOW2" s="2104"/>
      <c r="HOX2" s="2104"/>
      <c r="HOY2" s="2104"/>
      <c r="HOZ2" s="2104">
        <f>+'IN PHIẾU THU'!HPA2</f>
        <v>0</v>
      </c>
      <c r="HPA2" s="2104"/>
      <c r="HPB2" s="2104"/>
      <c r="HPC2" s="2104"/>
      <c r="HPD2" s="2104"/>
      <c r="HPE2" s="2104"/>
      <c r="HPF2" s="2104"/>
      <c r="HPG2" s="2104"/>
      <c r="HPH2" s="2104">
        <f>+'IN PHIẾU THU'!HPI2</f>
        <v>0</v>
      </c>
      <c r="HPI2" s="2104"/>
      <c r="HPJ2" s="2104"/>
      <c r="HPK2" s="2104"/>
      <c r="HPL2" s="2104"/>
      <c r="HPM2" s="2104"/>
      <c r="HPN2" s="2104"/>
      <c r="HPO2" s="2104"/>
      <c r="HPP2" s="2104">
        <f>+'IN PHIẾU THU'!HPQ2</f>
        <v>0</v>
      </c>
      <c r="HPQ2" s="2104"/>
      <c r="HPR2" s="2104"/>
      <c r="HPS2" s="2104"/>
      <c r="HPT2" s="2104"/>
      <c r="HPU2" s="2104"/>
      <c r="HPV2" s="2104"/>
      <c r="HPW2" s="2104"/>
      <c r="HPX2" s="2104">
        <f>+'IN PHIẾU THU'!HPY2</f>
        <v>0</v>
      </c>
      <c r="HPY2" s="2104"/>
      <c r="HPZ2" s="2104"/>
      <c r="HQA2" s="2104"/>
      <c r="HQB2" s="2104"/>
      <c r="HQC2" s="2104"/>
      <c r="HQD2" s="2104"/>
      <c r="HQE2" s="2104"/>
      <c r="HQF2" s="2104">
        <f>+'IN PHIẾU THU'!HQG2</f>
        <v>0</v>
      </c>
      <c r="HQG2" s="2104"/>
      <c r="HQH2" s="2104"/>
      <c r="HQI2" s="2104"/>
      <c r="HQJ2" s="2104"/>
      <c r="HQK2" s="2104"/>
      <c r="HQL2" s="2104"/>
      <c r="HQM2" s="2104"/>
      <c r="HQN2" s="2104">
        <f>+'IN PHIẾU THU'!HQO2</f>
        <v>0</v>
      </c>
      <c r="HQO2" s="2104"/>
      <c r="HQP2" s="2104"/>
      <c r="HQQ2" s="2104"/>
      <c r="HQR2" s="2104"/>
      <c r="HQS2" s="2104"/>
      <c r="HQT2" s="2104"/>
      <c r="HQU2" s="2104"/>
      <c r="HQV2" s="2104">
        <f>+'IN PHIẾU THU'!HQW2</f>
        <v>0</v>
      </c>
      <c r="HQW2" s="2104"/>
      <c r="HQX2" s="2104"/>
      <c r="HQY2" s="2104"/>
      <c r="HQZ2" s="2104"/>
      <c r="HRA2" s="2104"/>
      <c r="HRB2" s="2104"/>
      <c r="HRC2" s="2104"/>
      <c r="HRD2" s="2104">
        <f>+'IN PHIẾU THU'!HRE2</f>
        <v>0</v>
      </c>
      <c r="HRE2" s="2104"/>
      <c r="HRF2" s="2104"/>
      <c r="HRG2" s="2104"/>
      <c r="HRH2" s="2104"/>
      <c r="HRI2" s="2104"/>
      <c r="HRJ2" s="2104"/>
      <c r="HRK2" s="2104"/>
      <c r="HRL2" s="2104">
        <f>+'IN PHIẾU THU'!HRM2</f>
        <v>0</v>
      </c>
      <c r="HRM2" s="2104"/>
      <c r="HRN2" s="2104"/>
      <c r="HRO2" s="2104"/>
      <c r="HRP2" s="2104"/>
      <c r="HRQ2" s="2104"/>
      <c r="HRR2" s="2104"/>
      <c r="HRS2" s="2104"/>
      <c r="HRT2" s="2104">
        <f>+'IN PHIẾU THU'!HRU2</f>
        <v>0</v>
      </c>
      <c r="HRU2" s="2104"/>
      <c r="HRV2" s="2104"/>
      <c r="HRW2" s="2104"/>
      <c r="HRX2" s="2104"/>
      <c r="HRY2" s="2104"/>
      <c r="HRZ2" s="2104"/>
      <c r="HSA2" s="2104"/>
      <c r="HSB2" s="2104">
        <f>+'IN PHIẾU THU'!HSC2</f>
        <v>0</v>
      </c>
      <c r="HSC2" s="2104"/>
      <c r="HSD2" s="2104"/>
      <c r="HSE2" s="2104"/>
      <c r="HSF2" s="2104"/>
      <c r="HSG2" s="2104"/>
      <c r="HSH2" s="2104"/>
      <c r="HSI2" s="2104"/>
      <c r="HSJ2" s="2104">
        <f>+'IN PHIẾU THU'!HSK2</f>
        <v>0</v>
      </c>
      <c r="HSK2" s="2104"/>
      <c r="HSL2" s="2104"/>
      <c r="HSM2" s="2104"/>
      <c r="HSN2" s="2104"/>
      <c r="HSO2" s="2104"/>
      <c r="HSP2" s="2104"/>
      <c r="HSQ2" s="2104"/>
      <c r="HSR2" s="2104">
        <f>+'IN PHIẾU THU'!HSS2</f>
        <v>0</v>
      </c>
      <c r="HSS2" s="2104"/>
      <c r="HST2" s="2104"/>
      <c r="HSU2" s="2104"/>
      <c r="HSV2" s="2104"/>
      <c r="HSW2" s="2104"/>
      <c r="HSX2" s="2104"/>
      <c r="HSY2" s="2104"/>
      <c r="HSZ2" s="2104">
        <f>+'IN PHIẾU THU'!HTA2</f>
        <v>0</v>
      </c>
      <c r="HTA2" s="2104"/>
      <c r="HTB2" s="2104"/>
      <c r="HTC2" s="2104"/>
      <c r="HTD2" s="2104"/>
      <c r="HTE2" s="2104"/>
      <c r="HTF2" s="2104"/>
      <c r="HTG2" s="2104"/>
      <c r="HTH2" s="2104">
        <f>+'IN PHIẾU THU'!HTI2</f>
        <v>0</v>
      </c>
      <c r="HTI2" s="2104"/>
      <c r="HTJ2" s="2104"/>
      <c r="HTK2" s="2104"/>
      <c r="HTL2" s="2104"/>
      <c r="HTM2" s="2104"/>
      <c r="HTN2" s="2104"/>
      <c r="HTO2" s="2104"/>
      <c r="HTP2" s="2104">
        <f>+'IN PHIẾU THU'!HTQ2</f>
        <v>0</v>
      </c>
      <c r="HTQ2" s="2104"/>
      <c r="HTR2" s="2104"/>
      <c r="HTS2" s="2104"/>
      <c r="HTT2" s="2104"/>
      <c r="HTU2" s="2104"/>
      <c r="HTV2" s="2104"/>
      <c r="HTW2" s="2104"/>
      <c r="HTX2" s="2104">
        <f>+'IN PHIẾU THU'!HTY2</f>
        <v>0</v>
      </c>
      <c r="HTY2" s="2104"/>
      <c r="HTZ2" s="2104"/>
      <c r="HUA2" s="2104"/>
      <c r="HUB2" s="2104"/>
      <c r="HUC2" s="2104"/>
      <c r="HUD2" s="2104"/>
      <c r="HUE2" s="2104"/>
      <c r="HUF2" s="2104">
        <f>+'IN PHIẾU THU'!HUG2</f>
        <v>0</v>
      </c>
      <c r="HUG2" s="2104"/>
      <c r="HUH2" s="2104"/>
      <c r="HUI2" s="2104"/>
      <c r="HUJ2" s="2104"/>
      <c r="HUK2" s="2104"/>
      <c r="HUL2" s="2104"/>
      <c r="HUM2" s="2104"/>
      <c r="HUN2" s="2104">
        <f>+'IN PHIẾU THU'!HUO2</f>
        <v>0</v>
      </c>
      <c r="HUO2" s="2104"/>
      <c r="HUP2" s="2104"/>
      <c r="HUQ2" s="2104"/>
      <c r="HUR2" s="2104"/>
      <c r="HUS2" s="2104"/>
      <c r="HUT2" s="2104"/>
      <c r="HUU2" s="2104"/>
      <c r="HUV2" s="2104">
        <f>+'IN PHIẾU THU'!HUW2</f>
        <v>0</v>
      </c>
      <c r="HUW2" s="2104"/>
      <c r="HUX2" s="2104"/>
      <c r="HUY2" s="2104"/>
      <c r="HUZ2" s="2104"/>
      <c r="HVA2" s="2104"/>
      <c r="HVB2" s="2104"/>
      <c r="HVC2" s="2104"/>
      <c r="HVD2" s="2104">
        <f>+'IN PHIẾU THU'!HVE2</f>
        <v>0</v>
      </c>
      <c r="HVE2" s="2104"/>
      <c r="HVF2" s="2104"/>
      <c r="HVG2" s="2104"/>
      <c r="HVH2" s="2104"/>
      <c r="HVI2" s="2104"/>
      <c r="HVJ2" s="2104"/>
      <c r="HVK2" s="2104"/>
      <c r="HVL2" s="2104">
        <f>+'IN PHIẾU THU'!HVM2</f>
        <v>0</v>
      </c>
      <c r="HVM2" s="2104"/>
      <c r="HVN2" s="2104"/>
      <c r="HVO2" s="2104"/>
      <c r="HVP2" s="2104"/>
      <c r="HVQ2" s="2104"/>
      <c r="HVR2" s="2104"/>
      <c r="HVS2" s="2104"/>
      <c r="HVT2" s="2104">
        <f>+'IN PHIẾU THU'!HVU2</f>
        <v>0</v>
      </c>
      <c r="HVU2" s="2104"/>
      <c r="HVV2" s="2104"/>
      <c r="HVW2" s="2104"/>
      <c r="HVX2" s="2104"/>
      <c r="HVY2" s="2104"/>
      <c r="HVZ2" s="2104"/>
      <c r="HWA2" s="2104"/>
      <c r="HWB2" s="2104">
        <f>+'IN PHIẾU THU'!HWC2</f>
        <v>0</v>
      </c>
      <c r="HWC2" s="2104"/>
      <c r="HWD2" s="2104"/>
      <c r="HWE2" s="2104"/>
      <c r="HWF2" s="2104"/>
      <c r="HWG2" s="2104"/>
      <c r="HWH2" s="2104"/>
      <c r="HWI2" s="2104"/>
      <c r="HWJ2" s="2104">
        <f>+'IN PHIẾU THU'!HWK2</f>
        <v>0</v>
      </c>
      <c r="HWK2" s="2104"/>
      <c r="HWL2" s="2104"/>
      <c r="HWM2" s="2104"/>
      <c r="HWN2" s="2104"/>
      <c r="HWO2" s="2104"/>
      <c r="HWP2" s="2104"/>
      <c r="HWQ2" s="2104"/>
      <c r="HWR2" s="2104">
        <f>+'IN PHIẾU THU'!HWS2</f>
        <v>0</v>
      </c>
      <c r="HWS2" s="2104"/>
      <c r="HWT2" s="2104"/>
      <c r="HWU2" s="2104"/>
      <c r="HWV2" s="2104"/>
      <c r="HWW2" s="2104"/>
      <c r="HWX2" s="2104"/>
      <c r="HWY2" s="2104"/>
      <c r="HWZ2" s="2104">
        <f>+'IN PHIẾU THU'!HXA2</f>
        <v>0</v>
      </c>
      <c r="HXA2" s="2104"/>
      <c r="HXB2" s="2104"/>
      <c r="HXC2" s="2104"/>
      <c r="HXD2" s="2104"/>
      <c r="HXE2" s="2104"/>
      <c r="HXF2" s="2104"/>
      <c r="HXG2" s="2104"/>
      <c r="HXH2" s="2104">
        <f>+'IN PHIẾU THU'!HXI2</f>
        <v>0</v>
      </c>
      <c r="HXI2" s="2104"/>
      <c r="HXJ2" s="2104"/>
      <c r="HXK2" s="2104"/>
      <c r="HXL2" s="2104"/>
      <c r="HXM2" s="2104"/>
      <c r="HXN2" s="2104"/>
      <c r="HXO2" s="2104"/>
      <c r="HXP2" s="2104">
        <f>+'IN PHIẾU THU'!HXQ2</f>
        <v>0</v>
      </c>
      <c r="HXQ2" s="2104"/>
      <c r="HXR2" s="2104"/>
      <c r="HXS2" s="2104"/>
      <c r="HXT2" s="2104"/>
      <c r="HXU2" s="2104"/>
      <c r="HXV2" s="2104"/>
      <c r="HXW2" s="2104"/>
      <c r="HXX2" s="2104">
        <f>+'IN PHIẾU THU'!HXY2</f>
        <v>0</v>
      </c>
      <c r="HXY2" s="2104"/>
      <c r="HXZ2" s="2104"/>
      <c r="HYA2" s="2104"/>
      <c r="HYB2" s="2104"/>
      <c r="HYC2" s="2104"/>
      <c r="HYD2" s="2104"/>
      <c r="HYE2" s="2104"/>
      <c r="HYF2" s="2104">
        <f>+'IN PHIẾU THU'!HYG2</f>
        <v>0</v>
      </c>
      <c r="HYG2" s="2104"/>
      <c r="HYH2" s="2104"/>
      <c r="HYI2" s="2104"/>
      <c r="HYJ2" s="2104"/>
      <c r="HYK2" s="2104"/>
      <c r="HYL2" s="2104"/>
      <c r="HYM2" s="2104"/>
      <c r="HYN2" s="2104">
        <f>+'IN PHIẾU THU'!HYO2</f>
        <v>0</v>
      </c>
      <c r="HYO2" s="2104"/>
      <c r="HYP2" s="2104"/>
      <c r="HYQ2" s="2104"/>
      <c r="HYR2" s="2104"/>
      <c r="HYS2" s="2104"/>
      <c r="HYT2" s="2104"/>
      <c r="HYU2" s="2104"/>
      <c r="HYV2" s="2104">
        <f>+'IN PHIẾU THU'!HYW2</f>
        <v>0</v>
      </c>
      <c r="HYW2" s="2104"/>
      <c r="HYX2" s="2104"/>
      <c r="HYY2" s="2104"/>
      <c r="HYZ2" s="2104"/>
      <c r="HZA2" s="2104"/>
      <c r="HZB2" s="2104"/>
      <c r="HZC2" s="2104"/>
      <c r="HZD2" s="2104">
        <f>+'IN PHIẾU THU'!HZE2</f>
        <v>0</v>
      </c>
      <c r="HZE2" s="2104"/>
      <c r="HZF2" s="2104"/>
      <c r="HZG2" s="2104"/>
      <c r="HZH2" s="2104"/>
      <c r="HZI2" s="2104"/>
      <c r="HZJ2" s="2104"/>
      <c r="HZK2" s="2104"/>
      <c r="HZL2" s="2104">
        <f>+'IN PHIẾU THU'!HZM2</f>
        <v>0</v>
      </c>
      <c r="HZM2" s="2104"/>
      <c r="HZN2" s="2104"/>
      <c r="HZO2" s="2104"/>
      <c r="HZP2" s="2104"/>
      <c r="HZQ2" s="2104"/>
      <c r="HZR2" s="2104"/>
      <c r="HZS2" s="2104"/>
      <c r="HZT2" s="2104">
        <f>+'IN PHIẾU THU'!HZU2</f>
        <v>0</v>
      </c>
      <c r="HZU2" s="2104"/>
      <c r="HZV2" s="2104"/>
      <c r="HZW2" s="2104"/>
      <c r="HZX2" s="2104"/>
      <c r="HZY2" s="2104"/>
      <c r="HZZ2" s="2104"/>
      <c r="IAA2" s="2104"/>
      <c r="IAB2" s="2104">
        <f>+'IN PHIẾU THU'!IAC2</f>
        <v>0</v>
      </c>
      <c r="IAC2" s="2104"/>
      <c r="IAD2" s="2104"/>
      <c r="IAE2" s="2104"/>
      <c r="IAF2" s="2104"/>
      <c r="IAG2" s="2104"/>
      <c r="IAH2" s="2104"/>
      <c r="IAI2" s="2104"/>
      <c r="IAJ2" s="2104">
        <f>+'IN PHIẾU THU'!IAK2</f>
        <v>0</v>
      </c>
      <c r="IAK2" s="2104"/>
      <c r="IAL2" s="2104"/>
      <c r="IAM2" s="2104"/>
      <c r="IAN2" s="2104"/>
      <c r="IAO2" s="2104"/>
      <c r="IAP2" s="2104"/>
      <c r="IAQ2" s="2104"/>
      <c r="IAR2" s="2104">
        <f>+'IN PHIẾU THU'!IAS2</f>
        <v>0</v>
      </c>
      <c r="IAS2" s="2104"/>
      <c r="IAT2" s="2104"/>
      <c r="IAU2" s="2104"/>
      <c r="IAV2" s="2104"/>
      <c r="IAW2" s="2104"/>
      <c r="IAX2" s="2104"/>
      <c r="IAY2" s="2104"/>
      <c r="IAZ2" s="2104">
        <f>+'IN PHIẾU THU'!IBA2</f>
        <v>0</v>
      </c>
      <c r="IBA2" s="2104"/>
      <c r="IBB2" s="2104"/>
      <c r="IBC2" s="2104"/>
      <c r="IBD2" s="2104"/>
      <c r="IBE2" s="2104"/>
      <c r="IBF2" s="2104"/>
      <c r="IBG2" s="2104"/>
      <c r="IBH2" s="2104">
        <f>+'IN PHIẾU THU'!IBI2</f>
        <v>0</v>
      </c>
      <c r="IBI2" s="2104"/>
      <c r="IBJ2" s="2104"/>
      <c r="IBK2" s="2104"/>
      <c r="IBL2" s="2104"/>
      <c r="IBM2" s="2104"/>
      <c r="IBN2" s="2104"/>
      <c r="IBO2" s="2104"/>
      <c r="IBP2" s="2104">
        <f>+'IN PHIẾU THU'!IBQ2</f>
        <v>0</v>
      </c>
      <c r="IBQ2" s="2104"/>
      <c r="IBR2" s="2104"/>
      <c r="IBS2" s="2104"/>
      <c r="IBT2" s="2104"/>
      <c r="IBU2" s="2104"/>
      <c r="IBV2" s="2104"/>
      <c r="IBW2" s="2104"/>
      <c r="IBX2" s="2104">
        <f>+'IN PHIẾU THU'!IBY2</f>
        <v>0</v>
      </c>
      <c r="IBY2" s="2104"/>
      <c r="IBZ2" s="2104"/>
      <c r="ICA2" s="2104"/>
      <c r="ICB2" s="2104"/>
      <c r="ICC2" s="2104"/>
      <c r="ICD2" s="2104"/>
      <c r="ICE2" s="2104"/>
      <c r="ICF2" s="2104">
        <f>+'IN PHIẾU THU'!ICG2</f>
        <v>0</v>
      </c>
      <c r="ICG2" s="2104"/>
      <c r="ICH2" s="2104"/>
      <c r="ICI2" s="2104"/>
      <c r="ICJ2" s="2104"/>
      <c r="ICK2" s="2104"/>
      <c r="ICL2" s="2104"/>
      <c r="ICM2" s="2104"/>
      <c r="ICN2" s="2104">
        <f>+'IN PHIẾU THU'!ICO2</f>
        <v>0</v>
      </c>
      <c r="ICO2" s="2104"/>
      <c r="ICP2" s="2104"/>
      <c r="ICQ2" s="2104"/>
      <c r="ICR2" s="2104"/>
      <c r="ICS2" s="2104"/>
      <c r="ICT2" s="2104"/>
      <c r="ICU2" s="2104"/>
      <c r="ICV2" s="2104">
        <f>+'IN PHIẾU THU'!ICW2</f>
        <v>0</v>
      </c>
      <c r="ICW2" s="2104"/>
      <c r="ICX2" s="2104"/>
      <c r="ICY2" s="2104"/>
      <c r="ICZ2" s="2104"/>
      <c r="IDA2" s="2104"/>
      <c r="IDB2" s="2104"/>
      <c r="IDC2" s="2104"/>
      <c r="IDD2" s="2104">
        <f>+'IN PHIẾU THU'!IDE2</f>
        <v>0</v>
      </c>
      <c r="IDE2" s="2104"/>
      <c r="IDF2" s="2104"/>
      <c r="IDG2" s="2104"/>
      <c r="IDH2" s="2104"/>
      <c r="IDI2" s="2104"/>
      <c r="IDJ2" s="2104"/>
      <c r="IDK2" s="2104"/>
      <c r="IDL2" s="2104">
        <f>+'IN PHIẾU THU'!IDM2</f>
        <v>0</v>
      </c>
      <c r="IDM2" s="2104"/>
      <c r="IDN2" s="2104"/>
      <c r="IDO2" s="2104"/>
      <c r="IDP2" s="2104"/>
      <c r="IDQ2" s="2104"/>
      <c r="IDR2" s="2104"/>
      <c r="IDS2" s="2104"/>
      <c r="IDT2" s="2104">
        <f>+'IN PHIẾU THU'!IDU2</f>
        <v>0</v>
      </c>
      <c r="IDU2" s="2104"/>
      <c r="IDV2" s="2104"/>
      <c r="IDW2" s="2104"/>
      <c r="IDX2" s="2104"/>
      <c r="IDY2" s="2104"/>
      <c r="IDZ2" s="2104"/>
      <c r="IEA2" s="2104"/>
      <c r="IEB2" s="2104">
        <f>+'IN PHIẾU THU'!IEC2</f>
        <v>0</v>
      </c>
      <c r="IEC2" s="2104"/>
      <c r="IED2" s="2104"/>
      <c r="IEE2" s="2104"/>
      <c r="IEF2" s="2104"/>
      <c r="IEG2" s="2104"/>
      <c r="IEH2" s="2104"/>
      <c r="IEI2" s="2104"/>
      <c r="IEJ2" s="2104">
        <f>+'IN PHIẾU THU'!IEK2</f>
        <v>0</v>
      </c>
      <c r="IEK2" s="2104"/>
      <c r="IEL2" s="2104"/>
      <c r="IEM2" s="2104"/>
      <c r="IEN2" s="2104"/>
      <c r="IEO2" s="2104"/>
      <c r="IEP2" s="2104"/>
      <c r="IEQ2" s="2104"/>
      <c r="IER2" s="2104">
        <f>+'IN PHIẾU THU'!IES2</f>
        <v>0</v>
      </c>
      <c r="IES2" s="2104"/>
      <c r="IET2" s="2104"/>
      <c r="IEU2" s="2104"/>
      <c r="IEV2" s="2104"/>
      <c r="IEW2" s="2104"/>
      <c r="IEX2" s="2104"/>
      <c r="IEY2" s="2104"/>
      <c r="IEZ2" s="2104">
        <f>+'IN PHIẾU THU'!IFA2</f>
        <v>0</v>
      </c>
      <c r="IFA2" s="2104"/>
      <c r="IFB2" s="2104"/>
      <c r="IFC2" s="2104"/>
      <c r="IFD2" s="2104"/>
      <c r="IFE2" s="2104"/>
      <c r="IFF2" s="2104"/>
      <c r="IFG2" s="2104"/>
      <c r="IFH2" s="2104">
        <f>+'IN PHIẾU THU'!IFI2</f>
        <v>0</v>
      </c>
      <c r="IFI2" s="2104"/>
      <c r="IFJ2" s="2104"/>
      <c r="IFK2" s="2104"/>
      <c r="IFL2" s="2104"/>
      <c r="IFM2" s="2104"/>
      <c r="IFN2" s="2104"/>
      <c r="IFO2" s="2104"/>
      <c r="IFP2" s="2104">
        <f>+'IN PHIẾU THU'!IFQ2</f>
        <v>0</v>
      </c>
      <c r="IFQ2" s="2104"/>
      <c r="IFR2" s="2104"/>
      <c r="IFS2" s="2104"/>
      <c r="IFT2" s="2104"/>
      <c r="IFU2" s="2104"/>
      <c r="IFV2" s="2104"/>
      <c r="IFW2" s="2104"/>
      <c r="IFX2" s="2104">
        <f>+'IN PHIẾU THU'!IFY2</f>
        <v>0</v>
      </c>
      <c r="IFY2" s="2104"/>
      <c r="IFZ2" s="2104"/>
      <c r="IGA2" s="2104"/>
      <c r="IGB2" s="2104"/>
      <c r="IGC2" s="2104"/>
      <c r="IGD2" s="2104"/>
      <c r="IGE2" s="2104"/>
      <c r="IGF2" s="2104">
        <f>+'IN PHIẾU THU'!IGG2</f>
        <v>0</v>
      </c>
      <c r="IGG2" s="2104"/>
      <c r="IGH2" s="2104"/>
      <c r="IGI2" s="2104"/>
      <c r="IGJ2" s="2104"/>
      <c r="IGK2" s="2104"/>
      <c r="IGL2" s="2104"/>
      <c r="IGM2" s="2104"/>
      <c r="IGN2" s="2104">
        <f>+'IN PHIẾU THU'!IGO2</f>
        <v>0</v>
      </c>
      <c r="IGO2" s="2104"/>
      <c r="IGP2" s="2104"/>
      <c r="IGQ2" s="2104"/>
      <c r="IGR2" s="2104"/>
      <c r="IGS2" s="2104"/>
      <c r="IGT2" s="2104"/>
      <c r="IGU2" s="2104"/>
      <c r="IGV2" s="2104">
        <f>+'IN PHIẾU THU'!IGW2</f>
        <v>0</v>
      </c>
      <c r="IGW2" s="2104"/>
      <c r="IGX2" s="2104"/>
      <c r="IGY2" s="2104"/>
      <c r="IGZ2" s="2104"/>
      <c r="IHA2" s="2104"/>
      <c r="IHB2" s="2104"/>
      <c r="IHC2" s="2104"/>
      <c r="IHD2" s="2104">
        <f>+'IN PHIẾU THU'!IHE2</f>
        <v>0</v>
      </c>
      <c r="IHE2" s="2104"/>
      <c r="IHF2" s="2104"/>
      <c r="IHG2" s="2104"/>
      <c r="IHH2" s="2104"/>
      <c r="IHI2" s="2104"/>
      <c r="IHJ2" s="2104"/>
      <c r="IHK2" s="2104"/>
      <c r="IHL2" s="2104">
        <f>+'IN PHIẾU THU'!IHM2</f>
        <v>0</v>
      </c>
      <c r="IHM2" s="2104"/>
      <c r="IHN2" s="2104"/>
      <c r="IHO2" s="2104"/>
      <c r="IHP2" s="2104"/>
      <c r="IHQ2" s="2104"/>
      <c r="IHR2" s="2104"/>
      <c r="IHS2" s="2104"/>
      <c r="IHT2" s="2104">
        <f>+'IN PHIẾU THU'!IHU2</f>
        <v>0</v>
      </c>
      <c r="IHU2" s="2104"/>
      <c r="IHV2" s="2104"/>
      <c r="IHW2" s="2104"/>
      <c r="IHX2" s="2104"/>
      <c r="IHY2" s="2104"/>
      <c r="IHZ2" s="2104"/>
      <c r="IIA2" s="2104"/>
      <c r="IIB2" s="2104">
        <f>+'IN PHIẾU THU'!IIC2</f>
        <v>0</v>
      </c>
      <c r="IIC2" s="2104"/>
      <c r="IID2" s="2104"/>
      <c r="IIE2" s="2104"/>
      <c r="IIF2" s="2104"/>
      <c r="IIG2" s="2104"/>
      <c r="IIH2" s="2104"/>
      <c r="III2" s="2104"/>
      <c r="IIJ2" s="2104">
        <f>+'IN PHIẾU THU'!IIK2</f>
        <v>0</v>
      </c>
      <c r="IIK2" s="2104"/>
      <c r="IIL2" s="2104"/>
      <c r="IIM2" s="2104"/>
      <c r="IIN2" s="2104"/>
      <c r="IIO2" s="2104"/>
      <c r="IIP2" s="2104"/>
      <c r="IIQ2" s="2104"/>
      <c r="IIR2" s="2104">
        <f>+'IN PHIẾU THU'!IIS2</f>
        <v>0</v>
      </c>
      <c r="IIS2" s="2104"/>
      <c r="IIT2" s="2104"/>
      <c r="IIU2" s="2104"/>
      <c r="IIV2" s="2104"/>
      <c r="IIW2" s="2104"/>
      <c r="IIX2" s="2104"/>
      <c r="IIY2" s="2104"/>
      <c r="IIZ2" s="2104">
        <f>+'IN PHIẾU THU'!IJA2</f>
        <v>0</v>
      </c>
      <c r="IJA2" s="2104"/>
      <c r="IJB2" s="2104"/>
      <c r="IJC2" s="2104"/>
      <c r="IJD2" s="2104"/>
      <c r="IJE2" s="2104"/>
      <c r="IJF2" s="2104"/>
      <c r="IJG2" s="2104"/>
      <c r="IJH2" s="2104">
        <f>+'IN PHIẾU THU'!IJI2</f>
        <v>0</v>
      </c>
      <c r="IJI2" s="2104"/>
      <c r="IJJ2" s="2104"/>
      <c r="IJK2" s="2104"/>
      <c r="IJL2" s="2104"/>
      <c r="IJM2" s="2104"/>
      <c r="IJN2" s="2104"/>
      <c r="IJO2" s="2104"/>
      <c r="IJP2" s="2104">
        <f>+'IN PHIẾU THU'!IJQ2</f>
        <v>0</v>
      </c>
      <c r="IJQ2" s="2104"/>
      <c r="IJR2" s="2104"/>
      <c r="IJS2" s="2104"/>
      <c r="IJT2" s="2104"/>
      <c r="IJU2" s="2104"/>
      <c r="IJV2" s="2104"/>
      <c r="IJW2" s="2104"/>
      <c r="IJX2" s="2104">
        <f>+'IN PHIẾU THU'!IJY2</f>
        <v>0</v>
      </c>
      <c r="IJY2" s="2104"/>
      <c r="IJZ2" s="2104"/>
      <c r="IKA2" s="2104"/>
      <c r="IKB2" s="2104"/>
      <c r="IKC2" s="2104"/>
      <c r="IKD2" s="2104"/>
      <c r="IKE2" s="2104"/>
      <c r="IKF2" s="2104">
        <f>+'IN PHIẾU THU'!IKG2</f>
        <v>0</v>
      </c>
      <c r="IKG2" s="2104"/>
      <c r="IKH2" s="2104"/>
      <c r="IKI2" s="2104"/>
      <c r="IKJ2" s="2104"/>
      <c r="IKK2" s="2104"/>
      <c r="IKL2" s="2104"/>
      <c r="IKM2" s="2104"/>
      <c r="IKN2" s="2104">
        <f>+'IN PHIẾU THU'!IKO2</f>
        <v>0</v>
      </c>
      <c r="IKO2" s="2104"/>
      <c r="IKP2" s="2104"/>
      <c r="IKQ2" s="2104"/>
      <c r="IKR2" s="2104"/>
      <c r="IKS2" s="2104"/>
      <c r="IKT2" s="2104"/>
      <c r="IKU2" s="2104"/>
      <c r="IKV2" s="2104">
        <f>+'IN PHIẾU THU'!IKW2</f>
        <v>0</v>
      </c>
      <c r="IKW2" s="2104"/>
      <c r="IKX2" s="2104"/>
      <c r="IKY2" s="2104"/>
      <c r="IKZ2" s="2104"/>
      <c r="ILA2" s="2104"/>
      <c r="ILB2" s="2104"/>
      <c r="ILC2" s="2104"/>
      <c r="ILD2" s="2104">
        <f>+'IN PHIẾU THU'!ILE2</f>
        <v>0</v>
      </c>
      <c r="ILE2" s="2104"/>
      <c r="ILF2" s="2104"/>
      <c r="ILG2" s="2104"/>
      <c r="ILH2" s="2104"/>
      <c r="ILI2" s="2104"/>
      <c r="ILJ2" s="2104"/>
      <c r="ILK2" s="2104"/>
      <c r="ILL2" s="2104">
        <f>+'IN PHIẾU THU'!ILM2</f>
        <v>0</v>
      </c>
      <c r="ILM2" s="2104"/>
      <c r="ILN2" s="2104"/>
      <c r="ILO2" s="2104"/>
      <c r="ILP2" s="2104"/>
      <c r="ILQ2" s="2104"/>
      <c r="ILR2" s="2104"/>
      <c r="ILS2" s="2104"/>
      <c r="ILT2" s="2104">
        <f>+'IN PHIẾU THU'!ILU2</f>
        <v>0</v>
      </c>
      <c r="ILU2" s="2104"/>
      <c r="ILV2" s="2104"/>
      <c r="ILW2" s="2104"/>
      <c r="ILX2" s="2104"/>
      <c r="ILY2" s="2104"/>
      <c r="ILZ2" s="2104"/>
      <c r="IMA2" s="2104"/>
      <c r="IMB2" s="2104">
        <f>+'IN PHIẾU THU'!IMC2</f>
        <v>0</v>
      </c>
      <c r="IMC2" s="2104"/>
      <c r="IMD2" s="2104"/>
      <c r="IME2" s="2104"/>
      <c r="IMF2" s="2104"/>
      <c r="IMG2" s="2104"/>
      <c r="IMH2" s="2104"/>
      <c r="IMI2" s="2104"/>
      <c r="IMJ2" s="2104">
        <f>+'IN PHIẾU THU'!IMK2</f>
        <v>0</v>
      </c>
      <c r="IMK2" s="2104"/>
      <c r="IML2" s="2104"/>
      <c r="IMM2" s="2104"/>
      <c r="IMN2" s="2104"/>
      <c r="IMO2" s="2104"/>
      <c r="IMP2" s="2104"/>
      <c r="IMQ2" s="2104"/>
      <c r="IMR2" s="2104">
        <f>+'IN PHIẾU THU'!IMS2</f>
        <v>0</v>
      </c>
      <c r="IMS2" s="2104"/>
      <c r="IMT2" s="2104"/>
      <c r="IMU2" s="2104"/>
      <c r="IMV2" s="2104"/>
      <c r="IMW2" s="2104"/>
      <c r="IMX2" s="2104"/>
      <c r="IMY2" s="2104"/>
      <c r="IMZ2" s="2104">
        <f>+'IN PHIẾU THU'!INA2</f>
        <v>0</v>
      </c>
      <c r="INA2" s="2104"/>
      <c r="INB2" s="2104"/>
      <c r="INC2" s="2104"/>
      <c r="IND2" s="2104"/>
      <c r="INE2" s="2104"/>
      <c r="INF2" s="2104"/>
      <c r="ING2" s="2104"/>
      <c r="INH2" s="2104">
        <f>+'IN PHIẾU THU'!INI2</f>
        <v>0</v>
      </c>
      <c r="INI2" s="2104"/>
      <c r="INJ2" s="2104"/>
      <c r="INK2" s="2104"/>
      <c r="INL2" s="2104"/>
      <c r="INM2" s="2104"/>
      <c r="INN2" s="2104"/>
      <c r="INO2" s="2104"/>
      <c r="INP2" s="2104">
        <f>+'IN PHIẾU THU'!INQ2</f>
        <v>0</v>
      </c>
      <c r="INQ2" s="2104"/>
      <c r="INR2" s="2104"/>
      <c r="INS2" s="2104"/>
      <c r="INT2" s="2104"/>
      <c r="INU2" s="2104"/>
      <c r="INV2" s="2104"/>
      <c r="INW2" s="2104"/>
      <c r="INX2" s="2104">
        <f>+'IN PHIẾU THU'!INY2</f>
        <v>0</v>
      </c>
      <c r="INY2" s="2104"/>
      <c r="INZ2" s="2104"/>
      <c r="IOA2" s="2104"/>
      <c r="IOB2" s="2104"/>
      <c r="IOC2" s="2104"/>
      <c r="IOD2" s="2104"/>
      <c r="IOE2" s="2104"/>
      <c r="IOF2" s="2104">
        <f>+'IN PHIẾU THU'!IOG2</f>
        <v>0</v>
      </c>
      <c r="IOG2" s="2104"/>
      <c r="IOH2" s="2104"/>
      <c r="IOI2" s="2104"/>
      <c r="IOJ2" s="2104"/>
      <c r="IOK2" s="2104"/>
      <c r="IOL2" s="2104"/>
      <c r="IOM2" s="2104"/>
      <c r="ION2" s="2104">
        <f>+'IN PHIẾU THU'!IOO2</f>
        <v>0</v>
      </c>
      <c r="IOO2" s="2104"/>
      <c r="IOP2" s="2104"/>
      <c r="IOQ2" s="2104"/>
      <c r="IOR2" s="2104"/>
      <c r="IOS2" s="2104"/>
      <c r="IOT2" s="2104"/>
      <c r="IOU2" s="2104"/>
      <c r="IOV2" s="2104">
        <f>+'IN PHIẾU THU'!IOW2</f>
        <v>0</v>
      </c>
      <c r="IOW2" s="2104"/>
      <c r="IOX2" s="2104"/>
      <c r="IOY2" s="2104"/>
      <c r="IOZ2" s="2104"/>
      <c r="IPA2" s="2104"/>
      <c r="IPB2" s="2104"/>
      <c r="IPC2" s="2104"/>
      <c r="IPD2" s="2104">
        <f>+'IN PHIẾU THU'!IPE2</f>
        <v>0</v>
      </c>
      <c r="IPE2" s="2104"/>
      <c r="IPF2" s="2104"/>
      <c r="IPG2" s="2104"/>
      <c r="IPH2" s="2104"/>
      <c r="IPI2" s="2104"/>
      <c r="IPJ2" s="2104"/>
      <c r="IPK2" s="2104"/>
      <c r="IPL2" s="2104">
        <f>+'IN PHIẾU THU'!IPM2</f>
        <v>0</v>
      </c>
      <c r="IPM2" s="2104"/>
      <c r="IPN2" s="2104"/>
      <c r="IPO2" s="2104"/>
      <c r="IPP2" s="2104"/>
      <c r="IPQ2" s="2104"/>
      <c r="IPR2" s="2104"/>
      <c r="IPS2" s="2104"/>
      <c r="IPT2" s="2104">
        <f>+'IN PHIẾU THU'!IPU2</f>
        <v>0</v>
      </c>
      <c r="IPU2" s="2104"/>
      <c r="IPV2" s="2104"/>
      <c r="IPW2" s="2104"/>
      <c r="IPX2" s="2104"/>
      <c r="IPY2" s="2104"/>
      <c r="IPZ2" s="2104"/>
      <c r="IQA2" s="2104"/>
      <c r="IQB2" s="2104">
        <f>+'IN PHIẾU THU'!IQC2</f>
        <v>0</v>
      </c>
      <c r="IQC2" s="2104"/>
      <c r="IQD2" s="2104"/>
      <c r="IQE2" s="2104"/>
      <c r="IQF2" s="2104"/>
      <c r="IQG2" s="2104"/>
      <c r="IQH2" s="2104"/>
      <c r="IQI2" s="2104"/>
      <c r="IQJ2" s="2104">
        <f>+'IN PHIẾU THU'!IQK2</f>
        <v>0</v>
      </c>
      <c r="IQK2" s="2104"/>
      <c r="IQL2" s="2104"/>
      <c r="IQM2" s="2104"/>
      <c r="IQN2" s="2104"/>
      <c r="IQO2" s="2104"/>
      <c r="IQP2" s="2104"/>
      <c r="IQQ2" s="2104"/>
      <c r="IQR2" s="2104">
        <f>+'IN PHIẾU THU'!IQS2</f>
        <v>0</v>
      </c>
      <c r="IQS2" s="2104"/>
      <c r="IQT2" s="2104"/>
      <c r="IQU2" s="2104"/>
      <c r="IQV2" s="2104"/>
      <c r="IQW2" s="2104"/>
      <c r="IQX2" s="2104"/>
      <c r="IQY2" s="2104"/>
      <c r="IQZ2" s="2104">
        <f>+'IN PHIẾU THU'!IRA2</f>
        <v>0</v>
      </c>
      <c r="IRA2" s="2104"/>
      <c r="IRB2" s="2104"/>
      <c r="IRC2" s="2104"/>
      <c r="IRD2" s="2104"/>
      <c r="IRE2" s="2104"/>
      <c r="IRF2" s="2104"/>
      <c r="IRG2" s="2104"/>
      <c r="IRH2" s="2104">
        <f>+'IN PHIẾU THU'!IRI2</f>
        <v>0</v>
      </c>
      <c r="IRI2" s="2104"/>
      <c r="IRJ2" s="2104"/>
      <c r="IRK2" s="2104"/>
      <c r="IRL2" s="2104"/>
      <c r="IRM2" s="2104"/>
      <c r="IRN2" s="2104"/>
      <c r="IRO2" s="2104"/>
      <c r="IRP2" s="2104">
        <f>+'IN PHIẾU THU'!IRQ2</f>
        <v>0</v>
      </c>
      <c r="IRQ2" s="2104"/>
      <c r="IRR2" s="2104"/>
      <c r="IRS2" s="2104"/>
      <c r="IRT2" s="2104"/>
      <c r="IRU2" s="2104"/>
      <c r="IRV2" s="2104"/>
      <c r="IRW2" s="2104"/>
      <c r="IRX2" s="2104">
        <f>+'IN PHIẾU THU'!IRY2</f>
        <v>0</v>
      </c>
      <c r="IRY2" s="2104"/>
      <c r="IRZ2" s="2104"/>
      <c r="ISA2" s="2104"/>
      <c r="ISB2" s="2104"/>
      <c r="ISC2" s="2104"/>
      <c r="ISD2" s="2104"/>
      <c r="ISE2" s="2104"/>
      <c r="ISF2" s="2104">
        <f>+'IN PHIẾU THU'!ISG2</f>
        <v>0</v>
      </c>
      <c r="ISG2" s="2104"/>
      <c r="ISH2" s="2104"/>
      <c r="ISI2" s="2104"/>
      <c r="ISJ2" s="2104"/>
      <c r="ISK2" s="2104"/>
      <c r="ISL2" s="2104"/>
      <c r="ISM2" s="2104"/>
      <c r="ISN2" s="2104">
        <f>+'IN PHIẾU THU'!ISO2</f>
        <v>0</v>
      </c>
      <c r="ISO2" s="2104"/>
      <c r="ISP2" s="2104"/>
      <c r="ISQ2" s="2104"/>
      <c r="ISR2" s="2104"/>
      <c r="ISS2" s="2104"/>
      <c r="IST2" s="2104"/>
      <c r="ISU2" s="2104"/>
      <c r="ISV2" s="2104">
        <f>+'IN PHIẾU THU'!ISW2</f>
        <v>0</v>
      </c>
      <c r="ISW2" s="2104"/>
      <c r="ISX2" s="2104"/>
      <c r="ISY2" s="2104"/>
      <c r="ISZ2" s="2104"/>
      <c r="ITA2" s="2104"/>
      <c r="ITB2" s="2104"/>
      <c r="ITC2" s="2104"/>
      <c r="ITD2" s="2104">
        <f>+'IN PHIẾU THU'!ITE2</f>
        <v>0</v>
      </c>
      <c r="ITE2" s="2104"/>
      <c r="ITF2" s="2104"/>
      <c r="ITG2" s="2104"/>
      <c r="ITH2" s="2104"/>
      <c r="ITI2" s="2104"/>
      <c r="ITJ2" s="2104"/>
      <c r="ITK2" s="2104"/>
      <c r="ITL2" s="2104">
        <f>+'IN PHIẾU THU'!ITM2</f>
        <v>0</v>
      </c>
      <c r="ITM2" s="2104"/>
      <c r="ITN2" s="2104"/>
      <c r="ITO2" s="2104"/>
      <c r="ITP2" s="2104"/>
      <c r="ITQ2" s="2104"/>
      <c r="ITR2" s="2104"/>
      <c r="ITS2" s="2104"/>
      <c r="ITT2" s="2104">
        <f>+'IN PHIẾU THU'!ITU2</f>
        <v>0</v>
      </c>
      <c r="ITU2" s="2104"/>
      <c r="ITV2" s="2104"/>
      <c r="ITW2" s="2104"/>
      <c r="ITX2" s="2104"/>
      <c r="ITY2" s="2104"/>
      <c r="ITZ2" s="2104"/>
      <c r="IUA2" s="2104"/>
      <c r="IUB2" s="2104">
        <f>+'IN PHIẾU THU'!IUC2</f>
        <v>0</v>
      </c>
      <c r="IUC2" s="2104"/>
      <c r="IUD2" s="2104"/>
      <c r="IUE2" s="2104"/>
      <c r="IUF2" s="2104"/>
      <c r="IUG2" s="2104"/>
      <c r="IUH2" s="2104"/>
      <c r="IUI2" s="2104"/>
      <c r="IUJ2" s="2104">
        <f>+'IN PHIẾU THU'!IUK2</f>
        <v>0</v>
      </c>
      <c r="IUK2" s="2104"/>
      <c r="IUL2" s="2104"/>
      <c r="IUM2" s="2104"/>
      <c r="IUN2" s="2104"/>
      <c r="IUO2" s="2104"/>
      <c r="IUP2" s="2104"/>
      <c r="IUQ2" s="2104"/>
      <c r="IUR2" s="2104">
        <f>+'IN PHIẾU THU'!IUS2</f>
        <v>0</v>
      </c>
      <c r="IUS2" s="2104"/>
      <c r="IUT2" s="2104"/>
      <c r="IUU2" s="2104"/>
      <c r="IUV2" s="2104"/>
      <c r="IUW2" s="2104"/>
      <c r="IUX2" s="2104"/>
      <c r="IUY2" s="2104"/>
      <c r="IUZ2" s="2104">
        <f>+'IN PHIẾU THU'!IVA2</f>
        <v>0</v>
      </c>
      <c r="IVA2" s="2104"/>
      <c r="IVB2" s="2104"/>
      <c r="IVC2" s="2104"/>
      <c r="IVD2" s="2104"/>
      <c r="IVE2" s="2104"/>
      <c r="IVF2" s="2104"/>
      <c r="IVG2" s="2104"/>
      <c r="IVH2" s="2104">
        <f>+'IN PHIẾU THU'!IVI2</f>
        <v>0</v>
      </c>
      <c r="IVI2" s="2104"/>
      <c r="IVJ2" s="2104"/>
      <c r="IVK2" s="2104"/>
      <c r="IVL2" s="2104"/>
      <c r="IVM2" s="2104"/>
      <c r="IVN2" s="2104"/>
      <c r="IVO2" s="2104"/>
      <c r="IVP2" s="2104">
        <f>+'IN PHIẾU THU'!IVQ2</f>
        <v>0</v>
      </c>
      <c r="IVQ2" s="2104"/>
      <c r="IVR2" s="2104"/>
      <c r="IVS2" s="2104"/>
      <c r="IVT2" s="2104"/>
      <c r="IVU2" s="2104"/>
      <c r="IVV2" s="2104"/>
      <c r="IVW2" s="2104"/>
      <c r="IVX2" s="2104">
        <f>+'IN PHIẾU THU'!IVY2</f>
        <v>0</v>
      </c>
      <c r="IVY2" s="2104"/>
      <c r="IVZ2" s="2104"/>
      <c r="IWA2" s="2104"/>
      <c r="IWB2" s="2104"/>
      <c r="IWC2" s="2104"/>
      <c r="IWD2" s="2104"/>
      <c r="IWE2" s="2104"/>
      <c r="IWF2" s="2104">
        <f>+'IN PHIẾU THU'!IWG2</f>
        <v>0</v>
      </c>
      <c r="IWG2" s="2104"/>
      <c r="IWH2" s="2104"/>
      <c r="IWI2" s="2104"/>
      <c r="IWJ2" s="2104"/>
      <c r="IWK2" s="2104"/>
      <c r="IWL2" s="2104"/>
      <c r="IWM2" s="2104"/>
      <c r="IWN2" s="2104">
        <f>+'IN PHIẾU THU'!IWO2</f>
        <v>0</v>
      </c>
      <c r="IWO2" s="2104"/>
      <c r="IWP2" s="2104"/>
      <c r="IWQ2" s="2104"/>
      <c r="IWR2" s="2104"/>
      <c r="IWS2" s="2104"/>
      <c r="IWT2" s="2104"/>
      <c r="IWU2" s="2104"/>
      <c r="IWV2" s="2104">
        <f>+'IN PHIẾU THU'!IWW2</f>
        <v>0</v>
      </c>
      <c r="IWW2" s="2104"/>
      <c r="IWX2" s="2104"/>
      <c r="IWY2" s="2104"/>
      <c r="IWZ2" s="2104"/>
      <c r="IXA2" s="2104"/>
      <c r="IXB2" s="2104"/>
      <c r="IXC2" s="2104"/>
      <c r="IXD2" s="2104">
        <f>+'IN PHIẾU THU'!IXE2</f>
        <v>0</v>
      </c>
      <c r="IXE2" s="2104"/>
      <c r="IXF2" s="2104"/>
      <c r="IXG2" s="2104"/>
      <c r="IXH2" s="2104"/>
      <c r="IXI2" s="2104"/>
      <c r="IXJ2" s="2104"/>
      <c r="IXK2" s="2104"/>
      <c r="IXL2" s="2104">
        <f>+'IN PHIẾU THU'!IXM2</f>
        <v>0</v>
      </c>
      <c r="IXM2" s="2104"/>
      <c r="IXN2" s="2104"/>
      <c r="IXO2" s="2104"/>
      <c r="IXP2" s="2104"/>
      <c r="IXQ2" s="2104"/>
      <c r="IXR2" s="2104"/>
      <c r="IXS2" s="2104"/>
      <c r="IXT2" s="2104">
        <f>+'IN PHIẾU THU'!IXU2</f>
        <v>0</v>
      </c>
      <c r="IXU2" s="2104"/>
      <c r="IXV2" s="2104"/>
      <c r="IXW2" s="2104"/>
      <c r="IXX2" s="2104"/>
      <c r="IXY2" s="2104"/>
      <c r="IXZ2" s="2104"/>
      <c r="IYA2" s="2104"/>
      <c r="IYB2" s="2104">
        <f>+'IN PHIẾU THU'!IYC2</f>
        <v>0</v>
      </c>
      <c r="IYC2" s="2104"/>
      <c r="IYD2" s="2104"/>
      <c r="IYE2" s="2104"/>
      <c r="IYF2" s="2104"/>
      <c r="IYG2" s="2104"/>
      <c r="IYH2" s="2104"/>
      <c r="IYI2" s="2104"/>
      <c r="IYJ2" s="2104">
        <f>+'IN PHIẾU THU'!IYK2</f>
        <v>0</v>
      </c>
      <c r="IYK2" s="2104"/>
      <c r="IYL2" s="2104"/>
      <c r="IYM2" s="2104"/>
      <c r="IYN2" s="2104"/>
      <c r="IYO2" s="2104"/>
      <c r="IYP2" s="2104"/>
      <c r="IYQ2" s="2104"/>
      <c r="IYR2" s="2104">
        <f>+'IN PHIẾU THU'!IYS2</f>
        <v>0</v>
      </c>
      <c r="IYS2" s="2104"/>
      <c r="IYT2" s="2104"/>
      <c r="IYU2" s="2104"/>
      <c r="IYV2" s="2104"/>
      <c r="IYW2" s="2104"/>
      <c r="IYX2" s="2104"/>
      <c r="IYY2" s="2104"/>
      <c r="IYZ2" s="2104">
        <f>+'IN PHIẾU THU'!IZA2</f>
        <v>0</v>
      </c>
      <c r="IZA2" s="2104"/>
      <c r="IZB2" s="2104"/>
      <c r="IZC2" s="2104"/>
      <c r="IZD2" s="2104"/>
      <c r="IZE2" s="2104"/>
      <c r="IZF2" s="2104"/>
      <c r="IZG2" s="2104"/>
      <c r="IZH2" s="2104">
        <f>+'IN PHIẾU THU'!IZI2</f>
        <v>0</v>
      </c>
      <c r="IZI2" s="2104"/>
      <c r="IZJ2" s="2104"/>
      <c r="IZK2" s="2104"/>
      <c r="IZL2" s="2104"/>
      <c r="IZM2" s="2104"/>
      <c r="IZN2" s="2104"/>
      <c r="IZO2" s="2104"/>
      <c r="IZP2" s="2104">
        <f>+'IN PHIẾU THU'!IZQ2</f>
        <v>0</v>
      </c>
      <c r="IZQ2" s="2104"/>
      <c r="IZR2" s="2104"/>
      <c r="IZS2" s="2104"/>
      <c r="IZT2" s="2104"/>
      <c r="IZU2" s="2104"/>
      <c r="IZV2" s="2104"/>
      <c r="IZW2" s="2104"/>
      <c r="IZX2" s="2104">
        <f>+'IN PHIẾU THU'!IZY2</f>
        <v>0</v>
      </c>
      <c r="IZY2" s="2104"/>
      <c r="IZZ2" s="2104"/>
      <c r="JAA2" s="2104"/>
      <c r="JAB2" s="2104"/>
      <c r="JAC2" s="2104"/>
      <c r="JAD2" s="2104"/>
      <c r="JAE2" s="2104"/>
      <c r="JAF2" s="2104">
        <f>+'IN PHIẾU THU'!JAG2</f>
        <v>0</v>
      </c>
      <c r="JAG2" s="2104"/>
      <c r="JAH2" s="2104"/>
      <c r="JAI2" s="2104"/>
      <c r="JAJ2" s="2104"/>
      <c r="JAK2" s="2104"/>
      <c r="JAL2" s="2104"/>
      <c r="JAM2" s="2104"/>
      <c r="JAN2" s="2104">
        <f>+'IN PHIẾU THU'!JAO2</f>
        <v>0</v>
      </c>
      <c r="JAO2" s="2104"/>
      <c r="JAP2" s="2104"/>
      <c r="JAQ2" s="2104"/>
      <c r="JAR2" s="2104"/>
      <c r="JAS2" s="2104"/>
      <c r="JAT2" s="2104"/>
      <c r="JAU2" s="2104"/>
      <c r="JAV2" s="2104">
        <f>+'IN PHIẾU THU'!JAW2</f>
        <v>0</v>
      </c>
      <c r="JAW2" s="2104"/>
      <c r="JAX2" s="2104"/>
      <c r="JAY2" s="2104"/>
      <c r="JAZ2" s="2104"/>
      <c r="JBA2" s="2104"/>
      <c r="JBB2" s="2104"/>
      <c r="JBC2" s="2104"/>
      <c r="JBD2" s="2104">
        <f>+'IN PHIẾU THU'!JBE2</f>
        <v>0</v>
      </c>
      <c r="JBE2" s="2104"/>
      <c r="JBF2" s="2104"/>
      <c r="JBG2" s="2104"/>
      <c r="JBH2" s="2104"/>
      <c r="JBI2" s="2104"/>
      <c r="JBJ2" s="2104"/>
      <c r="JBK2" s="2104"/>
      <c r="JBL2" s="2104">
        <f>+'IN PHIẾU THU'!JBM2</f>
        <v>0</v>
      </c>
      <c r="JBM2" s="2104"/>
      <c r="JBN2" s="2104"/>
      <c r="JBO2" s="2104"/>
      <c r="JBP2" s="2104"/>
      <c r="JBQ2" s="2104"/>
      <c r="JBR2" s="2104"/>
      <c r="JBS2" s="2104"/>
      <c r="JBT2" s="2104">
        <f>+'IN PHIẾU THU'!JBU2</f>
        <v>0</v>
      </c>
      <c r="JBU2" s="2104"/>
      <c r="JBV2" s="2104"/>
      <c r="JBW2" s="2104"/>
      <c r="JBX2" s="2104"/>
      <c r="JBY2" s="2104"/>
      <c r="JBZ2" s="2104"/>
      <c r="JCA2" s="2104"/>
      <c r="JCB2" s="2104">
        <f>+'IN PHIẾU THU'!JCC2</f>
        <v>0</v>
      </c>
      <c r="JCC2" s="2104"/>
      <c r="JCD2" s="2104"/>
      <c r="JCE2" s="2104"/>
      <c r="JCF2" s="2104"/>
      <c r="JCG2" s="2104"/>
      <c r="JCH2" s="2104"/>
      <c r="JCI2" s="2104"/>
      <c r="JCJ2" s="2104">
        <f>+'IN PHIẾU THU'!JCK2</f>
        <v>0</v>
      </c>
      <c r="JCK2" s="2104"/>
      <c r="JCL2" s="2104"/>
      <c r="JCM2" s="2104"/>
      <c r="JCN2" s="2104"/>
      <c r="JCO2" s="2104"/>
      <c r="JCP2" s="2104"/>
      <c r="JCQ2" s="2104"/>
      <c r="JCR2" s="2104">
        <f>+'IN PHIẾU THU'!JCS2</f>
        <v>0</v>
      </c>
      <c r="JCS2" s="2104"/>
      <c r="JCT2" s="2104"/>
      <c r="JCU2" s="2104"/>
      <c r="JCV2" s="2104"/>
      <c r="JCW2" s="2104"/>
      <c r="JCX2" s="2104"/>
      <c r="JCY2" s="2104"/>
      <c r="JCZ2" s="2104">
        <f>+'IN PHIẾU THU'!JDA2</f>
        <v>0</v>
      </c>
      <c r="JDA2" s="2104"/>
      <c r="JDB2" s="2104"/>
      <c r="JDC2" s="2104"/>
      <c r="JDD2" s="2104"/>
      <c r="JDE2" s="2104"/>
      <c r="JDF2" s="2104"/>
      <c r="JDG2" s="2104"/>
      <c r="JDH2" s="2104">
        <f>+'IN PHIẾU THU'!JDI2</f>
        <v>0</v>
      </c>
      <c r="JDI2" s="2104"/>
      <c r="JDJ2" s="2104"/>
      <c r="JDK2" s="2104"/>
      <c r="JDL2" s="2104"/>
      <c r="JDM2" s="2104"/>
      <c r="JDN2" s="2104"/>
      <c r="JDO2" s="2104"/>
      <c r="JDP2" s="2104">
        <f>+'IN PHIẾU THU'!JDQ2</f>
        <v>0</v>
      </c>
      <c r="JDQ2" s="2104"/>
      <c r="JDR2" s="2104"/>
      <c r="JDS2" s="2104"/>
      <c r="JDT2" s="2104"/>
      <c r="JDU2" s="2104"/>
      <c r="JDV2" s="2104"/>
      <c r="JDW2" s="2104"/>
      <c r="JDX2" s="2104">
        <f>+'IN PHIẾU THU'!JDY2</f>
        <v>0</v>
      </c>
      <c r="JDY2" s="2104"/>
      <c r="JDZ2" s="2104"/>
      <c r="JEA2" s="2104"/>
      <c r="JEB2" s="2104"/>
      <c r="JEC2" s="2104"/>
      <c r="JED2" s="2104"/>
      <c r="JEE2" s="2104"/>
      <c r="JEF2" s="2104">
        <f>+'IN PHIẾU THU'!JEG2</f>
        <v>0</v>
      </c>
      <c r="JEG2" s="2104"/>
      <c r="JEH2" s="2104"/>
      <c r="JEI2" s="2104"/>
      <c r="JEJ2" s="2104"/>
      <c r="JEK2" s="2104"/>
      <c r="JEL2" s="2104"/>
      <c r="JEM2" s="2104"/>
      <c r="JEN2" s="2104">
        <f>+'IN PHIẾU THU'!JEO2</f>
        <v>0</v>
      </c>
      <c r="JEO2" s="2104"/>
      <c r="JEP2" s="2104"/>
      <c r="JEQ2" s="2104"/>
      <c r="JER2" s="2104"/>
      <c r="JES2" s="2104"/>
      <c r="JET2" s="2104"/>
      <c r="JEU2" s="2104"/>
      <c r="JEV2" s="2104">
        <f>+'IN PHIẾU THU'!JEW2</f>
        <v>0</v>
      </c>
      <c r="JEW2" s="2104"/>
      <c r="JEX2" s="2104"/>
      <c r="JEY2" s="2104"/>
      <c r="JEZ2" s="2104"/>
      <c r="JFA2" s="2104"/>
      <c r="JFB2" s="2104"/>
      <c r="JFC2" s="2104"/>
      <c r="JFD2" s="2104">
        <f>+'IN PHIẾU THU'!JFE2</f>
        <v>0</v>
      </c>
      <c r="JFE2" s="2104"/>
      <c r="JFF2" s="2104"/>
      <c r="JFG2" s="2104"/>
      <c r="JFH2" s="2104"/>
      <c r="JFI2" s="2104"/>
      <c r="JFJ2" s="2104"/>
      <c r="JFK2" s="2104"/>
      <c r="JFL2" s="2104">
        <f>+'IN PHIẾU THU'!JFM2</f>
        <v>0</v>
      </c>
      <c r="JFM2" s="2104"/>
      <c r="JFN2" s="2104"/>
      <c r="JFO2" s="2104"/>
      <c r="JFP2" s="2104"/>
      <c r="JFQ2" s="2104"/>
      <c r="JFR2" s="2104"/>
      <c r="JFS2" s="2104"/>
      <c r="JFT2" s="2104">
        <f>+'IN PHIẾU THU'!JFU2</f>
        <v>0</v>
      </c>
      <c r="JFU2" s="2104"/>
      <c r="JFV2" s="2104"/>
      <c r="JFW2" s="2104"/>
      <c r="JFX2" s="2104"/>
      <c r="JFY2" s="2104"/>
      <c r="JFZ2" s="2104"/>
      <c r="JGA2" s="2104"/>
      <c r="JGB2" s="2104">
        <f>+'IN PHIẾU THU'!JGC2</f>
        <v>0</v>
      </c>
      <c r="JGC2" s="2104"/>
      <c r="JGD2" s="2104"/>
      <c r="JGE2" s="2104"/>
      <c r="JGF2" s="2104"/>
      <c r="JGG2" s="2104"/>
      <c r="JGH2" s="2104"/>
      <c r="JGI2" s="2104"/>
      <c r="JGJ2" s="2104">
        <f>+'IN PHIẾU THU'!JGK2</f>
        <v>0</v>
      </c>
      <c r="JGK2" s="2104"/>
      <c r="JGL2" s="2104"/>
      <c r="JGM2" s="2104"/>
      <c r="JGN2" s="2104"/>
      <c r="JGO2" s="2104"/>
      <c r="JGP2" s="2104"/>
      <c r="JGQ2" s="2104"/>
      <c r="JGR2" s="2104">
        <f>+'IN PHIẾU THU'!JGS2</f>
        <v>0</v>
      </c>
      <c r="JGS2" s="2104"/>
      <c r="JGT2" s="2104"/>
      <c r="JGU2" s="2104"/>
      <c r="JGV2" s="2104"/>
      <c r="JGW2" s="2104"/>
      <c r="JGX2" s="2104"/>
      <c r="JGY2" s="2104"/>
      <c r="JGZ2" s="2104">
        <f>+'IN PHIẾU THU'!JHA2</f>
        <v>0</v>
      </c>
      <c r="JHA2" s="2104"/>
      <c r="JHB2" s="2104"/>
      <c r="JHC2" s="2104"/>
      <c r="JHD2" s="2104"/>
      <c r="JHE2" s="2104"/>
      <c r="JHF2" s="2104"/>
      <c r="JHG2" s="2104"/>
      <c r="JHH2" s="2104">
        <f>+'IN PHIẾU THU'!JHI2</f>
        <v>0</v>
      </c>
      <c r="JHI2" s="2104"/>
      <c r="JHJ2" s="2104"/>
      <c r="JHK2" s="2104"/>
      <c r="JHL2" s="2104"/>
      <c r="JHM2" s="2104"/>
      <c r="JHN2" s="2104"/>
      <c r="JHO2" s="2104"/>
      <c r="JHP2" s="2104">
        <f>+'IN PHIẾU THU'!JHQ2</f>
        <v>0</v>
      </c>
      <c r="JHQ2" s="2104"/>
      <c r="JHR2" s="2104"/>
      <c r="JHS2" s="2104"/>
      <c r="JHT2" s="2104"/>
      <c r="JHU2" s="2104"/>
      <c r="JHV2" s="2104"/>
      <c r="JHW2" s="2104"/>
      <c r="JHX2" s="2104">
        <f>+'IN PHIẾU THU'!JHY2</f>
        <v>0</v>
      </c>
      <c r="JHY2" s="2104"/>
      <c r="JHZ2" s="2104"/>
      <c r="JIA2" s="2104"/>
      <c r="JIB2" s="2104"/>
      <c r="JIC2" s="2104"/>
      <c r="JID2" s="2104"/>
      <c r="JIE2" s="2104"/>
      <c r="JIF2" s="2104">
        <f>+'IN PHIẾU THU'!JIG2</f>
        <v>0</v>
      </c>
      <c r="JIG2" s="2104"/>
      <c r="JIH2" s="2104"/>
      <c r="JII2" s="2104"/>
      <c r="JIJ2" s="2104"/>
      <c r="JIK2" s="2104"/>
      <c r="JIL2" s="2104"/>
      <c r="JIM2" s="2104"/>
      <c r="JIN2" s="2104">
        <f>+'IN PHIẾU THU'!JIO2</f>
        <v>0</v>
      </c>
      <c r="JIO2" s="2104"/>
      <c r="JIP2" s="2104"/>
      <c r="JIQ2" s="2104"/>
      <c r="JIR2" s="2104"/>
      <c r="JIS2" s="2104"/>
      <c r="JIT2" s="2104"/>
      <c r="JIU2" s="2104"/>
      <c r="JIV2" s="2104">
        <f>+'IN PHIẾU THU'!JIW2</f>
        <v>0</v>
      </c>
      <c r="JIW2" s="2104"/>
      <c r="JIX2" s="2104"/>
      <c r="JIY2" s="2104"/>
      <c r="JIZ2" s="2104"/>
      <c r="JJA2" s="2104"/>
      <c r="JJB2" s="2104"/>
      <c r="JJC2" s="2104"/>
      <c r="JJD2" s="2104">
        <f>+'IN PHIẾU THU'!JJE2</f>
        <v>0</v>
      </c>
      <c r="JJE2" s="2104"/>
      <c r="JJF2" s="2104"/>
      <c r="JJG2" s="2104"/>
      <c r="JJH2" s="2104"/>
      <c r="JJI2" s="2104"/>
      <c r="JJJ2" s="2104"/>
      <c r="JJK2" s="2104"/>
      <c r="JJL2" s="2104">
        <f>+'IN PHIẾU THU'!JJM2</f>
        <v>0</v>
      </c>
      <c r="JJM2" s="2104"/>
      <c r="JJN2" s="2104"/>
      <c r="JJO2" s="2104"/>
      <c r="JJP2" s="2104"/>
      <c r="JJQ2" s="2104"/>
      <c r="JJR2" s="2104"/>
      <c r="JJS2" s="2104"/>
      <c r="JJT2" s="2104">
        <f>+'IN PHIẾU THU'!JJU2</f>
        <v>0</v>
      </c>
      <c r="JJU2" s="2104"/>
      <c r="JJV2" s="2104"/>
      <c r="JJW2" s="2104"/>
      <c r="JJX2" s="2104"/>
      <c r="JJY2" s="2104"/>
      <c r="JJZ2" s="2104"/>
      <c r="JKA2" s="2104"/>
      <c r="JKB2" s="2104">
        <f>+'IN PHIẾU THU'!JKC2</f>
        <v>0</v>
      </c>
      <c r="JKC2" s="2104"/>
      <c r="JKD2" s="2104"/>
      <c r="JKE2" s="2104"/>
      <c r="JKF2" s="2104"/>
      <c r="JKG2" s="2104"/>
      <c r="JKH2" s="2104"/>
      <c r="JKI2" s="2104"/>
      <c r="JKJ2" s="2104">
        <f>+'IN PHIẾU THU'!JKK2</f>
        <v>0</v>
      </c>
      <c r="JKK2" s="2104"/>
      <c r="JKL2" s="2104"/>
      <c r="JKM2" s="2104"/>
      <c r="JKN2" s="2104"/>
      <c r="JKO2" s="2104"/>
      <c r="JKP2" s="2104"/>
      <c r="JKQ2" s="2104"/>
      <c r="JKR2" s="2104">
        <f>+'IN PHIẾU THU'!JKS2</f>
        <v>0</v>
      </c>
      <c r="JKS2" s="2104"/>
      <c r="JKT2" s="2104"/>
      <c r="JKU2" s="2104"/>
      <c r="JKV2" s="2104"/>
      <c r="JKW2" s="2104"/>
      <c r="JKX2" s="2104"/>
      <c r="JKY2" s="2104"/>
      <c r="JKZ2" s="2104">
        <f>+'IN PHIẾU THU'!JLA2</f>
        <v>0</v>
      </c>
      <c r="JLA2" s="2104"/>
      <c r="JLB2" s="2104"/>
      <c r="JLC2" s="2104"/>
      <c r="JLD2" s="2104"/>
      <c r="JLE2" s="2104"/>
      <c r="JLF2" s="2104"/>
      <c r="JLG2" s="2104"/>
      <c r="JLH2" s="2104">
        <f>+'IN PHIẾU THU'!JLI2</f>
        <v>0</v>
      </c>
      <c r="JLI2" s="2104"/>
      <c r="JLJ2" s="2104"/>
      <c r="JLK2" s="2104"/>
      <c r="JLL2" s="2104"/>
      <c r="JLM2" s="2104"/>
      <c r="JLN2" s="2104"/>
      <c r="JLO2" s="2104"/>
      <c r="JLP2" s="2104">
        <f>+'IN PHIẾU THU'!JLQ2</f>
        <v>0</v>
      </c>
      <c r="JLQ2" s="2104"/>
      <c r="JLR2" s="2104"/>
      <c r="JLS2" s="2104"/>
      <c r="JLT2" s="2104"/>
      <c r="JLU2" s="2104"/>
      <c r="JLV2" s="2104"/>
      <c r="JLW2" s="2104"/>
      <c r="JLX2" s="2104">
        <f>+'IN PHIẾU THU'!JLY2</f>
        <v>0</v>
      </c>
      <c r="JLY2" s="2104"/>
      <c r="JLZ2" s="2104"/>
      <c r="JMA2" s="2104"/>
      <c r="JMB2" s="2104"/>
      <c r="JMC2" s="2104"/>
      <c r="JMD2" s="2104"/>
      <c r="JME2" s="2104"/>
      <c r="JMF2" s="2104">
        <f>+'IN PHIẾU THU'!JMG2</f>
        <v>0</v>
      </c>
      <c r="JMG2" s="2104"/>
      <c r="JMH2" s="2104"/>
      <c r="JMI2" s="2104"/>
      <c r="JMJ2" s="2104"/>
      <c r="JMK2" s="2104"/>
      <c r="JML2" s="2104"/>
      <c r="JMM2" s="2104"/>
      <c r="JMN2" s="2104">
        <f>+'IN PHIẾU THU'!JMO2</f>
        <v>0</v>
      </c>
      <c r="JMO2" s="2104"/>
      <c r="JMP2" s="2104"/>
      <c r="JMQ2" s="2104"/>
      <c r="JMR2" s="2104"/>
      <c r="JMS2" s="2104"/>
      <c r="JMT2" s="2104"/>
      <c r="JMU2" s="2104"/>
      <c r="JMV2" s="2104">
        <f>+'IN PHIẾU THU'!JMW2</f>
        <v>0</v>
      </c>
      <c r="JMW2" s="2104"/>
      <c r="JMX2" s="2104"/>
      <c r="JMY2" s="2104"/>
      <c r="JMZ2" s="2104"/>
      <c r="JNA2" s="2104"/>
      <c r="JNB2" s="2104"/>
      <c r="JNC2" s="2104"/>
      <c r="JND2" s="2104">
        <f>+'IN PHIẾU THU'!JNE2</f>
        <v>0</v>
      </c>
      <c r="JNE2" s="2104"/>
      <c r="JNF2" s="2104"/>
      <c r="JNG2" s="2104"/>
      <c r="JNH2" s="2104"/>
      <c r="JNI2" s="2104"/>
      <c r="JNJ2" s="2104"/>
      <c r="JNK2" s="2104"/>
      <c r="JNL2" s="2104">
        <f>+'IN PHIẾU THU'!JNM2</f>
        <v>0</v>
      </c>
      <c r="JNM2" s="2104"/>
      <c r="JNN2" s="2104"/>
      <c r="JNO2" s="2104"/>
      <c r="JNP2" s="2104"/>
      <c r="JNQ2" s="2104"/>
      <c r="JNR2" s="2104"/>
      <c r="JNS2" s="2104"/>
      <c r="JNT2" s="2104">
        <f>+'IN PHIẾU THU'!JNU2</f>
        <v>0</v>
      </c>
      <c r="JNU2" s="2104"/>
      <c r="JNV2" s="2104"/>
      <c r="JNW2" s="2104"/>
      <c r="JNX2" s="2104"/>
      <c r="JNY2" s="2104"/>
      <c r="JNZ2" s="2104"/>
      <c r="JOA2" s="2104"/>
      <c r="JOB2" s="2104">
        <f>+'IN PHIẾU THU'!JOC2</f>
        <v>0</v>
      </c>
      <c r="JOC2" s="2104"/>
      <c r="JOD2" s="2104"/>
      <c r="JOE2" s="2104"/>
      <c r="JOF2" s="2104"/>
      <c r="JOG2" s="2104"/>
      <c r="JOH2" s="2104"/>
      <c r="JOI2" s="2104"/>
      <c r="JOJ2" s="2104">
        <f>+'IN PHIẾU THU'!JOK2</f>
        <v>0</v>
      </c>
      <c r="JOK2" s="2104"/>
      <c r="JOL2" s="2104"/>
      <c r="JOM2" s="2104"/>
      <c r="JON2" s="2104"/>
      <c r="JOO2" s="2104"/>
      <c r="JOP2" s="2104"/>
      <c r="JOQ2" s="2104"/>
      <c r="JOR2" s="2104">
        <f>+'IN PHIẾU THU'!JOS2</f>
        <v>0</v>
      </c>
      <c r="JOS2" s="2104"/>
      <c r="JOT2" s="2104"/>
      <c r="JOU2" s="2104"/>
      <c r="JOV2" s="2104"/>
      <c r="JOW2" s="2104"/>
      <c r="JOX2" s="2104"/>
      <c r="JOY2" s="2104"/>
      <c r="JOZ2" s="2104">
        <f>+'IN PHIẾU THU'!JPA2</f>
        <v>0</v>
      </c>
      <c r="JPA2" s="2104"/>
      <c r="JPB2" s="2104"/>
      <c r="JPC2" s="2104"/>
      <c r="JPD2" s="2104"/>
      <c r="JPE2" s="2104"/>
      <c r="JPF2" s="2104"/>
      <c r="JPG2" s="2104"/>
      <c r="JPH2" s="2104">
        <f>+'IN PHIẾU THU'!JPI2</f>
        <v>0</v>
      </c>
      <c r="JPI2" s="2104"/>
      <c r="JPJ2" s="2104"/>
      <c r="JPK2" s="2104"/>
      <c r="JPL2" s="2104"/>
      <c r="JPM2" s="2104"/>
      <c r="JPN2" s="2104"/>
      <c r="JPO2" s="2104"/>
      <c r="JPP2" s="2104">
        <f>+'IN PHIẾU THU'!JPQ2</f>
        <v>0</v>
      </c>
      <c r="JPQ2" s="2104"/>
      <c r="JPR2" s="2104"/>
      <c r="JPS2" s="2104"/>
      <c r="JPT2" s="2104"/>
      <c r="JPU2" s="2104"/>
      <c r="JPV2" s="2104"/>
      <c r="JPW2" s="2104"/>
      <c r="JPX2" s="2104">
        <f>+'IN PHIẾU THU'!JPY2</f>
        <v>0</v>
      </c>
      <c r="JPY2" s="2104"/>
      <c r="JPZ2" s="2104"/>
      <c r="JQA2" s="2104"/>
      <c r="JQB2" s="2104"/>
      <c r="JQC2" s="2104"/>
      <c r="JQD2" s="2104"/>
      <c r="JQE2" s="2104"/>
      <c r="JQF2" s="2104">
        <f>+'IN PHIẾU THU'!JQG2</f>
        <v>0</v>
      </c>
      <c r="JQG2" s="2104"/>
      <c r="JQH2" s="2104"/>
      <c r="JQI2" s="2104"/>
      <c r="JQJ2" s="2104"/>
      <c r="JQK2" s="2104"/>
      <c r="JQL2" s="2104"/>
      <c r="JQM2" s="2104"/>
      <c r="JQN2" s="2104">
        <f>+'IN PHIẾU THU'!JQO2</f>
        <v>0</v>
      </c>
      <c r="JQO2" s="2104"/>
      <c r="JQP2" s="2104"/>
      <c r="JQQ2" s="2104"/>
      <c r="JQR2" s="2104"/>
      <c r="JQS2" s="2104"/>
      <c r="JQT2" s="2104"/>
      <c r="JQU2" s="2104"/>
      <c r="JQV2" s="2104">
        <f>+'IN PHIẾU THU'!JQW2</f>
        <v>0</v>
      </c>
      <c r="JQW2" s="2104"/>
      <c r="JQX2" s="2104"/>
      <c r="JQY2" s="2104"/>
      <c r="JQZ2" s="2104"/>
      <c r="JRA2" s="2104"/>
      <c r="JRB2" s="2104"/>
      <c r="JRC2" s="2104"/>
      <c r="JRD2" s="2104">
        <f>+'IN PHIẾU THU'!JRE2</f>
        <v>0</v>
      </c>
      <c r="JRE2" s="2104"/>
      <c r="JRF2" s="2104"/>
      <c r="JRG2" s="2104"/>
      <c r="JRH2" s="2104"/>
      <c r="JRI2" s="2104"/>
      <c r="JRJ2" s="2104"/>
      <c r="JRK2" s="2104"/>
      <c r="JRL2" s="2104">
        <f>+'IN PHIẾU THU'!JRM2</f>
        <v>0</v>
      </c>
      <c r="JRM2" s="2104"/>
      <c r="JRN2" s="2104"/>
      <c r="JRO2" s="2104"/>
      <c r="JRP2" s="2104"/>
      <c r="JRQ2" s="2104"/>
      <c r="JRR2" s="2104"/>
      <c r="JRS2" s="2104"/>
      <c r="JRT2" s="2104">
        <f>+'IN PHIẾU THU'!JRU2</f>
        <v>0</v>
      </c>
      <c r="JRU2" s="2104"/>
      <c r="JRV2" s="2104"/>
      <c r="JRW2" s="2104"/>
      <c r="JRX2" s="2104"/>
      <c r="JRY2" s="2104"/>
      <c r="JRZ2" s="2104"/>
      <c r="JSA2" s="2104"/>
      <c r="JSB2" s="2104">
        <f>+'IN PHIẾU THU'!JSC2</f>
        <v>0</v>
      </c>
      <c r="JSC2" s="2104"/>
      <c r="JSD2" s="2104"/>
      <c r="JSE2" s="2104"/>
      <c r="JSF2" s="2104"/>
      <c r="JSG2" s="2104"/>
      <c r="JSH2" s="2104"/>
      <c r="JSI2" s="2104"/>
      <c r="JSJ2" s="2104">
        <f>+'IN PHIẾU THU'!JSK2</f>
        <v>0</v>
      </c>
      <c r="JSK2" s="2104"/>
      <c r="JSL2" s="2104"/>
      <c r="JSM2" s="2104"/>
      <c r="JSN2" s="2104"/>
      <c r="JSO2" s="2104"/>
      <c r="JSP2" s="2104"/>
      <c r="JSQ2" s="2104"/>
      <c r="JSR2" s="2104">
        <f>+'IN PHIẾU THU'!JSS2</f>
        <v>0</v>
      </c>
      <c r="JSS2" s="2104"/>
      <c r="JST2" s="2104"/>
      <c r="JSU2" s="2104"/>
      <c r="JSV2" s="2104"/>
      <c r="JSW2" s="2104"/>
      <c r="JSX2" s="2104"/>
      <c r="JSY2" s="2104"/>
      <c r="JSZ2" s="2104">
        <f>+'IN PHIẾU THU'!JTA2</f>
        <v>0</v>
      </c>
      <c r="JTA2" s="2104"/>
      <c r="JTB2" s="2104"/>
      <c r="JTC2" s="2104"/>
      <c r="JTD2" s="2104"/>
      <c r="JTE2" s="2104"/>
      <c r="JTF2" s="2104"/>
      <c r="JTG2" s="2104"/>
      <c r="JTH2" s="2104">
        <f>+'IN PHIẾU THU'!JTI2</f>
        <v>0</v>
      </c>
      <c r="JTI2" s="2104"/>
      <c r="JTJ2" s="2104"/>
      <c r="JTK2" s="2104"/>
      <c r="JTL2" s="2104"/>
      <c r="JTM2" s="2104"/>
      <c r="JTN2" s="2104"/>
      <c r="JTO2" s="2104"/>
      <c r="JTP2" s="2104">
        <f>+'IN PHIẾU THU'!JTQ2</f>
        <v>0</v>
      </c>
      <c r="JTQ2" s="2104"/>
      <c r="JTR2" s="2104"/>
      <c r="JTS2" s="2104"/>
      <c r="JTT2" s="2104"/>
      <c r="JTU2" s="2104"/>
      <c r="JTV2" s="2104"/>
      <c r="JTW2" s="2104"/>
      <c r="JTX2" s="2104">
        <f>+'IN PHIẾU THU'!JTY2</f>
        <v>0</v>
      </c>
      <c r="JTY2" s="2104"/>
      <c r="JTZ2" s="2104"/>
      <c r="JUA2" s="2104"/>
      <c r="JUB2" s="2104"/>
      <c r="JUC2" s="2104"/>
      <c r="JUD2" s="2104"/>
      <c r="JUE2" s="2104"/>
      <c r="JUF2" s="2104">
        <f>+'IN PHIẾU THU'!JUG2</f>
        <v>0</v>
      </c>
      <c r="JUG2" s="2104"/>
      <c r="JUH2" s="2104"/>
      <c r="JUI2" s="2104"/>
      <c r="JUJ2" s="2104"/>
      <c r="JUK2" s="2104"/>
      <c r="JUL2" s="2104"/>
      <c r="JUM2" s="2104"/>
      <c r="JUN2" s="2104">
        <f>+'IN PHIẾU THU'!JUO2</f>
        <v>0</v>
      </c>
      <c r="JUO2" s="2104"/>
      <c r="JUP2" s="2104"/>
      <c r="JUQ2" s="2104"/>
      <c r="JUR2" s="2104"/>
      <c r="JUS2" s="2104"/>
      <c r="JUT2" s="2104"/>
      <c r="JUU2" s="2104"/>
      <c r="JUV2" s="2104">
        <f>+'IN PHIẾU THU'!JUW2</f>
        <v>0</v>
      </c>
      <c r="JUW2" s="2104"/>
      <c r="JUX2" s="2104"/>
      <c r="JUY2" s="2104"/>
      <c r="JUZ2" s="2104"/>
      <c r="JVA2" s="2104"/>
      <c r="JVB2" s="2104"/>
      <c r="JVC2" s="2104"/>
      <c r="JVD2" s="2104">
        <f>+'IN PHIẾU THU'!JVE2</f>
        <v>0</v>
      </c>
      <c r="JVE2" s="2104"/>
      <c r="JVF2" s="2104"/>
      <c r="JVG2" s="2104"/>
      <c r="JVH2" s="2104"/>
      <c r="JVI2" s="2104"/>
      <c r="JVJ2" s="2104"/>
      <c r="JVK2" s="2104"/>
      <c r="JVL2" s="2104">
        <f>+'IN PHIẾU THU'!JVM2</f>
        <v>0</v>
      </c>
      <c r="JVM2" s="2104"/>
      <c r="JVN2" s="2104"/>
      <c r="JVO2" s="2104"/>
      <c r="JVP2" s="2104"/>
      <c r="JVQ2" s="2104"/>
      <c r="JVR2" s="2104"/>
      <c r="JVS2" s="2104"/>
      <c r="JVT2" s="2104">
        <f>+'IN PHIẾU THU'!JVU2</f>
        <v>0</v>
      </c>
      <c r="JVU2" s="2104"/>
      <c r="JVV2" s="2104"/>
      <c r="JVW2" s="2104"/>
      <c r="JVX2" s="2104"/>
      <c r="JVY2" s="2104"/>
      <c r="JVZ2" s="2104"/>
      <c r="JWA2" s="2104"/>
      <c r="JWB2" s="2104">
        <f>+'IN PHIẾU THU'!JWC2</f>
        <v>0</v>
      </c>
      <c r="JWC2" s="2104"/>
      <c r="JWD2" s="2104"/>
      <c r="JWE2" s="2104"/>
      <c r="JWF2" s="2104"/>
      <c r="JWG2" s="2104"/>
      <c r="JWH2" s="2104"/>
      <c r="JWI2" s="2104"/>
      <c r="JWJ2" s="2104">
        <f>+'IN PHIẾU THU'!JWK2</f>
        <v>0</v>
      </c>
      <c r="JWK2" s="2104"/>
      <c r="JWL2" s="2104"/>
      <c r="JWM2" s="2104"/>
      <c r="JWN2" s="2104"/>
      <c r="JWO2" s="2104"/>
      <c r="JWP2" s="2104"/>
      <c r="JWQ2" s="2104"/>
      <c r="JWR2" s="2104">
        <f>+'IN PHIẾU THU'!JWS2</f>
        <v>0</v>
      </c>
      <c r="JWS2" s="2104"/>
      <c r="JWT2" s="2104"/>
      <c r="JWU2" s="2104"/>
      <c r="JWV2" s="2104"/>
      <c r="JWW2" s="2104"/>
      <c r="JWX2" s="2104"/>
      <c r="JWY2" s="2104"/>
      <c r="JWZ2" s="2104">
        <f>+'IN PHIẾU THU'!JXA2</f>
        <v>0</v>
      </c>
      <c r="JXA2" s="2104"/>
      <c r="JXB2" s="2104"/>
      <c r="JXC2" s="2104"/>
      <c r="JXD2" s="2104"/>
      <c r="JXE2" s="2104"/>
      <c r="JXF2" s="2104"/>
      <c r="JXG2" s="2104"/>
      <c r="JXH2" s="2104">
        <f>+'IN PHIẾU THU'!JXI2</f>
        <v>0</v>
      </c>
      <c r="JXI2" s="2104"/>
      <c r="JXJ2" s="2104"/>
      <c r="JXK2" s="2104"/>
      <c r="JXL2" s="2104"/>
      <c r="JXM2" s="2104"/>
      <c r="JXN2" s="2104"/>
      <c r="JXO2" s="2104"/>
      <c r="JXP2" s="2104">
        <f>+'IN PHIẾU THU'!JXQ2</f>
        <v>0</v>
      </c>
      <c r="JXQ2" s="2104"/>
      <c r="JXR2" s="2104"/>
      <c r="JXS2" s="2104"/>
      <c r="JXT2" s="2104"/>
      <c r="JXU2" s="2104"/>
      <c r="JXV2" s="2104"/>
      <c r="JXW2" s="2104"/>
      <c r="JXX2" s="2104">
        <f>+'IN PHIẾU THU'!JXY2</f>
        <v>0</v>
      </c>
      <c r="JXY2" s="2104"/>
      <c r="JXZ2" s="2104"/>
      <c r="JYA2" s="2104"/>
      <c r="JYB2" s="2104"/>
      <c r="JYC2" s="2104"/>
      <c r="JYD2" s="2104"/>
      <c r="JYE2" s="2104"/>
      <c r="JYF2" s="2104">
        <f>+'IN PHIẾU THU'!JYG2</f>
        <v>0</v>
      </c>
      <c r="JYG2" s="2104"/>
      <c r="JYH2" s="2104"/>
      <c r="JYI2" s="2104"/>
      <c r="JYJ2" s="2104"/>
      <c r="JYK2" s="2104"/>
      <c r="JYL2" s="2104"/>
      <c r="JYM2" s="2104"/>
      <c r="JYN2" s="2104">
        <f>+'IN PHIẾU THU'!JYO2</f>
        <v>0</v>
      </c>
      <c r="JYO2" s="2104"/>
      <c r="JYP2" s="2104"/>
      <c r="JYQ2" s="2104"/>
      <c r="JYR2" s="2104"/>
      <c r="JYS2" s="2104"/>
      <c r="JYT2" s="2104"/>
      <c r="JYU2" s="2104"/>
      <c r="JYV2" s="2104">
        <f>+'IN PHIẾU THU'!JYW2</f>
        <v>0</v>
      </c>
      <c r="JYW2" s="2104"/>
      <c r="JYX2" s="2104"/>
      <c r="JYY2" s="2104"/>
      <c r="JYZ2" s="2104"/>
      <c r="JZA2" s="2104"/>
      <c r="JZB2" s="2104"/>
      <c r="JZC2" s="2104"/>
      <c r="JZD2" s="2104">
        <f>+'IN PHIẾU THU'!JZE2</f>
        <v>0</v>
      </c>
      <c r="JZE2" s="2104"/>
      <c r="JZF2" s="2104"/>
      <c r="JZG2" s="2104"/>
      <c r="JZH2" s="2104"/>
      <c r="JZI2" s="2104"/>
      <c r="JZJ2" s="2104"/>
      <c r="JZK2" s="2104"/>
      <c r="JZL2" s="2104">
        <f>+'IN PHIẾU THU'!JZM2</f>
        <v>0</v>
      </c>
      <c r="JZM2" s="2104"/>
      <c r="JZN2" s="2104"/>
      <c r="JZO2" s="2104"/>
      <c r="JZP2" s="2104"/>
      <c r="JZQ2" s="2104"/>
      <c r="JZR2" s="2104"/>
      <c r="JZS2" s="2104"/>
      <c r="JZT2" s="2104">
        <f>+'IN PHIẾU THU'!JZU2</f>
        <v>0</v>
      </c>
      <c r="JZU2" s="2104"/>
      <c r="JZV2" s="2104"/>
      <c r="JZW2" s="2104"/>
      <c r="JZX2" s="2104"/>
      <c r="JZY2" s="2104"/>
      <c r="JZZ2" s="2104"/>
      <c r="KAA2" s="2104"/>
      <c r="KAB2" s="2104">
        <f>+'IN PHIẾU THU'!KAC2</f>
        <v>0</v>
      </c>
      <c r="KAC2" s="2104"/>
      <c r="KAD2" s="2104"/>
      <c r="KAE2" s="2104"/>
      <c r="KAF2" s="2104"/>
      <c r="KAG2" s="2104"/>
      <c r="KAH2" s="2104"/>
      <c r="KAI2" s="2104"/>
      <c r="KAJ2" s="2104">
        <f>+'IN PHIẾU THU'!KAK2</f>
        <v>0</v>
      </c>
      <c r="KAK2" s="2104"/>
      <c r="KAL2" s="2104"/>
      <c r="KAM2" s="2104"/>
      <c r="KAN2" s="2104"/>
      <c r="KAO2" s="2104"/>
      <c r="KAP2" s="2104"/>
      <c r="KAQ2" s="2104"/>
      <c r="KAR2" s="2104">
        <f>+'IN PHIẾU THU'!KAS2</f>
        <v>0</v>
      </c>
      <c r="KAS2" s="2104"/>
      <c r="KAT2" s="2104"/>
      <c r="KAU2" s="2104"/>
      <c r="KAV2" s="2104"/>
      <c r="KAW2" s="2104"/>
      <c r="KAX2" s="2104"/>
      <c r="KAY2" s="2104"/>
      <c r="KAZ2" s="2104">
        <f>+'IN PHIẾU THU'!KBA2</f>
        <v>0</v>
      </c>
      <c r="KBA2" s="2104"/>
      <c r="KBB2" s="2104"/>
      <c r="KBC2" s="2104"/>
      <c r="KBD2" s="2104"/>
      <c r="KBE2" s="2104"/>
      <c r="KBF2" s="2104"/>
      <c r="KBG2" s="2104"/>
      <c r="KBH2" s="2104">
        <f>+'IN PHIẾU THU'!KBI2</f>
        <v>0</v>
      </c>
      <c r="KBI2" s="2104"/>
      <c r="KBJ2" s="2104"/>
      <c r="KBK2" s="2104"/>
      <c r="KBL2" s="2104"/>
      <c r="KBM2" s="2104"/>
      <c r="KBN2" s="2104"/>
      <c r="KBO2" s="2104"/>
      <c r="KBP2" s="2104">
        <f>+'IN PHIẾU THU'!KBQ2</f>
        <v>0</v>
      </c>
      <c r="KBQ2" s="2104"/>
      <c r="KBR2" s="2104"/>
      <c r="KBS2" s="2104"/>
      <c r="KBT2" s="2104"/>
      <c r="KBU2" s="2104"/>
      <c r="KBV2" s="2104"/>
      <c r="KBW2" s="2104"/>
      <c r="KBX2" s="2104">
        <f>+'IN PHIẾU THU'!KBY2</f>
        <v>0</v>
      </c>
      <c r="KBY2" s="2104"/>
      <c r="KBZ2" s="2104"/>
      <c r="KCA2" s="2104"/>
      <c r="KCB2" s="2104"/>
      <c r="KCC2" s="2104"/>
      <c r="KCD2" s="2104"/>
      <c r="KCE2" s="2104"/>
      <c r="KCF2" s="2104">
        <f>+'IN PHIẾU THU'!KCG2</f>
        <v>0</v>
      </c>
      <c r="KCG2" s="2104"/>
      <c r="KCH2" s="2104"/>
      <c r="KCI2" s="2104"/>
      <c r="KCJ2" s="2104"/>
      <c r="KCK2" s="2104"/>
      <c r="KCL2" s="2104"/>
      <c r="KCM2" s="2104"/>
      <c r="KCN2" s="2104">
        <f>+'IN PHIẾU THU'!KCO2</f>
        <v>0</v>
      </c>
      <c r="KCO2" s="2104"/>
      <c r="KCP2" s="2104"/>
      <c r="KCQ2" s="2104"/>
      <c r="KCR2" s="2104"/>
      <c r="KCS2" s="2104"/>
      <c r="KCT2" s="2104"/>
      <c r="KCU2" s="2104"/>
      <c r="KCV2" s="2104">
        <f>+'IN PHIẾU THU'!KCW2</f>
        <v>0</v>
      </c>
      <c r="KCW2" s="2104"/>
      <c r="KCX2" s="2104"/>
      <c r="KCY2" s="2104"/>
      <c r="KCZ2" s="2104"/>
      <c r="KDA2" s="2104"/>
      <c r="KDB2" s="2104"/>
      <c r="KDC2" s="2104"/>
      <c r="KDD2" s="2104">
        <f>+'IN PHIẾU THU'!KDE2</f>
        <v>0</v>
      </c>
      <c r="KDE2" s="2104"/>
      <c r="KDF2" s="2104"/>
      <c r="KDG2" s="2104"/>
      <c r="KDH2" s="2104"/>
      <c r="KDI2" s="2104"/>
      <c r="KDJ2" s="2104"/>
      <c r="KDK2" s="2104"/>
      <c r="KDL2" s="2104">
        <f>+'IN PHIẾU THU'!KDM2</f>
        <v>0</v>
      </c>
      <c r="KDM2" s="2104"/>
      <c r="KDN2" s="2104"/>
      <c r="KDO2" s="2104"/>
      <c r="KDP2" s="2104"/>
      <c r="KDQ2" s="2104"/>
      <c r="KDR2" s="2104"/>
      <c r="KDS2" s="2104"/>
      <c r="KDT2" s="2104">
        <f>+'IN PHIẾU THU'!KDU2</f>
        <v>0</v>
      </c>
      <c r="KDU2" s="2104"/>
      <c r="KDV2" s="2104"/>
      <c r="KDW2" s="2104"/>
      <c r="KDX2" s="2104"/>
      <c r="KDY2" s="2104"/>
      <c r="KDZ2" s="2104"/>
      <c r="KEA2" s="2104"/>
      <c r="KEB2" s="2104">
        <f>+'IN PHIẾU THU'!KEC2</f>
        <v>0</v>
      </c>
      <c r="KEC2" s="2104"/>
      <c r="KED2" s="2104"/>
      <c r="KEE2" s="2104"/>
      <c r="KEF2" s="2104"/>
      <c r="KEG2" s="2104"/>
      <c r="KEH2" s="2104"/>
      <c r="KEI2" s="2104"/>
      <c r="KEJ2" s="2104">
        <f>+'IN PHIẾU THU'!KEK2</f>
        <v>0</v>
      </c>
      <c r="KEK2" s="2104"/>
      <c r="KEL2" s="2104"/>
      <c r="KEM2" s="2104"/>
      <c r="KEN2" s="2104"/>
      <c r="KEO2" s="2104"/>
      <c r="KEP2" s="2104"/>
      <c r="KEQ2" s="2104"/>
      <c r="KER2" s="2104">
        <f>+'IN PHIẾU THU'!KES2</f>
        <v>0</v>
      </c>
      <c r="KES2" s="2104"/>
      <c r="KET2" s="2104"/>
      <c r="KEU2" s="2104"/>
      <c r="KEV2" s="2104"/>
      <c r="KEW2" s="2104"/>
      <c r="KEX2" s="2104"/>
      <c r="KEY2" s="2104"/>
      <c r="KEZ2" s="2104">
        <f>+'IN PHIẾU THU'!KFA2</f>
        <v>0</v>
      </c>
      <c r="KFA2" s="2104"/>
      <c r="KFB2" s="2104"/>
      <c r="KFC2" s="2104"/>
      <c r="KFD2" s="2104"/>
      <c r="KFE2" s="2104"/>
      <c r="KFF2" s="2104"/>
      <c r="KFG2" s="2104"/>
      <c r="KFH2" s="2104">
        <f>+'IN PHIẾU THU'!KFI2</f>
        <v>0</v>
      </c>
      <c r="KFI2" s="2104"/>
      <c r="KFJ2" s="2104"/>
      <c r="KFK2" s="2104"/>
      <c r="KFL2" s="2104"/>
      <c r="KFM2" s="2104"/>
      <c r="KFN2" s="2104"/>
      <c r="KFO2" s="2104"/>
      <c r="KFP2" s="2104">
        <f>+'IN PHIẾU THU'!KFQ2</f>
        <v>0</v>
      </c>
      <c r="KFQ2" s="2104"/>
      <c r="KFR2" s="2104"/>
      <c r="KFS2" s="2104"/>
      <c r="KFT2" s="2104"/>
      <c r="KFU2" s="2104"/>
      <c r="KFV2" s="2104"/>
      <c r="KFW2" s="2104"/>
      <c r="KFX2" s="2104">
        <f>+'IN PHIẾU THU'!KFY2</f>
        <v>0</v>
      </c>
      <c r="KFY2" s="2104"/>
      <c r="KFZ2" s="2104"/>
      <c r="KGA2" s="2104"/>
      <c r="KGB2" s="2104"/>
      <c r="KGC2" s="2104"/>
      <c r="KGD2" s="2104"/>
      <c r="KGE2" s="2104"/>
      <c r="KGF2" s="2104">
        <f>+'IN PHIẾU THU'!KGG2</f>
        <v>0</v>
      </c>
      <c r="KGG2" s="2104"/>
      <c r="KGH2" s="2104"/>
      <c r="KGI2" s="2104"/>
      <c r="KGJ2" s="2104"/>
      <c r="KGK2" s="2104"/>
      <c r="KGL2" s="2104"/>
      <c r="KGM2" s="2104"/>
      <c r="KGN2" s="2104">
        <f>+'IN PHIẾU THU'!KGO2</f>
        <v>0</v>
      </c>
      <c r="KGO2" s="2104"/>
      <c r="KGP2" s="2104"/>
      <c r="KGQ2" s="2104"/>
      <c r="KGR2" s="2104"/>
      <c r="KGS2" s="2104"/>
      <c r="KGT2" s="2104"/>
      <c r="KGU2" s="2104"/>
      <c r="KGV2" s="2104">
        <f>+'IN PHIẾU THU'!KGW2</f>
        <v>0</v>
      </c>
      <c r="KGW2" s="2104"/>
      <c r="KGX2" s="2104"/>
      <c r="KGY2" s="2104"/>
      <c r="KGZ2" s="2104"/>
      <c r="KHA2" s="2104"/>
      <c r="KHB2" s="2104"/>
      <c r="KHC2" s="2104"/>
      <c r="KHD2" s="2104">
        <f>+'IN PHIẾU THU'!KHE2</f>
        <v>0</v>
      </c>
      <c r="KHE2" s="2104"/>
      <c r="KHF2" s="2104"/>
      <c r="KHG2" s="2104"/>
      <c r="KHH2" s="2104"/>
      <c r="KHI2" s="2104"/>
      <c r="KHJ2" s="2104"/>
      <c r="KHK2" s="2104"/>
      <c r="KHL2" s="2104">
        <f>+'IN PHIẾU THU'!KHM2</f>
        <v>0</v>
      </c>
      <c r="KHM2" s="2104"/>
      <c r="KHN2" s="2104"/>
      <c r="KHO2" s="2104"/>
      <c r="KHP2" s="2104"/>
      <c r="KHQ2" s="2104"/>
      <c r="KHR2" s="2104"/>
      <c r="KHS2" s="2104"/>
      <c r="KHT2" s="2104">
        <f>+'IN PHIẾU THU'!KHU2</f>
        <v>0</v>
      </c>
      <c r="KHU2" s="2104"/>
      <c r="KHV2" s="2104"/>
      <c r="KHW2" s="2104"/>
      <c r="KHX2" s="2104"/>
      <c r="KHY2" s="2104"/>
      <c r="KHZ2" s="2104"/>
      <c r="KIA2" s="2104"/>
      <c r="KIB2" s="2104">
        <f>+'IN PHIẾU THU'!KIC2</f>
        <v>0</v>
      </c>
      <c r="KIC2" s="2104"/>
      <c r="KID2" s="2104"/>
      <c r="KIE2" s="2104"/>
      <c r="KIF2" s="2104"/>
      <c r="KIG2" s="2104"/>
      <c r="KIH2" s="2104"/>
      <c r="KII2" s="2104"/>
      <c r="KIJ2" s="2104">
        <f>+'IN PHIẾU THU'!KIK2</f>
        <v>0</v>
      </c>
      <c r="KIK2" s="2104"/>
      <c r="KIL2" s="2104"/>
      <c r="KIM2" s="2104"/>
      <c r="KIN2" s="2104"/>
      <c r="KIO2" s="2104"/>
      <c r="KIP2" s="2104"/>
      <c r="KIQ2" s="2104"/>
      <c r="KIR2" s="2104">
        <f>+'IN PHIẾU THU'!KIS2</f>
        <v>0</v>
      </c>
      <c r="KIS2" s="2104"/>
      <c r="KIT2" s="2104"/>
      <c r="KIU2" s="2104"/>
      <c r="KIV2" s="2104"/>
      <c r="KIW2" s="2104"/>
      <c r="KIX2" s="2104"/>
      <c r="KIY2" s="2104"/>
      <c r="KIZ2" s="2104">
        <f>+'IN PHIẾU THU'!KJA2</f>
        <v>0</v>
      </c>
      <c r="KJA2" s="2104"/>
      <c r="KJB2" s="2104"/>
      <c r="KJC2" s="2104"/>
      <c r="KJD2" s="2104"/>
      <c r="KJE2" s="2104"/>
      <c r="KJF2" s="2104"/>
      <c r="KJG2" s="2104"/>
      <c r="KJH2" s="2104">
        <f>+'IN PHIẾU THU'!KJI2</f>
        <v>0</v>
      </c>
      <c r="KJI2" s="2104"/>
      <c r="KJJ2" s="2104"/>
      <c r="KJK2" s="2104"/>
      <c r="KJL2" s="2104"/>
      <c r="KJM2" s="2104"/>
      <c r="KJN2" s="2104"/>
      <c r="KJO2" s="2104"/>
      <c r="KJP2" s="2104">
        <f>+'IN PHIẾU THU'!KJQ2</f>
        <v>0</v>
      </c>
      <c r="KJQ2" s="2104"/>
      <c r="KJR2" s="2104"/>
      <c r="KJS2" s="2104"/>
      <c r="KJT2" s="2104"/>
      <c r="KJU2" s="2104"/>
      <c r="KJV2" s="2104"/>
      <c r="KJW2" s="2104"/>
      <c r="KJX2" s="2104">
        <f>+'IN PHIẾU THU'!KJY2</f>
        <v>0</v>
      </c>
      <c r="KJY2" s="2104"/>
      <c r="KJZ2" s="2104"/>
      <c r="KKA2" s="2104"/>
      <c r="KKB2" s="2104"/>
      <c r="KKC2" s="2104"/>
      <c r="KKD2" s="2104"/>
      <c r="KKE2" s="2104"/>
      <c r="KKF2" s="2104">
        <f>+'IN PHIẾU THU'!KKG2</f>
        <v>0</v>
      </c>
      <c r="KKG2" s="2104"/>
      <c r="KKH2" s="2104"/>
      <c r="KKI2" s="2104"/>
      <c r="KKJ2" s="2104"/>
      <c r="KKK2" s="2104"/>
      <c r="KKL2" s="2104"/>
      <c r="KKM2" s="2104"/>
      <c r="KKN2" s="2104">
        <f>+'IN PHIẾU THU'!KKO2</f>
        <v>0</v>
      </c>
      <c r="KKO2" s="2104"/>
      <c r="KKP2" s="2104"/>
      <c r="KKQ2" s="2104"/>
      <c r="KKR2" s="2104"/>
      <c r="KKS2" s="2104"/>
      <c r="KKT2" s="2104"/>
      <c r="KKU2" s="2104"/>
      <c r="KKV2" s="2104">
        <f>+'IN PHIẾU THU'!KKW2</f>
        <v>0</v>
      </c>
      <c r="KKW2" s="2104"/>
      <c r="KKX2" s="2104"/>
      <c r="KKY2" s="2104"/>
      <c r="KKZ2" s="2104"/>
      <c r="KLA2" s="2104"/>
      <c r="KLB2" s="2104"/>
      <c r="KLC2" s="2104"/>
      <c r="KLD2" s="2104">
        <f>+'IN PHIẾU THU'!KLE2</f>
        <v>0</v>
      </c>
      <c r="KLE2" s="2104"/>
      <c r="KLF2" s="2104"/>
      <c r="KLG2" s="2104"/>
      <c r="KLH2" s="2104"/>
      <c r="KLI2" s="2104"/>
      <c r="KLJ2" s="2104"/>
      <c r="KLK2" s="2104"/>
      <c r="KLL2" s="2104">
        <f>+'IN PHIẾU THU'!KLM2</f>
        <v>0</v>
      </c>
      <c r="KLM2" s="2104"/>
      <c r="KLN2" s="2104"/>
      <c r="KLO2" s="2104"/>
      <c r="KLP2" s="2104"/>
      <c r="KLQ2" s="2104"/>
      <c r="KLR2" s="2104"/>
      <c r="KLS2" s="2104"/>
      <c r="KLT2" s="2104">
        <f>+'IN PHIẾU THU'!KLU2</f>
        <v>0</v>
      </c>
      <c r="KLU2" s="2104"/>
      <c r="KLV2" s="2104"/>
      <c r="KLW2" s="2104"/>
      <c r="KLX2" s="2104"/>
      <c r="KLY2" s="2104"/>
      <c r="KLZ2" s="2104"/>
      <c r="KMA2" s="2104"/>
      <c r="KMB2" s="2104">
        <f>+'IN PHIẾU THU'!KMC2</f>
        <v>0</v>
      </c>
      <c r="KMC2" s="2104"/>
      <c r="KMD2" s="2104"/>
      <c r="KME2" s="2104"/>
      <c r="KMF2" s="2104"/>
      <c r="KMG2" s="2104"/>
      <c r="KMH2" s="2104"/>
      <c r="KMI2" s="2104"/>
      <c r="KMJ2" s="2104">
        <f>+'IN PHIẾU THU'!KMK2</f>
        <v>0</v>
      </c>
      <c r="KMK2" s="2104"/>
      <c r="KML2" s="2104"/>
      <c r="KMM2" s="2104"/>
      <c r="KMN2" s="2104"/>
      <c r="KMO2" s="2104"/>
      <c r="KMP2" s="2104"/>
      <c r="KMQ2" s="2104"/>
      <c r="KMR2" s="2104">
        <f>+'IN PHIẾU THU'!KMS2</f>
        <v>0</v>
      </c>
      <c r="KMS2" s="2104"/>
      <c r="KMT2" s="2104"/>
      <c r="KMU2" s="2104"/>
      <c r="KMV2" s="2104"/>
      <c r="KMW2" s="2104"/>
      <c r="KMX2" s="2104"/>
      <c r="KMY2" s="2104"/>
      <c r="KMZ2" s="2104">
        <f>+'IN PHIẾU THU'!KNA2</f>
        <v>0</v>
      </c>
      <c r="KNA2" s="2104"/>
      <c r="KNB2" s="2104"/>
      <c r="KNC2" s="2104"/>
      <c r="KND2" s="2104"/>
      <c r="KNE2" s="2104"/>
      <c r="KNF2" s="2104"/>
      <c r="KNG2" s="2104"/>
      <c r="KNH2" s="2104">
        <f>+'IN PHIẾU THU'!KNI2</f>
        <v>0</v>
      </c>
      <c r="KNI2" s="2104"/>
      <c r="KNJ2" s="2104"/>
      <c r="KNK2" s="2104"/>
      <c r="KNL2" s="2104"/>
      <c r="KNM2" s="2104"/>
      <c r="KNN2" s="2104"/>
      <c r="KNO2" s="2104"/>
      <c r="KNP2" s="2104">
        <f>+'IN PHIẾU THU'!KNQ2</f>
        <v>0</v>
      </c>
      <c r="KNQ2" s="2104"/>
      <c r="KNR2" s="2104"/>
      <c r="KNS2" s="2104"/>
      <c r="KNT2" s="2104"/>
      <c r="KNU2" s="2104"/>
      <c r="KNV2" s="2104"/>
      <c r="KNW2" s="2104"/>
      <c r="KNX2" s="2104">
        <f>+'IN PHIẾU THU'!KNY2</f>
        <v>0</v>
      </c>
      <c r="KNY2" s="2104"/>
      <c r="KNZ2" s="2104"/>
      <c r="KOA2" s="2104"/>
      <c r="KOB2" s="2104"/>
      <c r="KOC2" s="2104"/>
      <c r="KOD2" s="2104"/>
      <c r="KOE2" s="2104"/>
      <c r="KOF2" s="2104">
        <f>+'IN PHIẾU THU'!KOG2</f>
        <v>0</v>
      </c>
      <c r="KOG2" s="2104"/>
      <c r="KOH2" s="2104"/>
      <c r="KOI2" s="2104"/>
      <c r="KOJ2" s="2104"/>
      <c r="KOK2" s="2104"/>
      <c r="KOL2" s="2104"/>
      <c r="KOM2" s="2104"/>
      <c r="KON2" s="2104">
        <f>+'IN PHIẾU THU'!KOO2</f>
        <v>0</v>
      </c>
      <c r="KOO2" s="2104"/>
      <c r="KOP2" s="2104"/>
      <c r="KOQ2" s="2104"/>
      <c r="KOR2" s="2104"/>
      <c r="KOS2" s="2104"/>
      <c r="KOT2" s="2104"/>
      <c r="KOU2" s="2104"/>
      <c r="KOV2" s="2104">
        <f>+'IN PHIẾU THU'!KOW2</f>
        <v>0</v>
      </c>
      <c r="KOW2" s="2104"/>
      <c r="KOX2" s="2104"/>
      <c r="KOY2" s="2104"/>
      <c r="KOZ2" s="2104"/>
      <c r="KPA2" s="2104"/>
      <c r="KPB2" s="2104"/>
      <c r="KPC2" s="2104"/>
      <c r="KPD2" s="2104">
        <f>+'IN PHIẾU THU'!KPE2</f>
        <v>0</v>
      </c>
      <c r="KPE2" s="2104"/>
      <c r="KPF2" s="2104"/>
      <c r="KPG2" s="2104"/>
      <c r="KPH2" s="2104"/>
      <c r="KPI2" s="2104"/>
      <c r="KPJ2" s="2104"/>
      <c r="KPK2" s="2104"/>
      <c r="KPL2" s="2104">
        <f>+'IN PHIẾU THU'!KPM2</f>
        <v>0</v>
      </c>
      <c r="KPM2" s="2104"/>
      <c r="KPN2" s="2104"/>
      <c r="KPO2" s="2104"/>
      <c r="KPP2" s="2104"/>
      <c r="KPQ2" s="2104"/>
      <c r="KPR2" s="2104"/>
      <c r="KPS2" s="2104"/>
      <c r="KPT2" s="2104">
        <f>+'IN PHIẾU THU'!KPU2</f>
        <v>0</v>
      </c>
      <c r="KPU2" s="2104"/>
      <c r="KPV2" s="2104"/>
      <c r="KPW2" s="2104"/>
      <c r="KPX2" s="2104"/>
      <c r="KPY2" s="2104"/>
      <c r="KPZ2" s="2104"/>
      <c r="KQA2" s="2104"/>
      <c r="KQB2" s="2104">
        <f>+'IN PHIẾU THU'!KQC2</f>
        <v>0</v>
      </c>
      <c r="KQC2" s="2104"/>
      <c r="KQD2" s="2104"/>
      <c r="KQE2" s="2104"/>
      <c r="KQF2" s="2104"/>
      <c r="KQG2" s="2104"/>
      <c r="KQH2" s="2104"/>
      <c r="KQI2" s="2104"/>
      <c r="KQJ2" s="2104">
        <f>+'IN PHIẾU THU'!KQK2</f>
        <v>0</v>
      </c>
      <c r="KQK2" s="2104"/>
      <c r="KQL2" s="2104"/>
      <c r="KQM2" s="2104"/>
      <c r="KQN2" s="2104"/>
      <c r="KQO2" s="2104"/>
      <c r="KQP2" s="2104"/>
      <c r="KQQ2" s="2104"/>
      <c r="KQR2" s="2104">
        <f>+'IN PHIẾU THU'!KQS2</f>
        <v>0</v>
      </c>
      <c r="KQS2" s="2104"/>
      <c r="KQT2" s="2104"/>
      <c r="KQU2" s="2104"/>
      <c r="KQV2" s="2104"/>
      <c r="KQW2" s="2104"/>
      <c r="KQX2" s="2104"/>
      <c r="KQY2" s="2104"/>
      <c r="KQZ2" s="2104">
        <f>+'IN PHIẾU THU'!KRA2</f>
        <v>0</v>
      </c>
      <c r="KRA2" s="2104"/>
      <c r="KRB2" s="2104"/>
      <c r="KRC2" s="2104"/>
      <c r="KRD2" s="2104"/>
      <c r="KRE2" s="2104"/>
      <c r="KRF2" s="2104"/>
      <c r="KRG2" s="2104"/>
      <c r="KRH2" s="2104">
        <f>+'IN PHIẾU THU'!KRI2</f>
        <v>0</v>
      </c>
      <c r="KRI2" s="2104"/>
      <c r="KRJ2" s="2104"/>
      <c r="KRK2" s="2104"/>
      <c r="KRL2" s="2104"/>
      <c r="KRM2" s="2104"/>
      <c r="KRN2" s="2104"/>
      <c r="KRO2" s="2104"/>
      <c r="KRP2" s="2104">
        <f>+'IN PHIẾU THU'!KRQ2</f>
        <v>0</v>
      </c>
      <c r="KRQ2" s="2104"/>
      <c r="KRR2" s="2104"/>
      <c r="KRS2" s="2104"/>
      <c r="KRT2" s="2104"/>
      <c r="KRU2" s="2104"/>
      <c r="KRV2" s="2104"/>
      <c r="KRW2" s="2104"/>
      <c r="KRX2" s="2104">
        <f>+'IN PHIẾU THU'!KRY2</f>
        <v>0</v>
      </c>
      <c r="KRY2" s="2104"/>
      <c r="KRZ2" s="2104"/>
      <c r="KSA2" s="2104"/>
      <c r="KSB2" s="2104"/>
      <c r="KSC2" s="2104"/>
      <c r="KSD2" s="2104"/>
      <c r="KSE2" s="2104"/>
      <c r="KSF2" s="2104">
        <f>+'IN PHIẾU THU'!KSG2</f>
        <v>0</v>
      </c>
      <c r="KSG2" s="2104"/>
      <c r="KSH2" s="2104"/>
      <c r="KSI2" s="2104"/>
      <c r="KSJ2" s="2104"/>
      <c r="KSK2" s="2104"/>
      <c r="KSL2" s="2104"/>
      <c r="KSM2" s="2104"/>
      <c r="KSN2" s="2104">
        <f>+'IN PHIẾU THU'!KSO2</f>
        <v>0</v>
      </c>
      <c r="KSO2" s="2104"/>
      <c r="KSP2" s="2104"/>
      <c r="KSQ2" s="2104"/>
      <c r="KSR2" s="2104"/>
      <c r="KSS2" s="2104"/>
      <c r="KST2" s="2104"/>
      <c r="KSU2" s="2104"/>
      <c r="KSV2" s="2104">
        <f>+'IN PHIẾU THU'!KSW2</f>
        <v>0</v>
      </c>
      <c r="KSW2" s="2104"/>
      <c r="KSX2" s="2104"/>
      <c r="KSY2" s="2104"/>
      <c r="KSZ2" s="2104"/>
      <c r="KTA2" s="2104"/>
      <c r="KTB2" s="2104"/>
      <c r="KTC2" s="2104"/>
      <c r="KTD2" s="2104">
        <f>+'IN PHIẾU THU'!KTE2</f>
        <v>0</v>
      </c>
      <c r="KTE2" s="2104"/>
      <c r="KTF2" s="2104"/>
      <c r="KTG2" s="2104"/>
      <c r="KTH2" s="2104"/>
      <c r="KTI2" s="2104"/>
      <c r="KTJ2" s="2104"/>
      <c r="KTK2" s="2104"/>
      <c r="KTL2" s="2104">
        <f>+'IN PHIẾU THU'!KTM2</f>
        <v>0</v>
      </c>
      <c r="KTM2" s="2104"/>
      <c r="KTN2" s="2104"/>
      <c r="KTO2" s="2104"/>
      <c r="KTP2" s="2104"/>
      <c r="KTQ2" s="2104"/>
      <c r="KTR2" s="2104"/>
      <c r="KTS2" s="2104"/>
      <c r="KTT2" s="2104">
        <f>+'IN PHIẾU THU'!KTU2</f>
        <v>0</v>
      </c>
      <c r="KTU2" s="2104"/>
      <c r="KTV2" s="2104"/>
      <c r="KTW2" s="2104"/>
      <c r="KTX2" s="2104"/>
      <c r="KTY2" s="2104"/>
      <c r="KTZ2" s="2104"/>
      <c r="KUA2" s="2104"/>
      <c r="KUB2" s="2104">
        <f>+'IN PHIẾU THU'!KUC2</f>
        <v>0</v>
      </c>
      <c r="KUC2" s="2104"/>
      <c r="KUD2" s="2104"/>
      <c r="KUE2" s="2104"/>
      <c r="KUF2" s="2104"/>
      <c r="KUG2" s="2104"/>
      <c r="KUH2" s="2104"/>
      <c r="KUI2" s="2104"/>
      <c r="KUJ2" s="2104">
        <f>+'IN PHIẾU THU'!KUK2</f>
        <v>0</v>
      </c>
      <c r="KUK2" s="2104"/>
      <c r="KUL2" s="2104"/>
      <c r="KUM2" s="2104"/>
      <c r="KUN2" s="2104"/>
      <c r="KUO2" s="2104"/>
      <c r="KUP2" s="2104"/>
      <c r="KUQ2" s="2104"/>
      <c r="KUR2" s="2104">
        <f>+'IN PHIẾU THU'!KUS2</f>
        <v>0</v>
      </c>
      <c r="KUS2" s="2104"/>
      <c r="KUT2" s="2104"/>
      <c r="KUU2" s="2104"/>
      <c r="KUV2" s="2104"/>
      <c r="KUW2" s="2104"/>
      <c r="KUX2" s="2104"/>
      <c r="KUY2" s="2104"/>
      <c r="KUZ2" s="2104">
        <f>+'IN PHIẾU THU'!KVA2</f>
        <v>0</v>
      </c>
      <c r="KVA2" s="2104"/>
      <c r="KVB2" s="2104"/>
      <c r="KVC2" s="2104"/>
      <c r="KVD2" s="2104"/>
      <c r="KVE2" s="2104"/>
      <c r="KVF2" s="2104"/>
      <c r="KVG2" s="2104"/>
      <c r="KVH2" s="2104">
        <f>+'IN PHIẾU THU'!KVI2</f>
        <v>0</v>
      </c>
      <c r="KVI2" s="2104"/>
      <c r="KVJ2" s="2104"/>
      <c r="KVK2" s="2104"/>
      <c r="KVL2" s="2104"/>
      <c r="KVM2" s="2104"/>
      <c r="KVN2" s="2104"/>
      <c r="KVO2" s="2104"/>
      <c r="KVP2" s="2104">
        <f>+'IN PHIẾU THU'!KVQ2</f>
        <v>0</v>
      </c>
      <c r="KVQ2" s="2104"/>
      <c r="KVR2" s="2104"/>
      <c r="KVS2" s="2104"/>
      <c r="KVT2" s="2104"/>
      <c r="KVU2" s="2104"/>
      <c r="KVV2" s="2104"/>
      <c r="KVW2" s="2104"/>
      <c r="KVX2" s="2104">
        <f>+'IN PHIẾU THU'!KVY2</f>
        <v>0</v>
      </c>
      <c r="KVY2" s="2104"/>
      <c r="KVZ2" s="2104"/>
      <c r="KWA2" s="2104"/>
      <c r="KWB2" s="2104"/>
      <c r="KWC2" s="2104"/>
      <c r="KWD2" s="2104"/>
      <c r="KWE2" s="2104"/>
      <c r="KWF2" s="2104">
        <f>+'IN PHIẾU THU'!KWG2</f>
        <v>0</v>
      </c>
      <c r="KWG2" s="2104"/>
      <c r="KWH2" s="2104"/>
      <c r="KWI2" s="2104"/>
      <c r="KWJ2" s="2104"/>
      <c r="KWK2" s="2104"/>
      <c r="KWL2" s="2104"/>
      <c r="KWM2" s="2104"/>
      <c r="KWN2" s="2104">
        <f>+'IN PHIẾU THU'!KWO2</f>
        <v>0</v>
      </c>
      <c r="KWO2" s="2104"/>
      <c r="KWP2" s="2104"/>
      <c r="KWQ2" s="2104"/>
      <c r="KWR2" s="2104"/>
      <c r="KWS2" s="2104"/>
      <c r="KWT2" s="2104"/>
      <c r="KWU2" s="2104"/>
      <c r="KWV2" s="2104">
        <f>+'IN PHIẾU THU'!KWW2</f>
        <v>0</v>
      </c>
      <c r="KWW2" s="2104"/>
      <c r="KWX2" s="2104"/>
      <c r="KWY2" s="2104"/>
      <c r="KWZ2" s="2104"/>
      <c r="KXA2" s="2104"/>
      <c r="KXB2" s="2104"/>
      <c r="KXC2" s="2104"/>
      <c r="KXD2" s="2104">
        <f>+'IN PHIẾU THU'!KXE2</f>
        <v>0</v>
      </c>
      <c r="KXE2" s="2104"/>
      <c r="KXF2" s="2104"/>
      <c r="KXG2" s="2104"/>
      <c r="KXH2" s="2104"/>
      <c r="KXI2" s="2104"/>
      <c r="KXJ2" s="2104"/>
      <c r="KXK2" s="2104"/>
      <c r="KXL2" s="2104">
        <f>+'IN PHIẾU THU'!KXM2</f>
        <v>0</v>
      </c>
      <c r="KXM2" s="2104"/>
      <c r="KXN2" s="2104"/>
      <c r="KXO2" s="2104"/>
      <c r="KXP2" s="2104"/>
      <c r="KXQ2" s="2104"/>
      <c r="KXR2" s="2104"/>
      <c r="KXS2" s="2104"/>
      <c r="KXT2" s="2104">
        <f>+'IN PHIẾU THU'!KXU2</f>
        <v>0</v>
      </c>
      <c r="KXU2" s="2104"/>
      <c r="KXV2" s="2104"/>
      <c r="KXW2" s="2104"/>
      <c r="KXX2" s="2104"/>
      <c r="KXY2" s="2104"/>
      <c r="KXZ2" s="2104"/>
      <c r="KYA2" s="2104"/>
      <c r="KYB2" s="2104">
        <f>+'IN PHIẾU THU'!KYC2</f>
        <v>0</v>
      </c>
      <c r="KYC2" s="2104"/>
      <c r="KYD2" s="2104"/>
      <c r="KYE2" s="2104"/>
      <c r="KYF2" s="2104"/>
      <c r="KYG2" s="2104"/>
      <c r="KYH2" s="2104"/>
      <c r="KYI2" s="2104"/>
      <c r="KYJ2" s="2104">
        <f>+'IN PHIẾU THU'!KYK2</f>
        <v>0</v>
      </c>
      <c r="KYK2" s="2104"/>
      <c r="KYL2" s="2104"/>
      <c r="KYM2" s="2104"/>
      <c r="KYN2" s="2104"/>
      <c r="KYO2" s="2104"/>
      <c r="KYP2" s="2104"/>
      <c r="KYQ2" s="2104"/>
      <c r="KYR2" s="2104">
        <f>+'IN PHIẾU THU'!KYS2</f>
        <v>0</v>
      </c>
      <c r="KYS2" s="2104"/>
      <c r="KYT2" s="2104"/>
      <c r="KYU2" s="2104"/>
      <c r="KYV2" s="2104"/>
      <c r="KYW2" s="2104"/>
      <c r="KYX2" s="2104"/>
      <c r="KYY2" s="2104"/>
      <c r="KYZ2" s="2104">
        <f>+'IN PHIẾU THU'!KZA2</f>
        <v>0</v>
      </c>
      <c r="KZA2" s="2104"/>
      <c r="KZB2" s="2104"/>
      <c r="KZC2" s="2104"/>
      <c r="KZD2" s="2104"/>
      <c r="KZE2" s="2104"/>
      <c r="KZF2" s="2104"/>
      <c r="KZG2" s="2104"/>
      <c r="KZH2" s="2104">
        <f>+'IN PHIẾU THU'!KZI2</f>
        <v>0</v>
      </c>
      <c r="KZI2" s="2104"/>
      <c r="KZJ2" s="2104"/>
      <c r="KZK2" s="2104"/>
      <c r="KZL2" s="2104"/>
      <c r="KZM2" s="2104"/>
      <c r="KZN2" s="2104"/>
      <c r="KZO2" s="2104"/>
      <c r="KZP2" s="2104">
        <f>+'IN PHIẾU THU'!KZQ2</f>
        <v>0</v>
      </c>
      <c r="KZQ2" s="2104"/>
      <c r="KZR2" s="2104"/>
      <c r="KZS2" s="2104"/>
      <c r="KZT2" s="2104"/>
      <c r="KZU2" s="2104"/>
      <c r="KZV2" s="2104"/>
      <c r="KZW2" s="2104"/>
      <c r="KZX2" s="2104">
        <f>+'IN PHIẾU THU'!KZY2</f>
        <v>0</v>
      </c>
      <c r="KZY2" s="2104"/>
      <c r="KZZ2" s="2104"/>
      <c r="LAA2" s="2104"/>
      <c r="LAB2" s="2104"/>
      <c r="LAC2" s="2104"/>
      <c r="LAD2" s="2104"/>
      <c r="LAE2" s="2104"/>
      <c r="LAF2" s="2104">
        <f>+'IN PHIẾU THU'!LAG2</f>
        <v>0</v>
      </c>
      <c r="LAG2" s="2104"/>
      <c r="LAH2" s="2104"/>
      <c r="LAI2" s="2104"/>
      <c r="LAJ2" s="2104"/>
      <c r="LAK2" s="2104"/>
      <c r="LAL2" s="2104"/>
      <c r="LAM2" s="2104"/>
      <c r="LAN2" s="2104">
        <f>+'IN PHIẾU THU'!LAO2</f>
        <v>0</v>
      </c>
      <c r="LAO2" s="2104"/>
      <c r="LAP2" s="2104"/>
      <c r="LAQ2" s="2104"/>
      <c r="LAR2" s="2104"/>
      <c r="LAS2" s="2104"/>
      <c r="LAT2" s="2104"/>
      <c r="LAU2" s="2104"/>
      <c r="LAV2" s="2104">
        <f>+'IN PHIẾU THU'!LAW2</f>
        <v>0</v>
      </c>
      <c r="LAW2" s="2104"/>
      <c r="LAX2" s="2104"/>
      <c r="LAY2" s="2104"/>
      <c r="LAZ2" s="2104"/>
      <c r="LBA2" s="2104"/>
      <c r="LBB2" s="2104"/>
      <c r="LBC2" s="2104"/>
      <c r="LBD2" s="2104">
        <f>+'IN PHIẾU THU'!LBE2</f>
        <v>0</v>
      </c>
      <c r="LBE2" s="2104"/>
      <c r="LBF2" s="2104"/>
      <c r="LBG2" s="2104"/>
      <c r="LBH2" s="2104"/>
      <c r="LBI2" s="2104"/>
      <c r="LBJ2" s="2104"/>
      <c r="LBK2" s="2104"/>
      <c r="LBL2" s="2104">
        <f>+'IN PHIẾU THU'!LBM2</f>
        <v>0</v>
      </c>
      <c r="LBM2" s="2104"/>
      <c r="LBN2" s="2104"/>
      <c r="LBO2" s="2104"/>
      <c r="LBP2" s="2104"/>
      <c r="LBQ2" s="2104"/>
      <c r="LBR2" s="2104"/>
      <c r="LBS2" s="2104"/>
      <c r="LBT2" s="2104">
        <f>+'IN PHIẾU THU'!LBU2</f>
        <v>0</v>
      </c>
      <c r="LBU2" s="2104"/>
      <c r="LBV2" s="2104"/>
      <c r="LBW2" s="2104"/>
      <c r="LBX2" s="2104"/>
      <c r="LBY2" s="2104"/>
      <c r="LBZ2" s="2104"/>
      <c r="LCA2" s="2104"/>
      <c r="LCB2" s="2104">
        <f>+'IN PHIẾU THU'!LCC2</f>
        <v>0</v>
      </c>
      <c r="LCC2" s="2104"/>
      <c r="LCD2" s="2104"/>
      <c r="LCE2" s="2104"/>
      <c r="LCF2" s="2104"/>
      <c r="LCG2" s="2104"/>
      <c r="LCH2" s="2104"/>
      <c r="LCI2" s="2104"/>
      <c r="LCJ2" s="2104">
        <f>+'IN PHIẾU THU'!LCK2</f>
        <v>0</v>
      </c>
      <c r="LCK2" s="2104"/>
      <c r="LCL2" s="2104"/>
      <c r="LCM2" s="2104"/>
      <c r="LCN2" s="2104"/>
      <c r="LCO2" s="2104"/>
      <c r="LCP2" s="2104"/>
      <c r="LCQ2" s="2104"/>
      <c r="LCR2" s="2104">
        <f>+'IN PHIẾU THU'!LCS2</f>
        <v>0</v>
      </c>
      <c r="LCS2" s="2104"/>
      <c r="LCT2" s="2104"/>
      <c r="LCU2" s="2104"/>
      <c r="LCV2" s="2104"/>
      <c r="LCW2" s="2104"/>
      <c r="LCX2" s="2104"/>
      <c r="LCY2" s="2104"/>
      <c r="LCZ2" s="2104">
        <f>+'IN PHIẾU THU'!LDA2</f>
        <v>0</v>
      </c>
      <c r="LDA2" s="2104"/>
      <c r="LDB2" s="2104"/>
      <c r="LDC2" s="2104"/>
      <c r="LDD2" s="2104"/>
      <c r="LDE2" s="2104"/>
      <c r="LDF2" s="2104"/>
      <c r="LDG2" s="2104"/>
      <c r="LDH2" s="2104">
        <f>+'IN PHIẾU THU'!LDI2</f>
        <v>0</v>
      </c>
      <c r="LDI2" s="2104"/>
      <c r="LDJ2" s="2104"/>
      <c r="LDK2" s="2104"/>
      <c r="LDL2" s="2104"/>
      <c r="LDM2" s="2104"/>
      <c r="LDN2" s="2104"/>
      <c r="LDO2" s="2104"/>
      <c r="LDP2" s="2104">
        <f>+'IN PHIẾU THU'!LDQ2</f>
        <v>0</v>
      </c>
      <c r="LDQ2" s="2104"/>
      <c r="LDR2" s="2104"/>
      <c r="LDS2" s="2104"/>
      <c r="LDT2" s="2104"/>
      <c r="LDU2" s="2104"/>
      <c r="LDV2" s="2104"/>
      <c r="LDW2" s="2104"/>
      <c r="LDX2" s="2104">
        <f>+'IN PHIẾU THU'!LDY2</f>
        <v>0</v>
      </c>
      <c r="LDY2" s="2104"/>
      <c r="LDZ2" s="2104"/>
      <c r="LEA2" s="2104"/>
      <c r="LEB2" s="2104"/>
      <c r="LEC2" s="2104"/>
      <c r="LED2" s="2104"/>
      <c r="LEE2" s="2104"/>
      <c r="LEF2" s="2104">
        <f>+'IN PHIẾU THU'!LEG2</f>
        <v>0</v>
      </c>
      <c r="LEG2" s="2104"/>
      <c r="LEH2" s="2104"/>
      <c r="LEI2" s="2104"/>
      <c r="LEJ2" s="2104"/>
      <c r="LEK2" s="2104"/>
      <c r="LEL2" s="2104"/>
      <c r="LEM2" s="2104"/>
      <c r="LEN2" s="2104">
        <f>+'IN PHIẾU THU'!LEO2</f>
        <v>0</v>
      </c>
      <c r="LEO2" s="2104"/>
      <c r="LEP2" s="2104"/>
      <c r="LEQ2" s="2104"/>
      <c r="LER2" s="2104"/>
      <c r="LES2" s="2104"/>
      <c r="LET2" s="2104"/>
      <c r="LEU2" s="2104"/>
      <c r="LEV2" s="2104">
        <f>+'IN PHIẾU THU'!LEW2</f>
        <v>0</v>
      </c>
      <c r="LEW2" s="2104"/>
      <c r="LEX2" s="2104"/>
      <c r="LEY2" s="2104"/>
      <c r="LEZ2" s="2104"/>
      <c r="LFA2" s="2104"/>
      <c r="LFB2" s="2104"/>
      <c r="LFC2" s="2104"/>
      <c r="LFD2" s="2104">
        <f>+'IN PHIẾU THU'!LFE2</f>
        <v>0</v>
      </c>
      <c r="LFE2" s="2104"/>
      <c r="LFF2" s="2104"/>
      <c r="LFG2" s="2104"/>
      <c r="LFH2" s="2104"/>
      <c r="LFI2" s="2104"/>
      <c r="LFJ2" s="2104"/>
      <c r="LFK2" s="2104"/>
      <c r="LFL2" s="2104">
        <f>+'IN PHIẾU THU'!LFM2</f>
        <v>0</v>
      </c>
      <c r="LFM2" s="2104"/>
      <c r="LFN2" s="2104"/>
      <c r="LFO2" s="2104"/>
      <c r="LFP2" s="2104"/>
      <c r="LFQ2" s="2104"/>
      <c r="LFR2" s="2104"/>
      <c r="LFS2" s="2104"/>
      <c r="LFT2" s="2104">
        <f>+'IN PHIẾU THU'!LFU2</f>
        <v>0</v>
      </c>
      <c r="LFU2" s="2104"/>
      <c r="LFV2" s="2104"/>
      <c r="LFW2" s="2104"/>
      <c r="LFX2" s="2104"/>
      <c r="LFY2" s="2104"/>
      <c r="LFZ2" s="2104"/>
      <c r="LGA2" s="2104"/>
      <c r="LGB2" s="2104">
        <f>+'IN PHIẾU THU'!LGC2</f>
        <v>0</v>
      </c>
      <c r="LGC2" s="2104"/>
      <c r="LGD2" s="2104"/>
      <c r="LGE2" s="2104"/>
      <c r="LGF2" s="2104"/>
      <c r="LGG2" s="2104"/>
      <c r="LGH2" s="2104"/>
      <c r="LGI2" s="2104"/>
      <c r="LGJ2" s="2104">
        <f>+'IN PHIẾU THU'!LGK2</f>
        <v>0</v>
      </c>
      <c r="LGK2" s="2104"/>
      <c r="LGL2" s="2104"/>
      <c r="LGM2" s="2104"/>
      <c r="LGN2" s="2104"/>
      <c r="LGO2" s="2104"/>
      <c r="LGP2" s="2104"/>
      <c r="LGQ2" s="2104"/>
      <c r="LGR2" s="2104">
        <f>+'IN PHIẾU THU'!LGS2</f>
        <v>0</v>
      </c>
      <c r="LGS2" s="2104"/>
      <c r="LGT2" s="2104"/>
      <c r="LGU2" s="2104"/>
      <c r="LGV2" s="2104"/>
      <c r="LGW2" s="2104"/>
      <c r="LGX2" s="2104"/>
      <c r="LGY2" s="2104"/>
      <c r="LGZ2" s="2104">
        <f>+'IN PHIẾU THU'!LHA2</f>
        <v>0</v>
      </c>
      <c r="LHA2" s="2104"/>
      <c r="LHB2" s="2104"/>
      <c r="LHC2" s="2104"/>
      <c r="LHD2" s="2104"/>
      <c r="LHE2" s="2104"/>
      <c r="LHF2" s="2104"/>
      <c r="LHG2" s="2104"/>
      <c r="LHH2" s="2104">
        <f>+'IN PHIẾU THU'!LHI2</f>
        <v>0</v>
      </c>
      <c r="LHI2" s="2104"/>
      <c r="LHJ2" s="2104"/>
      <c r="LHK2" s="2104"/>
      <c r="LHL2" s="2104"/>
      <c r="LHM2" s="2104"/>
      <c r="LHN2" s="2104"/>
      <c r="LHO2" s="2104"/>
      <c r="LHP2" s="2104">
        <f>+'IN PHIẾU THU'!LHQ2</f>
        <v>0</v>
      </c>
      <c r="LHQ2" s="2104"/>
      <c r="LHR2" s="2104"/>
      <c r="LHS2" s="2104"/>
      <c r="LHT2" s="2104"/>
      <c r="LHU2" s="2104"/>
      <c r="LHV2" s="2104"/>
      <c r="LHW2" s="2104"/>
      <c r="LHX2" s="2104">
        <f>+'IN PHIẾU THU'!LHY2</f>
        <v>0</v>
      </c>
      <c r="LHY2" s="2104"/>
      <c r="LHZ2" s="2104"/>
      <c r="LIA2" s="2104"/>
      <c r="LIB2" s="2104"/>
      <c r="LIC2" s="2104"/>
      <c r="LID2" s="2104"/>
      <c r="LIE2" s="2104"/>
      <c r="LIF2" s="2104">
        <f>+'IN PHIẾU THU'!LIG2</f>
        <v>0</v>
      </c>
      <c r="LIG2" s="2104"/>
      <c r="LIH2" s="2104"/>
      <c r="LII2" s="2104"/>
      <c r="LIJ2" s="2104"/>
      <c r="LIK2" s="2104"/>
      <c r="LIL2" s="2104"/>
      <c r="LIM2" s="2104"/>
      <c r="LIN2" s="2104">
        <f>+'IN PHIẾU THU'!LIO2</f>
        <v>0</v>
      </c>
      <c r="LIO2" s="2104"/>
      <c r="LIP2" s="2104"/>
      <c r="LIQ2" s="2104"/>
      <c r="LIR2" s="2104"/>
      <c r="LIS2" s="2104"/>
      <c r="LIT2" s="2104"/>
      <c r="LIU2" s="2104"/>
      <c r="LIV2" s="2104">
        <f>+'IN PHIẾU THU'!LIW2</f>
        <v>0</v>
      </c>
      <c r="LIW2" s="2104"/>
      <c r="LIX2" s="2104"/>
      <c r="LIY2" s="2104"/>
      <c r="LIZ2" s="2104"/>
      <c r="LJA2" s="2104"/>
      <c r="LJB2" s="2104"/>
      <c r="LJC2" s="2104"/>
      <c r="LJD2" s="2104">
        <f>+'IN PHIẾU THU'!LJE2</f>
        <v>0</v>
      </c>
      <c r="LJE2" s="2104"/>
      <c r="LJF2" s="2104"/>
      <c r="LJG2" s="2104"/>
      <c r="LJH2" s="2104"/>
      <c r="LJI2" s="2104"/>
      <c r="LJJ2" s="2104"/>
      <c r="LJK2" s="2104"/>
      <c r="LJL2" s="2104">
        <f>+'IN PHIẾU THU'!LJM2</f>
        <v>0</v>
      </c>
      <c r="LJM2" s="2104"/>
      <c r="LJN2" s="2104"/>
      <c r="LJO2" s="2104"/>
      <c r="LJP2" s="2104"/>
      <c r="LJQ2" s="2104"/>
      <c r="LJR2" s="2104"/>
      <c r="LJS2" s="2104"/>
      <c r="LJT2" s="2104">
        <f>+'IN PHIẾU THU'!LJU2</f>
        <v>0</v>
      </c>
      <c r="LJU2" s="2104"/>
      <c r="LJV2" s="2104"/>
      <c r="LJW2" s="2104"/>
      <c r="LJX2" s="2104"/>
      <c r="LJY2" s="2104"/>
      <c r="LJZ2" s="2104"/>
      <c r="LKA2" s="2104"/>
      <c r="LKB2" s="2104">
        <f>+'IN PHIẾU THU'!LKC2</f>
        <v>0</v>
      </c>
      <c r="LKC2" s="2104"/>
      <c r="LKD2" s="2104"/>
      <c r="LKE2" s="2104"/>
      <c r="LKF2" s="2104"/>
      <c r="LKG2" s="2104"/>
      <c r="LKH2" s="2104"/>
      <c r="LKI2" s="2104"/>
      <c r="LKJ2" s="2104">
        <f>+'IN PHIẾU THU'!LKK2</f>
        <v>0</v>
      </c>
      <c r="LKK2" s="2104"/>
      <c r="LKL2" s="2104"/>
      <c r="LKM2" s="2104"/>
      <c r="LKN2" s="2104"/>
      <c r="LKO2" s="2104"/>
      <c r="LKP2" s="2104"/>
      <c r="LKQ2" s="2104"/>
      <c r="LKR2" s="2104">
        <f>+'IN PHIẾU THU'!LKS2</f>
        <v>0</v>
      </c>
      <c r="LKS2" s="2104"/>
      <c r="LKT2" s="2104"/>
      <c r="LKU2" s="2104"/>
      <c r="LKV2" s="2104"/>
      <c r="LKW2" s="2104"/>
      <c r="LKX2" s="2104"/>
      <c r="LKY2" s="2104"/>
      <c r="LKZ2" s="2104">
        <f>+'IN PHIẾU THU'!LLA2</f>
        <v>0</v>
      </c>
      <c r="LLA2" s="2104"/>
      <c r="LLB2" s="2104"/>
      <c r="LLC2" s="2104"/>
      <c r="LLD2" s="2104"/>
      <c r="LLE2" s="2104"/>
      <c r="LLF2" s="2104"/>
      <c r="LLG2" s="2104"/>
      <c r="LLH2" s="2104">
        <f>+'IN PHIẾU THU'!LLI2</f>
        <v>0</v>
      </c>
      <c r="LLI2" s="2104"/>
      <c r="LLJ2" s="2104"/>
      <c r="LLK2" s="2104"/>
      <c r="LLL2" s="2104"/>
      <c r="LLM2" s="2104"/>
      <c r="LLN2" s="2104"/>
      <c r="LLO2" s="2104"/>
      <c r="LLP2" s="2104">
        <f>+'IN PHIẾU THU'!LLQ2</f>
        <v>0</v>
      </c>
      <c r="LLQ2" s="2104"/>
      <c r="LLR2" s="2104"/>
      <c r="LLS2" s="2104"/>
      <c r="LLT2" s="2104"/>
      <c r="LLU2" s="2104"/>
      <c r="LLV2" s="2104"/>
      <c r="LLW2" s="2104"/>
      <c r="LLX2" s="2104">
        <f>+'IN PHIẾU THU'!LLY2</f>
        <v>0</v>
      </c>
      <c r="LLY2" s="2104"/>
      <c r="LLZ2" s="2104"/>
      <c r="LMA2" s="2104"/>
      <c r="LMB2" s="2104"/>
      <c r="LMC2" s="2104"/>
      <c r="LMD2" s="2104"/>
      <c r="LME2" s="2104"/>
      <c r="LMF2" s="2104">
        <f>+'IN PHIẾU THU'!LMG2</f>
        <v>0</v>
      </c>
      <c r="LMG2" s="2104"/>
      <c r="LMH2" s="2104"/>
      <c r="LMI2" s="2104"/>
      <c r="LMJ2" s="2104"/>
      <c r="LMK2" s="2104"/>
      <c r="LML2" s="2104"/>
      <c r="LMM2" s="2104"/>
      <c r="LMN2" s="2104">
        <f>+'IN PHIẾU THU'!LMO2</f>
        <v>0</v>
      </c>
      <c r="LMO2" s="2104"/>
      <c r="LMP2" s="2104"/>
      <c r="LMQ2" s="2104"/>
      <c r="LMR2" s="2104"/>
      <c r="LMS2" s="2104"/>
      <c r="LMT2" s="2104"/>
      <c r="LMU2" s="2104"/>
      <c r="LMV2" s="2104">
        <f>+'IN PHIẾU THU'!LMW2</f>
        <v>0</v>
      </c>
      <c r="LMW2" s="2104"/>
      <c r="LMX2" s="2104"/>
      <c r="LMY2" s="2104"/>
      <c r="LMZ2" s="2104"/>
      <c r="LNA2" s="2104"/>
      <c r="LNB2" s="2104"/>
      <c r="LNC2" s="2104"/>
      <c r="LND2" s="2104">
        <f>+'IN PHIẾU THU'!LNE2</f>
        <v>0</v>
      </c>
      <c r="LNE2" s="2104"/>
      <c r="LNF2" s="2104"/>
      <c r="LNG2" s="2104"/>
      <c r="LNH2" s="2104"/>
      <c r="LNI2" s="2104"/>
      <c r="LNJ2" s="2104"/>
      <c r="LNK2" s="2104"/>
      <c r="LNL2" s="2104">
        <f>+'IN PHIẾU THU'!LNM2</f>
        <v>0</v>
      </c>
      <c r="LNM2" s="2104"/>
      <c r="LNN2" s="2104"/>
      <c r="LNO2" s="2104"/>
      <c r="LNP2" s="2104"/>
      <c r="LNQ2" s="2104"/>
      <c r="LNR2" s="2104"/>
      <c r="LNS2" s="2104"/>
      <c r="LNT2" s="2104">
        <f>+'IN PHIẾU THU'!LNU2</f>
        <v>0</v>
      </c>
      <c r="LNU2" s="2104"/>
      <c r="LNV2" s="2104"/>
      <c r="LNW2" s="2104"/>
      <c r="LNX2" s="2104"/>
      <c r="LNY2" s="2104"/>
      <c r="LNZ2" s="2104"/>
      <c r="LOA2" s="2104"/>
      <c r="LOB2" s="2104">
        <f>+'IN PHIẾU THU'!LOC2</f>
        <v>0</v>
      </c>
      <c r="LOC2" s="2104"/>
      <c r="LOD2" s="2104"/>
      <c r="LOE2" s="2104"/>
      <c r="LOF2" s="2104"/>
      <c r="LOG2" s="2104"/>
      <c r="LOH2" s="2104"/>
      <c r="LOI2" s="2104"/>
      <c r="LOJ2" s="2104">
        <f>+'IN PHIẾU THU'!LOK2</f>
        <v>0</v>
      </c>
      <c r="LOK2" s="2104"/>
      <c r="LOL2" s="2104"/>
      <c r="LOM2" s="2104"/>
      <c r="LON2" s="2104"/>
      <c r="LOO2" s="2104"/>
      <c r="LOP2" s="2104"/>
      <c r="LOQ2" s="2104"/>
      <c r="LOR2" s="2104">
        <f>+'IN PHIẾU THU'!LOS2</f>
        <v>0</v>
      </c>
      <c r="LOS2" s="2104"/>
      <c r="LOT2" s="2104"/>
      <c r="LOU2" s="2104"/>
      <c r="LOV2" s="2104"/>
      <c r="LOW2" s="2104"/>
      <c r="LOX2" s="2104"/>
      <c r="LOY2" s="2104"/>
      <c r="LOZ2" s="2104">
        <f>+'IN PHIẾU THU'!LPA2</f>
        <v>0</v>
      </c>
      <c r="LPA2" s="2104"/>
      <c r="LPB2" s="2104"/>
      <c r="LPC2" s="2104"/>
      <c r="LPD2" s="2104"/>
      <c r="LPE2" s="2104"/>
      <c r="LPF2" s="2104"/>
      <c r="LPG2" s="2104"/>
      <c r="LPH2" s="2104">
        <f>+'IN PHIẾU THU'!LPI2</f>
        <v>0</v>
      </c>
      <c r="LPI2" s="2104"/>
      <c r="LPJ2" s="2104"/>
      <c r="LPK2" s="2104"/>
      <c r="LPL2" s="2104"/>
      <c r="LPM2" s="2104"/>
      <c r="LPN2" s="2104"/>
      <c r="LPO2" s="2104"/>
      <c r="LPP2" s="2104">
        <f>+'IN PHIẾU THU'!LPQ2</f>
        <v>0</v>
      </c>
      <c r="LPQ2" s="2104"/>
      <c r="LPR2" s="2104"/>
      <c r="LPS2" s="2104"/>
      <c r="LPT2" s="2104"/>
      <c r="LPU2" s="2104"/>
      <c r="LPV2" s="2104"/>
      <c r="LPW2" s="2104"/>
      <c r="LPX2" s="2104">
        <f>+'IN PHIẾU THU'!LPY2</f>
        <v>0</v>
      </c>
      <c r="LPY2" s="2104"/>
      <c r="LPZ2" s="2104"/>
      <c r="LQA2" s="2104"/>
      <c r="LQB2" s="2104"/>
      <c r="LQC2" s="2104"/>
      <c r="LQD2" s="2104"/>
      <c r="LQE2" s="2104"/>
      <c r="LQF2" s="2104">
        <f>+'IN PHIẾU THU'!LQG2</f>
        <v>0</v>
      </c>
      <c r="LQG2" s="2104"/>
      <c r="LQH2" s="2104"/>
      <c r="LQI2" s="2104"/>
      <c r="LQJ2" s="2104"/>
      <c r="LQK2" s="2104"/>
      <c r="LQL2" s="2104"/>
      <c r="LQM2" s="2104"/>
      <c r="LQN2" s="2104">
        <f>+'IN PHIẾU THU'!LQO2</f>
        <v>0</v>
      </c>
      <c r="LQO2" s="2104"/>
      <c r="LQP2" s="2104"/>
      <c r="LQQ2" s="2104"/>
      <c r="LQR2" s="2104"/>
      <c r="LQS2" s="2104"/>
      <c r="LQT2" s="2104"/>
      <c r="LQU2" s="2104"/>
      <c r="LQV2" s="2104">
        <f>+'IN PHIẾU THU'!LQW2</f>
        <v>0</v>
      </c>
      <c r="LQW2" s="2104"/>
      <c r="LQX2" s="2104"/>
      <c r="LQY2" s="2104"/>
      <c r="LQZ2" s="2104"/>
      <c r="LRA2" s="2104"/>
      <c r="LRB2" s="2104"/>
      <c r="LRC2" s="2104"/>
      <c r="LRD2" s="2104">
        <f>+'IN PHIẾU THU'!LRE2</f>
        <v>0</v>
      </c>
      <c r="LRE2" s="2104"/>
      <c r="LRF2" s="2104"/>
      <c r="LRG2" s="2104"/>
      <c r="LRH2" s="2104"/>
      <c r="LRI2" s="2104"/>
      <c r="LRJ2" s="2104"/>
      <c r="LRK2" s="2104"/>
      <c r="LRL2" s="2104">
        <f>+'IN PHIẾU THU'!LRM2</f>
        <v>0</v>
      </c>
      <c r="LRM2" s="2104"/>
      <c r="LRN2" s="2104"/>
      <c r="LRO2" s="2104"/>
      <c r="LRP2" s="2104"/>
      <c r="LRQ2" s="2104"/>
      <c r="LRR2" s="2104"/>
      <c r="LRS2" s="2104"/>
      <c r="LRT2" s="2104">
        <f>+'IN PHIẾU THU'!LRU2</f>
        <v>0</v>
      </c>
      <c r="LRU2" s="2104"/>
      <c r="LRV2" s="2104"/>
      <c r="LRW2" s="2104"/>
      <c r="LRX2" s="2104"/>
      <c r="LRY2" s="2104"/>
      <c r="LRZ2" s="2104"/>
      <c r="LSA2" s="2104"/>
      <c r="LSB2" s="2104">
        <f>+'IN PHIẾU THU'!LSC2</f>
        <v>0</v>
      </c>
      <c r="LSC2" s="2104"/>
      <c r="LSD2" s="2104"/>
      <c r="LSE2" s="2104"/>
      <c r="LSF2" s="2104"/>
      <c r="LSG2" s="2104"/>
      <c r="LSH2" s="2104"/>
      <c r="LSI2" s="2104"/>
      <c r="LSJ2" s="2104">
        <f>+'IN PHIẾU THU'!LSK2</f>
        <v>0</v>
      </c>
      <c r="LSK2" s="2104"/>
      <c r="LSL2" s="2104"/>
      <c r="LSM2" s="2104"/>
      <c r="LSN2" s="2104"/>
      <c r="LSO2" s="2104"/>
      <c r="LSP2" s="2104"/>
      <c r="LSQ2" s="2104"/>
      <c r="LSR2" s="2104">
        <f>+'IN PHIẾU THU'!LSS2</f>
        <v>0</v>
      </c>
      <c r="LSS2" s="2104"/>
      <c r="LST2" s="2104"/>
      <c r="LSU2" s="2104"/>
      <c r="LSV2" s="2104"/>
      <c r="LSW2" s="2104"/>
      <c r="LSX2" s="2104"/>
      <c r="LSY2" s="2104"/>
      <c r="LSZ2" s="2104">
        <f>+'IN PHIẾU THU'!LTA2</f>
        <v>0</v>
      </c>
      <c r="LTA2" s="2104"/>
      <c r="LTB2" s="2104"/>
      <c r="LTC2" s="2104"/>
      <c r="LTD2" s="2104"/>
      <c r="LTE2" s="2104"/>
      <c r="LTF2" s="2104"/>
      <c r="LTG2" s="2104"/>
      <c r="LTH2" s="2104">
        <f>+'IN PHIẾU THU'!LTI2</f>
        <v>0</v>
      </c>
      <c r="LTI2" s="2104"/>
      <c r="LTJ2" s="2104"/>
      <c r="LTK2" s="2104"/>
      <c r="LTL2" s="2104"/>
      <c r="LTM2" s="2104"/>
      <c r="LTN2" s="2104"/>
      <c r="LTO2" s="2104"/>
      <c r="LTP2" s="2104">
        <f>+'IN PHIẾU THU'!LTQ2</f>
        <v>0</v>
      </c>
      <c r="LTQ2" s="2104"/>
      <c r="LTR2" s="2104"/>
      <c r="LTS2" s="2104"/>
      <c r="LTT2" s="2104"/>
      <c r="LTU2" s="2104"/>
      <c r="LTV2" s="2104"/>
      <c r="LTW2" s="2104"/>
      <c r="LTX2" s="2104">
        <f>+'IN PHIẾU THU'!LTY2</f>
        <v>0</v>
      </c>
      <c r="LTY2" s="2104"/>
      <c r="LTZ2" s="2104"/>
      <c r="LUA2" s="2104"/>
      <c r="LUB2" s="2104"/>
      <c r="LUC2" s="2104"/>
      <c r="LUD2" s="2104"/>
      <c r="LUE2" s="2104"/>
      <c r="LUF2" s="2104">
        <f>+'IN PHIẾU THU'!LUG2</f>
        <v>0</v>
      </c>
      <c r="LUG2" s="2104"/>
      <c r="LUH2" s="2104"/>
      <c r="LUI2" s="2104"/>
      <c r="LUJ2" s="2104"/>
      <c r="LUK2" s="2104"/>
      <c r="LUL2" s="2104"/>
      <c r="LUM2" s="2104"/>
      <c r="LUN2" s="2104">
        <f>+'IN PHIẾU THU'!LUO2</f>
        <v>0</v>
      </c>
      <c r="LUO2" s="2104"/>
      <c r="LUP2" s="2104"/>
      <c r="LUQ2" s="2104"/>
      <c r="LUR2" s="2104"/>
      <c r="LUS2" s="2104"/>
      <c r="LUT2" s="2104"/>
      <c r="LUU2" s="2104"/>
      <c r="LUV2" s="2104">
        <f>+'IN PHIẾU THU'!LUW2</f>
        <v>0</v>
      </c>
      <c r="LUW2" s="2104"/>
      <c r="LUX2" s="2104"/>
      <c r="LUY2" s="2104"/>
      <c r="LUZ2" s="2104"/>
      <c r="LVA2" s="2104"/>
      <c r="LVB2" s="2104"/>
      <c r="LVC2" s="2104"/>
      <c r="LVD2" s="2104">
        <f>+'IN PHIẾU THU'!LVE2</f>
        <v>0</v>
      </c>
      <c r="LVE2" s="2104"/>
      <c r="LVF2" s="2104"/>
      <c r="LVG2" s="2104"/>
      <c r="LVH2" s="2104"/>
      <c r="LVI2" s="2104"/>
      <c r="LVJ2" s="2104"/>
      <c r="LVK2" s="2104"/>
      <c r="LVL2" s="2104">
        <f>+'IN PHIẾU THU'!LVM2</f>
        <v>0</v>
      </c>
      <c r="LVM2" s="2104"/>
      <c r="LVN2" s="2104"/>
      <c r="LVO2" s="2104"/>
      <c r="LVP2" s="2104"/>
      <c r="LVQ2" s="2104"/>
      <c r="LVR2" s="2104"/>
      <c r="LVS2" s="2104"/>
      <c r="LVT2" s="2104">
        <f>+'IN PHIẾU THU'!LVU2</f>
        <v>0</v>
      </c>
      <c r="LVU2" s="2104"/>
      <c r="LVV2" s="2104"/>
      <c r="LVW2" s="2104"/>
      <c r="LVX2" s="2104"/>
      <c r="LVY2" s="2104"/>
      <c r="LVZ2" s="2104"/>
      <c r="LWA2" s="2104"/>
      <c r="LWB2" s="2104">
        <f>+'IN PHIẾU THU'!LWC2</f>
        <v>0</v>
      </c>
      <c r="LWC2" s="2104"/>
      <c r="LWD2" s="2104"/>
      <c r="LWE2" s="2104"/>
      <c r="LWF2" s="2104"/>
      <c r="LWG2" s="2104"/>
      <c r="LWH2" s="2104"/>
      <c r="LWI2" s="2104"/>
      <c r="LWJ2" s="2104">
        <f>+'IN PHIẾU THU'!LWK2</f>
        <v>0</v>
      </c>
      <c r="LWK2" s="2104"/>
      <c r="LWL2" s="2104"/>
      <c r="LWM2" s="2104"/>
      <c r="LWN2" s="2104"/>
      <c r="LWO2" s="2104"/>
      <c r="LWP2" s="2104"/>
      <c r="LWQ2" s="2104"/>
      <c r="LWR2" s="2104">
        <f>+'IN PHIẾU THU'!LWS2</f>
        <v>0</v>
      </c>
      <c r="LWS2" s="2104"/>
      <c r="LWT2" s="2104"/>
      <c r="LWU2" s="2104"/>
      <c r="LWV2" s="2104"/>
      <c r="LWW2" s="2104"/>
      <c r="LWX2" s="2104"/>
      <c r="LWY2" s="2104"/>
      <c r="LWZ2" s="2104">
        <f>+'IN PHIẾU THU'!LXA2</f>
        <v>0</v>
      </c>
      <c r="LXA2" s="2104"/>
      <c r="LXB2" s="2104"/>
      <c r="LXC2" s="2104"/>
      <c r="LXD2" s="2104"/>
      <c r="LXE2" s="2104"/>
      <c r="LXF2" s="2104"/>
      <c r="LXG2" s="2104"/>
      <c r="LXH2" s="2104">
        <f>+'IN PHIẾU THU'!LXI2</f>
        <v>0</v>
      </c>
      <c r="LXI2" s="2104"/>
      <c r="LXJ2" s="2104"/>
      <c r="LXK2" s="2104"/>
      <c r="LXL2" s="2104"/>
      <c r="LXM2" s="2104"/>
      <c r="LXN2" s="2104"/>
      <c r="LXO2" s="2104"/>
      <c r="LXP2" s="2104">
        <f>+'IN PHIẾU THU'!LXQ2</f>
        <v>0</v>
      </c>
      <c r="LXQ2" s="2104"/>
      <c r="LXR2" s="2104"/>
      <c r="LXS2" s="2104"/>
      <c r="LXT2" s="2104"/>
      <c r="LXU2" s="2104"/>
      <c r="LXV2" s="2104"/>
      <c r="LXW2" s="2104"/>
      <c r="LXX2" s="2104">
        <f>+'IN PHIẾU THU'!LXY2</f>
        <v>0</v>
      </c>
      <c r="LXY2" s="2104"/>
      <c r="LXZ2" s="2104"/>
      <c r="LYA2" s="2104"/>
      <c r="LYB2" s="2104"/>
      <c r="LYC2" s="2104"/>
      <c r="LYD2" s="2104"/>
      <c r="LYE2" s="2104"/>
      <c r="LYF2" s="2104">
        <f>+'IN PHIẾU THU'!LYG2</f>
        <v>0</v>
      </c>
      <c r="LYG2" s="2104"/>
      <c r="LYH2" s="2104"/>
      <c r="LYI2" s="2104"/>
      <c r="LYJ2" s="2104"/>
      <c r="LYK2" s="2104"/>
      <c r="LYL2" s="2104"/>
      <c r="LYM2" s="2104"/>
      <c r="LYN2" s="2104">
        <f>+'IN PHIẾU THU'!LYO2</f>
        <v>0</v>
      </c>
      <c r="LYO2" s="2104"/>
      <c r="LYP2" s="2104"/>
      <c r="LYQ2" s="2104"/>
      <c r="LYR2" s="2104"/>
      <c r="LYS2" s="2104"/>
      <c r="LYT2" s="2104"/>
      <c r="LYU2" s="2104"/>
      <c r="LYV2" s="2104">
        <f>+'IN PHIẾU THU'!LYW2</f>
        <v>0</v>
      </c>
      <c r="LYW2" s="2104"/>
      <c r="LYX2" s="2104"/>
      <c r="LYY2" s="2104"/>
      <c r="LYZ2" s="2104"/>
      <c r="LZA2" s="2104"/>
      <c r="LZB2" s="2104"/>
      <c r="LZC2" s="2104"/>
      <c r="LZD2" s="2104">
        <f>+'IN PHIẾU THU'!LZE2</f>
        <v>0</v>
      </c>
      <c r="LZE2" s="2104"/>
      <c r="LZF2" s="2104"/>
      <c r="LZG2" s="2104"/>
      <c r="LZH2" s="2104"/>
      <c r="LZI2" s="2104"/>
      <c r="LZJ2" s="2104"/>
      <c r="LZK2" s="2104"/>
      <c r="LZL2" s="2104">
        <f>+'IN PHIẾU THU'!LZM2</f>
        <v>0</v>
      </c>
      <c r="LZM2" s="2104"/>
      <c r="LZN2" s="2104"/>
      <c r="LZO2" s="2104"/>
      <c r="LZP2" s="2104"/>
      <c r="LZQ2" s="2104"/>
      <c r="LZR2" s="2104"/>
      <c r="LZS2" s="2104"/>
      <c r="LZT2" s="2104">
        <f>+'IN PHIẾU THU'!LZU2</f>
        <v>0</v>
      </c>
      <c r="LZU2" s="2104"/>
      <c r="LZV2" s="2104"/>
      <c r="LZW2" s="2104"/>
      <c r="LZX2" s="2104"/>
      <c r="LZY2" s="2104"/>
      <c r="LZZ2" s="2104"/>
      <c r="MAA2" s="2104"/>
      <c r="MAB2" s="2104">
        <f>+'IN PHIẾU THU'!MAC2</f>
        <v>0</v>
      </c>
      <c r="MAC2" s="2104"/>
      <c r="MAD2" s="2104"/>
      <c r="MAE2" s="2104"/>
      <c r="MAF2" s="2104"/>
      <c r="MAG2" s="2104"/>
      <c r="MAH2" s="2104"/>
      <c r="MAI2" s="2104"/>
      <c r="MAJ2" s="2104">
        <f>+'IN PHIẾU THU'!MAK2</f>
        <v>0</v>
      </c>
      <c r="MAK2" s="2104"/>
      <c r="MAL2" s="2104"/>
      <c r="MAM2" s="2104"/>
      <c r="MAN2" s="2104"/>
      <c r="MAO2" s="2104"/>
      <c r="MAP2" s="2104"/>
      <c r="MAQ2" s="2104"/>
      <c r="MAR2" s="2104">
        <f>+'IN PHIẾU THU'!MAS2</f>
        <v>0</v>
      </c>
      <c r="MAS2" s="2104"/>
      <c r="MAT2" s="2104"/>
      <c r="MAU2" s="2104"/>
      <c r="MAV2" s="2104"/>
      <c r="MAW2" s="2104"/>
      <c r="MAX2" s="2104"/>
      <c r="MAY2" s="2104"/>
      <c r="MAZ2" s="2104">
        <f>+'IN PHIẾU THU'!MBA2</f>
        <v>0</v>
      </c>
      <c r="MBA2" s="2104"/>
      <c r="MBB2" s="2104"/>
      <c r="MBC2" s="2104"/>
      <c r="MBD2" s="2104"/>
      <c r="MBE2" s="2104"/>
      <c r="MBF2" s="2104"/>
      <c r="MBG2" s="2104"/>
      <c r="MBH2" s="2104">
        <f>+'IN PHIẾU THU'!MBI2</f>
        <v>0</v>
      </c>
      <c r="MBI2" s="2104"/>
      <c r="MBJ2" s="2104"/>
      <c r="MBK2" s="2104"/>
      <c r="MBL2" s="2104"/>
      <c r="MBM2" s="2104"/>
      <c r="MBN2" s="2104"/>
      <c r="MBO2" s="2104"/>
      <c r="MBP2" s="2104">
        <f>+'IN PHIẾU THU'!MBQ2</f>
        <v>0</v>
      </c>
      <c r="MBQ2" s="2104"/>
      <c r="MBR2" s="2104"/>
      <c r="MBS2" s="2104"/>
      <c r="MBT2" s="2104"/>
      <c r="MBU2" s="2104"/>
      <c r="MBV2" s="2104"/>
      <c r="MBW2" s="2104"/>
      <c r="MBX2" s="2104">
        <f>+'IN PHIẾU THU'!MBY2</f>
        <v>0</v>
      </c>
      <c r="MBY2" s="2104"/>
      <c r="MBZ2" s="2104"/>
      <c r="MCA2" s="2104"/>
      <c r="MCB2" s="2104"/>
      <c r="MCC2" s="2104"/>
      <c r="MCD2" s="2104"/>
      <c r="MCE2" s="2104"/>
      <c r="MCF2" s="2104">
        <f>+'IN PHIẾU THU'!MCG2</f>
        <v>0</v>
      </c>
      <c r="MCG2" s="2104"/>
      <c r="MCH2" s="2104"/>
      <c r="MCI2" s="2104"/>
      <c r="MCJ2" s="2104"/>
      <c r="MCK2" s="2104"/>
      <c r="MCL2" s="2104"/>
      <c r="MCM2" s="2104"/>
      <c r="MCN2" s="2104">
        <f>+'IN PHIẾU THU'!MCO2</f>
        <v>0</v>
      </c>
      <c r="MCO2" s="2104"/>
      <c r="MCP2" s="2104"/>
      <c r="MCQ2" s="2104"/>
      <c r="MCR2" s="2104"/>
      <c r="MCS2" s="2104"/>
      <c r="MCT2" s="2104"/>
      <c r="MCU2" s="2104"/>
      <c r="MCV2" s="2104">
        <f>+'IN PHIẾU THU'!MCW2</f>
        <v>0</v>
      </c>
      <c r="MCW2" s="2104"/>
      <c r="MCX2" s="2104"/>
      <c r="MCY2" s="2104"/>
      <c r="MCZ2" s="2104"/>
      <c r="MDA2" s="2104"/>
      <c r="MDB2" s="2104"/>
      <c r="MDC2" s="2104"/>
      <c r="MDD2" s="2104">
        <f>+'IN PHIẾU THU'!MDE2</f>
        <v>0</v>
      </c>
      <c r="MDE2" s="2104"/>
      <c r="MDF2" s="2104"/>
      <c r="MDG2" s="2104"/>
      <c r="MDH2" s="2104"/>
      <c r="MDI2" s="2104"/>
      <c r="MDJ2" s="2104"/>
      <c r="MDK2" s="2104"/>
      <c r="MDL2" s="2104">
        <f>+'IN PHIẾU THU'!MDM2</f>
        <v>0</v>
      </c>
      <c r="MDM2" s="2104"/>
      <c r="MDN2" s="2104"/>
      <c r="MDO2" s="2104"/>
      <c r="MDP2" s="2104"/>
      <c r="MDQ2" s="2104"/>
      <c r="MDR2" s="2104"/>
      <c r="MDS2" s="2104"/>
      <c r="MDT2" s="2104">
        <f>+'IN PHIẾU THU'!MDU2</f>
        <v>0</v>
      </c>
      <c r="MDU2" s="2104"/>
      <c r="MDV2" s="2104"/>
      <c r="MDW2" s="2104"/>
      <c r="MDX2" s="2104"/>
      <c r="MDY2" s="2104"/>
      <c r="MDZ2" s="2104"/>
      <c r="MEA2" s="2104"/>
      <c r="MEB2" s="2104">
        <f>+'IN PHIẾU THU'!MEC2</f>
        <v>0</v>
      </c>
      <c r="MEC2" s="2104"/>
      <c r="MED2" s="2104"/>
      <c r="MEE2" s="2104"/>
      <c r="MEF2" s="2104"/>
      <c r="MEG2" s="2104"/>
      <c r="MEH2" s="2104"/>
      <c r="MEI2" s="2104"/>
      <c r="MEJ2" s="2104">
        <f>+'IN PHIẾU THU'!MEK2</f>
        <v>0</v>
      </c>
      <c r="MEK2" s="2104"/>
      <c r="MEL2" s="2104"/>
      <c r="MEM2" s="2104"/>
      <c r="MEN2" s="2104"/>
      <c r="MEO2" s="2104"/>
      <c r="MEP2" s="2104"/>
      <c r="MEQ2" s="2104"/>
      <c r="MER2" s="2104">
        <f>+'IN PHIẾU THU'!MES2</f>
        <v>0</v>
      </c>
      <c r="MES2" s="2104"/>
      <c r="MET2" s="2104"/>
      <c r="MEU2" s="2104"/>
      <c r="MEV2" s="2104"/>
      <c r="MEW2" s="2104"/>
      <c r="MEX2" s="2104"/>
      <c r="MEY2" s="2104"/>
      <c r="MEZ2" s="2104">
        <f>+'IN PHIẾU THU'!MFA2</f>
        <v>0</v>
      </c>
      <c r="MFA2" s="2104"/>
      <c r="MFB2" s="2104"/>
      <c r="MFC2" s="2104"/>
      <c r="MFD2" s="2104"/>
      <c r="MFE2" s="2104"/>
      <c r="MFF2" s="2104"/>
      <c r="MFG2" s="2104"/>
      <c r="MFH2" s="2104">
        <f>+'IN PHIẾU THU'!MFI2</f>
        <v>0</v>
      </c>
      <c r="MFI2" s="2104"/>
      <c r="MFJ2" s="2104"/>
      <c r="MFK2" s="2104"/>
      <c r="MFL2" s="2104"/>
      <c r="MFM2" s="2104"/>
      <c r="MFN2" s="2104"/>
      <c r="MFO2" s="2104"/>
      <c r="MFP2" s="2104">
        <f>+'IN PHIẾU THU'!MFQ2</f>
        <v>0</v>
      </c>
      <c r="MFQ2" s="2104"/>
      <c r="MFR2" s="2104"/>
      <c r="MFS2" s="2104"/>
      <c r="MFT2" s="2104"/>
      <c r="MFU2" s="2104"/>
      <c r="MFV2" s="2104"/>
      <c r="MFW2" s="2104"/>
      <c r="MFX2" s="2104">
        <f>+'IN PHIẾU THU'!MFY2</f>
        <v>0</v>
      </c>
      <c r="MFY2" s="2104"/>
      <c r="MFZ2" s="2104"/>
      <c r="MGA2" s="2104"/>
      <c r="MGB2" s="2104"/>
      <c r="MGC2" s="2104"/>
      <c r="MGD2" s="2104"/>
      <c r="MGE2" s="2104"/>
      <c r="MGF2" s="2104">
        <f>+'IN PHIẾU THU'!MGG2</f>
        <v>0</v>
      </c>
      <c r="MGG2" s="2104"/>
      <c r="MGH2" s="2104"/>
      <c r="MGI2" s="2104"/>
      <c r="MGJ2" s="2104"/>
      <c r="MGK2" s="2104"/>
      <c r="MGL2" s="2104"/>
      <c r="MGM2" s="2104"/>
      <c r="MGN2" s="2104">
        <f>+'IN PHIẾU THU'!MGO2</f>
        <v>0</v>
      </c>
      <c r="MGO2" s="2104"/>
      <c r="MGP2" s="2104"/>
      <c r="MGQ2" s="2104"/>
      <c r="MGR2" s="2104"/>
      <c r="MGS2" s="2104"/>
      <c r="MGT2" s="2104"/>
      <c r="MGU2" s="2104"/>
      <c r="MGV2" s="2104">
        <f>+'IN PHIẾU THU'!MGW2</f>
        <v>0</v>
      </c>
      <c r="MGW2" s="2104"/>
      <c r="MGX2" s="2104"/>
      <c r="MGY2" s="2104"/>
      <c r="MGZ2" s="2104"/>
      <c r="MHA2" s="2104"/>
      <c r="MHB2" s="2104"/>
      <c r="MHC2" s="2104"/>
      <c r="MHD2" s="2104">
        <f>+'IN PHIẾU THU'!MHE2</f>
        <v>0</v>
      </c>
      <c r="MHE2" s="2104"/>
      <c r="MHF2" s="2104"/>
      <c r="MHG2" s="2104"/>
      <c r="MHH2" s="2104"/>
      <c r="MHI2" s="2104"/>
      <c r="MHJ2" s="2104"/>
      <c r="MHK2" s="2104"/>
      <c r="MHL2" s="2104">
        <f>+'IN PHIẾU THU'!MHM2</f>
        <v>0</v>
      </c>
      <c r="MHM2" s="2104"/>
      <c r="MHN2" s="2104"/>
      <c r="MHO2" s="2104"/>
      <c r="MHP2" s="2104"/>
      <c r="MHQ2" s="2104"/>
      <c r="MHR2" s="2104"/>
      <c r="MHS2" s="2104"/>
      <c r="MHT2" s="2104">
        <f>+'IN PHIẾU THU'!MHU2</f>
        <v>0</v>
      </c>
      <c r="MHU2" s="2104"/>
      <c r="MHV2" s="2104"/>
      <c r="MHW2" s="2104"/>
      <c r="MHX2" s="2104"/>
      <c r="MHY2" s="2104"/>
      <c r="MHZ2" s="2104"/>
      <c r="MIA2" s="2104"/>
      <c r="MIB2" s="2104">
        <f>+'IN PHIẾU THU'!MIC2</f>
        <v>0</v>
      </c>
      <c r="MIC2" s="2104"/>
      <c r="MID2" s="2104"/>
      <c r="MIE2" s="2104"/>
      <c r="MIF2" s="2104"/>
      <c r="MIG2" s="2104"/>
      <c r="MIH2" s="2104"/>
      <c r="MII2" s="2104"/>
      <c r="MIJ2" s="2104">
        <f>+'IN PHIẾU THU'!MIK2</f>
        <v>0</v>
      </c>
      <c r="MIK2" s="2104"/>
      <c r="MIL2" s="2104"/>
      <c r="MIM2" s="2104"/>
      <c r="MIN2" s="2104"/>
      <c r="MIO2" s="2104"/>
      <c r="MIP2" s="2104"/>
      <c r="MIQ2" s="2104"/>
      <c r="MIR2" s="2104">
        <f>+'IN PHIẾU THU'!MIS2</f>
        <v>0</v>
      </c>
      <c r="MIS2" s="2104"/>
      <c r="MIT2" s="2104"/>
      <c r="MIU2" s="2104"/>
      <c r="MIV2" s="2104"/>
      <c r="MIW2" s="2104"/>
      <c r="MIX2" s="2104"/>
      <c r="MIY2" s="2104"/>
      <c r="MIZ2" s="2104">
        <f>+'IN PHIẾU THU'!MJA2</f>
        <v>0</v>
      </c>
      <c r="MJA2" s="2104"/>
      <c r="MJB2" s="2104"/>
      <c r="MJC2" s="2104"/>
      <c r="MJD2" s="2104"/>
      <c r="MJE2" s="2104"/>
      <c r="MJF2" s="2104"/>
      <c r="MJG2" s="2104"/>
      <c r="MJH2" s="2104">
        <f>+'IN PHIẾU THU'!MJI2</f>
        <v>0</v>
      </c>
      <c r="MJI2" s="2104"/>
      <c r="MJJ2" s="2104"/>
      <c r="MJK2" s="2104"/>
      <c r="MJL2" s="2104"/>
      <c r="MJM2" s="2104"/>
      <c r="MJN2" s="2104"/>
      <c r="MJO2" s="2104"/>
      <c r="MJP2" s="2104">
        <f>+'IN PHIẾU THU'!MJQ2</f>
        <v>0</v>
      </c>
      <c r="MJQ2" s="2104"/>
      <c r="MJR2" s="2104"/>
      <c r="MJS2" s="2104"/>
      <c r="MJT2" s="2104"/>
      <c r="MJU2" s="2104"/>
      <c r="MJV2" s="2104"/>
      <c r="MJW2" s="2104"/>
      <c r="MJX2" s="2104">
        <f>+'IN PHIẾU THU'!MJY2</f>
        <v>0</v>
      </c>
      <c r="MJY2" s="2104"/>
      <c r="MJZ2" s="2104"/>
      <c r="MKA2" s="2104"/>
      <c r="MKB2" s="2104"/>
      <c r="MKC2" s="2104"/>
      <c r="MKD2" s="2104"/>
      <c r="MKE2" s="2104"/>
      <c r="MKF2" s="2104">
        <f>+'IN PHIẾU THU'!MKG2</f>
        <v>0</v>
      </c>
      <c r="MKG2" s="2104"/>
      <c r="MKH2" s="2104"/>
      <c r="MKI2" s="2104"/>
      <c r="MKJ2" s="2104"/>
      <c r="MKK2" s="2104"/>
      <c r="MKL2" s="2104"/>
      <c r="MKM2" s="2104"/>
      <c r="MKN2" s="2104">
        <f>+'IN PHIẾU THU'!MKO2</f>
        <v>0</v>
      </c>
      <c r="MKO2" s="2104"/>
      <c r="MKP2" s="2104"/>
      <c r="MKQ2" s="2104"/>
      <c r="MKR2" s="2104"/>
      <c r="MKS2" s="2104"/>
      <c r="MKT2" s="2104"/>
      <c r="MKU2" s="2104"/>
      <c r="MKV2" s="2104">
        <f>+'IN PHIẾU THU'!MKW2</f>
        <v>0</v>
      </c>
      <c r="MKW2" s="2104"/>
      <c r="MKX2" s="2104"/>
      <c r="MKY2" s="2104"/>
      <c r="MKZ2" s="2104"/>
      <c r="MLA2" s="2104"/>
      <c r="MLB2" s="2104"/>
      <c r="MLC2" s="2104"/>
      <c r="MLD2" s="2104">
        <f>+'IN PHIẾU THU'!MLE2</f>
        <v>0</v>
      </c>
      <c r="MLE2" s="2104"/>
      <c r="MLF2" s="2104"/>
      <c r="MLG2" s="2104"/>
      <c r="MLH2" s="2104"/>
      <c r="MLI2" s="2104"/>
      <c r="MLJ2" s="2104"/>
      <c r="MLK2" s="2104"/>
      <c r="MLL2" s="2104">
        <f>+'IN PHIẾU THU'!MLM2</f>
        <v>0</v>
      </c>
      <c r="MLM2" s="2104"/>
      <c r="MLN2" s="2104"/>
      <c r="MLO2" s="2104"/>
      <c r="MLP2" s="2104"/>
      <c r="MLQ2" s="2104"/>
      <c r="MLR2" s="2104"/>
      <c r="MLS2" s="2104"/>
      <c r="MLT2" s="2104">
        <f>+'IN PHIẾU THU'!MLU2</f>
        <v>0</v>
      </c>
      <c r="MLU2" s="2104"/>
      <c r="MLV2" s="2104"/>
      <c r="MLW2" s="2104"/>
      <c r="MLX2" s="2104"/>
      <c r="MLY2" s="2104"/>
      <c r="MLZ2" s="2104"/>
      <c r="MMA2" s="2104"/>
      <c r="MMB2" s="2104">
        <f>+'IN PHIẾU THU'!MMC2</f>
        <v>0</v>
      </c>
      <c r="MMC2" s="2104"/>
      <c r="MMD2" s="2104"/>
      <c r="MME2" s="2104"/>
      <c r="MMF2" s="2104"/>
      <c r="MMG2" s="2104"/>
      <c r="MMH2" s="2104"/>
      <c r="MMI2" s="2104"/>
      <c r="MMJ2" s="2104">
        <f>+'IN PHIẾU THU'!MMK2</f>
        <v>0</v>
      </c>
      <c r="MMK2" s="2104"/>
      <c r="MML2" s="2104"/>
      <c r="MMM2" s="2104"/>
      <c r="MMN2" s="2104"/>
      <c r="MMO2" s="2104"/>
      <c r="MMP2" s="2104"/>
      <c r="MMQ2" s="2104"/>
      <c r="MMR2" s="2104">
        <f>+'IN PHIẾU THU'!MMS2</f>
        <v>0</v>
      </c>
      <c r="MMS2" s="2104"/>
      <c r="MMT2" s="2104"/>
      <c r="MMU2" s="2104"/>
      <c r="MMV2" s="2104"/>
      <c r="MMW2" s="2104"/>
      <c r="MMX2" s="2104"/>
      <c r="MMY2" s="2104"/>
      <c r="MMZ2" s="2104">
        <f>+'IN PHIẾU THU'!MNA2</f>
        <v>0</v>
      </c>
      <c r="MNA2" s="2104"/>
      <c r="MNB2" s="2104"/>
      <c r="MNC2" s="2104"/>
      <c r="MND2" s="2104"/>
      <c r="MNE2" s="2104"/>
      <c r="MNF2" s="2104"/>
      <c r="MNG2" s="2104"/>
      <c r="MNH2" s="2104">
        <f>+'IN PHIẾU THU'!MNI2</f>
        <v>0</v>
      </c>
      <c r="MNI2" s="2104"/>
      <c r="MNJ2" s="2104"/>
      <c r="MNK2" s="2104"/>
      <c r="MNL2" s="2104"/>
      <c r="MNM2" s="2104"/>
      <c r="MNN2" s="2104"/>
      <c r="MNO2" s="2104"/>
      <c r="MNP2" s="2104">
        <f>+'IN PHIẾU THU'!MNQ2</f>
        <v>0</v>
      </c>
      <c r="MNQ2" s="2104"/>
      <c r="MNR2" s="2104"/>
      <c r="MNS2" s="2104"/>
      <c r="MNT2" s="2104"/>
      <c r="MNU2" s="2104"/>
      <c r="MNV2" s="2104"/>
      <c r="MNW2" s="2104"/>
      <c r="MNX2" s="2104">
        <f>+'IN PHIẾU THU'!MNY2</f>
        <v>0</v>
      </c>
      <c r="MNY2" s="2104"/>
      <c r="MNZ2" s="2104"/>
      <c r="MOA2" s="2104"/>
      <c r="MOB2" s="2104"/>
      <c r="MOC2" s="2104"/>
      <c r="MOD2" s="2104"/>
      <c r="MOE2" s="2104"/>
      <c r="MOF2" s="2104">
        <f>+'IN PHIẾU THU'!MOG2</f>
        <v>0</v>
      </c>
      <c r="MOG2" s="2104"/>
      <c r="MOH2" s="2104"/>
      <c r="MOI2" s="2104"/>
      <c r="MOJ2" s="2104"/>
      <c r="MOK2" s="2104"/>
      <c r="MOL2" s="2104"/>
      <c r="MOM2" s="2104"/>
      <c r="MON2" s="2104">
        <f>+'IN PHIẾU THU'!MOO2</f>
        <v>0</v>
      </c>
      <c r="MOO2" s="2104"/>
      <c r="MOP2" s="2104"/>
      <c r="MOQ2" s="2104"/>
      <c r="MOR2" s="2104"/>
      <c r="MOS2" s="2104"/>
      <c r="MOT2" s="2104"/>
      <c r="MOU2" s="2104"/>
      <c r="MOV2" s="2104">
        <f>+'IN PHIẾU THU'!MOW2</f>
        <v>0</v>
      </c>
      <c r="MOW2" s="2104"/>
      <c r="MOX2" s="2104"/>
      <c r="MOY2" s="2104"/>
      <c r="MOZ2" s="2104"/>
      <c r="MPA2" s="2104"/>
      <c r="MPB2" s="2104"/>
      <c r="MPC2" s="2104"/>
      <c r="MPD2" s="2104">
        <f>+'IN PHIẾU THU'!MPE2</f>
        <v>0</v>
      </c>
      <c r="MPE2" s="2104"/>
      <c r="MPF2" s="2104"/>
      <c r="MPG2" s="2104"/>
      <c r="MPH2" s="2104"/>
      <c r="MPI2" s="2104"/>
      <c r="MPJ2" s="2104"/>
      <c r="MPK2" s="2104"/>
      <c r="MPL2" s="2104">
        <f>+'IN PHIẾU THU'!MPM2</f>
        <v>0</v>
      </c>
      <c r="MPM2" s="2104"/>
      <c r="MPN2" s="2104"/>
      <c r="MPO2" s="2104"/>
      <c r="MPP2" s="2104"/>
      <c r="MPQ2" s="2104"/>
      <c r="MPR2" s="2104"/>
      <c r="MPS2" s="2104"/>
      <c r="MPT2" s="2104">
        <f>+'IN PHIẾU THU'!MPU2</f>
        <v>0</v>
      </c>
      <c r="MPU2" s="2104"/>
      <c r="MPV2" s="2104"/>
      <c r="MPW2" s="2104"/>
      <c r="MPX2" s="2104"/>
      <c r="MPY2" s="2104"/>
      <c r="MPZ2" s="2104"/>
      <c r="MQA2" s="2104"/>
      <c r="MQB2" s="2104">
        <f>+'IN PHIẾU THU'!MQC2</f>
        <v>0</v>
      </c>
      <c r="MQC2" s="2104"/>
      <c r="MQD2" s="2104"/>
      <c r="MQE2" s="2104"/>
      <c r="MQF2" s="2104"/>
      <c r="MQG2" s="2104"/>
      <c r="MQH2" s="2104"/>
      <c r="MQI2" s="2104"/>
      <c r="MQJ2" s="2104">
        <f>+'IN PHIẾU THU'!MQK2</f>
        <v>0</v>
      </c>
      <c r="MQK2" s="2104"/>
      <c r="MQL2" s="2104"/>
      <c r="MQM2" s="2104"/>
      <c r="MQN2" s="2104"/>
      <c r="MQO2" s="2104"/>
      <c r="MQP2" s="2104"/>
      <c r="MQQ2" s="2104"/>
      <c r="MQR2" s="2104">
        <f>+'IN PHIẾU THU'!MQS2</f>
        <v>0</v>
      </c>
      <c r="MQS2" s="2104"/>
      <c r="MQT2" s="2104"/>
      <c r="MQU2" s="2104"/>
      <c r="MQV2" s="2104"/>
      <c r="MQW2" s="2104"/>
      <c r="MQX2" s="2104"/>
      <c r="MQY2" s="2104"/>
      <c r="MQZ2" s="2104">
        <f>+'IN PHIẾU THU'!MRA2</f>
        <v>0</v>
      </c>
      <c r="MRA2" s="2104"/>
      <c r="MRB2" s="2104"/>
      <c r="MRC2" s="2104"/>
      <c r="MRD2" s="2104"/>
      <c r="MRE2" s="2104"/>
      <c r="MRF2" s="2104"/>
      <c r="MRG2" s="2104"/>
      <c r="MRH2" s="2104">
        <f>+'IN PHIẾU THU'!MRI2</f>
        <v>0</v>
      </c>
      <c r="MRI2" s="2104"/>
      <c r="MRJ2" s="2104"/>
      <c r="MRK2" s="2104"/>
      <c r="MRL2" s="2104"/>
      <c r="MRM2" s="2104"/>
      <c r="MRN2" s="2104"/>
      <c r="MRO2" s="2104"/>
      <c r="MRP2" s="2104">
        <f>+'IN PHIẾU THU'!MRQ2</f>
        <v>0</v>
      </c>
      <c r="MRQ2" s="2104"/>
      <c r="MRR2" s="2104"/>
      <c r="MRS2" s="2104"/>
      <c r="MRT2" s="2104"/>
      <c r="MRU2" s="2104"/>
      <c r="MRV2" s="2104"/>
      <c r="MRW2" s="2104"/>
      <c r="MRX2" s="2104">
        <f>+'IN PHIẾU THU'!MRY2</f>
        <v>0</v>
      </c>
      <c r="MRY2" s="2104"/>
      <c r="MRZ2" s="2104"/>
      <c r="MSA2" s="2104"/>
      <c r="MSB2" s="2104"/>
      <c r="MSC2" s="2104"/>
      <c r="MSD2" s="2104"/>
      <c r="MSE2" s="2104"/>
      <c r="MSF2" s="2104">
        <f>+'IN PHIẾU THU'!MSG2</f>
        <v>0</v>
      </c>
      <c r="MSG2" s="2104"/>
      <c r="MSH2" s="2104"/>
      <c r="MSI2" s="2104"/>
      <c r="MSJ2" s="2104"/>
      <c r="MSK2" s="2104"/>
      <c r="MSL2" s="2104"/>
      <c r="MSM2" s="2104"/>
      <c r="MSN2" s="2104">
        <f>+'IN PHIẾU THU'!MSO2</f>
        <v>0</v>
      </c>
      <c r="MSO2" s="2104"/>
      <c r="MSP2" s="2104"/>
      <c r="MSQ2" s="2104"/>
      <c r="MSR2" s="2104"/>
      <c r="MSS2" s="2104"/>
      <c r="MST2" s="2104"/>
      <c r="MSU2" s="2104"/>
      <c r="MSV2" s="2104">
        <f>+'IN PHIẾU THU'!MSW2</f>
        <v>0</v>
      </c>
      <c r="MSW2" s="2104"/>
      <c r="MSX2" s="2104"/>
      <c r="MSY2" s="2104"/>
      <c r="MSZ2" s="2104"/>
      <c r="MTA2" s="2104"/>
      <c r="MTB2" s="2104"/>
      <c r="MTC2" s="2104"/>
      <c r="MTD2" s="2104">
        <f>+'IN PHIẾU THU'!MTE2</f>
        <v>0</v>
      </c>
      <c r="MTE2" s="2104"/>
      <c r="MTF2" s="2104"/>
      <c r="MTG2" s="2104"/>
      <c r="MTH2" s="2104"/>
      <c r="MTI2" s="2104"/>
      <c r="MTJ2" s="2104"/>
      <c r="MTK2" s="2104"/>
      <c r="MTL2" s="2104">
        <f>+'IN PHIẾU THU'!MTM2</f>
        <v>0</v>
      </c>
      <c r="MTM2" s="2104"/>
      <c r="MTN2" s="2104"/>
      <c r="MTO2" s="2104"/>
      <c r="MTP2" s="2104"/>
      <c r="MTQ2" s="2104"/>
      <c r="MTR2" s="2104"/>
      <c r="MTS2" s="2104"/>
      <c r="MTT2" s="2104">
        <f>+'IN PHIẾU THU'!MTU2</f>
        <v>0</v>
      </c>
      <c r="MTU2" s="2104"/>
      <c r="MTV2" s="2104"/>
      <c r="MTW2" s="2104"/>
      <c r="MTX2" s="2104"/>
      <c r="MTY2" s="2104"/>
      <c r="MTZ2" s="2104"/>
      <c r="MUA2" s="2104"/>
      <c r="MUB2" s="2104">
        <f>+'IN PHIẾU THU'!MUC2</f>
        <v>0</v>
      </c>
      <c r="MUC2" s="2104"/>
      <c r="MUD2" s="2104"/>
      <c r="MUE2" s="2104"/>
      <c r="MUF2" s="2104"/>
      <c r="MUG2" s="2104"/>
      <c r="MUH2" s="2104"/>
      <c r="MUI2" s="2104"/>
      <c r="MUJ2" s="2104">
        <f>+'IN PHIẾU THU'!MUK2</f>
        <v>0</v>
      </c>
      <c r="MUK2" s="2104"/>
      <c r="MUL2" s="2104"/>
      <c r="MUM2" s="2104"/>
      <c r="MUN2" s="2104"/>
      <c r="MUO2" s="2104"/>
      <c r="MUP2" s="2104"/>
      <c r="MUQ2" s="2104"/>
      <c r="MUR2" s="2104">
        <f>+'IN PHIẾU THU'!MUS2</f>
        <v>0</v>
      </c>
      <c r="MUS2" s="2104"/>
      <c r="MUT2" s="2104"/>
      <c r="MUU2" s="2104"/>
      <c r="MUV2" s="2104"/>
      <c r="MUW2" s="2104"/>
      <c r="MUX2" s="2104"/>
      <c r="MUY2" s="2104"/>
      <c r="MUZ2" s="2104">
        <f>+'IN PHIẾU THU'!MVA2</f>
        <v>0</v>
      </c>
      <c r="MVA2" s="2104"/>
      <c r="MVB2" s="2104"/>
      <c r="MVC2" s="2104"/>
      <c r="MVD2" s="2104"/>
      <c r="MVE2" s="2104"/>
      <c r="MVF2" s="2104"/>
      <c r="MVG2" s="2104"/>
      <c r="MVH2" s="2104">
        <f>+'IN PHIẾU THU'!MVI2</f>
        <v>0</v>
      </c>
      <c r="MVI2" s="2104"/>
      <c r="MVJ2" s="2104"/>
      <c r="MVK2" s="2104"/>
      <c r="MVL2" s="2104"/>
      <c r="MVM2" s="2104"/>
      <c r="MVN2" s="2104"/>
      <c r="MVO2" s="2104"/>
      <c r="MVP2" s="2104">
        <f>+'IN PHIẾU THU'!MVQ2</f>
        <v>0</v>
      </c>
      <c r="MVQ2" s="2104"/>
      <c r="MVR2" s="2104"/>
      <c r="MVS2" s="2104"/>
      <c r="MVT2" s="2104"/>
      <c r="MVU2" s="2104"/>
      <c r="MVV2" s="2104"/>
      <c r="MVW2" s="2104"/>
      <c r="MVX2" s="2104">
        <f>+'IN PHIẾU THU'!MVY2</f>
        <v>0</v>
      </c>
      <c r="MVY2" s="2104"/>
      <c r="MVZ2" s="2104"/>
      <c r="MWA2" s="2104"/>
      <c r="MWB2" s="2104"/>
      <c r="MWC2" s="2104"/>
      <c r="MWD2" s="2104"/>
      <c r="MWE2" s="2104"/>
      <c r="MWF2" s="2104">
        <f>+'IN PHIẾU THU'!MWG2</f>
        <v>0</v>
      </c>
      <c r="MWG2" s="2104"/>
      <c r="MWH2" s="2104"/>
      <c r="MWI2" s="2104"/>
      <c r="MWJ2" s="2104"/>
      <c r="MWK2" s="2104"/>
      <c r="MWL2" s="2104"/>
      <c r="MWM2" s="2104"/>
      <c r="MWN2" s="2104">
        <f>+'IN PHIẾU THU'!MWO2</f>
        <v>0</v>
      </c>
      <c r="MWO2" s="2104"/>
      <c r="MWP2" s="2104"/>
      <c r="MWQ2" s="2104"/>
      <c r="MWR2" s="2104"/>
      <c r="MWS2" s="2104"/>
      <c r="MWT2" s="2104"/>
      <c r="MWU2" s="2104"/>
      <c r="MWV2" s="2104">
        <f>+'IN PHIẾU THU'!MWW2</f>
        <v>0</v>
      </c>
      <c r="MWW2" s="2104"/>
      <c r="MWX2" s="2104"/>
      <c r="MWY2" s="2104"/>
      <c r="MWZ2" s="2104"/>
      <c r="MXA2" s="2104"/>
      <c r="MXB2" s="2104"/>
      <c r="MXC2" s="2104"/>
      <c r="MXD2" s="2104">
        <f>+'IN PHIẾU THU'!MXE2</f>
        <v>0</v>
      </c>
      <c r="MXE2" s="2104"/>
      <c r="MXF2" s="2104"/>
      <c r="MXG2" s="2104"/>
      <c r="MXH2" s="2104"/>
      <c r="MXI2" s="2104"/>
      <c r="MXJ2" s="2104"/>
      <c r="MXK2" s="2104"/>
      <c r="MXL2" s="2104">
        <f>+'IN PHIẾU THU'!MXM2</f>
        <v>0</v>
      </c>
      <c r="MXM2" s="2104"/>
      <c r="MXN2" s="2104"/>
      <c r="MXO2" s="2104"/>
      <c r="MXP2" s="2104"/>
      <c r="MXQ2" s="2104"/>
      <c r="MXR2" s="2104"/>
      <c r="MXS2" s="2104"/>
      <c r="MXT2" s="2104">
        <f>+'IN PHIẾU THU'!MXU2</f>
        <v>0</v>
      </c>
      <c r="MXU2" s="2104"/>
      <c r="MXV2" s="2104"/>
      <c r="MXW2" s="2104"/>
      <c r="MXX2" s="2104"/>
      <c r="MXY2" s="2104"/>
      <c r="MXZ2" s="2104"/>
      <c r="MYA2" s="2104"/>
      <c r="MYB2" s="2104">
        <f>+'IN PHIẾU THU'!MYC2</f>
        <v>0</v>
      </c>
      <c r="MYC2" s="2104"/>
      <c r="MYD2" s="2104"/>
      <c r="MYE2" s="2104"/>
      <c r="MYF2" s="2104"/>
      <c r="MYG2" s="2104"/>
      <c r="MYH2" s="2104"/>
      <c r="MYI2" s="2104"/>
      <c r="MYJ2" s="2104">
        <f>+'IN PHIẾU THU'!MYK2</f>
        <v>0</v>
      </c>
      <c r="MYK2" s="2104"/>
      <c r="MYL2" s="2104"/>
      <c r="MYM2" s="2104"/>
      <c r="MYN2" s="2104"/>
      <c r="MYO2" s="2104"/>
      <c r="MYP2" s="2104"/>
      <c r="MYQ2" s="2104"/>
      <c r="MYR2" s="2104">
        <f>+'IN PHIẾU THU'!MYS2</f>
        <v>0</v>
      </c>
      <c r="MYS2" s="2104"/>
      <c r="MYT2" s="2104"/>
      <c r="MYU2" s="2104"/>
      <c r="MYV2" s="2104"/>
      <c r="MYW2" s="2104"/>
      <c r="MYX2" s="2104"/>
      <c r="MYY2" s="2104"/>
      <c r="MYZ2" s="2104">
        <f>+'IN PHIẾU THU'!MZA2</f>
        <v>0</v>
      </c>
      <c r="MZA2" s="2104"/>
      <c r="MZB2" s="2104"/>
      <c r="MZC2" s="2104"/>
      <c r="MZD2" s="2104"/>
      <c r="MZE2" s="2104"/>
      <c r="MZF2" s="2104"/>
      <c r="MZG2" s="2104"/>
      <c r="MZH2" s="2104">
        <f>+'IN PHIẾU THU'!MZI2</f>
        <v>0</v>
      </c>
      <c r="MZI2" s="2104"/>
      <c r="MZJ2" s="2104"/>
      <c r="MZK2" s="2104"/>
      <c r="MZL2" s="2104"/>
      <c r="MZM2" s="2104"/>
      <c r="MZN2" s="2104"/>
      <c r="MZO2" s="2104"/>
      <c r="MZP2" s="2104">
        <f>+'IN PHIẾU THU'!MZQ2</f>
        <v>0</v>
      </c>
      <c r="MZQ2" s="2104"/>
      <c r="MZR2" s="2104"/>
      <c r="MZS2" s="2104"/>
      <c r="MZT2" s="2104"/>
      <c r="MZU2" s="2104"/>
      <c r="MZV2" s="2104"/>
      <c r="MZW2" s="2104"/>
      <c r="MZX2" s="2104">
        <f>+'IN PHIẾU THU'!MZY2</f>
        <v>0</v>
      </c>
      <c r="MZY2" s="2104"/>
      <c r="MZZ2" s="2104"/>
      <c r="NAA2" s="2104"/>
      <c r="NAB2" s="2104"/>
      <c r="NAC2" s="2104"/>
      <c r="NAD2" s="2104"/>
      <c r="NAE2" s="2104"/>
      <c r="NAF2" s="2104">
        <f>+'IN PHIẾU THU'!NAG2</f>
        <v>0</v>
      </c>
      <c r="NAG2" s="2104"/>
      <c r="NAH2" s="2104"/>
      <c r="NAI2" s="2104"/>
      <c r="NAJ2" s="2104"/>
      <c r="NAK2" s="2104"/>
      <c r="NAL2" s="2104"/>
      <c r="NAM2" s="2104"/>
      <c r="NAN2" s="2104">
        <f>+'IN PHIẾU THU'!NAO2</f>
        <v>0</v>
      </c>
      <c r="NAO2" s="2104"/>
      <c r="NAP2" s="2104"/>
      <c r="NAQ2" s="2104"/>
      <c r="NAR2" s="2104"/>
      <c r="NAS2" s="2104"/>
      <c r="NAT2" s="2104"/>
      <c r="NAU2" s="2104"/>
      <c r="NAV2" s="2104">
        <f>+'IN PHIẾU THU'!NAW2</f>
        <v>0</v>
      </c>
      <c r="NAW2" s="2104"/>
      <c r="NAX2" s="2104"/>
      <c r="NAY2" s="2104"/>
      <c r="NAZ2" s="2104"/>
      <c r="NBA2" s="2104"/>
      <c r="NBB2" s="2104"/>
      <c r="NBC2" s="2104"/>
      <c r="NBD2" s="2104">
        <f>+'IN PHIẾU THU'!NBE2</f>
        <v>0</v>
      </c>
      <c r="NBE2" s="2104"/>
      <c r="NBF2" s="2104"/>
      <c r="NBG2" s="2104"/>
      <c r="NBH2" s="2104"/>
      <c r="NBI2" s="2104"/>
      <c r="NBJ2" s="2104"/>
      <c r="NBK2" s="2104"/>
      <c r="NBL2" s="2104">
        <f>+'IN PHIẾU THU'!NBM2</f>
        <v>0</v>
      </c>
      <c r="NBM2" s="2104"/>
      <c r="NBN2" s="2104"/>
      <c r="NBO2" s="2104"/>
      <c r="NBP2" s="2104"/>
      <c r="NBQ2" s="2104"/>
      <c r="NBR2" s="2104"/>
      <c r="NBS2" s="2104"/>
      <c r="NBT2" s="2104">
        <f>+'IN PHIẾU THU'!NBU2</f>
        <v>0</v>
      </c>
      <c r="NBU2" s="2104"/>
      <c r="NBV2" s="2104"/>
      <c r="NBW2" s="2104"/>
      <c r="NBX2" s="2104"/>
      <c r="NBY2" s="2104"/>
      <c r="NBZ2" s="2104"/>
      <c r="NCA2" s="2104"/>
      <c r="NCB2" s="2104">
        <f>+'IN PHIẾU THU'!NCC2</f>
        <v>0</v>
      </c>
      <c r="NCC2" s="2104"/>
      <c r="NCD2" s="2104"/>
      <c r="NCE2" s="2104"/>
      <c r="NCF2" s="2104"/>
      <c r="NCG2" s="2104"/>
      <c r="NCH2" s="2104"/>
      <c r="NCI2" s="2104"/>
      <c r="NCJ2" s="2104">
        <f>+'IN PHIẾU THU'!NCK2</f>
        <v>0</v>
      </c>
      <c r="NCK2" s="2104"/>
      <c r="NCL2" s="2104"/>
      <c r="NCM2" s="2104"/>
      <c r="NCN2" s="2104"/>
      <c r="NCO2" s="2104"/>
      <c r="NCP2" s="2104"/>
      <c r="NCQ2" s="2104"/>
      <c r="NCR2" s="2104">
        <f>+'IN PHIẾU THU'!NCS2</f>
        <v>0</v>
      </c>
      <c r="NCS2" s="2104"/>
      <c r="NCT2" s="2104"/>
      <c r="NCU2" s="2104"/>
      <c r="NCV2" s="2104"/>
      <c r="NCW2" s="2104"/>
      <c r="NCX2" s="2104"/>
      <c r="NCY2" s="2104"/>
      <c r="NCZ2" s="2104">
        <f>+'IN PHIẾU THU'!NDA2</f>
        <v>0</v>
      </c>
      <c r="NDA2" s="2104"/>
      <c r="NDB2" s="2104"/>
      <c r="NDC2" s="2104"/>
      <c r="NDD2" s="2104"/>
      <c r="NDE2" s="2104"/>
      <c r="NDF2" s="2104"/>
      <c r="NDG2" s="2104"/>
      <c r="NDH2" s="2104">
        <f>+'IN PHIẾU THU'!NDI2</f>
        <v>0</v>
      </c>
      <c r="NDI2" s="2104"/>
      <c r="NDJ2" s="2104"/>
      <c r="NDK2" s="2104"/>
      <c r="NDL2" s="2104"/>
      <c r="NDM2" s="2104"/>
      <c r="NDN2" s="2104"/>
      <c r="NDO2" s="2104"/>
      <c r="NDP2" s="2104">
        <f>+'IN PHIẾU THU'!NDQ2</f>
        <v>0</v>
      </c>
      <c r="NDQ2" s="2104"/>
      <c r="NDR2" s="2104"/>
      <c r="NDS2" s="2104"/>
      <c r="NDT2" s="2104"/>
      <c r="NDU2" s="2104"/>
      <c r="NDV2" s="2104"/>
      <c r="NDW2" s="2104"/>
      <c r="NDX2" s="2104">
        <f>+'IN PHIẾU THU'!NDY2</f>
        <v>0</v>
      </c>
      <c r="NDY2" s="2104"/>
      <c r="NDZ2" s="2104"/>
      <c r="NEA2" s="2104"/>
      <c r="NEB2" s="2104"/>
      <c r="NEC2" s="2104"/>
      <c r="NED2" s="2104"/>
      <c r="NEE2" s="2104"/>
      <c r="NEF2" s="2104">
        <f>+'IN PHIẾU THU'!NEG2</f>
        <v>0</v>
      </c>
      <c r="NEG2" s="2104"/>
      <c r="NEH2" s="2104"/>
      <c r="NEI2" s="2104"/>
      <c r="NEJ2" s="2104"/>
      <c r="NEK2" s="2104"/>
      <c r="NEL2" s="2104"/>
      <c r="NEM2" s="2104"/>
      <c r="NEN2" s="2104">
        <f>+'IN PHIẾU THU'!NEO2</f>
        <v>0</v>
      </c>
      <c r="NEO2" s="2104"/>
      <c r="NEP2" s="2104"/>
      <c r="NEQ2" s="2104"/>
      <c r="NER2" s="2104"/>
      <c r="NES2" s="2104"/>
      <c r="NET2" s="2104"/>
      <c r="NEU2" s="2104"/>
      <c r="NEV2" s="2104">
        <f>+'IN PHIẾU THU'!NEW2</f>
        <v>0</v>
      </c>
      <c r="NEW2" s="2104"/>
      <c r="NEX2" s="2104"/>
      <c r="NEY2" s="2104"/>
      <c r="NEZ2" s="2104"/>
      <c r="NFA2" s="2104"/>
      <c r="NFB2" s="2104"/>
      <c r="NFC2" s="2104"/>
      <c r="NFD2" s="2104">
        <f>+'IN PHIẾU THU'!NFE2</f>
        <v>0</v>
      </c>
      <c r="NFE2" s="2104"/>
      <c r="NFF2" s="2104"/>
      <c r="NFG2" s="2104"/>
      <c r="NFH2" s="2104"/>
      <c r="NFI2" s="2104"/>
      <c r="NFJ2" s="2104"/>
      <c r="NFK2" s="2104"/>
      <c r="NFL2" s="2104">
        <f>+'IN PHIẾU THU'!NFM2</f>
        <v>0</v>
      </c>
      <c r="NFM2" s="2104"/>
      <c r="NFN2" s="2104"/>
      <c r="NFO2" s="2104"/>
      <c r="NFP2" s="2104"/>
      <c r="NFQ2" s="2104"/>
      <c r="NFR2" s="2104"/>
      <c r="NFS2" s="2104"/>
      <c r="NFT2" s="2104">
        <f>+'IN PHIẾU THU'!NFU2</f>
        <v>0</v>
      </c>
      <c r="NFU2" s="2104"/>
      <c r="NFV2" s="2104"/>
      <c r="NFW2" s="2104"/>
      <c r="NFX2" s="2104"/>
      <c r="NFY2" s="2104"/>
      <c r="NFZ2" s="2104"/>
      <c r="NGA2" s="2104"/>
      <c r="NGB2" s="2104">
        <f>+'IN PHIẾU THU'!NGC2</f>
        <v>0</v>
      </c>
      <c r="NGC2" s="2104"/>
      <c r="NGD2" s="2104"/>
      <c r="NGE2" s="2104"/>
      <c r="NGF2" s="2104"/>
      <c r="NGG2" s="2104"/>
      <c r="NGH2" s="2104"/>
      <c r="NGI2" s="2104"/>
      <c r="NGJ2" s="2104">
        <f>+'IN PHIẾU THU'!NGK2</f>
        <v>0</v>
      </c>
      <c r="NGK2" s="2104"/>
      <c r="NGL2" s="2104"/>
      <c r="NGM2" s="2104"/>
      <c r="NGN2" s="2104"/>
      <c r="NGO2" s="2104"/>
      <c r="NGP2" s="2104"/>
      <c r="NGQ2" s="2104"/>
      <c r="NGR2" s="2104">
        <f>+'IN PHIẾU THU'!NGS2</f>
        <v>0</v>
      </c>
      <c r="NGS2" s="2104"/>
      <c r="NGT2" s="2104"/>
      <c r="NGU2" s="2104"/>
      <c r="NGV2" s="2104"/>
      <c r="NGW2" s="2104"/>
      <c r="NGX2" s="2104"/>
      <c r="NGY2" s="2104"/>
      <c r="NGZ2" s="2104">
        <f>+'IN PHIẾU THU'!NHA2</f>
        <v>0</v>
      </c>
      <c r="NHA2" s="2104"/>
      <c r="NHB2" s="2104"/>
      <c r="NHC2" s="2104"/>
      <c r="NHD2" s="2104"/>
      <c r="NHE2" s="2104"/>
      <c r="NHF2" s="2104"/>
      <c r="NHG2" s="2104"/>
      <c r="NHH2" s="2104">
        <f>+'IN PHIẾU THU'!NHI2</f>
        <v>0</v>
      </c>
      <c r="NHI2" s="2104"/>
      <c r="NHJ2" s="2104"/>
      <c r="NHK2" s="2104"/>
      <c r="NHL2" s="2104"/>
      <c r="NHM2" s="2104"/>
      <c r="NHN2" s="2104"/>
      <c r="NHO2" s="2104"/>
      <c r="NHP2" s="2104">
        <f>+'IN PHIẾU THU'!NHQ2</f>
        <v>0</v>
      </c>
      <c r="NHQ2" s="2104"/>
      <c r="NHR2" s="2104"/>
      <c r="NHS2" s="2104"/>
      <c r="NHT2" s="2104"/>
      <c r="NHU2" s="2104"/>
      <c r="NHV2" s="2104"/>
      <c r="NHW2" s="2104"/>
      <c r="NHX2" s="2104">
        <f>+'IN PHIẾU THU'!NHY2</f>
        <v>0</v>
      </c>
      <c r="NHY2" s="2104"/>
      <c r="NHZ2" s="2104"/>
      <c r="NIA2" s="2104"/>
      <c r="NIB2" s="2104"/>
      <c r="NIC2" s="2104"/>
      <c r="NID2" s="2104"/>
      <c r="NIE2" s="2104"/>
      <c r="NIF2" s="2104">
        <f>+'IN PHIẾU THU'!NIG2</f>
        <v>0</v>
      </c>
      <c r="NIG2" s="2104"/>
      <c r="NIH2" s="2104"/>
      <c r="NII2" s="2104"/>
      <c r="NIJ2" s="2104"/>
      <c r="NIK2" s="2104"/>
      <c r="NIL2" s="2104"/>
      <c r="NIM2" s="2104"/>
      <c r="NIN2" s="2104">
        <f>+'IN PHIẾU THU'!NIO2</f>
        <v>0</v>
      </c>
      <c r="NIO2" s="2104"/>
      <c r="NIP2" s="2104"/>
      <c r="NIQ2" s="2104"/>
      <c r="NIR2" s="2104"/>
      <c r="NIS2" s="2104"/>
      <c r="NIT2" s="2104"/>
      <c r="NIU2" s="2104"/>
      <c r="NIV2" s="2104">
        <f>+'IN PHIẾU THU'!NIW2</f>
        <v>0</v>
      </c>
      <c r="NIW2" s="2104"/>
      <c r="NIX2" s="2104"/>
      <c r="NIY2" s="2104"/>
      <c r="NIZ2" s="2104"/>
      <c r="NJA2" s="2104"/>
      <c r="NJB2" s="2104"/>
      <c r="NJC2" s="2104"/>
      <c r="NJD2" s="2104">
        <f>+'IN PHIẾU THU'!NJE2</f>
        <v>0</v>
      </c>
      <c r="NJE2" s="2104"/>
      <c r="NJF2" s="2104"/>
      <c r="NJG2" s="2104"/>
      <c r="NJH2" s="2104"/>
      <c r="NJI2" s="2104"/>
      <c r="NJJ2" s="2104"/>
      <c r="NJK2" s="2104"/>
      <c r="NJL2" s="2104">
        <f>+'IN PHIẾU THU'!NJM2</f>
        <v>0</v>
      </c>
      <c r="NJM2" s="2104"/>
      <c r="NJN2" s="2104"/>
      <c r="NJO2" s="2104"/>
      <c r="NJP2" s="2104"/>
      <c r="NJQ2" s="2104"/>
      <c r="NJR2" s="2104"/>
      <c r="NJS2" s="2104"/>
      <c r="NJT2" s="2104">
        <f>+'IN PHIẾU THU'!NJU2</f>
        <v>0</v>
      </c>
      <c r="NJU2" s="2104"/>
      <c r="NJV2" s="2104"/>
      <c r="NJW2" s="2104"/>
      <c r="NJX2" s="2104"/>
      <c r="NJY2" s="2104"/>
      <c r="NJZ2" s="2104"/>
      <c r="NKA2" s="2104"/>
      <c r="NKB2" s="2104">
        <f>+'IN PHIẾU THU'!NKC2</f>
        <v>0</v>
      </c>
      <c r="NKC2" s="2104"/>
      <c r="NKD2" s="2104"/>
      <c r="NKE2" s="2104"/>
      <c r="NKF2" s="2104"/>
      <c r="NKG2" s="2104"/>
      <c r="NKH2" s="2104"/>
      <c r="NKI2" s="2104"/>
      <c r="NKJ2" s="2104">
        <f>+'IN PHIẾU THU'!NKK2</f>
        <v>0</v>
      </c>
      <c r="NKK2" s="2104"/>
      <c r="NKL2" s="2104"/>
      <c r="NKM2" s="2104"/>
      <c r="NKN2" s="2104"/>
      <c r="NKO2" s="2104"/>
      <c r="NKP2" s="2104"/>
      <c r="NKQ2" s="2104"/>
      <c r="NKR2" s="2104">
        <f>+'IN PHIẾU THU'!NKS2</f>
        <v>0</v>
      </c>
      <c r="NKS2" s="2104"/>
      <c r="NKT2" s="2104"/>
      <c r="NKU2" s="2104"/>
      <c r="NKV2" s="2104"/>
      <c r="NKW2" s="2104"/>
      <c r="NKX2" s="2104"/>
      <c r="NKY2" s="2104"/>
      <c r="NKZ2" s="2104">
        <f>+'IN PHIẾU THU'!NLA2</f>
        <v>0</v>
      </c>
      <c r="NLA2" s="2104"/>
      <c r="NLB2" s="2104"/>
      <c r="NLC2" s="2104"/>
      <c r="NLD2" s="2104"/>
      <c r="NLE2" s="2104"/>
      <c r="NLF2" s="2104"/>
      <c r="NLG2" s="2104"/>
      <c r="NLH2" s="2104">
        <f>+'IN PHIẾU THU'!NLI2</f>
        <v>0</v>
      </c>
      <c r="NLI2" s="2104"/>
      <c r="NLJ2" s="2104"/>
      <c r="NLK2" s="2104"/>
      <c r="NLL2" s="2104"/>
      <c r="NLM2" s="2104"/>
      <c r="NLN2" s="2104"/>
      <c r="NLO2" s="2104"/>
      <c r="NLP2" s="2104">
        <f>+'IN PHIẾU THU'!NLQ2</f>
        <v>0</v>
      </c>
      <c r="NLQ2" s="2104"/>
      <c r="NLR2" s="2104"/>
      <c r="NLS2" s="2104"/>
      <c r="NLT2" s="2104"/>
      <c r="NLU2" s="2104"/>
      <c r="NLV2" s="2104"/>
      <c r="NLW2" s="2104"/>
      <c r="NLX2" s="2104">
        <f>+'IN PHIẾU THU'!NLY2</f>
        <v>0</v>
      </c>
      <c r="NLY2" s="2104"/>
      <c r="NLZ2" s="2104"/>
      <c r="NMA2" s="2104"/>
      <c r="NMB2" s="2104"/>
      <c r="NMC2" s="2104"/>
      <c r="NMD2" s="2104"/>
      <c r="NME2" s="2104"/>
      <c r="NMF2" s="2104">
        <f>+'IN PHIẾU THU'!NMG2</f>
        <v>0</v>
      </c>
      <c r="NMG2" s="2104"/>
      <c r="NMH2" s="2104"/>
      <c r="NMI2" s="2104"/>
      <c r="NMJ2" s="2104"/>
      <c r="NMK2" s="2104"/>
      <c r="NML2" s="2104"/>
      <c r="NMM2" s="2104"/>
      <c r="NMN2" s="2104">
        <f>+'IN PHIẾU THU'!NMO2</f>
        <v>0</v>
      </c>
      <c r="NMO2" s="2104"/>
      <c r="NMP2" s="2104"/>
      <c r="NMQ2" s="2104"/>
      <c r="NMR2" s="2104"/>
      <c r="NMS2" s="2104"/>
      <c r="NMT2" s="2104"/>
      <c r="NMU2" s="2104"/>
      <c r="NMV2" s="2104">
        <f>+'IN PHIẾU THU'!NMW2</f>
        <v>0</v>
      </c>
      <c r="NMW2" s="2104"/>
      <c r="NMX2" s="2104"/>
      <c r="NMY2" s="2104"/>
      <c r="NMZ2" s="2104"/>
      <c r="NNA2" s="2104"/>
      <c r="NNB2" s="2104"/>
      <c r="NNC2" s="2104"/>
      <c r="NND2" s="2104">
        <f>+'IN PHIẾU THU'!NNE2</f>
        <v>0</v>
      </c>
      <c r="NNE2" s="2104"/>
      <c r="NNF2" s="2104"/>
      <c r="NNG2" s="2104"/>
      <c r="NNH2" s="2104"/>
      <c r="NNI2" s="2104"/>
      <c r="NNJ2" s="2104"/>
      <c r="NNK2" s="2104"/>
      <c r="NNL2" s="2104">
        <f>+'IN PHIẾU THU'!NNM2</f>
        <v>0</v>
      </c>
      <c r="NNM2" s="2104"/>
      <c r="NNN2" s="2104"/>
      <c r="NNO2" s="2104"/>
      <c r="NNP2" s="2104"/>
      <c r="NNQ2" s="2104"/>
      <c r="NNR2" s="2104"/>
      <c r="NNS2" s="2104"/>
      <c r="NNT2" s="2104">
        <f>+'IN PHIẾU THU'!NNU2</f>
        <v>0</v>
      </c>
      <c r="NNU2" s="2104"/>
      <c r="NNV2" s="2104"/>
      <c r="NNW2" s="2104"/>
      <c r="NNX2" s="2104"/>
      <c r="NNY2" s="2104"/>
      <c r="NNZ2" s="2104"/>
      <c r="NOA2" s="2104"/>
      <c r="NOB2" s="2104">
        <f>+'IN PHIẾU THU'!NOC2</f>
        <v>0</v>
      </c>
      <c r="NOC2" s="2104"/>
      <c r="NOD2" s="2104"/>
      <c r="NOE2" s="2104"/>
      <c r="NOF2" s="2104"/>
      <c r="NOG2" s="2104"/>
      <c r="NOH2" s="2104"/>
      <c r="NOI2" s="2104"/>
      <c r="NOJ2" s="2104">
        <f>+'IN PHIẾU THU'!NOK2</f>
        <v>0</v>
      </c>
      <c r="NOK2" s="2104"/>
      <c r="NOL2" s="2104"/>
      <c r="NOM2" s="2104"/>
      <c r="NON2" s="2104"/>
      <c r="NOO2" s="2104"/>
      <c r="NOP2" s="2104"/>
      <c r="NOQ2" s="2104"/>
      <c r="NOR2" s="2104">
        <f>+'IN PHIẾU THU'!NOS2</f>
        <v>0</v>
      </c>
      <c r="NOS2" s="2104"/>
      <c r="NOT2" s="2104"/>
      <c r="NOU2" s="2104"/>
      <c r="NOV2" s="2104"/>
      <c r="NOW2" s="2104"/>
      <c r="NOX2" s="2104"/>
      <c r="NOY2" s="2104"/>
      <c r="NOZ2" s="2104">
        <f>+'IN PHIẾU THU'!NPA2</f>
        <v>0</v>
      </c>
      <c r="NPA2" s="2104"/>
      <c r="NPB2" s="2104"/>
      <c r="NPC2" s="2104"/>
      <c r="NPD2" s="2104"/>
      <c r="NPE2" s="2104"/>
      <c r="NPF2" s="2104"/>
      <c r="NPG2" s="2104"/>
      <c r="NPH2" s="2104">
        <f>+'IN PHIẾU THU'!NPI2</f>
        <v>0</v>
      </c>
      <c r="NPI2" s="2104"/>
      <c r="NPJ2" s="2104"/>
      <c r="NPK2" s="2104"/>
      <c r="NPL2" s="2104"/>
      <c r="NPM2" s="2104"/>
      <c r="NPN2" s="2104"/>
      <c r="NPO2" s="2104"/>
      <c r="NPP2" s="2104">
        <f>+'IN PHIẾU THU'!NPQ2</f>
        <v>0</v>
      </c>
      <c r="NPQ2" s="2104"/>
      <c r="NPR2" s="2104"/>
      <c r="NPS2" s="2104"/>
      <c r="NPT2" s="2104"/>
      <c r="NPU2" s="2104"/>
      <c r="NPV2" s="2104"/>
      <c r="NPW2" s="2104"/>
      <c r="NPX2" s="2104">
        <f>+'IN PHIẾU THU'!NPY2</f>
        <v>0</v>
      </c>
      <c r="NPY2" s="2104"/>
      <c r="NPZ2" s="2104"/>
      <c r="NQA2" s="2104"/>
      <c r="NQB2" s="2104"/>
      <c r="NQC2" s="2104"/>
      <c r="NQD2" s="2104"/>
      <c r="NQE2" s="2104"/>
      <c r="NQF2" s="2104">
        <f>+'IN PHIẾU THU'!NQG2</f>
        <v>0</v>
      </c>
      <c r="NQG2" s="2104"/>
      <c r="NQH2" s="2104"/>
      <c r="NQI2" s="2104"/>
      <c r="NQJ2" s="2104"/>
      <c r="NQK2" s="2104"/>
      <c r="NQL2" s="2104"/>
      <c r="NQM2" s="2104"/>
      <c r="NQN2" s="2104">
        <f>+'IN PHIẾU THU'!NQO2</f>
        <v>0</v>
      </c>
      <c r="NQO2" s="2104"/>
      <c r="NQP2" s="2104"/>
      <c r="NQQ2" s="2104"/>
      <c r="NQR2" s="2104"/>
      <c r="NQS2" s="2104"/>
      <c r="NQT2" s="2104"/>
      <c r="NQU2" s="2104"/>
      <c r="NQV2" s="2104">
        <f>+'IN PHIẾU THU'!NQW2</f>
        <v>0</v>
      </c>
      <c r="NQW2" s="2104"/>
      <c r="NQX2" s="2104"/>
      <c r="NQY2" s="2104"/>
      <c r="NQZ2" s="2104"/>
      <c r="NRA2" s="2104"/>
      <c r="NRB2" s="2104"/>
      <c r="NRC2" s="2104"/>
      <c r="NRD2" s="2104">
        <f>+'IN PHIẾU THU'!NRE2</f>
        <v>0</v>
      </c>
      <c r="NRE2" s="2104"/>
      <c r="NRF2" s="2104"/>
      <c r="NRG2" s="2104"/>
      <c r="NRH2" s="2104"/>
      <c r="NRI2" s="2104"/>
      <c r="NRJ2" s="2104"/>
      <c r="NRK2" s="2104"/>
      <c r="NRL2" s="2104">
        <f>+'IN PHIẾU THU'!NRM2</f>
        <v>0</v>
      </c>
      <c r="NRM2" s="2104"/>
      <c r="NRN2" s="2104"/>
      <c r="NRO2" s="2104"/>
      <c r="NRP2" s="2104"/>
      <c r="NRQ2" s="2104"/>
      <c r="NRR2" s="2104"/>
      <c r="NRS2" s="2104"/>
      <c r="NRT2" s="2104">
        <f>+'IN PHIẾU THU'!NRU2</f>
        <v>0</v>
      </c>
      <c r="NRU2" s="2104"/>
      <c r="NRV2" s="2104"/>
      <c r="NRW2" s="2104"/>
      <c r="NRX2" s="2104"/>
      <c r="NRY2" s="2104"/>
      <c r="NRZ2" s="2104"/>
      <c r="NSA2" s="2104"/>
      <c r="NSB2" s="2104">
        <f>+'IN PHIẾU THU'!NSC2</f>
        <v>0</v>
      </c>
      <c r="NSC2" s="2104"/>
      <c r="NSD2" s="2104"/>
      <c r="NSE2" s="2104"/>
      <c r="NSF2" s="2104"/>
      <c r="NSG2" s="2104"/>
      <c r="NSH2" s="2104"/>
      <c r="NSI2" s="2104"/>
      <c r="NSJ2" s="2104">
        <f>+'IN PHIẾU THU'!NSK2</f>
        <v>0</v>
      </c>
      <c r="NSK2" s="2104"/>
      <c r="NSL2" s="2104"/>
      <c r="NSM2" s="2104"/>
      <c r="NSN2" s="2104"/>
      <c r="NSO2" s="2104"/>
      <c r="NSP2" s="2104"/>
      <c r="NSQ2" s="2104"/>
      <c r="NSR2" s="2104">
        <f>+'IN PHIẾU THU'!NSS2</f>
        <v>0</v>
      </c>
      <c r="NSS2" s="2104"/>
      <c r="NST2" s="2104"/>
      <c r="NSU2" s="2104"/>
      <c r="NSV2" s="2104"/>
      <c r="NSW2" s="2104"/>
      <c r="NSX2" s="2104"/>
      <c r="NSY2" s="2104"/>
      <c r="NSZ2" s="2104">
        <f>+'IN PHIẾU THU'!NTA2</f>
        <v>0</v>
      </c>
      <c r="NTA2" s="2104"/>
      <c r="NTB2" s="2104"/>
      <c r="NTC2" s="2104"/>
      <c r="NTD2" s="2104"/>
      <c r="NTE2" s="2104"/>
      <c r="NTF2" s="2104"/>
      <c r="NTG2" s="2104"/>
      <c r="NTH2" s="2104">
        <f>+'IN PHIẾU THU'!NTI2</f>
        <v>0</v>
      </c>
      <c r="NTI2" s="2104"/>
      <c r="NTJ2" s="2104"/>
      <c r="NTK2" s="2104"/>
      <c r="NTL2" s="2104"/>
      <c r="NTM2" s="2104"/>
      <c r="NTN2" s="2104"/>
      <c r="NTO2" s="2104"/>
      <c r="NTP2" s="2104">
        <f>+'IN PHIẾU THU'!NTQ2</f>
        <v>0</v>
      </c>
      <c r="NTQ2" s="2104"/>
      <c r="NTR2" s="2104"/>
      <c r="NTS2" s="2104"/>
      <c r="NTT2" s="2104"/>
      <c r="NTU2" s="2104"/>
      <c r="NTV2" s="2104"/>
      <c r="NTW2" s="2104"/>
      <c r="NTX2" s="2104">
        <f>+'IN PHIẾU THU'!NTY2</f>
        <v>0</v>
      </c>
      <c r="NTY2" s="2104"/>
      <c r="NTZ2" s="2104"/>
      <c r="NUA2" s="2104"/>
      <c r="NUB2" s="2104"/>
      <c r="NUC2" s="2104"/>
      <c r="NUD2" s="2104"/>
      <c r="NUE2" s="2104"/>
      <c r="NUF2" s="2104">
        <f>+'IN PHIẾU THU'!NUG2</f>
        <v>0</v>
      </c>
      <c r="NUG2" s="2104"/>
      <c r="NUH2" s="2104"/>
      <c r="NUI2" s="2104"/>
      <c r="NUJ2" s="2104"/>
      <c r="NUK2" s="2104"/>
      <c r="NUL2" s="2104"/>
      <c r="NUM2" s="2104"/>
      <c r="NUN2" s="2104">
        <f>+'IN PHIẾU THU'!NUO2</f>
        <v>0</v>
      </c>
      <c r="NUO2" s="2104"/>
      <c r="NUP2" s="2104"/>
      <c r="NUQ2" s="2104"/>
      <c r="NUR2" s="2104"/>
      <c r="NUS2" s="2104"/>
      <c r="NUT2" s="2104"/>
      <c r="NUU2" s="2104"/>
      <c r="NUV2" s="2104">
        <f>+'IN PHIẾU THU'!NUW2</f>
        <v>0</v>
      </c>
      <c r="NUW2" s="2104"/>
      <c r="NUX2" s="2104"/>
      <c r="NUY2" s="2104"/>
      <c r="NUZ2" s="2104"/>
      <c r="NVA2" s="2104"/>
      <c r="NVB2" s="2104"/>
      <c r="NVC2" s="2104"/>
      <c r="NVD2" s="2104">
        <f>+'IN PHIẾU THU'!NVE2</f>
        <v>0</v>
      </c>
      <c r="NVE2" s="2104"/>
      <c r="NVF2" s="2104"/>
      <c r="NVG2" s="2104"/>
      <c r="NVH2" s="2104"/>
      <c r="NVI2" s="2104"/>
      <c r="NVJ2" s="2104"/>
      <c r="NVK2" s="2104"/>
      <c r="NVL2" s="2104">
        <f>+'IN PHIẾU THU'!NVM2</f>
        <v>0</v>
      </c>
      <c r="NVM2" s="2104"/>
      <c r="NVN2" s="2104"/>
      <c r="NVO2" s="2104"/>
      <c r="NVP2" s="2104"/>
      <c r="NVQ2" s="2104"/>
      <c r="NVR2" s="2104"/>
      <c r="NVS2" s="2104"/>
      <c r="NVT2" s="2104">
        <f>+'IN PHIẾU THU'!NVU2</f>
        <v>0</v>
      </c>
      <c r="NVU2" s="2104"/>
      <c r="NVV2" s="2104"/>
      <c r="NVW2" s="2104"/>
      <c r="NVX2" s="2104"/>
      <c r="NVY2" s="2104"/>
      <c r="NVZ2" s="2104"/>
      <c r="NWA2" s="2104"/>
      <c r="NWB2" s="2104">
        <f>+'IN PHIẾU THU'!NWC2</f>
        <v>0</v>
      </c>
      <c r="NWC2" s="2104"/>
      <c r="NWD2" s="2104"/>
      <c r="NWE2" s="2104"/>
      <c r="NWF2" s="2104"/>
      <c r="NWG2" s="2104"/>
      <c r="NWH2" s="2104"/>
      <c r="NWI2" s="2104"/>
      <c r="NWJ2" s="2104">
        <f>+'IN PHIẾU THU'!NWK2</f>
        <v>0</v>
      </c>
      <c r="NWK2" s="2104"/>
      <c r="NWL2" s="2104"/>
      <c r="NWM2" s="2104"/>
      <c r="NWN2" s="2104"/>
      <c r="NWO2" s="2104"/>
      <c r="NWP2" s="2104"/>
      <c r="NWQ2" s="2104"/>
      <c r="NWR2" s="2104">
        <f>+'IN PHIẾU THU'!NWS2</f>
        <v>0</v>
      </c>
      <c r="NWS2" s="2104"/>
      <c r="NWT2" s="2104"/>
      <c r="NWU2" s="2104"/>
      <c r="NWV2" s="2104"/>
      <c r="NWW2" s="2104"/>
      <c r="NWX2" s="2104"/>
      <c r="NWY2" s="2104"/>
      <c r="NWZ2" s="2104">
        <f>+'IN PHIẾU THU'!NXA2</f>
        <v>0</v>
      </c>
      <c r="NXA2" s="2104"/>
      <c r="NXB2" s="2104"/>
      <c r="NXC2" s="2104"/>
      <c r="NXD2" s="2104"/>
      <c r="NXE2" s="2104"/>
      <c r="NXF2" s="2104"/>
      <c r="NXG2" s="2104"/>
      <c r="NXH2" s="2104">
        <f>+'IN PHIẾU THU'!NXI2</f>
        <v>0</v>
      </c>
      <c r="NXI2" s="2104"/>
      <c r="NXJ2" s="2104"/>
      <c r="NXK2" s="2104"/>
      <c r="NXL2" s="2104"/>
      <c r="NXM2" s="2104"/>
      <c r="NXN2" s="2104"/>
      <c r="NXO2" s="2104"/>
      <c r="NXP2" s="2104">
        <f>+'IN PHIẾU THU'!NXQ2</f>
        <v>0</v>
      </c>
      <c r="NXQ2" s="2104"/>
      <c r="NXR2" s="2104"/>
      <c r="NXS2" s="2104"/>
      <c r="NXT2" s="2104"/>
      <c r="NXU2" s="2104"/>
      <c r="NXV2" s="2104"/>
      <c r="NXW2" s="2104"/>
      <c r="NXX2" s="2104">
        <f>+'IN PHIẾU THU'!NXY2</f>
        <v>0</v>
      </c>
      <c r="NXY2" s="2104"/>
      <c r="NXZ2" s="2104"/>
      <c r="NYA2" s="2104"/>
      <c r="NYB2" s="2104"/>
      <c r="NYC2" s="2104"/>
      <c r="NYD2" s="2104"/>
      <c r="NYE2" s="2104"/>
      <c r="NYF2" s="2104">
        <f>+'IN PHIẾU THU'!NYG2</f>
        <v>0</v>
      </c>
      <c r="NYG2" s="2104"/>
      <c r="NYH2" s="2104"/>
      <c r="NYI2" s="2104"/>
      <c r="NYJ2" s="2104"/>
      <c r="NYK2" s="2104"/>
      <c r="NYL2" s="2104"/>
      <c r="NYM2" s="2104"/>
      <c r="NYN2" s="2104">
        <f>+'IN PHIẾU THU'!NYO2</f>
        <v>0</v>
      </c>
      <c r="NYO2" s="2104"/>
      <c r="NYP2" s="2104"/>
      <c r="NYQ2" s="2104"/>
      <c r="NYR2" s="2104"/>
      <c r="NYS2" s="2104"/>
      <c r="NYT2" s="2104"/>
      <c r="NYU2" s="2104"/>
      <c r="NYV2" s="2104">
        <f>+'IN PHIẾU THU'!NYW2</f>
        <v>0</v>
      </c>
      <c r="NYW2" s="2104"/>
      <c r="NYX2" s="2104"/>
      <c r="NYY2" s="2104"/>
      <c r="NYZ2" s="2104"/>
      <c r="NZA2" s="2104"/>
      <c r="NZB2" s="2104"/>
      <c r="NZC2" s="2104"/>
      <c r="NZD2" s="2104">
        <f>+'IN PHIẾU THU'!NZE2</f>
        <v>0</v>
      </c>
      <c r="NZE2" s="2104"/>
      <c r="NZF2" s="2104"/>
      <c r="NZG2" s="2104"/>
      <c r="NZH2" s="2104"/>
      <c r="NZI2" s="2104"/>
      <c r="NZJ2" s="2104"/>
      <c r="NZK2" s="2104"/>
      <c r="NZL2" s="2104">
        <f>+'IN PHIẾU THU'!NZM2</f>
        <v>0</v>
      </c>
      <c r="NZM2" s="2104"/>
      <c r="NZN2" s="2104"/>
      <c r="NZO2" s="2104"/>
      <c r="NZP2" s="2104"/>
      <c r="NZQ2" s="2104"/>
      <c r="NZR2" s="2104"/>
      <c r="NZS2" s="2104"/>
      <c r="NZT2" s="2104">
        <f>+'IN PHIẾU THU'!NZU2</f>
        <v>0</v>
      </c>
      <c r="NZU2" s="2104"/>
      <c r="NZV2" s="2104"/>
      <c r="NZW2" s="2104"/>
      <c r="NZX2" s="2104"/>
      <c r="NZY2" s="2104"/>
      <c r="NZZ2" s="2104"/>
      <c r="OAA2" s="2104"/>
      <c r="OAB2" s="2104">
        <f>+'IN PHIẾU THU'!OAC2</f>
        <v>0</v>
      </c>
      <c r="OAC2" s="2104"/>
      <c r="OAD2" s="2104"/>
      <c r="OAE2" s="2104"/>
      <c r="OAF2" s="2104"/>
      <c r="OAG2" s="2104"/>
      <c r="OAH2" s="2104"/>
      <c r="OAI2" s="2104"/>
      <c r="OAJ2" s="2104">
        <f>+'IN PHIẾU THU'!OAK2</f>
        <v>0</v>
      </c>
      <c r="OAK2" s="2104"/>
      <c r="OAL2" s="2104"/>
      <c r="OAM2" s="2104"/>
      <c r="OAN2" s="2104"/>
      <c r="OAO2" s="2104"/>
      <c r="OAP2" s="2104"/>
      <c r="OAQ2" s="2104"/>
      <c r="OAR2" s="2104">
        <f>+'IN PHIẾU THU'!OAS2</f>
        <v>0</v>
      </c>
      <c r="OAS2" s="2104"/>
      <c r="OAT2" s="2104"/>
      <c r="OAU2" s="2104"/>
      <c r="OAV2" s="2104"/>
      <c r="OAW2" s="2104"/>
      <c r="OAX2" s="2104"/>
      <c r="OAY2" s="2104"/>
      <c r="OAZ2" s="2104">
        <f>+'IN PHIẾU THU'!OBA2</f>
        <v>0</v>
      </c>
      <c r="OBA2" s="2104"/>
      <c r="OBB2" s="2104"/>
      <c r="OBC2" s="2104"/>
      <c r="OBD2" s="2104"/>
      <c r="OBE2" s="2104"/>
      <c r="OBF2" s="2104"/>
      <c r="OBG2" s="2104"/>
      <c r="OBH2" s="2104">
        <f>+'IN PHIẾU THU'!OBI2</f>
        <v>0</v>
      </c>
      <c r="OBI2" s="2104"/>
      <c r="OBJ2" s="2104"/>
      <c r="OBK2" s="2104"/>
      <c r="OBL2" s="2104"/>
      <c r="OBM2" s="2104"/>
      <c r="OBN2" s="2104"/>
      <c r="OBO2" s="2104"/>
      <c r="OBP2" s="2104">
        <f>+'IN PHIẾU THU'!OBQ2</f>
        <v>0</v>
      </c>
      <c r="OBQ2" s="2104"/>
      <c r="OBR2" s="2104"/>
      <c r="OBS2" s="2104"/>
      <c r="OBT2" s="2104"/>
      <c r="OBU2" s="2104"/>
      <c r="OBV2" s="2104"/>
      <c r="OBW2" s="2104"/>
      <c r="OBX2" s="2104">
        <f>+'IN PHIẾU THU'!OBY2</f>
        <v>0</v>
      </c>
      <c r="OBY2" s="2104"/>
      <c r="OBZ2" s="2104"/>
      <c r="OCA2" s="2104"/>
      <c r="OCB2" s="2104"/>
      <c r="OCC2" s="2104"/>
      <c r="OCD2" s="2104"/>
      <c r="OCE2" s="2104"/>
      <c r="OCF2" s="2104">
        <f>+'IN PHIẾU THU'!OCG2</f>
        <v>0</v>
      </c>
      <c r="OCG2" s="2104"/>
      <c r="OCH2" s="2104"/>
      <c r="OCI2" s="2104"/>
      <c r="OCJ2" s="2104"/>
      <c r="OCK2" s="2104"/>
      <c r="OCL2" s="2104"/>
      <c r="OCM2" s="2104"/>
      <c r="OCN2" s="2104">
        <f>+'IN PHIẾU THU'!OCO2</f>
        <v>0</v>
      </c>
      <c r="OCO2" s="2104"/>
      <c r="OCP2" s="2104"/>
      <c r="OCQ2" s="2104"/>
      <c r="OCR2" s="2104"/>
      <c r="OCS2" s="2104"/>
      <c r="OCT2" s="2104"/>
      <c r="OCU2" s="2104"/>
      <c r="OCV2" s="2104">
        <f>+'IN PHIẾU THU'!OCW2</f>
        <v>0</v>
      </c>
      <c r="OCW2" s="2104"/>
      <c r="OCX2" s="2104"/>
      <c r="OCY2" s="2104"/>
      <c r="OCZ2" s="2104"/>
      <c r="ODA2" s="2104"/>
      <c r="ODB2" s="2104"/>
      <c r="ODC2" s="2104"/>
      <c r="ODD2" s="2104">
        <f>+'IN PHIẾU THU'!ODE2</f>
        <v>0</v>
      </c>
      <c r="ODE2" s="2104"/>
      <c r="ODF2" s="2104"/>
      <c r="ODG2" s="2104"/>
      <c r="ODH2" s="2104"/>
      <c r="ODI2" s="2104"/>
      <c r="ODJ2" s="2104"/>
      <c r="ODK2" s="2104"/>
      <c r="ODL2" s="2104">
        <f>+'IN PHIẾU THU'!ODM2</f>
        <v>0</v>
      </c>
      <c r="ODM2" s="2104"/>
      <c r="ODN2" s="2104"/>
      <c r="ODO2" s="2104"/>
      <c r="ODP2" s="2104"/>
      <c r="ODQ2" s="2104"/>
      <c r="ODR2" s="2104"/>
      <c r="ODS2" s="2104"/>
      <c r="ODT2" s="2104">
        <f>+'IN PHIẾU THU'!ODU2</f>
        <v>0</v>
      </c>
      <c r="ODU2" s="2104"/>
      <c r="ODV2" s="2104"/>
      <c r="ODW2" s="2104"/>
      <c r="ODX2" s="2104"/>
      <c r="ODY2" s="2104"/>
      <c r="ODZ2" s="2104"/>
      <c r="OEA2" s="2104"/>
      <c r="OEB2" s="2104">
        <f>+'IN PHIẾU THU'!OEC2</f>
        <v>0</v>
      </c>
      <c r="OEC2" s="2104"/>
      <c r="OED2" s="2104"/>
      <c r="OEE2" s="2104"/>
      <c r="OEF2" s="2104"/>
      <c r="OEG2" s="2104"/>
      <c r="OEH2" s="2104"/>
      <c r="OEI2" s="2104"/>
      <c r="OEJ2" s="2104">
        <f>+'IN PHIẾU THU'!OEK2</f>
        <v>0</v>
      </c>
      <c r="OEK2" s="2104"/>
      <c r="OEL2" s="2104"/>
      <c r="OEM2" s="2104"/>
      <c r="OEN2" s="2104"/>
      <c r="OEO2" s="2104"/>
      <c r="OEP2" s="2104"/>
      <c r="OEQ2" s="2104"/>
      <c r="OER2" s="2104">
        <f>+'IN PHIẾU THU'!OES2</f>
        <v>0</v>
      </c>
      <c r="OES2" s="2104"/>
      <c r="OET2" s="2104"/>
      <c r="OEU2" s="2104"/>
      <c r="OEV2" s="2104"/>
      <c r="OEW2" s="2104"/>
      <c r="OEX2" s="2104"/>
      <c r="OEY2" s="2104"/>
      <c r="OEZ2" s="2104">
        <f>+'IN PHIẾU THU'!OFA2</f>
        <v>0</v>
      </c>
      <c r="OFA2" s="2104"/>
      <c r="OFB2" s="2104"/>
      <c r="OFC2" s="2104"/>
      <c r="OFD2" s="2104"/>
      <c r="OFE2" s="2104"/>
      <c r="OFF2" s="2104"/>
      <c r="OFG2" s="2104"/>
      <c r="OFH2" s="2104">
        <f>+'IN PHIẾU THU'!OFI2</f>
        <v>0</v>
      </c>
      <c r="OFI2" s="2104"/>
      <c r="OFJ2" s="2104"/>
      <c r="OFK2" s="2104"/>
      <c r="OFL2" s="2104"/>
      <c r="OFM2" s="2104"/>
      <c r="OFN2" s="2104"/>
      <c r="OFO2" s="2104"/>
      <c r="OFP2" s="2104">
        <f>+'IN PHIẾU THU'!OFQ2</f>
        <v>0</v>
      </c>
      <c r="OFQ2" s="2104"/>
      <c r="OFR2" s="2104"/>
      <c r="OFS2" s="2104"/>
      <c r="OFT2" s="2104"/>
      <c r="OFU2" s="2104"/>
      <c r="OFV2" s="2104"/>
      <c r="OFW2" s="2104"/>
      <c r="OFX2" s="2104">
        <f>+'IN PHIẾU THU'!OFY2</f>
        <v>0</v>
      </c>
      <c r="OFY2" s="2104"/>
      <c r="OFZ2" s="2104"/>
      <c r="OGA2" s="2104"/>
      <c r="OGB2" s="2104"/>
      <c r="OGC2" s="2104"/>
      <c r="OGD2" s="2104"/>
      <c r="OGE2" s="2104"/>
      <c r="OGF2" s="2104">
        <f>+'IN PHIẾU THU'!OGG2</f>
        <v>0</v>
      </c>
      <c r="OGG2" s="2104"/>
      <c r="OGH2" s="2104"/>
      <c r="OGI2" s="2104"/>
      <c r="OGJ2" s="2104"/>
      <c r="OGK2" s="2104"/>
      <c r="OGL2" s="2104"/>
      <c r="OGM2" s="2104"/>
      <c r="OGN2" s="2104">
        <f>+'IN PHIẾU THU'!OGO2</f>
        <v>0</v>
      </c>
      <c r="OGO2" s="2104"/>
      <c r="OGP2" s="2104"/>
      <c r="OGQ2" s="2104"/>
      <c r="OGR2" s="2104"/>
      <c r="OGS2" s="2104"/>
      <c r="OGT2" s="2104"/>
      <c r="OGU2" s="2104"/>
      <c r="OGV2" s="2104">
        <f>+'IN PHIẾU THU'!OGW2</f>
        <v>0</v>
      </c>
      <c r="OGW2" s="2104"/>
      <c r="OGX2" s="2104"/>
      <c r="OGY2" s="2104"/>
      <c r="OGZ2" s="2104"/>
      <c r="OHA2" s="2104"/>
      <c r="OHB2" s="2104"/>
      <c r="OHC2" s="2104"/>
      <c r="OHD2" s="2104">
        <f>+'IN PHIẾU THU'!OHE2</f>
        <v>0</v>
      </c>
      <c r="OHE2" s="2104"/>
      <c r="OHF2" s="2104"/>
      <c r="OHG2" s="2104"/>
      <c r="OHH2" s="2104"/>
      <c r="OHI2" s="2104"/>
      <c r="OHJ2" s="2104"/>
      <c r="OHK2" s="2104"/>
      <c r="OHL2" s="2104">
        <f>+'IN PHIẾU THU'!OHM2</f>
        <v>0</v>
      </c>
      <c r="OHM2" s="2104"/>
      <c r="OHN2" s="2104"/>
      <c r="OHO2" s="2104"/>
      <c r="OHP2" s="2104"/>
      <c r="OHQ2" s="2104"/>
      <c r="OHR2" s="2104"/>
      <c r="OHS2" s="2104"/>
      <c r="OHT2" s="2104">
        <f>+'IN PHIẾU THU'!OHU2</f>
        <v>0</v>
      </c>
      <c r="OHU2" s="2104"/>
      <c r="OHV2" s="2104"/>
      <c r="OHW2" s="2104"/>
      <c r="OHX2" s="2104"/>
      <c r="OHY2" s="2104"/>
      <c r="OHZ2" s="2104"/>
      <c r="OIA2" s="2104"/>
      <c r="OIB2" s="2104">
        <f>+'IN PHIẾU THU'!OIC2</f>
        <v>0</v>
      </c>
      <c r="OIC2" s="2104"/>
      <c r="OID2" s="2104"/>
      <c r="OIE2" s="2104"/>
      <c r="OIF2" s="2104"/>
      <c r="OIG2" s="2104"/>
      <c r="OIH2" s="2104"/>
      <c r="OII2" s="2104"/>
      <c r="OIJ2" s="2104">
        <f>+'IN PHIẾU THU'!OIK2</f>
        <v>0</v>
      </c>
      <c r="OIK2" s="2104"/>
      <c r="OIL2" s="2104"/>
      <c r="OIM2" s="2104"/>
      <c r="OIN2" s="2104"/>
      <c r="OIO2" s="2104"/>
      <c r="OIP2" s="2104"/>
      <c r="OIQ2" s="2104"/>
      <c r="OIR2" s="2104">
        <f>+'IN PHIẾU THU'!OIS2</f>
        <v>0</v>
      </c>
      <c r="OIS2" s="2104"/>
      <c r="OIT2" s="2104"/>
      <c r="OIU2" s="2104"/>
      <c r="OIV2" s="2104"/>
      <c r="OIW2" s="2104"/>
      <c r="OIX2" s="2104"/>
      <c r="OIY2" s="2104"/>
      <c r="OIZ2" s="2104">
        <f>+'IN PHIẾU THU'!OJA2</f>
        <v>0</v>
      </c>
      <c r="OJA2" s="2104"/>
      <c r="OJB2" s="2104"/>
      <c r="OJC2" s="2104"/>
      <c r="OJD2" s="2104"/>
      <c r="OJE2" s="2104"/>
      <c r="OJF2" s="2104"/>
      <c r="OJG2" s="2104"/>
      <c r="OJH2" s="2104">
        <f>+'IN PHIẾU THU'!OJI2</f>
        <v>0</v>
      </c>
      <c r="OJI2" s="2104"/>
      <c r="OJJ2" s="2104"/>
      <c r="OJK2" s="2104"/>
      <c r="OJL2" s="2104"/>
      <c r="OJM2" s="2104"/>
      <c r="OJN2" s="2104"/>
      <c r="OJO2" s="2104"/>
      <c r="OJP2" s="2104">
        <f>+'IN PHIẾU THU'!OJQ2</f>
        <v>0</v>
      </c>
      <c r="OJQ2" s="2104"/>
      <c r="OJR2" s="2104"/>
      <c r="OJS2" s="2104"/>
      <c r="OJT2" s="2104"/>
      <c r="OJU2" s="2104"/>
      <c r="OJV2" s="2104"/>
      <c r="OJW2" s="2104"/>
      <c r="OJX2" s="2104">
        <f>+'IN PHIẾU THU'!OJY2</f>
        <v>0</v>
      </c>
      <c r="OJY2" s="2104"/>
      <c r="OJZ2" s="2104"/>
      <c r="OKA2" s="2104"/>
      <c r="OKB2" s="2104"/>
      <c r="OKC2" s="2104"/>
      <c r="OKD2" s="2104"/>
      <c r="OKE2" s="2104"/>
      <c r="OKF2" s="2104">
        <f>+'IN PHIẾU THU'!OKG2</f>
        <v>0</v>
      </c>
      <c r="OKG2" s="2104"/>
      <c r="OKH2" s="2104"/>
      <c r="OKI2" s="2104"/>
      <c r="OKJ2" s="2104"/>
      <c r="OKK2" s="2104"/>
      <c r="OKL2" s="2104"/>
      <c r="OKM2" s="2104"/>
      <c r="OKN2" s="2104">
        <f>+'IN PHIẾU THU'!OKO2</f>
        <v>0</v>
      </c>
      <c r="OKO2" s="2104"/>
      <c r="OKP2" s="2104"/>
      <c r="OKQ2" s="2104"/>
      <c r="OKR2" s="2104"/>
      <c r="OKS2" s="2104"/>
      <c r="OKT2" s="2104"/>
      <c r="OKU2" s="2104"/>
      <c r="OKV2" s="2104">
        <f>+'IN PHIẾU THU'!OKW2</f>
        <v>0</v>
      </c>
      <c r="OKW2" s="2104"/>
      <c r="OKX2" s="2104"/>
      <c r="OKY2" s="2104"/>
      <c r="OKZ2" s="2104"/>
      <c r="OLA2" s="2104"/>
      <c r="OLB2" s="2104"/>
      <c r="OLC2" s="2104"/>
      <c r="OLD2" s="2104">
        <f>+'IN PHIẾU THU'!OLE2</f>
        <v>0</v>
      </c>
      <c r="OLE2" s="2104"/>
      <c r="OLF2" s="2104"/>
      <c r="OLG2" s="2104"/>
      <c r="OLH2" s="2104"/>
      <c r="OLI2" s="2104"/>
      <c r="OLJ2" s="2104"/>
      <c r="OLK2" s="2104"/>
      <c r="OLL2" s="2104">
        <f>+'IN PHIẾU THU'!OLM2</f>
        <v>0</v>
      </c>
      <c r="OLM2" s="2104"/>
      <c r="OLN2" s="2104"/>
      <c r="OLO2" s="2104"/>
      <c r="OLP2" s="2104"/>
      <c r="OLQ2" s="2104"/>
      <c r="OLR2" s="2104"/>
      <c r="OLS2" s="2104"/>
      <c r="OLT2" s="2104">
        <f>+'IN PHIẾU THU'!OLU2</f>
        <v>0</v>
      </c>
      <c r="OLU2" s="2104"/>
      <c r="OLV2" s="2104"/>
      <c r="OLW2" s="2104"/>
      <c r="OLX2" s="2104"/>
      <c r="OLY2" s="2104"/>
      <c r="OLZ2" s="2104"/>
      <c r="OMA2" s="2104"/>
      <c r="OMB2" s="2104">
        <f>+'IN PHIẾU THU'!OMC2</f>
        <v>0</v>
      </c>
      <c r="OMC2" s="2104"/>
      <c r="OMD2" s="2104"/>
      <c r="OME2" s="2104"/>
      <c r="OMF2" s="2104"/>
      <c r="OMG2" s="2104"/>
      <c r="OMH2" s="2104"/>
      <c r="OMI2" s="2104"/>
      <c r="OMJ2" s="2104">
        <f>+'IN PHIẾU THU'!OMK2</f>
        <v>0</v>
      </c>
      <c r="OMK2" s="2104"/>
      <c r="OML2" s="2104"/>
      <c r="OMM2" s="2104"/>
      <c r="OMN2" s="2104"/>
      <c r="OMO2" s="2104"/>
      <c r="OMP2" s="2104"/>
      <c r="OMQ2" s="2104"/>
      <c r="OMR2" s="2104">
        <f>+'IN PHIẾU THU'!OMS2</f>
        <v>0</v>
      </c>
      <c r="OMS2" s="2104"/>
      <c r="OMT2" s="2104"/>
      <c r="OMU2" s="2104"/>
      <c r="OMV2" s="2104"/>
      <c r="OMW2" s="2104"/>
      <c r="OMX2" s="2104"/>
      <c r="OMY2" s="2104"/>
      <c r="OMZ2" s="2104">
        <f>+'IN PHIẾU THU'!ONA2</f>
        <v>0</v>
      </c>
      <c r="ONA2" s="2104"/>
      <c r="ONB2" s="2104"/>
      <c r="ONC2" s="2104"/>
      <c r="OND2" s="2104"/>
      <c r="ONE2" s="2104"/>
      <c r="ONF2" s="2104"/>
      <c r="ONG2" s="2104"/>
      <c r="ONH2" s="2104">
        <f>+'IN PHIẾU THU'!ONI2</f>
        <v>0</v>
      </c>
      <c r="ONI2" s="2104"/>
      <c r="ONJ2" s="2104"/>
      <c r="ONK2" s="2104"/>
      <c r="ONL2" s="2104"/>
      <c r="ONM2" s="2104"/>
      <c r="ONN2" s="2104"/>
      <c r="ONO2" s="2104"/>
      <c r="ONP2" s="2104">
        <f>+'IN PHIẾU THU'!ONQ2</f>
        <v>0</v>
      </c>
      <c r="ONQ2" s="2104"/>
      <c r="ONR2" s="2104"/>
      <c r="ONS2" s="2104"/>
      <c r="ONT2" s="2104"/>
      <c r="ONU2" s="2104"/>
      <c r="ONV2" s="2104"/>
      <c r="ONW2" s="2104"/>
      <c r="ONX2" s="2104">
        <f>+'IN PHIẾU THU'!ONY2</f>
        <v>0</v>
      </c>
      <c r="ONY2" s="2104"/>
      <c r="ONZ2" s="2104"/>
      <c r="OOA2" s="2104"/>
      <c r="OOB2" s="2104"/>
      <c r="OOC2" s="2104"/>
      <c r="OOD2" s="2104"/>
      <c r="OOE2" s="2104"/>
      <c r="OOF2" s="2104">
        <f>+'IN PHIẾU THU'!OOG2</f>
        <v>0</v>
      </c>
      <c r="OOG2" s="2104"/>
      <c r="OOH2" s="2104"/>
      <c r="OOI2" s="2104"/>
      <c r="OOJ2" s="2104"/>
      <c r="OOK2" s="2104"/>
      <c r="OOL2" s="2104"/>
      <c r="OOM2" s="2104"/>
      <c r="OON2" s="2104">
        <f>+'IN PHIẾU THU'!OOO2</f>
        <v>0</v>
      </c>
      <c r="OOO2" s="2104"/>
      <c r="OOP2" s="2104"/>
      <c r="OOQ2" s="2104"/>
      <c r="OOR2" s="2104"/>
      <c r="OOS2" s="2104"/>
      <c r="OOT2" s="2104"/>
      <c r="OOU2" s="2104"/>
      <c r="OOV2" s="2104">
        <f>+'IN PHIẾU THU'!OOW2</f>
        <v>0</v>
      </c>
      <c r="OOW2" s="2104"/>
      <c r="OOX2" s="2104"/>
      <c r="OOY2" s="2104"/>
      <c r="OOZ2" s="2104"/>
      <c r="OPA2" s="2104"/>
      <c r="OPB2" s="2104"/>
      <c r="OPC2" s="2104"/>
      <c r="OPD2" s="2104">
        <f>+'IN PHIẾU THU'!OPE2</f>
        <v>0</v>
      </c>
      <c r="OPE2" s="2104"/>
      <c r="OPF2" s="2104"/>
      <c r="OPG2" s="2104"/>
      <c r="OPH2" s="2104"/>
      <c r="OPI2" s="2104"/>
      <c r="OPJ2" s="2104"/>
      <c r="OPK2" s="2104"/>
      <c r="OPL2" s="2104">
        <f>+'IN PHIẾU THU'!OPM2</f>
        <v>0</v>
      </c>
      <c r="OPM2" s="2104"/>
      <c r="OPN2" s="2104"/>
      <c r="OPO2" s="2104"/>
      <c r="OPP2" s="2104"/>
      <c r="OPQ2" s="2104"/>
      <c r="OPR2" s="2104"/>
      <c r="OPS2" s="2104"/>
      <c r="OPT2" s="2104">
        <f>+'IN PHIẾU THU'!OPU2</f>
        <v>0</v>
      </c>
      <c r="OPU2" s="2104"/>
      <c r="OPV2" s="2104"/>
      <c r="OPW2" s="2104"/>
      <c r="OPX2" s="2104"/>
      <c r="OPY2" s="2104"/>
      <c r="OPZ2" s="2104"/>
      <c r="OQA2" s="2104"/>
      <c r="OQB2" s="2104">
        <f>+'IN PHIẾU THU'!OQC2</f>
        <v>0</v>
      </c>
      <c r="OQC2" s="2104"/>
      <c r="OQD2" s="2104"/>
      <c r="OQE2" s="2104"/>
      <c r="OQF2" s="2104"/>
      <c r="OQG2" s="2104"/>
      <c r="OQH2" s="2104"/>
      <c r="OQI2" s="2104"/>
      <c r="OQJ2" s="2104">
        <f>+'IN PHIẾU THU'!OQK2</f>
        <v>0</v>
      </c>
      <c r="OQK2" s="2104"/>
      <c r="OQL2" s="2104"/>
      <c r="OQM2" s="2104"/>
      <c r="OQN2" s="2104"/>
      <c r="OQO2" s="2104"/>
      <c r="OQP2" s="2104"/>
      <c r="OQQ2" s="2104"/>
      <c r="OQR2" s="2104">
        <f>+'IN PHIẾU THU'!OQS2</f>
        <v>0</v>
      </c>
      <c r="OQS2" s="2104"/>
      <c r="OQT2" s="2104"/>
      <c r="OQU2" s="2104"/>
      <c r="OQV2" s="2104"/>
      <c r="OQW2" s="2104"/>
      <c r="OQX2" s="2104"/>
      <c r="OQY2" s="2104"/>
      <c r="OQZ2" s="2104">
        <f>+'IN PHIẾU THU'!ORA2</f>
        <v>0</v>
      </c>
      <c r="ORA2" s="2104"/>
      <c r="ORB2" s="2104"/>
      <c r="ORC2" s="2104"/>
      <c r="ORD2" s="2104"/>
      <c r="ORE2" s="2104"/>
      <c r="ORF2" s="2104"/>
      <c r="ORG2" s="2104"/>
      <c r="ORH2" s="2104">
        <f>+'IN PHIẾU THU'!ORI2</f>
        <v>0</v>
      </c>
      <c r="ORI2" s="2104"/>
      <c r="ORJ2" s="2104"/>
      <c r="ORK2" s="2104"/>
      <c r="ORL2" s="2104"/>
      <c r="ORM2" s="2104"/>
      <c r="ORN2" s="2104"/>
      <c r="ORO2" s="2104"/>
      <c r="ORP2" s="2104">
        <f>+'IN PHIẾU THU'!ORQ2</f>
        <v>0</v>
      </c>
      <c r="ORQ2" s="2104"/>
      <c r="ORR2" s="2104"/>
      <c r="ORS2" s="2104"/>
      <c r="ORT2" s="2104"/>
      <c r="ORU2" s="2104"/>
      <c r="ORV2" s="2104"/>
      <c r="ORW2" s="2104"/>
      <c r="ORX2" s="2104">
        <f>+'IN PHIẾU THU'!ORY2</f>
        <v>0</v>
      </c>
      <c r="ORY2" s="2104"/>
      <c r="ORZ2" s="2104"/>
      <c r="OSA2" s="2104"/>
      <c r="OSB2" s="2104"/>
      <c r="OSC2" s="2104"/>
      <c r="OSD2" s="2104"/>
      <c r="OSE2" s="2104"/>
      <c r="OSF2" s="2104">
        <f>+'IN PHIẾU THU'!OSG2</f>
        <v>0</v>
      </c>
      <c r="OSG2" s="2104"/>
      <c r="OSH2" s="2104"/>
      <c r="OSI2" s="2104"/>
      <c r="OSJ2" s="2104"/>
      <c r="OSK2" s="2104"/>
      <c r="OSL2" s="2104"/>
      <c r="OSM2" s="2104"/>
      <c r="OSN2" s="2104">
        <f>+'IN PHIẾU THU'!OSO2</f>
        <v>0</v>
      </c>
      <c r="OSO2" s="2104"/>
      <c r="OSP2" s="2104"/>
      <c r="OSQ2" s="2104"/>
      <c r="OSR2" s="2104"/>
      <c r="OSS2" s="2104"/>
      <c r="OST2" s="2104"/>
      <c r="OSU2" s="2104"/>
      <c r="OSV2" s="2104">
        <f>+'IN PHIẾU THU'!OSW2</f>
        <v>0</v>
      </c>
      <c r="OSW2" s="2104"/>
      <c r="OSX2" s="2104"/>
      <c r="OSY2" s="2104"/>
      <c r="OSZ2" s="2104"/>
      <c r="OTA2" s="2104"/>
      <c r="OTB2" s="2104"/>
      <c r="OTC2" s="2104"/>
      <c r="OTD2" s="2104">
        <f>+'IN PHIẾU THU'!OTE2</f>
        <v>0</v>
      </c>
      <c r="OTE2" s="2104"/>
      <c r="OTF2" s="2104"/>
      <c r="OTG2" s="2104"/>
      <c r="OTH2" s="2104"/>
      <c r="OTI2" s="2104"/>
      <c r="OTJ2" s="2104"/>
      <c r="OTK2" s="2104"/>
      <c r="OTL2" s="2104">
        <f>+'IN PHIẾU THU'!OTM2</f>
        <v>0</v>
      </c>
      <c r="OTM2" s="2104"/>
      <c r="OTN2" s="2104"/>
      <c r="OTO2" s="2104"/>
      <c r="OTP2" s="2104"/>
      <c r="OTQ2" s="2104"/>
      <c r="OTR2" s="2104"/>
      <c r="OTS2" s="2104"/>
      <c r="OTT2" s="2104">
        <f>+'IN PHIẾU THU'!OTU2</f>
        <v>0</v>
      </c>
      <c r="OTU2" s="2104"/>
      <c r="OTV2" s="2104"/>
      <c r="OTW2" s="2104"/>
      <c r="OTX2" s="2104"/>
      <c r="OTY2" s="2104"/>
      <c r="OTZ2" s="2104"/>
      <c r="OUA2" s="2104"/>
      <c r="OUB2" s="2104">
        <f>+'IN PHIẾU THU'!OUC2</f>
        <v>0</v>
      </c>
      <c r="OUC2" s="2104"/>
      <c r="OUD2" s="2104"/>
      <c r="OUE2" s="2104"/>
      <c r="OUF2" s="2104"/>
      <c r="OUG2" s="2104"/>
      <c r="OUH2" s="2104"/>
      <c r="OUI2" s="2104"/>
      <c r="OUJ2" s="2104">
        <f>+'IN PHIẾU THU'!OUK2</f>
        <v>0</v>
      </c>
      <c r="OUK2" s="2104"/>
      <c r="OUL2" s="2104"/>
      <c r="OUM2" s="2104"/>
      <c r="OUN2" s="2104"/>
      <c r="OUO2" s="2104"/>
      <c r="OUP2" s="2104"/>
      <c r="OUQ2" s="2104"/>
      <c r="OUR2" s="2104">
        <f>+'IN PHIẾU THU'!OUS2</f>
        <v>0</v>
      </c>
      <c r="OUS2" s="2104"/>
      <c r="OUT2" s="2104"/>
      <c r="OUU2" s="2104"/>
      <c r="OUV2" s="2104"/>
      <c r="OUW2" s="2104"/>
      <c r="OUX2" s="2104"/>
      <c r="OUY2" s="2104"/>
      <c r="OUZ2" s="2104">
        <f>+'IN PHIẾU THU'!OVA2</f>
        <v>0</v>
      </c>
      <c r="OVA2" s="2104"/>
      <c r="OVB2" s="2104"/>
      <c r="OVC2" s="2104"/>
      <c r="OVD2" s="2104"/>
      <c r="OVE2" s="2104"/>
      <c r="OVF2" s="2104"/>
      <c r="OVG2" s="2104"/>
      <c r="OVH2" s="2104">
        <f>+'IN PHIẾU THU'!OVI2</f>
        <v>0</v>
      </c>
      <c r="OVI2" s="2104"/>
      <c r="OVJ2" s="2104"/>
      <c r="OVK2" s="2104"/>
      <c r="OVL2" s="2104"/>
      <c r="OVM2" s="2104"/>
      <c r="OVN2" s="2104"/>
      <c r="OVO2" s="2104"/>
      <c r="OVP2" s="2104">
        <f>+'IN PHIẾU THU'!OVQ2</f>
        <v>0</v>
      </c>
      <c r="OVQ2" s="2104"/>
      <c r="OVR2" s="2104"/>
      <c r="OVS2" s="2104"/>
      <c r="OVT2" s="2104"/>
      <c r="OVU2" s="2104"/>
      <c r="OVV2" s="2104"/>
      <c r="OVW2" s="2104"/>
      <c r="OVX2" s="2104">
        <f>+'IN PHIẾU THU'!OVY2</f>
        <v>0</v>
      </c>
      <c r="OVY2" s="2104"/>
      <c r="OVZ2" s="2104"/>
      <c r="OWA2" s="2104"/>
      <c r="OWB2" s="2104"/>
      <c r="OWC2" s="2104"/>
      <c r="OWD2" s="2104"/>
      <c r="OWE2" s="2104"/>
      <c r="OWF2" s="2104">
        <f>+'IN PHIẾU THU'!OWG2</f>
        <v>0</v>
      </c>
      <c r="OWG2" s="2104"/>
      <c r="OWH2" s="2104"/>
      <c r="OWI2" s="2104"/>
      <c r="OWJ2" s="2104"/>
      <c r="OWK2" s="2104"/>
      <c r="OWL2" s="2104"/>
      <c r="OWM2" s="2104"/>
      <c r="OWN2" s="2104">
        <f>+'IN PHIẾU THU'!OWO2</f>
        <v>0</v>
      </c>
      <c r="OWO2" s="2104"/>
      <c r="OWP2" s="2104"/>
      <c r="OWQ2" s="2104"/>
      <c r="OWR2" s="2104"/>
      <c r="OWS2" s="2104"/>
      <c r="OWT2" s="2104"/>
      <c r="OWU2" s="2104"/>
      <c r="OWV2" s="2104">
        <f>+'IN PHIẾU THU'!OWW2</f>
        <v>0</v>
      </c>
      <c r="OWW2" s="2104"/>
      <c r="OWX2" s="2104"/>
      <c r="OWY2" s="2104"/>
      <c r="OWZ2" s="2104"/>
      <c r="OXA2" s="2104"/>
      <c r="OXB2" s="2104"/>
      <c r="OXC2" s="2104"/>
      <c r="OXD2" s="2104">
        <f>+'IN PHIẾU THU'!OXE2</f>
        <v>0</v>
      </c>
      <c r="OXE2" s="2104"/>
      <c r="OXF2" s="2104"/>
      <c r="OXG2" s="2104"/>
      <c r="OXH2" s="2104"/>
      <c r="OXI2" s="2104"/>
      <c r="OXJ2" s="2104"/>
      <c r="OXK2" s="2104"/>
      <c r="OXL2" s="2104">
        <f>+'IN PHIẾU THU'!OXM2</f>
        <v>0</v>
      </c>
      <c r="OXM2" s="2104"/>
      <c r="OXN2" s="2104"/>
      <c r="OXO2" s="2104"/>
      <c r="OXP2" s="2104"/>
      <c r="OXQ2" s="2104"/>
      <c r="OXR2" s="2104"/>
      <c r="OXS2" s="2104"/>
      <c r="OXT2" s="2104">
        <f>+'IN PHIẾU THU'!OXU2</f>
        <v>0</v>
      </c>
      <c r="OXU2" s="2104"/>
      <c r="OXV2" s="2104"/>
      <c r="OXW2" s="2104"/>
      <c r="OXX2" s="2104"/>
      <c r="OXY2" s="2104"/>
      <c r="OXZ2" s="2104"/>
      <c r="OYA2" s="2104"/>
      <c r="OYB2" s="2104">
        <f>+'IN PHIẾU THU'!OYC2</f>
        <v>0</v>
      </c>
      <c r="OYC2" s="2104"/>
      <c r="OYD2" s="2104"/>
      <c r="OYE2" s="2104"/>
      <c r="OYF2" s="2104"/>
      <c r="OYG2" s="2104"/>
      <c r="OYH2" s="2104"/>
      <c r="OYI2" s="2104"/>
      <c r="OYJ2" s="2104">
        <f>+'IN PHIẾU THU'!OYK2</f>
        <v>0</v>
      </c>
      <c r="OYK2" s="2104"/>
      <c r="OYL2" s="2104"/>
      <c r="OYM2" s="2104"/>
      <c r="OYN2" s="2104"/>
      <c r="OYO2" s="2104"/>
      <c r="OYP2" s="2104"/>
      <c r="OYQ2" s="2104"/>
      <c r="OYR2" s="2104">
        <f>+'IN PHIẾU THU'!OYS2</f>
        <v>0</v>
      </c>
      <c r="OYS2" s="2104"/>
      <c r="OYT2" s="2104"/>
      <c r="OYU2" s="2104"/>
      <c r="OYV2" s="2104"/>
      <c r="OYW2" s="2104"/>
      <c r="OYX2" s="2104"/>
      <c r="OYY2" s="2104"/>
      <c r="OYZ2" s="2104">
        <f>+'IN PHIẾU THU'!OZA2</f>
        <v>0</v>
      </c>
      <c r="OZA2" s="2104"/>
      <c r="OZB2" s="2104"/>
      <c r="OZC2" s="2104"/>
      <c r="OZD2" s="2104"/>
      <c r="OZE2" s="2104"/>
      <c r="OZF2" s="2104"/>
      <c r="OZG2" s="2104"/>
      <c r="OZH2" s="2104">
        <f>+'IN PHIẾU THU'!OZI2</f>
        <v>0</v>
      </c>
      <c r="OZI2" s="2104"/>
      <c r="OZJ2" s="2104"/>
      <c r="OZK2" s="2104"/>
      <c r="OZL2" s="2104"/>
      <c r="OZM2" s="2104"/>
      <c r="OZN2" s="2104"/>
      <c r="OZO2" s="2104"/>
      <c r="OZP2" s="2104">
        <f>+'IN PHIẾU THU'!OZQ2</f>
        <v>0</v>
      </c>
      <c r="OZQ2" s="2104"/>
      <c r="OZR2" s="2104"/>
      <c r="OZS2" s="2104"/>
      <c r="OZT2" s="2104"/>
      <c r="OZU2" s="2104"/>
      <c r="OZV2" s="2104"/>
      <c r="OZW2" s="2104"/>
      <c r="OZX2" s="2104">
        <f>+'IN PHIẾU THU'!OZY2</f>
        <v>0</v>
      </c>
      <c r="OZY2" s="2104"/>
      <c r="OZZ2" s="2104"/>
      <c r="PAA2" s="2104"/>
      <c r="PAB2" s="2104"/>
      <c r="PAC2" s="2104"/>
      <c r="PAD2" s="2104"/>
      <c r="PAE2" s="2104"/>
      <c r="PAF2" s="2104">
        <f>+'IN PHIẾU THU'!PAG2</f>
        <v>0</v>
      </c>
      <c r="PAG2" s="2104"/>
      <c r="PAH2" s="2104"/>
      <c r="PAI2" s="2104"/>
      <c r="PAJ2" s="2104"/>
      <c r="PAK2" s="2104"/>
      <c r="PAL2" s="2104"/>
      <c r="PAM2" s="2104"/>
      <c r="PAN2" s="2104">
        <f>+'IN PHIẾU THU'!PAO2</f>
        <v>0</v>
      </c>
      <c r="PAO2" s="2104"/>
      <c r="PAP2" s="2104"/>
      <c r="PAQ2" s="2104"/>
      <c r="PAR2" s="2104"/>
      <c r="PAS2" s="2104"/>
      <c r="PAT2" s="2104"/>
      <c r="PAU2" s="2104"/>
      <c r="PAV2" s="2104">
        <f>+'IN PHIẾU THU'!PAW2</f>
        <v>0</v>
      </c>
      <c r="PAW2" s="2104"/>
      <c r="PAX2" s="2104"/>
      <c r="PAY2" s="2104"/>
      <c r="PAZ2" s="2104"/>
      <c r="PBA2" s="2104"/>
      <c r="PBB2" s="2104"/>
      <c r="PBC2" s="2104"/>
      <c r="PBD2" s="2104">
        <f>+'IN PHIẾU THU'!PBE2</f>
        <v>0</v>
      </c>
      <c r="PBE2" s="2104"/>
      <c r="PBF2" s="2104"/>
      <c r="PBG2" s="2104"/>
      <c r="PBH2" s="2104"/>
      <c r="PBI2" s="2104"/>
      <c r="PBJ2" s="2104"/>
      <c r="PBK2" s="2104"/>
      <c r="PBL2" s="2104">
        <f>+'IN PHIẾU THU'!PBM2</f>
        <v>0</v>
      </c>
      <c r="PBM2" s="2104"/>
      <c r="PBN2" s="2104"/>
      <c r="PBO2" s="2104"/>
      <c r="PBP2" s="2104"/>
      <c r="PBQ2" s="2104"/>
      <c r="PBR2" s="2104"/>
      <c r="PBS2" s="2104"/>
      <c r="PBT2" s="2104">
        <f>+'IN PHIẾU THU'!PBU2</f>
        <v>0</v>
      </c>
      <c r="PBU2" s="2104"/>
      <c r="PBV2" s="2104"/>
      <c r="PBW2" s="2104"/>
      <c r="PBX2" s="2104"/>
      <c r="PBY2" s="2104"/>
      <c r="PBZ2" s="2104"/>
      <c r="PCA2" s="2104"/>
      <c r="PCB2" s="2104">
        <f>+'IN PHIẾU THU'!PCC2</f>
        <v>0</v>
      </c>
      <c r="PCC2" s="2104"/>
      <c r="PCD2" s="2104"/>
      <c r="PCE2" s="2104"/>
      <c r="PCF2" s="2104"/>
      <c r="PCG2" s="2104"/>
      <c r="PCH2" s="2104"/>
      <c r="PCI2" s="2104"/>
      <c r="PCJ2" s="2104">
        <f>+'IN PHIẾU THU'!PCK2</f>
        <v>0</v>
      </c>
      <c r="PCK2" s="2104"/>
      <c r="PCL2" s="2104"/>
      <c r="PCM2" s="2104"/>
      <c r="PCN2" s="2104"/>
      <c r="PCO2" s="2104"/>
      <c r="PCP2" s="2104"/>
      <c r="PCQ2" s="2104"/>
      <c r="PCR2" s="2104">
        <f>+'IN PHIẾU THU'!PCS2</f>
        <v>0</v>
      </c>
      <c r="PCS2" s="2104"/>
      <c r="PCT2" s="2104"/>
      <c r="PCU2" s="2104"/>
      <c r="PCV2" s="2104"/>
      <c r="PCW2" s="2104"/>
      <c r="PCX2" s="2104"/>
      <c r="PCY2" s="2104"/>
      <c r="PCZ2" s="2104">
        <f>+'IN PHIẾU THU'!PDA2</f>
        <v>0</v>
      </c>
      <c r="PDA2" s="2104"/>
      <c r="PDB2" s="2104"/>
      <c r="PDC2" s="2104"/>
      <c r="PDD2" s="2104"/>
      <c r="PDE2" s="2104"/>
      <c r="PDF2" s="2104"/>
      <c r="PDG2" s="2104"/>
      <c r="PDH2" s="2104">
        <f>+'IN PHIẾU THU'!PDI2</f>
        <v>0</v>
      </c>
      <c r="PDI2" s="2104"/>
      <c r="PDJ2" s="2104"/>
      <c r="PDK2" s="2104"/>
      <c r="PDL2" s="2104"/>
      <c r="PDM2" s="2104"/>
      <c r="PDN2" s="2104"/>
      <c r="PDO2" s="2104"/>
      <c r="PDP2" s="2104">
        <f>+'IN PHIẾU THU'!PDQ2</f>
        <v>0</v>
      </c>
      <c r="PDQ2" s="2104"/>
      <c r="PDR2" s="2104"/>
      <c r="PDS2" s="2104"/>
      <c r="PDT2" s="2104"/>
      <c r="PDU2" s="2104"/>
      <c r="PDV2" s="2104"/>
      <c r="PDW2" s="2104"/>
      <c r="PDX2" s="2104">
        <f>+'IN PHIẾU THU'!PDY2</f>
        <v>0</v>
      </c>
      <c r="PDY2" s="2104"/>
      <c r="PDZ2" s="2104"/>
      <c r="PEA2" s="2104"/>
      <c r="PEB2" s="2104"/>
      <c r="PEC2" s="2104"/>
      <c r="PED2" s="2104"/>
      <c r="PEE2" s="2104"/>
      <c r="PEF2" s="2104">
        <f>+'IN PHIẾU THU'!PEG2</f>
        <v>0</v>
      </c>
      <c r="PEG2" s="2104"/>
      <c r="PEH2" s="2104"/>
      <c r="PEI2" s="2104"/>
      <c r="PEJ2" s="2104"/>
      <c r="PEK2" s="2104"/>
      <c r="PEL2" s="2104"/>
      <c r="PEM2" s="2104"/>
      <c r="PEN2" s="2104">
        <f>+'IN PHIẾU THU'!PEO2</f>
        <v>0</v>
      </c>
      <c r="PEO2" s="2104"/>
      <c r="PEP2" s="2104"/>
      <c r="PEQ2" s="2104"/>
      <c r="PER2" s="2104"/>
      <c r="PES2" s="2104"/>
      <c r="PET2" s="2104"/>
      <c r="PEU2" s="2104"/>
      <c r="PEV2" s="2104">
        <f>+'IN PHIẾU THU'!PEW2</f>
        <v>0</v>
      </c>
      <c r="PEW2" s="2104"/>
      <c r="PEX2" s="2104"/>
      <c r="PEY2" s="2104"/>
      <c r="PEZ2" s="2104"/>
      <c r="PFA2" s="2104"/>
      <c r="PFB2" s="2104"/>
      <c r="PFC2" s="2104"/>
      <c r="PFD2" s="2104">
        <f>+'IN PHIẾU THU'!PFE2</f>
        <v>0</v>
      </c>
      <c r="PFE2" s="2104"/>
      <c r="PFF2" s="2104"/>
      <c r="PFG2" s="2104"/>
      <c r="PFH2" s="2104"/>
      <c r="PFI2" s="2104"/>
      <c r="PFJ2" s="2104"/>
      <c r="PFK2" s="2104"/>
      <c r="PFL2" s="2104">
        <f>+'IN PHIẾU THU'!PFM2</f>
        <v>0</v>
      </c>
      <c r="PFM2" s="2104"/>
      <c r="PFN2" s="2104"/>
      <c r="PFO2" s="2104"/>
      <c r="PFP2" s="2104"/>
      <c r="PFQ2" s="2104"/>
      <c r="PFR2" s="2104"/>
      <c r="PFS2" s="2104"/>
      <c r="PFT2" s="2104">
        <f>+'IN PHIẾU THU'!PFU2</f>
        <v>0</v>
      </c>
      <c r="PFU2" s="2104"/>
      <c r="PFV2" s="2104"/>
      <c r="PFW2" s="2104"/>
      <c r="PFX2" s="2104"/>
      <c r="PFY2" s="2104"/>
      <c r="PFZ2" s="2104"/>
      <c r="PGA2" s="2104"/>
      <c r="PGB2" s="2104">
        <f>+'IN PHIẾU THU'!PGC2</f>
        <v>0</v>
      </c>
      <c r="PGC2" s="2104"/>
      <c r="PGD2" s="2104"/>
      <c r="PGE2" s="2104"/>
      <c r="PGF2" s="2104"/>
      <c r="PGG2" s="2104"/>
      <c r="PGH2" s="2104"/>
      <c r="PGI2" s="2104"/>
      <c r="PGJ2" s="2104">
        <f>+'IN PHIẾU THU'!PGK2</f>
        <v>0</v>
      </c>
      <c r="PGK2" s="2104"/>
      <c r="PGL2" s="2104"/>
      <c r="PGM2" s="2104"/>
      <c r="PGN2" s="2104"/>
      <c r="PGO2" s="2104"/>
      <c r="PGP2" s="2104"/>
      <c r="PGQ2" s="2104"/>
      <c r="PGR2" s="2104">
        <f>+'IN PHIẾU THU'!PGS2</f>
        <v>0</v>
      </c>
      <c r="PGS2" s="2104"/>
      <c r="PGT2" s="2104"/>
      <c r="PGU2" s="2104"/>
      <c r="PGV2" s="2104"/>
      <c r="PGW2" s="2104"/>
      <c r="PGX2" s="2104"/>
      <c r="PGY2" s="2104"/>
      <c r="PGZ2" s="2104">
        <f>+'IN PHIẾU THU'!PHA2</f>
        <v>0</v>
      </c>
      <c r="PHA2" s="2104"/>
      <c r="PHB2" s="2104"/>
      <c r="PHC2" s="2104"/>
      <c r="PHD2" s="2104"/>
      <c r="PHE2" s="2104"/>
      <c r="PHF2" s="2104"/>
      <c r="PHG2" s="2104"/>
      <c r="PHH2" s="2104">
        <f>+'IN PHIẾU THU'!PHI2</f>
        <v>0</v>
      </c>
      <c r="PHI2" s="2104"/>
      <c r="PHJ2" s="2104"/>
      <c r="PHK2" s="2104"/>
      <c r="PHL2" s="2104"/>
      <c r="PHM2" s="2104"/>
      <c r="PHN2" s="2104"/>
      <c r="PHO2" s="2104"/>
      <c r="PHP2" s="2104">
        <f>+'IN PHIẾU THU'!PHQ2</f>
        <v>0</v>
      </c>
      <c r="PHQ2" s="2104"/>
      <c r="PHR2" s="2104"/>
      <c r="PHS2" s="2104"/>
      <c r="PHT2" s="2104"/>
      <c r="PHU2" s="2104"/>
      <c r="PHV2" s="2104"/>
      <c r="PHW2" s="2104"/>
      <c r="PHX2" s="2104">
        <f>+'IN PHIẾU THU'!PHY2</f>
        <v>0</v>
      </c>
      <c r="PHY2" s="2104"/>
      <c r="PHZ2" s="2104"/>
      <c r="PIA2" s="2104"/>
      <c r="PIB2" s="2104"/>
      <c r="PIC2" s="2104"/>
      <c r="PID2" s="2104"/>
      <c r="PIE2" s="2104"/>
      <c r="PIF2" s="2104">
        <f>+'IN PHIẾU THU'!PIG2</f>
        <v>0</v>
      </c>
      <c r="PIG2" s="2104"/>
      <c r="PIH2" s="2104"/>
      <c r="PII2" s="2104"/>
      <c r="PIJ2" s="2104"/>
      <c r="PIK2" s="2104"/>
      <c r="PIL2" s="2104"/>
      <c r="PIM2" s="2104"/>
      <c r="PIN2" s="2104">
        <f>+'IN PHIẾU THU'!PIO2</f>
        <v>0</v>
      </c>
      <c r="PIO2" s="2104"/>
      <c r="PIP2" s="2104"/>
      <c r="PIQ2" s="2104"/>
      <c r="PIR2" s="2104"/>
      <c r="PIS2" s="2104"/>
      <c r="PIT2" s="2104"/>
      <c r="PIU2" s="2104"/>
      <c r="PIV2" s="2104">
        <f>+'IN PHIẾU THU'!PIW2</f>
        <v>0</v>
      </c>
      <c r="PIW2" s="2104"/>
      <c r="PIX2" s="2104"/>
      <c r="PIY2" s="2104"/>
      <c r="PIZ2" s="2104"/>
      <c r="PJA2" s="2104"/>
      <c r="PJB2" s="2104"/>
      <c r="PJC2" s="2104"/>
      <c r="PJD2" s="2104">
        <f>+'IN PHIẾU THU'!PJE2</f>
        <v>0</v>
      </c>
      <c r="PJE2" s="2104"/>
      <c r="PJF2" s="2104"/>
      <c r="PJG2" s="2104"/>
      <c r="PJH2" s="2104"/>
      <c r="PJI2" s="2104"/>
      <c r="PJJ2" s="2104"/>
      <c r="PJK2" s="2104"/>
      <c r="PJL2" s="2104">
        <f>+'IN PHIẾU THU'!PJM2</f>
        <v>0</v>
      </c>
      <c r="PJM2" s="2104"/>
      <c r="PJN2" s="2104"/>
      <c r="PJO2" s="2104"/>
      <c r="PJP2" s="2104"/>
      <c r="PJQ2" s="2104"/>
      <c r="PJR2" s="2104"/>
      <c r="PJS2" s="2104"/>
      <c r="PJT2" s="2104">
        <f>+'IN PHIẾU THU'!PJU2</f>
        <v>0</v>
      </c>
      <c r="PJU2" s="2104"/>
      <c r="PJV2" s="2104"/>
      <c r="PJW2" s="2104"/>
      <c r="PJX2" s="2104"/>
      <c r="PJY2" s="2104"/>
      <c r="PJZ2" s="2104"/>
      <c r="PKA2" s="2104"/>
      <c r="PKB2" s="2104">
        <f>+'IN PHIẾU THU'!PKC2</f>
        <v>0</v>
      </c>
      <c r="PKC2" s="2104"/>
      <c r="PKD2" s="2104"/>
      <c r="PKE2" s="2104"/>
      <c r="PKF2" s="2104"/>
      <c r="PKG2" s="2104"/>
      <c r="PKH2" s="2104"/>
      <c r="PKI2" s="2104"/>
      <c r="PKJ2" s="2104">
        <f>+'IN PHIẾU THU'!PKK2</f>
        <v>0</v>
      </c>
      <c r="PKK2" s="2104"/>
      <c r="PKL2" s="2104"/>
      <c r="PKM2" s="2104"/>
      <c r="PKN2" s="2104"/>
      <c r="PKO2" s="2104"/>
      <c r="PKP2" s="2104"/>
      <c r="PKQ2" s="2104"/>
      <c r="PKR2" s="2104">
        <f>+'IN PHIẾU THU'!PKS2</f>
        <v>0</v>
      </c>
      <c r="PKS2" s="2104"/>
      <c r="PKT2" s="2104"/>
      <c r="PKU2" s="2104"/>
      <c r="PKV2" s="2104"/>
      <c r="PKW2" s="2104"/>
      <c r="PKX2" s="2104"/>
      <c r="PKY2" s="2104"/>
      <c r="PKZ2" s="2104">
        <f>+'IN PHIẾU THU'!PLA2</f>
        <v>0</v>
      </c>
      <c r="PLA2" s="2104"/>
      <c r="PLB2" s="2104"/>
      <c r="PLC2" s="2104"/>
      <c r="PLD2" s="2104"/>
      <c r="PLE2" s="2104"/>
      <c r="PLF2" s="2104"/>
      <c r="PLG2" s="2104"/>
      <c r="PLH2" s="2104">
        <f>+'IN PHIẾU THU'!PLI2</f>
        <v>0</v>
      </c>
      <c r="PLI2" s="2104"/>
      <c r="PLJ2" s="2104"/>
      <c r="PLK2" s="2104"/>
      <c r="PLL2" s="2104"/>
      <c r="PLM2" s="2104"/>
      <c r="PLN2" s="2104"/>
      <c r="PLO2" s="2104"/>
      <c r="PLP2" s="2104">
        <f>+'IN PHIẾU THU'!PLQ2</f>
        <v>0</v>
      </c>
      <c r="PLQ2" s="2104"/>
      <c r="PLR2" s="2104"/>
      <c r="PLS2" s="2104"/>
      <c r="PLT2" s="2104"/>
      <c r="PLU2" s="2104"/>
      <c r="PLV2" s="2104"/>
      <c r="PLW2" s="2104"/>
      <c r="PLX2" s="2104">
        <f>+'IN PHIẾU THU'!PLY2</f>
        <v>0</v>
      </c>
      <c r="PLY2" s="2104"/>
      <c r="PLZ2" s="2104"/>
      <c r="PMA2" s="2104"/>
      <c r="PMB2" s="2104"/>
      <c r="PMC2" s="2104"/>
      <c r="PMD2" s="2104"/>
      <c r="PME2" s="2104"/>
      <c r="PMF2" s="2104">
        <f>+'IN PHIẾU THU'!PMG2</f>
        <v>0</v>
      </c>
      <c r="PMG2" s="2104"/>
      <c r="PMH2" s="2104"/>
      <c r="PMI2" s="2104"/>
      <c r="PMJ2" s="2104"/>
      <c r="PMK2" s="2104"/>
      <c r="PML2" s="2104"/>
      <c r="PMM2" s="2104"/>
      <c r="PMN2" s="2104">
        <f>+'IN PHIẾU THU'!PMO2</f>
        <v>0</v>
      </c>
      <c r="PMO2" s="2104"/>
      <c r="PMP2" s="2104"/>
      <c r="PMQ2" s="2104"/>
      <c r="PMR2" s="2104"/>
      <c r="PMS2" s="2104"/>
      <c r="PMT2" s="2104"/>
      <c r="PMU2" s="2104"/>
      <c r="PMV2" s="2104">
        <f>+'IN PHIẾU THU'!PMW2</f>
        <v>0</v>
      </c>
      <c r="PMW2" s="2104"/>
      <c r="PMX2" s="2104"/>
      <c r="PMY2" s="2104"/>
      <c r="PMZ2" s="2104"/>
      <c r="PNA2" s="2104"/>
      <c r="PNB2" s="2104"/>
      <c r="PNC2" s="2104"/>
      <c r="PND2" s="2104">
        <f>+'IN PHIẾU THU'!PNE2</f>
        <v>0</v>
      </c>
      <c r="PNE2" s="2104"/>
      <c r="PNF2" s="2104"/>
      <c r="PNG2" s="2104"/>
      <c r="PNH2" s="2104"/>
      <c r="PNI2" s="2104"/>
      <c r="PNJ2" s="2104"/>
      <c r="PNK2" s="2104"/>
      <c r="PNL2" s="2104">
        <f>+'IN PHIẾU THU'!PNM2</f>
        <v>0</v>
      </c>
      <c r="PNM2" s="2104"/>
      <c r="PNN2" s="2104"/>
      <c r="PNO2" s="2104"/>
      <c r="PNP2" s="2104"/>
      <c r="PNQ2" s="2104"/>
      <c r="PNR2" s="2104"/>
      <c r="PNS2" s="2104"/>
      <c r="PNT2" s="2104">
        <f>+'IN PHIẾU THU'!PNU2</f>
        <v>0</v>
      </c>
      <c r="PNU2" s="2104"/>
      <c r="PNV2" s="2104"/>
      <c r="PNW2" s="2104"/>
      <c r="PNX2" s="2104"/>
      <c r="PNY2" s="2104"/>
      <c r="PNZ2" s="2104"/>
      <c r="POA2" s="2104"/>
      <c r="POB2" s="2104">
        <f>+'IN PHIẾU THU'!POC2</f>
        <v>0</v>
      </c>
      <c r="POC2" s="2104"/>
      <c r="POD2" s="2104"/>
      <c r="POE2" s="2104"/>
      <c r="POF2" s="2104"/>
      <c r="POG2" s="2104"/>
      <c r="POH2" s="2104"/>
      <c r="POI2" s="2104"/>
      <c r="POJ2" s="2104">
        <f>+'IN PHIẾU THU'!POK2</f>
        <v>0</v>
      </c>
      <c r="POK2" s="2104"/>
      <c r="POL2" s="2104"/>
      <c r="POM2" s="2104"/>
      <c r="PON2" s="2104"/>
      <c r="POO2" s="2104"/>
      <c r="POP2" s="2104"/>
      <c r="POQ2" s="2104"/>
      <c r="POR2" s="2104">
        <f>+'IN PHIẾU THU'!POS2</f>
        <v>0</v>
      </c>
      <c r="POS2" s="2104"/>
      <c r="POT2" s="2104"/>
      <c r="POU2" s="2104"/>
      <c r="POV2" s="2104"/>
      <c r="POW2" s="2104"/>
      <c r="POX2" s="2104"/>
      <c r="POY2" s="2104"/>
      <c r="POZ2" s="2104">
        <f>+'IN PHIẾU THU'!PPA2</f>
        <v>0</v>
      </c>
      <c r="PPA2" s="2104"/>
      <c r="PPB2" s="2104"/>
      <c r="PPC2" s="2104"/>
      <c r="PPD2" s="2104"/>
      <c r="PPE2" s="2104"/>
      <c r="PPF2" s="2104"/>
      <c r="PPG2" s="2104"/>
      <c r="PPH2" s="2104">
        <f>+'IN PHIẾU THU'!PPI2</f>
        <v>0</v>
      </c>
      <c r="PPI2" s="2104"/>
      <c r="PPJ2" s="2104"/>
      <c r="PPK2" s="2104"/>
      <c r="PPL2" s="2104"/>
      <c r="PPM2" s="2104"/>
      <c r="PPN2" s="2104"/>
      <c r="PPO2" s="2104"/>
      <c r="PPP2" s="2104">
        <f>+'IN PHIẾU THU'!PPQ2</f>
        <v>0</v>
      </c>
      <c r="PPQ2" s="2104"/>
      <c r="PPR2" s="2104"/>
      <c r="PPS2" s="2104"/>
      <c r="PPT2" s="2104"/>
      <c r="PPU2" s="2104"/>
      <c r="PPV2" s="2104"/>
      <c r="PPW2" s="2104"/>
      <c r="PPX2" s="2104">
        <f>+'IN PHIẾU THU'!PPY2</f>
        <v>0</v>
      </c>
      <c r="PPY2" s="2104"/>
      <c r="PPZ2" s="2104"/>
      <c r="PQA2" s="2104"/>
      <c r="PQB2" s="2104"/>
      <c r="PQC2" s="2104"/>
      <c r="PQD2" s="2104"/>
      <c r="PQE2" s="2104"/>
      <c r="PQF2" s="2104">
        <f>+'IN PHIẾU THU'!PQG2</f>
        <v>0</v>
      </c>
      <c r="PQG2" s="2104"/>
      <c r="PQH2" s="2104"/>
      <c r="PQI2" s="2104"/>
      <c r="PQJ2" s="2104"/>
      <c r="PQK2" s="2104"/>
      <c r="PQL2" s="2104"/>
      <c r="PQM2" s="2104"/>
      <c r="PQN2" s="2104">
        <f>+'IN PHIẾU THU'!PQO2</f>
        <v>0</v>
      </c>
      <c r="PQO2" s="2104"/>
      <c r="PQP2" s="2104"/>
      <c r="PQQ2" s="2104"/>
      <c r="PQR2" s="2104"/>
      <c r="PQS2" s="2104"/>
      <c r="PQT2" s="2104"/>
      <c r="PQU2" s="2104"/>
      <c r="PQV2" s="2104">
        <f>+'IN PHIẾU THU'!PQW2</f>
        <v>0</v>
      </c>
      <c r="PQW2" s="2104"/>
      <c r="PQX2" s="2104"/>
      <c r="PQY2" s="2104"/>
      <c r="PQZ2" s="2104"/>
      <c r="PRA2" s="2104"/>
      <c r="PRB2" s="2104"/>
      <c r="PRC2" s="2104"/>
      <c r="PRD2" s="2104">
        <f>+'IN PHIẾU THU'!PRE2</f>
        <v>0</v>
      </c>
      <c r="PRE2" s="2104"/>
      <c r="PRF2" s="2104"/>
      <c r="PRG2" s="2104"/>
      <c r="PRH2" s="2104"/>
      <c r="PRI2" s="2104"/>
      <c r="PRJ2" s="2104"/>
      <c r="PRK2" s="2104"/>
      <c r="PRL2" s="2104">
        <f>+'IN PHIẾU THU'!PRM2</f>
        <v>0</v>
      </c>
      <c r="PRM2" s="2104"/>
      <c r="PRN2" s="2104"/>
      <c r="PRO2" s="2104"/>
      <c r="PRP2" s="2104"/>
      <c r="PRQ2" s="2104"/>
      <c r="PRR2" s="2104"/>
      <c r="PRS2" s="2104"/>
      <c r="PRT2" s="2104">
        <f>+'IN PHIẾU THU'!PRU2</f>
        <v>0</v>
      </c>
      <c r="PRU2" s="2104"/>
      <c r="PRV2" s="2104"/>
      <c r="PRW2" s="2104"/>
      <c r="PRX2" s="2104"/>
      <c r="PRY2" s="2104"/>
      <c r="PRZ2" s="2104"/>
      <c r="PSA2" s="2104"/>
      <c r="PSB2" s="2104">
        <f>+'IN PHIẾU THU'!PSC2</f>
        <v>0</v>
      </c>
      <c r="PSC2" s="2104"/>
      <c r="PSD2" s="2104"/>
      <c r="PSE2" s="2104"/>
      <c r="PSF2" s="2104"/>
      <c r="PSG2" s="2104"/>
      <c r="PSH2" s="2104"/>
      <c r="PSI2" s="2104"/>
      <c r="PSJ2" s="2104">
        <f>+'IN PHIẾU THU'!PSK2</f>
        <v>0</v>
      </c>
      <c r="PSK2" s="2104"/>
      <c r="PSL2" s="2104"/>
      <c r="PSM2" s="2104"/>
      <c r="PSN2" s="2104"/>
      <c r="PSO2" s="2104"/>
      <c r="PSP2" s="2104"/>
      <c r="PSQ2" s="2104"/>
      <c r="PSR2" s="2104">
        <f>+'IN PHIẾU THU'!PSS2</f>
        <v>0</v>
      </c>
      <c r="PSS2" s="2104"/>
      <c r="PST2" s="2104"/>
      <c r="PSU2" s="2104"/>
      <c r="PSV2" s="2104"/>
      <c r="PSW2" s="2104"/>
      <c r="PSX2" s="2104"/>
      <c r="PSY2" s="2104"/>
      <c r="PSZ2" s="2104">
        <f>+'IN PHIẾU THU'!PTA2</f>
        <v>0</v>
      </c>
      <c r="PTA2" s="2104"/>
      <c r="PTB2" s="2104"/>
      <c r="PTC2" s="2104"/>
      <c r="PTD2" s="2104"/>
      <c r="PTE2" s="2104"/>
      <c r="PTF2" s="2104"/>
      <c r="PTG2" s="2104"/>
      <c r="PTH2" s="2104">
        <f>+'IN PHIẾU THU'!PTI2</f>
        <v>0</v>
      </c>
      <c r="PTI2" s="2104"/>
      <c r="PTJ2" s="2104"/>
      <c r="PTK2" s="2104"/>
      <c r="PTL2" s="2104"/>
      <c r="PTM2" s="2104"/>
      <c r="PTN2" s="2104"/>
      <c r="PTO2" s="2104"/>
      <c r="PTP2" s="2104">
        <f>+'IN PHIẾU THU'!PTQ2</f>
        <v>0</v>
      </c>
      <c r="PTQ2" s="2104"/>
      <c r="PTR2" s="2104"/>
      <c r="PTS2" s="2104"/>
      <c r="PTT2" s="2104"/>
      <c r="PTU2" s="2104"/>
      <c r="PTV2" s="2104"/>
      <c r="PTW2" s="2104"/>
      <c r="PTX2" s="2104">
        <f>+'IN PHIẾU THU'!PTY2</f>
        <v>0</v>
      </c>
      <c r="PTY2" s="2104"/>
      <c r="PTZ2" s="2104"/>
      <c r="PUA2" s="2104"/>
      <c r="PUB2" s="2104"/>
      <c r="PUC2" s="2104"/>
      <c r="PUD2" s="2104"/>
      <c r="PUE2" s="2104"/>
      <c r="PUF2" s="2104">
        <f>+'IN PHIẾU THU'!PUG2</f>
        <v>0</v>
      </c>
      <c r="PUG2" s="2104"/>
      <c r="PUH2" s="2104"/>
      <c r="PUI2" s="2104"/>
      <c r="PUJ2" s="2104"/>
      <c r="PUK2" s="2104"/>
      <c r="PUL2" s="2104"/>
      <c r="PUM2" s="2104"/>
      <c r="PUN2" s="2104">
        <f>+'IN PHIẾU THU'!PUO2</f>
        <v>0</v>
      </c>
      <c r="PUO2" s="2104"/>
      <c r="PUP2" s="2104"/>
      <c r="PUQ2" s="2104"/>
      <c r="PUR2" s="2104"/>
      <c r="PUS2" s="2104"/>
      <c r="PUT2" s="2104"/>
      <c r="PUU2" s="2104"/>
      <c r="PUV2" s="2104">
        <f>+'IN PHIẾU THU'!PUW2</f>
        <v>0</v>
      </c>
      <c r="PUW2" s="2104"/>
      <c r="PUX2" s="2104"/>
      <c r="PUY2" s="2104"/>
      <c r="PUZ2" s="2104"/>
      <c r="PVA2" s="2104"/>
      <c r="PVB2" s="2104"/>
      <c r="PVC2" s="2104"/>
      <c r="PVD2" s="2104">
        <f>+'IN PHIẾU THU'!PVE2</f>
        <v>0</v>
      </c>
      <c r="PVE2" s="2104"/>
      <c r="PVF2" s="2104"/>
      <c r="PVG2" s="2104"/>
      <c r="PVH2" s="2104"/>
      <c r="PVI2" s="2104"/>
      <c r="PVJ2" s="2104"/>
      <c r="PVK2" s="2104"/>
      <c r="PVL2" s="2104">
        <f>+'IN PHIẾU THU'!PVM2</f>
        <v>0</v>
      </c>
      <c r="PVM2" s="2104"/>
      <c r="PVN2" s="2104"/>
      <c r="PVO2" s="2104"/>
      <c r="PVP2" s="2104"/>
      <c r="PVQ2" s="2104"/>
      <c r="PVR2" s="2104"/>
      <c r="PVS2" s="2104"/>
      <c r="PVT2" s="2104">
        <f>+'IN PHIẾU THU'!PVU2</f>
        <v>0</v>
      </c>
      <c r="PVU2" s="2104"/>
      <c r="PVV2" s="2104"/>
      <c r="PVW2" s="2104"/>
      <c r="PVX2" s="2104"/>
      <c r="PVY2" s="2104"/>
      <c r="PVZ2" s="2104"/>
      <c r="PWA2" s="2104"/>
      <c r="PWB2" s="2104">
        <f>+'IN PHIẾU THU'!PWC2</f>
        <v>0</v>
      </c>
      <c r="PWC2" s="2104"/>
      <c r="PWD2" s="2104"/>
      <c r="PWE2" s="2104"/>
      <c r="PWF2" s="2104"/>
      <c r="PWG2" s="2104"/>
      <c r="PWH2" s="2104"/>
      <c r="PWI2" s="2104"/>
      <c r="PWJ2" s="2104">
        <f>+'IN PHIẾU THU'!PWK2</f>
        <v>0</v>
      </c>
      <c r="PWK2" s="2104"/>
      <c r="PWL2" s="2104"/>
      <c r="PWM2" s="2104"/>
      <c r="PWN2" s="2104"/>
      <c r="PWO2" s="2104"/>
      <c r="PWP2" s="2104"/>
      <c r="PWQ2" s="2104"/>
      <c r="PWR2" s="2104">
        <f>+'IN PHIẾU THU'!PWS2</f>
        <v>0</v>
      </c>
      <c r="PWS2" s="2104"/>
      <c r="PWT2" s="2104"/>
      <c r="PWU2" s="2104"/>
      <c r="PWV2" s="2104"/>
      <c r="PWW2" s="2104"/>
      <c r="PWX2" s="2104"/>
      <c r="PWY2" s="2104"/>
      <c r="PWZ2" s="2104">
        <f>+'IN PHIẾU THU'!PXA2</f>
        <v>0</v>
      </c>
      <c r="PXA2" s="2104"/>
      <c r="PXB2" s="2104"/>
      <c r="PXC2" s="2104"/>
      <c r="PXD2" s="2104"/>
      <c r="PXE2" s="2104"/>
      <c r="PXF2" s="2104"/>
      <c r="PXG2" s="2104"/>
      <c r="PXH2" s="2104">
        <f>+'IN PHIẾU THU'!PXI2</f>
        <v>0</v>
      </c>
      <c r="PXI2" s="2104"/>
      <c r="PXJ2" s="2104"/>
      <c r="PXK2" s="2104"/>
      <c r="PXL2" s="2104"/>
      <c r="PXM2" s="2104"/>
      <c r="PXN2" s="2104"/>
      <c r="PXO2" s="2104"/>
      <c r="PXP2" s="2104">
        <f>+'IN PHIẾU THU'!PXQ2</f>
        <v>0</v>
      </c>
      <c r="PXQ2" s="2104"/>
      <c r="PXR2" s="2104"/>
      <c r="PXS2" s="2104"/>
      <c r="PXT2" s="2104"/>
      <c r="PXU2" s="2104"/>
      <c r="PXV2" s="2104"/>
      <c r="PXW2" s="2104"/>
      <c r="PXX2" s="2104">
        <f>+'IN PHIẾU THU'!PXY2</f>
        <v>0</v>
      </c>
      <c r="PXY2" s="2104"/>
      <c r="PXZ2" s="2104"/>
      <c r="PYA2" s="2104"/>
      <c r="PYB2" s="2104"/>
      <c r="PYC2" s="2104"/>
      <c r="PYD2" s="2104"/>
      <c r="PYE2" s="2104"/>
      <c r="PYF2" s="2104">
        <f>+'IN PHIẾU THU'!PYG2</f>
        <v>0</v>
      </c>
      <c r="PYG2" s="2104"/>
      <c r="PYH2" s="2104"/>
      <c r="PYI2" s="2104"/>
      <c r="PYJ2" s="2104"/>
      <c r="PYK2" s="2104"/>
      <c r="PYL2" s="2104"/>
      <c r="PYM2" s="2104"/>
      <c r="PYN2" s="2104">
        <f>+'IN PHIẾU THU'!PYO2</f>
        <v>0</v>
      </c>
      <c r="PYO2" s="2104"/>
      <c r="PYP2" s="2104"/>
      <c r="PYQ2" s="2104"/>
      <c r="PYR2" s="2104"/>
      <c r="PYS2" s="2104"/>
      <c r="PYT2" s="2104"/>
      <c r="PYU2" s="2104"/>
      <c r="PYV2" s="2104">
        <f>+'IN PHIẾU THU'!PYW2</f>
        <v>0</v>
      </c>
      <c r="PYW2" s="2104"/>
      <c r="PYX2" s="2104"/>
      <c r="PYY2" s="2104"/>
      <c r="PYZ2" s="2104"/>
      <c r="PZA2" s="2104"/>
      <c r="PZB2" s="2104"/>
      <c r="PZC2" s="2104"/>
      <c r="PZD2" s="2104">
        <f>+'IN PHIẾU THU'!PZE2</f>
        <v>0</v>
      </c>
      <c r="PZE2" s="2104"/>
      <c r="PZF2" s="2104"/>
      <c r="PZG2" s="2104"/>
      <c r="PZH2" s="2104"/>
      <c r="PZI2" s="2104"/>
      <c r="PZJ2" s="2104"/>
      <c r="PZK2" s="2104"/>
      <c r="PZL2" s="2104">
        <f>+'IN PHIẾU THU'!PZM2</f>
        <v>0</v>
      </c>
      <c r="PZM2" s="2104"/>
      <c r="PZN2" s="2104"/>
      <c r="PZO2" s="2104"/>
      <c r="PZP2" s="2104"/>
      <c r="PZQ2" s="2104"/>
      <c r="PZR2" s="2104"/>
      <c r="PZS2" s="2104"/>
      <c r="PZT2" s="2104">
        <f>+'IN PHIẾU THU'!PZU2</f>
        <v>0</v>
      </c>
      <c r="PZU2" s="2104"/>
      <c r="PZV2" s="2104"/>
      <c r="PZW2" s="2104"/>
      <c r="PZX2" s="2104"/>
      <c r="PZY2" s="2104"/>
      <c r="PZZ2" s="2104"/>
      <c r="QAA2" s="2104"/>
      <c r="QAB2" s="2104">
        <f>+'IN PHIẾU THU'!QAC2</f>
        <v>0</v>
      </c>
      <c r="QAC2" s="2104"/>
      <c r="QAD2" s="2104"/>
      <c r="QAE2" s="2104"/>
      <c r="QAF2" s="2104"/>
      <c r="QAG2" s="2104"/>
      <c r="QAH2" s="2104"/>
      <c r="QAI2" s="2104"/>
      <c r="QAJ2" s="2104">
        <f>+'IN PHIẾU THU'!QAK2</f>
        <v>0</v>
      </c>
      <c r="QAK2" s="2104"/>
      <c r="QAL2" s="2104"/>
      <c r="QAM2" s="2104"/>
      <c r="QAN2" s="2104"/>
      <c r="QAO2" s="2104"/>
      <c r="QAP2" s="2104"/>
      <c r="QAQ2" s="2104"/>
      <c r="QAR2" s="2104">
        <f>+'IN PHIẾU THU'!QAS2</f>
        <v>0</v>
      </c>
      <c r="QAS2" s="2104"/>
      <c r="QAT2" s="2104"/>
      <c r="QAU2" s="2104"/>
      <c r="QAV2" s="2104"/>
      <c r="QAW2" s="2104"/>
      <c r="QAX2" s="2104"/>
      <c r="QAY2" s="2104"/>
      <c r="QAZ2" s="2104">
        <f>+'IN PHIẾU THU'!QBA2</f>
        <v>0</v>
      </c>
      <c r="QBA2" s="2104"/>
      <c r="QBB2" s="2104"/>
      <c r="QBC2" s="2104"/>
      <c r="QBD2" s="2104"/>
      <c r="QBE2" s="2104"/>
      <c r="QBF2" s="2104"/>
      <c r="QBG2" s="2104"/>
      <c r="QBH2" s="2104">
        <f>+'IN PHIẾU THU'!QBI2</f>
        <v>0</v>
      </c>
      <c r="QBI2" s="2104"/>
      <c r="QBJ2" s="2104"/>
      <c r="QBK2" s="2104"/>
      <c r="QBL2" s="2104"/>
      <c r="QBM2" s="2104"/>
      <c r="QBN2" s="2104"/>
      <c r="QBO2" s="2104"/>
      <c r="QBP2" s="2104">
        <f>+'IN PHIẾU THU'!QBQ2</f>
        <v>0</v>
      </c>
      <c r="QBQ2" s="2104"/>
      <c r="QBR2" s="2104"/>
      <c r="QBS2" s="2104"/>
      <c r="QBT2" s="2104"/>
      <c r="QBU2" s="2104"/>
      <c r="QBV2" s="2104"/>
      <c r="QBW2" s="2104"/>
      <c r="QBX2" s="2104">
        <f>+'IN PHIẾU THU'!QBY2</f>
        <v>0</v>
      </c>
      <c r="QBY2" s="2104"/>
      <c r="QBZ2" s="2104"/>
      <c r="QCA2" s="2104"/>
      <c r="QCB2" s="2104"/>
      <c r="QCC2" s="2104"/>
      <c r="QCD2" s="2104"/>
      <c r="QCE2" s="2104"/>
      <c r="QCF2" s="2104">
        <f>+'IN PHIẾU THU'!QCG2</f>
        <v>0</v>
      </c>
      <c r="QCG2" s="2104"/>
      <c r="QCH2" s="2104"/>
      <c r="QCI2" s="2104"/>
      <c r="QCJ2" s="2104"/>
      <c r="QCK2" s="2104"/>
      <c r="QCL2" s="2104"/>
      <c r="QCM2" s="2104"/>
      <c r="QCN2" s="2104">
        <f>+'IN PHIẾU THU'!QCO2</f>
        <v>0</v>
      </c>
      <c r="QCO2" s="2104"/>
      <c r="QCP2" s="2104"/>
      <c r="QCQ2" s="2104"/>
      <c r="QCR2" s="2104"/>
      <c r="QCS2" s="2104"/>
      <c r="QCT2" s="2104"/>
      <c r="QCU2" s="2104"/>
      <c r="QCV2" s="2104">
        <f>+'IN PHIẾU THU'!QCW2</f>
        <v>0</v>
      </c>
      <c r="QCW2" s="2104"/>
      <c r="QCX2" s="2104"/>
      <c r="QCY2" s="2104"/>
      <c r="QCZ2" s="2104"/>
      <c r="QDA2" s="2104"/>
      <c r="QDB2" s="2104"/>
      <c r="QDC2" s="2104"/>
      <c r="QDD2" s="2104">
        <f>+'IN PHIẾU THU'!QDE2</f>
        <v>0</v>
      </c>
      <c r="QDE2" s="2104"/>
      <c r="QDF2" s="2104"/>
      <c r="QDG2" s="2104"/>
      <c r="QDH2" s="2104"/>
      <c r="QDI2" s="2104"/>
      <c r="QDJ2" s="2104"/>
      <c r="QDK2" s="2104"/>
      <c r="QDL2" s="2104">
        <f>+'IN PHIẾU THU'!QDM2</f>
        <v>0</v>
      </c>
      <c r="QDM2" s="2104"/>
      <c r="QDN2" s="2104"/>
      <c r="QDO2" s="2104"/>
      <c r="QDP2" s="2104"/>
      <c r="QDQ2" s="2104"/>
      <c r="QDR2" s="2104"/>
      <c r="QDS2" s="2104"/>
      <c r="QDT2" s="2104">
        <f>+'IN PHIẾU THU'!QDU2</f>
        <v>0</v>
      </c>
      <c r="QDU2" s="2104"/>
      <c r="QDV2" s="2104"/>
      <c r="QDW2" s="2104"/>
      <c r="QDX2" s="2104"/>
      <c r="QDY2" s="2104"/>
      <c r="QDZ2" s="2104"/>
      <c r="QEA2" s="2104"/>
      <c r="QEB2" s="2104">
        <f>+'IN PHIẾU THU'!QEC2</f>
        <v>0</v>
      </c>
      <c r="QEC2" s="2104"/>
      <c r="QED2" s="2104"/>
      <c r="QEE2" s="2104"/>
      <c r="QEF2" s="2104"/>
      <c r="QEG2" s="2104"/>
      <c r="QEH2" s="2104"/>
      <c r="QEI2" s="2104"/>
      <c r="QEJ2" s="2104">
        <f>+'IN PHIẾU THU'!QEK2</f>
        <v>0</v>
      </c>
      <c r="QEK2" s="2104"/>
      <c r="QEL2" s="2104"/>
      <c r="QEM2" s="2104"/>
      <c r="QEN2" s="2104"/>
      <c r="QEO2" s="2104"/>
      <c r="QEP2" s="2104"/>
      <c r="QEQ2" s="2104"/>
      <c r="QER2" s="2104">
        <f>+'IN PHIẾU THU'!QES2</f>
        <v>0</v>
      </c>
      <c r="QES2" s="2104"/>
      <c r="QET2" s="2104"/>
      <c r="QEU2" s="2104"/>
      <c r="QEV2" s="2104"/>
      <c r="QEW2" s="2104"/>
      <c r="QEX2" s="2104"/>
      <c r="QEY2" s="2104"/>
      <c r="QEZ2" s="2104">
        <f>+'IN PHIẾU THU'!QFA2</f>
        <v>0</v>
      </c>
      <c r="QFA2" s="2104"/>
      <c r="QFB2" s="2104"/>
      <c r="QFC2" s="2104"/>
      <c r="QFD2" s="2104"/>
      <c r="QFE2" s="2104"/>
      <c r="QFF2" s="2104"/>
      <c r="QFG2" s="2104"/>
      <c r="QFH2" s="2104">
        <f>+'IN PHIẾU THU'!QFI2</f>
        <v>0</v>
      </c>
      <c r="QFI2" s="2104"/>
      <c r="QFJ2" s="2104"/>
      <c r="QFK2" s="2104"/>
      <c r="QFL2" s="2104"/>
      <c r="QFM2" s="2104"/>
      <c r="QFN2" s="2104"/>
      <c r="QFO2" s="2104"/>
      <c r="QFP2" s="2104">
        <f>+'IN PHIẾU THU'!QFQ2</f>
        <v>0</v>
      </c>
      <c r="QFQ2" s="2104"/>
      <c r="QFR2" s="2104"/>
      <c r="QFS2" s="2104"/>
      <c r="QFT2" s="2104"/>
      <c r="QFU2" s="2104"/>
      <c r="QFV2" s="2104"/>
      <c r="QFW2" s="2104"/>
      <c r="QFX2" s="2104">
        <f>+'IN PHIẾU THU'!QFY2</f>
        <v>0</v>
      </c>
      <c r="QFY2" s="2104"/>
      <c r="QFZ2" s="2104"/>
      <c r="QGA2" s="2104"/>
      <c r="QGB2" s="2104"/>
      <c r="QGC2" s="2104"/>
      <c r="QGD2" s="2104"/>
      <c r="QGE2" s="2104"/>
      <c r="QGF2" s="2104">
        <f>+'IN PHIẾU THU'!QGG2</f>
        <v>0</v>
      </c>
      <c r="QGG2" s="2104"/>
      <c r="QGH2" s="2104"/>
      <c r="QGI2" s="2104"/>
      <c r="QGJ2" s="2104"/>
      <c r="QGK2" s="2104"/>
      <c r="QGL2" s="2104"/>
      <c r="QGM2" s="2104"/>
      <c r="QGN2" s="2104">
        <f>+'IN PHIẾU THU'!QGO2</f>
        <v>0</v>
      </c>
      <c r="QGO2" s="2104"/>
      <c r="QGP2" s="2104"/>
      <c r="QGQ2" s="2104"/>
      <c r="QGR2" s="2104"/>
      <c r="QGS2" s="2104"/>
      <c r="QGT2" s="2104"/>
      <c r="QGU2" s="2104"/>
      <c r="QGV2" s="2104">
        <f>+'IN PHIẾU THU'!QGW2</f>
        <v>0</v>
      </c>
      <c r="QGW2" s="2104"/>
      <c r="QGX2" s="2104"/>
      <c r="QGY2" s="2104"/>
      <c r="QGZ2" s="2104"/>
      <c r="QHA2" s="2104"/>
      <c r="QHB2" s="2104"/>
      <c r="QHC2" s="2104"/>
      <c r="QHD2" s="2104">
        <f>+'IN PHIẾU THU'!QHE2</f>
        <v>0</v>
      </c>
      <c r="QHE2" s="2104"/>
      <c r="QHF2" s="2104"/>
      <c r="QHG2" s="2104"/>
      <c r="QHH2" s="2104"/>
      <c r="QHI2" s="2104"/>
      <c r="QHJ2" s="2104"/>
      <c r="QHK2" s="2104"/>
      <c r="QHL2" s="2104">
        <f>+'IN PHIẾU THU'!QHM2</f>
        <v>0</v>
      </c>
      <c r="QHM2" s="2104"/>
      <c r="QHN2" s="2104"/>
      <c r="QHO2" s="2104"/>
      <c r="QHP2" s="2104"/>
      <c r="QHQ2" s="2104"/>
      <c r="QHR2" s="2104"/>
      <c r="QHS2" s="2104"/>
      <c r="QHT2" s="2104">
        <f>+'IN PHIẾU THU'!QHU2</f>
        <v>0</v>
      </c>
      <c r="QHU2" s="2104"/>
      <c r="QHV2" s="2104"/>
      <c r="QHW2" s="2104"/>
      <c r="QHX2" s="2104"/>
      <c r="QHY2" s="2104"/>
      <c r="QHZ2" s="2104"/>
      <c r="QIA2" s="2104"/>
      <c r="QIB2" s="2104">
        <f>+'IN PHIẾU THU'!QIC2</f>
        <v>0</v>
      </c>
      <c r="QIC2" s="2104"/>
      <c r="QID2" s="2104"/>
      <c r="QIE2" s="2104"/>
      <c r="QIF2" s="2104"/>
      <c r="QIG2" s="2104"/>
      <c r="QIH2" s="2104"/>
      <c r="QII2" s="2104"/>
      <c r="QIJ2" s="2104">
        <f>+'IN PHIẾU THU'!QIK2</f>
        <v>0</v>
      </c>
      <c r="QIK2" s="2104"/>
      <c r="QIL2" s="2104"/>
      <c r="QIM2" s="2104"/>
      <c r="QIN2" s="2104"/>
      <c r="QIO2" s="2104"/>
      <c r="QIP2" s="2104"/>
      <c r="QIQ2" s="2104"/>
      <c r="QIR2" s="2104">
        <f>+'IN PHIẾU THU'!QIS2</f>
        <v>0</v>
      </c>
      <c r="QIS2" s="2104"/>
      <c r="QIT2" s="2104"/>
      <c r="QIU2" s="2104"/>
      <c r="QIV2" s="2104"/>
      <c r="QIW2" s="2104"/>
      <c r="QIX2" s="2104"/>
      <c r="QIY2" s="2104"/>
      <c r="QIZ2" s="2104">
        <f>+'IN PHIẾU THU'!QJA2</f>
        <v>0</v>
      </c>
      <c r="QJA2" s="2104"/>
      <c r="QJB2" s="2104"/>
      <c r="QJC2" s="2104"/>
      <c r="QJD2" s="2104"/>
      <c r="QJE2" s="2104"/>
      <c r="QJF2" s="2104"/>
      <c r="QJG2" s="2104"/>
      <c r="QJH2" s="2104">
        <f>+'IN PHIẾU THU'!QJI2</f>
        <v>0</v>
      </c>
      <c r="QJI2" s="2104"/>
      <c r="QJJ2" s="2104"/>
      <c r="QJK2" s="2104"/>
      <c r="QJL2" s="2104"/>
      <c r="QJM2" s="2104"/>
      <c r="QJN2" s="2104"/>
      <c r="QJO2" s="2104"/>
      <c r="QJP2" s="2104">
        <f>+'IN PHIẾU THU'!QJQ2</f>
        <v>0</v>
      </c>
      <c r="QJQ2" s="2104"/>
      <c r="QJR2" s="2104"/>
      <c r="QJS2" s="2104"/>
      <c r="QJT2" s="2104"/>
      <c r="QJU2" s="2104"/>
      <c r="QJV2" s="2104"/>
      <c r="QJW2" s="2104"/>
      <c r="QJX2" s="2104">
        <f>+'IN PHIẾU THU'!QJY2</f>
        <v>0</v>
      </c>
      <c r="QJY2" s="2104"/>
      <c r="QJZ2" s="2104"/>
      <c r="QKA2" s="2104"/>
      <c r="QKB2" s="2104"/>
      <c r="QKC2" s="2104"/>
      <c r="QKD2" s="2104"/>
      <c r="QKE2" s="2104"/>
      <c r="QKF2" s="2104">
        <f>+'IN PHIẾU THU'!QKG2</f>
        <v>0</v>
      </c>
      <c r="QKG2" s="2104"/>
      <c r="QKH2" s="2104"/>
      <c r="QKI2" s="2104"/>
      <c r="QKJ2" s="2104"/>
      <c r="QKK2" s="2104"/>
      <c r="QKL2" s="2104"/>
      <c r="QKM2" s="2104"/>
      <c r="QKN2" s="2104">
        <f>+'IN PHIẾU THU'!QKO2</f>
        <v>0</v>
      </c>
      <c r="QKO2" s="2104"/>
      <c r="QKP2" s="2104"/>
      <c r="QKQ2" s="2104"/>
      <c r="QKR2" s="2104"/>
      <c r="QKS2" s="2104"/>
      <c r="QKT2" s="2104"/>
      <c r="QKU2" s="2104"/>
      <c r="QKV2" s="2104">
        <f>+'IN PHIẾU THU'!QKW2</f>
        <v>0</v>
      </c>
      <c r="QKW2" s="2104"/>
      <c r="QKX2" s="2104"/>
      <c r="QKY2" s="2104"/>
      <c r="QKZ2" s="2104"/>
      <c r="QLA2" s="2104"/>
      <c r="QLB2" s="2104"/>
      <c r="QLC2" s="2104"/>
      <c r="QLD2" s="2104">
        <f>+'IN PHIẾU THU'!QLE2</f>
        <v>0</v>
      </c>
      <c r="QLE2" s="2104"/>
      <c r="QLF2" s="2104"/>
      <c r="QLG2" s="2104"/>
      <c r="QLH2" s="2104"/>
      <c r="QLI2" s="2104"/>
      <c r="QLJ2" s="2104"/>
      <c r="QLK2" s="2104"/>
      <c r="QLL2" s="2104">
        <f>+'IN PHIẾU THU'!QLM2</f>
        <v>0</v>
      </c>
      <c r="QLM2" s="2104"/>
      <c r="QLN2" s="2104"/>
      <c r="QLO2" s="2104"/>
      <c r="QLP2" s="2104"/>
      <c r="QLQ2" s="2104"/>
      <c r="QLR2" s="2104"/>
      <c r="QLS2" s="2104"/>
      <c r="QLT2" s="2104">
        <f>+'IN PHIẾU THU'!QLU2</f>
        <v>0</v>
      </c>
      <c r="QLU2" s="2104"/>
      <c r="QLV2" s="2104"/>
      <c r="QLW2" s="2104"/>
      <c r="QLX2" s="2104"/>
      <c r="QLY2" s="2104"/>
      <c r="QLZ2" s="2104"/>
      <c r="QMA2" s="2104"/>
      <c r="QMB2" s="2104">
        <f>+'IN PHIẾU THU'!QMC2</f>
        <v>0</v>
      </c>
      <c r="QMC2" s="2104"/>
      <c r="QMD2" s="2104"/>
      <c r="QME2" s="2104"/>
      <c r="QMF2" s="2104"/>
      <c r="QMG2" s="2104"/>
      <c r="QMH2" s="2104"/>
      <c r="QMI2" s="2104"/>
      <c r="QMJ2" s="2104">
        <f>+'IN PHIẾU THU'!QMK2</f>
        <v>0</v>
      </c>
      <c r="QMK2" s="2104"/>
      <c r="QML2" s="2104"/>
      <c r="QMM2" s="2104"/>
      <c r="QMN2" s="2104"/>
      <c r="QMO2" s="2104"/>
      <c r="QMP2" s="2104"/>
      <c r="QMQ2" s="2104"/>
      <c r="QMR2" s="2104">
        <f>+'IN PHIẾU THU'!QMS2</f>
        <v>0</v>
      </c>
      <c r="QMS2" s="2104"/>
      <c r="QMT2" s="2104"/>
      <c r="QMU2" s="2104"/>
      <c r="QMV2" s="2104"/>
      <c r="QMW2" s="2104"/>
      <c r="QMX2" s="2104"/>
      <c r="QMY2" s="2104"/>
      <c r="QMZ2" s="2104">
        <f>+'IN PHIẾU THU'!QNA2</f>
        <v>0</v>
      </c>
      <c r="QNA2" s="2104"/>
      <c r="QNB2" s="2104"/>
      <c r="QNC2" s="2104"/>
      <c r="QND2" s="2104"/>
      <c r="QNE2" s="2104"/>
      <c r="QNF2" s="2104"/>
      <c r="QNG2" s="2104"/>
      <c r="QNH2" s="2104">
        <f>+'IN PHIẾU THU'!QNI2</f>
        <v>0</v>
      </c>
      <c r="QNI2" s="2104"/>
      <c r="QNJ2" s="2104"/>
      <c r="QNK2" s="2104"/>
      <c r="QNL2" s="2104"/>
      <c r="QNM2" s="2104"/>
      <c r="QNN2" s="2104"/>
      <c r="QNO2" s="2104"/>
      <c r="QNP2" s="2104">
        <f>+'IN PHIẾU THU'!QNQ2</f>
        <v>0</v>
      </c>
      <c r="QNQ2" s="2104"/>
      <c r="QNR2" s="2104"/>
      <c r="QNS2" s="2104"/>
      <c r="QNT2" s="2104"/>
      <c r="QNU2" s="2104"/>
      <c r="QNV2" s="2104"/>
      <c r="QNW2" s="2104"/>
      <c r="QNX2" s="2104">
        <f>+'IN PHIẾU THU'!QNY2</f>
        <v>0</v>
      </c>
      <c r="QNY2" s="2104"/>
      <c r="QNZ2" s="2104"/>
      <c r="QOA2" s="2104"/>
      <c r="QOB2" s="2104"/>
      <c r="QOC2" s="2104"/>
      <c r="QOD2" s="2104"/>
      <c r="QOE2" s="2104"/>
      <c r="QOF2" s="2104">
        <f>+'IN PHIẾU THU'!QOG2</f>
        <v>0</v>
      </c>
      <c r="QOG2" s="2104"/>
      <c r="QOH2" s="2104"/>
      <c r="QOI2" s="2104"/>
      <c r="QOJ2" s="2104"/>
      <c r="QOK2" s="2104"/>
      <c r="QOL2" s="2104"/>
      <c r="QOM2" s="2104"/>
      <c r="QON2" s="2104">
        <f>+'IN PHIẾU THU'!QOO2</f>
        <v>0</v>
      </c>
      <c r="QOO2" s="2104"/>
      <c r="QOP2" s="2104"/>
      <c r="QOQ2" s="2104"/>
      <c r="QOR2" s="2104"/>
      <c r="QOS2" s="2104"/>
      <c r="QOT2" s="2104"/>
      <c r="QOU2" s="2104"/>
      <c r="QOV2" s="2104">
        <f>+'IN PHIẾU THU'!QOW2</f>
        <v>0</v>
      </c>
      <c r="QOW2" s="2104"/>
      <c r="QOX2" s="2104"/>
      <c r="QOY2" s="2104"/>
      <c r="QOZ2" s="2104"/>
      <c r="QPA2" s="2104"/>
      <c r="QPB2" s="2104"/>
      <c r="QPC2" s="2104"/>
      <c r="QPD2" s="2104">
        <f>+'IN PHIẾU THU'!QPE2</f>
        <v>0</v>
      </c>
      <c r="QPE2" s="2104"/>
      <c r="QPF2" s="2104"/>
      <c r="QPG2" s="2104"/>
      <c r="QPH2" s="2104"/>
      <c r="QPI2" s="2104"/>
      <c r="QPJ2" s="2104"/>
      <c r="QPK2" s="2104"/>
      <c r="QPL2" s="2104">
        <f>+'IN PHIẾU THU'!QPM2</f>
        <v>0</v>
      </c>
      <c r="QPM2" s="2104"/>
      <c r="QPN2" s="2104"/>
      <c r="QPO2" s="2104"/>
      <c r="QPP2" s="2104"/>
      <c r="QPQ2" s="2104"/>
      <c r="QPR2" s="2104"/>
      <c r="QPS2" s="2104"/>
      <c r="QPT2" s="2104">
        <f>+'IN PHIẾU THU'!QPU2</f>
        <v>0</v>
      </c>
      <c r="QPU2" s="2104"/>
      <c r="QPV2" s="2104"/>
      <c r="QPW2" s="2104"/>
      <c r="QPX2" s="2104"/>
      <c r="QPY2" s="2104"/>
      <c r="QPZ2" s="2104"/>
      <c r="QQA2" s="2104"/>
      <c r="QQB2" s="2104">
        <f>+'IN PHIẾU THU'!QQC2</f>
        <v>0</v>
      </c>
      <c r="QQC2" s="2104"/>
      <c r="QQD2" s="2104"/>
      <c r="QQE2" s="2104"/>
      <c r="QQF2" s="2104"/>
      <c r="QQG2" s="2104"/>
      <c r="QQH2" s="2104"/>
      <c r="QQI2" s="2104"/>
      <c r="QQJ2" s="2104">
        <f>+'IN PHIẾU THU'!QQK2</f>
        <v>0</v>
      </c>
      <c r="QQK2" s="2104"/>
      <c r="QQL2" s="2104"/>
      <c r="QQM2" s="2104"/>
      <c r="QQN2" s="2104"/>
      <c r="QQO2" s="2104"/>
      <c r="QQP2" s="2104"/>
      <c r="QQQ2" s="2104"/>
      <c r="QQR2" s="2104">
        <f>+'IN PHIẾU THU'!QQS2</f>
        <v>0</v>
      </c>
      <c r="QQS2" s="2104"/>
      <c r="QQT2" s="2104"/>
      <c r="QQU2" s="2104"/>
      <c r="QQV2" s="2104"/>
      <c r="QQW2" s="2104"/>
      <c r="QQX2" s="2104"/>
      <c r="QQY2" s="2104"/>
      <c r="QQZ2" s="2104">
        <f>+'IN PHIẾU THU'!QRA2</f>
        <v>0</v>
      </c>
      <c r="QRA2" s="2104"/>
      <c r="QRB2" s="2104"/>
      <c r="QRC2" s="2104"/>
      <c r="QRD2" s="2104"/>
      <c r="QRE2" s="2104"/>
      <c r="QRF2" s="2104"/>
      <c r="QRG2" s="2104"/>
      <c r="QRH2" s="2104">
        <f>+'IN PHIẾU THU'!QRI2</f>
        <v>0</v>
      </c>
      <c r="QRI2" s="2104"/>
      <c r="QRJ2" s="2104"/>
      <c r="QRK2" s="2104"/>
      <c r="QRL2" s="2104"/>
      <c r="QRM2" s="2104"/>
      <c r="QRN2" s="2104"/>
      <c r="QRO2" s="2104"/>
      <c r="QRP2" s="2104">
        <f>+'IN PHIẾU THU'!QRQ2</f>
        <v>0</v>
      </c>
      <c r="QRQ2" s="2104"/>
      <c r="QRR2" s="2104"/>
      <c r="QRS2" s="2104"/>
      <c r="QRT2" s="2104"/>
      <c r="QRU2" s="2104"/>
      <c r="QRV2" s="2104"/>
      <c r="QRW2" s="2104"/>
      <c r="QRX2" s="2104">
        <f>+'IN PHIẾU THU'!QRY2</f>
        <v>0</v>
      </c>
      <c r="QRY2" s="2104"/>
      <c r="QRZ2" s="2104"/>
      <c r="QSA2" s="2104"/>
      <c r="QSB2" s="2104"/>
      <c r="QSC2" s="2104"/>
      <c r="QSD2" s="2104"/>
      <c r="QSE2" s="2104"/>
      <c r="QSF2" s="2104">
        <f>+'IN PHIẾU THU'!QSG2</f>
        <v>0</v>
      </c>
      <c r="QSG2" s="2104"/>
      <c r="QSH2" s="2104"/>
      <c r="QSI2" s="2104"/>
      <c r="QSJ2" s="2104"/>
      <c r="QSK2" s="2104"/>
      <c r="QSL2" s="2104"/>
      <c r="QSM2" s="2104"/>
      <c r="QSN2" s="2104">
        <f>+'IN PHIẾU THU'!QSO2</f>
        <v>0</v>
      </c>
      <c r="QSO2" s="2104"/>
      <c r="QSP2" s="2104"/>
      <c r="QSQ2" s="2104"/>
      <c r="QSR2" s="2104"/>
      <c r="QSS2" s="2104"/>
      <c r="QST2" s="2104"/>
      <c r="QSU2" s="2104"/>
      <c r="QSV2" s="2104">
        <f>+'IN PHIẾU THU'!QSW2</f>
        <v>0</v>
      </c>
      <c r="QSW2" s="2104"/>
      <c r="QSX2" s="2104"/>
      <c r="QSY2" s="2104"/>
      <c r="QSZ2" s="2104"/>
      <c r="QTA2" s="2104"/>
      <c r="QTB2" s="2104"/>
      <c r="QTC2" s="2104"/>
      <c r="QTD2" s="2104">
        <f>+'IN PHIẾU THU'!QTE2</f>
        <v>0</v>
      </c>
      <c r="QTE2" s="2104"/>
      <c r="QTF2" s="2104"/>
      <c r="QTG2" s="2104"/>
      <c r="QTH2" s="2104"/>
      <c r="QTI2" s="2104"/>
      <c r="QTJ2" s="2104"/>
      <c r="QTK2" s="2104"/>
      <c r="QTL2" s="2104">
        <f>+'IN PHIẾU THU'!QTM2</f>
        <v>0</v>
      </c>
      <c r="QTM2" s="2104"/>
      <c r="QTN2" s="2104"/>
      <c r="QTO2" s="2104"/>
      <c r="QTP2" s="2104"/>
      <c r="QTQ2" s="2104"/>
      <c r="QTR2" s="2104"/>
      <c r="QTS2" s="2104"/>
      <c r="QTT2" s="2104">
        <f>+'IN PHIẾU THU'!QTU2</f>
        <v>0</v>
      </c>
      <c r="QTU2" s="2104"/>
      <c r="QTV2" s="2104"/>
      <c r="QTW2" s="2104"/>
      <c r="QTX2" s="2104"/>
      <c r="QTY2" s="2104"/>
      <c r="QTZ2" s="2104"/>
      <c r="QUA2" s="2104"/>
      <c r="QUB2" s="2104">
        <f>+'IN PHIẾU THU'!QUC2</f>
        <v>0</v>
      </c>
      <c r="QUC2" s="2104"/>
      <c r="QUD2" s="2104"/>
      <c r="QUE2" s="2104"/>
      <c r="QUF2" s="2104"/>
      <c r="QUG2" s="2104"/>
      <c r="QUH2" s="2104"/>
      <c r="QUI2" s="2104"/>
      <c r="QUJ2" s="2104">
        <f>+'IN PHIẾU THU'!QUK2</f>
        <v>0</v>
      </c>
      <c r="QUK2" s="2104"/>
      <c r="QUL2" s="2104"/>
      <c r="QUM2" s="2104"/>
      <c r="QUN2" s="2104"/>
      <c r="QUO2" s="2104"/>
      <c r="QUP2" s="2104"/>
      <c r="QUQ2" s="2104"/>
      <c r="QUR2" s="2104">
        <f>+'IN PHIẾU THU'!QUS2</f>
        <v>0</v>
      </c>
      <c r="QUS2" s="2104"/>
      <c r="QUT2" s="2104"/>
      <c r="QUU2" s="2104"/>
      <c r="QUV2" s="2104"/>
      <c r="QUW2" s="2104"/>
      <c r="QUX2" s="2104"/>
      <c r="QUY2" s="2104"/>
      <c r="QUZ2" s="2104">
        <f>+'IN PHIẾU THU'!QVA2</f>
        <v>0</v>
      </c>
      <c r="QVA2" s="2104"/>
      <c r="QVB2" s="2104"/>
      <c r="QVC2" s="2104"/>
      <c r="QVD2" s="2104"/>
      <c r="QVE2" s="2104"/>
      <c r="QVF2" s="2104"/>
      <c r="QVG2" s="2104"/>
      <c r="QVH2" s="2104">
        <f>+'IN PHIẾU THU'!QVI2</f>
        <v>0</v>
      </c>
      <c r="QVI2" s="2104"/>
      <c r="QVJ2" s="2104"/>
      <c r="QVK2" s="2104"/>
      <c r="QVL2" s="2104"/>
      <c r="QVM2" s="2104"/>
      <c r="QVN2" s="2104"/>
      <c r="QVO2" s="2104"/>
      <c r="QVP2" s="2104">
        <f>+'IN PHIẾU THU'!QVQ2</f>
        <v>0</v>
      </c>
      <c r="QVQ2" s="2104"/>
      <c r="QVR2" s="2104"/>
      <c r="QVS2" s="2104"/>
      <c r="QVT2" s="2104"/>
      <c r="QVU2" s="2104"/>
      <c r="QVV2" s="2104"/>
      <c r="QVW2" s="2104"/>
      <c r="QVX2" s="2104">
        <f>+'IN PHIẾU THU'!QVY2</f>
        <v>0</v>
      </c>
      <c r="QVY2" s="2104"/>
      <c r="QVZ2" s="2104"/>
      <c r="QWA2" s="2104"/>
      <c r="QWB2" s="2104"/>
      <c r="QWC2" s="2104"/>
      <c r="QWD2" s="2104"/>
      <c r="QWE2" s="2104"/>
      <c r="QWF2" s="2104">
        <f>+'IN PHIẾU THU'!QWG2</f>
        <v>0</v>
      </c>
      <c r="QWG2" s="2104"/>
      <c r="QWH2" s="2104"/>
      <c r="QWI2" s="2104"/>
      <c r="QWJ2" s="2104"/>
      <c r="QWK2" s="2104"/>
      <c r="QWL2" s="2104"/>
      <c r="QWM2" s="2104"/>
      <c r="QWN2" s="2104">
        <f>+'IN PHIẾU THU'!QWO2</f>
        <v>0</v>
      </c>
      <c r="QWO2" s="2104"/>
      <c r="QWP2" s="2104"/>
      <c r="QWQ2" s="2104"/>
      <c r="QWR2" s="2104"/>
      <c r="QWS2" s="2104"/>
      <c r="QWT2" s="2104"/>
      <c r="QWU2" s="2104"/>
      <c r="QWV2" s="2104">
        <f>+'IN PHIẾU THU'!QWW2</f>
        <v>0</v>
      </c>
      <c r="QWW2" s="2104"/>
      <c r="QWX2" s="2104"/>
      <c r="QWY2" s="2104"/>
      <c r="QWZ2" s="2104"/>
      <c r="QXA2" s="2104"/>
      <c r="QXB2" s="2104"/>
      <c r="QXC2" s="2104"/>
      <c r="QXD2" s="2104">
        <f>+'IN PHIẾU THU'!QXE2</f>
        <v>0</v>
      </c>
      <c r="QXE2" s="2104"/>
      <c r="QXF2" s="2104"/>
      <c r="QXG2" s="2104"/>
      <c r="QXH2" s="2104"/>
      <c r="QXI2" s="2104"/>
      <c r="QXJ2" s="2104"/>
      <c r="QXK2" s="2104"/>
      <c r="QXL2" s="2104">
        <f>+'IN PHIẾU THU'!QXM2</f>
        <v>0</v>
      </c>
      <c r="QXM2" s="2104"/>
      <c r="QXN2" s="2104"/>
      <c r="QXO2" s="2104"/>
      <c r="QXP2" s="2104"/>
      <c r="QXQ2" s="2104"/>
      <c r="QXR2" s="2104"/>
      <c r="QXS2" s="2104"/>
      <c r="QXT2" s="2104">
        <f>+'IN PHIẾU THU'!QXU2</f>
        <v>0</v>
      </c>
      <c r="QXU2" s="2104"/>
      <c r="QXV2" s="2104"/>
      <c r="QXW2" s="2104"/>
      <c r="QXX2" s="2104"/>
      <c r="QXY2" s="2104"/>
      <c r="QXZ2" s="2104"/>
      <c r="QYA2" s="2104"/>
      <c r="QYB2" s="2104">
        <f>+'IN PHIẾU THU'!QYC2</f>
        <v>0</v>
      </c>
      <c r="QYC2" s="2104"/>
      <c r="QYD2" s="2104"/>
      <c r="QYE2" s="2104"/>
      <c r="QYF2" s="2104"/>
      <c r="QYG2" s="2104"/>
      <c r="QYH2" s="2104"/>
      <c r="QYI2" s="2104"/>
      <c r="QYJ2" s="2104">
        <f>+'IN PHIẾU THU'!QYK2</f>
        <v>0</v>
      </c>
      <c r="QYK2" s="2104"/>
      <c r="QYL2" s="2104"/>
      <c r="QYM2" s="2104"/>
      <c r="QYN2" s="2104"/>
      <c r="QYO2" s="2104"/>
      <c r="QYP2" s="2104"/>
      <c r="QYQ2" s="2104"/>
      <c r="QYR2" s="2104">
        <f>+'IN PHIẾU THU'!QYS2</f>
        <v>0</v>
      </c>
      <c r="QYS2" s="2104"/>
      <c r="QYT2" s="2104"/>
      <c r="QYU2" s="2104"/>
      <c r="QYV2" s="2104"/>
      <c r="QYW2" s="2104"/>
      <c r="QYX2" s="2104"/>
      <c r="QYY2" s="2104"/>
      <c r="QYZ2" s="2104">
        <f>+'IN PHIẾU THU'!QZA2</f>
        <v>0</v>
      </c>
      <c r="QZA2" s="2104"/>
      <c r="QZB2" s="2104"/>
      <c r="QZC2" s="2104"/>
      <c r="QZD2" s="2104"/>
      <c r="QZE2" s="2104"/>
      <c r="QZF2" s="2104"/>
      <c r="QZG2" s="2104"/>
      <c r="QZH2" s="2104">
        <f>+'IN PHIẾU THU'!QZI2</f>
        <v>0</v>
      </c>
      <c r="QZI2" s="2104"/>
      <c r="QZJ2" s="2104"/>
      <c r="QZK2" s="2104"/>
      <c r="QZL2" s="2104"/>
      <c r="QZM2" s="2104"/>
      <c r="QZN2" s="2104"/>
      <c r="QZO2" s="2104"/>
      <c r="QZP2" s="2104">
        <f>+'IN PHIẾU THU'!QZQ2</f>
        <v>0</v>
      </c>
      <c r="QZQ2" s="2104"/>
      <c r="QZR2" s="2104"/>
      <c r="QZS2" s="2104"/>
      <c r="QZT2" s="2104"/>
      <c r="QZU2" s="2104"/>
      <c r="QZV2" s="2104"/>
      <c r="QZW2" s="2104"/>
      <c r="QZX2" s="2104">
        <f>+'IN PHIẾU THU'!QZY2</f>
        <v>0</v>
      </c>
      <c r="QZY2" s="2104"/>
      <c r="QZZ2" s="2104"/>
      <c r="RAA2" s="2104"/>
      <c r="RAB2" s="2104"/>
      <c r="RAC2" s="2104"/>
      <c r="RAD2" s="2104"/>
      <c r="RAE2" s="2104"/>
      <c r="RAF2" s="2104">
        <f>+'IN PHIẾU THU'!RAG2</f>
        <v>0</v>
      </c>
      <c r="RAG2" s="2104"/>
      <c r="RAH2" s="2104"/>
      <c r="RAI2" s="2104"/>
      <c r="RAJ2" s="2104"/>
      <c r="RAK2" s="2104"/>
      <c r="RAL2" s="2104"/>
      <c r="RAM2" s="2104"/>
      <c r="RAN2" s="2104">
        <f>+'IN PHIẾU THU'!RAO2</f>
        <v>0</v>
      </c>
      <c r="RAO2" s="2104"/>
      <c r="RAP2" s="2104"/>
      <c r="RAQ2" s="2104"/>
      <c r="RAR2" s="2104"/>
      <c r="RAS2" s="2104"/>
      <c r="RAT2" s="2104"/>
      <c r="RAU2" s="2104"/>
      <c r="RAV2" s="2104">
        <f>+'IN PHIẾU THU'!RAW2</f>
        <v>0</v>
      </c>
      <c r="RAW2" s="2104"/>
      <c r="RAX2" s="2104"/>
      <c r="RAY2" s="2104"/>
      <c r="RAZ2" s="2104"/>
      <c r="RBA2" s="2104"/>
      <c r="RBB2" s="2104"/>
      <c r="RBC2" s="2104"/>
      <c r="RBD2" s="2104">
        <f>+'IN PHIẾU THU'!RBE2</f>
        <v>0</v>
      </c>
      <c r="RBE2" s="2104"/>
      <c r="RBF2" s="2104"/>
      <c r="RBG2" s="2104"/>
      <c r="RBH2" s="2104"/>
      <c r="RBI2" s="2104"/>
      <c r="RBJ2" s="2104"/>
      <c r="RBK2" s="2104"/>
      <c r="RBL2" s="2104">
        <f>+'IN PHIẾU THU'!RBM2</f>
        <v>0</v>
      </c>
      <c r="RBM2" s="2104"/>
      <c r="RBN2" s="2104"/>
      <c r="RBO2" s="2104"/>
      <c r="RBP2" s="2104"/>
      <c r="RBQ2" s="2104"/>
      <c r="RBR2" s="2104"/>
      <c r="RBS2" s="2104"/>
      <c r="RBT2" s="2104">
        <f>+'IN PHIẾU THU'!RBU2</f>
        <v>0</v>
      </c>
      <c r="RBU2" s="2104"/>
      <c r="RBV2" s="2104"/>
      <c r="RBW2" s="2104"/>
      <c r="RBX2" s="2104"/>
      <c r="RBY2" s="2104"/>
      <c r="RBZ2" s="2104"/>
      <c r="RCA2" s="2104"/>
      <c r="RCB2" s="2104">
        <f>+'IN PHIẾU THU'!RCC2</f>
        <v>0</v>
      </c>
      <c r="RCC2" s="2104"/>
      <c r="RCD2" s="2104"/>
      <c r="RCE2" s="2104"/>
      <c r="RCF2" s="2104"/>
      <c r="RCG2" s="2104"/>
      <c r="RCH2" s="2104"/>
      <c r="RCI2" s="2104"/>
      <c r="RCJ2" s="2104">
        <f>+'IN PHIẾU THU'!RCK2</f>
        <v>0</v>
      </c>
      <c r="RCK2" s="2104"/>
      <c r="RCL2" s="2104"/>
      <c r="RCM2" s="2104"/>
      <c r="RCN2" s="2104"/>
      <c r="RCO2" s="2104"/>
      <c r="RCP2" s="2104"/>
      <c r="RCQ2" s="2104"/>
      <c r="RCR2" s="2104">
        <f>+'IN PHIẾU THU'!RCS2</f>
        <v>0</v>
      </c>
      <c r="RCS2" s="2104"/>
      <c r="RCT2" s="2104"/>
      <c r="RCU2" s="2104"/>
      <c r="RCV2" s="2104"/>
      <c r="RCW2" s="2104"/>
      <c r="RCX2" s="2104"/>
      <c r="RCY2" s="2104"/>
      <c r="RCZ2" s="2104">
        <f>+'IN PHIẾU THU'!RDA2</f>
        <v>0</v>
      </c>
      <c r="RDA2" s="2104"/>
      <c r="RDB2" s="2104"/>
      <c r="RDC2" s="2104"/>
      <c r="RDD2" s="2104"/>
      <c r="RDE2" s="2104"/>
      <c r="RDF2" s="2104"/>
      <c r="RDG2" s="2104"/>
      <c r="RDH2" s="2104">
        <f>+'IN PHIẾU THU'!RDI2</f>
        <v>0</v>
      </c>
      <c r="RDI2" s="2104"/>
      <c r="RDJ2" s="2104"/>
      <c r="RDK2" s="2104"/>
      <c r="RDL2" s="2104"/>
      <c r="RDM2" s="2104"/>
      <c r="RDN2" s="2104"/>
      <c r="RDO2" s="2104"/>
      <c r="RDP2" s="2104">
        <f>+'IN PHIẾU THU'!RDQ2</f>
        <v>0</v>
      </c>
      <c r="RDQ2" s="2104"/>
      <c r="RDR2" s="2104"/>
      <c r="RDS2" s="2104"/>
      <c r="RDT2" s="2104"/>
      <c r="RDU2" s="2104"/>
      <c r="RDV2" s="2104"/>
      <c r="RDW2" s="2104"/>
      <c r="RDX2" s="2104">
        <f>+'IN PHIẾU THU'!RDY2</f>
        <v>0</v>
      </c>
      <c r="RDY2" s="2104"/>
      <c r="RDZ2" s="2104"/>
      <c r="REA2" s="2104"/>
      <c r="REB2" s="2104"/>
      <c r="REC2" s="2104"/>
      <c r="RED2" s="2104"/>
      <c r="REE2" s="2104"/>
      <c r="REF2" s="2104">
        <f>+'IN PHIẾU THU'!REG2</f>
        <v>0</v>
      </c>
      <c r="REG2" s="2104"/>
      <c r="REH2" s="2104"/>
      <c r="REI2" s="2104"/>
      <c r="REJ2" s="2104"/>
      <c r="REK2" s="2104"/>
      <c r="REL2" s="2104"/>
      <c r="REM2" s="2104"/>
      <c r="REN2" s="2104">
        <f>+'IN PHIẾU THU'!REO2</f>
        <v>0</v>
      </c>
      <c r="REO2" s="2104"/>
      <c r="REP2" s="2104"/>
      <c r="REQ2" s="2104"/>
      <c r="RER2" s="2104"/>
      <c r="RES2" s="2104"/>
      <c r="RET2" s="2104"/>
      <c r="REU2" s="2104"/>
      <c r="REV2" s="2104">
        <f>+'IN PHIẾU THU'!REW2</f>
        <v>0</v>
      </c>
      <c r="REW2" s="2104"/>
      <c r="REX2" s="2104"/>
      <c r="REY2" s="2104"/>
      <c r="REZ2" s="2104"/>
      <c r="RFA2" s="2104"/>
      <c r="RFB2" s="2104"/>
      <c r="RFC2" s="2104"/>
      <c r="RFD2" s="2104">
        <f>+'IN PHIẾU THU'!RFE2</f>
        <v>0</v>
      </c>
      <c r="RFE2" s="2104"/>
      <c r="RFF2" s="2104"/>
      <c r="RFG2" s="2104"/>
      <c r="RFH2" s="2104"/>
      <c r="RFI2" s="2104"/>
      <c r="RFJ2" s="2104"/>
      <c r="RFK2" s="2104"/>
      <c r="RFL2" s="2104">
        <f>+'IN PHIẾU THU'!RFM2</f>
        <v>0</v>
      </c>
      <c r="RFM2" s="2104"/>
      <c r="RFN2" s="2104"/>
      <c r="RFO2" s="2104"/>
      <c r="RFP2" s="2104"/>
      <c r="RFQ2" s="2104"/>
      <c r="RFR2" s="2104"/>
      <c r="RFS2" s="2104"/>
      <c r="RFT2" s="2104">
        <f>+'IN PHIẾU THU'!RFU2</f>
        <v>0</v>
      </c>
      <c r="RFU2" s="2104"/>
      <c r="RFV2" s="2104"/>
      <c r="RFW2" s="2104"/>
      <c r="RFX2" s="2104"/>
      <c r="RFY2" s="2104"/>
      <c r="RFZ2" s="2104"/>
      <c r="RGA2" s="2104"/>
      <c r="RGB2" s="2104">
        <f>+'IN PHIẾU THU'!RGC2</f>
        <v>0</v>
      </c>
      <c r="RGC2" s="2104"/>
      <c r="RGD2" s="2104"/>
      <c r="RGE2" s="2104"/>
      <c r="RGF2" s="2104"/>
      <c r="RGG2" s="2104"/>
      <c r="RGH2" s="2104"/>
      <c r="RGI2" s="2104"/>
      <c r="RGJ2" s="2104">
        <f>+'IN PHIẾU THU'!RGK2</f>
        <v>0</v>
      </c>
      <c r="RGK2" s="2104"/>
      <c r="RGL2" s="2104"/>
      <c r="RGM2" s="2104"/>
      <c r="RGN2" s="2104"/>
      <c r="RGO2" s="2104"/>
      <c r="RGP2" s="2104"/>
      <c r="RGQ2" s="2104"/>
      <c r="RGR2" s="2104">
        <f>+'IN PHIẾU THU'!RGS2</f>
        <v>0</v>
      </c>
      <c r="RGS2" s="2104"/>
      <c r="RGT2" s="2104"/>
      <c r="RGU2" s="2104"/>
      <c r="RGV2" s="2104"/>
      <c r="RGW2" s="2104"/>
      <c r="RGX2" s="2104"/>
      <c r="RGY2" s="2104"/>
      <c r="RGZ2" s="2104">
        <f>+'IN PHIẾU THU'!RHA2</f>
        <v>0</v>
      </c>
      <c r="RHA2" s="2104"/>
      <c r="RHB2" s="2104"/>
      <c r="RHC2" s="2104"/>
      <c r="RHD2" s="2104"/>
      <c r="RHE2" s="2104"/>
      <c r="RHF2" s="2104"/>
      <c r="RHG2" s="2104"/>
      <c r="RHH2" s="2104">
        <f>+'IN PHIẾU THU'!RHI2</f>
        <v>0</v>
      </c>
      <c r="RHI2" s="2104"/>
      <c r="RHJ2" s="2104"/>
      <c r="RHK2" s="2104"/>
      <c r="RHL2" s="2104"/>
      <c r="RHM2" s="2104"/>
      <c r="RHN2" s="2104"/>
      <c r="RHO2" s="2104"/>
      <c r="RHP2" s="2104">
        <f>+'IN PHIẾU THU'!RHQ2</f>
        <v>0</v>
      </c>
      <c r="RHQ2" s="2104"/>
      <c r="RHR2" s="2104"/>
      <c r="RHS2" s="2104"/>
      <c r="RHT2" s="2104"/>
      <c r="RHU2" s="2104"/>
      <c r="RHV2" s="2104"/>
      <c r="RHW2" s="2104"/>
      <c r="RHX2" s="2104">
        <f>+'IN PHIẾU THU'!RHY2</f>
        <v>0</v>
      </c>
      <c r="RHY2" s="2104"/>
      <c r="RHZ2" s="2104"/>
      <c r="RIA2" s="2104"/>
      <c r="RIB2" s="2104"/>
      <c r="RIC2" s="2104"/>
      <c r="RID2" s="2104"/>
      <c r="RIE2" s="2104"/>
      <c r="RIF2" s="2104">
        <f>+'IN PHIẾU THU'!RIG2</f>
        <v>0</v>
      </c>
      <c r="RIG2" s="2104"/>
      <c r="RIH2" s="2104"/>
      <c r="RII2" s="2104"/>
      <c r="RIJ2" s="2104"/>
      <c r="RIK2" s="2104"/>
      <c r="RIL2" s="2104"/>
      <c r="RIM2" s="2104"/>
      <c r="RIN2" s="2104">
        <f>+'IN PHIẾU THU'!RIO2</f>
        <v>0</v>
      </c>
      <c r="RIO2" s="2104"/>
      <c r="RIP2" s="2104"/>
      <c r="RIQ2" s="2104"/>
      <c r="RIR2" s="2104"/>
      <c r="RIS2" s="2104"/>
      <c r="RIT2" s="2104"/>
      <c r="RIU2" s="2104"/>
      <c r="RIV2" s="2104">
        <f>+'IN PHIẾU THU'!RIW2</f>
        <v>0</v>
      </c>
      <c r="RIW2" s="2104"/>
      <c r="RIX2" s="2104"/>
      <c r="RIY2" s="2104"/>
      <c r="RIZ2" s="2104"/>
      <c r="RJA2" s="2104"/>
      <c r="RJB2" s="2104"/>
      <c r="RJC2" s="2104"/>
      <c r="RJD2" s="2104">
        <f>+'IN PHIẾU THU'!RJE2</f>
        <v>0</v>
      </c>
      <c r="RJE2" s="2104"/>
      <c r="RJF2" s="2104"/>
      <c r="RJG2" s="2104"/>
      <c r="RJH2" s="2104"/>
      <c r="RJI2" s="2104"/>
      <c r="RJJ2" s="2104"/>
      <c r="RJK2" s="2104"/>
      <c r="RJL2" s="2104">
        <f>+'IN PHIẾU THU'!RJM2</f>
        <v>0</v>
      </c>
      <c r="RJM2" s="2104"/>
      <c r="RJN2" s="2104"/>
      <c r="RJO2" s="2104"/>
      <c r="RJP2" s="2104"/>
      <c r="RJQ2" s="2104"/>
      <c r="RJR2" s="2104"/>
      <c r="RJS2" s="2104"/>
      <c r="RJT2" s="2104">
        <f>+'IN PHIẾU THU'!RJU2</f>
        <v>0</v>
      </c>
      <c r="RJU2" s="2104"/>
      <c r="RJV2" s="2104"/>
      <c r="RJW2" s="2104"/>
      <c r="RJX2" s="2104"/>
      <c r="RJY2" s="2104"/>
      <c r="RJZ2" s="2104"/>
      <c r="RKA2" s="2104"/>
      <c r="RKB2" s="2104">
        <f>+'IN PHIẾU THU'!RKC2</f>
        <v>0</v>
      </c>
      <c r="RKC2" s="2104"/>
      <c r="RKD2" s="2104"/>
      <c r="RKE2" s="2104"/>
      <c r="RKF2" s="2104"/>
      <c r="RKG2" s="2104"/>
      <c r="RKH2" s="2104"/>
      <c r="RKI2" s="2104"/>
      <c r="RKJ2" s="2104">
        <f>+'IN PHIẾU THU'!RKK2</f>
        <v>0</v>
      </c>
      <c r="RKK2" s="2104"/>
      <c r="RKL2" s="2104"/>
      <c r="RKM2" s="2104"/>
      <c r="RKN2" s="2104"/>
      <c r="RKO2" s="2104"/>
      <c r="RKP2" s="2104"/>
      <c r="RKQ2" s="2104"/>
      <c r="RKR2" s="2104">
        <f>+'IN PHIẾU THU'!RKS2</f>
        <v>0</v>
      </c>
      <c r="RKS2" s="2104"/>
      <c r="RKT2" s="2104"/>
      <c r="RKU2" s="2104"/>
      <c r="RKV2" s="2104"/>
      <c r="RKW2" s="2104"/>
      <c r="RKX2" s="2104"/>
      <c r="RKY2" s="2104"/>
      <c r="RKZ2" s="2104">
        <f>+'IN PHIẾU THU'!RLA2</f>
        <v>0</v>
      </c>
      <c r="RLA2" s="2104"/>
      <c r="RLB2" s="2104"/>
      <c r="RLC2" s="2104"/>
      <c r="RLD2" s="2104"/>
      <c r="RLE2" s="2104"/>
      <c r="RLF2" s="2104"/>
      <c r="RLG2" s="2104"/>
      <c r="RLH2" s="2104">
        <f>+'IN PHIẾU THU'!RLI2</f>
        <v>0</v>
      </c>
      <c r="RLI2" s="2104"/>
      <c r="RLJ2" s="2104"/>
      <c r="RLK2" s="2104"/>
      <c r="RLL2" s="2104"/>
      <c r="RLM2" s="2104"/>
      <c r="RLN2" s="2104"/>
      <c r="RLO2" s="2104"/>
      <c r="RLP2" s="2104">
        <f>+'IN PHIẾU THU'!RLQ2</f>
        <v>0</v>
      </c>
      <c r="RLQ2" s="2104"/>
      <c r="RLR2" s="2104"/>
      <c r="RLS2" s="2104"/>
      <c r="RLT2" s="2104"/>
      <c r="RLU2" s="2104"/>
      <c r="RLV2" s="2104"/>
      <c r="RLW2" s="2104"/>
      <c r="RLX2" s="2104">
        <f>+'IN PHIẾU THU'!RLY2</f>
        <v>0</v>
      </c>
      <c r="RLY2" s="2104"/>
      <c r="RLZ2" s="2104"/>
      <c r="RMA2" s="2104"/>
      <c r="RMB2" s="2104"/>
      <c r="RMC2" s="2104"/>
      <c r="RMD2" s="2104"/>
      <c r="RME2" s="2104"/>
      <c r="RMF2" s="2104">
        <f>+'IN PHIẾU THU'!RMG2</f>
        <v>0</v>
      </c>
      <c r="RMG2" s="2104"/>
      <c r="RMH2" s="2104"/>
      <c r="RMI2" s="2104"/>
      <c r="RMJ2" s="2104"/>
      <c r="RMK2" s="2104"/>
      <c r="RML2" s="2104"/>
      <c r="RMM2" s="2104"/>
      <c r="RMN2" s="2104">
        <f>+'IN PHIẾU THU'!RMO2</f>
        <v>0</v>
      </c>
      <c r="RMO2" s="2104"/>
      <c r="RMP2" s="2104"/>
      <c r="RMQ2" s="2104"/>
      <c r="RMR2" s="2104"/>
      <c r="RMS2" s="2104"/>
      <c r="RMT2" s="2104"/>
      <c r="RMU2" s="2104"/>
      <c r="RMV2" s="2104">
        <f>+'IN PHIẾU THU'!RMW2</f>
        <v>0</v>
      </c>
      <c r="RMW2" s="2104"/>
      <c r="RMX2" s="2104"/>
      <c r="RMY2" s="2104"/>
      <c r="RMZ2" s="2104"/>
      <c r="RNA2" s="2104"/>
      <c r="RNB2" s="2104"/>
      <c r="RNC2" s="2104"/>
      <c r="RND2" s="2104">
        <f>+'IN PHIẾU THU'!RNE2</f>
        <v>0</v>
      </c>
      <c r="RNE2" s="2104"/>
      <c r="RNF2" s="2104"/>
      <c r="RNG2" s="2104"/>
      <c r="RNH2" s="2104"/>
      <c r="RNI2" s="2104"/>
      <c r="RNJ2" s="2104"/>
      <c r="RNK2" s="2104"/>
      <c r="RNL2" s="2104">
        <f>+'IN PHIẾU THU'!RNM2</f>
        <v>0</v>
      </c>
      <c r="RNM2" s="2104"/>
      <c r="RNN2" s="2104"/>
      <c r="RNO2" s="2104"/>
      <c r="RNP2" s="2104"/>
      <c r="RNQ2" s="2104"/>
      <c r="RNR2" s="2104"/>
      <c r="RNS2" s="2104"/>
      <c r="RNT2" s="2104">
        <f>+'IN PHIẾU THU'!RNU2</f>
        <v>0</v>
      </c>
      <c r="RNU2" s="2104"/>
      <c r="RNV2" s="2104"/>
      <c r="RNW2" s="2104"/>
      <c r="RNX2" s="2104"/>
      <c r="RNY2" s="2104"/>
      <c r="RNZ2" s="2104"/>
      <c r="ROA2" s="2104"/>
      <c r="ROB2" s="2104">
        <f>+'IN PHIẾU THU'!ROC2</f>
        <v>0</v>
      </c>
      <c r="ROC2" s="2104"/>
      <c r="ROD2" s="2104"/>
      <c r="ROE2" s="2104"/>
      <c r="ROF2" s="2104"/>
      <c r="ROG2" s="2104"/>
      <c r="ROH2" s="2104"/>
      <c r="ROI2" s="2104"/>
      <c r="ROJ2" s="2104">
        <f>+'IN PHIẾU THU'!ROK2</f>
        <v>0</v>
      </c>
      <c r="ROK2" s="2104"/>
      <c r="ROL2" s="2104"/>
      <c r="ROM2" s="2104"/>
      <c r="RON2" s="2104"/>
      <c r="ROO2" s="2104"/>
      <c r="ROP2" s="2104"/>
      <c r="ROQ2" s="2104"/>
      <c r="ROR2" s="2104">
        <f>+'IN PHIẾU THU'!ROS2</f>
        <v>0</v>
      </c>
      <c r="ROS2" s="2104"/>
      <c r="ROT2" s="2104"/>
      <c r="ROU2" s="2104"/>
      <c r="ROV2" s="2104"/>
      <c r="ROW2" s="2104"/>
      <c r="ROX2" s="2104"/>
      <c r="ROY2" s="2104"/>
      <c r="ROZ2" s="2104">
        <f>+'IN PHIẾU THU'!RPA2</f>
        <v>0</v>
      </c>
      <c r="RPA2" s="2104"/>
      <c r="RPB2" s="2104"/>
      <c r="RPC2" s="2104"/>
      <c r="RPD2" s="2104"/>
      <c r="RPE2" s="2104"/>
      <c r="RPF2" s="2104"/>
      <c r="RPG2" s="2104"/>
      <c r="RPH2" s="2104">
        <f>+'IN PHIẾU THU'!RPI2</f>
        <v>0</v>
      </c>
      <c r="RPI2" s="2104"/>
      <c r="RPJ2" s="2104"/>
      <c r="RPK2" s="2104"/>
      <c r="RPL2" s="2104"/>
      <c r="RPM2" s="2104"/>
      <c r="RPN2" s="2104"/>
      <c r="RPO2" s="2104"/>
      <c r="RPP2" s="2104">
        <f>+'IN PHIẾU THU'!RPQ2</f>
        <v>0</v>
      </c>
      <c r="RPQ2" s="2104"/>
      <c r="RPR2" s="2104"/>
      <c r="RPS2" s="2104"/>
      <c r="RPT2" s="2104"/>
      <c r="RPU2" s="2104"/>
      <c r="RPV2" s="2104"/>
      <c r="RPW2" s="2104"/>
      <c r="RPX2" s="2104">
        <f>+'IN PHIẾU THU'!RPY2</f>
        <v>0</v>
      </c>
      <c r="RPY2" s="2104"/>
      <c r="RPZ2" s="2104"/>
      <c r="RQA2" s="2104"/>
      <c r="RQB2" s="2104"/>
      <c r="RQC2" s="2104"/>
      <c r="RQD2" s="2104"/>
      <c r="RQE2" s="2104"/>
      <c r="RQF2" s="2104">
        <f>+'IN PHIẾU THU'!RQG2</f>
        <v>0</v>
      </c>
      <c r="RQG2" s="2104"/>
      <c r="RQH2" s="2104"/>
      <c r="RQI2" s="2104"/>
      <c r="RQJ2" s="2104"/>
      <c r="RQK2" s="2104"/>
      <c r="RQL2" s="2104"/>
      <c r="RQM2" s="2104"/>
      <c r="RQN2" s="2104">
        <f>+'IN PHIẾU THU'!RQO2</f>
        <v>0</v>
      </c>
      <c r="RQO2" s="2104"/>
      <c r="RQP2" s="2104"/>
      <c r="RQQ2" s="2104"/>
      <c r="RQR2" s="2104"/>
      <c r="RQS2" s="2104"/>
      <c r="RQT2" s="2104"/>
      <c r="RQU2" s="2104"/>
      <c r="RQV2" s="2104">
        <f>+'IN PHIẾU THU'!RQW2</f>
        <v>0</v>
      </c>
      <c r="RQW2" s="2104"/>
      <c r="RQX2" s="2104"/>
      <c r="RQY2" s="2104"/>
      <c r="RQZ2" s="2104"/>
      <c r="RRA2" s="2104"/>
      <c r="RRB2" s="2104"/>
      <c r="RRC2" s="2104"/>
      <c r="RRD2" s="2104">
        <f>+'IN PHIẾU THU'!RRE2</f>
        <v>0</v>
      </c>
      <c r="RRE2" s="2104"/>
      <c r="RRF2" s="2104"/>
      <c r="RRG2" s="2104"/>
      <c r="RRH2" s="2104"/>
      <c r="RRI2" s="2104"/>
      <c r="RRJ2" s="2104"/>
      <c r="RRK2" s="2104"/>
      <c r="RRL2" s="2104">
        <f>+'IN PHIẾU THU'!RRM2</f>
        <v>0</v>
      </c>
      <c r="RRM2" s="2104"/>
      <c r="RRN2" s="2104"/>
      <c r="RRO2" s="2104"/>
      <c r="RRP2" s="2104"/>
      <c r="RRQ2" s="2104"/>
      <c r="RRR2" s="2104"/>
      <c r="RRS2" s="2104"/>
      <c r="RRT2" s="2104">
        <f>+'IN PHIẾU THU'!RRU2</f>
        <v>0</v>
      </c>
      <c r="RRU2" s="2104"/>
      <c r="RRV2" s="2104"/>
      <c r="RRW2" s="2104"/>
      <c r="RRX2" s="2104"/>
      <c r="RRY2" s="2104"/>
      <c r="RRZ2" s="2104"/>
      <c r="RSA2" s="2104"/>
      <c r="RSB2" s="2104">
        <f>+'IN PHIẾU THU'!RSC2</f>
        <v>0</v>
      </c>
      <c r="RSC2" s="2104"/>
      <c r="RSD2" s="2104"/>
      <c r="RSE2" s="2104"/>
      <c r="RSF2" s="2104"/>
      <c r="RSG2" s="2104"/>
      <c r="RSH2" s="2104"/>
      <c r="RSI2" s="2104"/>
      <c r="RSJ2" s="2104">
        <f>+'IN PHIẾU THU'!RSK2</f>
        <v>0</v>
      </c>
      <c r="RSK2" s="2104"/>
      <c r="RSL2" s="2104"/>
      <c r="RSM2" s="2104"/>
      <c r="RSN2" s="2104"/>
      <c r="RSO2" s="2104"/>
      <c r="RSP2" s="2104"/>
      <c r="RSQ2" s="2104"/>
      <c r="RSR2" s="2104">
        <f>+'IN PHIẾU THU'!RSS2</f>
        <v>0</v>
      </c>
      <c r="RSS2" s="2104"/>
      <c r="RST2" s="2104"/>
      <c r="RSU2" s="2104"/>
      <c r="RSV2" s="2104"/>
      <c r="RSW2" s="2104"/>
      <c r="RSX2" s="2104"/>
      <c r="RSY2" s="2104"/>
      <c r="RSZ2" s="2104">
        <f>+'IN PHIẾU THU'!RTA2</f>
        <v>0</v>
      </c>
      <c r="RTA2" s="2104"/>
      <c r="RTB2" s="2104"/>
      <c r="RTC2" s="2104"/>
      <c r="RTD2" s="2104"/>
      <c r="RTE2" s="2104"/>
      <c r="RTF2" s="2104"/>
      <c r="RTG2" s="2104"/>
      <c r="RTH2" s="2104">
        <f>+'IN PHIẾU THU'!RTI2</f>
        <v>0</v>
      </c>
      <c r="RTI2" s="2104"/>
      <c r="RTJ2" s="2104"/>
      <c r="RTK2" s="2104"/>
      <c r="RTL2" s="2104"/>
      <c r="RTM2" s="2104"/>
      <c r="RTN2" s="2104"/>
      <c r="RTO2" s="2104"/>
      <c r="RTP2" s="2104">
        <f>+'IN PHIẾU THU'!RTQ2</f>
        <v>0</v>
      </c>
      <c r="RTQ2" s="2104"/>
      <c r="RTR2" s="2104"/>
      <c r="RTS2" s="2104"/>
      <c r="RTT2" s="2104"/>
      <c r="RTU2" s="2104"/>
      <c r="RTV2" s="2104"/>
      <c r="RTW2" s="2104"/>
      <c r="RTX2" s="2104">
        <f>+'IN PHIẾU THU'!RTY2</f>
        <v>0</v>
      </c>
      <c r="RTY2" s="2104"/>
      <c r="RTZ2" s="2104"/>
      <c r="RUA2" s="2104"/>
      <c r="RUB2" s="2104"/>
      <c r="RUC2" s="2104"/>
      <c r="RUD2" s="2104"/>
      <c r="RUE2" s="2104"/>
      <c r="RUF2" s="2104">
        <f>+'IN PHIẾU THU'!RUG2</f>
        <v>0</v>
      </c>
      <c r="RUG2" s="2104"/>
      <c r="RUH2" s="2104"/>
      <c r="RUI2" s="2104"/>
      <c r="RUJ2" s="2104"/>
      <c r="RUK2" s="2104"/>
      <c r="RUL2" s="2104"/>
      <c r="RUM2" s="2104"/>
      <c r="RUN2" s="2104">
        <f>+'IN PHIẾU THU'!RUO2</f>
        <v>0</v>
      </c>
      <c r="RUO2" s="2104"/>
      <c r="RUP2" s="2104"/>
      <c r="RUQ2" s="2104"/>
      <c r="RUR2" s="2104"/>
      <c r="RUS2" s="2104"/>
      <c r="RUT2" s="2104"/>
      <c r="RUU2" s="2104"/>
      <c r="RUV2" s="2104">
        <f>+'IN PHIẾU THU'!RUW2</f>
        <v>0</v>
      </c>
      <c r="RUW2" s="2104"/>
      <c r="RUX2" s="2104"/>
      <c r="RUY2" s="2104"/>
      <c r="RUZ2" s="2104"/>
      <c r="RVA2" s="2104"/>
      <c r="RVB2" s="2104"/>
      <c r="RVC2" s="2104"/>
      <c r="RVD2" s="2104">
        <f>+'IN PHIẾU THU'!RVE2</f>
        <v>0</v>
      </c>
      <c r="RVE2" s="2104"/>
      <c r="RVF2" s="2104"/>
      <c r="RVG2" s="2104"/>
      <c r="RVH2" s="2104"/>
      <c r="RVI2" s="2104"/>
      <c r="RVJ2" s="2104"/>
      <c r="RVK2" s="2104"/>
      <c r="RVL2" s="2104">
        <f>+'IN PHIẾU THU'!RVM2</f>
        <v>0</v>
      </c>
      <c r="RVM2" s="2104"/>
      <c r="RVN2" s="2104"/>
      <c r="RVO2" s="2104"/>
      <c r="RVP2" s="2104"/>
      <c r="RVQ2" s="2104"/>
      <c r="RVR2" s="2104"/>
      <c r="RVS2" s="2104"/>
      <c r="RVT2" s="2104">
        <f>+'IN PHIẾU THU'!RVU2</f>
        <v>0</v>
      </c>
      <c r="RVU2" s="2104"/>
      <c r="RVV2" s="2104"/>
      <c r="RVW2" s="2104"/>
      <c r="RVX2" s="2104"/>
      <c r="RVY2" s="2104"/>
      <c r="RVZ2" s="2104"/>
      <c r="RWA2" s="2104"/>
      <c r="RWB2" s="2104">
        <f>+'IN PHIẾU THU'!RWC2</f>
        <v>0</v>
      </c>
      <c r="RWC2" s="2104"/>
      <c r="RWD2" s="2104"/>
      <c r="RWE2" s="2104"/>
      <c r="RWF2" s="2104"/>
      <c r="RWG2" s="2104"/>
      <c r="RWH2" s="2104"/>
      <c r="RWI2" s="2104"/>
      <c r="RWJ2" s="2104">
        <f>+'IN PHIẾU THU'!RWK2</f>
        <v>0</v>
      </c>
      <c r="RWK2" s="2104"/>
      <c r="RWL2" s="2104"/>
      <c r="RWM2" s="2104"/>
      <c r="RWN2" s="2104"/>
      <c r="RWO2" s="2104"/>
      <c r="RWP2" s="2104"/>
      <c r="RWQ2" s="2104"/>
      <c r="RWR2" s="2104">
        <f>+'IN PHIẾU THU'!RWS2</f>
        <v>0</v>
      </c>
      <c r="RWS2" s="2104"/>
      <c r="RWT2" s="2104"/>
      <c r="RWU2" s="2104"/>
      <c r="RWV2" s="2104"/>
      <c r="RWW2" s="2104"/>
      <c r="RWX2" s="2104"/>
      <c r="RWY2" s="2104"/>
      <c r="RWZ2" s="2104">
        <f>+'IN PHIẾU THU'!RXA2</f>
        <v>0</v>
      </c>
      <c r="RXA2" s="2104"/>
      <c r="RXB2" s="2104"/>
      <c r="RXC2" s="2104"/>
      <c r="RXD2" s="2104"/>
      <c r="RXE2" s="2104"/>
      <c r="RXF2" s="2104"/>
      <c r="RXG2" s="2104"/>
      <c r="RXH2" s="2104">
        <f>+'IN PHIẾU THU'!RXI2</f>
        <v>0</v>
      </c>
      <c r="RXI2" s="2104"/>
      <c r="RXJ2" s="2104"/>
      <c r="RXK2" s="2104"/>
      <c r="RXL2" s="2104"/>
      <c r="RXM2" s="2104"/>
      <c r="RXN2" s="2104"/>
      <c r="RXO2" s="2104"/>
      <c r="RXP2" s="2104">
        <f>+'IN PHIẾU THU'!RXQ2</f>
        <v>0</v>
      </c>
      <c r="RXQ2" s="2104"/>
      <c r="RXR2" s="2104"/>
      <c r="RXS2" s="2104"/>
      <c r="RXT2" s="2104"/>
      <c r="RXU2" s="2104"/>
      <c r="RXV2" s="2104"/>
      <c r="RXW2" s="2104"/>
      <c r="RXX2" s="2104">
        <f>+'IN PHIẾU THU'!RXY2</f>
        <v>0</v>
      </c>
      <c r="RXY2" s="2104"/>
      <c r="RXZ2" s="2104"/>
      <c r="RYA2" s="2104"/>
      <c r="RYB2" s="2104"/>
      <c r="RYC2" s="2104"/>
      <c r="RYD2" s="2104"/>
      <c r="RYE2" s="2104"/>
      <c r="RYF2" s="2104">
        <f>+'IN PHIẾU THU'!RYG2</f>
        <v>0</v>
      </c>
      <c r="RYG2" s="2104"/>
      <c r="RYH2" s="2104"/>
      <c r="RYI2" s="2104"/>
      <c r="RYJ2" s="2104"/>
      <c r="RYK2" s="2104"/>
      <c r="RYL2" s="2104"/>
      <c r="RYM2" s="2104"/>
      <c r="RYN2" s="2104">
        <f>+'IN PHIẾU THU'!RYO2</f>
        <v>0</v>
      </c>
      <c r="RYO2" s="2104"/>
      <c r="RYP2" s="2104"/>
      <c r="RYQ2" s="2104"/>
      <c r="RYR2" s="2104"/>
      <c r="RYS2" s="2104"/>
      <c r="RYT2" s="2104"/>
      <c r="RYU2" s="2104"/>
      <c r="RYV2" s="2104">
        <f>+'IN PHIẾU THU'!RYW2</f>
        <v>0</v>
      </c>
      <c r="RYW2" s="2104"/>
      <c r="RYX2" s="2104"/>
      <c r="RYY2" s="2104"/>
      <c r="RYZ2" s="2104"/>
      <c r="RZA2" s="2104"/>
      <c r="RZB2" s="2104"/>
      <c r="RZC2" s="2104"/>
      <c r="RZD2" s="2104">
        <f>+'IN PHIẾU THU'!RZE2</f>
        <v>0</v>
      </c>
      <c r="RZE2" s="2104"/>
      <c r="RZF2" s="2104"/>
      <c r="RZG2" s="2104"/>
      <c r="RZH2" s="2104"/>
      <c r="RZI2" s="2104"/>
      <c r="RZJ2" s="2104"/>
      <c r="RZK2" s="2104"/>
      <c r="RZL2" s="2104">
        <f>+'IN PHIẾU THU'!RZM2</f>
        <v>0</v>
      </c>
      <c r="RZM2" s="2104"/>
      <c r="RZN2" s="2104"/>
      <c r="RZO2" s="2104"/>
      <c r="RZP2" s="2104"/>
      <c r="RZQ2" s="2104"/>
      <c r="RZR2" s="2104"/>
      <c r="RZS2" s="2104"/>
      <c r="RZT2" s="2104">
        <f>+'IN PHIẾU THU'!RZU2</f>
        <v>0</v>
      </c>
      <c r="RZU2" s="2104"/>
      <c r="RZV2" s="2104"/>
      <c r="RZW2" s="2104"/>
      <c r="RZX2" s="2104"/>
      <c r="RZY2" s="2104"/>
      <c r="RZZ2" s="2104"/>
      <c r="SAA2" s="2104"/>
      <c r="SAB2" s="2104">
        <f>+'IN PHIẾU THU'!SAC2</f>
        <v>0</v>
      </c>
      <c r="SAC2" s="2104"/>
      <c r="SAD2" s="2104"/>
      <c r="SAE2" s="2104"/>
      <c r="SAF2" s="2104"/>
      <c r="SAG2" s="2104"/>
      <c r="SAH2" s="2104"/>
      <c r="SAI2" s="2104"/>
      <c r="SAJ2" s="2104">
        <f>+'IN PHIẾU THU'!SAK2</f>
        <v>0</v>
      </c>
      <c r="SAK2" s="2104"/>
      <c r="SAL2" s="2104"/>
      <c r="SAM2" s="2104"/>
      <c r="SAN2" s="2104"/>
      <c r="SAO2" s="2104"/>
      <c r="SAP2" s="2104"/>
      <c r="SAQ2" s="2104"/>
      <c r="SAR2" s="2104">
        <f>+'IN PHIẾU THU'!SAS2</f>
        <v>0</v>
      </c>
      <c r="SAS2" s="2104"/>
      <c r="SAT2" s="2104"/>
      <c r="SAU2" s="2104"/>
      <c r="SAV2" s="2104"/>
      <c r="SAW2" s="2104"/>
      <c r="SAX2" s="2104"/>
      <c r="SAY2" s="2104"/>
      <c r="SAZ2" s="2104">
        <f>+'IN PHIẾU THU'!SBA2</f>
        <v>0</v>
      </c>
      <c r="SBA2" s="2104"/>
      <c r="SBB2" s="2104"/>
      <c r="SBC2" s="2104"/>
      <c r="SBD2" s="2104"/>
      <c r="SBE2" s="2104"/>
      <c r="SBF2" s="2104"/>
      <c r="SBG2" s="2104"/>
      <c r="SBH2" s="2104">
        <f>+'IN PHIẾU THU'!SBI2</f>
        <v>0</v>
      </c>
      <c r="SBI2" s="2104"/>
      <c r="SBJ2" s="2104"/>
      <c r="SBK2" s="2104"/>
      <c r="SBL2" s="2104"/>
      <c r="SBM2" s="2104"/>
      <c r="SBN2" s="2104"/>
      <c r="SBO2" s="2104"/>
      <c r="SBP2" s="2104">
        <f>+'IN PHIẾU THU'!SBQ2</f>
        <v>0</v>
      </c>
      <c r="SBQ2" s="2104"/>
      <c r="SBR2" s="2104"/>
      <c r="SBS2" s="2104"/>
      <c r="SBT2" s="2104"/>
      <c r="SBU2" s="2104"/>
      <c r="SBV2" s="2104"/>
      <c r="SBW2" s="2104"/>
      <c r="SBX2" s="2104">
        <f>+'IN PHIẾU THU'!SBY2</f>
        <v>0</v>
      </c>
      <c r="SBY2" s="2104"/>
      <c r="SBZ2" s="2104"/>
      <c r="SCA2" s="2104"/>
      <c r="SCB2" s="2104"/>
      <c r="SCC2" s="2104"/>
      <c r="SCD2" s="2104"/>
      <c r="SCE2" s="2104"/>
      <c r="SCF2" s="2104">
        <f>+'IN PHIẾU THU'!SCG2</f>
        <v>0</v>
      </c>
      <c r="SCG2" s="2104"/>
      <c r="SCH2" s="2104"/>
      <c r="SCI2" s="2104"/>
      <c r="SCJ2" s="2104"/>
      <c r="SCK2" s="2104"/>
      <c r="SCL2" s="2104"/>
      <c r="SCM2" s="2104"/>
      <c r="SCN2" s="2104">
        <f>+'IN PHIẾU THU'!SCO2</f>
        <v>0</v>
      </c>
      <c r="SCO2" s="2104"/>
      <c r="SCP2" s="2104"/>
      <c r="SCQ2" s="2104"/>
      <c r="SCR2" s="2104"/>
      <c r="SCS2" s="2104"/>
      <c r="SCT2" s="2104"/>
      <c r="SCU2" s="2104"/>
      <c r="SCV2" s="2104">
        <f>+'IN PHIẾU THU'!SCW2</f>
        <v>0</v>
      </c>
      <c r="SCW2" s="2104"/>
      <c r="SCX2" s="2104"/>
      <c r="SCY2" s="2104"/>
      <c r="SCZ2" s="2104"/>
      <c r="SDA2" s="2104"/>
      <c r="SDB2" s="2104"/>
      <c r="SDC2" s="2104"/>
      <c r="SDD2" s="2104">
        <f>+'IN PHIẾU THU'!SDE2</f>
        <v>0</v>
      </c>
      <c r="SDE2" s="2104"/>
      <c r="SDF2" s="2104"/>
      <c r="SDG2" s="2104"/>
      <c r="SDH2" s="2104"/>
      <c r="SDI2" s="2104"/>
      <c r="SDJ2" s="2104"/>
      <c r="SDK2" s="2104"/>
      <c r="SDL2" s="2104">
        <f>+'IN PHIẾU THU'!SDM2</f>
        <v>0</v>
      </c>
      <c r="SDM2" s="2104"/>
      <c r="SDN2" s="2104"/>
      <c r="SDO2" s="2104"/>
      <c r="SDP2" s="2104"/>
      <c r="SDQ2" s="2104"/>
      <c r="SDR2" s="2104"/>
      <c r="SDS2" s="2104"/>
      <c r="SDT2" s="2104">
        <f>+'IN PHIẾU THU'!SDU2</f>
        <v>0</v>
      </c>
      <c r="SDU2" s="2104"/>
      <c r="SDV2" s="2104"/>
      <c r="SDW2" s="2104"/>
      <c r="SDX2" s="2104"/>
      <c r="SDY2" s="2104"/>
      <c r="SDZ2" s="2104"/>
      <c r="SEA2" s="2104"/>
      <c r="SEB2" s="2104">
        <f>+'IN PHIẾU THU'!SEC2</f>
        <v>0</v>
      </c>
      <c r="SEC2" s="2104"/>
      <c r="SED2" s="2104"/>
      <c r="SEE2" s="2104"/>
      <c r="SEF2" s="2104"/>
      <c r="SEG2" s="2104"/>
      <c r="SEH2" s="2104"/>
      <c r="SEI2" s="2104"/>
      <c r="SEJ2" s="2104">
        <f>+'IN PHIẾU THU'!SEK2</f>
        <v>0</v>
      </c>
      <c r="SEK2" s="2104"/>
      <c r="SEL2" s="2104"/>
      <c r="SEM2" s="2104"/>
      <c r="SEN2" s="2104"/>
      <c r="SEO2" s="2104"/>
      <c r="SEP2" s="2104"/>
      <c r="SEQ2" s="2104"/>
      <c r="SER2" s="2104">
        <f>+'IN PHIẾU THU'!SES2</f>
        <v>0</v>
      </c>
      <c r="SES2" s="2104"/>
      <c r="SET2" s="2104"/>
      <c r="SEU2" s="2104"/>
      <c r="SEV2" s="2104"/>
      <c r="SEW2" s="2104"/>
      <c r="SEX2" s="2104"/>
      <c r="SEY2" s="2104"/>
      <c r="SEZ2" s="2104">
        <f>+'IN PHIẾU THU'!SFA2</f>
        <v>0</v>
      </c>
      <c r="SFA2" s="2104"/>
      <c r="SFB2" s="2104"/>
      <c r="SFC2" s="2104"/>
      <c r="SFD2" s="2104"/>
      <c r="SFE2" s="2104"/>
      <c r="SFF2" s="2104"/>
      <c r="SFG2" s="2104"/>
      <c r="SFH2" s="2104">
        <f>+'IN PHIẾU THU'!SFI2</f>
        <v>0</v>
      </c>
      <c r="SFI2" s="2104"/>
      <c r="SFJ2" s="2104"/>
      <c r="SFK2" s="2104"/>
      <c r="SFL2" s="2104"/>
      <c r="SFM2" s="2104"/>
      <c r="SFN2" s="2104"/>
      <c r="SFO2" s="2104"/>
      <c r="SFP2" s="2104">
        <f>+'IN PHIẾU THU'!SFQ2</f>
        <v>0</v>
      </c>
      <c r="SFQ2" s="2104"/>
      <c r="SFR2" s="2104"/>
      <c r="SFS2" s="2104"/>
      <c r="SFT2" s="2104"/>
      <c r="SFU2" s="2104"/>
      <c r="SFV2" s="2104"/>
      <c r="SFW2" s="2104"/>
      <c r="SFX2" s="2104">
        <f>+'IN PHIẾU THU'!SFY2</f>
        <v>0</v>
      </c>
      <c r="SFY2" s="2104"/>
      <c r="SFZ2" s="2104"/>
      <c r="SGA2" s="2104"/>
      <c r="SGB2" s="2104"/>
      <c r="SGC2" s="2104"/>
      <c r="SGD2" s="2104"/>
      <c r="SGE2" s="2104"/>
      <c r="SGF2" s="2104">
        <f>+'IN PHIẾU THU'!SGG2</f>
        <v>0</v>
      </c>
      <c r="SGG2" s="2104"/>
      <c r="SGH2" s="2104"/>
      <c r="SGI2" s="2104"/>
      <c r="SGJ2" s="2104"/>
      <c r="SGK2" s="2104"/>
      <c r="SGL2" s="2104"/>
      <c r="SGM2" s="2104"/>
      <c r="SGN2" s="2104">
        <f>+'IN PHIẾU THU'!SGO2</f>
        <v>0</v>
      </c>
      <c r="SGO2" s="2104"/>
      <c r="SGP2" s="2104"/>
      <c r="SGQ2" s="2104"/>
      <c r="SGR2" s="2104"/>
      <c r="SGS2" s="2104"/>
      <c r="SGT2" s="2104"/>
      <c r="SGU2" s="2104"/>
      <c r="SGV2" s="2104">
        <f>+'IN PHIẾU THU'!SGW2</f>
        <v>0</v>
      </c>
      <c r="SGW2" s="2104"/>
      <c r="SGX2" s="2104"/>
      <c r="SGY2" s="2104"/>
      <c r="SGZ2" s="2104"/>
      <c r="SHA2" s="2104"/>
      <c r="SHB2" s="2104"/>
      <c r="SHC2" s="2104"/>
      <c r="SHD2" s="2104">
        <f>+'IN PHIẾU THU'!SHE2</f>
        <v>0</v>
      </c>
      <c r="SHE2" s="2104"/>
      <c r="SHF2" s="2104"/>
      <c r="SHG2" s="2104"/>
      <c r="SHH2" s="2104"/>
      <c r="SHI2" s="2104"/>
      <c r="SHJ2" s="2104"/>
      <c r="SHK2" s="2104"/>
      <c r="SHL2" s="2104">
        <f>+'IN PHIẾU THU'!SHM2</f>
        <v>0</v>
      </c>
      <c r="SHM2" s="2104"/>
      <c r="SHN2" s="2104"/>
      <c r="SHO2" s="2104"/>
      <c r="SHP2" s="2104"/>
      <c r="SHQ2" s="2104"/>
      <c r="SHR2" s="2104"/>
      <c r="SHS2" s="2104"/>
      <c r="SHT2" s="2104">
        <f>+'IN PHIẾU THU'!SHU2</f>
        <v>0</v>
      </c>
      <c r="SHU2" s="2104"/>
      <c r="SHV2" s="2104"/>
      <c r="SHW2" s="2104"/>
      <c r="SHX2" s="2104"/>
      <c r="SHY2" s="2104"/>
      <c r="SHZ2" s="2104"/>
      <c r="SIA2" s="2104"/>
      <c r="SIB2" s="2104">
        <f>+'IN PHIẾU THU'!SIC2</f>
        <v>0</v>
      </c>
      <c r="SIC2" s="2104"/>
      <c r="SID2" s="2104"/>
      <c r="SIE2" s="2104"/>
      <c r="SIF2" s="2104"/>
      <c r="SIG2" s="2104"/>
      <c r="SIH2" s="2104"/>
      <c r="SII2" s="2104"/>
      <c r="SIJ2" s="2104">
        <f>+'IN PHIẾU THU'!SIK2</f>
        <v>0</v>
      </c>
      <c r="SIK2" s="2104"/>
      <c r="SIL2" s="2104"/>
      <c r="SIM2" s="2104"/>
      <c r="SIN2" s="2104"/>
      <c r="SIO2" s="2104"/>
      <c r="SIP2" s="2104"/>
      <c r="SIQ2" s="2104"/>
      <c r="SIR2" s="2104">
        <f>+'IN PHIẾU THU'!SIS2</f>
        <v>0</v>
      </c>
      <c r="SIS2" s="2104"/>
      <c r="SIT2" s="2104"/>
      <c r="SIU2" s="2104"/>
      <c r="SIV2" s="2104"/>
      <c r="SIW2" s="2104"/>
      <c r="SIX2" s="2104"/>
      <c r="SIY2" s="2104"/>
      <c r="SIZ2" s="2104">
        <f>+'IN PHIẾU THU'!SJA2</f>
        <v>0</v>
      </c>
      <c r="SJA2" s="2104"/>
      <c r="SJB2" s="2104"/>
      <c r="SJC2" s="2104"/>
      <c r="SJD2" s="2104"/>
      <c r="SJE2" s="2104"/>
      <c r="SJF2" s="2104"/>
      <c r="SJG2" s="2104"/>
      <c r="SJH2" s="2104">
        <f>+'IN PHIẾU THU'!SJI2</f>
        <v>0</v>
      </c>
      <c r="SJI2" s="2104"/>
      <c r="SJJ2" s="2104"/>
      <c r="SJK2" s="2104"/>
      <c r="SJL2" s="2104"/>
      <c r="SJM2" s="2104"/>
      <c r="SJN2" s="2104"/>
      <c r="SJO2" s="2104"/>
      <c r="SJP2" s="2104">
        <f>+'IN PHIẾU THU'!SJQ2</f>
        <v>0</v>
      </c>
      <c r="SJQ2" s="2104"/>
      <c r="SJR2" s="2104"/>
      <c r="SJS2" s="2104"/>
      <c r="SJT2" s="2104"/>
      <c r="SJU2" s="2104"/>
      <c r="SJV2" s="2104"/>
      <c r="SJW2" s="2104"/>
      <c r="SJX2" s="2104">
        <f>+'IN PHIẾU THU'!SJY2</f>
        <v>0</v>
      </c>
      <c r="SJY2" s="2104"/>
      <c r="SJZ2" s="2104"/>
      <c r="SKA2" s="2104"/>
      <c r="SKB2" s="2104"/>
      <c r="SKC2" s="2104"/>
      <c r="SKD2" s="2104"/>
      <c r="SKE2" s="2104"/>
      <c r="SKF2" s="2104">
        <f>+'IN PHIẾU THU'!SKG2</f>
        <v>0</v>
      </c>
      <c r="SKG2" s="2104"/>
      <c r="SKH2" s="2104"/>
      <c r="SKI2" s="2104"/>
      <c r="SKJ2" s="2104"/>
      <c r="SKK2" s="2104"/>
      <c r="SKL2" s="2104"/>
      <c r="SKM2" s="2104"/>
      <c r="SKN2" s="2104">
        <f>+'IN PHIẾU THU'!SKO2</f>
        <v>0</v>
      </c>
      <c r="SKO2" s="2104"/>
      <c r="SKP2" s="2104"/>
      <c r="SKQ2" s="2104"/>
      <c r="SKR2" s="2104"/>
      <c r="SKS2" s="2104"/>
      <c r="SKT2" s="2104"/>
      <c r="SKU2" s="2104"/>
      <c r="SKV2" s="2104">
        <f>+'IN PHIẾU THU'!SKW2</f>
        <v>0</v>
      </c>
      <c r="SKW2" s="2104"/>
      <c r="SKX2" s="2104"/>
      <c r="SKY2" s="2104"/>
      <c r="SKZ2" s="2104"/>
      <c r="SLA2" s="2104"/>
      <c r="SLB2" s="2104"/>
      <c r="SLC2" s="2104"/>
      <c r="SLD2" s="2104">
        <f>+'IN PHIẾU THU'!SLE2</f>
        <v>0</v>
      </c>
      <c r="SLE2" s="2104"/>
      <c r="SLF2" s="2104"/>
      <c r="SLG2" s="2104"/>
      <c r="SLH2" s="2104"/>
      <c r="SLI2" s="2104"/>
      <c r="SLJ2" s="2104"/>
      <c r="SLK2" s="2104"/>
      <c r="SLL2" s="2104">
        <f>+'IN PHIẾU THU'!SLM2</f>
        <v>0</v>
      </c>
      <c r="SLM2" s="2104"/>
      <c r="SLN2" s="2104"/>
      <c r="SLO2" s="2104"/>
      <c r="SLP2" s="2104"/>
      <c r="SLQ2" s="2104"/>
      <c r="SLR2" s="2104"/>
      <c r="SLS2" s="2104"/>
      <c r="SLT2" s="2104">
        <f>+'IN PHIẾU THU'!SLU2</f>
        <v>0</v>
      </c>
      <c r="SLU2" s="2104"/>
      <c r="SLV2" s="2104"/>
      <c r="SLW2" s="2104"/>
      <c r="SLX2" s="2104"/>
      <c r="SLY2" s="2104"/>
      <c r="SLZ2" s="2104"/>
      <c r="SMA2" s="2104"/>
      <c r="SMB2" s="2104">
        <f>+'IN PHIẾU THU'!SMC2</f>
        <v>0</v>
      </c>
      <c r="SMC2" s="2104"/>
      <c r="SMD2" s="2104"/>
      <c r="SME2" s="2104"/>
      <c r="SMF2" s="2104"/>
      <c r="SMG2" s="2104"/>
      <c r="SMH2" s="2104"/>
      <c r="SMI2" s="2104"/>
      <c r="SMJ2" s="2104">
        <f>+'IN PHIẾU THU'!SMK2</f>
        <v>0</v>
      </c>
      <c r="SMK2" s="2104"/>
      <c r="SML2" s="2104"/>
      <c r="SMM2" s="2104"/>
      <c r="SMN2" s="2104"/>
      <c r="SMO2" s="2104"/>
      <c r="SMP2" s="2104"/>
      <c r="SMQ2" s="2104"/>
      <c r="SMR2" s="2104">
        <f>+'IN PHIẾU THU'!SMS2</f>
        <v>0</v>
      </c>
      <c r="SMS2" s="2104"/>
      <c r="SMT2" s="2104"/>
      <c r="SMU2" s="2104"/>
      <c r="SMV2" s="2104"/>
      <c r="SMW2" s="2104"/>
      <c r="SMX2" s="2104"/>
      <c r="SMY2" s="2104"/>
      <c r="SMZ2" s="2104">
        <f>+'IN PHIẾU THU'!SNA2</f>
        <v>0</v>
      </c>
      <c r="SNA2" s="2104"/>
      <c r="SNB2" s="2104"/>
      <c r="SNC2" s="2104"/>
      <c r="SND2" s="2104"/>
      <c r="SNE2" s="2104"/>
      <c r="SNF2" s="2104"/>
      <c r="SNG2" s="2104"/>
      <c r="SNH2" s="2104">
        <f>+'IN PHIẾU THU'!SNI2</f>
        <v>0</v>
      </c>
      <c r="SNI2" s="2104"/>
      <c r="SNJ2" s="2104"/>
      <c r="SNK2" s="2104"/>
      <c r="SNL2" s="2104"/>
      <c r="SNM2" s="2104"/>
      <c r="SNN2" s="2104"/>
      <c r="SNO2" s="2104"/>
      <c r="SNP2" s="2104">
        <f>+'IN PHIẾU THU'!SNQ2</f>
        <v>0</v>
      </c>
      <c r="SNQ2" s="2104"/>
      <c r="SNR2" s="2104"/>
      <c r="SNS2" s="2104"/>
      <c r="SNT2" s="2104"/>
      <c r="SNU2" s="2104"/>
      <c r="SNV2" s="2104"/>
      <c r="SNW2" s="2104"/>
      <c r="SNX2" s="2104">
        <f>+'IN PHIẾU THU'!SNY2</f>
        <v>0</v>
      </c>
      <c r="SNY2" s="2104"/>
      <c r="SNZ2" s="2104"/>
      <c r="SOA2" s="2104"/>
      <c r="SOB2" s="2104"/>
      <c r="SOC2" s="2104"/>
      <c r="SOD2" s="2104"/>
      <c r="SOE2" s="2104"/>
      <c r="SOF2" s="2104">
        <f>+'IN PHIẾU THU'!SOG2</f>
        <v>0</v>
      </c>
      <c r="SOG2" s="2104"/>
      <c r="SOH2" s="2104"/>
      <c r="SOI2" s="2104"/>
      <c r="SOJ2" s="2104"/>
      <c r="SOK2" s="2104"/>
      <c r="SOL2" s="2104"/>
      <c r="SOM2" s="2104"/>
      <c r="SON2" s="2104">
        <f>+'IN PHIẾU THU'!SOO2</f>
        <v>0</v>
      </c>
      <c r="SOO2" s="2104"/>
      <c r="SOP2" s="2104"/>
      <c r="SOQ2" s="2104"/>
      <c r="SOR2" s="2104"/>
      <c r="SOS2" s="2104"/>
      <c r="SOT2" s="2104"/>
      <c r="SOU2" s="2104"/>
      <c r="SOV2" s="2104">
        <f>+'IN PHIẾU THU'!SOW2</f>
        <v>0</v>
      </c>
      <c r="SOW2" s="2104"/>
      <c r="SOX2" s="2104"/>
      <c r="SOY2" s="2104"/>
      <c r="SOZ2" s="2104"/>
      <c r="SPA2" s="2104"/>
      <c r="SPB2" s="2104"/>
      <c r="SPC2" s="2104"/>
      <c r="SPD2" s="2104">
        <f>+'IN PHIẾU THU'!SPE2</f>
        <v>0</v>
      </c>
      <c r="SPE2" s="2104"/>
      <c r="SPF2" s="2104"/>
      <c r="SPG2" s="2104"/>
      <c r="SPH2" s="2104"/>
      <c r="SPI2" s="2104"/>
      <c r="SPJ2" s="2104"/>
      <c r="SPK2" s="2104"/>
      <c r="SPL2" s="2104">
        <f>+'IN PHIẾU THU'!SPM2</f>
        <v>0</v>
      </c>
      <c r="SPM2" s="2104"/>
      <c r="SPN2" s="2104"/>
      <c r="SPO2" s="2104"/>
      <c r="SPP2" s="2104"/>
      <c r="SPQ2" s="2104"/>
      <c r="SPR2" s="2104"/>
      <c r="SPS2" s="2104"/>
      <c r="SPT2" s="2104">
        <f>+'IN PHIẾU THU'!SPU2</f>
        <v>0</v>
      </c>
      <c r="SPU2" s="2104"/>
      <c r="SPV2" s="2104"/>
      <c r="SPW2" s="2104"/>
      <c r="SPX2" s="2104"/>
      <c r="SPY2" s="2104"/>
      <c r="SPZ2" s="2104"/>
      <c r="SQA2" s="2104"/>
      <c r="SQB2" s="2104">
        <f>+'IN PHIẾU THU'!SQC2</f>
        <v>0</v>
      </c>
      <c r="SQC2" s="2104"/>
      <c r="SQD2" s="2104"/>
      <c r="SQE2" s="2104"/>
      <c r="SQF2" s="2104"/>
      <c r="SQG2" s="2104"/>
      <c r="SQH2" s="2104"/>
      <c r="SQI2" s="2104"/>
      <c r="SQJ2" s="2104">
        <f>+'IN PHIẾU THU'!SQK2</f>
        <v>0</v>
      </c>
      <c r="SQK2" s="2104"/>
      <c r="SQL2" s="2104"/>
      <c r="SQM2" s="2104"/>
      <c r="SQN2" s="2104"/>
      <c r="SQO2" s="2104"/>
      <c r="SQP2" s="2104"/>
      <c r="SQQ2" s="2104"/>
      <c r="SQR2" s="2104">
        <f>+'IN PHIẾU THU'!SQS2</f>
        <v>0</v>
      </c>
      <c r="SQS2" s="2104"/>
      <c r="SQT2" s="2104"/>
      <c r="SQU2" s="2104"/>
      <c r="SQV2" s="2104"/>
      <c r="SQW2" s="2104"/>
      <c r="SQX2" s="2104"/>
      <c r="SQY2" s="2104"/>
      <c r="SQZ2" s="2104">
        <f>+'IN PHIẾU THU'!SRA2</f>
        <v>0</v>
      </c>
      <c r="SRA2" s="2104"/>
      <c r="SRB2" s="2104"/>
      <c r="SRC2" s="2104"/>
      <c r="SRD2" s="2104"/>
      <c r="SRE2" s="2104"/>
      <c r="SRF2" s="2104"/>
      <c r="SRG2" s="2104"/>
      <c r="SRH2" s="2104">
        <f>+'IN PHIẾU THU'!SRI2</f>
        <v>0</v>
      </c>
      <c r="SRI2" s="2104"/>
      <c r="SRJ2" s="2104"/>
      <c r="SRK2" s="2104"/>
      <c r="SRL2" s="2104"/>
      <c r="SRM2" s="2104"/>
      <c r="SRN2" s="2104"/>
      <c r="SRO2" s="2104"/>
      <c r="SRP2" s="2104">
        <f>+'IN PHIẾU THU'!SRQ2</f>
        <v>0</v>
      </c>
      <c r="SRQ2" s="2104"/>
      <c r="SRR2" s="2104"/>
      <c r="SRS2" s="2104"/>
      <c r="SRT2" s="2104"/>
      <c r="SRU2" s="2104"/>
      <c r="SRV2" s="2104"/>
      <c r="SRW2" s="2104"/>
      <c r="SRX2" s="2104">
        <f>+'IN PHIẾU THU'!SRY2</f>
        <v>0</v>
      </c>
      <c r="SRY2" s="2104"/>
      <c r="SRZ2" s="2104"/>
      <c r="SSA2" s="2104"/>
      <c r="SSB2" s="2104"/>
      <c r="SSC2" s="2104"/>
      <c r="SSD2" s="2104"/>
      <c r="SSE2" s="2104"/>
      <c r="SSF2" s="2104">
        <f>+'IN PHIẾU THU'!SSG2</f>
        <v>0</v>
      </c>
      <c r="SSG2" s="2104"/>
      <c r="SSH2" s="2104"/>
      <c r="SSI2" s="2104"/>
      <c r="SSJ2" s="2104"/>
      <c r="SSK2" s="2104"/>
      <c r="SSL2" s="2104"/>
      <c r="SSM2" s="2104"/>
      <c r="SSN2" s="2104">
        <f>+'IN PHIẾU THU'!SSO2</f>
        <v>0</v>
      </c>
      <c r="SSO2" s="2104"/>
      <c r="SSP2" s="2104"/>
      <c r="SSQ2" s="2104"/>
      <c r="SSR2" s="2104"/>
      <c r="SSS2" s="2104"/>
      <c r="SST2" s="2104"/>
      <c r="SSU2" s="2104"/>
      <c r="SSV2" s="2104">
        <f>+'IN PHIẾU THU'!SSW2</f>
        <v>0</v>
      </c>
      <c r="SSW2" s="2104"/>
      <c r="SSX2" s="2104"/>
      <c r="SSY2" s="2104"/>
      <c r="SSZ2" s="2104"/>
      <c r="STA2" s="2104"/>
      <c r="STB2" s="2104"/>
      <c r="STC2" s="2104"/>
      <c r="STD2" s="2104">
        <f>+'IN PHIẾU THU'!STE2</f>
        <v>0</v>
      </c>
      <c r="STE2" s="2104"/>
      <c r="STF2" s="2104"/>
      <c r="STG2" s="2104"/>
      <c r="STH2" s="2104"/>
      <c r="STI2" s="2104"/>
      <c r="STJ2" s="2104"/>
      <c r="STK2" s="2104"/>
      <c r="STL2" s="2104">
        <f>+'IN PHIẾU THU'!STM2</f>
        <v>0</v>
      </c>
      <c r="STM2" s="2104"/>
      <c r="STN2" s="2104"/>
      <c r="STO2" s="2104"/>
      <c r="STP2" s="2104"/>
      <c r="STQ2" s="2104"/>
      <c r="STR2" s="2104"/>
      <c r="STS2" s="2104"/>
      <c r="STT2" s="2104">
        <f>+'IN PHIẾU THU'!STU2</f>
        <v>0</v>
      </c>
      <c r="STU2" s="2104"/>
      <c r="STV2" s="2104"/>
      <c r="STW2" s="2104"/>
      <c r="STX2" s="2104"/>
      <c r="STY2" s="2104"/>
      <c r="STZ2" s="2104"/>
      <c r="SUA2" s="2104"/>
      <c r="SUB2" s="2104">
        <f>+'IN PHIẾU THU'!SUC2</f>
        <v>0</v>
      </c>
      <c r="SUC2" s="2104"/>
      <c r="SUD2" s="2104"/>
      <c r="SUE2" s="2104"/>
      <c r="SUF2" s="2104"/>
      <c r="SUG2" s="2104"/>
      <c r="SUH2" s="2104"/>
      <c r="SUI2" s="2104"/>
      <c r="SUJ2" s="2104">
        <f>+'IN PHIẾU THU'!SUK2</f>
        <v>0</v>
      </c>
      <c r="SUK2" s="2104"/>
      <c r="SUL2" s="2104"/>
      <c r="SUM2" s="2104"/>
      <c r="SUN2" s="2104"/>
      <c r="SUO2" s="2104"/>
      <c r="SUP2" s="2104"/>
      <c r="SUQ2" s="2104"/>
      <c r="SUR2" s="2104">
        <f>+'IN PHIẾU THU'!SUS2</f>
        <v>0</v>
      </c>
      <c r="SUS2" s="2104"/>
      <c r="SUT2" s="2104"/>
      <c r="SUU2" s="2104"/>
      <c r="SUV2" s="2104"/>
      <c r="SUW2" s="2104"/>
      <c r="SUX2" s="2104"/>
      <c r="SUY2" s="2104"/>
      <c r="SUZ2" s="2104">
        <f>+'IN PHIẾU THU'!SVA2</f>
        <v>0</v>
      </c>
      <c r="SVA2" s="2104"/>
      <c r="SVB2" s="2104"/>
      <c r="SVC2" s="2104"/>
      <c r="SVD2" s="2104"/>
      <c r="SVE2" s="2104"/>
      <c r="SVF2" s="2104"/>
      <c r="SVG2" s="2104"/>
      <c r="SVH2" s="2104">
        <f>+'IN PHIẾU THU'!SVI2</f>
        <v>0</v>
      </c>
      <c r="SVI2" s="2104"/>
      <c r="SVJ2" s="2104"/>
      <c r="SVK2" s="2104"/>
      <c r="SVL2" s="2104"/>
      <c r="SVM2" s="2104"/>
      <c r="SVN2" s="2104"/>
      <c r="SVO2" s="2104"/>
      <c r="SVP2" s="2104">
        <f>+'IN PHIẾU THU'!SVQ2</f>
        <v>0</v>
      </c>
      <c r="SVQ2" s="2104"/>
      <c r="SVR2" s="2104"/>
      <c r="SVS2" s="2104"/>
      <c r="SVT2" s="2104"/>
      <c r="SVU2" s="2104"/>
      <c r="SVV2" s="2104"/>
      <c r="SVW2" s="2104"/>
      <c r="SVX2" s="2104">
        <f>+'IN PHIẾU THU'!SVY2</f>
        <v>0</v>
      </c>
      <c r="SVY2" s="2104"/>
      <c r="SVZ2" s="2104"/>
      <c r="SWA2" s="2104"/>
      <c r="SWB2" s="2104"/>
      <c r="SWC2" s="2104"/>
      <c r="SWD2" s="2104"/>
      <c r="SWE2" s="2104"/>
      <c r="SWF2" s="2104">
        <f>+'IN PHIẾU THU'!SWG2</f>
        <v>0</v>
      </c>
      <c r="SWG2" s="2104"/>
      <c r="SWH2" s="2104"/>
      <c r="SWI2" s="2104"/>
      <c r="SWJ2" s="2104"/>
      <c r="SWK2" s="2104"/>
      <c r="SWL2" s="2104"/>
      <c r="SWM2" s="2104"/>
      <c r="SWN2" s="2104">
        <f>+'IN PHIẾU THU'!SWO2</f>
        <v>0</v>
      </c>
      <c r="SWO2" s="2104"/>
      <c r="SWP2" s="2104"/>
      <c r="SWQ2" s="2104"/>
      <c r="SWR2" s="2104"/>
      <c r="SWS2" s="2104"/>
      <c r="SWT2" s="2104"/>
      <c r="SWU2" s="2104"/>
      <c r="SWV2" s="2104">
        <f>+'IN PHIẾU THU'!SWW2</f>
        <v>0</v>
      </c>
      <c r="SWW2" s="2104"/>
      <c r="SWX2" s="2104"/>
      <c r="SWY2" s="2104"/>
      <c r="SWZ2" s="2104"/>
      <c r="SXA2" s="2104"/>
      <c r="SXB2" s="2104"/>
      <c r="SXC2" s="2104"/>
      <c r="SXD2" s="2104">
        <f>+'IN PHIẾU THU'!SXE2</f>
        <v>0</v>
      </c>
      <c r="SXE2" s="2104"/>
      <c r="SXF2" s="2104"/>
      <c r="SXG2" s="2104"/>
      <c r="SXH2" s="2104"/>
      <c r="SXI2" s="2104"/>
      <c r="SXJ2" s="2104"/>
      <c r="SXK2" s="2104"/>
      <c r="SXL2" s="2104">
        <f>+'IN PHIẾU THU'!SXM2</f>
        <v>0</v>
      </c>
      <c r="SXM2" s="2104"/>
      <c r="SXN2" s="2104"/>
      <c r="SXO2" s="2104"/>
      <c r="SXP2" s="2104"/>
      <c r="SXQ2" s="2104"/>
      <c r="SXR2" s="2104"/>
      <c r="SXS2" s="2104"/>
      <c r="SXT2" s="2104">
        <f>+'IN PHIẾU THU'!SXU2</f>
        <v>0</v>
      </c>
      <c r="SXU2" s="2104"/>
      <c r="SXV2" s="2104"/>
      <c r="SXW2" s="2104"/>
      <c r="SXX2" s="2104"/>
      <c r="SXY2" s="2104"/>
      <c r="SXZ2" s="2104"/>
      <c r="SYA2" s="2104"/>
      <c r="SYB2" s="2104">
        <f>+'IN PHIẾU THU'!SYC2</f>
        <v>0</v>
      </c>
      <c r="SYC2" s="2104"/>
      <c r="SYD2" s="2104"/>
      <c r="SYE2" s="2104"/>
      <c r="SYF2" s="2104"/>
      <c r="SYG2" s="2104"/>
      <c r="SYH2" s="2104"/>
      <c r="SYI2" s="2104"/>
      <c r="SYJ2" s="2104">
        <f>+'IN PHIẾU THU'!SYK2</f>
        <v>0</v>
      </c>
      <c r="SYK2" s="2104"/>
      <c r="SYL2" s="2104"/>
      <c r="SYM2" s="2104"/>
      <c r="SYN2" s="2104"/>
      <c r="SYO2" s="2104"/>
      <c r="SYP2" s="2104"/>
      <c r="SYQ2" s="2104"/>
      <c r="SYR2" s="2104">
        <f>+'IN PHIẾU THU'!SYS2</f>
        <v>0</v>
      </c>
      <c r="SYS2" s="2104"/>
      <c r="SYT2" s="2104"/>
      <c r="SYU2" s="2104"/>
      <c r="SYV2" s="2104"/>
      <c r="SYW2" s="2104"/>
      <c r="SYX2" s="2104"/>
      <c r="SYY2" s="2104"/>
      <c r="SYZ2" s="2104">
        <f>+'IN PHIẾU THU'!SZA2</f>
        <v>0</v>
      </c>
      <c r="SZA2" s="2104"/>
      <c r="SZB2" s="2104"/>
      <c r="SZC2" s="2104"/>
      <c r="SZD2" s="2104"/>
      <c r="SZE2" s="2104"/>
      <c r="SZF2" s="2104"/>
      <c r="SZG2" s="2104"/>
      <c r="SZH2" s="2104">
        <f>+'IN PHIẾU THU'!SZI2</f>
        <v>0</v>
      </c>
      <c r="SZI2" s="2104"/>
      <c r="SZJ2" s="2104"/>
      <c r="SZK2" s="2104"/>
      <c r="SZL2" s="2104"/>
      <c r="SZM2" s="2104"/>
      <c r="SZN2" s="2104"/>
      <c r="SZO2" s="2104"/>
      <c r="SZP2" s="2104">
        <f>+'IN PHIẾU THU'!SZQ2</f>
        <v>0</v>
      </c>
      <c r="SZQ2" s="2104"/>
      <c r="SZR2" s="2104"/>
      <c r="SZS2" s="2104"/>
      <c r="SZT2" s="2104"/>
      <c r="SZU2" s="2104"/>
      <c r="SZV2" s="2104"/>
      <c r="SZW2" s="2104"/>
      <c r="SZX2" s="2104">
        <f>+'IN PHIẾU THU'!SZY2</f>
        <v>0</v>
      </c>
      <c r="SZY2" s="2104"/>
      <c r="SZZ2" s="2104"/>
      <c r="TAA2" s="2104"/>
      <c r="TAB2" s="2104"/>
      <c r="TAC2" s="2104"/>
      <c r="TAD2" s="2104"/>
      <c r="TAE2" s="2104"/>
      <c r="TAF2" s="2104">
        <f>+'IN PHIẾU THU'!TAG2</f>
        <v>0</v>
      </c>
      <c r="TAG2" s="2104"/>
      <c r="TAH2" s="2104"/>
      <c r="TAI2" s="2104"/>
      <c r="TAJ2" s="2104"/>
      <c r="TAK2" s="2104"/>
      <c r="TAL2" s="2104"/>
      <c r="TAM2" s="2104"/>
      <c r="TAN2" s="2104">
        <f>+'IN PHIẾU THU'!TAO2</f>
        <v>0</v>
      </c>
      <c r="TAO2" s="2104"/>
      <c r="TAP2" s="2104"/>
      <c r="TAQ2" s="2104"/>
      <c r="TAR2" s="2104"/>
      <c r="TAS2" s="2104"/>
      <c r="TAT2" s="2104"/>
      <c r="TAU2" s="2104"/>
      <c r="TAV2" s="2104">
        <f>+'IN PHIẾU THU'!TAW2</f>
        <v>0</v>
      </c>
      <c r="TAW2" s="2104"/>
      <c r="TAX2" s="2104"/>
      <c r="TAY2" s="2104"/>
      <c r="TAZ2" s="2104"/>
      <c r="TBA2" s="2104"/>
      <c r="TBB2" s="2104"/>
      <c r="TBC2" s="2104"/>
      <c r="TBD2" s="2104">
        <f>+'IN PHIẾU THU'!TBE2</f>
        <v>0</v>
      </c>
      <c r="TBE2" s="2104"/>
      <c r="TBF2" s="2104"/>
      <c r="TBG2" s="2104"/>
      <c r="TBH2" s="2104"/>
      <c r="TBI2" s="2104"/>
      <c r="TBJ2" s="2104"/>
      <c r="TBK2" s="2104"/>
      <c r="TBL2" s="2104">
        <f>+'IN PHIẾU THU'!TBM2</f>
        <v>0</v>
      </c>
      <c r="TBM2" s="2104"/>
      <c r="TBN2" s="2104"/>
      <c r="TBO2" s="2104"/>
      <c r="TBP2" s="2104"/>
      <c r="TBQ2" s="2104"/>
      <c r="TBR2" s="2104"/>
      <c r="TBS2" s="2104"/>
      <c r="TBT2" s="2104">
        <f>+'IN PHIẾU THU'!TBU2</f>
        <v>0</v>
      </c>
      <c r="TBU2" s="2104"/>
      <c r="TBV2" s="2104"/>
      <c r="TBW2" s="2104"/>
      <c r="TBX2" s="2104"/>
      <c r="TBY2" s="2104"/>
      <c r="TBZ2" s="2104"/>
      <c r="TCA2" s="2104"/>
      <c r="TCB2" s="2104">
        <f>+'IN PHIẾU THU'!TCC2</f>
        <v>0</v>
      </c>
      <c r="TCC2" s="2104"/>
      <c r="TCD2" s="2104"/>
      <c r="TCE2" s="2104"/>
      <c r="TCF2" s="2104"/>
      <c r="TCG2" s="2104"/>
      <c r="TCH2" s="2104"/>
      <c r="TCI2" s="2104"/>
      <c r="TCJ2" s="2104">
        <f>+'IN PHIẾU THU'!TCK2</f>
        <v>0</v>
      </c>
      <c r="TCK2" s="2104"/>
      <c r="TCL2" s="2104"/>
      <c r="TCM2" s="2104"/>
      <c r="TCN2" s="2104"/>
      <c r="TCO2" s="2104"/>
      <c r="TCP2" s="2104"/>
      <c r="TCQ2" s="2104"/>
      <c r="TCR2" s="2104">
        <f>+'IN PHIẾU THU'!TCS2</f>
        <v>0</v>
      </c>
      <c r="TCS2" s="2104"/>
      <c r="TCT2" s="2104"/>
      <c r="TCU2" s="2104"/>
      <c r="TCV2" s="2104"/>
      <c r="TCW2" s="2104"/>
      <c r="TCX2" s="2104"/>
      <c r="TCY2" s="2104"/>
      <c r="TCZ2" s="2104">
        <f>+'IN PHIẾU THU'!TDA2</f>
        <v>0</v>
      </c>
      <c r="TDA2" s="2104"/>
      <c r="TDB2" s="2104"/>
      <c r="TDC2" s="2104"/>
      <c r="TDD2" s="2104"/>
      <c r="TDE2" s="2104"/>
      <c r="TDF2" s="2104"/>
      <c r="TDG2" s="2104"/>
      <c r="TDH2" s="2104">
        <f>+'IN PHIẾU THU'!TDI2</f>
        <v>0</v>
      </c>
      <c r="TDI2" s="2104"/>
      <c r="TDJ2" s="2104"/>
      <c r="TDK2" s="2104"/>
      <c r="TDL2" s="2104"/>
      <c r="TDM2" s="2104"/>
      <c r="TDN2" s="2104"/>
      <c r="TDO2" s="2104"/>
      <c r="TDP2" s="2104">
        <f>+'IN PHIẾU THU'!TDQ2</f>
        <v>0</v>
      </c>
      <c r="TDQ2" s="2104"/>
      <c r="TDR2" s="2104"/>
      <c r="TDS2" s="2104"/>
      <c r="TDT2" s="2104"/>
      <c r="TDU2" s="2104"/>
      <c r="TDV2" s="2104"/>
      <c r="TDW2" s="2104"/>
      <c r="TDX2" s="2104">
        <f>+'IN PHIẾU THU'!TDY2</f>
        <v>0</v>
      </c>
      <c r="TDY2" s="2104"/>
      <c r="TDZ2" s="2104"/>
      <c r="TEA2" s="2104"/>
      <c r="TEB2" s="2104"/>
      <c r="TEC2" s="2104"/>
      <c r="TED2" s="2104"/>
      <c r="TEE2" s="2104"/>
      <c r="TEF2" s="2104">
        <f>+'IN PHIẾU THU'!TEG2</f>
        <v>0</v>
      </c>
      <c r="TEG2" s="2104"/>
      <c r="TEH2" s="2104"/>
      <c r="TEI2" s="2104"/>
      <c r="TEJ2" s="2104"/>
      <c r="TEK2" s="2104"/>
      <c r="TEL2" s="2104"/>
      <c r="TEM2" s="2104"/>
      <c r="TEN2" s="2104">
        <f>+'IN PHIẾU THU'!TEO2</f>
        <v>0</v>
      </c>
      <c r="TEO2" s="2104"/>
      <c r="TEP2" s="2104"/>
      <c r="TEQ2" s="2104"/>
      <c r="TER2" s="2104"/>
      <c r="TES2" s="2104"/>
      <c r="TET2" s="2104"/>
      <c r="TEU2" s="2104"/>
      <c r="TEV2" s="2104">
        <f>+'IN PHIẾU THU'!TEW2</f>
        <v>0</v>
      </c>
      <c r="TEW2" s="2104"/>
      <c r="TEX2" s="2104"/>
      <c r="TEY2" s="2104"/>
      <c r="TEZ2" s="2104"/>
      <c r="TFA2" s="2104"/>
      <c r="TFB2" s="2104"/>
      <c r="TFC2" s="2104"/>
      <c r="TFD2" s="2104">
        <f>+'IN PHIẾU THU'!TFE2</f>
        <v>0</v>
      </c>
      <c r="TFE2" s="2104"/>
      <c r="TFF2" s="2104"/>
      <c r="TFG2" s="2104"/>
      <c r="TFH2" s="2104"/>
      <c r="TFI2" s="2104"/>
      <c r="TFJ2" s="2104"/>
      <c r="TFK2" s="2104"/>
      <c r="TFL2" s="2104">
        <f>+'IN PHIẾU THU'!TFM2</f>
        <v>0</v>
      </c>
      <c r="TFM2" s="2104"/>
      <c r="TFN2" s="2104"/>
      <c r="TFO2" s="2104"/>
      <c r="TFP2" s="2104"/>
      <c r="TFQ2" s="2104"/>
      <c r="TFR2" s="2104"/>
      <c r="TFS2" s="2104"/>
      <c r="TFT2" s="2104">
        <f>+'IN PHIẾU THU'!TFU2</f>
        <v>0</v>
      </c>
      <c r="TFU2" s="2104"/>
      <c r="TFV2" s="2104"/>
      <c r="TFW2" s="2104"/>
      <c r="TFX2" s="2104"/>
      <c r="TFY2" s="2104"/>
      <c r="TFZ2" s="2104"/>
      <c r="TGA2" s="2104"/>
      <c r="TGB2" s="2104">
        <f>+'IN PHIẾU THU'!TGC2</f>
        <v>0</v>
      </c>
      <c r="TGC2" s="2104"/>
      <c r="TGD2" s="2104"/>
      <c r="TGE2" s="2104"/>
      <c r="TGF2" s="2104"/>
      <c r="TGG2" s="2104"/>
      <c r="TGH2" s="2104"/>
      <c r="TGI2" s="2104"/>
      <c r="TGJ2" s="2104">
        <f>+'IN PHIẾU THU'!TGK2</f>
        <v>0</v>
      </c>
      <c r="TGK2" s="2104"/>
      <c r="TGL2" s="2104"/>
      <c r="TGM2" s="2104"/>
      <c r="TGN2" s="2104"/>
      <c r="TGO2" s="2104"/>
      <c r="TGP2" s="2104"/>
      <c r="TGQ2" s="2104"/>
      <c r="TGR2" s="2104">
        <f>+'IN PHIẾU THU'!TGS2</f>
        <v>0</v>
      </c>
      <c r="TGS2" s="2104"/>
      <c r="TGT2" s="2104"/>
      <c r="TGU2" s="2104"/>
      <c r="TGV2" s="2104"/>
      <c r="TGW2" s="2104"/>
      <c r="TGX2" s="2104"/>
      <c r="TGY2" s="2104"/>
      <c r="TGZ2" s="2104">
        <f>+'IN PHIẾU THU'!THA2</f>
        <v>0</v>
      </c>
      <c r="THA2" s="2104"/>
      <c r="THB2" s="2104"/>
      <c r="THC2" s="2104"/>
      <c r="THD2" s="2104"/>
      <c r="THE2" s="2104"/>
      <c r="THF2" s="2104"/>
      <c r="THG2" s="2104"/>
      <c r="THH2" s="2104">
        <f>+'IN PHIẾU THU'!THI2</f>
        <v>0</v>
      </c>
      <c r="THI2" s="2104"/>
      <c r="THJ2" s="2104"/>
      <c r="THK2" s="2104"/>
      <c r="THL2" s="2104"/>
      <c r="THM2" s="2104"/>
      <c r="THN2" s="2104"/>
      <c r="THO2" s="2104"/>
      <c r="THP2" s="2104">
        <f>+'IN PHIẾU THU'!THQ2</f>
        <v>0</v>
      </c>
      <c r="THQ2" s="2104"/>
      <c r="THR2" s="2104"/>
      <c r="THS2" s="2104"/>
      <c r="THT2" s="2104"/>
      <c r="THU2" s="2104"/>
      <c r="THV2" s="2104"/>
      <c r="THW2" s="2104"/>
      <c r="THX2" s="2104">
        <f>+'IN PHIẾU THU'!THY2</f>
        <v>0</v>
      </c>
      <c r="THY2" s="2104"/>
      <c r="THZ2" s="2104"/>
      <c r="TIA2" s="2104"/>
      <c r="TIB2" s="2104"/>
      <c r="TIC2" s="2104"/>
      <c r="TID2" s="2104"/>
      <c r="TIE2" s="2104"/>
      <c r="TIF2" s="2104">
        <f>+'IN PHIẾU THU'!TIG2</f>
        <v>0</v>
      </c>
      <c r="TIG2" s="2104"/>
      <c r="TIH2" s="2104"/>
      <c r="TII2" s="2104"/>
      <c r="TIJ2" s="2104"/>
      <c r="TIK2" s="2104"/>
      <c r="TIL2" s="2104"/>
      <c r="TIM2" s="2104"/>
      <c r="TIN2" s="2104">
        <f>+'IN PHIẾU THU'!TIO2</f>
        <v>0</v>
      </c>
      <c r="TIO2" s="2104"/>
      <c r="TIP2" s="2104"/>
      <c r="TIQ2" s="2104"/>
      <c r="TIR2" s="2104"/>
      <c r="TIS2" s="2104"/>
      <c r="TIT2" s="2104"/>
      <c r="TIU2" s="2104"/>
      <c r="TIV2" s="2104">
        <f>+'IN PHIẾU THU'!TIW2</f>
        <v>0</v>
      </c>
      <c r="TIW2" s="2104"/>
      <c r="TIX2" s="2104"/>
      <c r="TIY2" s="2104"/>
      <c r="TIZ2" s="2104"/>
      <c r="TJA2" s="2104"/>
      <c r="TJB2" s="2104"/>
      <c r="TJC2" s="2104"/>
      <c r="TJD2" s="2104">
        <f>+'IN PHIẾU THU'!TJE2</f>
        <v>0</v>
      </c>
      <c r="TJE2" s="2104"/>
      <c r="TJF2" s="2104"/>
      <c r="TJG2" s="2104"/>
      <c r="TJH2" s="2104"/>
      <c r="TJI2" s="2104"/>
      <c r="TJJ2" s="2104"/>
      <c r="TJK2" s="2104"/>
      <c r="TJL2" s="2104">
        <f>+'IN PHIẾU THU'!TJM2</f>
        <v>0</v>
      </c>
      <c r="TJM2" s="2104"/>
      <c r="TJN2" s="2104"/>
      <c r="TJO2" s="2104"/>
      <c r="TJP2" s="2104"/>
      <c r="TJQ2" s="2104"/>
      <c r="TJR2" s="2104"/>
      <c r="TJS2" s="2104"/>
      <c r="TJT2" s="2104">
        <f>+'IN PHIẾU THU'!TJU2</f>
        <v>0</v>
      </c>
      <c r="TJU2" s="2104"/>
      <c r="TJV2" s="2104"/>
      <c r="TJW2" s="2104"/>
      <c r="TJX2" s="2104"/>
      <c r="TJY2" s="2104"/>
      <c r="TJZ2" s="2104"/>
      <c r="TKA2" s="2104"/>
      <c r="TKB2" s="2104">
        <f>+'IN PHIẾU THU'!TKC2</f>
        <v>0</v>
      </c>
      <c r="TKC2" s="2104"/>
      <c r="TKD2" s="2104"/>
      <c r="TKE2" s="2104"/>
      <c r="TKF2" s="2104"/>
      <c r="TKG2" s="2104"/>
      <c r="TKH2" s="2104"/>
      <c r="TKI2" s="2104"/>
      <c r="TKJ2" s="2104">
        <f>+'IN PHIẾU THU'!TKK2</f>
        <v>0</v>
      </c>
      <c r="TKK2" s="2104"/>
      <c r="TKL2" s="2104"/>
      <c r="TKM2" s="2104"/>
      <c r="TKN2" s="2104"/>
      <c r="TKO2" s="2104"/>
      <c r="TKP2" s="2104"/>
      <c r="TKQ2" s="2104"/>
      <c r="TKR2" s="2104">
        <f>+'IN PHIẾU THU'!TKS2</f>
        <v>0</v>
      </c>
      <c r="TKS2" s="2104"/>
      <c r="TKT2" s="2104"/>
      <c r="TKU2" s="2104"/>
      <c r="TKV2" s="2104"/>
      <c r="TKW2" s="2104"/>
      <c r="TKX2" s="2104"/>
      <c r="TKY2" s="2104"/>
      <c r="TKZ2" s="2104">
        <f>+'IN PHIẾU THU'!TLA2</f>
        <v>0</v>
      </c>
      <c r="TLA2" s="2104"/>
      <c r="TLB2" s="2104"/>
      <c r="TLC2" s="2104"/>
      <c r="TLD2" s="2104"/>
      <c r="TLE2" s="2104"/>
      <c r="TLF2" s="2104"/>
      <c r="TLG2" s="2104"/>
      <c r="TLH2" s="2104">
        <f>+'IN PHIẾU THU'!TLI2</f>
        <v>0</v>
      </c>
      <c r="TLI2" s="2104"/>
      <c r="TLJ2" s="2104"/>
      <c r="TLK2" s="2104"/>
      <c r="TLL2" s="2104"/>
      <c r="TLM2" s="2104"/>
      <c r="TLN2" s="2104"/>
      <c r="TLO2" s="2104"/>
      <c r="TLP2" s="2104">
        <f>+'IN PHIẾU THU'!TLQ2</f>
        <v>0</v>
      </c>
      <c r="TLQ2" s="2104"/>
      <c r="TLR2" s="2104"/>
      <c r="TLS2" s="2104"/>
      <c r="TLT2" s="2104"/>
      <c r="TLU2" s="2104"/>
      <c r="TLV2" s="2104"/>
      <c r="TLW2" s="2104"/>
      <c r="TLX2" s="2104">
        <f>+'IN PHIẾU THU'!TLY2</f>
        <v>0</v>
      </c>
      <c r="TLY2" s="2104"/>
      <c r="TLZ2" s="2104"/>
      <c r="TMA2" s="2104"/>
      <c r="TMB2" s="2104"/>
      <c r="TMC2" s="2104"/>
      <c r="TMD2" s="2104"/>
      <c r="TME2" s="2104"/>
      <c r="TMF2" s="2104">
        <f>+'IN PHIẾU THU'!TMG2</f>
        <v>0</v>
      </c>
      <c r="TMG2" s="2104"/>
      <c r="TMH2" s="2104"/>
      <c r="TMI2" s="2104"/>
      <c r="TMJ2" s="2104"/>
      <c r="TMK2" s="2104"/>
      <c r="TML2" s="2104"/>
      <c r="TMM2" s="2104"/>
      <c r="TMN2" s="2104">
        <f>+'IN PHIẾU THU'!TMO2</f>
        <v>0</v>
      </c>
      <c r="TMO2" s="2104"/>
      <c r="TMP2" s="2104"/>
      <c r="TMQ2" s="2104"/>
      <c r="TMR2" s="2104"/>
      <c r="TMS2" s="2104"/>
      <c r="TMT2" s="2104"/>
      <c r="TMU2" s="2104"/>
      <c r="TMV2" s="2104">
        <f>+'IN PHIẾU THU'!TMW2</f>
        <v>0</v>
      </c>
      <c r="TMW2" s="2104"/>
      <c r="TMX2" s="2104"/>
      <c r="TMY2" s="2104"/>
      <c r="TMZ2" s="2104"/>
      <c r="TNA2" s="2104"/>
      <c r="TNB2" s="2104"/>
      <c r="TNC2" s="2104"/>
      <c r="TND2" s="2104">
        <f>+'IN PHIẾU THU'!TNE2</f>
        <v>0</v>
      </c>
      <c r="TNE2" s="2104"/>
      <c r="TNF2" s="2104"/>
      <c r="TNG2" s="2104"/>
      <c r="TNH2" s="2104"/>
      <c r="TNI2" s="2104"/>
      <c r="TNJ2" s="2104"/>
      <c r="TNK2" s="2104"/>
      <c r="TNL2" s="2104">
        <f>+'IN PHIẾU THU'!TNM2</f>
        <v>0</v>
      </c>
      <c r="TNM2" s="2104"/>
      <c r="TNN2" s="2104"/>
      <c r="TNO2" s="2104"/>
      <c r="TNP2" s="2104"/>
      <c r="TNQ2" s="2104"/>
      <c r="TNR2" s="2104"/>
      <c r="TNS2" s="2104"/>
      <c r="TNT2" s="2104">
        <f>+'IN PHIẾU THU'!TNU2</f>
        <v>0</v>
      </c>
      <c r="TNU2" s="2104"/>
      <c r="TNV2" s="2104"/>
      <c r="TNW2" s="2104"/>
      <c r="TNX2" s="2104"/>
      <c r="TNY2" s="2104"/>
      <c r="TNZ2" s="2104"/>
      <c r="TOA2" s="2104"/>
      <c r="TOB2" s="2104">
        <f>+'IN PHIẾU THU'!TOC2</f>
        <v>0</v>
      </c>
      <c r="TOC2" s="2104"/>
      <c r="TOD2" s="2104"/>
      <c r="TOE2" s="2104"/>
      <c r="TOF2" s="2104"/>
      <c r="TOG2" s="2104"/>
      <c r="TOH2" s="2104"/>
      <c r="TOI2" s="2104"/>
      <c r="TOJ2" s="2104">
        <f>+'IN PHIẾU THU'!TOK2</f>
        <v>0</v>
      </c>
      <c r="TOK2" s="2104"/>
      <c r="TOL2" s="2104"/>
      <c r="TOM2" s="2104"/>
      <c r="TON2" s="2104"/>
      <c r="TOO2" s="2104"/>
      <c r="TOP2" s="2104"/>
      <c r="TOQ2" s="2104"/>
      <c r="TOR2" s="2104">
        <f>+'IN PHIẾU THU'!TOS2</f>
        <v>0</v>
      </c>
      <c r="TOS2" s="2104"/>
      <c r="TOT2" s="2104"/>
      <c r="TOU2" s="2104"/>
      <c r="TOV2" s="2104"/>
      <c r="TOW2" s="2104"/>
      <c r="TOX2" s="2104"/>
      <c r="TOY2" s="2104"/>
      <c r="TOZ2" s="2104">
        <f>+'IN PHIẾU THU'!TPA2</f>
        <v>0</v>
      </c>
      <c r="TPA2" s="2104"/>
      <c r="TPB2" s="2104"/>
      <c r="TPC2" s="2104"/>
      <c r="TPD2" s="2104"/>
      <c r="TPE2" s="2104"/>
      <c r="TPF2" s="2104"/>
      <c r="TPG2" s="2104"/>
      <c r="TPH2" s="2104">
        <f>+'IN PHIẾU THU'!TPI2</f>
        <v>0</v>
      </c>
      <c r="TPI2" s="2104"/>
      <c r="TPJ2" s="2104"/>
      <c r="TPK2" s="2104"/>
      <c r="TPL2" s="2104"/>
      <c r="TPM2" s="2104"/>
      <c r="TPN2" s="2104"/>
      <c r="TPO2" s="2104"/>
      <c r="TPP2" s="2104">
        <f>+'IN PHIẾU THU'!TPQ2</f>
        <v>0</v>
      </c>
      <c r="TPQ2" s="2104"/>
      <c r="TPR2" s="2104"/>
      <c r="TPS2" s="2104"/>
      <c r="TPT2" s="2104"/>
      <c r="TPU2" s="2104"/>
      <c r="TPV2" s="2104"/>
      <c r="TPW2" s="2104"/>
      <c r="TPX2" s="2104">
        <f>+'IN PHIẾU THU'!TPY2</f>
        <v>0</v>
      </c>
      <c r="TPY2" s="2104"/>
      <c r="TPZ2" s="2104"/>
      <c r="TQA2" s="2104"/>
      <c r="TQB2" s="2104"/>
      <c r="TQC2" s="2104"/>
      <c r="TQD2" s="2104"/>
      <c r="TQE2" s="2104"/>
      <c r="TQF2" s="2104">
        <f>+'IN PHIẾU THU'!TQG2</f>
        <v>0</v>
      </c>
      <c r="TQG2" s="2104"/>
      <c r="TQH2" s="2104"/>
      <c r="TQI2" s="2104"/>
      <c r="TQJ2" s="2104"/>
      <c r="TQK2" s="2104"/>
      <c r="TQL2" s="2104"/>
      <c r="TQM2" s="2104"/>
      <c r="TQN2" s="2104">
        <f>+'IN PHIẾU THU'!TQO2</f>
        <v>0</v>
      </c>
      <c r="TQO2" s="2104"/>
      <c r="TQP2" s="2104"/>
      <c r="TQQ2" s="2104"/>
      <c r="TQR2" s="2104"/>
      <c r="TQS2" s="2104"/>
      <c r="TQT2" s="2104"/>
      <c r="TQU2" s="2104"/>
      <c r="TQV2" s="2104">
        <f>+'IN PHIẾU THU'!TQW2</f>
        <v>0</v>
      </c>
      <c r="TQW2" s="2104"/>
      <c r="TQX2" s="2104"/>
      <c r="TQY2" s="2104"/>
      <c r="TQZ2" s="2104"/>
      <c r="TRA2" s="2104"/>
      <c r="TRB2" s="2104"/>
      <c r="TRC2" s="2104"/>
      <c r="TRD2" s="2104">
        <f>+'IN PHIẾU THU'!TRE2</f>
        <v>0</v>
      </c>
      <c r="TRE2" s="2104"/>
      <c r="TRF2" s="2104"/>
      <c r="TRG2" s="2104"/>
      <c r="TRH2" s="2104"/>
      <c r="TRI2" s="2104"/>
      <c r="TRJ2" s="2104"/>
      <c r="TRK2" s="2104"/>
      <c r="TRL2" s="2104">
        <f>+'IN PHIẾU THU'!TRM2</f>
        <v>0</v>
      </c>
      <c r="TRM2" s="2104"/>
      <c r="TRN2" s="2104"/>
      <c r="TRO2" s="2104"/>
      <c r="TRP2" s="2104"/>
      <c r="TRQ2" s="2104"/>
      <c r="TRR2" s="2104"/>
      <c r="TRS2" s="2104"/>
      <c r="TRT2" s="2104">
        <f>+'IN PHIẾU THU'!TRU2</f>
        <v>0</v>
      </c>
      <c r="TRU2" s="2104"/>
      <c r="TRV2" s="2104"/>
      <c r="TRW2" s="2104"/>
      <c r="TRX2" s="2104"/>
      <c r="TRY2" s="2104"/>
      <c r="TRZ2" s="2104"/>
      <c r="TSA2" s="2104"/>
      <c r="TSB2" s="2104">
        <f>+'IN PHIẾU THU'!TSC2</f>
        <v>0</v>
      </c>
      <c r="TSC2" s="2104"/>
      <c r="TSD2" s="2104"/>
      <c r="TSE2" s="2104"/>
      <c r="TSF2" s="2104"/>
      <c r="TSG2" s="2104"/>
      <c r="TSH2" s="2104"/>
      <c r="TSI2" s="2104"/>
      <c r="TSJ2" s="2104">
        <f>+'IN PHIẾU THU'!TSK2</f>
        <v>0</v>
      </c>
      <c r="TSK2" s="2104"/>
      <c r="TSL2" s="2104"/>
      <c r="TSM2" s="2104"/>
      <c r="TSN2" s="2104"/>
      <c r="TSO2" s="2104"/>
      <c r="TSP2" s="2104"/>
      <c r="TSQ2" s="2104"/>
      <c r="TSR2" s="2104">
        <f>+'IN PHIẾU THU'!TSS2</f>
        <v>0</v>
      </c>
      <c r="TSS2" s="2104"/>
      <c r="TST2" s="2104"/>
      <c r="TSU2" s="2104"/>
      <c r="TSV2" s="2104"/>
      <c r="TSW2" s="2104"/>
      <c r="TSX2" s="2104"/>
      <c r="TSY2" s="2104"/>
      <c r="TSZ2" s="2104">
        <f>+'IN PHIẾU THU'!TTA2</f>
        <v>0</v>
      </c>
      <c r="TTA2" s="2104"/>
      <c r="TTB2" s="2104"/>
      <c r="TTC2" s="2104"/>
      <c r="TTD2" s="2104"/>
      <c r="TTE2" s="2104"/>
      <c r="TTF2" s="2104"/>
      <c r="TTG2" s="2104"/>
      <c r="TTH2" s="2104">
        <f>+'IN PHIẾU THU'!TTI2</f>
        <v>0</v>
      </c>
      <c r="TTI2" s="2104"/>
      <c r="TTJ2" s="2104"/>
      <c r="TTK2" s="2104"/>
      <c r="TTL2" s="2104"/>
      <c r="TTM2" s="2104"/>
      <c r="TTN2" s="2104"/>
      <c r="TTO2" s="2104"/>
      <c r="TTP2" s="2104">
        <f>+'IN PHIẾU THU'!TTQ2</f>
        <v>0</v>
      </c>
      <c r="TTQ2" s="2104"/>
      <c r="TTR2" s="2104"/>
      <c r="TTS2" s="2104"/>
      <c r="TTT2" s="2104"/>
      <c r="TTU2" s="2104"/>
      <c r="TTV2" s="2104"/>
      <c r="TTW2" s="2104"/>
      <c r="TTX2" s="2104">
        <f>+'IN PHIẾU THU'!TTY2</f>
        <v>0</v>
      </c>
      <c r="TTY2" s="2104"/>
      <c r="TTZ2" s="2104"/>
      <c r="TUA2" s="2104"/>
      <c r="TUB2" s="2104"/>
      <c r="TUC2" s="2104"/>
      <c r="TUD2" s="2104"/>
      <c r="TUE2" s="2104"/>
      <c r="TUF2" s="2104">
        <f>+'IN PHIẾU THU'!TUG2</f>
        <v>0</v>
      </c>
      <c r="TUG2" s="2104"/>
      <c r="TUH2" s="2104"/>
      <c r="TUI2" s="2104"/>
      <c r="TUJ2" s="2104"/>
      <c r="TUK2" s="2104"/>
      <c r="TUL2" s="2104"/>
      <c r="TUM2" s="2104"/>
      <c r="TUN2" s="2104">
        <f>+'IN PHIẾU THU'!TUO2</f>
        <v>0</v>
      </c>
      <c r="TUO2" s="2104"/>
      <c r="TUP2" s="2104"/>
      <c r="TUQ2" s="2104"/>
      <c r="TUR2" s="2104"/>
      <c r="TUS2" s="2104"/>
      <c r="TUT2" s="2104"/>
      <c r="TUU2" s="2104"/>
      <c r="TUV2" s="2104">
        <f>+'IN PHIẾU THU'!TUW2</f>
        <v>0</v>
      </c>
      <c r="TUW2" s="2104"/>
      <c r="TUX2" s="2104"/>
      <c r="TUY2" s="2104"/>
      <c r="TUZ2" s="2104"/>
      <c r="TVA2" s="2104"/>
      <c r="TVB2" s="2104"/>
      <c r="TVC2" s="2104"/>
      <c r="TVD2" s="2104">
        <f>+'IN PHIẾU THU'!TVE2</f>
        <v>0</v>
      </c>
      <c r="TVE2" s="2104"/>
      <c r="TVF2" s="2104"/>
      <c r="TVG2" s="2104"/>
      <c r="TVH2" s="2104"/>
      <c r="TVI2" s="2104"/>
      <c r="TVJ2" s="2104"/>
      <c r="TVK2" s="2104"/>
      <c r="TVL2" s="2104">
        <f>+'IN PHIẾU THU'!TVM2</f>
        <v>0</v>
      </c>
      <c r="TVM2" s="2104"/>
      <c r="TVN2" s="2104"/>
      <c r="TVO2" s="2104"/>
      <c r="TVP2" s="2104"/>
      <c r="TVQ2" s="2104"/>
      <c r="TVR2" s="2104"/>
      <c r="TVS2" s="2104"/>
      <c r="TVT2" s="2104">
        <f>+'IN PHIẾU THU'!TVU2</f>
        <v>0</v>
      </c>
      <c r="TVU2" s="2104"/>
      <c r="TVV2" s="2104"/>
      <c r="TVW2" s="2104"/>
      <c r="TVX2" s="2104"/>
      <c r="TVY2" s="2104"/>
      <c r="TVZ2" s="2104"/>
      <c r="TWA2" s="2104"/>
      <c r="TWB2" s="2104">
        <f>+'IN PHIẾU THU'!TWC2</f>
        <v>0</v>
      </c>
      <c r="TWC2" s="2104"/>
      <c r="TWD2" s="2104"/>
      <c r="TWE2" s="2104"/>
      <c r="TWF2" s="2104"/>
      <c r="TWG2" s="2104"/>
      <c r="TWH2" s="2104"/>
      <c r="TWI2" s="2104"/>
      <c r="TWJ2" s="2104">
        <f>+'IN PHIẾU THU'!TWK2</f>
        <v>0</v>
      </c>
      <c r="TWK2" s="2104"/>
      <c r="TWL2" s="2104"/>
      <c r="TWM2" s="2104"/>
      <c r="TWN2" s="2104"/>
      <c r="TWO2" s="2104"/>
      <c r="TWP2" s="2104"/>
      <c r="TWQ2" s="2104"/>
      <c r="TWR2" s="2104">
        <f>+'IN PHIẾU THU'!TWS2</f>
        <v>0</v>
      </c>
      <c r="TWS2" s="2104"/>
      <c r="TWT2" s="2104"/>
      <c r="TWU2" s="2104"/>
      <c r="TWV2" s="2104"/>
      <c r="TWW2" s="2104"/>
      <c r="TWX2" s="2104"/>
      <c r="TWY2" s="2104"/>
      <c r="TWZ2" s="2104">
        <f>+'IN PHIẾU THU'!TXA2</f>
        <v>0</v>
      </c>
      <c r="TXA2" s="2104"/>
      <c r="TXB2" s="2104"/>
      <c r="TXC2" s="2104"/>
      <c r="TXD2" s="2104"/>
      <c r="TXE2" s="2104"/>
      <c r="TXF2" s="2104"/>
      <c r="TXG2" s="2104"/>
      <c r="TXH2" s="2104">
        <f>+'IN PHIẾU THU'!TXI2</f>
        <v>0</v>
      </c>
      <c r="TXI2" s="2104"/>
      <c r="TXJ2" s="2104"/>
      <c r="TXK2" s="2104"/>
      <c r="TXL2" s="2104"/>
      <c r="TXM2" s="2104"/>
      <c r="TXN2" s="2104"/>
      <c r="TXO2" s="2104"/>
      <c r="TXP2" s="2104">
        <f>+'IN PHIẾU THU'!TXQ2</f>
        <v>0</v>
      </c>
      <c r="TXQ2" s="2104"/>
      <c r="TXR2" s="2104"/>
      <c r="TXS2" s="2104"/>
      <c r="TXT2" s="2104"/>
      <c r="TXU2" s="2104"/>
      <c r="TXV2" s="2104"/>
      <c r="TXW2" s="2104"/>
      <c r="TXX2" s="2104">
        <f>+'IN PHIẾU THU'!TXY2</f>
        <v>0</v>
      </c>
      <c r="TXY2" s="2104"/>
      <c r="TXZ2" s="2104"/>
      <c r="TYA2" s="2104"/>
      <c r="TYB2" s="2104"/>
      <c r="TYC2" s="2104"/>
      <c r="TYD2" s="2104"/>
      <c r="TYE2" s="2104"/>
      <c r="TYF2" s="2104">
        <f>+'IN PHIẾU THU'!TYG2</f>
        <v>0</v>
      </c>
      <c r="TYG2" s="2104"/>
      <c r="TYH2" s="2104"/>
      <c r="TYI2" s="2104"/>
      <c r="TYJ2" s="2104"/>
      <c r="TYK2" s="2104"/>
      <c r="TYL2" s="2104"/>
      <c r="TYM2" s="2104"/>
      <c r="TYN2" s="2104">
        <f>+'IN PHIẾU THU'!TYO2</f>
        <v>0</v>
      </c>
      <c r="TYO2" s="2104"/>
      <c r="TYP2" s="2104"/>
      <c r="TYQ2" s="2104"/>
      <c r="TYR2" s="2104"/>
      <c r="TYS2" s="2104"/>
      <c r="TYT2" s="2104"/>
      <c r="TYU2" s="2104"/>
      <c r="TYV2" s="2104">
        <f>+'IN PHIẾU THU'!TYW2</f>
        <v>0</v>
      </c>
      <c r="TYW2" s="2104"/>
      <c r="TYX2" s="2104"/>
      <c r="TYY2" s="2104"/>
      <c r="TYZ2" s="2104"/>
      <c r="TZA2" s="2104"/>
      <c r="TZB2" s="2104"/>
      <c r="TZC2" s="2104"/>
      <c r="TZD2" s="2104">
        <f>+'IN PHIẾU THU'!TZE2</f>
        <v>0</v>
      </c>
      <c r="TZE2" s="2104"/>
      <c r="TZF2" s="2104"/>
      <c r="TZG2" s="2104"/>
      <c r="TZH2" s="2104"/>
      <c r="TZI2" s="2104"/>
      <c r="TZJ2" s="2104"/>
      <c r="TZK2" s="2104"/>
      <c r="TZL2" s="2104">
        <f>+'IN PHIẾU THU'!TZM2</f>
        <v>0</v>
      </c>
      <c r="TZM2" s="2104"/>
      <c r="TZN2" s="2104"/>
      <c r="TZO2" s="2104"/>
      <c r="TZP2" s="2104"/>
      <c r="TZQ2" s="2104"/>
      <c r="TZR2" s="2104"/>
      <c r="TZS2" s="2104"/>
      <c r="TZT2" s="2104">
        <f>+'IN PHIẾU THU'!TZU2</f>
        <v>0</v>
      </c>
      <c r="TZU2" s="2104"/>
      <c r="TZV2" s="2104"/>
      <c r="TZW2" s="2104"/>
      <c r="TZX2" s="2104"/>
      <c r="TZY2" s="2104"/>
      <c r="TZZ2" s="2104"/>
      <c r="UAA2" s="2104"/>
      <c r="UAB2" s="2104">
        <f>+'IN PHIẾU THU'!UAC2</f>
        <v>0</v>
      </c>
      <c r="UAC2" s="2104"/>
      <c r="UAD2" s="2104"/>
      <c r="UAE2" s="2104"/>
      <c r="UAF2" s="2104"/>
      <c r="UAG2" s="2104"/>
      <c r="UAH2" s="2104"/>
      <c r="UAI2" s="2104"/>
      <c r="UAJ2" s="2104">
        <f>+'IN PHIẾU THU'!UAK2</f>
        <v>0</v>
      </c>
      <c r="UAK2" s="2104"/>
      <c r="UAL2" s="2104"/>
      <c r="UAM2" s="2104"/>
      <c r="UAN2" s="2104"/>
      <c r="UAO2" s="2104"/>
      <c r="UAP2" s="2104"/>
      <c r="UAQ2" s="2104"/>
      <c r="UAR2" s="2104">
        <f>+'IN PHIẾU THU'!UAS2</f>
        <v>0</v>
      </c>
      <c r="UAS2" s="2104"/>
      <c r="UAT2" s="2104"/>
      <c r="UAU2" s="2104"/>
      <c r="UAV2" s="2104"/>
      <c r="UAW2" s="2104"/>
      <c r="UAX2" s="2104"/>
      <c r="UAY2" s="2104"/>
      <c r="UAZ2" s="2104">
        <f>+'IN PHIẾU THU'!UBA2</f>
        <v>0</v>
      </c>
      <c r="UBA2" s="2104"/>
      <c r="UBB2" s="2104"/>
      <c r="UBC2" s="2104"/>
      <c r="UBD2" s="2104"/>
      <c r="UBE2" s="2104"/>
      <c r="UBF2" s="2104"/>
      <c r="UBG2" s="2104"/>
      <c r="UBH2" s="2104">
        <f>+'IN PHIẾU THU'!UBI2</f>
        <v>0</v>
      </c>
      <c r="UBI2" s="2104"/>
      <c r="UBJ2" s="2104"/>
      <c r="UBK2" s="2104"/>
      <c r="UBL2" s="2104"/>
      <c r="UBM2" s="2104"/>
      <c r="UBN2" s="2104"/>
      <c r="UBO2" s="2104"/>
      <c r="UBP2" s="2104">
        <f>+'IN PHIẾU THU'!UBQ2</f>
        <v>0</v>
      </c>
      <c r="UBQ2" s="2104"/>
      <c r="UBR2" s="2104"/>
      <c r="UBS2" s="2104"/>
      <c r="UBT2" s="2104"/>
      <c r="UBU2" s="2104"/>
      <c r="UBV2" s="2104"/>
      <c r="UBW2" s="2104"/>
      <c r="UBX2" s="2104">
        <f>+'IN PHIẾU THU'!UBY2</f>
        <v>0</v>
      </c>
      <c r="UBY2" s="2104"/>
      <c r="UBZ2" s="2104"/>
      <c r="UCA2" s="2104"/>
      <c r="UCB2" s="2104"/>
      <c r="UCC2" s="2104"/>
      <c r="UCD2" s="2104"/>
      <c r="UCE2" s="2104"/>
      <c r="UCF2" s="2104">
        <f>+'IN PHIẾU THU'!UCG2</f>
        <v>0</v>
      </c>
      <c r="UCG2" s="2104"/>
      <c r="UCH2" s="2104"/>
      <c r="UCI2" s="2104"/>
      <c r="UCJ2" s="2104"/>
      <c r="UCK2" s="2104"/>
      <c r="UCL2" s="2104"/>
      <c r="UCM2" s="2104"/>
      <c r="UCN2" s="2104">
        <f>+'IN PHIẾU THU'!UCO2</f>
        <v>0</v>
      </c>
      <c r="UCO2" s="2104"/>
      <c r="UCP2" s="2104"/>
      <c r="UCQ2" s="2104"/>
      <c r="UCR2" s="2104"/>
      <c r="UCS2" s="2104"/>
      <c r="UCT2" s="2104"/>
      <c r="UCU2" s="2104"/>
      <c r="UCV2" s="2104">
        <f>+'IN PHIẾU THU'!UCW2</f>
        <v>0</v>
      </c>
      <c r="UCW2" s="2104"/>
      <c r="UCX2" s="2104"/>
      <c r="UCY2" s="2104"/>
      <c r="UCZ2" s="2104"/>
      <c r="UDA2" s="2104"/>
      <c r="UDB2" s="2104"/>
      <c r="UDC2" s="2104"/>
      <c r="UDD2" s="2104">
        <f>+'IN PHIẾU THU'!UDE2</f>
        <v>0</v>
      </c>
      <c r="UDE2" s="2104"/>
      <c r="UDF2" s="2104"/>
      <c r="UDG2" s="2104"/>
      <c r="UDH2" s="2104"/>
      <c r="UDI2" s="2104"/>
      <c r="UDJ2" s="2104"/>
      <c r="UDK2" s="2104"/>
      <c r="UDL2" s="2104">
        <f>+'IN PHIẾU THU'!UDM2</f>
        <v>0</v>
      </c>
      <c r="UDM2" s="2104"/>
      <c r="UDN2" s="2104"/>
      <c r="UDO2" s="2104"/>
      <c r="UDP2" s="2104"/>
      <c r="UDQ2" s="2104"/>
      <c r="UDR2" s="2104"/>
      <c r="UDS2" s="2104"/>
      <c r="UDT2" s="2104">
        <f>+'IN PHIẾU THU'!UDU2</f>
        <v>0</v>
      </c>
      <c r="UDU2" s="2104"/>
      <c r="UDV2" s="2104"/>
      <c r="UDW2" s="2104"/>
      <c r="UDX2" s="2104"/>
      <c r="UDY2" s="2104"/>
      <c r="UDZ2" s="2104"/>
      <c r="UEA2" s="2104"/>
      <c r="UEB2" s="2104">
        <f>+'IN PHIẾU THU'!UEC2</f>
        <v>0</v>
      </c>
      <c r="UEC2" s="2104"/>
      <c r="UED2" s="2104"/>
      <c r="UEE2" s="2104"/>
      <c r="UEF2" s="2104"/>
      <c r="UEG2" s="2104"/>
      <c r="UEH2" s="2104"/>
      <c r="UEI2" s="2104"/>
      <c r="UEJ2" s="2104">
        <f>+'IN PHIẾU THU'!UEK2</f>
        <v>0</v>
      </c>
      <c r="UEK2" s="2104"/>
      <c r="UEL2" s="2104"/>
      <c r="UEM2" s="2104"/>
      <c r="UEN2" s="2104"/>
      <c r="UEO2" s="2104"/>
      <c r="UEP2" s="2104"/>
      <c r="UEQ2" s="2104"/>
      <c r="UER2" s="2104">
        <f>+'IN PHIẾU THU'!UES2</f>
        <v>0</v>
      </c>
      <c r="UES2" s="2104"/>
      <c r="UET2" s="2104"/>
      <c r="UEU2" s="2104"/>
      <c r="UEV2" s="2104"/>
      <c r="UEW2" s="2104"/>
      <c r="UEX2" s="2104"/>
      <c r="UEY2" s="2104"/>
      <c r="UEZ2" s="2104">
        <f>+'IN PHIẾU THU'!UFA2</f>
        <v>0</v>
      </c>
      <c r="UFA2" s="2104"/>
      <c r="UFB2" s="2104"/>
      <c r="UFC2" s="2104"/>
      <c r="UFD2" s="2104"/>
      <c r="UFE2" s="2104"/>
      <c r="UFF2" s="2104"/>
      <c r="UFG2" s="2104"/>
      <c r="UFH2" s="2104">
        <f>+'IN PHIẾU THU'!UFI2</f>
        <v>0</v>
      </c>
      <c r="UFI2" s="2104"/>
      <c r="UFJ2" s="2104"/>
      <c r="UFK2" s="2104"/>
      <c r="UFL2" s="2104"/>
      <c r="UFM2" s="2104"/>
      <c r="UFN2" s="2104"/>
      <c r="UFO2" s="2104"/>
      <c r="UFP2" s="2104">
        <f>+'IN PHIẾU THU'!UFQ2</f>
        <v>0</v>
      </c>
      <c r="UFQ2" s="2104"/>
      <c r="UFR2" s="2104"/>
      <c r="UFS2" s="2104"/>
      <c r="UFT2" s="2104"/>
      <c r="UFU2" s="2104"/>
      <c r="UFV2" s="2104"/>
      <c r="UFW2" s="2104"/>
      <c r="UFX2" s="2104">
        <f>+'IN PHIẾU THU'!UFY2</f>
        <v>0</v>
      </c>
      <c r="UFY2" s="2104"/>
      <c r="UFZ2" s="2104"/>
      <c r="UGA2" s="2104"/>
      <c r="UGB2" s="2104"/>
      <c r="UGC2" s="2104"/>
      <c r="UGD2" s="2104"/>
      <c r="UGE2" s="2104"/>
      <c r="UGF2" s="2104">
        <f>+'IN PHIẾU THU'!UGG2</f>
        <v>0</v>
      </c>
      <c r="UGG2" s="2104"/>
      <c r="UGH2" s="2104"/>
      <c r="UGI2" s="2104"/>
      <c r="UGJ2" s="2104"/>
      <c r="UGK2" s="2104"/>
      <c r="UGL2" s="2104"/>
      <c r="UGM2" s="2104"/>
      <c r="UGN2" s="2104">
        <f>+'IN PHIẾU THU'!UGO2</f>
        <v>0</v>
      </c>
      <c r="UGO2" s="2104"/>
      <c r="UGP2" s="2104"/>
      <c r="UGQ2" s="2104"/>
      <c r="UGR2" s="2104"/>
      <c r="UGS2" s="2104"/>
      <c r="UGT2" s="2104"/>
      <c r="UGU2" s="2104"/>
      <c r="UGV2" s="2104">
        <f>+'IN PHIẾU THU'!UGW2</f>
        <v>0</v>
      </c>
      <c r="UGW2" s="2104"/>
      <c r="UGX2" s="2104"/>
      <c r="UGY2" s="2104"/>
      <c r="UGZ2" s="2104"/>
      <c r="UHA2" s="2104"/>
      <c r="UHB2" s="2104"/>
      <c r="UHC2" s="2104"/>
      <c r="UHD2" s="2104">
        <f>+'IN PHIẾU THU'!UHE2</f>
        <v>0</v>
      </c>
      <c r="UHE2" s="2104"/>
      <c r="UHF2" s="2104"/>
      <c r="UHG2" s="2104"/>
      <c r="UHH2" s="2104"/>
      <c r="UHI2" s="2104"/>
      <c r="UHJ2" s="2104"/>
      <c r="UHK2" s="2104"/>
      <c r="UHL2" s="2104">
        <f>+'IN PHIẾU THU'!UHM2</f>
        <v>0</v>
      </c>
      <c r="UHM2" s="2104"/>
      <c r="UHN2" s="2104"/>
      <c r="UHO2" s="2104"/>
      <c r="UHP2" s="2104"/>
      <c r="UHQ2" s="2104"/>
      <c r="UHR2" s="2104"/>
      <c r="UHS2" s="2104"/>
      <c r="UHT2" s="2104">
        <f>+'IN PHIẾU THU'!UHU2</f>
        <v>0</v>
      </c>
      <c r="UHU2" s="2104"/>
      <c r="UHV2" s="2104"/>
      <c r="UHW2" s="2104"/>
      <c r="UHX2" s="2104"/>
      <c r="UHY2" s="2104"/>
      <c r="UHZ2" s="2104"/>
      <c r="UIA2" s="2104"/>
      <c r="UIB2" s="2104">
        <f>+'IN PHIẾU THU'!UIC2</f>
        <v>0</v>
      </c>
      <c r="UIC2" s="2104"/>
      <c r="UID2" s="2104"/>
      <c r="UIE2" s="2104"/>
      <c r="UIF2" s="2104"/>
      <c r="UIG2" s="2104"/>
      <c r="UIH2" s="2104"/>
      <c r="UII2" s="2104"/>
      <c r="UIJ2" s="2104">
        <f>+'IN PHIẾU THU'!UIK2</f>
        <v>0</v>
      </c>
      <c r="UIK2" s="2104"/>
      <c r="UIL2" s="2104"/>
      <c r="UIM2" s="2104"/>
      <c r="UIN2" s="2104"/>
      <c r="UIO2" s="2104"/>
      <c r="UIP2" s="2104"/>
      <c r="UIQ2" s="2104"/>
      <c r="UIR2" s="2104">
        <f>+'IN PHIẾU THU'!UIS2</f>
        <v>0</v>
      </c>
      <c r="UIS2" s="2104"/>
      <c r="UIT2" s="2104"/>
      <c r="UIU2" s="2104"/>
      <c r="UIV2" s="2104"/>
      <c r="UIW2" s="2104"/>
      <c r="UIX2" s="2104"/>
      <c r="UIY2" s="2104"/>
      <c r="UIZ2" s="2104">
        <f>+'IN PHIẾU THU'!UJA2</f>
        <v>0</v>
      </c>
      <c r="UJA2" s="2104"/>
      <c r="UJB2" s="2104"/>
      <c r="UJC2" s="2104"/>
      <c r="UJD2" s="2104"/>
      <c r="UJE2" s="2104"/>
      <c r="UJF2" s="2104"/>
      <c r="UJG2" s="2104"/>
      <c r="UJH2" s="2104">
        <f>+'IN PHIẾU THU'!UJI2</f>
        <v>0</v>
      </c>
      <c r="UJI2" s="2104"/>
      <c r="UJJ2" s="2104"/>
      <c r="UJK2" s="2104"/>
      <c r="UJL2" s="2104"/>
      <c r="UJM2" s="2104"/>
      <c r="UJN2" s="2104"/>
      <c r="UJO2" s="2104"/>
      <c r="UJP2" s="2104">
        <f>+'IN PHIẾU THU'!UJQ2</f>
        <v>0</v>
      </c>
      <c r="UJQ2" s="2104"/>
      <c r="UJR2" s="2104"/>
      <c r="UJS2" s="2104"/>
      <c r="UJT2" s="2104"/>
      <c r="UJU2" s="2104"/>
      <c r="UJV2" s="2104"/>
      <c r="UJW2" s="2104"/>
      <c r="UJX2" s="2104">
        <f>+'IN PHIẾU THU'!UJY2</f>
        <v>0</v>
      </c>
      <c r="UJY2" s="2104"/>
      <c r="UJZ2" s="2104"/>
      <c r="UKA2" s="2104"/>
      <c r="UKB2" s="2104"/>
      <c r="UKC2" s="2104"/>
      <c r="UKD2" s="2104"/>
      <c r="UKE2" s="2104"/>
      <c r="UKF2" s="2104">
        <f>+'IN PHIẾU THU'!UKG2</f>
        <v>0</v>
      </c>
      <c r="UKG2" s="2104"/>
      <c r="UKH2" s="2104"/>
      <c r="UKI2" s="2104"/>
      <c r="UKJ2" s="2104"/>
      <c r="UKK2" s="2104"/>
      <c r="UKL2" s="2104"/>
      <c r="UKM2" s="2104"/>
      <c r="UKN2" s="2104">
        <f>+'IN PHIẾU THU'!UKO2</f>
        <v>0</v>
      </c>
      <c r="UKO2" s="2104"/>
      <c r="UKP2" s="2104"/>
      <c r="UKQ2" s="2104"/>
      <c r="UKR2" s="2104"/>
      <c r="UKS2" s="2104"/>
      <c r="UKT2" s="2104"/>
      <c r="UKU2" s="2104"/>
      <c r="UKV2" s="2104">
        <f>+'IN PHIẾU THU'!UKW2</f>
        <v>0</v>
      </c>
      <c r="UKW2" s="2104"/>
      <c r="UKX2" s="2104"/>
      <c r="UKY2" s="2104"/>
      <c r="UKZ2" s="2104"/>
      <c r="ULA2" s="2104"/>
      <c r="ULB2" s="2104"/>
      <c r="ULC2" s="2104"/>
      <c r="ULD2" s="2104">
        <f>+'IN PHIẾU THU'!ULE2</f>
        <v>0</v>
      </c>
      <c r="ULE2" s="2104"/>
      <c r="ULF2" s="2104"/>
      <c r="ULG2" s="2104"/>
      <c r="ULH2" s="2104"/>
      <c r="ULI2" s="2104"/>
      <c r="ULJ2" s="2104"/>
      <c r="ULK2" s="2104"/>
      <c r="ULL2" s="2104">
        <f>+'IN PHIẾU THU'!ULM2</f>
        <v>0</v>
      </c>
      <c r="ULM2" s="2104"/>
      <c r="ULN2" s="2104"/>
      <c r="ULO2" s="2104"/>
      <c r="ULP2" s="2104"/>
      <c r="ULQ2" s="2104"/>
      <c r="ULR2" s="2104"/>
      <c r="ULS2" s="2104"/>
      <c r="ULT2" s="2104">
        <f>+'IN PHIẾU THU'!ULU2</f>
        <v>0</v>
      </c>
      <c r="ULU2" s="2104"/>
      <c r="ULV2" s="2104"/>
      <c r="ULW2" s="2104"/>
      <c r="ULX2" s="2104"/>
      <c r="ULY2" s="2104"/>
      <c r="ULZ2" s="2104"/>
      <c r="UMA2" s="2104"/>
      <c r="UMB2" s="2104">
        <f>+'IN PHIẾU THU'!UMC2</f>
        <v>0</v>
      </c>
      <c r="UMC2" s="2104"/>
      <c r="UMD2" s="2104"/>
      <c r="UME2" s="2104"/>
      <c r="UMF2" s="2104"/>
      <c r="UMG2" s="2104"/>
      <c r="UMH2" s="2104"/>
      <c r="UMI2" s="2104"/>
      <c r="UMJ2" s="2104">
        <f>+'IN PHIẾU THU'!UMK2</f>
        <v>0</v>
      </c>
      <c r="UMK2" s="2104"/>
      <c r="UML2" s="2104"/>
      <c r="UMM2" s="2104"/>
      <c r="UMN2" s="2104"/>
      <c r="UMO2" s="2104"/>
      <c r="UMP2" s="2104"/>
      <c r="UMQ2" s="2104"/>
      <c r="UMR2" s="2104">
        <f>+'IN PHIẾU THU'!UMS2</f>
        <v>0</v>
      </c>
      <c r="UMS2" s="2104"/>
      <c r="UMT2" s="2104"/>
      <c r="UMU2" s="2104"/>
      <c r="UMV2" s="2104"/>
      <c r="UMW2" s="2104"/>
      <c r="UMX2" s="2104"/>
      <c r="UMY2" s="2104"/>
      <c r="UMZ2" s="2104">
        <f>+'IN PHIẾU THU'!UNA2</f>
        <v>0</v>
      </c>
      <c r="UNA2" s="2104"/>
      <c r="UNB2" s="2104"/>
      <c r="UNC2" s="2104"/>
      <c r="UND2" s="2104"/>
      <c r="UNE2" s="2104"/>
      <c r="UNF2" s="2104"/>
      <c r="UNG2" s="2104"/>
      <c r="UNH2" s="2104">
        <f>+'IN PHIẾU THU'!UNI2</f>
        <v>0</v>
      </c>
      <c r="UNI2" s="2104"/>
      <c r="UNJ2" s="2104"/>
      <c r="UNK2" s="2104"/>
      <c r="UNL2" s="2104"/>
      <c r="UNM2" s="2104"/>
      <c r="UNN2" s="2104"/>
      <c r="UNO2" s="2104"/>
      <c r="UNP2" s="2104">
        <f>+'IN PHIẾU THU'!UNQ2</f>
        <v>0</v>
      </c>
      <c r="UNQ2" s="2104"/>
      <c r="UNR2" s="2104"/>
      <c r="UNS2" s="2104"/>
      <c r="UNT2" s="2104"/>
      <c r="UNU2" s="2104"/>
      <c r="UNV2" s="2104"/>
      <c r="UNW2" s="2104"/>
      <c r="UNX2" s="2104">
        <f>+'IN PHIẾU THU'!UNY2</f>
        <v>0</v>
      </c>
      <c r="UNY2" s="2104"/>
      <c r="UNZ2" s="2104"/>
      <c r="UOA2" s="2104"/>
      <c r="UOB2" s="2104"/>
      <c r="UOC2" s="2104"/>
      <c r="UOD2" s="2104"/>
      <c r="UOE2" s="2104"/>
      <c r="UOF2" s="2104">
        <f>+'IN PHIẾU THU'!UOG2</f>
        <v>0</v>
      </c>
      <c r="UOG2" s="2104"/>
      <c r="UOH2" s="2104"/>
      <c r="UOI2" s="2104"/>
      <c r="UOJ2" s="2104"/>
      <c r="UOK2" s="2104"/>
      <c r="UOL2" s="2104"/>
      <c r="UOM2" s="2104"/>
      <c r="UON2" s="2104">
        <f>+'IN PHIẾU THU'!UOO2</f>
        <v>0</v>
      </c>
      <c r="UOO2" s="2104"/>
      <c r="UOP2" s="2104"/>
      <c r="UOQ2" s="2104"/>
      <c r="UOR2" s="2104"/>
      <c r="UOS2" s="2104"/>
      <c r="UOT2" s="2104"/>
      <c r="UOU2" s="2104"/>
      <c r="UOV2" s="2104">
        <f>+'IN PHIẾU THU'!UOW2</f>
        <v>0</v>
      </c>
      <c r="UOW2" s="2104"/>
      <c r="UOX2" s="2104"/>
      <c r="UOY2" s="2104"/>
      <c r="UOZ2" s="2104"/>
      <c r="UPA2" s="2104"/>
      <c r="UPB2" s="2104"/>
      <c r="UPC2" s="2104"/>
      <c r="UPD2" s="2104">
        <f>+'IN PHIẾU THU'!UPE2</f>
        <v>0</v>
      </c>
      <c r="UPE2" s="2104"/>
      <c r="UPF2" s="2104"/>
      <c r="UPG2" s="2104"/>
      <c r="UPH2" s="2104"/>
      <c r="UPI2" s="2104"/>
      <c r="UPJ2" s="2104"/>
      <c r="UPK2" s="2104"/>
      <c r="UPL2" s="2104">
        <f>+'IN PHIẾU THU'!UPM2</f>
        <v>0</v>
      </c>
      <c r="UPM2" s="2104"/>
      <c r="UPN2" s="2104"/>
      <c r="UPO2" s="2104"/>
      <c r="UPP2" s="2104"/>
      <c r="UPQ2" s="2104"/>
      <c r="UPR2" s="2104"/>
      <c r="UPS2" s="2104"/>
      <c r="UPT2" s="2104">
        <f>+'IN PHIẾU THU'!UPU2</f>
        <v>0</v>
      </c>
      <c r="UPU2" s="2104"/>
      <c r="UPV2" s="2104"/>
      <c r="UPW2" s="2104"/>
      <c r="UPX2" s="2104"/>
      <c r="UPY2" s="2104"/>
      <c r="UPZ2" s="2104"/>
      <c r="UQA2" s="2104"/>
      <c r="UQB2" s="2104">
        <f>+'IN PHIẾU THU'!UQC2</f>
        <v>0</v>
      </c>
      <c r="UQC2" s="2104"/>
      <c r="UQD2" s="2104"/>
      <c r="UQE2" s="2104"/>
      <c r="UQF2" s="2104"/>
      <c r="UQG2" s="2104"/>
      <c r="UQH2" s="2104"/>
      <c r="UQI2" s="2104"/>
      <c r="UQJ2" s="2104">
        <f>+'IN PHIẾU THU'!UQK2</f>
        <v>0</v>
      </c>
      <c r="UQK2" s="2104"/>
      <c r="UQL2" s="2104"/>
      <c r="UQM2" s="2104"/>
      <c r="UQN2" s="2104"/>
      <c r="UQO2" s="2104"/>
      <c r="UQP2" s="2104"/>
      <c r="UQQ2" s="2104"/>
      <c r="UQR2" s="2104">
        <f>+'IN PHIẾU THU'!UQS2</f>
        <v>0</v>
      </c>
      <c r="UQS2" s="2104"/>
      <c r="UQT2" s="2104"/>
      <c r="UQU2" s="2104"/>
      <c r="UQV2" s="2104"/>
      <c r="UQW2" s="2104"/>
      <c r="UQX2" s="2104"/>
      <c r="UQY2" s="2104"/>
      <c r="UQZ2" s="2104">
        <f>+'IN PHIẾU THU'!URA2</f>
        <v>0</v>
      </c>
      <c r="URA2" s="2104"/>
      <c r="URB2" s="2104"/>
      <c r="URC2" s="2104"/>
      <c r="URD2" s="2104"/>
      <c r="URE2" s="2104"/>
      <c r="URF2" s="2104"/>
      <c r="URG2" s="2104"/>
      <c r="URH2" s="2104">
        <f>+'IN PHIẾU THU'!URI2</f>
        <v>0</v>
      </c>
      <c r="URI2" s="2104"/>
      <c r="URJ2" s="2104"/>
      <c r="URK2" s="2104"/>
      <c r="URL2" s="2104"/>
      <c r="URM2" s="2104"/>
      <c r="URN2" s="2104"/>
      <c r="URO2" s="2104"/>
      <c r="URP2" s="2104">
        <f>+'IN PHIẾU THU'!URQ2</f>
        <v>0</v>
      </c>
      <c r="URQ2" s="2104"/>
      <c r="URR2" s="2104"/>
      <c r="URS2" s="2104"/>
      <c r="URT2" s="2104"/>
      <c r="URU2" s="2104"/>
      <c r="URV2" s="2104"/>
      <c r="URW2" s="2104"/>
      <c r="URX2" s="2104">
        <f>+'IN PHIẾU THU'!URY2</f>
        <v>0</v>
      </c>
      <c r="URY2" s="2104"/>
      <c r="URZ2" s="2104"/>
      <c r="USA2" s="2104"/>
      <c r="USB2" s="2104"/>
      <c r="USC2" s="2104"/>
      <c r="USD2" s="2104"/>
      <c r="USE2" s="2104"/>
      <c r="USF2" s="2104">
        <f>+'IN PHIẾU THU'!USG2</f>
        <v>0</v>
      </c>
      <c r="USG2" s="2104"/>
      <c r="USH2" s="2104"/>
      <c r="USI2" s="2104"/>
      <c r="USJ2" s="2104"/>
      <c r="USK2" s="2104"/>
      <c r="USL2" s="2104"/>
      <c r="USM2" s="2104"/>
      <c r="USN2" s="2104">
        <f>+'IN PHIẾU THU'!USO2</f>
        <v>0</v>
      </c>
      <c r="USO2" s="2104"/>
      <c r="USP2" s="2104"/>
      <c r="USQ2" s="2104"/>
      <c r="USR2" s="2104"/>
      <c r="USS2" s="2104"/>
      <c r="UST2" s="2104"/>
      <c r="USU2" s="2104"/>
      <c r="USV2" s="2104">
        <f>+'IN PHIẾU THU'!USW2</f>
        <v>0</v>
      </c>
      <c r="USW2" s="2104"/>
      <c r="USX2" s="2104"/>
      <c r="USY2" s="2104"/>
      <c r="USZ2" s="2104"/>
      <c r="UTA2" s="2104"/>
      <c r="UTB2" s="2104"/>
      <c r="UTC2" s="2104"/>
      <c r="UTD2" s="2104">
        <f>+'IN PHIẾU THU'!UTE2</f>
        <v>0</v>
      </c>
      <c r="UTE2" s="2104"/>
      <c r="UTF2" s="2104"/>
      <c r="UTG2" s="2104"/>
      <c r="UTH2" s="2104"/>
      <c r="UTI2" s="2104"/>
      <c r="UTJ2" s="2104"/>
      <c r="UTK2" s="2104"/>
      <c r="UTL2" s="2104">
        <f>+'IN PHIẾU THU'!UTM2</f>
        <v>0</v>
      </c>
      <c r="UTM2" s="2104"/>
      <c r="UTN2" s="2104"/>
      <c r="UTO2" s="2104"/>
      <c r="UTP2" s="2104"/>
      <c r="UTQ2" s="2104"/>
      <c r="UTR2" s="2104"/>
      <c r="UTS2" s="2104"/>
      <c r="UTT2" s="2104">
        <f>+'IN PHIẾU THU'!UTU2</f>
        <v>0</v>
      </c>
      <c r="UTU2" s="2104"/>
      <c r="UTV2" s="2104"/>
      <c r="UTW2" s="2104"/>
      <c r="UTX2" s="2104"/>
      <c r="UTY2" s="2104"/>
      <c r="UTZ2" s="2104"/>
      <c r="UUA2" s="2104"/>
      <c r="UUB2" s="2104">
        <f>+'IN PHIẾU THU'!UUC2</f>
        <v>0</v>
      </c>
      <c r="UUC2" s="2104"/>
      <c r="UUD2" s="2104"/>
      <c r="UUE2" s="2104"/>
      <c r="UUF2" s="2104"/>
      <c r="UUG2" s="2104"/>
      <c r="UUH2" s="2104"/>
      <c r="UUI2" s="2104"/>
      <c r="UUJ2" s="2104">
        <f>+'IN PHIẾU THU'!UUK2</f>
        <v>0</v>
      </c>
      <c r="UUK2" s="2104"/>
      <c r="UUL2" s="2104"/>
      <c r="UUM2" s="2104"/>
      <c r="UUN2" s="2104"/>
      <c r="UUO2" s="2104"/>
      <c r="UUP2" s="2104"/>
      <c r="UUQ2" s="2104"/>
      <c r="UUR2" s="2104">
        <f>+'IN PHIẾU THU'!UUS2</f>
        <v>0</v>
      </c>
      <c r="UUS2" s="2104"/>
      <c r="UUT2" s="2104"/>
      <c r="UUU2" s="2104"/>
      <c r="UUV2" s="2104"/>
      <c r="UUW2" s="2104"/>
      <c r="UUX2" s="2104"/>
      <c r="UUY2" s="2104"/>
      <c r="UUZ2" s="2104">
        <f>+'IN PHIẾU THU'!UVA2</f>
        <v>0</v>
      </c>
      <c r="UVA2" s="2104"/>
      <c r="UVB2" s="2104"/>
      <c r="UVC2" s="2104"/>
      <c r="UVD2" s="2104"/>
      <c r="UVE2" s="2104"/>
      <c r="UVF2" s="2104"/>
      <c r="UVG2" s="2104"/>
      <c r="UVH2" s="2104">
        <f>+'IN PHIẾU THU'!UVI2</f>
        <v>0</v>
      </c>
      <c r="UVI2" s="2104"/>
      <c r="UVJ2" s="2104"/>
      <c r="UVK2" s="2104"/>
      <c r="UVL2" s="2104"/>
      <c r="UVM2" s="2104"/>
      <c r="UVN2" s="2104"/>
      <c r="UVO2" s="2104"/>
      <c r="UVP2" s="2104">
        <f>+'IN PHIẾU THU'!UVQ2</f>
        <v>0</v>
      </c>
      <c r="UVQ2" s="2104"/>
      <c r="UVR2" s="2104"/>
      <c r="UVS2" s="2104"/>
      <c r="UVT2" s="2104"/>
      <c r="UVU2" s="2104"/>
      <c r="UVV2" s="2104"/>
      <c r="UVW2" s="2104"/>
      <c r="UVX2" s="2104">
        <f>+'IN PHIẾU THU'!UVY2</f>
        <v>0</v>
      </c>
      <c r="UVY2" s="2104"/>
      <c r="UVZ2" s="2104"/>
      <c r="UWA2" s="2104"/>
      <c r="UWB2" s="2104"/>
      <c r="UWC2" s="2104"/>
      <c r="UWD2" s="2104"/>
      <c r="UWE2" s="2104"/>
      <c r="UWF2" s="2104">
        <f>+'IN PHIẾU THU'!UWG2</f>
        <v>0</v>
      </c>
      <c r="UWG2" s="2104"/>
      <c r="UWH2" s="2104"/>
      <c r="UWI2" s="2104"/>
      <c r="UWJ2" s="2104"/>
      <c r="UWK2" s="2104"/>
      <c r="UWL2" s="2104"/>
      <c r="UWM2" s="2104"/>
      <c r="UWN2" s="2104">
        <f>+'IN PHIẾU THU'!UWO2</f>
        <v>0</v>
      </c>
      <c r="UWO2" s="2104"/>
      <c r="UWP2" s="2104"/>
      <c r="UWQ2" s="2104"/>
      <c r="UWR2" s="2104"/>
      <c r="UWS2" s="2104"/>
      <c r="UWT2" s="2104"/>
      <c r="UWU2" s="2104"/>
      <c r="UWV2" s="2104">
        <f>+'IN PHIẾU THU'!UWW2</f>
        <v>0</v>
      </c>
      <c r="UWW2" s="2104"/>
      <c r="UWX2" s="2104"/>
      <c r="UWY2" s="2104"/>
      <c r="UWZ2" s="2104"/>
      <c r="UXA2" s="2104"/>
      <c r="UXB2" s="2104"/>
      <c r="UXC2" s="2104"/>
      <c r="UXD2" s="2104">
        <f>+'IN PHIẾU THU'!UXE2</f>
        <v>0</v>
      </c>
      <c r="UXE2" s="2104"/>
      <c r="UXF2" s="2104"/>
      <c r="UXG2" s="2104"/>
      <c r="UXH2" s="2104"/>
      <c r="UXI2" s="2104"/>
      <c r="UXJ2" s="2104"/>
      <c r="UXK2" s="2104"/>
      <c r="UXL2" s="2104">
        <f>+'IN PHIẾU THU'!UXM2</f>
        <v>0</v>
      </c>
      <c r="UXM2" s="2104"/>
      <c r="UXN2" s="2104"/>
      <c r="UXO2" s="2104"/>
      <c r="UXP2" s="2104"/>
      <c r="UXQ2" s="2104"/>
      <c r="UXR2" s="2104"/>
      <c r="UXS2" s="2104"/>
      <c r="UXT2" s="2104">
        <f>+'IN PHIẾU THU'!UXU2</f>
        <v>0</v>
      </c>
      <c r="UXU2" s="2104"/>
      <c r="UXV2" s="2104"/>
      <c r="UXW2" s="2104"/>
      <c r="UXX2" s="2104"/>
      <c r="UXY2" s="2104"/>
      <c r="UXZ2" s="2104"/>
      <c r="UYA2" s="2104"/>
      <c r="UYB2" s="2104">
        <f>+'IN PHIẾU THU'!UYC2</f>
        <v>0</v>
      </c>
      <c r="UYC2" s="2104"/>
      <c r="UYD2" s="2104"/>
      <c r="UYE2" s="2104"/>
      <c r="UYF2" s="2104"/>
      <c r="UYG2" s="2104"/>
      <c r="UYH2" s="2104"/>
      <c r="UYI2" s="2104"/>
      <c r="UYJ2" s="2104">
        <f>+'IN PHIẾU THU'!UYK2</f>
        <v>0</v>
      </c>
      <c r="UYK2" s="2104"/>
      <c r="UYL2" s="2104"/>
      <c r="UYM2" s="2104"/>
      <c r="UYN2" s="2104"/>
      <c r="UYO2" s="2104"/>
      <c r="UYP2" s="2104"/>
      <c r="UYQ2" s="2104"/>
      <c r="UYR2" s="2104">
        <f>+'IN PHIẾU THU'!UYS2</f>
        <v>0</v>
      </c>
      <c r="UYS2" s="2104"/>
      <c r="UYT2" s="2104"/>
      <c r="UYU2" s="2104"/>
      <c r="UYV2" s="2104"/>
      <c r="UYW2" s="2104"/>
      <c r="UYX2" s="2104"/>
      <c r="UYY2" s="2104"/>
      <c r="UYZ2" s="2104">
        <f>+'IN PHIẾU THU'!UZA2</f>
        <v>0</v>
      </c>
      <c r="UZA2" s="2104"/>
      <c r="UZB2" s="2104"/>
      <c r="UZC2" s="2104"/>
      <c r="UZD2" s="2104"/>
      <c r="UZE2" s="2104"/>
      <c r="UZF2" s="2104"/>
      <c r="UZG2" s="2104"/>
      <c r="UZH2" s="2104">
        <f>+'IN PHIẾU THU'!UZI2</f>
        <v>0</v>
      </c>
      <c r="UZI2" s="2104"/>
      <c r="UZJ2" s="2104"/>
      <c r="UZK2" s="2104"/>
      <c r="UZL2" s="2104"/>
      <c r="UZM2" s="2104"/>
      <c r="UZN2" s="2104"/>
      <c r="UZO2" s="2104"/>
      <c r="UZP2" s="2104">
        <f>+'IN PHIẾU THU'!UZQ2</f>
        <v>0</v>
      </c>
      <c r="UZQ2" s="2104"/>
      <c r="UZR2" s="2104"/>
      <c r="UZS2" s="2104"/>
      <c r="UZT2" s="2104"/>
      <c r="UZU2" s="2104"/>
      <c r="UZV2" s="2104"/>
      <c r="UZW2" s="2104"/>
      <c r="UZX2" s="2104">
        <f>+'IN PHIẾU THU'!UZY2</f>
        <v>0</v>
      </c>
      <c r="UZY2" s="2104"/>
      <c r="UZZ2" s="2104"/>
      <c r="VAA2" s="2104"/>
      <c r="VAB2" s="2104"/>
      <c r="VAC2" s="2104"/>
      <c r="VAD2" s="2104"/>
      <c r="VAE2" s="2104"/>
      <c r="VAF2" s="2104">
        <f>+'IN PHIẾU THU'!VAG2</f>
        <v>0</v>
      </c>
      <c r="VAG2" s="2104"/>
      <c r="VAH2" s="2104"/>
      <c r="VAI2" s="2104"/>
      <c r="VAJ2" s="2104"/>
      <c r="VAK2" s="2104"/>
      <c r="VAL2" s="2104"/>
      <c r="VAM2" s="2104"/>
      <c r="VAN2" s="2104">
        <f>+'IN PHIẾU THU'!VAO2</f>
        <v>0</v>
      </c>
      <c r="VAO2" s="2104"/>
      <c r="VAP2" s="2104"/>
      <c r="VAQ2" s="2104"/>
      <c r="VAR2" s="2104"/>
      <c r="VAS2" s="2104"/>
      <c r="VAT2" s="2104"/>
      <c r="VAU2" s="2104"/>
      <c r="VAV2" s="2104">
        <f>+'IN PHIẾU THU'!VAW2</f>
        <v>0</v>
      </c>
      <c r="VAW2" s="2104"/>
      <c r="VAX2" s="2104"/>
      <c r="VAY2" s="2104"/>
      <c r="VAZ2" s="2104"/>
      <c r="VBA2" s="2104"/>
      <c r="VBB2" s="2104"/>
      <c r="VBC2" s="2104"/>
      <c r="VBD2" s="2104">
        <f>+'IN PHIẾU THU'!VBE2</f>
        <v>0</v>
      </c>
      <c r="VBE2" s="2104"/>
      <c r="VBF2" s="2104"/>
      <c r="VBG2" s="2104"/>
      <c r="VBH2" s="2104"/>
      <c r="VBI2" s="2104"/>
      <c r="VBJ2" s="2104"/>
      <c r="VBK2" s="2104"/>
      <c r="VBL2" s="2104">
        <f>+'IN PHIẾU THU'!VBM2</f>
        <v>0</v>
      </c>
      <c r="VBM2" s="2104"/>
      <c r="VBN2" s="2104"/>
      <c r="VBO2" s="2104"/>
      <c r="VBP2" s="2104"/>
      <c r="VBQ2" s="2104"/>
      <c r="VBR2" s="2104"/>
      <c r="VBS2" s="2104"/>
      <c r="VBT2" s="2104">
        <f>+'IN PHIẾU THU'!VBU2</f>
        <v>0</v>
      </c>
      <c r="VBU2" s="2104"/>
      <c r="VBV2" s="2104"/>
      <c r="VBW2" s="2104"/>
      <c r="VBX2" s="2104"/>
      <c r="VBY2" s="2104"/>
      <c r="VBZ2" s="2104"/>
      <c r="VCA2" s="2104"/>
      <c r="VCB2" s="2104">
        <f>+'IN PHIẾU THU'!VCC2</f>
        <v>0</v>
      </c>
      <c r="VCC2" s="2104"/>
      <c r="VCD2" s="2104"/>
      <c r="VCE2" s="2104"/>
      <c r="VCF2" s="2104"/>
      <c r="VCG2" s="2104"/>
      <c r="VCH2" s="2104"/>
      <c r="VCI2" s="2104"/>
      <c r="VCJ2" s="2104">
        <f>+'IN PHIẾU THU'!VCK2</f>
        <v>0</v>
      </c>
      <c r="VCK2" s="2104"/>
      <c r="VCL2" s="2104"/>
      <c r="VCM2" s="2104"/>
      <c r="VCN2" s="2104"/>
      <c r="VCO2" s="2104"/>
      <c r="VCP2" s="2104"/>
      <c r="VCQ2" s="2104"/>
      <c r="VCR2" s="2104">
        <f>+'IN PHIẾU THU'!VCS2</f>
        <v>0</v>
      </c>
      <c r="VCS2" s="2104"/>
      <c r="VCT2" s="2104"/>
      <c r="VCU2" s="2104"/>
      <c r="VCV2" s="2104"/>
      <c r="VCW2" s="2104"/>
      <c r="VCX2" s="2104"/>
      <c r="VCY2" s="2104"/>
      <c r="VCZ2" s="2104">
        <f>+'IN PHIẾU THU'!VDA2</f>
        <v>0</v>
      </c>
      <c r="VDA2" s="2104"/>
      <c r="VDB2" s="2104"/>
      <c r="VDC2" s="2104"/>
      <c r="VDD2" s="2104"/>
      <c r="VDE2" s="2104"/>
      <c r="VDF2" s="2104"/>
      <c r="VDG2" s="2104"/>
      <c r="VDH2" s="2104">
        <f>+'IN PHIẾU THU'!VDI2</f>
        <v>0</v>
      </c>
      <c r="VDI2" s="2104"/>
      <c r="VDJ2" s="2104"/>
      <c r="VDK2" s="2104"/>
      <c r="VDL2" s="2104"/>
      <c r="VDM2" s="2104"/>
      <c r="VDN2" s="2104"/>
      <c r="VDO2" s="2104"/>
      <c r="VDP2" s="2104">
        <f>+'IN PHIẾU THU'!VDQ2</f>
        <v>0</v>
      </c>
      <c r="VDQ2" s="2104"/>
      <c r="VDR2" s="2104"/>
      <c r="VDS2" s="2104"/>
      <c r="VDT2" s="2104"/>
      <c r="VDU2" s="2104"/>
      <c r="VDV2" s="2104"/>
      <c r="VDW2" s="2104"/>
      <c r="VDX2" s="2104">
        <f>+'IN PHIẾU THU'!VDY2</f>
        <v>0</v>
      </c>
      <c r="VDY2" s="2104"/>
      <c r="VDZ2" s="2104"/>
      <c r="VEA2" s="2104"/>
      <c r="VEB2" s="2104"/>
      <c r="VEC2" s="2104"/>
      <c r="VED2" s="2104"/>
      <c r="VEE2" s="2104"/>
      <c r="VEF2" s="2104">
        <f>+'IN PHIẾU THU'!VEG2</f>
        <v>0</v>
      </c>
      <c r="VEG2" s="2104"/>
      <c r="VEH2" s="2104"/>
      <c r="VEI2" s="2104"/>
      <c r="VEJ2" s="2104"/>
      <c r="VEK2" s="2104"/>
      <c r="VEL2" s="2104"/>
      <c r="VEM2" s="2104"/>
      <c r="VEN2" s="2104">
        <f>+'IN PHIẾU THU'!VEO2</f>
        <v>0</v>
      </c>
      <c r="VEO2" s="2104"/>
      <c r="VEP2" s="2104"/>
      <c r="VEQ2" s="2104"/>
      <c r="VER2" s="2104"/>
      <c r="VES2" s="2104"/>
      <c r="VET2" s="2104"/>
      <c r="VEU2" s="2104"/>
      <c r="VEV2" s="2104">
        <f>+'IN PHIẾU THU'!VEW2</f>
        <v>0</v>
      </c>
      <c r="VEW2" s="2104"/>
      <c r="VEX2" s="2104"/>
      <c r="VEY2" s="2104"/>
      <c r="VEZ2" s="2104"/>
      <c r="VFA2" s="2104"/>
      <c r="VFB2" s="2104"/>
      <c r="VFC2" s="2104"/>
      <c r="VFD2" s="2104">
        <f>+'IN PHIẾU THU'!VFE2</f>
        <v>0</v>
      </c>
      <c r="VFE2" s="2104"/>
      <c r="VFF2" s="2104"/>
      <c r="VFG2" s="2104"/>
      <c r="VFH2" s="2104"/>
      <c r="VFI2" s="2104"/>
      <c r="VFJ2" s="2104"/>
      <c r="VFK2" s="2104"/>
      <c r="VFL2" s="2104">
        <f>+'IN PHIẾU THU'!VFM2</f>
        <v>0</v>
      </c>
      <c r="VFM2" s="2104"/>
      <c r="VFN2" s="2104"/>
      <c r="VFO2" s="2104"/>
      <c r="VFP2" s="2104"/>
      <c r="VFQ2" s="2104"/>
      <c r="VFR2" s="2104"/>
      <c r="VFS2" s="2104"/>
      <c r="VFT2" s="2104">
        <f>+'IN PHIẾU THU'!VFU2</f>
        <v>0</v>
      </c>
      <c r="VFU2" s="2104"/>
      <c r="VFV2" s="2104"/>
      <c r="VFW2" s="2104"/>
      <c r="VFX2" s="2104"/>
      <c r="VFY2" s="2104"/>
      <c r="VFZ2" s="2104"/>
      <c r="VGA2" s="2104"/>
      <c r="VGB2" s="2104">
        <f>+'IN PHIẾU THU'!VGC2</f>
        <v>0</v>
      </c>
      <c r="VGC2" s="2104"/>
      <c r="VGD2" s="2104"/>
      <c r="VGE2" s="2104"/>
      <c r="VGF2" s="2104"/>
      <c r="VGG2" s="2104"/>
      <c r="VGH2" s="2104"/>
      <c r="VGI2" s="2104"/>
      <c r="VGJ2" s="2104">
        <f>+'IN PHIẾU THU'!VGK2</f>
        <v>0</v>
      </c>
      <c r="VGK2" s="2104"/>
      <c r="VGL2" s="2104"/>
      <c r="VGM2" s="2104"/>
      <c r="VGN2" s="2104"/>
      <c r="VGO2" s="2104"/>
      <c r="VGP2" s="2104"/>
      <c r="VGQ2" s="2104"/>
      <c r="VGR2" s="2104">
        <f>+'IN PHIẾU THU'!VGS2</f>
        <v>0</v>
      </c>
      <c r="VGS2" s="2104"/>
      <c r="VGT2" s="2104"/>
      <c r="VGU2" s="2104"/>
      <c r="VGV2" s="2104"/>
      <c r="VGW2" s="2104"/>
      <c r="VGX2" s="2104"/>
      <c r="VGY2" s="2104"/>
      <c r="VGZ2" s="2104">
        <f>+'IN PHIẾU THU'!VHA2</f>
        <v>0</v>
      </c>
      <c r="VHA2" s="2104"/>
      <c r="VHB2" s="2104"/>
      <c r="VHC2" s="2104"/>
      <c r="VHD2" s="2104"/>
      <c r="VHE2" s="2104"/>
      <c r="VHF2" s="2104"/>
      <c r="VHG2" s="2104"/>
      <c r="VHH2" s="2104">
        <f>+'IN PHIẾU THU'!VHI2</f>
        <v>0</v>
      </c>
      <c r="VHI2" s="2104"/>
      <c r="VHJ2" s="2104"/>
      <c r="VHK2" s="2104"/>
      <c r="VHL2" s="2104"/>
      <c r="VHM2" s="2104"/>
      <c r="VHN2" s="2104"/>
      <c r="VHO2" s="2104"/>
      <c r="VHP2" s="2104">
        <f>+'IN PHIẾU THU'!VHQ2</f>
        <v>0</v>
      </c>
      <c r="VHQ2" s="2104"/>
      <c r="VHR2" s="2104"/>
      <c r="VHS2" s="2104"/>
      <c r="VHT2" s="2104"/>
      <c r="VHU2" s="2104"/>
      <c r="VHV2" s="2104"/>
      <c r="VHW2" s="2104"/>
      <c r="VHX2" s="2104">
        <f>+'IN PHIẾU THU'!VHY2</f>
        <v>0</v>
      </c>
      <c r="VHY2" s="2104"/>
      <c r="VHZ2" s="2104"/>
      <c r="VIA2" s="2104"/>
      <c r="VIB2" s="2104"/>
      <c r="VIC2" s="2104"/>
      <c r="VID2" s="2104"/>
      <c r="VIE2" s="2104"/>
      <c r="VIF2" s="2104">
        <f>+'IN PHIẾU THU'!VIG2</f>
        <v>0</v>
      </c>
      <c r="VIG2" s="2104"/>
      <c r="VIH2" s="2104"/>
      <c r="VII2" s="2104"/>
      <c r="VIJ2" s="2104"/>
      <c r="VIK2" s="2104"/>
      <c r="VIL2" s="2104"/>
      <c r="VIM2" s="2104"/>
      <c r="VIN2" s="2104">
        <f>+'IN PHIẾU THU'!VIO2</f>
        <v>0</v>
      </c>
      <c r="VIO2" s="2104"/>
      <c r="VIP2" s="2104"/>
      <c r="VIQ2" s="2104"/>
      <c r="VIR2" s="2104"/>
      <c r="VIS2" s="2104"/>
      <c r="VIT2" s="2104"/>
      <c r="VIU2" s="2104"/>
      <c r="VIV2" s="2104">
        <f>+'IN PHIẾU THU'!VIW2</f>
        <v>0</v>
      </c>
      <c r="VIW2" s="2104"/>
      <c r="VIX2" s="2104"/>
      <c r="VIY2" s="2104"/>
      <c r="VIZ2" s="2104"/>
      <c r="VJA2" s="2104"/>
      <c r="VJB2" s="2104"/>
      <c r="VJC2" s="2104"/>
      <c r="VJD2" s="2104">
        <f>+'IN PHIẾU THU'!VJE2</f>
        <v>0</v>
      </c>
      <c r="VJE2" s="2104"/>
      <c r="VJF2" s="2104"/>
      <c r="VJG2" s="2104"/>
      <c r="VJH2" s="2104"/>
      <c r="VJI2" s="2104"/>
      <c r="VJJ2" s="2104"/>
      <c r="VJK2" s="2104"/>
      <c r="VJL2" s="2104">
        <f>+'IN PHIẾU THU'!VJM2</f>
        <v>0</v>
      </c>
      <c r="VJM2" s="2104"/>
      <c r="VJN2" s="2104"/>
      <c r="VJO2" s="2104"/>
      <c r="VJP2" s="2104"/>
      <c r="VJQ2" s="2104"/>
      <c r="VJR2" s="2104"/>
      <c r="VJS2" s="2104"/>
      <c r="VJT2" s="2104">
        <f>+'IN PHIẾU THU'!VJU2</f>
        <v>0</v>
      </c>
      <c r="VJU2" s="2104"/>
      <c r="VJV2" s="2104"/>
      <c r="VJW2" s="2104"/>
      <c r="VJX2" s="2104"/>
      <c r="VJY2" s="2104"/>
      <c r="VJZ2" s="2104"/>
      <c r="VKA2" s="2104"/>
      <c r="VKB2" s="2104">
        <f>+'IN PHIẾU THU'!VKC2</f>
        <v>0</v>
      </c>
      <c r="VKC2" s="2104"/>
      <c r="VKD2" s="2104"/>
      <c r="VKE2" s="2104"/>
      <c r="VKF2" s="2104"/>
      <c r="VKG2" s="2104"/>
      <c r="VKH2" s="2104"/>
      <c r="VKI2" s="2104"/>
      <c r="VKJ2" s="2104">
        <f>+'IN PHIẾU THU'!VKK2</f>
        <v>0</v>
      </c>
      <c r="VKK2" s="2104"/>
      <c r="VKL2" s="2104"/>
      <c r="VKM2" s="2104"/>
      <c r="VKN2" s="2104"/>
      <c r="VKO2" s="2104"/>
      <c r="VKP2" s="2104"/>
      <c r="VKQ2" s="2104"/>
      <c r="VKR2" s="2104">
        <f>+'IN PHIẾU THU'!VKS2</f>
        <v>0</v>
      </c>
      <c r="VKS2" s="2104"/>
      <c r="VKT2" s="2104"/>
      <c r="VKU2" s="2104"/>
      <c r="VKV2" s="2104"/>
      <c r="VKW2" s="2104"/>
      <c r="VKX2" s="2104"/>
      <c r="VKY2" s="2104"/>
      <c r="VKZ2" s="2104">
        <f>+'IN PHIẾU THU'!VLA2</f>
        <v>0</v>
      </c>
      <c r="VLA2" s="2104"/>
      <c r="VLB2" s="2104"/>
      <c r="VLC2" s="2104"/>
      <c r="VLD2" s="2104"/>
      <c r="VLE2" s="2104"/>
      <c r="VLF2" s="2104"/>
      <c r="VLG2" s="2104"/>
      <c r="VLH2" s="2104">
        <f>+'IN PHIẾU THU'!VLI2</f>
        <v>0</v>
      </c>
      <c r="VLI2" s="2104"/>
      <c r="VLJ2" s="2104"/>
      <c r="VLK2" s="2104"/>
      <c r="VLL2" s="2104"/>
      <c r="VLM2" s="2104"/>
      <c r="VLN2" s="2104"/>
      <c r="VLO2" s="2104"/>
      <c r="VLP2" s="2104">
        <f>+'IN PHIẾU THU'!VLQ2</f>
        <v>0</v>
      </c>
      <c r="VLQ2" s="2104"/>
      <c r="VLR2" s="2104"/>
      <c r="VLS2" s="2104"/>
      <c r="VLT2" s="2104"/>
      <c r="VLU2" s="2104"/>
      <c r="VLV2" s="2104"/>
      <c r="VLW2" s="2104"/>
      <c r="VLX2" s="2104">
        <f>+'IN PHIẾU THU'!VLY2</f>
        <v>0</v>
      </c>
      <c r="VLY2" s="2104"/>
      <c r="VLZ2" s="2104"/>
      <c r="VMA2" s="2104"/>
      <c r="VMB2" s="2104"/>
      <c r="VMC2" s="2104"/>
      <c r="VMD2" s="2104"/>
      <c r="VME2" s="2104"/>
      <c r="VMF2" s="2104">
        <f>+'IN PHIẾU THU'!VMG2</f>
        <v>0</v>
      </c>
      <c r="VMG2" s="2104"/>
      <c r="VMH2" s="2104"/>
      <c r="VMI2" s="2104"/>
      <c r="VMJ2" s="2104"/>
      <c r="VMK2" s="2104"/>
      <c r="VML2" s="2104"/>
      <c r="VMM2" s="2104"/>
      <c r="VMN2" s="2104">
        <f>+'IN PHIẾU THU'!VMO2</f>
        <v>0</v>
      </c>
      <c r="VMO2" s="2104"/>
      <c r="VMP2" s="2104"/>
      <c r="VMQ2" s="2104"/>
      <c r="VMR2" s="2104"/>
      <c r="VMS2" s="2104"/>
      <c r="VMT2" s="2104"/>
      <c r="VMU2" s="2104"/>
      <c r="VMV2" s="2104">
        <f>+'IN PHIẾU THU'!VMW2</f>
        <v>0</v>
      </c>
      <c r="VMW2" s="2104"/>
      <c r="VMX2" s="2104"/>
      <c r="VMY2" s="2104"/>
      <c r="VMZ2" s="2104"/>
      <c r="VNA2" s="2104"/>
      <c r="VNB2" s="2104"/>
      <c r="VNC2" s="2104"/>
      <c r="VND2" s="2104">
        <f>+'IN PHIẾU THU'!VNE2</f>
        <v>0</v>
      </c>
      <c r="VNE2" s="2104"/>
      <c r="VNF2" s="2104"/>
      <c r="VNG2" s="2104"/>
      <c r="VNH2" s="2104"/>
      <c r="VNI2" s="2104"/>
      <c r="VNJ2" s="2104"/>
      <c r="VNK2" s="2104"/>
      <c r="VNL2" s="2104">
        <f>+'IN PHIẾU THU'!VNM2</f>
        <v>0</v>
      </c>
      <c r="VNM2" s="2104"/>
      <c r="VNN2" s="2104"/>
      <c r="VNO2" s="2104"/>
      <c r="VNP2" s="2104"/>
      <c r="VNQ2" s="2104"/>
      <c r="VNR2" s="2104"/>
      <c r="VNS2" s="2104"/>
      <c r="VNT2" s="2104">
        <f>+'IN PHIẾU THU'!VNU2</f>
        <v>0</v>
      </c>
      <c r="VNU2" s="2104"/>
      <c r="VNV2" s="2104"/>
      <c r="VNW2" s="2104"/>
      <c r="VNX2" s="2104"/>
      <c r="VNY2" s="2104"/>
      <c r="VNZ2" s="2104"/>
      <c r="VOA2" s="2104"/>
      <c r="VOB2" s="2104">
        <f>+'IN PHIẾU THU'!VOC2</f>
        <v>0</v>
      </c>
      <c r="VOC2" s="2104"/>
      <c r="VOD2" s="2104"/>
      <c r="VOE2" s="2104"/>
      <c r="VOF2" s="2104"/>
      <c r="VOG2" s="2104"/>
      <c r="VOH2" s="2104"/>
      <c r="VOI2" s="2104"/>
      <c r="VOJ2" s="2104">
        <f>+'IN PHIẾU THU'!VOK2</f>
        <v>0</v>
      </c>
      <c r="VOK2" s="2104"/>
      <c r="VOL2" s="2104"/>
      <c r="VOM2" s="2104"/>
      <c r="VON2" s="2104"/>
      <c r="VOO2" s="2104"/>
      <c r="VOP2" s="2104"/>
      <c r="VOQ2" s="2104"/>
      <c r="VOR2" s="2104">
        <f>+'IN PHIẾU THU'!VOS2</f>
        <v>0</v>
      </c>
      <c r="VOS2" s="2104"/>
      <c r="VOT2" s="2104"/>
      <c r="VOU2" s="2104"/>
      <c r="VOV2" s="2104"/>
      <c r="VOW2" s="2104"/>
      <c r="VOX2" s="2104"/>
      <c r="VOY2" s="2104"/>
      <c r="VOZ2" s="2104">
        <f>+'IN PHIẾU THU'!VPA2</f>
        <v>0</v>
      </c>
      <c r="VPA2" s="2104"/>
      <c r="VPB2" s="2104"/>
      <c r="VPC2" s="2104"/>
      <c r="VPD2" s="2104"/>
      <c r="VPE2" s="2104"/>
      <c r="VPF2" s="2104"/>
      <c r="VPG2" s="2104"/>
      <c r="VPH2" s="2104">
        <f>+'IN PHIẾU THU'!VPI2</f>
        <v>0</v>
      </c>
      <c r="VPI2" s="2104"/>
      <c r="VPJ2" s="2104"/>
      <c r="VPK2" s="2104"/>
      <c r="VPL2" s="2104"/>
      <c r="VPM2" s="2104"/>
      <c r="VPN2" s="2104"/>
      <c r="VPO2" s="2104"/>
      <c r="VPP2" s="2104">
        <f>+'IN PHIẾU THU'!VPQ2</f>
        <v>0</v>
      </c>
      <c r="VPQ2" s="2104"/>
      <c r="VPR2" s="2104"/>
      <c r="VPS2" s="2104"/>
      <c r="VPT2" s="2104"/>
      <c r="VPU2" s="2104"/>
      <c r="VPV2" s="2104"/>
      <c r="VPW2" s="2104"/>
      <c r="VPX2" s="2104">
        <f>+'IN PHIẾU THU'!VPY2</f>
        <v>0</v>
      </c>
      <c r="VPY2" s="2104"/>
      <c r="VPZ2" s="2104"/>
      <c r="VQA2" s="2104"/>
      <c r="VQB2" s="2104"/>
      <c r="VQC2" s="2104"/>
      <c r="VQD2" s="2104"/>
      <c r="VQE2" s="2104"/>
      <c r="VQF2" s="2104">
        <f>+'IN PHIẾU THU'!VQG2</f>
        <v>0</v>
      </c>
      <c r="VQG2" s="2104"/>
      <c r="VQH2" s="2104"/>
      <c r="VQI2" s="2104"/>
      <c r="VQJ2" s="2104"/>
      <c r="VQK2" s="2104"/>
      <c r="VQL2" s="2104"/>
      <c r="VQM2" s="2104"/>
      <c r="VQN2" s="2104">
        <f>+'IN PHIẾU THU'!VQO2</f>
        <v>0</v>
      </c>
      <c r="VQO2" s="2104"/>
      <c r="VQP2" s="2104"/>
      <c r="VQQ2" s="2104"/>
      <c r="VQR2" s="2104"/>
      <c r="VQS2" s="2104"/>
      <c r="VQT2" s="2104"/>
      <c r="VQU2" s="2104"/>
      <c r="VQV2" s="2104">
        <f>+'IN PHIẾU THU'!VQW2</f>
        <v>0</v>
      </c>
      <c r="VQW2" s="2104"/>
      <c r="VQX2" s="2104"/>
      <c r="VQY2" s="2104"/>
      <c r="VQZ2" s="2104"/>
      <c r="VRA2" s="2104"/>
      <c r="VRB2" s="2104"/>
      <c r="VRC2" s="2104"/>
      <c r="VRD2" s="2104">
        <f>+'IN PHIẾU THU'!VRE2</f>
        <v>0</v>
      </c>
      <c r="VRE2" s="2104"/>
      <c r="VRF2" s="2104"/>
      <c r="VRG2" s="2104"/>
      <c r="VRH2" s="2104"/>
      <c r="VRI2" s="2104"/>
      <c r="VRJ2" s="2104"/>
      <c r="VRK2" s="2104"/>
      <c r="VRL2" s="2104">
        <f>+'IN PHIẾU THU'!VRM2</f>
        <v>0</v>
      </c>
      <c r="VRM2" s="2104"/>
      <c r="VRN2" s="2104"/>
      <c r="VRO2" s="2104"/>
      <c r="VRP2" s="2104"/>
      <c r="VRQ2" s="2104"/>
      <c r="VRR2" s="2104"/>
      <c r="VRS2" s="2104"/>
      <c r="VRT2" s="2104">
        <f>+'IN PHIẾU THU'!VRU2</f>
        <v>0</v>
      </c>
      <c r="VRU2" s="2104"/>
      <c r="VRV2" s="2104"/>
      <c r="VRW2" s="2104"/>
      <c r="VRX2" s="2104"/>
      <c r="VRY2" s="2104"/>
      <c r="VRZ2" s="2104"/>
      <c r="VSA2" s="2104"/>
      <c r="VSB2" s="2104">
        <f>+'IN PHIẾU THU'!VSC2</f>
        <v>0</v>
      </c>
      <c r="VSC2" s="2104"/>
      <c r="VSD2" s="2104"/>
      <c r="VSE2" s="2104"/>
      <c r="VSF2" s="2104"/>
      <c r="VSG2" s="2104"/>
      <c r="VSH2" s="2104"/>
      <c r="VSI2" s="2104"/>
      <c r="VSJ2" s="2104">
        <f>+'IN PHIẾU THU'!VSK2</f>
        <v>0</v>
      </c>
      <c r="VSK2" s="2104"/>
      <c r="VSL2" s="2104"/>
      <c r="VSM2" s="2104"/>
      <c r="VSN2" s="2104"/>
      <c r="VSO2" s="2104"/>
      <c r="VSP2" s="2104"/>
      <c r="VSQ2" s="2104"/>
      <c r="VSR2" s="2104">
        <f>+'IN PHIẾU THU'!VSS2</f>
        <v>0</v>
      </c>
      <c r="VSS2" s="2104"/>
      <c r="VST2" s="2104"/>
      <c r="VSU2" s="2104"/>
      <c r="VSV2" s="2104"/>
      <c r="VSW2" s="2104"/>
      <c r="VSX2" s="2104"/>
      <c r="VSY2" s="2104"/>
      <c r="VSZ2" s="2104">
        <f>+'IN PHIẾU THU'!VTA2</f>
        <v>0</v>
      </c>
      <c r="VTA2" s="2104"/>
      <c r="VTB2" s="2104"/>
      <c r="VTC2" s="2104"/>
      <c r="VTD2" s="2104"/>
      <c r="VTE2" s="2104"/>
      <c r="VTF2" s="2104"/>
      <c r="VTG2" s="2104"/>
      <c r="VTH2" s="2104">
        <f>+'IN PHIẾU THU'!VTI2</f>
        <v>0</v>
      </c>
      <c r="VTI2" s="2104"/>
      <c r="VTJ2" s="2104"/>
      <c r="VTK2" s="2104"/>
      <c r="VTL2" s="2104"/>
      <c r="VTM2" s="2104"/>
      <c r="VTN2" s="2104"/>
      <c r="VTO2" s="2104"/>
      <c r="VTP2" s="2104">
        <f>+'IN PHIẾU THU'!VTQ2</f>
        <v>0</v>
      </c>
      <c r="VTQ2" s="2104"/>
      <c r="VTR2" s="2104"/>
      <c r="VTS2" s="2104"/>
      <c r="VTT2" s="2104"/>
      <c r="VTU2" s="2104"/>
      <c r="VTV2" s="2104"/>
      <c r="VTW2" s="2104"/>
      <c r="VTX2" s="2104">
        <f>+'IN PHIẾU THU'!VTY2</f>
        <v>0</v>
      </c>
      <c r="VTY2" s="2104"/>
      <c r="VTZ2" s="2104"/>
      <c r="VUA2" s="2104"/>
      <c r="VUB2" s="2104"/>
      <c r="VUC2" s="2104"/>
      <c r="VUD2" s="2104"/>
      <c r="VUE2" s="2104"/>
      <c r="VUF2" s="2104">
        <f>+'IN PHIẾU THU'!VUG2</f>
        <v>0</v>
      </c>
      <c r="VUG2" s="2104"/>
      <c r="VUH2" s="2104"/>
      <c r="VUI2" s="2104"/>
      <c r="VUJ2" s="2104"/>
      <c r="VUK2" s="2104"/>
      <c r="VUL2" s="2104"/>
      <c r="VUM2" s="2104"/>
      <c r="VUN2" s="2104">
        <f>+'IN PHIẾU THU'!VUO2</f>
        <v>0</v>
      </c>
      <c r="VUO2" s="2104"/>
      <c r="VUP2" s="2104"/>
      <c r="VUQ2" s="2104"/>
      <c r="VUR2" s="2104"/>
      <c r="VUS2" s="2104"/>
      <c r="VUT2" s="2104"/>
      <c r="VUU2" s="2104"/>
      <c r="VUV2" s="2104">
        <f>+'IN PHIẾU THU'!VUW2</f>
        <v>0</v>
      </c>
      <c r="VUW2" s="2104"/>
      <c r="VUX2" s="2104"/>
      <c r="VUY2" s="2104"/>
      <c r="VUZ2" s="2104"/>
      <c r="VVA2" s="2104"/>
      <c r="VVB2" s="2104"/>
      <c r="VVC2" s="2104"/>
      <c r="VVD2" s="2104">
        <f>+'IN PHIẾU THU'!VVE2</f>
        <v>0</v>
      </c>
      <c r="VVE2" s="2104"/>
      <c r="VVF2" s="2104"/>
      <c r="VVG2" s="2104"/>
      <c r="VVH2" s="2104"/>
      <c r="VVI2" s="2104"/>
      <c r="VVJ2" s="2104"/>
      <c r="VVK2" s="2104"/>
      <c r="VVL2" s="2104">
        <f>+'IN PHIẾU THU'!VVM2</f>
        <v>0</v>
      </c>
      <c r="VVM2" s="2104"/>
      <c r="VVN2" s="2104"/>
      <c r="VVO2" s="2104"/>
      <c r="VVP2" s="2104"/>
      <c r="VVQ2" s="2104"/>
      <c r="VVR2" s="2104"/>
      <c r="VVS2" s="2104"/>
      <c r="VVT2" s="2104">
        <f>+'IN PHIẾU THU'!VVU2</f>
        <v>0</v>
      </c>
      <c r="VVU2" s="2104"/>
      <c r="VVV2" s="2104"/>
      <c r="VVW2" s="2104"/>
      <c r="VVX2" s="2104"/>
      <c r="VVY2" s="2104"/>
      <c r="VVZ2" s="2104"/>
      <c r="VWA2" s="2104"/>
      <c r="VWB2" s="2104">
        <f>+'IN PHIẾU THU'!VWC2</f>
        <v>0</v>
      </c>
      <c r="VWC2" s="2104"/>
      <c r="VWD2" s="2104"/>
      <c r="VWE2" s="2104"/>
      <c r="VWF2" s="2104"/>
      <c r="VWG2" s="2104"/>
      <c r="VWH2" s="2104"/>
      <c r="VWI2" s="2104"/>
      <c r="VWJ2" s="2104">
        <f>+'IN PHIẾU THU'!VWK2</f>
        <v>0</v>
      </c>
      <c r="VWK2" s="2104"/>
      <c r="VWL2" s="2104"/>
      <c r="VWM2" s="2104"/>
      <c r="VWN2" s="2104"/>
      <c r="VWO2" s="2104"/>
      <c r="VWP2" s="2104"/>
      <c r="VWQ2" s="2104"/>
      <c r="VWR2" s="2104">
        <f>+'IN PHIẾU THU'!VWS2</f>
        <v>0</v>
      </c>
      <c r="VWS2" s="2104"/>
      <c r="VWT2" s="2104"/>
      <c r="VWU2" s="2104"/>
      <c r="VWV2" s="2104"/>
      <c r="VWW2" s="2104"/>
      <c r="VWX2" s="2104"/>
      <c r="VWY2" s="2104"/>
      <c r="VWZ2" s="2104">
        <f>+'IN PHIẾU THU'!VXA2</f>
        <v>0</v>
      </c>
      <c r="VXA2" s="2104"/>
      <c r="VXB2" s="2104"/>
      <c r="VXC2" s="2104"/>
      <c r="VXD2" s="2104"/>
      <c r="VXE2" s="2104"/>
      <c r="VXF2" s="2104"/>
      <c r="VXG2" s="2104"/>
      <c r="VXH2" s="2104">
        <f>+'IN PHIẾU THU'!VXI2</f>
        <v>0</v>
      </c>
      <c r="VXI2" s="2104"/>
      <c r="VXJ2" s="2104"/>
      <c r="VXK2" s="2104"/>
      <c r="VXL2" s="2104"/>
      <c r="VXM2" s="2104"/>
      <c r="VXN2" s="2104"/>
      <c r="VXO2" s="2104"/>
      <c r="VXP2" s="2104">
        <f>+'IN PHIẾU THU'!VXQ2</f>
        <v>0</v>
      </c>
      <c r="VXQ2" s="2104"/>
      <c r="VXR2" s="2104"/>
      <c r="VXS2" s="2104"/>
      <c r="VXT2" s="2104"/>
      <c r="VXU2" s="2104"/>
      <c r="VXV2" s="2104"/>
      <c r="VXW2" s="2104"/>
      <c r="VXX2" s="2104">
        <f>+'IN PHIẾU THU'!VXY2</f>
        <v>0</v>
      </c>
      <c r="VXY2" s="2104"/>
      <c r="VXZ2" s="2104"/>
      <c r="VYA2" s="2104"/>
      <c r="VYB2" s="2104"/>
      <c r="VYC2" s="2104"/>
      <c r="VYD2" s="2104"/>
      <c r="VYE2" s="2104"/>
      <c r="VYF2" s="2104">
        <f>+'IN PHIẾU THU'!VYG2</f>
        <v>0</v>
      </c>
      <c r="VYG2" s="2104"/>
      <c r="VYH2" s="2104"/>
      <c r="VYI2" s="2104"/>
      <c r="VYJ2" s="2104"/>
      <c r="VYK2" s="2104"/>
      <c r="VYL2" s="2104"/>
      <c r="VYM2" s="2104"/>
      <c r="VYN2" s="2104">
        <f>+'IN PHIẾU THU'!VYO2</f>
        <v>0</v>
      </c>
      <c r="VYO2" s="2104"/>
      <c r="VYP2" s="2104"/>
      <c r="VYQ2" s="2104"/>
      <c r="VYR2" s="2104"/>
      <c r="VYS2" s="2104"/>
      <c r="VYT2" s="2104"/>
      <c r="VYU2" s="2104"/>
      <c r="VYV2" s="2104">
        <f>+'IN PHIẾU THU'!VYW2</f>
        <v>0</v>
      </c>
      <c r="VYW2" s="2104"/>
      <c r="VYX2" s="2104"/>
      <c r="VYY2" s="2104"/>
      <c r="VYZ2" s="2104"/>
      <c r="VZA2" s="2104"/>
      <c r="VZB2" s="2104"/>
      <c r="VZC2" s="2104"/>
      <c r="VZD2" s="2104">
        <f>+'IN PHIẾU THU'!VZE2</f>
        <v>0</v>
      </c>
      <c r="VZE2" s="2104"/>
      <c r="VZF2" s="2104"/>
      <c r="VZG2" s="2104"/>
      <c r="VZH2" s="2104"/>
      <c r="VZI2" s="2104"/>
      <c r="VZJ2" s="2104"/>
      <c r="VZK2" s="2104"/>
      <c r="VZL2" s="2104">
        <f>+'IN PHIẾU THU'!VZM2</f>
        <v>0</v>
      </c>
      <c r="VZM2" s="2104"/>
      <c r="VZN2" s="2104"/>
      <c r="VZO2" s="2104"/>
      <c r="VZP2" s="2104"/>
      <c r="VZQ2" s="2104"/>
      <c r="VZR2" s="2104"/>
      <c r="VZS2" s="2104"/>
      <c r="VZT2" s="2104">
        <f>+'IN PHIẾU THU'!VZU2</f>
        <v>0</v>
      </c>
      <c r="VZU2" s="2104"/>
      <c r="VZV2" s="2104"/>
      <c r="VZW2" s="2104"/>
      <c r="VZX2" s="2104"/>
      <c r="VZY2" s="2104"/>
      <c r="VZZ2" s="2104"/>
      <c r="WAA2" s="2104"/>
      <c r="WAB2" s="2104">
        <f>+'IN PHIẾU THU'!WAC2</f>
        <v>0</v>
      </c>
      <c r="WAC2" s="2104"/>
      <c r="WAD2" s="2104"/>
      <c r="WAE2" s="2104"/>
      <c r="WAF2" s="2104"/>
      <c r="WAG2" s="2104"/>
      <c r="WAH2" s="2104"/>
      <c r="WAI2" s="2104"/>
      <c r="WAJ2" s="2104">
        <f>+'IN PHIẾU THU'!WAK2</f>
        <v>0</v>
      </c>
      <c r="WAK2" s="2104"/>
      <c r="WAL2" s="2104"/>
      <c r="WAM2" s="2104"/>
      <c r="WAN2" s="2104"/>
      <c r="WAO2" s="2104"/>
      <c r="WAP2" s="2104"/>
      <c r="WAQ2" s="2104"/>
      <c r="WAR2" s="2104">
        <f>+'IN PHIẾU THU'!WAS2</f>
        <v>0</v>
      </c>
      <c r="WAS2" s="2104"/>
      <c r="WAT2" s="2104"/>
      <c r="WAU2" s="2104"/>
      <c r="WAV2" s="2104"/>
      <c r="WAW2" s="2104"/>
      <c r="WAX2" s="2104"/>
      <c r="WAY2" s="2104"/>
      <c r="WAZ2" s="2104">
        <f>+'IN PHIẾU THU'!WBA2</f>
        <v>0</v>
      </c>
      <c r="WBA2" s="2104"/>
      <c r="WBB2" s="2104"/>
      <c r="WBC2" s="2104"/>
      <c r="WBD2" s="2104"/>
      <c r="WBE2" s="2104"/>
      <c r="WBF2" s="2104"/>
      <c r="WBG2" s="2104"/>
      <c r="WBH2" s="2104">
        <f>+'IN PHIẾU THU'!WBI2</f>
        <v>0</v>
      </c>
      <c r="WBI2" s="2104"/>
      <c r="WBJ2" s="2104"/>
      <c r="WBK2" s="2104"/>
      <c r="WBL2" s="2104"/>
      <c r="WBM2" s="2104"/>
      <c r="WBN2" s="2104"/>
      <c r="WBO2" s="2104"/>
      <c r="WBP2" s="2104">
        <f>+'IN PHIẾU THU'!WBQ2</f>
        <v>0</v>
      </c>
      <c r="WBQ2" s="2104"/>
      <c r="WBR2" s="2104"/>
      <c r="WBS2" s="2104"/>
      <c r="WBT2" s="2104"/>
      <c r="WBU2" s="2104"/>
      <c r="WBV2" s="2104"/>
      <c r="WBW2" s="2104"/>
      <c r="WBX2" s="2104">
        <f>+'IN PHIẾU THU'!WBY2</f>
        <v>0</v>
      </c>
      <c r="WBY2" s="2104"/>
      <c r="WBZ2" s="2104"/>
      <c r="WCA2" s="2104"/>
      <c r="WCB2" s="2104"/>
      <c r="WCC2" s="2104"/>
      <c r="WCD2" s="2104"/>
      <c r="WCE2" s="2104"/>
      <c r="WCF2" s="2104">
        <f>+'IN PHIẾU THU'!WCG2</f>
        <v>0</v>
      </c>
      <c r="WCG2" s="2104"/>
      <c r="WCH2" s="2104"/>
      <c r="WCI2" s="2104"/>
      <c r="WCJ2" s="2104"/>
      <c r="WCK2" s="2104"/>
      <c r="WCL2" s="2104"/>
      <c r="WCM2" s="2104"/>
      <c r="WCN2" s="2104">
        <f>+'IN PHIẾU THU'!WCO2</f>
        <v>0</v>
      </c>
      <c r="WCO2" s="2104"/>
      <c r="WCP2" s="2104"/>
      <c r="WCQ2" s="2104"/>
      <c r="WCR2" s="2104"/>
      <c r="WCS2" s="2104"/>
      <c r="WCT2" s="2104"/>
      <c r="WCU2" s="2104"/>
      <c r="WCV2" s="2104">
        <f>+'IN PHIẾU THU'!WCW2</f>
        <v>0</v>
      </c>
      <c r="WCW2" s="2104"/>
      <c r="WCX2" s="2104"/>
      <c r="WCY2" s="2104"/>
      <c r="WCZ2" s="2104"/>
      <c r="WDA2" s="2104"/>
      <c r="WDB2" s="2104"/>
      <c r="WDC2" s="2104"/>
      <c r="WDD2" s="2104">
        <f>+'IN PHIẾU THU'!WDE2</f>
        <v>0</v>
      </c>
      <c r="WDE2" s="2104"/>
      <c r="WDF2" s="2104"/>
      <c r="WDG2" s="2104"/>
      <c r="WDH2" s="2104"/>
      <c r="WDI2" s="2104"/>
      <c r="WDJ2" s="2104"/>
      <c r="WDK2" s="2104"/>
      <c r="WDL2" s="2104">
        <f>+'IN PHIẾU THU'!WDM2</f>
        <v>0</v>
      </c>
      <c r="WDM2" s="2104"/>
      <c r="WDN2" s="2104"/>
      <c r="WDO2" s="2104"/>
      <c r="WDP2" s="2104"/>
      <c r="WDQ2" s="2104"/>
      <c r="WDR2" s="2104"/>
      <c r="WDS2" s="2104"/>
      <c r="WDT2" s="2104">
        <f>+'IN PHIẾU THU'!WDU2</f>
        <v>0</v>
      </c>
      <c r="WDU2" s="2104"/>
      <c r="WDV2" s="2104"/>
      <c r="WDW2" s="2104"/>
      <c r="WDX2" s="2104"/>
      <c r="WDY2" s="2104"/>
      <c r="WDZ2" s="2104"/>
      <c r="WEA2" s="2104"/>
      <c r="WEB2" s="2104">
        <f>+'IN PHIẾU THU'!WEC2</f>
        <v>0</v>
      </c>
      <c r="WEC2" s="2104"/>
      <c r="WED2" s="2104"/>
      <c r="WEE2" s="2104"/>
      <c r="WEF2" s="2104"/>
      <c r="WEG2" s="2104"/>
      <c r="WEH2" s="2104"/>
      <c r="WEI2" s="2104"/>
      <c r="WEJ2" s="2104">
        <f>+'IN PHIẾU THU'!WEK2</f>
        <v>0</v>
      </c>
      <c r="WEK2" s="2104"/>
      <c r="WEL2" s="2104"/>
      <c r="WEM2" s="2104"/>
      <c r="WEN2" s="2104"/>
      <c r="WEO2" s="2104"/>
      <c r="WEP2" s="2104"/>
      <c r="WEQ2" s="2104"/>
      <c r="WER2" s="2104">
        <f>+'IN PHIẾU THU'!WES2</f>
        <v>0</v>
      </c>
      <c r="WES2" s="2104"/>
      <c r="WET2" s="2104"/>
      <c r="WEU2" s="2104"/>
      <c r="WEV2" s="2104"/>
      <c r="WEW2" s="2104"/>
      <c r="WEX2" s="2104"/>
      <c r="WEY2" s="2104"/>
      <c r="WEZ2" s="2104">
        <f>+'IN PHIẾU THU'!WFA2</f>
        <v>0</v>
      </c>
      <c r="WFA2" s="2104"/>
      <c r="WFB2" s="2104"/>
      <c r="WFC2" s="2104"/>
      <c r="WFD2" s="2104"/>
      <c r="WFE2" s="2104"/>
      <c r="WFF2" s="2104"/>
      <c r="WFG2" s="2104"/>
      <c r="WFH2" s="2104">
        <f>+'IN PHIẾU THU'!WFI2</f>
        <v>0</v>
      </c>
      <c r="WFI2" s="2104"/>
      <c r="WFJ2" s="2104"/>
      <c r="WFK2" s="2104"/>
      <c r="WFL2" s="2104"/>
      <c r="WFM2" s="2104"/>
      <c r="WFN2" s="2104"/>
      <c r="WFO2" s="2104"/>
      <c r="WFP2" s="2104">
        <f>+'IN PHIẾU THU'!WFQ2</f>
        <v>0</v>
      </c>
      <c r="WFQ2" s="2104"/>
      <c r="WFR2" s="2104"/>
      <c r="WFS2" s="2104"/>
      <c r="WFT2" s="2104"/>
      <c r="WFU2" s="2104"/>
      <c r="WFV2" s="2104"/>
      <c r="WFW2" s="2104"/>
      <c r="WFX2" s="2104">
        <f>+'IN PHIẾU THU'!WFY2</f>
        <v>0</v>
      </c>
      <c r="WFY2" s="2104"/>
      <c r="WFZ2" s="2104"/>
      <c r="WGA2" s="2104"/>
      <c r="WGB2" s="2104"/>
      <c r="WGC2" s="2104"/>
      <c r="WGD2" s="2104"/>
      <c r="WGE2" s="2104"/>
      <c r="WGF2" s="2104">
        <f>+'IN PHIẾU THU'!WGG2</f>
        <v>0</v>
      </c>
      <c r="WGG2" s="2104"/>
      <c r="WGH2" s="2104"/>
      <c r="WGI2" s="2104"/>
      <c r="WGJ2" s="2104"/>
      <c r="WGK2" s="2104"/>
      <c r="WGL2" s="2104"/>
      <c r="WGM2" s="2104"/>
      <c r="WGN2" s="2104">
        <f>+'IN PHIẾU THU'!WGO2</f>
        <v>0</v>
      </c>
      <c r="WGO2" s="2104"/>
      <c r="WGP2" s="2104"/>
      <c r="WGQ2" s="2104"/>
      <c r="WGR2" s="2104"/>
      <c r="WGS2" s="2104"/>
      <c r="WGT2" s="2104"/>
      <c r="WGU2" s="2104"/>
      <c r="WGV2" s="2104">
        <f>+'IN PHIẾU THU'!WGW2</f>
        <v>0</v>
      </c>
      <c r="WGW2" s="2104"/>
      <c r="WGX2" s="2104"/>
      <c r="WGY2" s="2104"/>
      <c r="WGZ2" s="2104"/>
      <c r="WHA2" s="2104"/>
      <c r="WHB2" s="2104"/>
      <c r="WHC2" s="2104"/>
      <c r="WHD2" s="2104">
        <f>+'IN PHIẾU THU'!WHE2</f>
        <v>0</v>
      </c>
      <c r="WHE2" s="2104"/>
      <c r="WHF2" s="2104"/>
      <c r="WHG2" s="2104"/>
      <c r="WHH2" s="2104"/>
      <c r="WHI2" s="2104"/>
      <c r="WHJ2" s="2104"/>
      <c r="WHK2" s="2104"/>
      <c r="WHL2" s="2104">
        <f>+'IN PHIẾU THU'!WHM2</f>
        <v>0</v>
      </c>
      <c r="WHM2" s="2104"/>
      <c r="WHN2" s="2104"/>
      <c r="WHO2" s="2104"/>
      <c r="WHP2" s="2104"/>
      <c r="WHQ2" s="2104"/>
      <c r="WHR2" s="2104"/>
      <c r="WHS2" s="2104"/>
      <c r="WHT2" s="2104">
        <f>+'IN PHIẾU THU'!WHU2</f>
        <v>0</v>
      </c>
      <c r="WHU2" s="2104"/>
      <c r="WHV2" s="2104"/>
      <c r="WHW2" s="2104"/>
      <c r="WHX2" s="2104"/>
      <c r="WHY2" s="2104"/>
      <c r="WHZ2" s="2104"/>
      <c r="WIA2" s="2104"/>
      <c r="WIB2" s="2104">
        <f>+'IN PHIẾU THU'!WIC2</f>
        <v>0</v>
      </c>
      <c r="WIC2" s="2104"/>
      <c r="WID2" s="2104"/>
      <c r="WIE2" s="2104"/>
      <c r="WIF2" s="2104"/>
      <c r="WIG2" s="2104"/>
      <c r="WIH2" s="2104"/>
      <c r="WII2" s="2104"/>
      <c r="WIJ2" s="2104">
        <f>+'IN PHIẾU THU'!WIK2</f>
        <v>0</v>
      </c>
      <c r="WIK2" s="2104"/>
      <c r="WIL2" s="2104"/>
      <c r="WIM2" s="2104"/>
      <c r="WIN2" s="2104"/>
      <c r="WIO2" s="2104"/>
      <c r="WIP2" s="2104"/>
      <c r="WIQ2" s="2104"/>
      <c r="WIR2" s="2104">
        <f>+'IN PHIẾU THU'!WIS2</f>
        <v>0</v>
      </c>
      <c r="WIS2" s="2104"/>
      <c r="WIT2" s="2104"/>
      <c r="WIU2" s="2104"/>
      <c r="WIV2" s="2104"/>
      <c r="WIW2" s="2104"/>
      <c r="WIX2" s="2104"/>
      <c r="WIY2" s="2104"/>
      <c r="WIZ2" s="2104">
        <f>+'IN PHIẾU THU'!WJA2</f>
        <v>0</v>
      </c>
      <c r="WJA2" s="2104"/>
      <c r="WJB2" s="2104"/>
      <c r="WJC2" s="2104"/>
      <c r="WJD2" s="2104"/>
      <c r="WJE2" s="2104"/>
      <c r="WJF2" s="2104"/>
      <c r="WJG2" s="2104"/>
      <c r="WJH2" s="2104">
        <f>+'IN PHIẾU THU'!WJI2</f>
        <v>0</v>
      </c>
      <c r="WJI2" s="2104"/>
      <c r="WJJ2" s="2104"/>
      <c r="WJK2" s="2104"/>
      <c r="WJL2" s="2104"/>
      <c r="WJM2" s="2104"/>
      <c r="WJN2" s="2104"/>
      <c r="WJO2" s="2104"/>
      <c r="WJP2" s="2104">
        <f>+'IN PHIẾU THU'!WJQ2</f>
        <v>0</v>
      </c>
      <c r="WJQ2" s="2104"/>
      <c r="WJR2" s="2104"/>
      <c r="WJS2" s="2104"/>
      <c r="WJT2" s="2104"/>
      <c r="WJU2" s="2104"/>
      <c r="WJV2" s="2104"/>
      <c r="WJW2" s="2104"/>
      <c r="WJX2" s="2104">
        <f>+'IN PHIẾU THU'!WJY2</f>
        <v>0</v>
      </c>
      <c r="WJY2" s="2104"/>
      <c r="WJZ2" s="2104"/>
      <c r="WKA2" s="2104"/>
      <c r="WKB2" s="2104"/>
      <c r="WKC2" s="2104"/>
      <c r="WKD2" s="2104"/>
      <c r="WKE2" s="2104"/>
      <c r="WKF2" s="2104">
        <f>+'IN PHIẾU THU'!WKG2</f>
        <v>0</v>
      </c>
      <c r="WKG2" s="2104"/>
      <c r="WKH2" s="2104"/>
      <c r="WKI2" s="2104"/>
      <c r="WKJ2" s="2104"/>
      <c r="WKK2" s="2104"/>
      <c r="WKL2" s="2104"/>
      <c r="WKM2" s="2104"/>
      <c r="WKN2" s="2104">
        <f>+'IN PHIẾU THU'!WKO2</f>
        <v>0</v>
      </c>
      <c r="WKO2" s="2104"/>
      <c r="WKP2" s="2104"/>
      <c r="WKQ2" s="2104"/>
      <c r="WKR2" s="2104"/>
      <c r="WKS2" s="2104"/>
      <c r="WKT2" s="2104"/>
      <c r="WKU2" s="2104"/>
      <c r="WKV2" s="2104">
        <f>+'IN PHIẾU THU'!WKW2</f>
        <v>0</v>
      </c>
      <c r="WKW2" s="2104"/>
      <c r="WKX2" s="2104"/>
      <c r="WKY2" s="2104"/>
      <c r="WKZ2" s="2104"/>
      <c r="WLA2" s="2104"/>
      <c r="WLB2" s="2104"/>
      <c r="WLC2" s="2104"/>
      <c r="WLD2" s="2104">
        <f>+'IN PHIẾU THU'!WLE2</f>
        <v>0</v>
      </c>
      <c r="WLE2" s="2104"/>
      <c r="WLF2" s="2104"/>
      <c r="WLG2" s="2104"/>
      <c r="WLH2" s="2104"/>
      <c r="WLI2" s="2104"/>
      <c r="WLJ2" s="2104"/>
      <c r="WLK2" s="2104"/>
      <c r="WLL2" s="2104">
        <f>+'IN PHIẾU THU'!WLM2</f>
        <v>0</v>
      </c>
      <c r="WLM2" s="2104"/>
      <c r="WLN2" s="2104"/>
      <c r="WLO2" s="2104"/>
      <c r="WLP2" s="2104"/>
      <c r="WLQ2" s="2104"/>
      <c r="WLR2" s="2104"/>
      <c r="WLS2" s="2104"/>
      <c r="WLT2" s="2104">
        <f>+'IN PHIẾU THU'!WLU2</f>
        <v>0</v>
      </c>
      <c r="WLU2" s="2104"/>
      <c r="WLV2" s="2104"/>
      <c r="WLW2" s="2104"/>
      <c r="WLX2" s="2104"/>
      <c r="WLY2" s="2104"/>
      <c r="WLZ2" s="2104"/>
      <c r="WMA2" s="2104"/>
      <c r="WMB2" s="2104">
        <f>+'IN PHIẾU THU'!WMC2</f>
        <v>0</v>
      </c>
      <c r="WMC2" s="2104"/>
      <c r="WMD2" s="2104"/>
      <c r="WME2" s="2104"/>
      <c r="WMF2" s="2104"/>
      <c r="WMG2" s="2104"/>
      <c r="WMH2" s="2104"/>
      <c r="WMI2" s="2104"/>
      <c r="WMJ2" s="2104">
        <f>+'IN PHIẾU THU'!WMK2</f>
        <v>0</v>
      </c>
      <c r="WMK2" s="2104"/>
      <c r="WML2" s="2104"/>
      <c r="WMM2" s="2104"/>
      <c r="WMN2" s="2104"/>
      <c r="WMO2" s="2104"/>
      <c r="WMP2" s="2104"/>
      <c r="WMQ2" s="2104"/>
      <c r="WMR2" s="2104">
        <f>+'IN PHIẾU THU'!WMS2</f>
        <v>0</v>
      </c>
      <c r="WMS2" s="2104"/>
      <c r="WMT2" s="2104"/>
      <c r="WMU2" s="2104"/>
      <c r="WMV2" s="2104"/>
      <c r="WMW2" s="2104"/>
      <c r="WMX2" s="2104"/>
      <c r="WMY2" s="2104"/>
      <c r="WMZ2" s="2104">
        <f>+'IN PHIẾU THU'!WNA2</f>
        <v>0</v>
      </c>
      <c r="WNA2" s="2104"/>
      <c r="WNB2" s="2104"/>
      <c r="WNC2" s="2104"/>
      <c r="WND2" s="2104"/>
      <c r="WNE2" s="2104"/>
      <c r="WNF2" s="2104"/>
      <c r="WNG2" s="2104"/>
      <c r="WNH2" s="2104">
        <f>+'IN PHIẾU THU'!WNI2</f>
        <v>0</v>
      </c>
      <c r="WNI2" s="2104"/>
      <c r="WNJ2" s="2104"/>
      <c r="WNK2" s="2104"/>
      <c r="WNL2" s="2104"/>
      <c r="WNM2" s="2104"/>
      <c r="WNN2" s="2104"/>
      <c r="WNO2" s="2104"/>
      <c r="WNP2" s="2104">
        <f>+'IN PHIẾU THU'!WNQ2</f>
        <v>0</v>
      </c>
      <c r="WNQ2" s="2104"/>
      <c r="WNR2" s="2104"/>
      <c r="WNS2" s="2104"/>
      <c r="WNT2" s="2104"/>
      <c r="WNU2" s="2104"/>
      <c r="WNV2" s="2104"/>
      <c r="WNW2" s="2104"/>
      <c r="WNX2" s="2104">
        <f>+'IN PHIẾU THU'!WNY2</f>
        <v>0</v>
      </c>
      <c r="WNY2" s="2104"/>
      <c r="WNZ2" s="2104"/>
      <c r="WOA2" s="2104"/>
      <c r="WOB2" s="2104"/>
      <c r="WOC2" s="2104"/>
      <c r="WOD2" s="2104"/>
      <c r="WOE2" s="2104"/>
      <c r="WOF2" s="2104">
        <f>+'IN PHIẾU THU'!WOG2</f>
        <v>0</v>
      </c>
      <c r="WOG2" s="2104"/>
      <c r="WOH2" s="2104"/>
      <c r="WOI2" s="2104"/>
      <c r="WOJ2" s="2104"/>
      <c r="WOK2" s="2104"/>
      <c r="WOL2" s="2104"/>
      <c r="WOM2" s="2104"/>
      <c r="WON2" s="2104">
        <f>+'IN PHIẾU THU'!WOO2</f>
        <v>0</v>
      </c>
      <c r="WOO2" s="2104"/>
      <c r="WOP2" s="2104"/>
      <c r="WOQ2" s="2104"/>
      <c r="WOR2" s="2104"/>
      <c r="WOS2" s="2104"/>
      <c r="WOT2" s="2104"/>
      <c r="WOU2" s="2104"/>
      <c r="WOV2" s="2104">
        <f>+'IN PHIẾU THU'!WOW2</f>
        <v>0</v>
      </c>
      <c r="WOW2" s="2104"/>
      <c r="WOX2" s="2104"/>
      <c r="WOY2" s="2104"/>
      <c r="WOZ2" s="2104"/>
      <c r="WPA2" s="2104"/>
      <c r="WPB2" s="2104"/>
      <c r="WPC2" s="2104"/>
      <c r="WPD2" s="2104">
        <f>+'IN PHIẾU THU'!WPE2</f>
        <v>0</v>
      </c>
      <c r="WPE2" s="2104"/>
      <c r="WPF2" s="2104"/>
      <c r="WPG2" s="2104"/>
      <c r="WPH2" s="2104"/>
      <c r="WPI2" s="2104"/>
      <c r="WPJ2" s="2104"/>
      <c r="WPK2" s="2104"/>
      <c r="WPL2" s="2104">
        <f>+'IN PHIẾU THU'!WPM2</f>
        <v>0</v>
      </c>
      <c r="WPM2" s="2104"/>
      <c r="WPN2" s="2104"/>
      <c r="WPO2" s="2104"/>
      <c r="WPP2" s="2104"/>
      <c r="WPQ2" s="2104"/>
      <c r="WPR2" s="2104"/>
      <c r="WPS2" s="2104"/>
      <c r="WPT2" s="2104">
        <f>+'IN PHIẾU THU'!WPU2</f>
        <v>0</v>
      </c>
      <c r="WPU2" s="2104"/>
      <c r="WPV2" s="2104"/>
      <c r="WPW2" s="2104"/>
      <c r="WPX2" s="2104"/>
      <c r="WPY2" s="2104"/>
      <c r="WPZ2" s="2104"/>
      <c r="WQA2" s="2104"/>
      <c r="WQB2" s="2104">
        <f>+'IN PHIẾU THU'!WQC2</f>
        <v>0</v>
      </c>
      <c r="WQC2" s="2104"/>
      <c r="WQD2" s="2104"/>
      <c r="WQE2" s="2104"/>
      <c r="WQF2" s="2104"/>
      <c r="WQG2" s="2104"/>
      <c r="WQH2" s="2104"/>
      <c r="WQI2" s="2104"/>
      <c r="WQJ2" s="2104">
        <f>+'IN PHIẾU THU'!WQK2</f>
        <v>0</v>
      </c>
      <c r="WQK2" s="2104"/>
      <c r="WQL2" s="2104"/>
      <c r="WQM2" s="2104"/>
      <c r="WQN2" s="2104"/>
      <c r="WQO2" s="2104"/>
      <c r="WQP2" s="2104"/>
      <c r="WQQ2" s="2104"/>
      <c r="WQR2" s="2104">
        <f>+'IN PHIẾU THU'!WQS2</f>
        <v>0</v>
      </c>
      <c r="WQS2" s="2104"/>
      <c r="WQT2" s="2104"/>
      <c r="WQU2" s="2104"/>
      <c r="WQV2" s="2104"/>
      <c r="WQW2" s="2104"/>
      <c r="WQX2" s="2104"/>
      <c r="WQY2" s="2104"/>
      <c r="WQZ2" s="2104">
        <f>+'IN PHIẾU THU'!WRA2</f>
        <v>0</v>
      </c>
      <c r="WRA2" s="2104"/>
      <c r="WRB2" s="2104"/>
      <c r="WRC2" s="2104"/>
      <c r="WRD2" s="2104"/>
      <c r="WRE2" s="2104"/>
      <c r="WRF2" s="2104"/>
      <c r="WRG2" s="2104"/>
      <c r="WRH2" s="2104">
        <f>+'IN PHIẾU THU'!WRI2</f>
        <v>0</v>
      </c>
      <c r="WRI2" s="2104"/>
      <c r="WRJ2" s="2104"/>
      <c r="WRK2" s="2104"/>
      <c r="WRL2" s="2104"/>
      <c r="WRM2" s="2104"/>
      <c r="WRN2" s="2104"/>
      <c r="WRO2" s="2104"/>
      <c r="WRP2" s="2104">
        <f>+'IN PHIẾU THU'!WRQ2</f>
        <v>0</v>
      </c>
      <c r="WRQ2" s="2104"/>
      <c r="WRR2" s="2104"/>
      <c r="WRS2" s="2104"/>
      <c r="WRT2" s="2104"/>
      <c r="WRU2" s="2104"/>
      <c r="WRV2" s="2104"/>
      <c r="WRW2" s="2104"/>
      <c r="WRX2" s="2104">
        <f>+'IN PHIẾU THU'!WRY2</f>
        <v>0</v>
      </c>
      <c r="WRY2" s="2104"/>
      <c r="WRZ2" s="2104"/>
      <c r="WSA2" s="2104"/>
      <c r="WSB2" s="2104"/>
      <c r="WSC2" s="2104"/>
      <c r="WSD2" s="2104"/>
      <c r="WSE2" s="2104"/>
      <c r="WSF2" s="2104">
        <f>+'IN PHIẾU THU'!WSG2</f>
        <v>0</v>
      </c>
      <c r="WSG2" s="2104"/>
      <c r="WSH2" s="2104"/>
      <c r="WSI2" s="2104"/>
      <c r="WSJ2" s="2104"/>
      <c r="WSK2" s="2104"/>
      <c r="WSL2" s="2104"/>
      <c r="WSM2" s="2104"/>
      <c r="WSN2" s="2104">
        <f>+'IN PHIẾU THU'!WSO2</f>
        <v>0</v>
      </c>
      <c r="WSO2" s="2104"/>
      <c r="WSP2" s="2104"/>
      <c r="WSQ2" s="2104"/>
      <c r="WSR2" s="2104"/>
      <c r="WSS2" s="2104"/>
      <c r="WST2" s="2104"/>
      <c r="WSU2" s="2104"/>
      <c r="WSV2" s="2104">
        <f>+'IN PHIẾU THU'!WSW2</f>
        <v>0</v>
      </c>
      <c r="WSW2" s="2104"/>
      <c r="WSX2" s="2104"/>
      <c r="WSY2" s="2104"/>
      <c r="WSZ2" s="2104"/>
      <c r="WTA2" s="2104"/>
      <c r="WTB2" s="2104"/>
      <c r="WTC2" s="2104"/>
      <c r="WTD2" s="2104">
        <f>+'IN PHIẾU THU'!WTE2</f>
        <v>0</v>
      </c>
      <c r="WTE2" s="2104"/>
      <c r="WTF2" s="2104"/>
      <c r="WTG2" s="2104"/>
      <c r="WTH2" s="2104"/>
      <c r="WTI2" s="2104"/>
      <c r="WTJ2" s="2104"/>
      <c r="WTK2" s="2104"/>
      <c r="WTL2" s="2104">
        <f>+'IN PHIẾU THU'!WTM2</f>
        <v>0</v>
      </c>
      <c r="WTM2" s="2104"/>
      <c r="WTN2" s="2104"/>
      <c r="WTO2" s="2104"/>
      <c r="WTP2" s="2104"/>
      <c r="WTQ2" s="2104"/>
      <c r="WTR2" s="2104"/>
      <c r="WTS2" s="2104"/>
      <c r="WTT2" s="2104">
        <f>+'IN PHIẾU THU'!WTU2</f>
        <v>0</v>
      </c>
      <c r="WTU2" s="2104"/>
      <c r="WTV2" s="2104"/>
      <c r="WTW2" s="2104"/>
      <c r="WTX2" s="2104"/>
      <c r="WTY2" s="2104"/>
      <c r="WTZ2" s="2104"/>
      <c r="WUA2" s="2104"/>
      <c r="WUB2" s="2104">
        <f>+'IN PHIẾU THU'!WUC2</f>
        <v>0</v>
      </c>
      <c r="WUC2" s="2104"/>
      <c r="WUD2" s="2104"/>
      <c r="WUE2" s="2104"/>
      <c r="WUF2" s="2104"/>
      <c r="WUG2" s="2104"/>
      <c r="WUH2" s="2104"/>
      <c r="WUI2" s="2104"/>
      <c r="WUJ2" s="2104">
        <f>+'IN PHIẾU THU'!WUK2</f>
        <v>0</v>
      </c>
      <c r="WUK2" s="2104"/>
      <c r="WUL2" s="2104"/>
      <c r="WUM2" s="2104"/>
      <c r="WUN2" s="2104"/>
      <c r="WUO2" s="2104"/>
      <c r="WUP2" s="2104"/>
      <c r="WUQ2" s="2104"/>
      <c r="WUR2" s="2104">
        <f>+'IN PHIẾU THU'!WUS2</f>
        <v>0</v>
      </c>
      <c r="WUS2" s="2104"/>
      <c r="WUT2" s="2104"/>
      <c r="WUU2" s="2104"/>
      <c r="WUV2" s="2104"/>
      <c r="WUW2" s="2104"/>
      <c r="WUX2" s="2104"/>
      <c r="WUY2" s="2104"/>
      <c r="WUZ2" s="2104">
        <f>+'IN PHIẾU THU'!WVA2</f>
        <v>0</v>
      </c>
      <c r="WVA2" s="2104"/>
      <c r="WVB2" s="2104"/>
      <c r="WVC2" s="2104"/>
      <c r="WVD2" s="2104"/>
      <c r="WVE2" s="2104"/>
      <c r="WVF2" s="2104"/>
      <c r="WVG2" s="2104"/>
      <c r="WVH2" s="2104">
        <f>+'IN PHIẾU THU'!WVI2</f>
        <v>0</v>
      </c>
      <c r="WVI2" s="2104"/>
      <c r="WVJ2" s="2104"/>
      <c r="WVK2" s="2104"/>
      <c r="WVL2" s="2104"/>
      <c r="WVM2" s="2104"/>
      <c r="WVN2" s="2104"/>
      <c r="WVO2" s="2104"/>
      <c r="WVP2" s="2104">
        <f>+'IN PHIẾU THU'!WVQ2</f>
        <v>0</v>
      </c>
      <c r="WVQ2" s="2104"/>
      <c r="WVR2" s="2104"/>
      <c r="WVS2" s="2104"/>
      <c r="WVT2" s="2104"/>
      <c r="WVU2" s="2104"/>
      <c r="WVV2" s="2104"/>
      <c r="WVW2" s="2104"/>
      <c r="WVX2" s="2104">
        <f>+'IN PHIẾU THU'!WVY2</f>
        <v>0</v>
      </c>
      <c r="WVY2" s="2104"/>
      <c r="WVZ2" s="2104"/>
      <c r="WWA2" s="2104"/>
      <c r="WWB2" s="2104"/>
      <c r="WWC2" s="2104"/>
      <c r="WWD2" s="2104"/>
      <c r="WWE2" s="2104"/>
      <c r="WWF2" s="2104">
        <f>+'IN PHIẾU THU'!WWG2</f>
        <v>0</v>
      </c>
      <c r="WWG2" s="2104"/>
      <c r="WWH2" s="2104"/>
      <c r="WWI2" s="2104"/>
      <c r="WWJ2" s="2104"/>
      <c r="WWK2" s="2104"/>
      <c r="WWL2" s="2104"/>
      <c r="WWM2" s="2104"/>
      <c r="WWN2" s="2104">
        <f>+'IN PHIẾU THU'!WWO2</f>
        <v>0</v>
      </c>
      <c r="WWO2" s="2104"/>
      <c r="WWP2" s="2104"/>
      <c r="WWQ2" s="2104"/>
      <c r="WWR2" s="2104"/>
      <c r="WWS2" s="2104"/>
      <c r="WWT2" s="2104"/>
      <c r="WWU2" s="2104"/>
      <c r="WWV2" s="2104">
        <f>+'IN PHIẾU THU'!WWW2</f>
        <v>0</v>
      </c>
      <c r="WWW2" s="2104"/>
      <c r="WWX2" s="2104"/>
      <c r="WWY2" s="2104"/>
      <c r="WWZ2" s="2104"/>
      <c r="WXA2" s="2104"/>
      <c r="WXB2" s="2104"/>
      <c r="WXC2" s="2104"/>
      <c r="WXD2" s="2104">
        <f>+'IN PHIẾU THU'!WXE2</f>
        <v>0</v>
      </c>
      <c r="WXE2" s="2104"/>
      <c r="WXF2" s="2104"/>
      <c r="WXG2" s="2104"/>
      <c r="WXH2" s="2104"/>
      <c r="WXI2" s="2104"/>
      <c r="WXJ2" s="2104"/>
      <c r="WXK2" s="2104"/>
      <c r="WXL2" s="2104">
        <f>+'IN PHIẾU THU'!WXM2</f>
        <v>0</v>
      </c>
      <c r="WXM2" s="2104"/>
      <c r="WXN2" s="2104"/>
      <c r="WXO2" s="2104"/>
      <c r="WXP2" s="2104"/>
      <c r="WXQ2" s="2104"/>
      <c r="WXR2" s="2104"/>
      <c r="WXS2" s="2104"/>
      <c r="WXT2" s="2104">
        <f>+'IN PHIẾU THU'!WXU2</f>
        <v>0</v>
      </c>
      <c r="WXU2" s="2104"/>
      <c r="WXV2" s="2104"/>
      <c r="WXW2" s="2104"/>
      <c r="WXX2" s="2104"/>
      <c r="WXY2" s="2104"/>
      <c r="WXZ2" s="2104"/>
      <c r="WYA2" s="2104"/>
      <c r="WYB2" s="2104">
        <f>+'IN PHIẾU THU'!WYC2</f>
        <v>0</v>
      </c>
      <c r="WYC2" s="2104"/>
      <c r="WYD2" s="2104"/>
      <c r="WYE2" s="2104"/>
      <c r="WYF2" s="2104"/>
      <c r="WYG2" s="2104"/>
      <c r="WYH2" s="2104"/>
      <c r="WYI2" s="2104"/>
      <c r="WYJ2" s="2104">
        <f>+'IN PHIẾU THU'!WYK2</f>
        <v>0</v>
      </c>
      <c r="WYK2" s="2104"/>
      <c r="WYL2" s="2104"/>
      <c r="WYM2" s="2104"/>
      <c r="WYN2" s="2104"/>
      <c r="WYO2" s="2104"/>
      <c r="WYP2" s="2104"/>
      <c r="WYQ2" s="2104"/>
      <c r="WYR2" s="2104">
        <f>+'IN PHIẾU THU'!WYS2</f>
        <v>0</v>
      </c>
      <c r="WYS2" s="2104"/>
      <c r="WYT2" s="2104"/>
      <c r="WYU2" s="2104"/>
      <c r="WYV2" s="2104"/>
      <c r="WYW2" s="2104"/>
      <c r="WYX2" s="2104"/>
      <c r="WYY2" s="2104"/>
      <c r="WYZ2" s="2104">
        <f>+'IN PHIẾU THU'!WZA2</f>
        <v>0</v>
      </c>
      <c r="WZA2" s="2104"/>
      <c r="WZB2" s="2104"/>
      <c r="WZC2" s="2104"/>
      <c r="WZD2" s="2104"/>
      <c r="WZE2" s="2104"/>
      <c r="WZF2" s="2104"/>
      <c r="WZG2" s="2104"/>
      <c r="WZH2" s="2104">
        <f>+'IN PHIẾU THU'!WZI2</f>
        <v>0</v>
      </c>
      <c r="WZI2" s="2104"/>
      <c r="WZJ2" s="2104"/>
      <c r="WZK2" s="2104"/>
      <c r="WZL2" s="2104"/>
      <c r="WZM2" s="2104"/>
      <c r="WZN2" s="2104"/>
      <c r="WZO2" s="2104"/>
      <c r="WZP2" s="2104">
        <f>+'IN PHIẾU THU'!WZQ2</f>
        <v>0</v>
      </c>
      <c r="WZQ2" s="2104"/>
      <c r="WZR2" s="2104"/>
      <c r="WZS2" s="2104"/>
      <c r="WZT2" s="2104"/>
      <c r="WZU2" s="2104"/>
      <c r="WZV2" s="2104"/>
      <c r="WZW2" s="2104"/>
      <c r="WZX2" s="2104">
        <f>+'IN PHIẾU THU'!WZY2</f>
        <v>0</v>
      </c>
      <c r="WZY2" s="2104"/>
      <c r="WZZ2" s="2104"/>
      <c r="XAA2" s="2104"/>
      <c r="XAB2" s="2104"/>
      <c r="XAC2" s="2104"/>
      <c r="XAD2" s="2104"/>
      <c r="XAE2" s="2104"/>
      <c r="XAF2" s="2104">
        <f>+'IN PHIẾU THU'!XAG2</f>
        <v>0</v>
      </c>
      <c r="XAG2" s="2104"/>
      <c r="XAH2" s="2104"/>
      <c r="XAI2" s="2104"/>
      <c r="XAJ2" s="2104"/>
      <c r="XAK2" s="2104"/>
      <c r="XAL2" s="2104"/>
      <c r="XAM2" s="2104"/>
      <c r="XAN2" s="2104">
        <f>+'IN PHIẾU THU'!XAO2</f>
        <v>0</v>
      </c>
      <c r="XAO2" s="2104"/>
      <c r="XAP2" s="2104"/>
      <c r="XAQ2" s="2104"/>
      <c r="XAR2" s="2104"/>
      <c r="XAS2" s="2104"/>
      <c r="XAT2" s="2104"/>
      <c r="XAU2" s="2104"/>
      <c r="XAV2" s="2104">
        <f>+'IN PHIẾU THU'!XAW2</f>
        <v>0</v>
      </c>
      <c r="XAW2" s="2104"/>
      <c r="XAX2" s="2104"/>
      <c r="XAY2" s="2104"/>
      <c r="XAZ2" s="2104"/>
      <c r="XBA2" s="2104"/>
      <c r="XBB2" s="2104"/>
      <c r="XBC2" s="2104"/>
      <c r="XBD2" s="2104">
        <f>+'IN PHIẾU THU'!XBE2</f>
        <v>0</v>
      </c>
      <c r="XBE2" s="2104"/>
      <c r="XBF2" s="2104"/>
      <c r="XBG2" s="2104"/>
      <c r="XBH2" s="2104"/>
      <c r="XBI2" s="2104"/>
      <c r="XBJ2" s="2104"/>
      <c r="XBK2" s="2104"/>
      <c r="XBL2" s="2104">
        <f>+'IN PHIẾU THU'!XBM2</f>
        <v>0</v>
      </c>
      <c r="XBM2" s="2104"/>
      <c r="XBN2" s="2104"/>
      <c r="XBO2" s="2104"/>
      <c r="XBP2" s="2104"/>
      <c r="XBQ2" s="2104"/>
      <c r="XBR2" s="2104"/>
      <c r="XBS2" s="2104"/>
      <c r="XBT2" s="2104">
        <f>+'IN PHIẾU THU'!XBU2</f>
        <v>0</v>
      </c>
      <c r="XBU2" s="2104"/>
      <c r="XBV2" s="2104"/>
      <c r="XBW2" s="2104"/>
      <c r="XBX2" s="2104"/>
      <c r="XBY2" s="2104"/>
      <c r="XBZ2" s="2104"/>
      <c r="XCA2" s="2104"/>
      <c r="XCB2" s="2104">
        <f>+'IN PHIẾU THU'!XCC2</f>
        <v>0</v>
      </c>
      <c r="XCC2" s="2104"/>
      <c r="XCD2" s="2104"/>
      <c r="XCE2" s="2104"/>
      <c r="XCF2" s="2104"/>
      <c r="XCG2" s="2104"/>
      <c r="XCH2" s="2104"/>
      <c r="XCI2" s="2104"/>
      <c r="XCJ2" s="2104">
        <f>+'IN PHIẾU THU'!XCK2</f>
        <v>0</v>
      </c>
      <c r="XCK2" s="2104"/>
      <c r="XCL2" s="2104"/>
      <c r="XCM2" s="2104"/>
      <c r="XCN2" s="2104"/>
      <c r="XCO2" s="2104"/>
      <c r="XCP2" s="2104"/>
      <c r="XCQ2" s="2104"/>
      <c r="XCR2" s="2104">
        <f>+'IN PHIẾU THU'!XCS2</f>
        <v>0</v>
      </c>
      <c r="XCS2" s="2104"/>
      <c r="XCT2" s="2104"/>
      <c r="XCU2" s="2104"/>
      <c r="XCV2" s="2104"/>
      <c r="XCW2" s="2104"/>
      <c r="XCX2" s="2104"/>
      <c r="XCY2" s="2104"/>
      <c r="XCZ2" s="2104">
        <f>+'IN PHIẾU THU'!XDA2</f>
        <v>0</v>
      </c>
      <c r="XDA2" s="2104"/>
      <c r="XDB2" s="2104"/>
      <c r="XDC2" s="2104"/>
      <c r="XDD2" s="2104"/>
      <c r="XDE2" s="2104"/>
      <c r="XDF2" s="2104"/>
      <c r="XDG2" s="2104"/>
      <c r="XDH2" s="2104">
        <f>+'IN PHIẾU THU'!XDI2</f>
        <v>0</v>
      </c>
      <c r="XDI2" s="2104"/>
      <c r="XDJ2" s="2104"/>
      <c r="XDK2" s="2104"/>
      <c r="XDL2" s="2104"/>
      <c r="XDM2" s="2104"/>
      <c r="XDN2" s="2104"/>
      <c r="XDO2" s="2104"/>
      <c r="XDP2" s="2104">
        <f>+'IN PHIẾU THU'!XDQ2</f>
        <v>0</v>
      </c>
      <c r="XDQ2" s="2104"/>
      <c r="XDR2" s="2104"/>
      <c r="XDS2" s="2104"/>
      <c r="XDT2" s="2104"/>
      <c r="XDU2" s="2104"/>
      <c r="XDV2" s="2104"/>
      <c r="XDW2" s="2104"/>
      <c r="XDX2" s="2104">
        <f>+'IN PHIẾU THU'!XDY2</f>
        <v>0</v>
      </c>
      <c r="XDY2" s="2104"/>
      <c r="XDZ2" s="2104"/>
      <c r="XEA2" s="2104"/>
      <c r="XEB2" s="2104"/>
      <c r="XEC2" s="2104"/>
      <c r="XED2" s="2104"/>
      <c r="XEE2" s="2104"/>
      <c r="XEF2" s="2104">
        <f>+'IN PHIẾU THU'!XEG2</f>
        <v>0</v>
      </c>
      <c r="XEG2" s="2104"/>
      <c r="XEH2" s="2104"/>
      <c r="XEI2" s="2104"/>
      <c r="XEJ2" s="2104"/>
      <c r="XEK2" s="2104"/>
      <c r="XEL2" s="2104"/>
      <c r="XEM2" s="2104"/>
      <c r="XEN2" s="2104">
        <f>+'IN PHIẾU THU'!XEO2</f>
        <v>0</v>
      </c>
      <c r="XEO2" s="2104"/>
      <c r="XEP2" s="2104"/>
      <c r="XEQ2" s="2104"/>
      <c r="XER2" s="2104"/>
      <c r="XES2" s="2104"/>
      <c r="XET2" s="2104"/>
      <c r="XEU2" s="2104"/>
      <c r="XEV2" s="2104">
        <f>+'IN PHIẾU THU'!XEW2</f>
        <v>0</v>
      </c>
      <c r="XEW2" s="2104"/>
      <c r="XEX2" s="2104"/>
      <c r="XEY2" s="2104"/>
      <c r="XEZ2" s="2104"/>
      <c r="XFA2" s="2104"/>
      <c r="XFB2" s="2104"/>
      <c r="XFC2" s="2104"/>
    </row>
    <row r="3" spans="1:16383">
      <c r="A3" s="537"/>
      <c r="B3" s="764"/>
      <c r="C3" s="537"/>
      <c r="D3" s="600" t="s">
        <v>1557</v>
      </c>
      <c r="E3" s="537"/>
      <c r="F3" s="536"/>
      <c r="G3" s="537"/>
      <c r="H3" s="537"/>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c r="A4" s="537"/>
      <c r="B4" s="764"/>
      <c r="C4" s="537"/>
      <c r="D4" s="600"/>
      <c r="E4" s="537"/>
      <c r="F4" s="536"/>
      <c r="G4" s="537"/>
      <c r="H4" s="537"/>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c r="BT4" s="606"/>
      <c r="BU4" s="606"/>
      <c r="BV4" s="606"/>
      <c r="BW4" s="606"/>
      <c r="BX4" s="606"/>
      <c r="BY4" s="606"/>
      <c r="BZ4" s="606"/>
      <c r="CA4" s="606"/>
      <c r="CB4" s="606"/>
      <c r="CC4" s="606"/>
      <c r="CD4" s="606"/>
      <c r="CE4" s="606"/>
      <c r="CF4" s="606"/>
      <c r="CG4" s="606"/>
      <c r="CH4" s="606"/>
      <c r="CI4" s="606"/>
      <c r="CJ4" s="606"/>
      <c r="CK4" s="606"/>
      <c r="CL4" s="606"/>
      <c r="CM4" s="606"/>
      <c r="CN4" s="606"/>
      <c r="CO4" s="606"/>
      <c r="CP4" s="606"/>
      <c r="CQ4" s="606"/>
      <c r="CR4" s="606"/>
      <c r="CS4" s="606"/>
      <c r="CT4" s="606"/>
      <c r="CU4" s="606"/>
      <c r="CV4" s="606"/>
      <c r="CW4" s="606"/>
      <c r="CX4" s="606"/>
      <c r="CY4" s="606"/>
      <c r="CZ4" s="606"/>
      <c r="DA4" s="606"/>
      <c r="DB4" s="606"/>
      <c r="DC4" s="606"/>
      <c r="DD4" s="606"/>
      <c r="DE4" s="606"/>
      <c r="DF4" s="606"/>
      <c r="DG4" s="606"/>
      <c r="DH4" s="606"/>
      <c r="DI4" s="606"/>
      <c r="DJ4" s="606"/>
      <c r="DK4" s="606"/>
      <c r="DL4" s="606"/>
      <c r="DM4" s="606"/>
      <c r="DN4" s="606"/>
      <c r="DO4" s="606"/>
      <c r="DP4" s="606"/>
      <c r="DQ4" s="606"/>
      <c r="DR4" s="606"/>
      <c r="DS4" s="606"/>
      <c r="DT4" s="606"/>
      <c r="DU4" s="606"/>
      <c r="DV4" s="606"/>
      <c r="DW4" s="606"/>
      <c r="DX4" s="606"/>
      <c r="DY4" s="606"/>
      <c r="DZ4" s="606"/>
      <c r="EA4" s="606"/>
      <c r="EB4" s="606"/>
      <c r="EC4" s="606"/>
      <c r="ED4" s="606"/>
      <c r="EE4" s="606"/>
      <c r="EF4" s="606"/>
      <c r="EG4" s="606"/>
      <c r="EH4" s="606"/>
      <c r="EI4" s="606"/>
      <c r="EJ4" s="606"/>
      <c r="EK4" s="606"/>
      <c r="EL4" s="606"/>
      <c r="EM4" s="606"/>
      <c r="EN4" s="606"/>
      <c r="EO4" s="606"/>
      <c r="EP4" s="606"/>
      <c r="EQ4" s="606"/>
      <c r="ER4" s="606"/>
      <c r="ES4" s="606"/>
      <c r="ET4" s="606"/>
      <c r="EU4" s="606"/>
      <c r="EV4" s="606"/>
      <c r="EW4" s="606"/>
      <c r="EX4" s="606"/>
      <c r="EY4" s="606"/>
      <c r="EZ4" s="606"/>
      <c r="FA4" s="606"/>
      <c r="FB4" s="606"/>
      <c r="FC4" s="606"/>
      <c r="FD4" s="606"/>
      <c r="FE4" s="606"/>
      <c r="FF4" s="606"/>
      <c r="FG4" s="606"/>
      <c r="FH4" s="606"/>
      <c r="FI4" s="606"/>
      <c r="FJ4" s="606"/>
      <c r="FK4" s="606"/>
      <c r="FL4" s="606"/>
      <c r="FM4" s="606"/>
      <c r="FN4" s="606"/>
      <c r="FO4" s="606"/>
      <c r="FP4" s="606"/>
      <c r="FQ4" s="606"/>
      <c r="FR4" s="606"/>
      <c r="FS4" s="606"/>
      <c r="FT4" s="606"/>
      <c r="FU4" s="606"/>
      <c r="FV4" s="606"/>
      <c r="FW4" s="606"/>
      <c r="FX4" s="606"/>
      <c r="FY4" s="606"/>
      <c r="FZ4" s="606"/>
      <c r="GA4" s="606"/>
      <c r="GB4" s="606"/>
      <c r="GC4" s="606"/>
      <c r="GD4" s="606"/>
      <c r="GE4" s="606"/>
      <c r="GF4" s="606"/>
      <c r="GG4" s="606"/>
      <c r="GH4" s="606"/>
      <c r="GI4" s="606"/>
      <c r="GJ4" s="606"/>
      <c r="GK4" s="606"/>
      <c r="GL4" s="606"/>
      <c r="GM4" s="606"/>
      <c r="GN4" s="606"/>
      <c r="GO4" s="606"/>
      <c r="GP4" s="606"/>
      <c r="GQ4" s="606"/>
      <c r="GR4" s="606"/>
      <c r="GS4" s="606"/>
      <c r="GT4" s="606"/>
      <c r="GU4" s="606"/>
      <c r="GV4" s="606"/>
      <c r="GW4" s="606"/>
      <c r="GX4" s="606"/>
      <c r="GY4" s="606"/>
      <c r="GZ4" s="606"/>
      <c r="HA4" s="606"/>
      <c r="HB4" s="606"/>
      <c r="HC4" s="606"/>
      <c r="HD4" s="606"/>
      <c r="HE4" s="606"/>
      <c r="HF4" s="606"/>
      <c r="HG4" s="606"/>
      <c r="HH4" s="606"/>
      <c r="HI4" s="606"/>
      <c r="HJ4" s="606"/>
      <c r="HK4" s="606"/>
      <c r="HL4" s="606"/>
      <c r="HM4" s="606"/>
      <c r="HN4" s="606"/>
      <c r="HO4" s="606"/>
      <c r="HP4" s="606"/>
      <c r="HQ4" s="606"/>
      <c r="HR4" s="606"/>
      <c r="HS4" s="606"/>
      <c r="HT4" s="606"/>
      <c r="HU4" s="606"/>
      <c r="HV4" s="606"/>
      <c r="HW4" s="606"/>
      <c r="HX4" s="606"/>
      <c r="HY4" s="606"/>
      <c r="HZ4" s="606"/>
      <c r="IA4" s="606"/>
      <c r="IB4" s="606"/>
      <c r="IC4" s="606"/>
      <c r="ID4" s="606"/>
      <c r="IE4" s="606"/>
      <c r="IF4" s="606"/>
      <c r="IG4" s="606"/>
      <c r="IH4" s="606"/>
      <c r="II4" s="606"/>
      <c r="IJ4" s="606"/>
      <c r="IK4" s="606"/>
      <c r="IL4" s="606"/>
      <c r="IM4" s="606"/>
      <c r="IN4" s="606"/>
      <c r="IO4" s="606"/>
      <c r="IP4" s="606"/>
      <c r="IQ4" s="606"/>
      <c r="IR4" s="606"/>
      <c r="IS4" s="606"/>
      <c r="IT4" s="606"/>
      <c r="IU4" s="606"/>
      <c r="IV4" s="606"/>
      <c r="IW4" s="606"/>
      <c r="IX4" s="606"/>
      <c r="IY4" s="606"/>
      <c r="IZ4" s="606"/>
      <c r="JA4" s="606"/>
      <c r="JB4" s="606"/>
      <c r="JC4" s="606"/>
      <c r="JD4" s="606"/>
      <c r="JE4" s="606"/>
      <c r="JF4" s="606"/>
      <c r="JG4" s="606"/>
      <c r="JH4" s="606"/>
      <c r="JI4" s="606"/>
      <c r="JJ4" s="606"/>
      <c r="JK4" s="606"/>
      <c r="JL4" s="606"/>
      <c r="JM4" s="606"/>
      <c r="JN4" s="606"/>
      <c r="JO4" s="606"/>
      <c r="JP4" s="606"/>
      <c r="JQ4" s="606"/>
      <c r="JR4" s="606"/>
      <c r="JS4" s="606"/>
      <c r="JT4" s="606"/>
      <c r="JU4" s="606"/>
      <c r="JV4" s="606"/>
      <c r="JW4" s="606"/>
      <c r="JX4" s="606"/>
      <c r="JY4" s="606"/>
      <c r="JZ4" s="606"/>
      <c r="KA4" s="606"/>
      <c r="KB4" s="606"/>
      <c r="KC4" s="606"/>
      <c r="KD4" s="606"/>
      <c r="KE4" s="606"/>
      <c r="KF4" s="606"/>
      <c r="KG4" s="606"/>
      <c r="KH4" s="606"/>
      <c r="KI4" s="606"/>
      <c r="KJ4" s="606"/>
      <c r="KK4" s="606"/>
      <c r="KL4" s="606"/>
      <c r="KM4" s="606"/>
      <c r="KN4" s="606"/>
      <c r="KO4" s="606"/>
      <c r="KP4" s="606"/>
      <c r="KQ4" s="606"/>
      <c r="KR4" s="606"/>
      <c r="KS4" s="606"/>
      <c r="KT4" s="606"/>
      <c r="KU4" s="606"/>
      <c r="KV4" s="606"/>
      <c r="KW4" s="606"/>
      <c r="KX4" s="606"/>
      <c r="KY4" s="606"/>
      <c r="KZ4" s="606"/>
      <c r="LA4" s="606"/>
      <c r="LB4" s="606"/>
      <c r="LC4" s="606"/>
      <c r="LD4" s="606"/>
      <c r="LE4" s="606"/>
      <c r="LF4" s="606"/>
      <c r="LG4" s="606"/>
      <c r="LH4" s="606"/>
      <c r="LI4" s="606"/>
      <c r="LJ4" s="606"/>
      <c r="LK4" s="606"/>
      <c r="LL4" s="606"/>
      <c r="LM4" s="606"/>
      <c r="LN4" s="606"/>
      <c r="LO4" s="606"/>
      <c r="LP4" s="606"/>
      <c r="LQ4" s="606"/>
      <c r="LR4" s="606"/>
      <c r="LS4" s="606"/>
      <c r="LT4" s="606"/>
      <c r="LU4" s="606"/>
      <c r="LV4" s="606"/>
      <c r="LW4" s="606"/>
      <c r="LX4" s="606"/>
      <c r="LY4" s="606"/>
      <c r="LZ4" s="606"/>
      <c r="MA4" s="606"/>
      <c r="MB4" s="606"/>
      <c r="MC4" s="606"/>
      <c r="MD4" s="606"/>
      <c r="ME4" s="606"/>
      <c r="MF4" s="606"/>
      <c r="MG4" s="606"/>
      <c r="MH4" s="606"/>
      <c r="MI4" s="606"/>
      <c r="MJ4" s="606"/>
      <c r="MK4" s="606"/>
      <c r="ML4" s="606"/>
      <c r="MM4" s="606"/>
      <c r="MN4" s="606"/>
      <c r="MO4" s="606"/>
      <c r="MP4" s="606"/>
      <c r="MQ4" s="606"/>
      <c r="MR4" s="606"/>
      <c r="MS4" s="606"/>
      <c r="MT4" s="606"/>
      <c r="MU4" s="606"/>
      <c r="MV4" s="606"/>
      <c r="MW4" s="606"/>
      <c r="MX4" s="606"/>
      <c r="MY4" s="606"/>
      <c r="MZ4" s="606"/>
      <c r="NA4" s="606"/>
      <c r="NB4" s="606"/>
      <c r="NC4" s="606"/>
      <c r="ND4" s="606"/>
      <c r="NE4" s="606"/>
      <c r="NF4" s="606"/>
      <c r="NG4" s="606"/>
      <c r="NH4" s="606"/>
      <c r="NI4" s="606"/>
      <c r="NJ4" s="606"/>
      <c r="NK4" s="606"/>
      <c r="NL4" s="606"/>
      <c r="NM4" s="606"/>
      <c r="NN4" s="606"/>
      <c r="NO4" s="606"/>
      <c r="NP4" s="606"/>
      <c r="NQ4" s="606"/>
      <c r="NR4" s="606"/>
      <c r="NS4" s="606"/>
      <c r="NT4" s="606"/>
      <c r="NU4" s="606"/>
      <c r="NV4" s="606"/>
      <c r="NW4" s="606"/>
      <c r="NX4" s="606"/>
      <c r="NY4" s="606"/>
      <c r="NZ4" s="606"/>
      <c r="OA4" s="606"/>
      <c r="OB4" s="606"/>
      <c r="OC4" s="606"/>
      <c r="OD4" s="606"/>
      <c r="OE4" s="606"/>
      <c r="OF4" s="606"/>
      <c r="OG4" s="606"/>
      <c r="OH4" s="606"/>
      <c r="OI4" s="606"/>
      <c r="OJ4" s="606"/>
      <c r="OK4" s="606"/>
      <c r="OL4" s="606"/>
      <c r="OM4" s="606"/>
      <c r="ON4" s="606"/>
      <c r="OO4" s="606"/>
      <c r="OP4" s="606"/>
      <c r="OQ4" s="606"/>
      <c r="OR4" s="606"/>
      <c r="OS4" s="606"/>
      <c r="OT4" s="606"/>
      <c r="OU4" s="606"/>
      <c r="OV4" s="606"/>
      <c r="OW4" s="606"/>
      <c r="OX4" s="606"/>
      <c r="OY4" s="606"/>
      <c r="OZ4" s="606"/>
      <c r="PA4" s="606"/>
      <c r="PB4" s="606"/>
      <c r="PC4" s="606"/>
      <c r="PD4" s="606"/>
      <c r="PE4" s="606"/>
      <c r="PF4" s="606"/>
      <c r="PG4" s="606"/>
      <c r="PH4" s="606"/>
      <c r="PI4" s="606"/>
      <c r="PJ4" s="606"/>
      <c r="PK4" s="606"/>
      <c r="PL4" s="606"/>
      <c r="PM4" s="606"/>
      <c r="PN4" s="606"/>
      <c r="PO4" s="606"/>
      <c r="PP4" s="606"/>
      <c r="PQ4" s="606"/>
      <c r="PR4" s="606"/>
      <c r="PS4" s="606"/>
      <c r="PT4" s="606"/>
      <c r="PU4" s="606"/>
      <c r="PV4" s="606"/>
      <c r="PW4" s="606"/>
      <c r="PX4" s="606"/>
      <c r="PY4" s="606"/>
      <c r="PZ4" s="606"/>
      <c r="QA4" s="606"/>
      <c r="QB4" s="606"/>
      <c r="QC4" s="606"/>
      <c r="QD4" s="606"/>
      <c r="QE4" s="606"/>
      <c r="QF4" s="606"/>
      <c r="QG4" s="606"/>
      <c r="QH4" s="606"/>
      <c r="QI4" s="606"/>
      <c r="QJ4" s="606"/>
      <c r="QK4" s="606"/>
      <c r="QL4" s="606"/>
      <c r="QM4" s="606"/>
      <c r="QN4" s="606"/>
      <c r="QO4" s="606"/>
      <c r="QP4" s="606"/>
      <c r="QQ4" s="606"/>
      <c r="QR4" s="606"/>
      <c r="QS4" s="606"/>
      <c r="QT4" s="606"/>
      <c r="QU4" s="606"/>
      <c r="QV4" s="606"/>
      <c r="QW4" s="606"/>
      <c r="QX4" s="606"/>
      <c r="QY4" s="606"/>
      <c r="QZ4" s="606"/>
      <c r="RA4" s="606"/>
      <c r="RB4" s="606"/>
      <c r="RC4" s="606"/>
      <c r="RD4" s="606"/>
      <c r="RE4" s="606"/>
      <c r="RF4" s="606"/>
      <c r="RG4" s="606"/>
      <c r="RH4" s="606"/>
      <c r="RI4" s="606"/>
      <c r="RJ4" s="606"/>
      <c r="RK4" s="606"/>
      <c r="RL4" s="606"/>
      <c r="RM4" s="606"/>
      <c r="RN4" s="606"/>
      <c r="RO4" s="606"/>
      <c r="RP4" s="606"/>
      <c r="RQ4" s="606"/>
      <c r="RR4" s="606"/>
      <c r="RS4" s="606"/>
      <c r="RT4" s="606"/>
      <c r="RU4" s="606"/>
      <c r="RV4" s="606"/>
      <c r="RW4" s="606"/>
      <c r="RX4" s="606"/>
      <c r="RY4" s="606"/>
      <c r="RZ4" s="606"/>
      <c r="SA4" s="606"/>
      <c r="SB4" s="606"/>
      <c r="SC4" s="606"/>
      <c r="SD4" s="606"/>
      <c r="SE4" s="606"/>
      <c r="SF4" s="606"/>
      <c r="SG4" s="606"/>
      <c r="SH4" s="606"/>
      <c r="SI4" s="606"/>
      <c r="SJ4" s="606"/>
      <c r="SK4" s="606"/>
      <c r="SL4" s="606"/>
      <c r="SM4" s="606"/>
      <c r="SN4" s="606"/>
      <c r="SO4" s="606"/>
      <c r="SP4" s="606"/>
      <c r="SQ4" s="606"/>
      <c r="SR4" s="606"/>
      <c r="SS4" s="606"/>
      <c r="ST4" s="606"/>
      <c r="SU4" s="606"/>
      <c r="SV4" s="606"/>
      <c r="SW4" s="606"/>
      <c r="SX4" s="606"/>
      <c r="SY4" s="606"/>
      <c r="SZ4" s="606"/>
      <c r="TA4" s="606"/>
      <c r="TB4" s="606"/>
      <c r="TC4" s="606"/>
      <c r="TD4" s="606"/>
      <c r="TE4" s="606"/>
      <c r="TF4" s="606"/>
      <c r="TG4" s="606"/>
      <c r="TH4" s="606"/>
      <c r="TI4" s="606"/>
      <c r="TJ4" s="606"/>
      <c r="TK4" s="606"/>
      <c r="TL4" s="606"/>
      <c r="TM4" s="606"/>
      <c r="TN4" s="606"/>
      <c r="TO4" s="606"/>
      <c r="TP4" s="606"/>
      <c r="TQ4" s="606"/>
      <c r="TR4" s="606"/>
      <c r="TS4" s="606"/>
      <c r="TT4" s="606"/>
      <c r="TU4" s="606"/>
      <c r="TV4" s="606"/>
      <c r="TW4" s="606"/>
      <c r="TX4" s="606"/>
      <c r="TY4" s="606"/>
      <c r="TZ4" s="606"/>
      <c r="UA4" s="606"/>
      <c r="UB4" s="606"/>
      <c r="UC4" s="606"/>
      <c r="UD4" s="606"/>
      <c r="UE4" s="606"/>
      <c r="UF4" s="606"/>
      <c r="UG4" s="606"/>
      <c r="UH4" s="606"/>
      <c r="UI4" s="606"/>
      <c r="UJ4" s="606"/>
      <c r="UK4" s="606"/>
      <c r="UL4" s="606"/>
      <c r="UM4" s="606"/>
      <c r="UN4" s="606"/>
      <c r="UO4" s="606"/>
      <c r="UP4" s="606"/>
      <c r="UQ4" s="606"/>
      <c r="UR4" s="606"/>
      <c r="US4" s="606"/>
      <c r="UT4" s="606"/>
      <c r="UU4" s="606"/>
      <c r="UV4" s="606"/>
      <c r="UW4" s="606"/>
      <c r="UX4" s="606"/>
      <c r="UY4" s="606"/>
      <c r="UZ4" s="606"/>
      <c r="VA4" s="606"/>
      <c r="VB4" s="606"/>
      <c r="VC4" s="606"/>
      <c r="VD4" s="606"/>
      <c r="VE4" s="606"/>
      <c r="VF4" s="606"/>
      <c r="VG4" s="606"/>
      <c r="VH4" s="606"/>
      <c r="VI4" s="606"/>
      <c r="VJ4" s="606"/>
      <c r="VK4" s="606"/>
      <c r="VL4" s="606"/>
      <c r="VM4" s="606"/>
      <c r="VN4" s="606"/>
      <c r="VO4" s="606"/>
      <c r="VP4" s="606"/>
      <c r="VQ4" s="606"/>
      <c r="VR4" s="606"/>
      <c r="VS4" s="606"/>
      <c r="VT4" s="606"/>
      <c r="VU4" s="606"/>
      <c r="VV4" s="606"/>
      <c r="VW4" s="606"/>
      <c r="VX4" s="606"/>
      <c r="VY4" s="606"/>
      <c r="VZ4" s="606"/>
      <c r="WA4" s="606"/>
      <c r="WB4" s="606"/>
      <c r="WC4" s="606"/>
      <c r="WD4" s="606"/>
      <c r="WE4" s="606"/>
      <c r="WF4" s="606"/>
      <c r="WG4" s="606"/>
      <c r="WH4" s="606"/>
      <c r="WI4" s="606"/>
      <c r="WJ4" s="606"/>
      <c r="WK4" s="606"/>
      <c r="WL4" s="606"/>
      <c r="WM4" s="606"/>
      <c r="WN4" s="606"/>
      <c r="WO4" s="606"/>
      <c r="WP4" s="606"/>
      <c r="WQ4" s="606"/>
      <c r="WR4" s="606"/>
      <c r="WS4" s="606"/>
      <c r="WT4" s="606"/>
      <c r="WU4" s="606"/>
      <c r="WV4" s="606"/>
      <c r="WW4" s="606"/>
      <c r="WX4" s="606"/>
      <c r="WY4" s="606"/>
      <c r="WZ4" s="606"/>
      <c r="XA4" s="606"/>
      <c r="XB4" s="606"/>
      <c r="XC4" s="606"/>
      <c r="XD4" s="606"/>
      <c r="XE4" s="606"/>
      <c r="XF4" s="606"/>
      <c r="XG4" s="606"/>
      <c r="XH4" s="606"/>
      <c r="XI4" s="606"/>
      <c r="XJ4" s="606"/>
      <c r="XK4" s="606"/>
      <c r="XL4" s="606"/>
      <c r="XM4" s="606"/>
      <c r="XN4" s="606"/>
      <c r="XO4" s="606"/>
      <c r="XP4" s="606"/>
      <c r="XQ4" s="606"/>
      <c r="XR4" s="606"/>
      <c r="XS4" s="606"/>
      <c r="XT4" s="606"/>
      <c r="XU4" s="606"/>
      <c r="XV4" s="606"/>
      <c r="XW4" s="606"/>
      <c r="XX4" s="606"/>
      <c r="XY4" s="606"/>
      <c r="XZ4" s="606"/>
      <c r="YA4" s="606"/>
      <c r="YB4" s="606"/>
      <c r="YC4" s="606"/>
      <c r="YD4" s="606"/>
      <c r="YE4" s="606"/>
      <c r="YF4" s="606"/>
      <c r="YG4" s="606"/>
      <c r="YH4" s="606"/>
      <c r="YI4" s="606"/>
      <c r="YJ4" s="606"/>
      <c r="YK4" s="606"/>
      <c r="YL4" s="606"/>
      <c r="YM4" s="606"/>
      <c r="YN4" s="606"/>
      <c r="YO4" s="606"/>
      <c r="YP4" s="606"/>
      <c r="YQ4" s="606"/>
      <c r="YR4" s="606"/>
      <c r="YS4" s="606"/>
      <c r="YT4" s="606"/>
      <c r="YU4" s="606"/>
      <c r="YV4" s="606"/>
      <c r="YW4" s="606"/>
      <c r="YX4" s="606"/>
      <c r="YY4" s="606"/>
      <c r="YZ4" s="606"/>
      <c r="ZA4" s="606"/>
      <c r="ZB4" s="606"/>
      <c r="ZC4" s="606"/>
      <c r="ZD4" s="606"/>
      <c r="ZE4" s="606"/>
      <c r="ZF4" s="606"/>
      <c r="ZG4" s="606"/>
      <c r="ZH4" s="606"/>
      <c r="ZI4" s="606"/>
      <c r="ZJ4" s="606"/>
      <c r="ZK4" s="606"/>
      <c r="ZL4" s="606"/>
      <c r="ZM4" s="606"/>
      <c r="ZN4" s="606"/>
      <c r="ZO4" s="606"/>
      <c r="ZP4" s="606"/>
      <c r="ZQ4" s="606"/>
      <c r="ZR4" s="606"/>
      <c r="ZS4" s="606"/>
      <c r="ZT4" s="606"/>
      <c r="ZU4" s="606"/>
      <c r="ZV4" s="606"/>
      <c r="ZW4" s="606"/>
      <c r="ZX4" s="606"/>
      <c r="ZY4" s="606"/>
      <c r="ZZ4" s="606"/>
      <c r="AAA4" s="606"/>
      <c r="AAB4" s="606"/>
      <c r="AAC4" s="606"/>
      <c r="AAD4" s="606"/>
      <c r="AAE4" s="606"/>
      <c r="AAF4" s="606"/>
      <c r="AAG4" s="606"/>
      <c r="AAH4" s="606"/>
      <c r="AAI4" s="606"/>
      <c r="AAJ4" s="606"/>
      <c r="AAK4" s="606"/>
      <c r="AAL4" s="606"/>
      <c r="AAM4" s="606"/>
      <c r="AAN4" s="606"/>
      <c r="AAO4" s="606"/>
      <c r="AAP4" s="606"/>
      <c r="AAQ4" s="606"/>
      <c r="AAR4" s="606"/>
      <c r="AAS4" s="606"/>
      <c r="AAT4" s="606"/>
      <c r="AAU4" s="606"/>
      <c r="AAV4" s="606"/>
      <c r="AAW4" s="606"/>
      <c r="AAX4" s="606"/>
      <c r="AAY4" s="606"/>
      <c r="AAZ4" s="606"/>
      <c r="ABA4" s="606"/>
      <c r="ABB4" s="606"/>
      <c r="ABC4" s="606"/>
      <c r="ABD4" s="606"/>
      <c r="ABE4" s="606"/>
      <c r="ABF4" s="606"/>
      <c r="ABG4" s="606"/>
      <c r="ABH4" s="606"/>
      <c r="ABI4" s="606"/>
      <c r="ABJ4" s="606"/>
      <c r="ABK4" s="606"/>
      <c r="ABL4" s="606"/>
      <c r="ABM4" s="606"/>
      <c r="ABN4" s="606"/>
      <c r="ABO4" s="606"/>
      <c r="ABP4" s="606"/>
      <c r="ABQ4" s="606"/>
      <c r="ABR4" s="606"/>
      <c r="ABS4" s="606"/>
      <c r="ABT4" s="606"/>
      <c r="ABU4" s="606"/>
      <c r="ABV4" s="606"/>
      <c r="ABW4" s="606"/>
      <c r="ABX4" s="606"/>
      <c r="ABY4" s="606"/>
      <c r="ABZ4" s="606"/>
      <c r="ACA4" s="606"/>
      <c r="ACB4" s="606"/>
      <c r="ACC4" s="606"/>
      <c r="ACD4" s="606"/>
      <c r="ACE4" s="606"/>
      <c r="ACF4" s="606"/>
      <c r="ACG4" s="606"/>
      <c r="ACH4" s="606"/>
      <c r="ACI4" s="606"/>
      <c r="ACJ4" s="606"/>
      <c r="ACK4" s="606"/>
      <c r="ACL4" s="606"/>
      <c r="ACM4" s="606"/>
      <c r="ACN4" s="606"/>
      <c r="ACO4" s="606"/>
      <c r="ACP4" s="606"/>
      <c r="ACQ4" s="606"/>
      <c r="ACR4" s="606"/>
      <c r="ACS4" s="606"/>
      <c r="ACT4" s="606"/>
      <c r="ACU4" s="606"/>
      <c r="ACV4" s="606"/>
      <c r="ACW4" s="606"/>
      <c r="ACX4" s="606"/>
      <c r="ACY4" s="606"/>
      <c r="ACZ4" s="606"/>
      <c r="ADA4" s="606"/>
      <c r="ADB4" s="606"/>
      <c r="ADC4" s="606"/>
      <c r="ADD4" s="606"/>
      <c r="ADE4" s="606"/>
      <c r="ADF4" s="606"/>
      <c r="ADG4" s="606"/>
      <c r="ADH4" s="606"/>
      <c r="ADI4" s="606"/>
      <c r="ADJ4" s="606"/>
      <c r="ADK4" s="606"/>
      <c r="ADL4" s="606"/>
      <c r="ADM4" s="606"/>
      <c r="ADN4" s="606"/>
      <c r="ADO4" s="606"/>
      <c r="ADP4" s="606"/>
      <c r="ADQ4" s="606"/>
      <c r="ADR4" s="606"/>
      <c r="ADS4" s="606"/>
      <c r="ADT4" s="606"/>
      <c r="ADU4" s="606"/>
      <c r="ADV4" s="606"/>
      <c r="ADW4" s="606"/>
      <c r="ADX4" s="606"/>
      <c r="ADY4" s="606"/>
      <c r="ADZ4" s="606"/>
      <c r="AEA4" s="606"/>
      <c r="AEB4" s="606"/>
      <c r="AEC4" s="606"/>
      <c r="AED4" s="606"/>
      <c r="AEE4" s="606"/>
      <c r="AEF4" s="606"/>
      <c r="AEG4" s="606"/>
      <c r="AEH4" s="606"/>
      <c r="AEI4" s="606"/>
      <c r="AEJ4" s="606"/>
      <c r="AEK4" s="606"/>
      <c r="AEL4" s="606"/>
      <c r="AEM4" s="606"/>
      <c r="AEN4" s="606"/>
      <c r="AEO4" s="606"/>
      <c r="AEP4" s="606"/>
      <c r="AEQ4" s="606"/>
      <c r="AER4" s="606"/>
      <c r="AES4" s="606"/>
      <c r="AET4" s="606"/>
      <c r="AEU4" s="606"/>
      <c r="AEV4" s="606"/>
      <c r="AEW4" s="606"/>
      <c r="AEX4" s="606"/>
      <c r="AEY4" s="606"/>
      <c r="AEZ4" s="606"/>
      <c r="AFA4" s="606"/>
      <c r="AFB4" s="606"/>
      <c r="AFC4" s="606"/>
      <c r="AFD4" s="606"/>
      <c r="AFE4" s="606"/>
      <c r="AFF4" s="606"/>
      <c r="AFG4" s="606"/>
      <c r="AFH4" s="606"/>
      <c r="AFI4" s="606"/>
      <c r="AFJ4" s="606"/>
      <c r="AFK4" s="606"/>
      <c r="AFL4" s="606"/>
      <c r="AFM4" s="606"/>
      <c r="AFN4" s="606"/>
      <c r="AFO4" s="606"/>
      <c r="AFP4" s="606"/>
      <c r="AFQ4" s="606"/>
      <c r="AFR4" s="606"/>
      <c r="AFS4" s="606"/>
      <c r="AFT4" s="606"/>
      <c r="AFU4" s="606"/>
      <c r="AFV4" s="606"/>
      <c r="AFW4" s="606"/>
      <c r="AFX4" s="606"/>
      <c r="AFY4" s="606"/>
      <c r="AFZ4" s="606"/>
      <c r="AGA4" s="606"/>
      <c r="AGB4" s="606"/>
      <c r="AGC4" s="606"/>
      <c r="AGD4" s="606"/>
      <c r="AGE4" s="606"/>
      <c r="AGF4" s="606"/>
      <c r="AGG4" s="606"/>
      <c r="AGH4" s="606"/>
      <c r="AGI4" s="606"/>
      <c r="AGJ4" s="606"/>
      <c r="AGK4" s="606"/>
      <c r="AGL4" s="606"/>
      <c r="AGM4" s="606"/>
      <c r="AGN4" s="606"/>
      <c r="AGO4" s="606"/>
      <c r="AGP4" s="606"/>
      <c r="AGQ4" s="606"/>
      <c r="AGR4" s="606"/>
      <c r="AGS4" s="606"/>
      <c r="AGT4" s="606"/>
      <c r="AGU4" s="606"/>
      <c r="AGV4" s="606"/>
      <c r="AGW4" s="606"/>
      <c r="AGX4" s="606"/>
      <c r="AGY4" s="606"/>
      <c r="AGZ4" s="606"/>
      <c r="AHA4" s="606"/>
      <c r="AHB4" s="606"/>
      <c r="AHC4" s="606"/>
      <c r="AHD4" s="606"/>
      <c r="AHE4" s="606"/>
      <c r="AHF4" s="606"/>
      <c r="AHG4" s="606"/>
      <c r="AHH4" s="606"/>
      <c r="AHI4" s="606"/>
      <c r="AHJ4" s="606"/>
      <c r="AHK4" s="606"/>
      <c r="AHL4" s="606"/>
      <c r="AHM4" s="606"/>
      <c r="AHN4" s="606"/>
      <c r="AHO4" s="606"/>
      <c r="AHP4" s="606"/>
      <c r="AHQ4" s="606"/>
      <c r="AHR4" s="606"/>
      <c r="AHS4" s="606"/>
      <c r="AHT4" s="606"/>
      <c r="AHU4" s="606"/>
      <c r="AHV4" s="606"/>
      <c r="AHW4" s="606"/>
      <c r="AHX4" s="606"/>
      <c r="AHY4" s="606"/>
      <c r="AHZ4" s="606"/>
      <c r="AIA4" s="606"/>
      <c r="AIB4" s="606"/>
      <c r="AIC4" s="606"/>
      <c r="AID4" s="606"/>
      <c r="AIE4" s="606"/>
      <c r="AIF4" s="606"/>
      <c r="AIG4" s="606"/>
      <c r="AIH4" s="606"/>
      <c r="AII4" s="606"/>
      <c r="AIJ4" s="606"/>
      <c r="AIK4" s="606"/>
      <c r="AIL4" s="606"/>
      <c r="AIM4" s="606"/>
      <c r="AIN4" s="606"/>
      <c r="AIO4" s="606"/>
      <c r="AIP4" s="606"/>
      <c r="AIQ4" s="606"/>
      <c r="AIR4" s="606"/>
      <c r="AIS4" s="606"/>
      <c r="AIT4" s="606"/>
      <c r="AIU4" s="606"/>
      <c r="AIV4" s="606"/>
      <c r="AIW4" s="606"/>
      <c r="AIX4" s="606"/>
      <c r="AIY4" s="606"/>
      <c r="AIZ4" s="606"/>
      <c r="AJA4" s="606"/>
      <c r="AJB4" s="606"/>
      <c r="AJC4" s="606"/>
      <c r="AJD4" s="606"/>
      <c r="AJE4" s="606"/>
      <c r="AJF4" s="606"/>
      <c r="AJG4" s="606"/>
      <c r="AJH4" s="606"/>
      <c r="AJI4" s="606"/>
      <c r="AJJ4" s="606"/>
      <c r="AJK4" s="606"/>
      <c r="AJL4" s="606"/>
      <c r="AJM4" s="606"/>
      <c r="AJN4" s="606"/>
      <c r="AJO4" s="606"/>
      <c r="AJP4" s="606"/>
      <c r="AJQ4" s="606"/>
      <c r="AJR4" s="606"/>
      <c r="AJS4" s="606"/>
      <c r="AJT4" s="606"/>
      <c r="AJU4" s="606"/>
      <c r="AJV4" s="606"/>
      <c r="AJW4" s="606"/>
      <c r="AJX4" s="606"/>
      <c r="AJY4" s="606"/>
      <c r="AJZ4" s="606"/>
      <c r="AKA4" s="606"/>
      <c r="AKB4" s="606"/>
      <c r="AKC4" s="606"/>
      <c r="AKD4" s="606"/>
      <c r="AKE4" s="606"/>
      <c r="AKF4" s="606"/>
      <c r="AKG4" s="606"/>
      <c r="AKH4" s="606"/>
      <c r="AKI4" s="606"/>
      <c r="AKJ4" s="606"/>
      <c r="AKK4" s="606"/>
      <c r="AKL4" s="606"/>
      <c r="AKM4" s="606"/>
      <c r="AKN4" s="606"/>
      <c r="AKO4" s="606"/>
      <c r="AKP4" s="606"/>
      <c r="AKQ4" s="606"/>
      <c r="AKR4" s="606"/>
      <c r="AKS4" s="606"/>
      <c r="AKT4" s="606"/>
      <c r="AKU4" s="606"/>
      <c r="AKV4" s="606"/>
      <c r="AKW4" s="606"/>
      <c r="AKX4" s="606"/>
      <c r="AKY4" s="606"/>
      <c r="AKZ4" s="606"/>
      <c r="ALA4" s="606"/>
      <c r="ALB4" s="606"/>
      <c r="ALC4" s="606"/>
      <c r="ALD4" s="606"/>
      <c r="ALE4" s="606"/>
      <c r="ALF4" s="606"/>
      <c r="ALG4" s="606"/>
      <c r="ALH4" s="606"/>
      <c r="ALI4" s="606"/>
      <c r="ALJ4" s="606"/>
      <c r="ALK4" s="606"/>
      <c r="ALL4" s="606"/>
      <c r="ALM4" s="606"/>
      <c r="ALN4" s="606"/>
      <c r="ALO4" s="606"/>
      <c r="ALP4" s="606"/>
      <c r="ALQ4" s="606"/>
      <c r="ALR4" s="606"/>
      <c r="ALS4" s="606"/>
      <c r="ALT4" s="606"/>
      <c r="ALU4" s="606"/>
      <c r="ALV4" s="606"/>
      <c r="ALW4" s="606"/>
      <c r="ALX4" s="606"/>
      <c r="ALY4" s="606"/>
      <c r="ALZ4" s="606"/>
      <c r="AMA4" s="606"/>
      <c r="AMB4" s="606"/>
      <c r="AMC4" s="606"/>
      <c r="AMD4" s="606"/>
      <c r="AME4" s="606"/>
      <c r="AMF4" s="606"/>
      <c r="AMG4" s="606"/>
      <c r="AMH4" s="606"/>
      <c r="AMI4" s="606"/>
      <c r="AMJ4" s="606"/>
      <c r="AMK4" s="606"/>
      <c r="AML4" s="606"/>
      <c r="AMM4" s="606"/>
      <c r="AMN4" s="606"/>
      <c r="AMO4" s="606"/>
      <c r="AMP4" s="606"/>
      <c r="AMQ4" s="606"/>
      <c r="AMR4" s="606"/>
      <c r="AMS4" s="606"/>
      <c r="AMT4" s="606"/>
      <c r="AMU4" s="606"/>
      <c r="AMV4" s="606"/>
      <c r="AMW4" s="606"/>
      <c r="AMX4" s="606"/>
      <c r="AMY4" s="606"/>
      <c r="AMZ4" s="606"/>
      <c r="ANA4" s="606"/>
      <c r="ANB4" s="606"/>
      <c r="ANC4" s="606"/>
      <c r="AND4" s="606"/>
      <c r="ANE4" s="606"/>
      <c r="ANF4" s="606"/>
      <c r="ANG4" s="606"/>
      <c r="ANH4" s="606"/>
      <c r="ANI4" s="606"/>
      <c r="ANJ4" s="606"/>
      <c r="ANK4" s="606"/>
      <c r="ANL4" s="606"/>
      <c r="ANM4" s="606"/>
      <c r="ANN4" s="606"/>
      <c r="ANO4" s="606"/>
      <c r="ANP4" s="606"/>
      <c r="ANQ4" s="606"/>
      <c r="ANR4" s="606"/>
      <c r="ANS4" s="606"/>
      <c r="ANT4" s="606"/>
      <c r="ANU4" s="606"/>
      <c r="ANV4" s="606"/>
      <c r="ANW4" s="606"/>
      <c r="ANX4" s="606"/>
      <c r="ANY4" s="606"/>
      <c r="ANZ4" s="606"/>
      <c r="AOA4" s="606"/>
      <c r="AOB4" s="606"/>
      <c r="AOC4" s="606"/>
      <c r="AOD4" s="606"/>
      <c r="AOE4" s="606"/>
      <c r="AOF4" s="606"/>
      <c r="AOG4" s="606"/>
      <c r="AOH4" s="606"/>
      <c r="AOI4" s="606"/>
      <c r="AOJ4" s="606"/>
      <c r="AOK4" s="606"/>
      <c r="AOL4" s="606"/>
      <c r="AOM4" s="606"/>
      <c r="AON4" s="606"/>
      <c r="AOO4" s="606"/>
      <c r="AOP4" s="606"/>
      <c r="AOQ4" s="606"/>
      <c r="AOR4" s="606"/>
      <c r="AOS4" s="606"/>
      <c r="AOT4" s="606"/>
      <c r="AOU4" s="606"/>
      <c r="AOV4" s="606"/>
      <c r="AOW4" s="606"/>
      <c r="AOX4" s="606"/>
      <c r="AOY4" s="606"/>
      <c r="AOZ4" s="606"/>
      <c r="APA4" s="606"/>
      <c r="APB4" s="606"/>
      <c r="APC4" s="606"/>
      <c r="APD4" s="606"/>
      <c r="APE4" s="606"/>
      <c r="APF4" s="606"/>
      <c r="APG4" s="606"/>
      <c r="APH4" s="606"/>
      <c r="API4" s="606"/>
      <c r="APJ4" s="606"/>
      <c r="APK4" s="606"/>
      <c r="APL4" s="606"/>
      <c r="APM4" s="606"/>
      <c r="APN4" s="606"/>
      <c r="APO4" s="606"/>
      <c r="APP4" s="606"/>
      <c r="APQ4" s="606"/>
      <c r="APR4" s="606"/>
      <c r="APS4" s="606"/>
      <c r="APT4" s="606"/>
      <c r="APU4" s="606"/>
      <c r="APV4" s="606"/>
      <c r="APW4" s="606"/>
      <c r="APX4" s="606"/>
      <c r="APY4" s="606"/>
      <c r="APZ4" s="606"/>
      <c r="AQA4" s="606"/>
      <c r="AQB4" s="606"/>
      <c r="AQC4" s="606"/>
      <c r="AQD4" s="606"/>
      <c r="AQE4" s="606"/>
      <c r="AQF4" s="606"/>
      <c r="AQG4" s="606"/>
      <c r="AQH4" s="606"/>
      <c r="AQI4" s="606"/>
      <c r="AQJ4" s="606"/>
      <c r="AQK4" s="606"/>
      <c r="AQL4" s="606"/>
      <c r="AQM4" s="606"/>
      <c r="AQN4" s="606"/>
      <c r="AQO4" s="606"/>
      <c r="AQP4" s="606"/>
      <c r="AQQ4" s="606"/>
      <c r="AQR4" s="606"/>
      <c r="AQS4" s="606"/>
      <c r="AQT4" s="606"/>
      <c r="AQU4" s="606"/>
      <c r="AQV4" s="606"/>
      <c r="AQW4" s="606"/>
      <c r="AQX4" s="606"/>
      <c r="AQY4" s="606"/>
      <c r="AQZ4" s="606"/>
      <c r="ARA4" s="606"/>
      <c r="ARB4" s="606"/>
      <c r="ARC4" s="606"/>
      <c r="ARD4" s="606"/>
      <c r="ARE4" s="606"/>
      <c r="ARF4" s="606"/>
      <c r="ARG4" s="606"/>
      <c r="ARH4" s="606"/>
      <c r="ARI4" s="606"/>
      <c r="ARJ4" s="606"/>
      <c r="ARK4" s="606"/>
      <c r="ARL4" s="606"/>
      <c r="ARM4" s="606"/>
      <c r="ARN4" s="606"/>
      <c r="ARO4" s="606"/>
      <c r="ARP4" s="606"/>
      <c r="ARQ4" s="606"/>
      <c r="ARR4" s="606"/>
      <c r="ARS4" s="606"/>
      <c r="ART4" s="606"/>
      <c r="ARU4" s="606"/>
      <c r="ARV4" s="606"/>
      <c r="ARW4" s="606"/>
      <c r="ARX4" s="606"/>
      <c r="ARY4" s="606"/>
      <c r="ARZ4" s="606"/>
      <c r="ASA4" s="606"/>
      <c r="ASB4" s="606"/>
      <c r="ASC4" s="606"/>
      <c r="ASD4" s="606"/>
      <c r="ASE4" s="606"/>
      <c r="ASF4" s="606"/>
      <c r="ASG4" s="606"/>
      <c r="ASH4" s="606"/>
      <c r="ASI4" s="606"/>
      <c r="ASJ4" s="606"/>
      <c r="ASK4" s="606"/>
      <c r="ASL4" s="606"/>
      <c r="ASM4" s="606"/>
      <c r="ASN4" s="606"/>
      <c r="ASO4" s="606"/>
      <c r="ASP4" s="606"/>
      <c r="ASQ4" s="606"/>
      <c r="ASR4" s="606"/>
      <c r="ASS4" s="606"/>
      <c r="AST4" s="606"/>
      <c r="ASU4" s="606"/>
      <c r="ASV4" s="606"/>
      <c r="ASW4" s="606"/>
      <c r="ASX4" s="606"/>
      <c r="ASY4" s="606"/>
      <c r="ASZ4" s="606"/>
      <c r="ATA4" s="606"/>
      <c r="ATB4" s="606"/>
      <c r="ATC4" s="606"/>
      <c r="ATD4" s="606"/>
      <c r="ATE4" s="606"/>
      <c r="ATF4" s="606"/>
      <c r="ATG4" s="606"/>
      <c r="ATH4" s="606"/>
      <c r="ATI4" s="606"/>
      <c r="ATJ4" s="606"/>
      <c r="ATK4" s="606"/>
      <c r="ATL4" s="606"/>
      <c r="ATM4" s="606"/>
      <c r="ATN4" s="606"/>
      <c r="ATO4" s="606"/>
      <c r="ATP4" s="606"/>
      <c r="ATQ4" s="606"/>
      <c r="ATR4" s="606"/>
      <c r="ATS4" s="606"/>
      <c r="ATT4" s="606"/>
      <c r="ATU4" s="606"/>
      <c r="ATV4" s="606"/>
      <c r="ATW4" s="606"/>
      <c r="ATX4" s="606"/>
      <c r="ATY4" s="606"/>
      <c r="ATZ4" s="606"/>
      <c r="AUA4" s="606"/>
      <c r="AUB4" s="606"/>
      <c r="AUC4" s="606"/>
      <c r="AUD4" s="606"/>
      <c r="AUE4" s="606"/>
      <c r="AUF4" s="606"/>
      <c r="AUG4" s="606"/>
      <c r="AUH4" s="606"/>
      <c r="AUI4" s="606"/>
      <c r="AUJ4" s="606"/>
      <c r="AUK4" s="606"/>
      <c r="AUL4" s="606"/>
      <c r="AUM4" s="606"/>
      <c r="AUN4" s="606"/>
      <c r="AUO4" s="606"/>
      <c r="AUP4" s="606"/>
      <c r="AUQ4" s="606"/>
      <c r="AUR4" s="606"/>
      <c r="AUS4" s="606"/>
      <c r="AUT4" s="606"/>
      <c r="AUU4" s="606"/>
      <c r="AUV4" s="606"/>
      <c r="AUW4" s="606"/>
      <c r="AUX4" s="606"/>
      <c r="AUY4" s="606"/>
      <c r="AUZ4" s="606"/>
      <c r="AVA4" s="606"/>
      <c r="AVB4" s="606"/>
      <c r="AVC4" s="606"/>
      <c r="AVD4" s="606"/>
      <c r="AVE4" s="606"/>
      <c r="AVF4" s="606"/>
      <c r="AVG4" s="606"/>
      <c r="AVH4" s="606"/>
      <c r="AVI4" s="606"/>
      <c r="AVJ4" s="606"/>
      <c r="AVK4" s="606"/>
      <c r="AVL4" s="606"/>
      <c r="AVM4" s="606"/>
      <c r="AVN4" s="606"/>
      <c r="AVO4" s="606"/>
      <c r="AVP4" s="606"/>
      <c r="AVQ4" s="606"/>
      <c r="AVR4" s="606"/>
      <c r="AVS4" s="606"/>
      <c r="AVT4" s="606"/>
      <c r="AVU4" s="606"/>
      <c r="AVV4" s="606"/>
      <c r="AVW4" s="606"/>
      <c r="AVX4" s="606"/>
      <c r="AVY4" s="606"/>
      <c r="AVZ4" s="606"/>
      <c r="AWA4" s="606"/>
      <c r="AWB4" s="606"/>
      <c r="AWC4" s="606"/>
      <c r="AWD4" s="606"/>
      <c r="AWE4" s="606"/>
      <c r="AWF4" s="606"/>
      <c r="AWG4" s="606"/>
      <c r="AWH4" s="606"/>
      <c r="AWI4" s="606"/>
      <c r="AWJ4" s="606"/>
      <c r="AWK4" s="606"/>
      <c r="AWL4" s="606"/>
      <c r="AWM4" s="606"/>
      <c r="AWN4" s="606"/>
      <c r="AWO4" s="606"/>
      <c r="AWP4" s="606"/>
      <c r="AWQ4" s="606"/>
      <c r="AWR4" s="606"/>
      <c r="AWS4" s="606"/>
      <c r="AWT4" s="606"/>
      <c r="AWU4" s="606"/>
      <c r="AWV4" s="606"/>
      <c r="AWW4" s="606"/>
      <c r="AWX4" s="606"/>
      <c r="AWY4" s="606"/>
      <c r="AWZ4" s="606"/>
      <c r="AXA4" s="606"/>
      <c r="AXB4" s="606"/>
      <c r="AXC4" s="606"/>
      <c r="AXD4" s="606"/>
      <c r="AXE4" s="606"/>
      <c r="AXF4" s="606"/>
      <c r="AXG4" s="606"/>
      <c r="AXH4" s="606"/>
      <c r="AXI4" s="606"/>
      <c r="AXJ4" s="606"/>
      <c r="AXK4" s="606"/>
      <c r="AXL4" s="606"/>
      <c r="AXM4" s="606"/>
      <c r="AXN4" s="606"/>
      <c r="AXO4" s="606"/>
      <c r="AXP4" s="606"/>
      <c r="AXQ4" s="606"/>
      <c r="AXR4" s="606"/>
      <c r="AXS4" s="606"/>
      <c r="AXT4" s="606"/>
      <c r="AXU4" s="606"/>
      <c r="AXV4" s="606"/>
      <c r="AXW4" s="606"/>
      <c r="AXX4" s="606"/>
      <c r="AXY4" s="606"/>
      <c r="AXZ4" s="606"/>
      <c r="AYA4" s="606"/>
      <c r="AYB4" s="606"/>
      <c r="AYC4" s="606"/>
      <c r="AYD4" s="606"/>
      <c r="AYE4" s="606"/>
      <c r="AYF4" s="606"/>
      <c r="AYG4" s="606"/>
      <c r="AYH4" s="606"/>
      <c r="AYI4" s="606"/>
      <c r="AYJ4" s="606"/>
      <c r="AYK4" s="606"/>
      <c r="AYL4" s="606"/>
      <c r="AYM4" s="606"/>
      <c r="AYN4" s="606"/>
      <c r="AYO4" s="606"/>
      <c r="AYP4" s="606"/>
      <c r="AYQ4" s="606"/>
      <c r="AYR4" s="606"/>
      <c r="AYS4" s="606"/>
      <c r="AYT4" s="606"/>
      <c r="AYU4" s="606"/>
      <c r="AYV4" s="606"/>
      <c r="AYW4" s="606"/>
      <c r="AYX4" s="606"/>
      <c r="AYY4" s="606"/>
      <c r="AYZ4" s="606"/>
      <c r="AZA4" s="606"/>
      <c r="AZB4" s="606"/>
      <c r="AZC4" s="606"/>
      <c r="AZD4" s="606"/>
      <c r="AZE4" s="606"/>
      <c r="AZF4" s="606"/>
      <c r="AZG4" s="606"/>
      <c r="AZH4" s="606"/>
      <c r="AZI4" s="606"/>
      <c r="AZJ4" s="606"/>
      <c r="AZK4" s="606"/>
      <c r="AZL4" s="606"/>
      <c r="AZM4" s="606"/>
      <c r="AZN4" s="606"/>
      <c r="AZO4" s="606"/>
      <c r="AZP4" s="606"/>
      <c r="AZQ4" s="606"/>
      <c r="AZR4" s="606"/>
      <c r="AZS4" s="606"/>
      <c r="AZT4" s="606"/>
      <c r="AZU4" s="606"/>
      <c r="AZV4" s="606"/>
      <c r="AZW4" s="606"/>
      <c r="AZX4" s="606"/>
      <c r="AZY4" s="606"/>
      <c r="AZZ4" s="606"/>
      <c r="BAA4" s="606"/>
      <c r="BAB4" s="606"/>
      <c r="BAC4" s="606"/>
      <c r="BAD4" s="606"/>
      <c r="BAE4" s="606"/>
      <c r="BAF4" s="606"/>
      <c r="BAG4" s="606"/>
      <c r="BAH4" s="606"/>
      <c r="BAI4" s="606"/>
      <c r="BAJ4" s="606"/>
      <c r="BAK4" s="606"/>
      <c r="BAL4" s="606"/>
      <c r="BAM4" s="606"/>
      <c r="BAN4" s="606"/>
      <c r="BAO4" s="606"/>
      <c r="BAP4" s="606"/>
      <c r="BAQ4" s="606"/>
      <c r="BAR4" s="606"/>
      <c r="BAS4" s="606"/>
      <c r="BAT4" s="606"/>
      <c r="BAU4" s="606"/>
      <c r="BAV4" s="606"/>
      <c r="BAW4" s="606"/>
      <c r="BAX4" s="606"/>
      <c r="BAY4" s="606"/>
      <c r="BAZ4" s="606"/>
      <c r="BBA4" s="606"/>
      <c r="BBB4" s="606"/>
      <c r="BBC4" s="606"/>
      <c r="BBD4" s="606"/>
      <c r="BBE4" s="606"/>
      <c r="BBF4" s="606"/>
      <c r="BBG4" s="606"/>
      <c r="BBH4" s="606"/>
      <c r="BBI4" s="606"/>
      <c r="BBJ4" s="606"/>
      <c r="BBK4" s="606"/>
      <c r="BBL4" s="606"/>
      <c r="BBM4" s="606"/>
      <c r="BBN4" s="606"/>
      <c r="BBO4" s="606"/>
      <c r="BBP4" s="606"/>
      <c r="BBQ4" s="606"/>
      <c r="BBR4" s="606"/>
      <c r="BBS4" s="606"/>
      <c r="BBT4" s="606"/>
      <c r="BBU4" s="606"/>
      <c r="BBV4" s="606"/>
      <c r="BBW4" s="606"/>
      <c r="BBX4" s="606"/>
      <c r="BBY4" s="606"/>
      <c r="BBZ4" s="606"/>
      <c r="BCA4" s="606"/>
      <c r="BCB4" s="606"/>
      <c r="BCC4" s="606"/>
      <c r="BCD4" s="606"/>
      <c r="BCE4" s="606"/>
      <c r="BCF4" s="606"/>
      <c r="BCG4" s="606"/>
      <c r="BCH4" s="606"/>
      <c r="BCI4" s="606"/>
      <c r="BCJ4" s="606"/>
      <c r="BCK4" s="606"/>
      <c r="BCL4" s="606"/>
      <c r="BCM4" s="606"/>
      <c r="BCN4" s="606"/>
      <c r="BCO4" s="606"/>
      <c r="BCP4" s="606"/>
      <c r="BCQ4" s="606"/>
      <c r="BCR4" s="606"/>
      <c r="BCS4" s="606"/>
      <c r="BCT4" s="606"/>
      <c r="BCU4" s="606"/>
      <c r="BCV4" s="606"/>
      <c r="BCW4" s="606"/>
      <c r="BCX4" s="606"/>
      <c r="BCY4" s="606"/>
      <c r="BCZ4" s="606"/>
      <c r="BDA4" s="606"/>
      <c r="BDB4" s="606"/>
      <c r="BDC4" s="606"/>
      <c r="BDD4" s="606"/>
      <c r="BDE4" s="606"/>
      <c r="BDF4" s="606"/>
      <c r="BDG4" s="606"/>
      <c r="BDH4" s="606"/>
      <c r="BDI4" s="606"/>
      <c r="BDJ4" s="606"/>
      <c r="BDK4" s="606"/>
      <c r="BDL4" s="606"/>
      <c r="BDM4" s="606"/>
      <c r="BDN4" s="606"/>
      <c r="BDO4" s="606"/>
      <c r="BDP4" s="606"/>
      <c r="BDQ4" s="606"/>
      <c r="BDR4" s="606"/>
      <c r="BDS4" s="606"/>
      <c r="BDT4" s="606"/>
      <c r="BDU4" s="606"/>
      <c r="BDV4" s="606"/>
      <c r="BDW4" s="606"/>
      <c r="BDX4" s="606"/>
      <c r="BDY4" s="606"/>
      <c r="BDZ4" s="606"/>
      <c r="BEA4" s="606"/>
      <c r="BEB4" s="606"/>
      <c r="BEC4" s="606"/>
      <c r="BED4" s="606"/>
      <c r="BEE4" s="606"/>
      <c r="BEF4" s="606"/>
      <c r="BEG4" s="606"/>
      <c r="BEH4" s="606"/>
      <c r="BEI4" s="606"/>
      <c r="BEJ4" s="606"/>
      <c r="BEK4" s="606"/>
      <c r="BEL4" s="606"/>
      <c r="BEM4" s="606"/>
      <c r="BEN4" s="606"/>
      <c r="BEO4" s="606"/>
      <c r="BEP4" s="606"/>
      <c r="BEQ4" s="606"/>
      <c r="BER4" s="606"/>
      <c r="BES4" s="606"/>
      <c r="BET4" s="606"/>
      <c r="BEU4" s="606"/>
      <c r="BEV4" s="606"/>
      <c r="BEW4" s="606"/>
      <c r="BEX4" s="606"/>
      <c r="BEY4" s="606"/>
      <c r="BEZ4" s="606"/>
      <c r="BFA4" s="606"/>
      <c r="BFB4" s="606"/>
      <c r="BFC4" s="606"/>
      <c r="BFD4" s="606"/>
      <c r="BFE4" s="606"/>
      <c r="BFF4" s="606"/>
      <c r="BFG4" s="606"/>
      <c r="BFH4" s="606"/>
      <c r="BFI4" s="606"/>
      <c r="BFJ4" s="606"/>
      <c r="BFK4" s="606"/>
      <c r="BFL4" s="606"/>
      <c r="BFM4" s="606"/>
      <c r="BFN4" s="606"/>
      <c r="BFO4" s="606"/>
      <c r="BFP4" s="606"/>
      <c r="BFQ4" s="606"/>
      <c r="BFR4" s="606"/>
      <c r="BFS4" s="606"/>
      <c r="BFT4" s="606"/>
      <c r="BFU4" s="606"/>
      <c r="BFV4" s="606"/>
      <c r="BFW4" s="606"/>
      <c r="BFX4" s="606"/>
      <c r="BFY4" s="606"/>
      <c r="BFZ4" s="606"/>
      <c r="BGA4" s="606"/>
      <c r="BGB4" s="606"/>
      <c r="BGC4" s="606"/>
      <c r="BGD4" s="606"/>
      <c r="BGE4" s="606"/>
      <c r="BGF4" s="606"/>
      <c r="BGG4" s="606"/>
      <c r="BGH4" s="606"/>
      <c r="BGI4" s="606"/>
      <c r="BGJ4" s="606"/>
      <c r="BGK4" s="606"/>
      <c r="BGL4" s="606"/>
      <c r="BGM4" s="606"/>
      <c r="BGN4" s="606"/>
      <c r="BGO4" s="606"/>
      <c r="BGP4" s="606"/>
      <c r="BGQ4" s="606"/>
      <c r="BGR4" s="606"/>
      <c r="BGS4" s="606"/>
      <c r="BGT4" s="606"/>
      <c r="BGU4" s="606"/>
      <c r="BGV4" s="606"/>
      <c r="BGW4" s="606"/>
      <c r="BGX4" s="606"/>
      <c r="BGY4" s="606"/>
      <c r="BGZ4" s="606"/>
      <c r="BHA4" s="606"/>
      <c r="BHB4" s="606"/>
      <c r="BHC4" s="606"/>
      <c r="BHD4" s="606"/>
      <c r="BHE4" s="606"/>
      <c r="BHF4" s="606"/>
      <c r="BHG4" s="606"/>
      <c r="BHH4" s="606"/>
      <c r="BHI4" s="606"/>
      <c r="BHJ4" s="606"/>
      <c r="BHK4" s="606"/>
      <c r="BHL4" s="606"/>
      <c r="BHM4" s="606"/>
      <c r="BHN4" s="606"/>
      <c r="BHO4" s="606"/>
      <c r="BHP4" s="606"/>
      <c r="BHQ4" s="606"/>
      <c r="BHR4" s="606"/>
      <c r="BHS4" s="606"/>
      <c r="BHT4" s="606"/>
      <c r="BHU4" s="606"/>
      <c r="BHV4" s="606"/>
      <c r="BHW4" s="606"/>
      <c r="BHX4" s="606"/>
      <c r="BHY4" s="606"/>
      <c r="BHZ4" s="606"/>
      <c r="BIA4" s="606"/>
      <c r="BIB4" s="606"/>
      <c r="BIC4" s="606"/>
      <c r="BID4" s="606"/>
      <c r="BIE4" s="606"/>
      <c r="BIF4" s="606"/>
      <c r="BIG4" s="606"/>
      <c r="BIH4" s="606"/>
      <c r="BII4" s="606"/>
      <c r="BIJ4" s="606"/>
      <c r="BIK4" s="606"/>
      <c r="BIL4" s="606"/>
      <c r="BIM4" s="606"/>
      <c r="BIN4" s="606"/>
      <c r="BIO4" s="606"/>
      <c r="BIP4" s="606"/>
      <c r="BIQ4" s="606"/>
      <c r="BIR4" s="606"/>
      <c r="BIS4" s="606"/>
      <c r="BIT4" s="606"/>
      <c r="BIU4" s="606"/>
      <c r="BIV4" s="606"/>
      <c r="BIW4" s="606"/>
      <c r="BIX4" s="606"/>
      <c r="BIY4" s="606"/>
      <c r="BIZ4" s="606"/>
      <c r="BJA4" s="606"/>
      <c r="BJB4" s="606"/>
      <c r="BJC4" s="606"/>
      <c r="BJD4" s="606"/>
      <c r="BJE4" s="606"/>
      <c r="BJF4" s="606"/>
      <c r="BJG4" s="606"/>
      <c r="BJH4" s="606"/>
      <c r="BJI4" s="606"/>
      <c r="BJJ4" s="606"/>
      <c r="BJK4" s="606"/>
      <c r="BJL4" s="606"/>
      <c r="BJM4" s="606"/>
      <c r="BJN4" s="606"/>
      <c r="BJO4" s="606"/>
      <c r="BJP4" s="606"/>
      <c r="BJQ4" s="606"/>
      <c r="BJR4" s="606"/>
      <c r="BJS4" s="606"/>
      <c r="BJT4" s="606"/>
      <c r="BJU4" s="606"/>
      <c r="BJV4" s="606"/>
      <c r="BJW4" s="606"/>
      <c r="BJX4" s="606"/>
      <c r="BJY4" s="606"/>
      <c r="BJZ4" s="606"/>
      <c r="BKA4" s="606"/>
      <c r="BKB4" s="606"/>
      <c r="BKC4" s="606"/>
      <c r="BKD4" s="606"/>
      <c r="BKE4" s="606"/>
      <c r="BKF4" s="606"/>
      <c r="BKG4" s="606"/>
      <c r="BKH4" s="606"/>
      <c r="BKI4" s="606"/>
      <c r="BKJ4" s="606"/>
      <c r="BKK4" s="606"/>
      <c r="BKL4" s="606"/>
      <c r="BKM4" s="606"/>
      <c r="BKN4" s="606"/>
      <c r="BKO4" s="606"/>
      <c r="BKP4" s="606"/>
      <c r="BKQ4" s="606"/>
      <c r="BKR4" s="606"/>
      <c r="BKS4" s="606"/>
      <c r="BKT4" s="606"/>
      <c r="BKU4" s="606"/>
      <c r="BKV4" s="606"/>
      <c r="BKW4" s="606"/>
      <c r="BKX4" s="606"/>
      <c r="BKY4" s="606"/>
      <c r="BKZ4" s="606"/>
      <c r="BLA4" s="606"/>
      <c r="BLB4" s="606"/>
      <c r="BLC4" s="606"/>
      <c r="BLD4" s="606"/>
      <c r="BLE4" s="606"/>
      <c r="BLF4" s="606"/>
      <c r="BLG4" s="606"/>
      <c r="BLH4" s="606"/>
      <c r="BLI4" s="606"/>
      <c r="BLJ4" s="606"/>
      <c r="BLK4" s="606"/>
      <c r="BLL4" s="606"/>
      <c r="BLM4" s="606"/>
      <c r="BLN4" s="606"/>
      <c r="BLO4" s="606"/>
      <c r="BLP4" s="606"/>
      <c r="BLQ4" s="606"/>
      <c r="BLR4" s="606"/>
      <c r="BLS4" s="606"/>
      <c r="BLT4" s="606"/>
      <c r="BLU4" s="606"/>
      <c r="BLV4" s="606"/>
      <c r="BLW4" s="606"/>
      <c r="BLX4" s="606"/>
      <c r="BLY4" s="606"/>
      <c r="BLZ4" s="606"/>
      <c r="BMA4" s="606"/>
      <c r="BMB4" s="606"/>
      <c r="BMC4" s="606"/>
      <c r="BMD4" s="606"/>
      <c r="BME4" s="606"/>
      <c r="BMF4" s="606"/>
      <c r="BMG4" s="606"/>
      <c r="BMH4" s="606"/>
      <c r="BMI4" s="606"/>
      <c r="BMJ4" s="606"/>
      <c r="BMK4" s="606"/>
      <c r="BML4" s="606"/>
      <c r="BMM4" s="606"/>
      <c r="BMN4" s="606"/>
      <c r="BMO4" s="606"/>
      <c r="BMP4" s="606"/>
      <c r="BMQ4" s="606"/>
      <c r="BMR4" s="606"/>
      <c r="BMS4" s="606"/>
      <c r="BMT4" s="606"/>
      <c r="BMU4" s="606"/>
      <c r="BMV4" s="606"/>
      <c r="BMW4" s="606"/>
      <c r="BMX4" s="606"/>
      <c r="BMY4" s="606"/>
      <c r="BMZ4" s="606"/>
      <c r="BNA4" s="606"/>
      <c r="BNB4" s="606"/>
      <c r="BNC4" s="606"/>
      <c r="BND4" s="606"/>
      <c r="BNE4" s="606"/>
      <c r="BNF4" s="606"/>
      <c r="BNG4" s="606"/>
      <c r="BNH4" s="606"/>
      <c r="BNI4" s="606"/>
      <c r="BNJ4" s="606"/>
      <c r="BNK4" s="606"/>
      <c r="BNL4" s="606"/>
      <c r="BNM4" s="606"/>
      <c r="BNN4" s="606"/>
      <c r="BNO4" s="606"/>
      <c r="BNP4" s="606"/>
      <c r="BNQ4" s="606"/>
      <c r="BNR4" s="606"/>
      <c r="BNS4" s="606"/>
      <c r="BNT4" s="606"/>
      <c r="BNU4" s="606"/>
      <c r="BNV4" s="606"/>
      <c r="BNW4" s="606"/>
      <c r="BNX4" s="606"/>
      <c r="BNY4" s="606"/>
      <c r="BNZ4" s="606"/>
      <c r="BOA4" s="606"/>
      <c r="BOB4" s="606"/>
      <c r="BOC4" s="606"/>
      <c r="BOD4" s="606"/>
      <c r="BOE4" s="606"/>
      <c r="BOF4" s="606"/>
      <c r="BOG4" s="606"/>
      <c r="BOH4" s="606"/>
      <c r="BOI4" s="606"/>
      <c r="BOJ4" s="606"/>
      <c r="BOK4" s="606"/>
      <c r="BOL4" s="606"/>
      <c r="BOM4" s="606"/>
      <c r="BON4" s="606"/>
      <c r="BOO4" s="606"/>
      <c r="BOP4" s="606"/>
      <c r="BOQ4" s="606"/>
      <c r="BOR4" s="606"/>
      <c r="BOS4" s="606"/>
      <c r="BOT4" s="606"/>
      <c r="BOU4" s="606"/>
      <c r="BOV4" s="606"/>
      <c r="BOW4" s="606"/>
      <c r="BOX4" s="606"/>
      <c r="BOY4" s="606"/>
      <c r="BOZ4" s="606"/>
      <c r="BPA4" s="606"/>
      <c r="BPB4" s="606"/>
      <c r="BPC4" s="606"/>
      <c r="BPD4" s="606"/>
      <c r="BPE4" s="606"/>
      <c r="BPF4" s="606"/>
      <c r="BPG4" s="606"/>
      <c r="BPH4" s="606"/>
      <c r="BPI4" s="606"/>
      <c r="BPJ4" s="606"/>
      <c r="BPK4" s="606"/>
      <c r="BPL4" s="606"/>
      <c r="BPM4" s="606"/>
      <c r="BPN4" s="606"/>
      <c r="BPO4" s="606"/>
      <c r="BPP4" s="606"/>
      <c r="BPQ4" s="606"/>
      <c r="BPR4" s="606"/>
      <c r="BPS4" s="606"/>
      <c r="BPT4" s="606"/>
      <c r="BPU4" s="606"/>
      <c r="BPV4" s="606"/>
      <c r="BPW4" s="606"/>
      <c r="BPX4" s="606"/>
      <c r="BPY4" s="606"/>
      <c r="BPZ4" s="606"/>
      <c r="BQA4" s="606"/>
      <c r="BQB4" s="606"/>
      <c r="BQC4" s="606"/>
      <c r="BQD4" s="606"/>
      <c r="BQE4" s="606"/>
      <c r="BQF4" s="606"/>
      <c r="BQG4" s="606"/>
      <c r="BQH4" s="606"/>
      <c r="BQI4" s="606"/>
      <c r="BQJ4" s="606"/>
      <c r="BQK4" s="606"/>
      <c r="BQL4" s="606"/>
      <c r="BQM4" s="606"/>
      <c r="BQN4" s="606"/>
      <c r="BQO4" s="606"/>
      <c r="BQP4" s="606"/>
      <c r="BQQ4" s="606"/>
      <c r="BQR4" s="606"/>
      <c r="BQS4" s="606"/>
      <c r="BQT4" s="606"/>
      <c r="BQU4" s="606"/>
      <c r="BQV4" s="606"/>
      <c r="BQW4" s="606"/>
      <c r="BQX4" s="606"/>
      <c r="BQY4" s="606"/>
      <c r="BQZ4" s="606"/>
      <c r="BRA4" s="606"/>
      <c r="BRB4" s="606"/>
      <c r="BRC4" s="606"/>
      <c r="BRD4" s="606"/>
      <c r="BRE4" s="606"/>
      <c r="BRF4" s="606"/>
      <c r="BRG4" s="606"/>
      <c r="BRH4" s="606"/>
      <c r="BRI4" s="606"/>
      <c r="BRJ4" s="606"/>
      <c r="BRK4" s="606"/>
      <c r="BRL4" s="606"/>
      <c r="BRM4" s="606"/>
      <c r="BRN4" s="606"/>
      <c r="BRO4" s="606"/>
      <c r="BRP4" s="606"/>
      <c r="BRQ4" s="606"/>
      <c r="BRR4" s="606"/>
      <c r="BRS4" s="606"/>
      <c r="BRT4" s="606"/>
      <c r="BRU4" s="606"/>
      <c r="BRV4" s="606"/>
      <c r="BRW4" s="606"/>
      <c r="BRX4" s="606"/>
      <c r="BRY4" s="606"/>
      <c r="BRZ4" s="606"/>
      <c r="BSA4" s="606"/>
      <c r="BSB4" s="606"/>
      <c r="BSC4" s="606"/>
      <c r="BSD4" s="606"/>
      <c r="BSE4" s="606"/>
      <c r="BSF4" s="606"/>
      <c r="BSG4" s="606"/>
      <c r="BSH4" s="606"/>
      <c r="BSI4" s="606"/>
      <c r="BSJ4" s="606"/>
      <c r="BSK4" s="606"/>
      <c r="BSL4" s="606"/>
      <c r="BSM4" s="606"/>
      <c r="BSN4" s="606"/>
      <c r="BSO4" s="606"/>
      <c r="BSP4" s="606"/>
      <c r="BSQ4" s="606"/>
      <c r="BSR4" s="606"/>
      <c r="BSS4" s="606"/>
      <c r="BST4" s="606"/>
      <c r="BSU4" s="606"/>
      <c r="BSV4" s="606"/>
      <c r="BSW4" s="606"/>
      <c r="BSX4" s="606"/>
      <c r="BSY4" s="606"/>
      <c r="BSZ4" s="606"/>
      <c r="BTA4" s="606"/>
      <c r="BTB4" s="606"/>
      <c r="BTC4" s="606"/>
      <c r="BTD4" s="606"/>
      <c r="BTE4" s="606"/>
      <c r="BTF4" s="606"/>
      <c r="BTG4" s="606"/>
      <c r="BTH4" s="606"/>
      <c r="BTI4" s="606"/>
      <c r="BTJ4" s="606"/>
      <c r="BTK4" s="606"/>
      <c r="BTL4" s="606"/>
      <c r="BTM4" s="606"/>
      <c r="BTN4" s="606"/>
      <c r="BTO4" s="606"/>
      <c r="BTP4" s="606"/>
      <c r="BTQ4" s="606"/>
      <c r="BTR4" s="606"/>
      <c r="BTS4" s="606"/>
      <c r="BTT4" s="606"/>
      <c r="BTU4" s="606"/>
      <c r="BTV4" s="606"/>
      <c r="BTW4" s="606"/>
      <c r="BTX4" s="606"/>
      <c r="BTY4" s="606"/>
      <c r="BTZ4" s="606"/>
      <c r="BUA4" s="606"/>
      <c r="BUB4" s="606"/>
      <c r="BUC4" s="606"/>
      <c r="BUD4" s="606"/>
      <c r="BUE4" s="606"/>
      <c r="BUF4" s="606"/>
      <c r="BUG4" s="606"/>
      <c r="BUH4" s="606"/>
      <c r="BUI4" s="606"/>
      <c r="BUJ4" s="606"/>
      <c r="BUK4" s="606"/>
      <c r="BUL4" s="606"/>
      <c r="BUM4" s="606"/>
      <c r="BUN4" s="606"/>
      <c r="BUO4" s="606"/>
      <c r="BUP4" s="606"/>
      <c r="BUQ4" s="606"/>
      <c r="BUR4" s="606"/>
      <c r="BUS4" s="606"/>
      <c r="BUT4" s="606"/>
      <c r="BUU4" s="606"/>
      <c r="BUV4" s="606"/>
      <c r="BUW4" s="606"/>
      <c r="BUX4" s="606"/>
      <c r="BUY4" s="606"/>
      <c r="BUZ4" s="606"/>
      <c r="BVA4" s="606"/>
      <c r="BVB4" s="606"/>
      <c r="BVC4" s="606"/>
      <c r="BVD4" s="606"/>
      <c r="BVE4" s="606"/>
      <c r="BVF4" s="606"/>
      <c r="BVG4" s="606"/>
      <c r="BVH4" s="606"/>
      <c r="BVI4" s="606"/>
      <c r="BVJ4" s="606"/>
      <c r="BVK4" s="606"/>
      <c r="BVL4" s="606"/>
      <c r="BVM4" s="606"/>
      <c r="BVN4" s="606"/>
      <c r="BVO4" s="606"/>
      <c r="BVP4" s="606"/>
      <c r="BVQ4" s="606"/>
      <c r="BVR4" s="606"/>
      <c r="BVS4" s="606"/>
      <c r="BVT4" s="606"/>
      <c r="BVU4" s="606"/>
      <c r="BVV4" s="606"/>
      <c r="BVW4" s="606"/>
      <c r="BVX4" s="606"/>
      <c r="BVY4" s="606"/>
      <c r="BVZ4" s="606"/>
      <c r="BWA4" s="606"/>
      <c r="BWB4" s="606"/>
      <c r="BWC4" s="606"/>
      <c r="BWD4" s="606"/>
      <c r="BWE4" s="606"/>
      <c r="BWF4" s="606"/>
      <c r="BWG4" s="606"/>
      <c r="BWH4" s="606"/>
      <c r="BWI4" s="606"/>
      <c r="BWJ4" s="606"/>
      <c r="BWK4" s="606"/>
      <c r="BWL4" s="606"/>
      <c r="BWM4" s="606"/>
      <c r="BWN4" s="606"/>
      <c r="BWO4" s="606"/>
      <c r="BWP4" s="606"/>
      <c r="BWQ4" s="606"/>
      <c r="BWR4" s="606"/>
      <c r="BWS4" s="606"/>
      <c r="BWT4" s="606"/>
      <c r="BWU4" s="606"/>
      <c r="BWV4" s="606"/>
      <c r="BWW4" s="606"/>
      <c r="BWX4" s="606"/>
      <c r="BWY4" s="606"/>
      <c r="BWZ4" s="606"/>
      <c r="BXA4" s="606"/>
      <c r="BXB4" s="606"/>
      <c r="BXC4" s="606"/>
      <c r="BXD4" s="606"/>
      <c r="BXE4" s="606"/>
      <c r="BXF4" s="606"/>
      <c r="BXG4" s="606"/>
      <c r="BXH4" s="606"/>
      <c r="BXI4" s="606"/>
      <c r="BXJ4" s="606"/>
      <c r="BXK4" s="606"/>
      <c r="BXL4" s="606"/>
      <c r="BXM4" s="606"/>
      <c r="BXN4" s="606"/>
      <c r="BXO4" s="606"/>
      <c r="BXP4" s="606"/>
      <c r="BXQ4" s="606"/>
      <c r="BXR4" s="606"/>
      <c r="BXS4" s="606"/>
      <c r="BXT4" s="606"/>
      <c r="BXU4" s="606"/>
      <c r="BXV4" s="606"/>
      <c r="BXW4" s="606"/>
      <c r="BXX4" s="606"/>
      <c r="BXY4" s="606"/>
      <c r="BXZ4" s="606"/>
      <c r="BYA4" s="606"/>
      <c r="BYB4" s="606"/>
      <c r="BYC4" s="606"/>
      <c r="BYD4" s="606"/>
      <c r="BYE4" s="606"/>
      <c r="BYF4" s="606"/>
      <c r="BYG4" s="606"/>
      <c r="BYH4" s="606"/>
      <c r="BYI4" s="606"/>
      <c r="BYJ4" s="606"/>
      <c r="BYK4" s="606"/>
      <c r="BYL4" s="606"/>
      <c r="BYM4" s="606"/>
      <c r="BYN4" s="606"/>
      <c r="BYO4" s="606"/>
      <c r="BYP4" s="606"/>
      <c r="BYQ4" s="606"/>
      <c r="BYR4" s="606"/>
      <c r="BYS4" s="606"/>
      <c r="BYT4" s="606"/>
      <c r="BYU4" s="606"/>
      <c r="BYV4" s="606"/>
      <c r="BYW4" s="606"/>
      <c r="BYX4" s="606"/>
      <c r="BYY4" s="606"/>
      <c r="BYZ4" s="606"/>
      <c r="BZA4" s="606"/>
      <c r="BZB4" s="606"/>
      <c r="BZC4" s="606"/>
      <c r="BZD4" s="606"/>
      <c r="BZE4" s="606"/>
      <c r="BZF4" s="606"/>
      <c r="BZG4" s="606"/>
      <c r="BZH4" s="606"/>
      <c r="BZI4" s="606"/>
      <c r="BZJ4" s="606"/>
      <c r="BZK4" s="606"/>
      <c r="BZL4" s="606"/>
      <c r="BZM4" s="606"/>
      <c r="BZN4" s="606"/>
      <c r="BZO4" s="606"/>
      <c r="BZP4" s="606"/>
      <c r="BZQ4" s="606"/>
      <c r="BZR4" s="606"/>
      <c r="BZS4" s="606"/>
      <c r="BZT4" s="606"/>
      <c r="BZU4" s="606"/>
      <c r="BZV4" s="606"/>
      <c r="BZW4" s="606"/>
      <c r="BZX4" s="606"/>
      <c r="BZY4" s="606"/>
      <c r="BZZ4" s="606"/>
      <c r="CAA4" s="606"/>
      <c r="CAB4" s="606"/>
      <c r="CAC4" s="606"/>
      <c r="CAD4" s="606"/>
      <c r="CAE4" s="606"/>
      <c r="CAF4" s="606"/>
      <c r="CAG4" s="606"/>
      <c r="CAH4" s="606"/>
      <c r="CAI4" s="606"/>
      <c r="CAJ4" s="606"/>
      <c r="CAK4" s="606"/>
      <c r="CAL4" s="606"/>
      <c r="CAM4" s="606"/>
      <c r="CAN4" s="606"/>
      <c r="CAO4" s="606"/>
      <c r="CAP4" s="606"/>
      <c r="CAQ4" s="606"/>
      <c r="CAR4" s="606"/>
      <c r="CAS4" s="606"/>
      <c r="CAT4" s="606"/>
      <c r="CAU4" s="606"/>
      <c r="CAV4" s="606"/>
      <c r="CAW4" s="606"/>
      <c r="CAX4" s="606"/>
      <c r="CAY4" s="606"/>
      <c r="CAZ4" s="606"/>
      <c r="CBA4" s="606"/>
      <c r="CBB4" s="606"/>
      <c r="CBC4" s="606"/>
      <c r="CBD4" s="606"/>
      <c r="CBE4" s="606"/>
      <c r="CBF4" s="606"/>
      <c r="CBG4" s="606"/>
      <c r="CBH4" s="606"/>
      <c r="CBI4" s="606"/>
      <c r="CBJ4" s="606"/>
      <c r="CBK4" s="606"/>
      <c r="CBL4" s="606"/>
      <c r="CBM4" s="606"/>
      <c r="CBN4" s="606"/>
      <c r="CBO4" s="606"/>
      <c r="CBP4" s="606"/>
      <c r="CBQ4" s="606"/>
      <c r="CBR4" s="606"/>
      <c r="CBS4" s="606"/>
      <c r="CBT4" s="606"/>
      <c r="CBU4" s="606"/>
      <c r="CBV4" s="606"/>
      <c r="CBW4" s="606"/>
      <c r="CBX4" s="606"/>
      <c r="CBY4" s="606"/>
      <c r="CBZ4" s="606"/>
      <c r="CCA4" s="606"/>
      <c r="CCB4" s="606"/>
      <c r="CCC4" s="606"/>
      <c r="CCD4" s="606"/>
      <c r="CCE4" s="606"/>
      <c r="CCF4" s="606"/>
      <c r="CCG4" s="606"/>
      <c r="CCH4" s="606"/>
      <c r="CCI4" s="606"/>
      <c r="CCJ4" s="606"/>
      <c r="CCK4" s="606"/>
      <c r="CCL4" s="606"/>
      <c r="CCM4" s="606"/>
      <c r="CCN4" s="606"/>
      <c r="CCO4" s="606"/>
      <c r="CCP4" s="606"/>
      <c r="CCQ4" s="606"/>
      <c r="CCR4" s="606"/>
      <c r="CCS4" s="606"/>
      <c r="CCT4" s="606"/>
      <c r="CCU4" s="606"/>
      <c r="CCV4" s="606"/>
      <c r="CCW4" s="606"/>
      <c r="CCX4" s="606"/>
      <c r="CCY4" s="606"/>
      <c r="CCZ4" s="606"/>
      <c r="CDA4" s="606"/>
      <c r="CDB4" s="606"/>
      <c r="CDC4" s="606"/>
      <c r="CDD4" s="606"/>
      <c r="CDE4" s="606"/>
      <c r="CDF4" s="606"/>
      <c r="CDG4" s="606"/>
      <c r="CDH4" s="606"/>
      <c r="CDI4" s="606"/>
      <c r="CDJ4" s="606"/>
      <c r="CDK4" s="606"/>
      <c r="CDL4" s="606"/>
      <c r="CDM4" s="606"/>
      <c r="CDN4" s="606"/>
      <c r="CDO4" s="606"/>
      <c r="CDP4" s="606"/>
      <c r="CDQ4" s="606"/>
      <c r="CDR4" s="606"/>
      <c r="CDS4" s="606"/>
      <c r="CDT4" s="606"/>
      <c r="CDU4" s="606"/>
      <c r="CDV4" s="606"/>
      <c r="CDW4" s="606"/>
      <c r="CDX4" s="606"/>
      <c r="CDY4" s="606"/>
      <c r="CDZ4" s="606"/>
      <c r="CEA4" s="606"/>
      <c r="CEB4" s="606"/>
      <c r="CEC4" s="606"/>
      <c r="CED4" s="606"/>
      <c r="CEE4" s="606"/>
      <c r="CEF4" s="606"/>
      <c r="CEG4" s="606"/>
      <c r="CEH4" s="606"/>
      <c r="CEI4" s="606"/>
      <c r="CEJ4" s="606"/>
      <c r="CEK4" s="606"/>
      <c r="CEL4" s="606"/>
      <c r="CEM4" s="606"/>
      <c r="CEN4" s="606"/>
      <c r="CEO4" s="606"/>
      <c r="CEP4" s="606"/>
      <c r="CEQ4" s="606"/>
      <c r="CER4" s="606"/>
      <c r="CES4" s="606"/>
      <c r="CET4" s="606"/>
      <c r="CEU4" s="606"/>
      <c r="CEV4" s="606"/>
      <c r="CEW4" s="606"/>
      <c r="CEX4" s="606"/>
      <c r="CEY4" s="606"/>
      <c r="CEZ4" s="606"/>
      <c r="CFA4" s="606"/>
      <c r="CFB4" s="606"/>
      <c r="CFC4" s="606"/>
      <c r="CFD4" s="606"/>
      <c r="CFE4" s="606"/>
      <c r="CFF4" s="606"/>
      <c r="CFG4" s="606"/>
      <c r="CFH4" s="606"/>
      <c r="CFI4" s="606"/>
      <c r="CFJ4" s="606"/>
      <c r="CFK4" s="606"/>
      <c r="CFL4" s="606"/>
      <c r="CFM4" s="606"/>
      <c r="CFN4" s="606"/>
      <c r="CFO4" s="606"/>
      <c r="CFP4" s="606"/>
      <c r="CFQ4" s="606"/>
      <c r="CFR4" s="606"/>
      <c r="CFS4" s="606"/>
      <c r="CFT4" s="606"/>
      <c r="CFU4" s="606"/>
      <c r="CFV4" s="606"/>
      <c r="CFW4" s="606"/>
      <c r="CFX4" s="606"/>
      <c r="CFY4" s="606"/>
      <c r="CFZ4" s="606"/>
      <c r="CGA4" s="606"/>
      <c r="CGB4" s="606"/>
      <c r="CGC4" s="606"/>
      <c r="CGD4" s="606"/>
      <c r="CGE4" s="606"/>
      <c r="CGF4" s="606"/>
      <c r="CGG4" s="606"/>
      <c r="CGH4" s="606"/>
      <c r="CGI4" s="606"/>
      <c r="CGJ4" s="606"/>
      <c r="CGK4" s="606"/>
      <c r="CGL4" s="606"/>
      <c r="CGM4" s="606"/>
      <c r="CGN4" s="606"/>
      <c r="CGO4" s="606"/>
      <c r="CGP4" s="606"/>
      <c r="CGQ4" s="606"/>
      <c r="CGR4" s="606"/>
      <c r="CGS4" s="606"/>
      <c r="CGT4" s="606"/>
      <c r="CGU4" s="606"/>
      <c r="CGV4" s="606"/>
      <c r="CGW4" s="606"/>
      <c r="CGX4" s="606"/>
      <c r="CGY4" s="606"/>
      <c r="CGZ4" s="606"/>
      <c r="CHA4" s="606"/>
      <c r="CHB4" s="606"/>
      <c r="CHC4" s="606"/>
      <c r="CHD4" s="606"/>
      <c r="CHE4" s="606"/>
      <c r="CHF4" s="606"/>
      <c r="CHG4" s="606"/>
      <c r="CHH4" s="606"/>
      <c r="CHI4" s="606"/>
      <c r="CHJ4" s="606"/>
      <c r="CHK4" s="606"/>
      <c r="CHL4" s="606"/>
      <c r="CHM4" s="606"/>
      <c r="CHN4" s="606"/>
      <c r="CHO4" s="606"/>
      <c r="CHP4" s="606"/>
      <c r="CHQ4" s="606"/>
      <c r="CHR4" s="606"/>
      <c r="CHS4" s="606"/>
      <c r="CHT4" s="606"/>
      <c r="CHU4" s="606"/>
      <c r="CHV4" s="606"/>
      <c r="CHW4" s="606"/>
      <c r="CHX4" s="606"/>
      <c r="CHY4" s="606"/>
      <c r="CHZ4" s="606"/>
      <c r="CIA4" s="606"/>
      <c r="CIB4" s="606"/>
      <c r="CIC4" s="606"/>
      <c r="CID4" s="606"/>
      <c r="CIE4" s="606"/>
      <c r="CIF4" s="606"/>
      <c r="CIG4" s="606"/>
      <c r="CIH4" s="606"/>
      <c r="CII4" s="606"/>
      <c r="CIJ4" s="606"/>
      <c r="CIK4" s="606"/>
      <c r="CIL4" s="606"/>
      <c r="CIM4" s="606"/>
      <c r="CIN4" s="606"/>
      <c r="CIO4" s="606"/>
      <c r="CIP4" s="606"/>
      <c r="CIQ4" s="606"/>
      <c r="CIR4" s="606"/>
      <c r="CIS4" s="606"/>
      <c r="CIT4" s="606"/>
      <c r="CIU4" s="606"/>
      <c r="CIV4" s="606"/>
      <c r="CIW4" s="606"/>
      <c r="CIX4" s="606"/>
      <c r="CIY4" s="606"/>
      <c r="CIZ4" s="606"/>
      <c r="CJA4" s="606"/>
      <c r="CJB4" s="606"/>
      <c r="CJC4" s="606"/>
      <c r="CJD4" s="606"/>
      <c r="CJE4" s="606"/>
      <c r="CJF4" s="606"/>
      <c r="CJG4" s="606"/>
      <c r="CJH4" s="606"/>
      <c r="CJI4" s="606"/>
      <c r="CJJ4" s="606"/>
      <c r="CJK4" s="606"/>
      <c r="CJL4" s="606"/>
      <c r="CJM4" s="606"/>
      <c r="CJN4" s="606"/>
      <c r="CJO4" s="606"/>
      <c r="CJP4" s="606"/>
      <c r="CJQ4" s="606"/>
      <c r="CJR4" s="606"/>
      <c r="CJS4" s="606"/>
      <c r="CJT4" s="606"/>
      <c r="CJU4" s="606"/>
      <c r="CJV4" s="606"/>
      <c r="CJW4" s="606"/>
      <c r="CJX4" s="606"/>
      <c r="CJY4" s="606"/>
      <c r="CJZ4" s="606"/>
      <c r="CKA4" s="606"/>
      <c r="CKB4" s="606"/>
      <c r="CKC4" s="606"/>
      <c r="CKD4" s="606"/>
      <c r="CKE4" s="606"/>
      <c r="CKF4" s="606"/>
      <c r="CKG4" s="606"/>
      <c r="CKH4" s="606"/>
      <c r="CKI4" s="606"/>
      <c r="CKJ4" s="606"/>
      <c r="CKK4" s="606"/>
      <c r="CKL4" s="606"/>
      <c r="CKM4" s="606"/>
      <c r="CKN4" s="606"/>
      <c r="CKO4" s="606"/>
      <c r="CKP4" s="606"/>
      <c r="CKQ4" s="606"/>
      <c r="CKR4" s="606"/>
      <c r="CKS4" s="606"/>
      <c r="CKT4" s="606"/>
      <c r="CKU4" s="606"/>
      <c r="CKV4" s="606"/>
      <c r="CKW4" s="606"/>
      <c r="CKX4" s="606"/>
      <c r="CKY4" s="606"/>
      <c r="CKZ4" s="606"/>
      <c r="CLA4" s="606"/>
      <c r="CLB4" s="606"/>
      <c r="CLC4" s="606"/>
      <c r="CLD4" s="606"/>
      <c r="CLE4" s="606"/>
      <c r="CLF4" s="606"/>
      <c r="CLG4" s="606"/>
      <c r="CLH4" s="606"/>
      <c r="CLI4" s="606"/>
      <c r="CLJ4" s="606"/>
      <c r="CLK4" s="606"/>
      <c r="CLL4" s="606"/>
      <c r="CLM4" s="606"/>
      <c r="CLN4" s="606"/>
      <c r="CLO4" s="606"/>
      <c r="CLP4" s="606"/>
      <c r="CLQ4" s="606"/>
      <c r="CLR4" s="606"/>
      <c r="CLS4" s="606"/>
      <c r="CLT4" s="606"/>
      <c r="CLU4" s="606"/>
      <c r="CLV4" s="606"/>
      <c r="CLW4" s="606"/>
      <c r="CLX4" s="606"/>
      <c r="CLY4" s="606"/>
      <c r="CLZ4" s="606"/>
      <c r="CMA4" s="606"/>
      <c r="CMB4" s="606"/>
      <c r="CMC4" s="606"/>
      <c r="CMD4" s="606"/>
      <c r="CME4" s="606"/>
      <c r="CMF4" s="606"/>
      <c r="CMG4" s="606"/>
      <c r="CMH4" s="606"/>
      <c r="CMI4" s="606"/>
      <c r="CMJ4" s="606"/>
      <c r="CMK4" s="606"/>
      <c r="CML4" s="606"/>
      <c r="CMM4" s="606"/>
      <c r="CMN4" s="606"/>
      <c r="CMO4" s="606"/>
      <c r="CMP4" s="606"/>
      <c r="CMQ4" s="606"/>
      <c r="CMR4" s="606"/>
      <c r="CMS4" s="606"/>
      <c r="CMT4" s="606"/>
      <c r="CMU4" s="606"/>
      <c r="CMV4" s="606"/>
      <c r="CMW4" s="606"/>
      <c r="CMX4" s="606"/>
      <c r="CMY4" s="606"/>
      <c r="CMZ4" s="606"/>
      <c r="CNA4" s="606"/>
      <c r="CNB4" s="606"/>
      <c r="CNC4" s="606"/>
      <c r="CND4" s="606"/>
      <c r="CNE4" s="606"/>
      <c r="CNF4" s="606"/>
      <c r="CNG4" s="606"/>
      <c r="CNH4" s="606"/>
      <c r="CNI4" s="606"/>
      <c r="CNJ4" s="606"/>
      <c r="CNK4" s="606"/>
      <c r="CNL4" s="606"/>
      <c r="CNM4" s="606"/>
      <c r="CNN4" s="606"/>
      <c r="CNO4" s="606"/>
      <c r="CNP4" s="606"/>
      <c r="CNQ4" s="606"/>
      <c r="CNR4" s="606"/>
      <c r="CNS4" s="606"/>
      <c r="CNT4" s="606"/>
      <c r="CNU4" s="606"/>
      <c r="CNV4" s="606"/>
      <c r="CNW4" s="606"/>
      <c r="CNX4" s="606"/>
      <c r="CNY4" s="606"/>
      <c r="CNZ4" s="606"/>
      <c r="COA4" s="606"/>
      <c r="COB4" s="606"/>
      <c r="COC4" s="606"/>
      <c r="COD4" s="606"/>
      <c r="COE4" s="606"/>
      <c r="COF4" s="606"/>
      <c r="COG4" s="606"/>
      <c r="COH4" s="606"/>
      <c r="COI4" s="606"/>
      <c r="COJ4" s="606"/>
      <c r="COK4" s="606"/>
      <c r="COL4" s="606"/>
      <c r="COM4" s="606"/>
      <c r="CON4" s="606"/>
      <c r="COO4" s="606"/>
      <c r="COP4" s="606"/>
      <c r="COQ4" s="606"/>
      <c r="COR4" s="606"/>
      <c r="COS4" s="606"/>
      <c r="COT4" s="606"/>
      <c r="COU4" s="606"/>
      <c r="COV4" s="606"/>
      <c r="COW4" s="606"/>
      <c r="COX4" s="606"/>
      <c r="COY4" s="606"/>
      <c r="COZ4" s="606"/>
      <c r="CPA4" s="606"/>
      <c r="CPB4" s="606"/>
      <c r="CPC4" s="606"/>
      <c r="CPD4" s="606"/>
      <c r="CPE4" s="606"/>
      <c r="CPF4" s="606"/>
      <c r="CPG4" s="606"/>
      <c r="CPH4" s="606"/>
      <c r="CPI4" s="606"/>
      <c r="CPJ4" s="606"/>
      <c r="CPK4" s="606"/>
      <c r="CPL4" s="606"/>
      <c r="CPM4" s="606"/>
      <c r="CPN4" s="606"/>
      <c r="CPO4" s="606"/>
      <c r="CPP4" s="606"/>
      <c r="CPQ4" s="606"/>
      <c r="CPR4" s="606"/>
      <c r="CPS4" s="606"/>
      <c r="CPT4" s="606"/>
      <c r="CPU4" s="606"/>
      <c r="CPV4" s="606"/>
      <c r="CPW4" s="606"/>
      <c r="CPX4" s="606"/>
      <c r="CPY4" s="606"/>
      <c r="CPZ4" s="606"/>
      <c r="CQA4" s="606"/>
      <c r="CQB4" s="606"/>
      <c r="CQC4" s="606"/>
      <c r="CQD4" s="606"/>
      <c r="CQE4" s="606"/>
      <c r="CQF4" s="606"/>
      <c r="CQG4" s="606"/>
      <c r="CQH4" s="606"/>
      <c r="CQI4" s="606"/>
      <c r="CQJ4" s="606"/>
      <c r="CQK4" s="606"/>
      <c r="CQL4" s="606"/>
      <c r="CQM4" s="606"/>
      <c r="CQN4" s="606"/>
      <c r="CQO4" s="606"/>
      <c r="CQP4" s="606"/>
      <c r="CQQ4" s="606"/>
      <c r="CQR4" s="606"/>
      <c r="CQS4" s="606"/>
      <c r="CQT4" s="606"/>
      <c r="CQU4" s="606"/>
      <c r="CQV4" s="606"/>
      <c r="CQW4" s="606"/>
      <c r="CQX4" s="606"/>
      <c r="CQY4" s="606"/>
      <c r="CQZ4" s="606"/>
      <c r="CRA4" s="606"/>
      <c r="CRB4" s="606"/>
      <c r="CRC4" s="606"/>
      <c r="CRD4" s="606"/>
      <c r="CRE4" s="606"/>
      <c r="CRF4" s="606"/>
      <c r="CRG4" s="606"/>
      <c r="CRH4" s="606"/>
      <c r="CRI4" s="606"/>
      <c r="CRJ4" s="606"/>
      <c r="CRK4" s="606"/>
      <c r="CRL4" s="606"/>
      <c r="CRM4" s="606"/>
      <c r="CRN4" s="606"/>
      <c r="CRO4" s="606"/>
      <c r="CRP4" s="606"/>
      <c r="CRQ4" s="606"/>
      <c r="CRR4" s="606"/>
      <c r="CRS4" s="606"/>
      <c r="CRT4" s="606"/>
      <c r="CRU4" s="606"/>
      <c r="CRV4" s="606"/>
      <c r="CRW4" s="606"/>
      <c r="CRX4" s="606"/>
      <c r="CRY4" s="606"/>
      <c r="CRZ4" s="606"/>
      <c r="CSA4" s="606"/>
      <c r="CSB4" s="606"/>
      <c r="CSC4" s="606"/>
      <c r="CSD4" s="606"/>
      <c r="CSE4" s="606"/>
      <c r="CSF4" s="606"/>
      <c r="CSG4" s="606"/>
      <c r="CSH4" s="606"/>
      <c r="CSI4" s="606"/>
      <c r="CSJ4" s="606"/>
      <c r="CSK4" s="606"/>
      <c r="CSL4" s="606"/>
      <c r="CSM4" s="606"/>
      <c r="CSN4" s="606"/>
      <c r="CSO4" s="606"/>
      <c r="CSP4" s="606"/>
      <c r="CSQ4" s="606"/>
      <c r="CSR4" s="606"/>
      <c r="CSS4" s="606"/>
      <c r="CST4" s="606"/>
      <c r="CSU4" s="606"/>
      <c r="CSV4" s="606"/>
      <c r="CSW4" s="606"/>
      <c r="CSX4" s="606"/>
      <c r="CSY4" s="606"/>
      <c r="CSZ4" s="606"/>
      <c r="CTA4" s="606"/>
      <c r="CTB4" s="606"/>
      <c r="CTC4" s="606"/>
      <c r="CTD4" s="606"/>
      <c r="CTE4" s="606"/>
      <c r="CTF4" s="606"/>
      <c r="CTG4" s="606"/>
      <c r="CTH4" s="606"/>
      <c r="CTI4" s="606"/>
      <c r="CTJ4" s="606"/>
      <c r="CTK4" s="606"/>
      <c r="CTL4" s="606"/>
      <c r="CTM4" s="606"/>
      <c r="CTN4" s="606"/>
      <c r="CTO4" s="606"/>
      <c r="CTP4" s="606"/>
      <c r="CTQ4" s="606"/>
      <c r="CTR4" s="606"/>
      <c r="CTS4" s="606"/>
      <c r="CTT4" s="606"/>
      <c r="CTU4" s="606"/>
      <c r="CTV4" s="606"/>
      <c r="CTW4" s="606"/>
      <c r="CTX4" s="606"/>
      <c r="CTY4" s="606"/>
      <c r="CTZ4" s="606"/>
      <c r="CUA4" s="606"/>
      <c r="CUB4" s="606"/>
      <c r="CUC4" s="606"/>
      <c r="CUD4" s="606"/>
      <c r="CUE4" s="606"/>
      <c r="CUF4" s="606"/>
      <c r="CUG4" s="606"/>
      <c r="CUH4" s="606"/>
      <c r="CUI4" s="606"/>
      <c r="CUJ4" s="606"/>
      <c r="CUK4" s="606"/>
      <c r="CUL4" s="606"/>
      <c r="CUM4" s="606"/>
      <c r="CUN4" s="606"/>
      <c r="CUO4" s="606"/>
      <c r="CUP4" s="606"/>
      <c r="CUQ4" s="606"/>
      <c r="CUR4" s="606"/>
      <c r="CUS4" s="606"/>
      <c r="CUT4" s="606"/>
      <c r="CUU4" s="606"/>
      <c r="CUV4" s="606"/>
      <c r="CUW4" s="606"/>
      <c r="CUX4" s="606"/>
      <c r="CUY4" s="606"/>
      <c r="CUZ4" s="606"/>
      <c r="CVA4" s="606"/>
      <c r="CVB4" s="606"/>
      <c r="CVC4" s="606"/>
      <c r="CVD4" s="606"/>
      <c r="CVE4" s="606"/>
      <c r="CVF4" s="606"/>
      <c r="CVG4" s="606"/>
      <c r="CVH4" s="606"/>
      <c r="CVI4" s="606"/>
      <c r="CVJ4" s="606"/>
      <c r="CVK4" s="606"/>
      <c r="CVL4" s="606"/>
      <c r="CVM4" s="606"/>
      <c r="CVN4" s="606"/>
      <c r="CVO4" s="606"/>
      <c r="CVP4" s="606"/>
      <c r="CVQ4" s="606"/>
      <c r="CVR4" s="606"/>
      <c r="CVS4" s="606"/>
      <c r="CVT4" s="606"/>
      <c r="CVU4" s="606"/>
      <c r="CVV4" s="606"/>
      <c r="CVW4" s="606"/>
      <c r="CVX4" s="606"/>
      <c r="CVY4" s="606"/>
      <c r="CVZ4" s="606"/>
      <c r="CWA4" s="606"/>
      <c r="CWB4" s="606"/>
      <c r="CWC4" s="606"/>
      <c r="CWD4" s="606"/>
      <c r="CWE4" s="606"/>
      <c r="CWF4" s="606"/>
      <c r="CWG4" s="606"/>
      <c r="CWH4" s="606"/>
      <c r="CWI4" s="606"/>
      <c r="CWJ4" s="606"/>
      <c r="CWK4" s="606"/>
      <c r="CWL4" s="606"/>
      <c r="CWM4" s="606"/>
      <c r="CWN4" s="606"/>
      <c r="CWO4" s="606"/>
      <c r="CWP4" s="606"/>
      <c r="CWQ4" s="606"/>
      <c r="CWR4" s="606"/>
      <c r="CWS4" s="606"/>
      <c r="CWT4" s="606"/>
      <c r="CWU4" s="606"/>
      <c r="CWV4" s="606"/>
      <c r="CWW4" s="606"/>
      <c r="CWX4" s="606"/>
      <c r="CWY4" s="606"/>
      <c r="CWZ4" s="606"/>
      <c r="CXA4" s="606"/>
      <c r="CXB4" s="606"/>
      <c r="CXC4" s="606"/>
      <c r="CXD4" s="606"/>
      <c r="CXE4" s="606"/>
      <c r="CXF4" s="606"/>
      <c r="CXG4" s="606"/>
      <c r="CXH4" s="606"/>
      <c r="CXI4" s="606"/>
      <c r="CXJ4" s="606"/>
      <c r="CXK4" s="606"/>
      <c r="CXL4" s="606"/>
      <c r="CXM4" s="606"/>
      <c r="CXN4" s="606"/>
      <c r="CXO4" s="606"/>
      <c r="CXP4" s="606"/>
      <c r="CXQ4" s="606"/>
      <c r="CXR4" s="606"/>
      <c r="CXS4" s="606"/>
      <c r="CXT4" s="606"/>
      <c r="CXU4" s="606"/>
      <c r="CXV4" s="606"/>
      <c r="CXW4" s="606"/>
      <c r="CXX4" s="606"/>
      <c r="CXY4" s="606"/>
      <c r="CXZ4" s="606"/>
      <c r="CYA4" s="606"/>
      <c r="CYB4" s="606"/>
      <c r="CYC4" s="606"/>
      <c r="CYD4" s="606"/>
      <c r="CYE4" s="606"/>
      <c r="CYF4" s="606"/>
      <c r="CYG4" s="606"/>
      <c r="CYH4" s="606"/>
      <c r="CYI4" s="606"/>
      <c r="CYJ4" s="606"/>
      <c r="CYK4" s="606"/>
      <c r="CYL4" s="606"/>
      <c r="CYM4" s="606"/>
      <c r="CYN4" s="606"/>
      <c r="CYO4" s="606"/>
      <c r="CYP4" s="606"/>
      <c r="CYQ4" s="606"/>
      <c r="CYR4" s="606"/>
      <c r="CYS4" s="606"/>
      <c r="CYT4" s="606"/>
      <c r="CYU4" s="606"/>
      <c r="CYV4" s="606"/>
      <c r="CYW4" s="606"/>
      <c r="CYX4" s="606"/>
      <c r="CYY4" s="606"/>
      <c r="CYZ4" s="606"/>
      <c r="CZA4" s="606"/>
      <c r="CZB4" s="606"/>
      <c r="CZC4" s="606"/>
      <c r="CZD4" s="606"/>
      <c r="CZE4" s="606"/>
      <c r="CZF4" s="606"/>
      <c r="CZG4" s="606"/>
      <c r="CZH4" s="606"/>
      <c r="CZI4" s="606"/>
      <c r="CZJ4" s="606"/>
      <c r="CZK4" s="606"/>
      <c r="CZL4" s="606"/>
      <c r="CZM4" s="606"/>
      <c r="CZN4" s="606"/>
      <c r="CZO4" s="606"/>
      <c r="CZP4" s="606"/>
      <c r="CZQ4" s="606"/>
      <c r="CZR4" s="606"/>
      <c r="CZS4" s="606"/>
      <c r="CZT4" s="606"/>
      <c r="CZU4" s="606"/>
      <c r="CZV4" s="606"/>
      <c r="CZW4" s="606"/>
      <c r="CZX4" s="606"/>
      <c r="CZY4" s="606"/>
      <c r="CZZ4" s="606"/>
      <c r="DAA4" s="606"/>
      <c r="DAB4" s="606"/>
      <c r="DAC4" s="606"/>
      <c r="DAD4" s="606"/>
      <c r="DAE4" s="606"/>
      <c r="DAF4" s="606"/>
      <c r="DAG4" s="606"/>
      <c r="DAH4" s="606"/>
      <c r="DAI4" s="606"/>
      <c r="DAJ4" s="606"/>
      <c r="DAK4" s="606"/>
      <c r="DAL4" s="606"/>
      <c r="DAM4" s="606"/>
      <c r="DAN4" s="606"/>
      <c r="DAO4" s="606"/>
      <c r="DAP4" s="606"/>
      <c r="DAQ4" s="606"/>
      <c r="DAR4" s="606"/>
      <c r="DAS4" s="606"/>
      <c r="DAT4" s="606"/>
      <c r="DAU4" s="606"/>
      <c r="DAV4" s="606"/>
      <c r="DAW4" s="606"/>
      <c r="DAX4" s="606"/>
      <c r="DAY4" s="606"/>
      <c r="DAZ4" s="606"/>
      <c r="DBA4" s="606"/>
      <c r="DBB4" s="606"/>
      <c r="DBC4" s="606"/>
      <c r="DBD4" s="606"/>
      <c r="DBE4" s="606"/>
      <c r="DBF4" s="606"/>
      <c r="DBG4" s="606"/>
      <c r="DBH4" s="606"/>
      <c r="DBI4" s="606"/>
      <c r="DBJ4" s="606"/>
      <c r="DBK4" s="606"/>
      <c r="DBL4" s="606"/>
      <c r="DBM4" s="606"/>
      <c r="DBN4" s="606"/>
      <c r="DBO4" s="606"/>
      <c r="DBP4" s="606"/>
      <c r="DBQ4" s="606"/>
      <c r="DBR4" s="606"/>
      <c r="DBS4" s="606"/>
      <c r="DBT4" s="606"/>
      <c r="DBU4" s="606"/>
      <c r="DBV4" s="606"/>
      <c r="DBW4" s="606"/>
      <c r="DBX4" s="606"/>
      <c r="DBY4" s="606"/>
      <c r="DBZ4" s="606"/>
      <c r="DCA4" s="606"/>
      <c r="DCB4" s="606"/>
      <c r="DCC4" s="606"/>
      <c r="DCD4" s="606"/>
      <c r="DCE4" s="606"/>
      <c r="DCF4" s="606"/>
      <c r="DCG4" s="606"/>
      <c r="DCH4" s="606"/>
      <c r="DCI4" s="606"/>
      <c r="DCJ4" s="606"/>
      <c r="DCK4" s="606"/>
      <c r="DCL4" s="606"/>
      <c r="DCM4" s="606"/>
      <c r="DCN4" s="606"/>
      <c r="DCO4" s="606"/>
      <c r="DCP4" s="606"/>
      <c r="DCQ4" s="606"/>
      <c r="DCR4" s="606"/>
      <c r="DCS4" s="606"/>
      <c r="DCT4" s="606"/>
      <c r="DCU4" s="606"/>
      <c r="DCV4" s="606"/>
      <c r="DCW4" s="606"/>
      <c r="DCX4" s="606"/>
      <c r="DCY4" s="606"/>
      <c r="DCZ4" s="606"/>
      <c r="DDA4" s="606"/>
      <c r="DDB4" s="606"/>
      <c r="DDC4" s="606"/>
      <c r="DDD4" s="606"/>
      <c r="DDE4" s="606"/>
      <c r="DDF4" s="606"/>
      <c r="DDG4" s="606"/>
      <c r="DDH4" s="606"/>
      <c r="DDI4" s="606"/>
      <c r="DDJ4" s="606"/>
      <c r="DDK4" s="606"/>
      <c r="DDL4" s="606"/>
      <c r="DDM4" s="606"/>
      <c r="DDN4" s="606"/>
      <c r="DDO4" s="606"/>
      <c r="DDP4" s="606"/>
      <c r="DDQ4" s="606"/>
      <c r="DDR4" s="606"/>
      <c r="DDS4" s="606"/>
      <c r="DDT4" s="606"/>
      <c r="DDU4" s="606"/>
      <c r="DDV4" s="606"/>
      <c r="DDW4" s="606"/>
      <c r="DDX4" s="606"/>
      <c r="DDY4" s="606"/>
      <c r="DDZ4" s="606"/>
      <c r="DEA4" s="606"/>
      <c r="DEB4" s="606"/>
      <c r="DEC4" s="606"/>
      <c r="DED4" s="606"/>
      <c r="DEE4" s="606"/>
      <c r="DEF4" s="606"/>
      <c r="DEG4" s="606"/>
      <c r="DEH4" s="606"/>
      <c r="DEI4" s="606"/>
      <c r="DEJ4" s="606"/>
      <c r="DEK4" s="606"/>
      <c r="DEL4" s="606"/>
      <c r="DEM4" s="606"/>
      <c r="DEN4" s="606"/>
      <c r="DEO4" s="606"/>
      <c r="DEP4" s="606"/>
      <c r="DEQ4" s="606"/>
      <c r="DER4" s="606"/>
      <c r="DES4" s="606"/>
      <c r="DET4" s="606"/>
      <c r="DEU4" s="606"/>
      <c r="DEV4" s="606"/>
      <c r="DEW4" s="606"/>
      <c r="DEX4" s="606"/>
      <c r="DEY4" s="606"/>
      <c r="DEZ4" s="606"/>
      <c r="DFA4" s="606"/>
      <c r="DFB4" s="606"/>
      <c r="DFC4" s="606"/>
      <c r="DFD4" s="606"/>
      <c r="DFE4" s="606"/>
      <c r="DFF4" s="606"/>
      <c r="DFG4" s="606"/>
      <c r="DFH4" s="606"/>
      <c r="DFI4" s="606"/>
      <c r="DFJ4" s="606"/>
      <c r="DFK4" s="606"/>
      <c r="DFL4" s="606"/>
      <c r="DFM4" s="606"/>
      <c r="DFN4" s="606"/>
      <c r="DFO4" s="606"/>
      <c r="DFP4" s="606"/>
      <c r="DFQ4" s="606"/>
      <c r="DFR4" s="606"/>
      <c r="DFS4" s="606"/>
      <c r="DFT4" s="606"/>
      <c r="DFU4" s="606"/>
      <c r="DFV4" s="606"/>
      <c r="DFW4" s="606"/>
      <c r="DFX4" s="606"/>
      <c r="DFY4" s="606"/>
      <c r="DFZ4" s="606"/>
      <c r="DGA4" s="606"/>
      <c r="DGB4" s="606"/>
      <c r="DGC4" s="606"/>
      <c r="DGD4" s="606"/>
      <c r="DGE4" s="606"/>
      <c r="DGF4" s="606"/>
      <c r="DGG4" s="606"/>
      <c r="DGH4" s="606"/>
      <c r="DGI4" s="606"/>
      <c r="DGJ4" s="606"/>
      <c r="DGK4" s="606"/>
      <c r="DGL4" s="606"/>
      <c r="DGM4" s="606"/>
      <c r="DGN4" s="606"/>
      <c r="DGO4" s="606"/>
      <c r="DGP4" s="606"/>
      <c r="DGQ4" s="606"/>
      <c r="DGR4" s="606"/>
      <c r="DGS4" s="606"/>
      <c r="DGT4" s="606"/>
      <c r="DGU4" s="606"/>
      <c r="DGV4" s="606"/>
      <c r="DGW4" s="606"/>
      <c r="DGX4" s="606"/>
      <c r="DGY4" s="606"/>
      <c r="DGZ4" s="606"/>
      <c r="DHA4" s="606"/>
      <c r="DHB4" s="606"/>
      <c r="DHC4" s="606"/>
      <c r="DHD4" s="606"/>
      <c r="DHE4" s="606"/>
      <c r="DHF4" s="606"/>
      <c r="DHG4" s="606"/>
      <c r="DHH4" s="606"/>
      <c r="DHI4" s="606"/>
      <c r="DHJ4" s="606"/>
      <c r="DHK4" s="606"/>
      <c r="DHL4" s="606"/>
      <c r="DHM4" s="606"/>
      <c r="DHN4" s="606"/>
      <c r="DHO4" s="606"/>
      <c r="DHP4" s="606"/>
      <c r="DHQ4" s="606"/>
      <c r="DHR4" s="606"/>
      <c r="DHS4" s="606"/>
      <c r="DHT4" s="606"/>
      <c r="DHU4" s="606"/>
      <c r="DHV4" s="606"/>
      <c r="DHW4" s="606"/>
      <c r="DHX4" s="606"/>
      <c r="DHY4" s="606"/>
      <c r="DHZ4" s="606"/>
      <c r="DIA4" s="606"/>
      <c r="DIB4" s="606"/>
      <c r="DIC4" s="606"/>
      <c r="DID4" s="606"/>
      <c r="DIE4" s="606"/>
      <c r="DIF4" s="606"/>
      <c r="DIG4" s="606"/>
      <c r="DIH4" s="606"/>
      <c r="DII4" s="606"/>
      <c r="DIJ4" s="606"/>
      <c r="DIK4" s="606"/>
      <c r="DIL4" s="606"/>
      <c r="DIM4" s="606"/>
      <c r="DIN4" s="606"/>
      <c r="DIO4" s="606"/>
      <c r="DIP4" s="606"/>
      <c r="DIQ4" s="606"/>
      <c r="DIR4" s="606"/>
      <c r="DIS4" s="606"/>
      <c r="DIT4" s="606"/>
      <c r="DIU4" s="606"/>
      <c r="DIV4" s="606"/>
      <c r="DIW4" s="606"/>
      <c r="DIX4" s="606"/>
      <c r="DIY4" s="606"/>
      <c r="DIZ4" s="606"/>
      <c r="DJA4" s="606"/>
      <c r="DJB4" s="606"/>
      <c r="DJC4" s="606"/>
      <c r="DJD4" s="606"/>
      <c r="DJE4" s="606"/>
      <c r="DJF4" s="606"/>
      <c r="DJG4" s="606"/>
      <c r="DJH4" s="606"/>
      <c r="DJI4" s="606"/>
      <c r="DJJ4" s="606"/>
      <c r="DJK4" s="606"/>
      <c r="DJL4" s="606"/>
      <c r="DJM4" s="606"/>
      <c r="DJN4" s="606"/>
      <c r="DJO4" s="606"/>
      <c r="DJP4" s="606"/>
      <c r="DJQ4" s="606"/>
      <c r="DJR4" s="606"/>
      <c r="DJS4" s="606"/>
      <c r="DJT4" s="606"/>
      <c r="DJU4" s="606"/>
      <c r="DJV4" s="606"/>
      <c r="DJW4" s="606"/>
      <c r="DJX4" s="606"/>
      <c r="DJY4" s="606"/>
      <c r="DJZ4" s="606"/>
      <c r="DKA4" s="606"/>
      <c r="DKB4" s="606"/>
      <c r="DKC4" s="606"/>
      <c r="DKD4" s="606"/>
      <c r="DKE4" s="606"/>
      <c r="DKF4" s="606"/>
      <c r="DKG4" s="606"/>
      <c r="DKH4" s="606"/>
      <c r="DKI4" s="606"/>
      <c r="DKJ4" s="606"/>
      <c r="DKK4" s="606"/>
      <c r="DKL4" s="606"/>
      <c r="DKM4" s="606"/>
      <c r="DKN4" s="606"/>
      <c r="DKO4" s="606"/>
      <c r="DKP4" s="606"/>
      <c r="DKQ4" s="606"/>
      <c r="DKR4" s="606"/>
      <c r="DKS4" s="606"/>
      <c r="DKT4" s="606"/>
      <c r="DKU4" s="606"/>
      <c r="DKV4" s="606"/>
      <c r="DKW4" s="606"/>
      <c r="DKX4" s="606"/>
      <c r="DKY4" s="606"/>
      <c r="DKZ4" s="606"/>
      <c r="DLA4" s="606"/>
      <c r="DLB4" s="606"/>
      <c r="DLC4" s="606"/>
      <c r="DLD4" s="606"/>
      <c r="DLE4" s="606"/>
      <c r="DLF4" s="606"/>
      <c r="DLG4" s="606"/>
      <c r="DLH4" s="606"/>
      <c r="DLI4" s="606"/>
      <c r="DLJ4" s="606"/>
      <c r="DLK4" s="606"/>
      <c r="DLL4" s="606"/>
      <c r="DLM4" s="606"/>
      <c r="DLN4" s="606"/>
      <c r="DLO4" s="606"/>
      <c r="DLP4" s="606"/>
      <c r="DLQ4" s="606"/>
      <c r="DLR4" s="606"/>
      <c r="DLS4" s="606"/>
      <c r="DLT4" s="606"/>
      <c r="DLU4" s="606"/>
      <c r="DLV4" s="606"/>
      <c r="DLW4" s="606"/>
      <c r="DLX4" s="606"/>
      <c r="DLY4" s="606"/>
      <c r="DLZ4" s="606"/>
      <c r="DMA4" s="606"/>
      <c r="DMB4" s="606"/>
      <c r="DMC4" s="606"/>
      <c r="DMD4" s="606"/>
      <c r="DME4" s="606"/>
      <c r="DMF4" s="606"/>
      <c r="DMG4" s="606"/>
      <c r="DMH4" s="606"/>
      <c r="DMI4" s="606"/>
      <c r="DMJ4" s="606"/>
      <c r="DMK4" s="606"/>
      <c r="DML4" s="606"/>
      <c r="DMM4" s="606"/>
      <c r="DMN4" s="606"/>
      <c r="DMO4" s="606"/>
      <c r="DMP4" s="606"/>
      <c r="DMQ4" s="606"/>
      <c r="DMR4" s="606"/>
      <c r="DMS4" s="606"/>
      <c r="DMT4" s="606"/>
      <c r="DMU4" s="606"/>
      <c r="DMV4" s="606"/>
      <c r="DMW4" s="606"/>
      <c r="DMX4" s="606"/>
      <c r="DMY4" s="606"/>
      <c r="DMZ4" s="606"/>
      <c r="DNA4" s="606"/>
      <c r="DNB4" s="606"/>
      <c r="DNC4" s="606"/>
      <c r="DND4" s="606"/>
      <c r="DNE4" s="606"/>
      <c r="DNF4" s="606"/>
      <c r="DNG4" s="606"/>
      <c r="DNH4" s="606"/>
      <c r="DNI4" s="606"/>
      <c r="DNJ4" s="606"/>
      <c r="DNK4" s="606"/>
      <c r="DNL4" s="606"/>
      <c r="DNM4" s="606"/>
      <c r="DNN4" s="606"/>
      <c r="DNO4" s="606"/>
      <c r="DNP4" s="606"/>
      <c r="DNQ4" s="606"/>
      <c r="DNR4" s="606"/>
      <c r="DNS4" s="606"/>
      <c r="DNT4" s="606"/>
      <c r="DNU4" s="606"/>
      <c r="DNV4" s="606"/>
      <c r="DNW4" s="606"/>
      <c r="DNX4" s="606"/>
      <c r="DNY4" s="606"/>
      <c r="DNZ4" s="606"/>
      <c r="DOA4" s="606"/>
      <c r="DOB4" s="606"/>
      <c r="DOC4" s="606"/>
      <c r="DOD4" s="606"/>
      <c r="DOE4" s="606"/>
      <c r="DOF4" s="606"/>
      <c r="DOG4" s="606"/>
      <c r="DOH4" s="606"/>
      <c r="DOI4" s="606"/>
      <c r="DOJ4" s="606"/>
      <c r="DOK4" s="606"/>
      <c r="DOL4" s="606"/>
      <c r="DOM4" s="606"/>
      <c r="DON4" s="606"/>
      <c r="DOO4" s="606"/>
      <c r="DOP4" s="606"/>
      <c r="DOQ4" s="606"/>
      <c r="DOR4" s="606"/>
      <c r="DOS4" s="606"/>
      <c r="DOT4" s="606"/>
      <c r="DOU4" s="606"/>
      <c r="DOV4" s="606"/>
      <c r="DOW4" s="606"/>
      <c r="DOX4" s="606"/>
      <c r="DOY4" s="606"/>
      <c r="DOZ4" s="606"/>
      <c r="DPA4" s="606"/>
      <c r="DPB4" s="606"/>
      <c r="DPC4" s="606"/>
      <c r="DPD4" s="606"/>
      <c r="DPE4" s="606"/>
      <c r="DPF4" s="606"/>
      <c r="DPG4" s="606"/>
      <c r="DPH4" s="606"/>
      <c r="DPI4" s="606"/>
      <c r="DPJ4" s="606"/>
      <c r="DPK4" s="606"/>
      <c r="DPL4" s="606"/>
      <c r="DPM4" s="606"/>
      <c r="DPN4" s="606"/>
      <c r="DPO4" s="606"/>
      <c r="DPP4" s="606"/>
      <c r="DPQ4" s="606"/>
      <c r="DPR4" s="606"/>
      <c r="DPS4" s="606"/>
      <c r="DPT4" s="606"/>
      <c r="DPU4" s="606"/>
      <c r="DPV4" s="606"/>
      <c r="DPW4" s="606"/>
      <c r="DPX4" s="606"/>
      <c r="DPY4" s="606"/>
      <c r="DPZ4" s="606"/>
      <c r="DQA4" s="606"/>
      <c r="DQB4" s="606"/>
      <c r="DQC4" s="606"/>
      <c r="DQD4" s="606"/>
      <c r="DQE4" s="606"/>
      <c r="DQF4" s="606"/>
      <c r="DQG4" s="606"/>
      <c r="DQH4" s="606"/>
      <c r="DQI4" s="606"/>
      <c r="DQJ4" s="606"/>
      <c r="DQK4" s="606"/>
      <c r="DQL4" s="606"/>
      <c r="DQM4" s="606"/>
      <c r="DQN4" s="606"/>
      <c r="DQO4" s="606"/>
      <c r="DQP4" s="606"/>
      <c r="DQQ4" s="606"/>
      <c r="DQR4" s="606"/>
      <c r="DQS4" s="606"/>
      <c r="DQT4" s="606"/>
      <c r="DQU4" s="606"/>
      <c r="DQV4" s="606"/>
      <c r="DQW4" s="606"/>
      <c r="DQX4" s="606"/>
      <c r="DQY4" s="606"/>
      <c r="DQZ4" s="606"/>
      <c r="DRA4" s="606"/>
      <c r="DRB4" s="606"/>
      <c r="DRC4" s="606"/>
      <c r="DRD4" s="606"/>
      <c r="DRE4" s="606"/>
      <c r="DRF4" s="606"/>
      <c r="DRG4" s="606"/>
      <c r="DRH4" s="606"/>
      <c r="DRI4" s="606"/>
      <c r="DRJ4" s="606"/>
      <c r="DRK4" s="606"/>
      <c r="DRL4" s="606"/>
      <c r="DRM4" s="606"/>
      <c r="DRN4" s="606"/>
      <c r="DRO4" s="606"/>
      <c r="DRP4" s="606"/>
      <c r="DRQ4" s="606"/>
      <c r="DRR4" s="606"/>
      <c r="DRS4" s="606"/>
      <c r="DRT4" s="606"/>
      <c r="DRU4" s="606"/>
      <c r="DRV4" s="606"/>
      <c r="DRW4" s="606"/>
      <c r="DRX4" s="606"/>
      <c r="DRY4" s="606"/>
      <c r="DRZ4" s="606"/>
      <c r="DSA4" s="606"/>
      <c r="DSB4" s="606"/>
      <c r="DSC4" s="606"/>
      <c r="DSD4" s="606"/>
      <c r="DSE4" s="606"/>
      <c r="DSF4" s="606"/>
      <c r="DSG4" s="606"/>
      <c r="DSH4" s="606"/>
      <c r="DSI4" s="606"/>
      <c r="DSJ4" s="606"/>
      <c r="DSK4" s="606"/>
      <c r="DSL4" s="606"/>
      <c r="DSM4" s="606"/>
      <c r="DSN4" s="606"/>
      <c r="DSO4" s="606"/>
      <c r="DSP4" s="606"/>
      <c r="DSQ4" s="606"/>
      <c r="DSR4" s="606"/>
      <c r="DSS4" s="606"/>
      <c r="DST4" s="606"/>
      <c r="DSU4" s="606"/>
      <c r="DSV4" s="606"/>
      <c r="DSW4" s="606"/>
      <c r="DSX4" s="606"/>
      <c r="DSY4" s="606"/>
      <c r="DSZ4" s="606"/>
      <c r="DTA4" s="606"/>
      <c r="DTB4" s="606"/>
      <c r="DTC4" s="606"/>
      <c r="DTD4" s="606"/>
      <c r="DTE4" s="606"/>
      <c r="DTF4" s="606"/>
      <c r="DTG4" s="606"/>
      <c r="DTH4" s="606"/>
      <c r="DTI4" s="606"/>
      <c r="DTJ4" s="606"/>
      <c r="DTK4" s="606"/>
      <c r="DTL4" s="606"/>
      <c r="DTM4" s="606"/>
      <c r="DTN4" s="606"/>
      <c r="DTO4" s="606"/>
      <c r="DTP4" s="606"/>
      <c r="DTQ4" s="606"/>
      <c r="DTR4" s="606"/>
      <c r="DTS4" s="606"/>
      <c r="DTT4" s="606"/>
      <c r="DTU4" s="606"/>
      <c r="DTV4" s="606"/>
      <c r="DTW4" s="606"/>
      <c r="DTX4" s="606"/>
      <c r="DTY4" s="606"/>
      <c r="DTZ4" s="606"/>
      <c r="DUA4" s="606"/>
      <c r="DUB4" s="606"/>
      <c r="DUC4" s="606"/>
      <c r="DUD4" s="606"/>
      <c r="DUE4" s="606"/>
      <c r="DUF4" s="606"/>
      <c r="DUG4" s="606"/>
      <c r="DUH4" s="606"/>
      <c r="DUI4" s="606"/>
      <c r="DUJ4" s="606"/>
      <c r="DUK4" s="606"/>
      <c r="DUL4" s="606"/>
      <c r="DUM4" s="606"/>
      <c r="DUN4" s="606"/>
      <c r="DUO4" s="606"/>
      <c r="DUP4" s="606"/>
      <c r="DUQ4" s="606"/>
      <c r="DUR4" s="606"/>
      <c r="DUS4" s="606"/>
      <c r="DUT4" s="606"/>
      <c r="DUU4" s="606"/>
      <c r="DUV4" s="606"/>
      <c r="DUW4" s="606"/>
      <c r="DUX4" s="606"/>
      <c r="DUY4" s="606"/>
      <c r="DUZ4" s="606"/>
      <c r="DVA4" s="606"/>
      <c r="DVB4" s="606"/>
      <c r="DVC4" s="606"/>
      <c r="DVD4" s="606"/>
      <c r="DVE4" s="606"/>
      <c r="DVF4" s="606"/>
      <c r="DVG4" s="606"/>
      <c r="DVH4" s="606"/>
      <c r="DVI4" s="606"/>
      <c r="DVJ4" s="606"/>
      <c r="DVK4" s="606"/>
      <c r="DVL4" s="606"/>
      <c r="DVM4" s="606"/>
      <c r="DVN4" s="606"/>
      <c r="DVO4" s="606"/>
      <c r="DVP4" s="606"/>
      <c r="DVQ4" s="606"/>
      <c r="DVR4" s="606"/>
      <c r="DVS4" s="606"/>
      <c r="DVT4" s="606"/>
      <c r="DVU4" s="606"/>
      <c r="DVV4" s="606"/>
      <c r="DVW4" s="606"/>
      <c r="DVX4" s="606"/>
      <c r="DVY4" s="606"/>
      <c r="DVZ4" s="606"/>
      <c r="DWA4" s="606"/>
      <c r="DWB4" s="606"/>
      <c r="DWC4" s="606"/>
      <c r="DWD4" s="606"/>
      <c r="DWE4" s="606"/>
      <c r="DWF4" s="606"/>
      <c r="DWG4" s="606"/>
      <c r="DWH4" s="606"/>
      <c r="DWI4" s="606"/>
      <c r="DWJ4" s="606"/>
      <c r="DWK4" s="606"/>
      <c r="DWL4" s="606"/>
      <c r="DWM4" s="606"/>
      <c r="DWN4" s="606"/>
      <c r="DWO4" s="606"/>
      <c r="DWP4" s="606"/>
      <c r="DWQ4" s="606"/>
      <c r="DWR4" s="606"/>
      <c r="DWS4" s="606"/>
      <c r="DWT4" s="606"/>
      <c r="DWU4" s="606"/>
      <c r="DWV4" s="606"/>
      <c r="DWW4" s="606"/>
      <c r="DWX4" s="606"/>
      <c r="DWY4" s="606"/>
      <c r="DWZ4" s="606"/>
      <c r="DXA4" s="606"/>
      <c r="DXB4" s="606"/>
      <c r="DXC4" s="606"/>
      <c r="DXD4" s="606"/>
      <c r="DXE4" s="606"/>
      <c r="DXF4" s="606"/>
      <c r="DXG4" s="606"/>
      <c r="DXH4" s="606"/>
      <c r="DXI4" s="606"/>
      <c r="DXJ4" s="606"/>
      <c r="DXK4" s="606"/>
      <c r="DXL4" s="606"/>
      <c r="DXM4" s="606"/>
      <c r="DXN4" s="606"/>
      <c r="DXO4" s="606"/>
      <c r="DXP4" s="606"/>
      <c r="DXQ4" s="606"/>
      <c r="DXR4" s="606"/>
      <c r="DXS4" s="606"/>
      <c r="DXT4" s="606"/>
      <c r="DXU4" s="606"/>
      <c r="DXV4" s="606"/>
      <c r="DXW4" s="606"/>
      <c r="DXX4" s="606"/>
      <c r="DXY4" s="606"/>
      <c r="DXZ4" s="606"/>
      <c r="DYA4" s="606"/>
      <c r="DYB4" s="606"/>
      <c r="DYC4" s="606"/>
      <c r="DYD4" s="606"/>
      <c r="DYE4" s="606"/>
      <c r="DYF4" s="606"/>
      <c r="DYG4" s="606"/>
      <c r="DYH4" s="606"/>
      <c r="DYI4" s="606"/>
      <c r="DYJ4" s="606"/>
      <c r="DYK4" s="606"/>
      <c r="DYL4" s="606"/>
      <c r="DYM4" s="606"/>
      <c r="DYN4" s="606"/>
      <c r="DYO4" s="606"/>
      <c r="DYP4" s="606"/>
      <c r="DYQ4" s="606"/>
      <c r="DYR4" s="606"/>
      <c r="DYS4" s="606"/>
      <c r="DYT4" s="606"/>
      <c r="DYU4" s="606"/>
      <c r="DYV4" s="606"/>
      <c r="DYW4" s="606"/>
      <c r="DYX4" s="606"/>
      <c r="DYY4" s="606"/>
      <c r="DYZ4" s="606"/>
      <c r="DZA4" s="606"/>
      <c r="DZB4" s="606"/>
      <c r="DZC4" s="606"/>
      <c r="DZD4" s="606"/>
      <c r="DZE4" s="606"/>
      <c r="DZF4" s="606"/>
      <c r="DZG4" s="606"/>
      <c r="DZH4" s="606"/>
      <c r="DZI4" s="606"/>
      <c r="DZJ4" s="606"/>
      <c r="DZK4" s="606"/>
      <c r="DZL4" s="606"/>
      <c r="DZM4" s="606"/>
      <c r="DZN4" s="606"/>
      <c r="DZO4" s="606"/>
      <c r="DZP4" s="606"/>
      <c r="DZQ4" s="606"/>
      <c r="DZR4" s="606"/>
      <c r="DZS4" s="606"/>
      <c r="DZT4" s="606"/>
      <c r="DZU4" s="606"/>
      <c r="DZV4" s="606"/>
      <c r="DZW4" s="606"/>
      <c r="DZX4" s="606"/>
      <c r="DZY4" s="606"/>
      <c r="DZZ4" s="606"/>
      <c r="EAA4" s="606"/>
      <c r="EAB4" s="606"/>
      <c r="EAC4" s="606"/>
      <c r="EAD4" s="606"/>
      <c r="EAE4" s="606"/>
      <c r="EAF4" s="606"/>
      <c r="EAG4" s="606"/>
      <c r="EAH4" s="606"/>
      <c r="EAI4" s="606"/>
      <c r="EAJ4" s="606"/>
      <c r="EAK4" s="606"/>
      <c r="EAL4" s="606"/>
      <c r="EAM4" s="606"/>
      <c r="EAN4" s="606"/>
      <c r="EAO4" s="606"/>
      <c r="EAP4" s="606"/>
      <c r="EAQ4" s="606"/>
      <c r="EAR4" s="606"/>
      <c r="EAS4" s="606"/>
      <c r="EAT4" s="606"/>
      <c r="EAU4" s="606"/>
      <c r="EAV4" s="606"/>
      <c r="EAW4" s="606"/>
      <c r="EAX4" s="606"/>
      <c r="EAY4" s="606"/>
      <c r="EAZ4" s="606"/>
      <c r="EBA4" s="606"/>
      <c r="EBB4" s="606"/>
      <c r="EBC4" s="606"/>
      <c r="EBD4" s="606"/>
      <c r="EBE4" s="606"/>
      <c r="EBF4" s="606"/>
      <c r="EBG4" s="606"/>
      <c r="EBH4" s="606"/>
      <c r="EBI4" s="606"/>
      <c r="EBJ4" s="606"/>
      <c r="EBK4" s="606"/>
      <c r="EBL4" s="606"/>
      <c r="EBM4" s="606"/>
      <c r="EBN4" s="606"/>
      <c r="EBO4" s="606"/>
      <c r="EBP4" s="606"/>
      <c r="EBQ4" s="606"/>
      <c r="EBR4" s="606"/>
      <c r="EBS4" s="606"/>
      <c r="EBT4" s="606"/>
      <c r="EBU4" s="606"/>
      <c r="EBV4" s="606"/>
      <c r="EBW4" s="606"/>
      <c r="EBX4" s="606"/>
      <c r="EBY4" s="606"/>
      <c r="EBZ4" s="606"/>
      <c r="ECA4" s="606"/>
      <c r="ECB4" s="606"/>
      <c r="ECC4" s="606"/>
      <c r="ECD4" s="606"/>
      <c r="ECE4" s="606"/>
      <c r="ECF4" s="606"/>
      <c r="ECG4" s="606"/>
      <c r="ECH4" s="606"/>
      <c r="ECI4" s="606"/>
      <c r="ECJ4" s="606"/>
      <c r="ECK4" s="606"/>
      <c r="ECL4" s="606"/>
      <c r="ECM4" s="606"/>
      <c r="ECN4" s="606"/>
      <c r="ECO4" s="606"/>
      <c r="ECP4" s="606"/>
      <c r="ECQ4" s="606"/>
      <c r="ECR4" s="606"/>
      <c r="ECS4" s="606"/>
      <c r="ECT4" s="606"/>
      <c r="ECU4" s="606"/>
      <c r="ECV4" s="606"/>
      <c r="ECW4" s="606"/>
      <c r="ECX4" s="606"/>
      <c r="ECY4" s="606"/>
      <c r="ECZ4" s="606"/>
      <c r="EDA4" s="606"/>
      <c r="EDB4" s="606"/>
      <c r="EDC4" s="606"/>
      <c r="EDD4" s="606"/>
      <c r="EDE4" s="606"/>
      <c r="EDF4" s="606"/>
      <c r="EDG4" s="606"/>
      <c r="EDH4" s="606"/>
      <c r="EDI4" s="606"/>
      <c r="EDJ4" s="606"/>
      <c r="EDK4" s="606"/>
      <c r="EDL4" s="606"/>
      <c r="EDM4" s="606"/>
      <c r="EDN4" s="606"/>
      <c r="EDO4" s="606"/>
      <c r="EDP4" s="606"/>
      <c r="EDQ4" s="606"/>
      <c r="EDR4" s="606"/>
      <c r="EDS4" s="606"/>
      <c r="EDT4" s="606"/>
      <c r="EDU4" s="606"/>
      <c r="EDV4" s="606"/>
      <c r="EDW4" s="606"/>
      <c r="EDX4" s="606"/>
      <c r="EDY4" s="606"/>
      <c r="EDZ4" s="606"/>
      <c r="EEA4" s="606"/>
      <c r="EEB4" s="606"/>
      <c r="EEC4" s="606"/>
      <c r="EED4" s="606"/>
      <c r="EEE4" s="606"/>
      <c r="EEF4" s="606"/>
      <c r="EEG4" s="606"/>
      <c r="EEH4" s="606"/>
      <c r="EEI4" s="606"/>
      <c r="EEJ4" s="606"/>
      <c r="EEK4" s="606"/>
      <c r="EEL4" s="606"/>
      <c r="EEM4" s="606"/>
      <c r="EEN4" s="606"/>
      <c r="EEO4" s="606"/>
      <c r="EEP4" s="606"/>
      <c r="EEQ4" s="606"/>
      <c r="EER4" s="606"/>
      <c r="EES4" s="606"/>
      <c r="EET4" s="606"/>
      <c r="EEU4" s="606"/>
      <c r="EEV4" s="606"/>
      <c r="EEW4" s="606"/>
      <c r="EEX4" s="606"/>
      <c r="EEY4" s="606"/>
      <c r="EEZ4" s="606"/>
      <c r="EFA4" s="606"/>
      <c r="EFB4" s="606"/>
      <c r="EFC4" s="606"/>
      <c r="EFD4" s="606"/>
      <c r="EFE4" s="606"/>
      <c r="EFF4" s="606"/>
      <c r="EFG4" s="606"/>
      <c r="EFH4" s="606"/>
      <c r="EFI4" s="606"/>
      <c r="EFJ4" s="606"/>
      <c r="EFK4" s="606"/>
      <c r="EFL4" s="606"/>
      <c r="EFM4" s="606"/>
      <c r="EFN4" s="606"/>
      <c r="EFO4" s="606"/>
      <c r="EFP4" s="606"/>
      <c r="EFQ4" s="606"/>
      <c r="EFR4" s="606"/>
      <c r="EFS4" s="606"/>
      <c r="EFT4" s="606"/>
      <c r="EFU4" s="606"/>
      <c r="EFV4" s="606"/>
      <c r="EFW4" s="606"/>
      <c r="EFX4" s="606"/>
      <c r="EFY4" s="606"/>
      <c r="EFZ4" s="606"/>
      <c r="EGA4" s="606"/>
      <c r="EGB4" s="606"/>
      <c r="EGC4" s="606"/>
      <c r="EGD4" s="606"/>
      <c r="EGE4" s="606"/>
      <c r="EGF4" s="606"/>
      <c r="EGG4" s="606"/>
      <c r="EGH4" s="606"/>
      <c r="EGI4" s="606"/>
      <c r="EGJ4" s="606"/>
      <c r="EGK4" s="606"/>
      <c r="EGL4" s="606"/>
      <c r="EGM4" s="606"/>
      <c r="EGN4" s="606"/>
      <c r="EGO4" s="606"/>
      <c r="EGP4" s="606"/>
      <c r="EGQ4" s="606"/>
      <c r="EGR4" s="606"/>
      <c r="EGS4" s="606"/>
      <c r="EGT4" s="606"/>
      <c r="EGU4" s="606"/>
      <c r="EGV4" s="606"/>
      <c r="EGW4" s="606"/>
      <c r="EGX4" s="606"/>
      <c r="EGY4" s="606"/>
      <c r="EGZ4" s="606"/>
      <c r="EHA4" s="606"/>
      <c r="EHB4" s="606"/>
      <c r="EHC4" s="606"/>
      <c r="EHD4" s="606"/>
      <c r="EHE4" s="606"/>
      <c r="EHF4" s="606"/>
      <c r="EHG4" s="606"/>
      <c r="EHH4" s="606"/>
      <c r="EHI4" s="606"/>
      <c r="EHJ4" s="606"/>
      <c r="EHK4" s="606"/>
      <c r="EHL4" s="606"/>
      <c r="EHM4" s="606"/>
      <c r="EHN4" s="606"/>
      <c r="EHO4" s="606"/>
      <c r="EHP4" s="606"/>
      <c r="EHQ4" s="606"/>
      <c r="EHR4" s="606"/>
      <c r="EHS4" s="606"/>
      <c r="EHT4" s="606"/>
      <c r="EHU4" s="606"/>
      <c r="EHV4" s="606"/>
      <c r="EHW4" s="606"/>
      <c r="EHX4" s="606"/>
      <c r="EHY4" s="606"/>
      <c r="EHZ4" s="606"/>
      <c r="EIA4" s="606"/>
      <c r="EIB4" s="606"/>
      <c r="EIC4" s="606"/>
      <c r="EID4" s="606"/>
      <c r="EIE4" s="606"/>
      <c r="EIF4" s="606"/>
      <c r="EIG4" s="606"/>
      <c r="EIH4" s="606"/>
      <c r="EII4" s="606"/>
      <c r="EIJ4" s="606"/>
      <c r="EIK4" s="606"/>
      <c r="EIL4" s="606"/>
      <c r="EIM4" s="606"/>
      <c r="EIN4" s="606"/>
      <c r="EIO4" s="606"/>
      <c r="EIP4" s="606"/>
      <c r="EIQ4" s="606"/>
      <c r="EIR4" s="606"/>
      <c r="EIS4" s="606"/>
      <c r="EIT4" s="606"/>
      <c r="EIU4" s="606"/>
      <c r="EIV4" s="606"/>
      <c r="EIW4" s="606"/>
      <c r="EIX4" s="606"/>
      <c r="EIY4" s="606"/>
      <c r="EIZ4" s="606"/>
      <c r="EJA4" s="606"/>
      <c r="EJB4" s="606"/>
      <c r="EJC4" s="606"/>
      <c r="EJD4" s="606"/>
      <c r="EJE4" s="606"/>
      <c r="EJF4" s="606"/>
      <c r="EJG4" s="606"/>
      <c r="EJH4" s="606"/>
      <c r="EJI4" s="606"/>
      <c r="EJJ4" s="606"/>
      <c r="EJK4" s="606"/>
      <c r="EJL4" s="606"/>
      <c r="EJM4" s="606"/>
      <c r="EJN4" s="606"/>
      <c r="EJO4" s="606"/>
      <c r="EJP4" s="606"/>
      <c r="EJQ4" s="606"/>
      <c r="EJR4" s="606"/>
      <c r="EJS4" s="606"/>
      <c r="EJT4" s="606"/>
      <c r="EJU4" s="606"/>
      <c r="EJV4" s="606"/>
      <c r="EJW4" s="606"/>
      <c r="EJX4" s="606"/>
      <c r="EJY4" s="606"/>
      <c r="EJZ4" s="606"/>
      <c r="EKA4" s="606"/>
      <c r="EKB4" s="606"/>
      <c r="EKC4" s="606"/>
      <c r="EKD4" s="606"/>
      <c r="EKE4" s="606"/>
      <c r="EKF4" s="606"/>
      <c r="EKG4" s="606"/>
      <c r="EKH4" s="606"/>
      <c r="EKI4" s="606"/>
      <c r="EKJ4" s="606"/>
      <c r="EKK4" s="606"/>
      <c r="EKL4" s="606"/>
      <c r="EKM4" s="606"/>
      <c r="EKN4" s="606"/>
      <c r="EKO4" s="606"/>
      <c r="EKP4" s="606"/>
      <c r="EKQ4" s="606"/>
      <c r="EKR4" s="606"/>
      <c r="EKS4" s="606"/>
      <c r="EKT4" s="606"/>
      <c r="EKU4" s="606"/>
      <c r="EKV4" s="606"/>
      <c r="EKW4" s="606"/>
      <c r="EKX4" s="606"/>
      <c r="EKY4" s="606"/>
      <c r="EKZ4" s="606"/>
      <c r="ELA4" s="606"/>
      <c r="ELB4" s="606"/>
      <c r="ELC4" s="606"/>
      <c r="ELD4" s="606"/>
      <c r="ELE4" s="606"/>
      <c r="ELF4" s="606"/>
      <c r="ELG4" s="606"/>
      <c r="ELH4" s="606"/>
      <c r="ELI4" s="606"/>
      <c r="ELJ4" s="606"/>
      <c r="ELK4" s="606"/>
      <c r="ELL4" s="606"/>
      <c r="ELM4" s="606"/>
      <c r="ELN4" s="606"/>
      <c r="ELO4" s="606"/>
      <c r="ELP4" s="606"/>
      <c r="ELQ4" s="606"/>
      <c r="ELR4" s="606"/>
      <c r="ELS4" s="606"/>
      <c r="ELT4" s="606"/>
      <c r="ELU4" s="606"/>
      <c r="ELV4" s="606"/>
      <c r="ELW4" s="606"/>
      <c r="ELX4" s="606"/>
      <c r="ELY4" s="606"/>
      <c r="ELZ4" s="606"/>
      <c r="EMA4" s="606"/>
      <c r="EMB4" s="606"/>
      <c r="EMC4" s="606"/>
      <c r="EMD4" s="606"/>
      <c r="EME4" s="606"/>
      <c r="EMF4" s="606"/>
      <c r="EMG4" s="606"/>
      <c r="EMH4" s="606"/>
      <c r="EMI4" s="606"/>
      <c r="EMJ4" s="606"/>
      <c r="EMK4" s="606"/>
      <c r="EML4" s="606"/>
      <c r="EMM4" s="606"/>
      <c r="EMN4" s="606"/>
      <c r="EMO4" s="606"/>
      <c r="EMP4" s="606"/>
      <c r="EMQ4" s="606"/>
      <c r="EMR4" s="606"/>
      <c r="EMS4" s="606"/>
      <c r="EMT4" s="606"/>
      <c r="EMU4" s="606"/>
      <c r="EMV4" s="606"/>
      <c r="EMW4" s="606"/>
      <c r="EMX4" s="606"/>
      <c r="EMY4" s="606"/>
      <c r="EMZ4" s="606"/>
      <c r="ENA4" s="606"/>
      <c r="ENB4" s="606"/>
      <c r="ENC4" s="606"/>
      <c r="END4" s="606"/>
      <c r="ENE4" s="606"/>
      <c r="ENF4" s="606"/>
      <c r="ENG4" s="606"/>
      <c r="ENH4" s="606"/>
      <c r="ENI4" s="606"/>
      <c r="ENJ4" s="606"/>
      <c r="ENK4" s="606"/>
      <c r="ENL4" s="606"/>
      <c r="ENM4" s="606"/>
      <c r="ENN4" s="606"/>
      <c r="ENO4" s="606"/>
      <c r="ENP4" s="606"/>
      <c r="ENQ4" s="606"/>
      <c r="ENR4" s="606"/>
      <c r="ENS4" s="606"/>
      <c r="ENT4" s="606"/>
      <c r="ENU4" s="606"/>
      <c r="ENV4" s="606"/>
      <c r="ENW4" s="606"/>
      <c r="ENX4" s="606"/>
      <c r="ENY4" s="606"/>
      <c r="ENZ4" s="606"/>
      <c r="EOA4" s="606"/>
      <c r="EOB4" s="606"/>
      <c r="EOC4" s="606"/>
      <c r="EOD4" s="606"/>
      <c r="EOE4" s="606"/>
      <c r="EOF4" s="606"/>
      <c r="EOG4" s="606"/>
      <c r="EOH4" s="606"/>
      <c r="EOI4" s="606"/>
      <c r="EOJ4" s="606"/>
      <c r="EOK4" s="606"/>
      <c r="EOL4" s="606"/>
      <c r="EOM4" s="606"/>
      <c r="EON4" s="606"/>
      <c r="EOO4" s="606"/>
      <c r="EOP4" s="606"/>
      <c r="EOQ4" s="606"/>
      <c r="EOR4" s="606"/>
      <c r="EOS4" s="606"/>
      <c r="EOT4" s="606"/>
      <c r="EOU4" s="606"/>
      <c r="EOV4" s="606"/>
      <c r="EOW4" s="606"/>
      <c r="EOX4" s="606"/>
      <c r="EOY4" s="606"/>
      <c r="EOZ4" s="606"/>
      <c r="EPA4" s="606"/>
      <c r="EPB4" s="606"/>
      <c r="EPC4" s="606"/>
      <c r="EPD4" s="606"/>
      <c r="EPE4" s="606"/>
      <c r="EPF4" s="606"/>
      <c r="EPG4" s="606"/>
      <c r="EPH4" s="606"/>
      <c r="EPI4" s="606"/>
      <c r="EPJ4" s="606"/>
      <c r="EPK4" s="606"/>
      <c r="EPL4" s="606"/>
      <c r="EPM4" s="606"/>
      <c r="EPN4" s="606"/>
      <c r="EPO4" s="606"/>
      <c r="EPP4" s="606"/>
      <c r="EPQ4" s="606"/>
      <c r="EPR4" s="606"/>
      <c r="EPS4" s="606"/>
      <c r="EPT4" s="606"/>
      <c r="EPU4" s="606"/>
      <c r="EPV4" s="606"/>
      <c r="EPW4" s="606"/>
      <c r="EPX4" s="606"/>
      <c r="EPY4" s="606"/>
      <c r="EPZ4" s="606"/>
      <c r="EQA4" s="606"/>
      <c r="EQB4" s="606"/>
      <c r="EQC4" s="606"/>
      <c r="EQD4" s="606"/>
      <c r="EQE4" s="606"/>
      <c r="EQF4" s="606"/>
      <c r="EQG4" s="606"/>
      <c r="EQH4" s="606"/>
      <c r="EQI4" s="606"/>
      <c r="EQJ4" s="606"/>
      <c r="EQK4" s="606"/>
      <c r="EQL4" s="606"/>
      <c r="EQM4" s="606"/>
      <c r="EQN4" s="606"/>
      <c r="EQO4" s="606"/>
      <c r="EQP4" s="606"/>
      <c r="EQQ4" s="606"/>
      <c r="EQR4" s="606"/>
      <c r="EQS4" s="606"/>
      <c r="EQT4" s="606"/>
      <c r="EQU4" s="606"/>
      <c r="EQV4" s="606"/>
      <c r="EQW4" s="606"/>
      <c r="EQX4" s="606"/>
      <c r="EQY4" s="606"/>
      <c r="EQZ4" s="606"/>
      <c r="ERA4" s="606"/>
      <c r="ERB4" s="606"/>
      <c r="ERC4" s="606"/>
      <c r="ERD4" s="606"/>
      <c r="ERE4" s="606"/>
      <c r="ERF4" s="606"/>
      <c r="ERG4" s="606"/>
      <c r="ERH4" s="606"/>
      <c r="ERI4" s="606"/>
      <c r="ERJ4" s="606"/>
      <c r="ERK4" s="606"/>
      <c r="ERL4" s="606"/>
      <c r="ERM4" s="606"/>
      <c r="ERN4" s="606"/>
      <c r="ERO4" s="606"/>
      <c r="ERP4" s="606"/>
      <c r="ERQ4" s="606"/>
      <c r="ERR4" s="606"/>
      <c r="ERS4" s="606"/>
      <c r="ERT4" s="606"/>
      <c r="ERU4" s="606"/>
      <c r="ERV4" s="606"/>
      <c r="ERW4" s="606"/>
      <c r="ERX4" s="606"/>
      <c r="ERY4" s="606"/>
      <c r="ERZ4" s="606"/>
      <c r="ESA4" s="606"/>
      <c r="ESB4" s="606"/>
      <c r="ESC4" s="606"/>
      <c r="ESD4" s="606"/>
      <c r="ESE4" s="606"/>
      <c r="ESF4" s="606"/>
      <c r="ESG4" s="606"/>
      <c r="ESH4" s="606"/>
      <c r="ESI4" s="606"/>
      <c r="ESJ4" s="606"/>
      <c r="ESK4" s="606"/>
      <c r="ESL4" s="606"/>
      <c r="ESM4" s="606"/>
      <c r="ESN4" s="606"/>
      <c r="ESO4" s="606"/>
      <c r="ESP4" s="606"/>
      <c r="ESQ4" s="606"/>
      <c r="ESR4" s="606"/>
      <c r="ESS4" s="606"/>
      <c r="EST4" s="606"/>
      <c r="ESU4" s="606"/>
      <c r="ESV4" s="606"/>
      <c r="ESW4" s="606"/>
      <c r="ESX4" s="606"/>
      <c r="ESY4" s="606"/>
      <c r="ESZ4" s="606"/>
      <c r="ETA4" s="606"/>
      <c r="ETB4" s="606"/>
      <c r="ETC4" s="606"/>
      <c r="ETD4" s="606"/>
      <c r="ETE4" s="606"/>
      <c r="ETF4" s="606"/>
      <c r="ETG4" s="606"/>
      <c r="ETH4" s="606"/>
      <c r="ETI4" s="606"/>
      <c r="ETJ4" s="606"/>
      <c r="ETK4" s="606"/>
      <c r="ETL4" s="606"/>
      <c r="ETM4" s="606"/>
      <c r="ETN4" s="606"/>
      <c r="ETO4" s="606"/>
      <c r="ETP4" s="606"/>
      <c r="ETQ4" s="606"/>
      <c r="ETR4" s="606"/>
      <c r="ETS4" s="606"/>
      <c r="ETT4" s="606"/>
      <c r="ETU4" s="606"/>
      <c r="ETV4" s="606"/>
      <c r="ETW4" s="606"/>
      <c r="ETX4" s="606"/>
      <c r="ETY4" s="606"/>
      <c r="ETZ4" s="606"/>
      <c r="EUA4" s="606"/>
      <c r="EUB4" s="606"/>
      <c r="EUC4" s="606"/>
      <c r="EUD4" s="606"/>
      <c r="EUE4" s="606"/>
      <c r="EUF4" s="606"/>
      <c r="EUG4" s="606"/>
      <c r="EUH4" s="606"/>
      <c r="EUI4" s="606"/>
      <c r="EUJ4" s="606"/>
      <c r="EUK4" s="606"/>
      <c r="EUL4" s="606"/>
      <c r="EUM4" s="606"/>
      <c r="EUN4" s="606"/>
      <c r="EUO4" s="606"/>
      <c r="EUP4" s="606"/>
      <c r="EUQ4" s="606"/>
      <c r="EUR4" s="606"/>
      <c r="EUS4" s="606"/>
      <c r="EUT4" s="606"/>
      <c r="EUU4" s="606"/>
      <c r="EUV4" s="606"/>
      <c r="EUW4" s="606"/>
      <c r="EUX4" s="606"/>
      <c r="EUY4" s="606"/>
      <c r="EUZ4" s="606"/>
      <c r="EVA4" s="606"/>
      <c r="EVB4" s="606"/>
      <c r="EVC4" s="606"/>
      <c r="EVD4" s="606"/>
      <c r="EVE4" s="606"/>
      <c r="EVF4" s="606"/>
      <c r="EVG4" s="606"/>
      <c r="EVH4" s="606"/>
      <c r="EVI4" s="606"/>
      <c r="EVJ4" s="606"/>
      <c r="EVK4" s="606"/>
      <c r="EVL4" s="606"/>
      <c r="EVM4" s="606"/>
      <c r="EVN4" s="606"/>
      <c r="EVO4" s="606"/>
      <c r="EVP4" s="606"/>
      <c r="EVQ4" s="606"/>
      <c r="EVR4" s="606"/>
      <c r="EVS4" s="606"/>
      <c r="EVT4" s="606"/>
      <c r="EVU4" s="606"/>
      <c r="EVV4" s="606"/>
      <c r="EVW4" s="606"/>
      <c r="EVX4" s="606"/>
      <c r="EVY4" s="606"/>
      <c r="EVZ4" s="606"/>
      <c r="EWA4" s="606"/>
      <c r="EWB4" s="606"/>
      <c r="EWC4" s="606"/>
      <c r="EWD4" s="606"/>
      <c r="EWE4" s="606"/>
      <c r="EWF4" s="606"/>
      <c r="EWG4" s="606"/>
      <c r="EWH4" s="606"/>
      <c r="EWI4" s="606"/>
      <c r="EWJ4" s="606"/>
      <c r="EWK4" s="606"/>
      <c r="EWL4" s="606"/>
      <c r="EWM4" s="606"/>
      <c r="EWN4" s="606"/>
      <c r="EWO4" s="606"/>
      <c r="EWP4" s="606"/>
      <c r="EWQ4" s="606"/>
      <c r="EWR4" s="606"/>
      <c r="EWS4" s="606"/>
      <c r="EWT4" s="606"/>
      <c r="EWU4" s="606"/>
      <c r="EWV4" s="606"/>
      <c r="EWW4" s="606"/>
      <c r="EWX4" s="606"/>
      <c r="EWY4" s="606"/>
      <c r="EWZ4" s="606"/>
      <c r="EXA4" s="606"/>
      <c r="EXB4" s="606"/>
      <c r="EXC4" s="606"/>
      <c r="EXD4" s="606"/>
      <c r="EXE4" s="606"/>
      <c r="EXF4" s="606"/>
      <c r="EXG4" s="606"/>
      <c r="EXH4" s="606"/>
      <c r="EXI4" s="606"/>
      <c r="EXJ4" s="606"/>
      <c r="EXK4" s="606"/>
      <c r="EXL4" s="606"/>
      <c r="EXM4" s="606"/>
      <c r="EXN4" s="606"/>
      <c r="EXO4" s="606"/>
      <c r="EXP4" s="606"/>
      <c r="EXQ4" s="606"/>
      <c r="EXR4" s="606"/>
      <c r="EXS4" s="606"/>
      <c r="EXT4" s="606"/>
      <c r="EXU4" s="606"/>
      <c r="EXV4" s="606"/>
      <c r="EXW4" s="606"/>
      <c r="EXX4" s="606"/>
      <c r="EXY4" s="606"/>
      <c r="EXZ4" s="606"/>
      <c r="EYA4" s="606"/>
      <c r="EYB4" s="606"/>
      <c r="EYC4" s="606"/>
      <c r="EYD4" s="606"/>
      <c r="EYE4" s="606"/>
      <c r="EYF4" s="606"/>
      <c r="EYG4" s="606"/>
      <c r="EYH4" s="606"/>
      <c r="EYI4" s="606"/>
      <c r="EYJ4" s="606"/>
      <c r="EYK4" s="606"/>
      <c r="EYL4" s="606"/>
      <c r="EYM4" s="606"/>
      <c r="EYN4" s="606"/>
      <c r="EYO4" s="606"/>
      <c r="EYP4" s="606"/>
      <c r="EYQ4" s="606"/>
      <c r="EYR4" s="606"/>
      <c r="EYS4" s="606"/>
      <c r="EYT4" s="606"/>
      <c r="EYU4" s="606"/>
      <c r="EYV4" s="606"/>
      <c r="EYW4" s="606"/>
      <c r="EYX4" s="606"/>
      <c r="EYY4" s="606"/>
      <c r="EYZ4" s="606"/>
      <c r="EZA4" s="606"/>
      <c r="EZB4" s="606"/>
      <c r="EZC4" s="606"/>
      <c r="EZD4" s="606"/>
      <c r="EZE4" s="606"/>
      <c r="EZF4" s="606"/>
      <c r="EZG4" s="606"/>
      <c r="EZH4" s="606"/>
      <c r="EZI4" s="606"/>
      <c r="EZJ4" s="606"/>
      <c r="EZK4" s="606"/>
      <c r="EZL4" s="606"/>
      <c r="EZM4" s="606"/>
      <c r="EZN4" s="606"/>
      <c r="EZO4" s="606"/>
      <c r="EZP4" s="606"/>
      <c r="EZQ4" s="606"/>
      <c r="EZR4" s="606"/>
      <c r="EZS4" s="606"/>
      <c r="EZT4" s="606"/>
      <c r="EZU4" s="606"/>
      <c r="EZV4" s="606"/>
      <c r="EZW4" s="606"/>
      <c r="EZX4" s="606"/>
      <c r="EZY4" s="606"/>
      <c r="EZZ4" s="606"/>
      <c r="FAA4" s="606"/>
      <c r="FAB4" s="606"/>
      <c r="FAC4" s="606"/>
      <c r="FAD4" s="606"/>
      <c r="FAE4" s="606"/>
      <c r="FAF4" s="606"/>
      <c r="FAG4" s="606"/>
      <c r="FAH4" s="606"/>
      <c r="FAI4" s="606"/>
      <c r="FAJ4" s="606"/>
      <c r="FAK4" s="606"/>
      <c r="FAL4" s="606"/>
      <c r="FAM4" s="606"/>
      <c r="FAN4" s="606"/>
      <c r="FAO4" s="606"/>
      <c r="FAP4" s="606"/>
      <c r="FAQ4" s="606"/>
      <c r="FAR4" s="606"/>
      <c r="FAS4" s="606"/>
      <c r="FAT4" s="606"/>
      <c r="FAU4" s="606"/>
      <c r="FAV4" s="606"/>
      <c r="FAW4" s="606"/>
      <c r="FAX4" s="606"/>
      <c r="FAY4" s="606"/>
      <c r="FAZ4" s="606"/>
      <c r="FBA4" s="606"/>
      <c r="FBB4" s="606"/>
      <c r="FBC4" s="606"/>
      <c r="FBD4" s="606"/>
      <c r="FBE4" s="606"/>
      <c r="FBF4" s="606"/>
      <c r="FBG4" s="606"/>
      <c r="FBH4" s="606"/>
      <c r="FBI4" s="606"/>
      <c r="FBJ4" s="606"/>
      <c r="FBK4" s="606"/>
      <c r="FBL4" s="606"/>
      <c r="FBM4" s="606"/>
      <c r="FBN4" s="606"/>
      <c r="FBO4" s="606"/>
      <c r="FBP4" s="606"/>
      <c r="FBQ4" s="606"/>
      <c r="FBR4" s="606"/>
      <c r="FBS4" s="606"/>
      <c r="FBT4" s="606"/>
      <c r="FBU4" s="606"/>
      <c r="FBV4" s="606"/>
      <c r="FBW4" s="606"/>
      <c r="FBX4" s="606"/>
      <c r="FBY4" s="606"/>
      <c r="FBZ4" s="606"/>
      <c r="FCA4" s="606"/>
      <c r="FCB4" s="606"/>
      <c r="FCC4" s="606"/>
      <c r="FCD4" s="606"/>
      <c r="FCE4" s="606"/>
      <c r="FCF4" s="606"/>
      <c r="FCG4" s="606"/>
      <c r="FCH4" s="606"/>
      <c r="FCI4" s="606"/>
      <c r="FCJ4" s="606"/>
      <c r="FCK4" s="606"/>
      <c r="FCL4" s="606"/>
      <c r="FCM4" s="606"/>
      <c r="FCN4" s="606"/>
      <c r="FCO4" s="606"/>
      <c r="FCP4" s="606"/>
      <c r="FCQ4" s="606"/>
      <c r="FCR4" s="606"/>
      <c r="FCS4" s="606"/>
      <c r="FCT4" s="606"/>
      <c r="FCU4" s="606"/>
      <c r="FCV4" s="606"/>
      <c r="FCW4" s="606"/>
      <c r="FCX4" s="606"/>
      <c r="FCY4" s="606"/>
      <c r="FCZ4" s="606"/>
      <c r="FDA4" s="606"/>
      <c r="FDB4" s="606"/>
      <c r="FDC4" s="606"/>
      <c r="FDD4" s="606"/>
      <c r="FDE4" s="606"/>
      <c r="FDF4" s="606"/>
      <c r="FDG4" s="606"/>
      <c r="FDH4" s="606"/>
      <c r="FDI4" s="606"/>
      <c r="FDJ4" s="606"/>
      <c r="FDK4" s="606"/>
      <c r="FDL4" s="606"/>
      <c r="FDM4" s="606"/>
      <c r="FDN4" s="606"/>
      <c r="FDO4" s="606"/>
      <c r="FDP4" s="606"/>
      <c r="FDQ4" s="606"/>
      <c r="FDR4" s="606"/>
      <c r="FDS4" s="606"/>
      <c r="FDT4" s="606"/>
      <c r="FDU4" s="606"/>
      <c r="FDV4" s="606"/>
      <c r="FDW4" s="606"/>
      <c r="FDX4" s="606"/>
      <c r="FDY4" s="606"/>
      <c r="FDZ4" s="606"/>
      <c r="FEA4" s="606"/>
      <c r="FEB4" s="606"/>
      <c r="FEC4" s="606"/>
      <c r="FED4" s="606"/>
      <c r="FEE4" s="606"/>
      <c r="FEF4" s="606"/>
      <c r="FEG4" s="606"/>
      <c r="FEH4" s="606"/>
      <c r="FEI4" s="606"/>
      <c r="FEJ4" s="606"/>
      <c r="FEK4" s="606"/>
      <c r="FEL4" s="606"/>
      <c r="FEM4" s="606"/>
      <c r="FEN4" s="606"/>
      <c r="FEO4" s="606"/>
      <c r="FEP4" s="606"/>
      <c r="FEQ4" s="606"/>
      <c r="FER4" s="606"/>
      <c r="FES4" s="606"/>
      <c r="FET4" s="606"/>
      <c r="FEU4" s="606"/>
      <c r="FEV4" s="606"/>
      <c r="FEW4" s="606"/>
      <c r="FEX4" s="606"/>
      <c r="FEY4" s="606"/>
      <c r="FEZ4" s="606"/>
      <c r="FFA4" s="606"/>
      <c r="FFB4" s="606"/>
      <c r="FFC4" s="606"/>
      <c r="FFD4" s="606"/>
      <c r="FFE4" s="606"/>
      <c r="FFF4" s="606"/>
      <c r="FFG4" s="606"/>
      <c r="FFH4" s="606"/>
      <c r="FFI4" s="606"/>
      <c r="FFJ4" s="606"/>
      <c r="FFK4" s="606"/>
      <c r="FFL4" s="606"/>
      <c r="FFM4" s="606"/>
      <c r="FFN4" s="606"/>
      <c r="FFO4" s="606"/>
      <c r="FFP4" s="606"/>
      <c r="FFQ4" s="606"/>
      <c r="FFR4" s="606"/>
      <c r="FFS4" s="606"/>
      <c r="FFT4" s="606"/>
      <c r="FFU4" s="606"/>
      <c r="FFV4" s="606"/>
      <c r="FFW4" s="606"/>
      <c r="FFX4" s="606"/>
      <c r="FFY4" s="606"/>
      <c r="FFZ4" s="606"/>
      <c r="FGA4" s="606"/>
      <c r="FGB4" s="606"/>
      <c r="FGC4" s="606"/>
      <c r="FGD4" s="606"/>
      <c r="FGE4" s="606"/>
      <c r="FGF4" s="606"/>
      <c r="FGG4" s="606"/>
      <c r="FGH4" s="606"/>
      <c r="FGI4" s="606"/>
      <c r="FGJ4" s="606"/>
      <c r="FGK4" s="606"/>
      <c r="FGL4" s="606"/>
      <c r="FGM4" s="606"/>
      <c r="FGN4" s="606"/>
      <c r="FGO4" s="606"/>
      <c r="FGP4" s="606"/>
      <c r="FGQ4" s="606"/>
      <c r="FGR4" s="606"/>
      <c r="FGS4" s="606"/>
      <c r="FGT4" s="606"/>
      <c r="FGU4" s="606"/>
      <c r="FGV4" s="606"/>
      <c r="FGW4" s="606"/>
      <c r="FGX4" s="606"/>
      <c r="FGY4" s="606"/>
      <c r="FGZ4" s="606"/>
      <c r="FHA4" s="606"/>
      <c r="FHB4" s="606"/>
      <c r="FHC4" s="606"/>
      <c r="FHD4" s="606"/>
      <c r="FHE4" s="606"/>
      <c r="FHF4" s="606"/>
      <c r="FHG4" s="606"/>
      <c r="FHH4" s="606"/>
      <c r="FHI4" s="606"/>
      <c r="FHJ4" s="606"/>
      <c r="FHK4" s="606"/>
      <c r="FHL4" s="606"/>
      <c r="FHM4" s="606"/>
      <c r="FHN4" s="606"/>
      <c r="FHO4" s="606"/>
      <c r="FHP4" s="606"/>
      <c r="FHQ4" s="606"/>
      <c r="FHR4" s="606"/>
      <c r="FHS4" s="606"/>
      <c r="FHT4" s="606"/>
      <c r="FHU4" s="606"/>
      <c r="FHV4" s="606"/>
      <c r="FHW4" s="606"/>
      <c r="FHX4" s="606"/>
      <c r="FHY4" s="606"/>
      <c r="FHZ4" s="606"/>
      <c r="FIA4" s="606"/>
      <c r="FIB4" s="606"/>
      <c r="FIC4" s="606"/>
      <c r="FID4" s="606"/>
      <c r="FIE4" s="606"/>
      <c r="FIF4" s="606"/>
      <c r="FIG4" s="606"/>
      <c r="FIH4" s="606"/>
      <c r="FII4" s="606"/>
      <c r="FIJ4" s="606"/>
      <c r="FIK4" s="606"/>
      <c r="FIL4" s="606"/>
      <c r="FIM4" s="606"/>
      <c r="FIN4" s="606"/>
      <c r="FIO4" s="606"/>
      <c r="FIP4" s="606"/>
      <c r="FIQ4" s="606"/>
      <c r="FIR4" s="606"/>
      <c r="FIS4" s="606"/>
      <c r="FIT4" s="606"/>
      <c r="FIU4" s="606"/>
      <c r="FIV4" s="606"/>
      <c r="FIW4" s="606"/>
      <c r="FIX4" s="606"/>
      <c r="FIY4" s="606"/>
      <c r="FIZ4" s="606"/>
      <c r="FJA4" s="606"/>
      <c r="FJB4" s="606"/>
      <c r="FJC4" s="606"/>
      <c r="FJD4" s="606"/>
      <c r="FJE4" s="606"/>
      <c r="FJF4" s="606"/>
      <c r="FJG4" s="606"/>
      <c r="FJH4" s="606"/>
      <c r="FJI4" s="606"/>
      <c r="FJJ4" s="606"/>
      <c r="FJK4" s="606"/>
      <c r="FJL4" s="606"/>
      <c r="FJM4" s="606"/>
      <c r="FJN4" s="606"/>
      <c r="FJO4" s="606"/>
      <c r="FJP4" s="606"/>
      <c r="FJQ4" s="606"/>
      <c r="FJR4" s="606"/>
      <c r="FJS4" s="606"/>
      <c r="FJT4" s="606"/>
      <c r="FJU4" s="606"/>
      <c r="FJV4" s="606"/>
      <c r="FJW4" s="606"/>
      <c r="FJX4" s="606"/>
      <c r="FJY4" s="606"/>
      <c r="FJZ4" s="606"/>
      <c r="FKA4" s="606"/>
      <c r="FKB4" s="606"/>
      <c r="FKC4" s="606"/>
      <c r="FKD4" s="606"/>
      <c r="FKE4" s="606"/>
      <c r="FKF4" s="606"/>
      <c r="FKG4" s="606"/>
      <c r="FKH4" s="606"/>
      <c r="FKI4" s="606"/>
      <c r="FKJ4" s="606"/>
      <c r="FKK4" s="606"/>
      <c r="FKL4" s="606"/>
      <c r="FKM4" s="606"/>
      <c r="FKN4" s="606"/>
      <c r="FKO4" s="606"/>
      <c r="FKP4" s="606"/>
      <c r="FKQ4" s="606"/>
      <c r="FKR4" s="606"/>
      <c r="FKS4" s="606"/>
      <c r="FKT4" s="606"/>
      <c r="FKU4" s="606"/>
      <c r="FKV4" s="606"/>
      <c r="FKW4" s="606"/>
      <c r="FKX4" s="606"/>
      <c r="FKY4" s="606"/>
      <c r="FKZ4" s="606"/>
      <c r="FLA4" s="606"/>
      <c r="FLB4" s="606"/>
      <c r="FLC4" s="606"/>
      <c r="FLD4" s="606"/>
      <c r="FLE4" s="606"/>
      <c r="FLF4" s="606"/>
      <c r="FLG4" s="606"/>
      <c r="FLH4" s="606"/>
      <c r="FLI4" s="606"/>
      <c r="FLJ4" s="606"/>
      <c r="FLK4" s="606"/>
      <c r="FLL4" s="606"/>
      <c r="FLM4" s="606"/>
      <c r="FLN4" s="606"/>
      <c r="FLO4" s="606"/>
      <c r="FLP4" s="606"/>
      <c r="FLQ4" s="606"/>
      <c r="FLR4" s="606"/>
      <c r="FLS4" s="606"/>
      <c r="FLT4" s="606"/>
      <c r="FLU4" s="606"/>
      <c r="FLV4" s="606"/>
      <c r="FLW4" s="606"/>
      <c r="FLX4" s="606"/>
      <c r="FLY4" s="606"/>
      <c r="FLZ4" s="606"/>
      <c r="FMA4" s="606"/>
      <c r="FMB4" s="606"/>
      <c r="FMC4" s="606"/>
      <c r="FMD4" s="606"/>
      <c r="FME4" s="606"/>
      <c r="FMF4" s="606"/>
      <c r="FMG4" s="606"/>
      <c r="FMH4" s="606"/>
      <c r="FMI4" s="606"/>
      <c r="FMJ4" s="606"/>
      <c r="FMK4" s="606"/>
      <c r="FML4" s="606"/>
      <c r="FMM4" s="606"/>
      <c r="FMN4" s="606"/>
      <c r="FMO4" s="606"/>
      <c r="FMP4" s="606"/>
      <c r="FMQ4" s="606"/>
      <c r="FMR4" s="606"/>
      <c r="FMS4" s="606"/>
      <c r="FMT4" s="606"/>
      <c r="FMU4" s="606"/>
      <c r="FMV4" s="606"/>
      <c r="FMW4" s="606"/>
      <c r="FMX4" s="606"/>
      <c r="FMY4" s="606"/>
      <c r="FMZ4" s="606"/>
      <c r="FNA4" s="606"/>
      <c r="FNB4" s="606"/>
      <c r="FNC4" s="606"/>
      <c r="FND4" s="606"/>
      <c r="FNE4" s="606"/>
      <c r="FNF4" s="606"/>
      <c r="FNG4" s="606"/>
      <c r="FNH4" s="606"/>
      <c r="FNI4" s="606"/>
      <c r="FNJ4" s="606"/>
      <c r="FNK4" s="606"/>
      <c r="FNL4" s="606"/>
      <c r="FNM4" s="606"/>
      <c r="FNN4" s="606"/>
      <c r="FNO4" s="606"/>
      <c r="FNP4" s="606"/>
      <c r="FNQ4" s="606"/>
      <c r="FNR4" s="606"/>
      <c r="FNS4" s="606"/>
      <c r="FNT4" s="606"/>
      <c r="FNU4" s="606"/>
      <c r="FNV4" s="606"/>
      <c r="FNW4" s="606"/>
      <c r="FNX4" s="606"/>
      <c r="FNY4" s="606"/>
      <c r="FNZ4" s="606"/>
      <c r="FOA4" s="606"/>
      <c r="FOB4" s="606"/>
      <c r="FOC4" s="606"/>
      <c r="FOD4" s="606"/>
      <c r="FOE4" s="606"/>
      <c r="FOF4" s="606"/>
      <c r="FOG4" s="606"/>
      <c r="FOH4" s="606"/>
      <c r="FOI4" s="606"/>
      <c r="FOJ4" s="606"/>
      <c r="FOK4" s="606"/>
      <c r="FOL4" s="606"/>
      <c r="FOM4" s="606"/>
      <c r="FON4" s="606"/>
      <c r="FOO4" s="606"/>
      <c r="FOP4" s="606"/>
      <c r="FOQ4" s="606"/>
      <c r="FOR4" s="606"/>
      <c r="FOS4" s="606"/>
      <c r="FOT4" s="606"/>
      <c r="FOU4" s="606"/>
      <c r="FOV4" s="606"/>
      <c r="FOW4" s="606"/>
      <c r="FOX4" s="606"/>
      <c r="FOY4" s="606"/>
      <c r="FOZ4" s="606"/>
      <c r="FPA4" s="606"/>
      <c r="FPB4" s="606"/>
      <c r="FPC4" s="606"/>
      <c r="FPD4" s="606"/>
      <c r="FPE4" s="606"/>
      <c r="FPF4" s="606"/>
      <c r="FPG4" s="606"/>
      <c r="FPH4" s="606"/>
      <c r="FPI4" s="606"/>
      <c r="FPJ4" s="606"/>
      <c r="FPK4" s="606"/>
      <c r="FPL4" s="606"/>
      <c r="FPM4" s="606"/>
      <c r="FPN4" s="606"/>
      <c r="FPO4" s="606"/>
      <c r="FPP4" s="606"/>
      <c r="FPQ4" s="606"/>
      <c r="FPR4" s="606"/>
      <c r="FPS4" s="606"/>
      <c r="FPT4" s="606"/>
      <c r="FPU4" s="606"/>
      <c r="FPV4" s="606"/>
      <c r="FPW4" s="606"/>
      <c r="FPX4" s="606"/>
      <c r="FPY4" s="606"/>
      <c r="FPZ4" s="606"/>
      <c r="FQA4" s="606"/>
      <c r="FQB4" s="606"/>
      <c r="FQC4" s="606"/>
      <c r="FQD4" s="606"/>
      <c r="FQE4" s="606"/>
      <c r="FQF4" s="606"/>
      <c r="FQG4" s="606"/>
      <c r="FQH4" s="606"/>
      <c r="FQI4" s="606"/>
      <c r="FQJ4" s="606"/>
      <c r="FQK4" s="606"/>
      <c r="FQL4" s="606"/>
      <c r="FQM4" s="606"/>
      <c r="FQN4" s="606"/>
      <c r="FQO4" s="606"/>
      <c r="FQP4" s="606"/>
      <c r="FQQ4" s="606"/>
      <c r="FQR4" s="606"/>
      <c r="FQS4" s="606"/>
      <c r="FQT4" s="606"/>
      <c r="FQU4" s="606"/>
      <c r="FQV4" s="606"/>
      <c r="FQW4" s="606"/>
      <c r="FQX4" s="606"/>
      <c r="FQY4" s="606"/>
      <c r="FQZ4" s="606"/>
      <c r="FRA4" s="606"/>
      <c r="FRB4" s="606"/>
      <c r="FRC4" s="606"/>
      <c r="FRD4" s="606"/>
      <c r="FRE4" s="606"/>
      <c r="FRF4" s="606"/>
      <c r="FRG4" s="606"/>
      <c r="FRH4" s="606"/>
      <c r="FRI4" s="606"/>
      <c r="FRJ4" s="606"/>
      <c r="FRK4" s="606"/>
      <c r="FRL4" s="606"/>
      <c r="FRM4" s="606"/>
      <c r="FRN4" s="606"/>
      <c r="FRO4" s="606"/>
      <c r="FRP4" s="606"/>
      <c r="FRQ4" s="606"/>
      <c r="FRR4" s="606"/>
      <c r="FRS4" s="606"/>
      <c r="FRT4" s="606"/>
      <c r="FRU4" s="606"/>
      <c r="FRV4" s="606"/>
      <c r="FRW4" s="606"/>
      <c r="FRX4" s="606"/>
      <c r="FRY4" s="606"/>
      <c r="FRZ4" s="606"/>
      <c r="FSA4" s="606"/>
      <c r="FSB4" s="606"/>
      <c r="FSC4" s="606"/>
      <c r="FSD4" s="606"/>
      <c r="FSE4" s="606"/>
      <c r="FSF4" s="606"/>
      <c r="FSG4" s="606"/>
      <c r="FSH4" s="606"/>
      <c r="FSI4" s="606"/>
      <c r="FSJ4" s="606"/>
      <c r="FSK4" s="606"/>
      <c r="FSL4" s="606"/>
      <c r="FSM4" s="606"/>
      <c r="FSN4" s="606"/>
      <c r="FSO4" s="606"/>
      <c r="FSP4" s="606"/>
      <c r="FSQ4" s="606"/>
      <c r="FSR4" s="606"/>
      <c r="FSS4" s="606"/>
      <c r="FST4" s="606"/>
      <c r="FSU4" s="606"/>
      <c r="FSV4" s="606"/>
      <c r="FSW4" s="606"/>
      <c r="FSX4" s="606"/>
      <c r="FSY4" s="606"/>
      <c r="FSZ4" s="606"/>
      <c r="FTA4" s="606"/>
      <c r="FTB4" s="606"/>
      <c r="FTC4" s="606"/>
      <c r="FTD4" s="606"/>
      <c r="FTE4" s="606"/>
      <c r="FTF4" s="606"/>
      <c r="FTG4" s="606"/>
      <c r="FTH4" s="606"/>
      <c r="FTI4" s="606"/>
      <c r="FTJ4" s="606"/>
      <c r="FTK4" s="606"/>
      <c r="FTL4" s="606"/>
      <c r="FTM4" s="606"/>
      <c r="FTN4" s="606"/>
      <c r="FTO4" s="606"/>
      <c r="FTP4" s="606"/>
      <c r="FTQ4" s="606"/>
      <c r="FTR4" s="606"/>
      <c r="FTS4" s="606"/>
      <c r="FTT4" s="606"/>
      <c r="FTU4" s="606"/>
      <c r="FTV4" s="606"/>
      <c r="FTW4" s="606"/>
      <c r="FTX4" s="606"/>
      <c r="FTY4" s="606"/>
      <c r="FTZ4" s="606"/>
      <c r="FUA4" s="606"/>
      <c r="FUB4" s="606"/>
      <c r="FUC4" s="606"/>
      <c r="FUD4" s="606"/>
      <c r="FUE4" s="606"/>
      <c r="FUF4" s="606"/>
      <c r="FUG4" s="606"/>
      <c r="FUH4" s="606"/>
      <c r="FUI4" s="606"/>
      <c r="FUJ4" s="606"/>
      <c r="FUK4" s="606"/>
      <c r="FUL4" s="606"/>
      <c r="FUM4" s="606"/>
      <c r="FUN4" s="606"/>
      <c r="FUO4" s="606"/>
      <c r="FUP4" s="606"/>
      <c r="FUQ4" s="606"/>
      <c r="FUR4" s="606"/>
      <c r="FUS4" s="606"/>
      <c r="FUT4" s="606"/>
      <c r="FUU4" s="606"/>
      <c r="FUV4" s="606"/>
      <c r="FUW4" s="606"/>
      <c r="FUX4" s="606"/>
      <c r="FUY4" s="606"/>
      <c r="FUZ4" s="606"/>
      <c r="FVA4" s="606"/>
      <c r="FVB4" s="606"/>
      <c r="FVC4" s="606"/>
      <c r="FVD4" s="606"/>
      <c r="FVE4" s="606"/>
      <c r="FVF4" s="606"/>
      <c r="FVG4" s="606"/>
      <c r="FVH4" s="606"/>
      <c r="FVI4" s="606"/>
      <c r="FVJ4" s="606"/>
      <c r="FVK4" s="606"/>
      <c r="FVL4" s="606"/>
      <c r="FVM4" s="606"/>
      <c r="FVN4" s="606"/>
      <c r="FVO4" s="606"/>
      <c r="FVP4" s="606"/>
      <c r="FVQ4" s="606"/>
      <c r="FVR4" s="606"/>
      <c r="FVS4" s="606"/>
      <c r="FVT4" s="606"/>
      <c r="FVU4" s="606"/>
      <c r="FVV4" s="606"/>
      <c r="FVW4" s="606"/>
      <c r="FVX4" s="606"/>
      <c r="FVY4" s="606"/>
      <c r="FVZ4" s="606"/>
      <c r="FWA4" s="606"/>
      <c r="FWB4" s="606"/>
      <c r="FWC4" s="606"/>
      <c r="FWD4" s="606"/>
      <c r="FWE4" s="606"/>
      <c r="FWF4" s="606"/>
      <c r="FWG4" s="606"/>
      <c r="FWH4" s="606"/>
      <c r="FWI4" s="606"/>
      <c r="FWJ4" s="606"/>
      <c r="FWK4" s="606"/>
      <c r="FWL4" s="606"/>
      <c r="FWM4" s="606"/>
      <c r="FWN4" s="606"/>
      <c r="FWO4" s="606"/>
      <c r="FWP4" s="606"/>
      <c r="FWQ4" s="606"/>
      <c r="FWR4" s="606"/>
      <c r="FWS4" s="606"/>
      <c r="FWT4" s="606"/>
      <c r="FWU4" s="606"/>
      <c r="FWV4" s="606"/>
      <c r="FWW4" s="606"/>
      <c r="FWX4" s="606"/>
      <c r="FWY4" s="606"/>
      <c r="FWZ4" s="606"/>
      <c r="FXA4" s="606"/>
      <c r="FXB4" s="606"/>
      <c r="FXC4" s="606"/>
      <c r="FXD4" s="606"/>
      <c r="FXE4" s="606"/>
      <c r="FXF4" s="606"/>
      <c r="FXG4" s="606"/>
      <c r="FXH4" s="606"/>
      <c r="FXI4" s="606"/>
      <c r="FXJ4" s="606"/>
      <c r="FXK4" s="606"/>
      <c r="FXL4" s="606"/>
      <c r="FXM4" s="606"/>
      <c r="FXN4" s="606"/>
      <c r="FXO4" s="606"/>
      <c r="FXP4" s="606"/>
      <c r="FXQ4" s="606"/>
      <c r="FXR4" s="606"/>
      <c r="FXS4" s="606"/>
      <c r="FXT4" s="606"/>
      <c r="FXU4" s="606"/>
      <c r="FXV4" s="606"/>
      <c r="FXW4" s="606"/>
      <c r="FXX4" s="606"/>
      <c r="FXY4" s="606"/>
      <c r="FXZ4" s="606"/>
      <c r="FYA4" s="606"/>
      <c r="FYB4" s="606"/>
      <c r="FYC4" s="606"/>
      <c r="FYD4" s="606"/>
      <c r="FYE4" s="606"/>
      <c r="FYF4" s="606"/>
      <c r="FYG4" s="606"/>
      <c r="FYH4" s="606"/>
      <c r="FYI4" s="606"/>
      <c r="FYJ4" s="606"/>
      <c r="FYK4" s="606"/>
      <c r="FYL4" s="606"/>
      <c r="FYM4" s="606"/>
      <c r="FYN4" s="606"/>
      <c r="FYO4" s="606"/>
      <c r="FYP4" s="606"/>
      <c r="FYQ4" s="606"/>
      <c r="FYR4" s="606"/>
      <c r="FYS4" s="606"/>
      <c r="FYT4" s="606"/>
      <c r="FYU4" s="606"/>
      <c r="FYV4" s="606"/>
      <c r="FYW4" s="606"/>
      <c r="FYX4" s="606"/>
      <c r="FYY4" s="606"/>
      <c r="FYZ4" s="606"/>
      <c r="FZA4" s="606"/>
      <c r="FZB4" s="606"/>
      <c r="FZC4" s="606"/>
      <c r="FZD4" s="606"/>
      <c r="FZE4" s="606"/>
      <c r="FZF4" s="606"/>
      <c r="FZG4" s="606"/>
      <c r="FZH4" s="606"/>
      <c r="FZI4" s="606"/>
      <c r="FZJ4" s="606"/>
      <c r="FZK4" s="606"/>
      <c r="FZL4" s="606"/>
      <c r="FZM4" s="606"/>
      <c r="FZN4" s="606"/>
      <c r="FZO4" s="606"/>
      <c r="FZP4" s="606"/>
      <c r="FZQ4" s="606"/>
      <c r="FZR4" s="606"/>
      <c r="FZS4" s="606"/>
      <c r="FZT4" s="606"/>
      <c r="FZU4" s="606"/>
      <c r="FZV4" s="606"/>
      <c r="FZW4" s="606"/>
      <c r="FZX4" s="606"/>
      <c r="FZY4" s="606"/>
      <c r="FZZ4" s="606"/>
      <c r="GAA4" s="606"/>
      <c r="GAB4" s="606"/>
      <c r="GAC4" s="606"/>
      <c r="GAD4" s="606"/>
      <c r="GAE4" s="606"/>
      <c r="GAF4" s="606"/>
      <c r="GAG4" s="606"/>
      <c r="GAH4" s="606"/>
      <c r="GAI4" s="606"/>
      <c r="GAJ4" s="606"/>
      <c r="GAK4" s="606"/>
      <c r="GAL4" s="606"/>
      <c r="GAM4" s="606"/>
      <c r="GAN4" s="606"/>
      <c r="GAO4" s="606"/>
      <c r="GAP4" s="606"/>
      <c r="GAQ4" s="606"/>
      <c r="GAR4" s="606"/>
      <c r="GAS4" s="606"/>
      <c r="GAT4" s="606"/>
      <c r="GAU4" s="606"/>
      <c r="GAV4" s="606"/>
      <c r="GAW4" s="606"/>
      <c r="GAX4" s="606"/>
      <c r="GAY4" s="606"/>
      <c r="GAZ4" s="606"/>
      <c r="GBA4" s="606"/>
      <c r="GBB4" s="606"/>
      <c r="GBC4" s="606"/>
      <c r="GBD4" s="606"/>
      <c r="GBE4" s="606"/>
      <c r="GBF4" s="606"/>
      <c r="GBG4" s="606"/>
      <c r="GBH4" s="606"/>
      <c r="GBI4" s="606"/>
      <c r="GBJ4" s="606"/>
      <c r="GBK4" s="606"/>
      <c r="GBL4" s="606"/>
      <c r="GBM4" s="606"/>
      <c r="GBN4" s="606"/>
      <c r="GBO4" s="606"/>
      <c r="GBP4" s="606"/>
      <c r="GBQ4" s="606"/>
      <c r="GBR4" s="606"/>
      <c r="GBS4" s="606"/>
      <c r="GBT4" s="606"/>
      <c r="GBU4" s="606"/>
      <c r="GBV4" s="606"/>
      <c r="GBW4" s="606"/>
      <c r="GBX4" s="606"/>
      <c r="GBY4" s="606"/>
      <c r="GBZ4" s="606"/>
      <c r="GCA4" s="606"/>
      <c r="GCB4" s="606"/>
      <c r="GCC4" s="606"/>
      <c r="GCD4" s="606"/>
      <c r="GCE4" s="606"/>
      <c r="GCF4" s="606"/>
      <c r="GCG4" s="606"/>
      <c r="GCH4" s="606"/>
      <c r="GCI4" s="606"/>
      <c r="GCJ4" s="606"/>
      <c r="GCK4" s="606"/>
      <c r="GCL4" s="606"/>
      <c r="GCM4" s="606"/>
      <c r="GCN4" s="606"/>
      <c r="GCO4" s="606"/>
      <c r="GCP4" s="606"/>
      <c r="GCQ4" s="606"/>
      <c r="GCR4" s="606"/>
      <c r="GCS4" s="606"/>
      <c r="GCT4" s="606"/>
      <c r="GCU4" s="606"/>
      <c r="GCV4" s="606"/>
      <c r="GCW4" s="606"/>
      <c r="GCX4" s="606"/>
      <c r="GCY4" s="606"/>
      <c r="GCZ4" s="606"/>
      <c r="GDA4" s="606"/>
      <c r="GDB4" s="606"/>
      <c r="GDC4" s="606"/>
      <c r="GDD4" s="606"/>
      <c r="GDE4" s="606"/>
      <c r="GDF4" s="606"/>
      <c r="GDG4" s="606"/>
      <c r="GDH4" s="606"/>
      <c r="GDI4" s="606"/>
      <c r="GDJ4" s="606"/>
      <c r="GDK4" s="606"/>
      <c r="GDL4" s="606"/>
      <c r="GDM4" s="606"/>
      <c r="GDN4" s="606"/>
      <c r="GDO4" s="606"/>
      <c r="GDP4" s="606"/>
      <c r="GDQ4" s="606"/>
      <c r="GDR4" s="606"/>
      <c r="GDS4" s="606"/>
      <c r="GDT4" s="606"/>
      <c r="GDU4" s="606"/>
      <c r="GDV4" s="606"/>
      <c r="GDW4" s="606"/>
      <c r="GDX4" s="606"/>
      <c r="GDY4" s="606"/>
      <c r="GDZ4" s="606"/>
      <c r="GEA4" s="606"/>
      <c r="GEB4" s="606"/>
      <c r="GEC4" s="606"/>
      <c r="GED4" s="606"/>
      <c r="GEE4" s="606"/>
      <c r="GEF4" s="606"/>
      <c r="GEG4" s="606"/>
      <c r="GEH4" s="606"/>
      <c r="GEI4" s="606"/>
      <c r="GEJ4" s="606"/>
      <c r="GEK4" s="606"/>
      <c r="GEL4" s="606"/>
      <c r="GEM4" s="606"/>
      <c r="GEN4" s="606"/>
      <c r="GEO4" s="606"/>
      <c r="GEP4" s="606"/>
      <c r="GEQ4" s="606"/>
      <c r="GER4" s="606"/>
      <c r="GES4" s="606"/>
      <c r="GET4" s="606"/>
      <c r="GEU4" s="606"/>
      <c r="GEV4" s="606"/>
      <c r="GEW4" s="606"/>
      <c r="GEX4" s="606"/>
      <c r="GEY4" s="606"/>
      <c r="GEZ4" s="606"/>
      <c r="GFA4" s="606"/>
      <c r="GFB4" s="606"/>
      <c r="GFC4" s="606"/>
      <c r="GFD4" s="606"/>
      <c r="GFE4" s="606"/>
      <c r="GFF4" s="606"/>
      <c r="GFG4" s="606"/>
      <c r="GFH4" s="606"/>
      <c r="GFI4" s="606"/>
      <c r="GFJ4" s="606"/>
      <c r="GFK4" s="606"/>
      <c r="GFL4" s="606"/>
      <c r="GFM4" s="606"/>
      <c r="GFN4" s="606"/>
      <c r="GFO4" s="606"/>
      <c r="GFP4" s="606"/>
      <c r="GFQ4" s="606"/>
      <c r="GFR4" s="606"/>
      <c r="GFS4" s="606"/>
      <c r="GFT4" s="606"/>
      <c r="GFU4" s="606"/>
      <c r="GFV4" s="606"/>
      <c r="GFW4" s="606"/>
      <c r="GFX4" s="606"/>
      <c r="GFY4" s="606"/>
      <c r="GFZ4" s="606"/>
      <c r="GGA4" s="606"/>
      <c r="GGB4" s="606"/>
      <c r="GGC4" s="606"/>
      <c r="GGD4" s="606"/>
      <c r="GGE4" s="606"/>
      <c r="GGF4" s="606"/>
      <c r="GGG4" s="606"/>
      <c r="GGH4" s="606"/>
      <c r="GGI4" s="606"/>
      <c r="GGJ4" s="606"/>
      <c r="GGK4" s="606"/>
      <c r="GGL4" s="606"/>
      <c r="GGM4" s="606"/>
      <c r="GGN4" s="606"/>
      <c r="GGO4" s="606"/>
      <c r="GGP4" s="606"/>
      <c r="GGQ4" s="606"/>
      <c r="GGR4" s="606"/>
      <c r="GGS4" s="606"/>
      <c r="GGT4" s="606"/>
      <c r="GGU4" s="606"/>
      <c r="GGV4" s="606"/>
      <c r="GGW4" s="606"/>
      <c r="GGX4" s="606"/>
      <c r="GGY4" s="606"/>
      <c r="GGZ4" s="606"/>
      <c r="GHA4" s="606"/>
      <c r="GHB4" s="606"/>
      <c r="GHC4" s="606"/>
      <c r="GHD4" s="606"/>
      <c r="GHE4" s="606"/>
      <c r="GHF4" s="606"/>
      <c r="GHG4" s="606"/>
      <c r="GHH4" s="606"/>
      <c r="GHI4" s="606"/>
      <c r="GHJ4" s="606"/>
      <c r="GHK4" s="606"/>
      <c r="GHL4" s="606"/>
      <c r="GHM4" s="606"/>
      <c r="GHN4" s="606"/>
      <c r="GHO4" s="606"/>
      <c r="GHP4" s="606"/>
      <c r="GHQ4" s="606"/>
      <c r="GHR4" s="606"/>
      <c r="GHS4" s="606"/>
      <c r="GHT4" s="606"/>
      <c r="GHU4" s="606"/>
      <c r="GHV4" s="606"/>
      <c r="GHW4" s="606"/>
      <c r="GHX4" s="606"/>
      <c r="GHY4" s="606"/>
      <c r="GHZ4" s="606"/>
      <c r="GIA4" s="606"/>
      <c r="GIB4" s="606"/>
      <c r="GIC4" s="606"/>
      <c r="GID4" s="606"/>
      <c r="GIE4" s="606"/>
      <c r="GIF4" s="606"/>
      <c r="GIG4" s="606"/>
      <c r="GIH4" s="606"/>
      <c r="GII4" s="606"/>
      <c r="GIJ4" s="606"/>
      <c r="GIK4" s="606"/>
      <c r="GIL4" s="606"/>
      <c r="GIM4" s="606"/>
      <c r="GIN4" s="606"/>
      <c r="GIO4" s="606"/>
      <c r="GIP4" s="606"/>
      <c r="GIQ4" s="606"/>
      <c r="GIR4" s="606"/>
      <c r="GIS4" s="606"/>
      <c r="GIT4" s="606"/>
      <c r="GIU4" s="606"/>
      <c r="GIV4" s="606"/>
      <c r="GIW4" s="606"/>
      <c r="GIX4" s="606"/>
      <c r="GIY4" s="606"/>
      <c r="GIZ4" s="606"/>
      <c r="GJA4" s="606"/>
      <c r="GJB4" s="606"/>
      <c r="GJC4" s="606"/>
      <c r="GJD4" s="606"/>
      <c r="GJE4" s="606"/>
      <c r="GJF4" s="606"/>
      <c r="GJG4" s="606"/>
      <c r="GJH4" s="606"/>
      <c r="GJI4" s="606"/>
      <c r="GJJ4" s="606"/>
      <c r="GJK4" s="606"/>
      <c r="GJL4" s="606"/>
      <c r="GJM4" s="606"/>
      <c r="GJN4" s="606"/>
      <c r="GJO4" s="606"/>
      <c r="GJP4" s="606"/>
      <c r="GJQ4" s="606"/>
      <c r="GJR4" s="606"/>
      <c r="GJS4" s="606"/>
      <c r="GJT4" s="606"/>
      <c r="GJU4" s="606"/>
      <c r="GJV4" s="606"/>
      <c r="GJW4" s="606"/>
      <c r="GJX4" s="606"/>
      <c r="GJY4" s="606"/>
      <c r="GJZ4" s="606"/>
      <c r="GKA4" s="606"/>
      <c r="GKB4" s="606"/>
      <c r="GKC4" s="606"/>
      <c r="GKD4" s="606"/>
      <c r="GKE4" s="606"/>
      <c r="GKF4" s="606"/>
      <c r="GKG4" s="606"/>
      <c r="GKH4" s="606"/>
      <c r="GKI4" s="606"/>
      <c r="GKJ4" s="606"/>
      <c r="GKK4" s="606"/>
      <c r="GKL4" s="606"/>
      <c r="GKM4" s="606"/>
      <c r="GKN4" s="606"/>
      <c r="GKO4" s="606"/>
      <c r="GKP4" s="606"/>
      <c r="GKQ4" s="606"/>
      <c r="GKR4" s="606"/>
      <c r="GKS4" s="606"/>
      <c r="GKT4" s="606"/>
      <c r="GKU4" s="606"/>
      <c r="GKV4" s="606"/>
      <c r="GKW4" s="606"/>
      <c r="GKX4" s="606"/>
      <c r="GKY4" s="606"/>
      <c r="GKZ4" s="606"/>
      <c r="GLA4" s="606"/>
      <c r="GLB4" s="606"/>
      <c r="GLC4" s="606"/>
      <c r="GLD4" s="606"/>
      <c r="GLE4" s="606"/>
      <c r="GLF4" s="606"/>
      <c r="GLG4" s="606"/>
      <c r="GLH4" s="606"/>
      <c r="GLI4" s="606"/>
      <c r="GLJ4" s="606"/>
      <c r="GLK4" s="606"/>
      <c r="GLL4" s="606"/>
      <c r="GLM4" s="606"/>
      <c r="GLN4" s="606"/>
      <c r="GLO4" s="606"/>
      <c r="GLP4" s="606"/>
      <c r="GLQ4" s="606"/>
      <c r="GLR4" s="606"/>
      <c r="GLS4" s="606"/>
      <c r="GLT4" s="606"/>
      <c r="GLU4" s="606"/>
      <c r="GLV4" s="606"/>
      <c r="GLW4" s="606"/>
      <c r="GLX4" s="606"/>
      <c r="GLY4" s="606"/>
      <c r="GLZ4" s="606"/>
      <c r="GMA4" s="606"/>
      <c r="GMB4" s="606"/>
      <c r="GMC4" s="606"/>
      <c r="GMD4" s="606"/>
      <c r="GME4" s="606"/>
      <c r="GMF4" s="606"/>
      <c r="GMG4" s="606"/>
      <c r="GMH4" s="606"/>
      <c r="GMI4" s="606"/>
      <c r="GMJ4" s="606"/>
      <c r="GMK4" s="606"/>
      <c r="GML4" s="606"/>
      <c r="GMM4" s="606"/>
      <c r="GMN4" s="606"/>
      <c r="GMO4" s="606"/>
      <c r="GMP4" s="606"/>
      <c r="GMQ4" s="606"/>
      <c r="GMR4" s="606"/>
      <c r="GMS4" s="606"/>
      <c r="GMT4" s="606"/>
      <c r="GMU4" s="606"/>
      <c r="GMV4" s="606"/>
      <c r="GMW4" s="606"/>
      <c r="GMX4" s="606"/>
      <c r="GMY4" s="606"/>
      <c r="GMZ4" s="606"/>
      <c r="GNA4" s="606"/>
      <c r="GNB4" s="606"/>
      <c r="GNC4" s="606"/>
      <c r="GND4" s="606"/>
      <c r="GNE4" s="606"/>
      <c r="GNF4" s="606"/>
      <c r="GNG4" s="606"/>
      <c r="GNH4" s="606"/>
      <c r="GNI4" s="606"/>
      <c r="GNJ4" s="606"/>
      <c r="GNK4" s="606"/>
      <c r="GNL4" s="606"/>
      <c r="GNM4" s="606"/>
      <c r="GNN4" s="606"/>
      <c r="GNO4" s="606"/>
      <c r="GNP4" s="606"/>
      <c r="GNQ4" s="606"/>
      <c r="GNR4" s="606"/>
      <c r="GNS4" s="606"/>
      <c r="GNT4" s="606"/>
      <c r="GNU4" s="606"/>
      <c r="GNV4" s="606"/>
      <c r="GNW4" s="606"/>
      <c r="GNX4" s="606"/>
      <c r="GNY4" s="606"/>
      <c r="GNZ4" s="606"/>
      <c r="GOA4" s="606"/>
      <c r="GOB4" s="606"/>
      <c r="GOC4" s="606"/>
      <c r="GOD4" s="606"/>
      <c r="GOE4" s="606"/>
      <c r="GOF4" s="606"/>
      <c r="GOG4" s="606"/>
      <c r="GOH4" s="606"/>
      <c r="GOI4" s="606"/>
      <c r="GOJ4" s="606"/>
      <c r="GOK4" s="606"/>
      <c r="GOL4" s="606"/>
      <c r="GOM4" s="606"/>
      <c r="GON4" s="606"/>
      <c r="GOO4" s="606"/>
      <c r="GOP4" s="606"/>
      <c r="GOQ4" s="606"/>
      <c r="GOR4" s="606"/>
      <c r="GOS4" s="606"/>
      <c r="GOT4" s="606"/>
      <c r="GOU4" s="606"/>
      <c r="GOV4" s="606"/>
      <c r="GOW4" s="606"/>
      <c r="GOX4" s="606"/>
      <c r="GOY4" s="606"/>
      <c r="GOZ4" s="606"/>
      <c r="GPA4" s="606"/>
      <c r="GPB4" s="606"/>
      <c r="GPC4" s="606"/>
      <c r="GPD4" s="606"/>
      <c r="GPE4" s="606"/>
      <c r="GPF4" s="606"/>
      <c r="GPG4" s="606"/>
      <c r="GPH4" s="606"/>
      <c r="GPI4" s="606"/>
      <c r="GPJ4" s="606"/>
      <c r="GPK4" s="606"/>
      <c r="GPL4" s="606"/>
      <c r="GPM4" s="606"/>
      <c r="GPN4" s="606"/>
      <c r="GPO4" s="606"/>
      <c r="GPP4" s="606"/>
      <c r="GPQ4" s="606"/>
      <c r="GPR4" s="606"/>
      <c r="GPS4" s="606"/>
      <c r="GPT4" s="606"/>
      <c r="GPU4" s="606"/>
      <c r="GPV4" s="606"/>
      <c r="GPW4" s="606"/>
      <c r="GPX4" s="606"/>
      <c r="GPY4" s="606"/>
      <c r="GPZ4" s="606"/>
      <c r="GQA4" s="606"/>
      <c r="GQB4" s="606"/>
      <c r="GQC4" s="606"/>
      <c r="GQD4" s="606"/>
      <c r="GQE4" s="606"/>
      <c r="GQF4" s="606"/>
      <c r="GQG4" s="606"/>
      <c r="GQH4" s="606"/>
      <c r="GQI4" s="606"/>
      <c r="GQJ4" s="606"/>
      <c r="GQK4" s="606"/>
      <c r="GQL4" s="606"/>
      <c r="GQM4" s="606"/>
      <c r="GQN4" s="606"/>
      <c r="GQO4" s="606"/>
      <c r="GQP4" s="606"/>
      <c r="GQQ4" s="606"/>
      <c r="GQR4" s="606"/>
      <c r="GQS4" s="606"/>
      <c r="GQT4" s="606"/>
      <c r="GQU4" s="606"/>
      <c r="GQV4" s="606"/>
      <c r="GQW4" s="606"/>
      <c r="GQX4" s="606"/>
      <c r="GQY4" s="606"/>
      <c r="GQZ4" s="606"/>
      <c r="GRA4" s="606"/>
      <c r="GRB4" s="606"/>
      <c r="GRC4" s="606"/>
      <c r="GRD4" s="606"/>
      <c r="GRE4" s="606"/>
      <c r="GRF4" s="606"/>
      <c r="GRG4" s="606"/>
      <c r="GRH4" s="606"/>
      <c r="GRI4" s="606"/>
      <c r="GRJ4" s="606"/>
      <c r="GRK4" s="606"/>
      <c r="GRL4" s="606"/>
      <c r="GRM4" s="606"/>
      <c r="GRN4" s="606"/>
      <c r="GRO4" s="606"/>
      <c r="GRP4" s="606"/>
      <c r="GRQ4" s="606"/>
      <c r="GRR4" s="606"/>
      <c r="GRS4" s="606"/>
      <c r="GRT4" s="606"/>
      <c r="GRU4" s="606"/>
      <c r="GRV4" s="606"/>
      <c r="GRW4" s="606"/>
      <c r="GRX4" s="606"/>
      <c r="GRY4" s="606"/>
      <c r="GRZ4" s="606"/>
      <c r="GSA4" s="606"/>
      <c r="GSB4" s="606"/>
      <c r="GSC4" s="606"/>
      <c r="GSD4" s="606"/>
      <c r="GSE4" s="606"/>
      <c r="GSF4" s="606"/>
      <c r="GSG4" s="606"/>
      <c r="GSH4" s="606"/>
      <c r="GSI4" s="606"/>
      <c r="GSJ4" s="606"/>
      <c r="GSK4" s="606"/>
      <c r="GSL4" s="606"/>
      <c r="GSM4" s="606"/>
      <c r="GSN4" s="606"/>
      <c r="GSO4" s="606"/>
      <c r="GSP4" s="606"/>
      <c r="GSQ4" s="606"/>
      <c r="GSR4" s="606"/>
      <c r="GSS4" s="606"/>
      <c r="GST4" s="606"/>
      <c r="GSU4" s="606"/>
      <c r="GSV4" s="606"/>
      <c r="GSW4" s="606"/>
      <c r="GSX4" s="606"/>
      <c r="GSY4" s="606"/>
      <c r="GSZ4" s="606"/>
      <c r="GTA4" s="606"/>
      <c r="GTB4" s="606"/>
      <c r="GTC4" s="606"/>
      <c r="GTD4" s="606"/>
      <c r="GTE4" s="606"/>
      <c r="GTF4" s="606"/>
      <c r="GTG4" s="606"/>
      <c r="GTH4" s="606"/>
      <c r="GTI4" s="606"/>
      <c r="GTJ4" s="606"/>
      <c r="GTK4" s="606"/>
      <c r="GTL4" s="606"/>
      <c r="GTM4" s="606"/>
      <c r="GTN4" s="606"/>
      <c r="GTO4" s="606"/>
      <c r="GTP4" s="606"/>
      <c r="GTQ4" s="606"/>
      <c r="GTR4" s="606"/>
      <c r="GTS4" s="606"/>
      <c r="GTT4" s="606"/>
      <c r="GTU4" s="606"/>
      <c r="GTV4" s="606"/>
      <c r="GTW4" s="606"/>
      <c r="GTX4" s="606"/>
      <c r="GTY4" s="606"/>
      <c r="GTZ4" s="606"/>
      <c r="GUA4" s="606"/>
      <c r="GUB4" s="606"/>
      <c r="GUC4" s="606"/>
      <c r="GUD4" s="606"/>
      <c r="GUE4" s="606"/>
      <c r="GUF4" s="606"/>
      <c r="GUG4" s="606"/>
      <c r="GUH4" s="606"/>
      <c r="GUI4" s="606"/>
      <c r="GUJ4" s="606"/>
      <c r="GUK4" s="606"/>
      <c r="GUL4" s="606"/>
      <c r="GUM4" s="606"/>
      <c r="GUN4" s="606"/>
      <c r="GUO4" s="606"/>
      <c r="GUP4" s="606"/>
      <c r="GUQ4" s="606"/>
      <c r="GUR4" s="606"/>
      <c r="GUS4" s="606"/>
      <c r="GUT4" s="606"/>
      <c r="GUU4" s="606"/>
      <c r="GUV4" s="606"/>
      <c r="GUW4" s="606"/>
      <c r="GUX4" s="606"/>
      <c r="GUY4" s="606"/>
      <c r="GUZ4" s="606"/>
      <c r="GVA4" s="606"/>
      <c r="GVB4" s="606"/>
      <c r="GVC4" s="606"/>
      <c r="GVD4" s="606"/>
      <c r="GVE4" s="606"/>
      <c r="GVF4" s="606"/>
      <c r="GVG4" s="606"/>
      <c r="GVH4" s="606"/>
      <c r="GVI4" s="606"/>
      <c r="GVJ4" s="606"/>
      <c r="GVK4" s="606"/>
      <c r="GVL4" s="606"/>
      <c r="GVM4" s="606"/>
      <c r="GVN4" s="606"/>
      <c r="GVO4" s="606"/>
      <c r="GVP4" s="606"/>
      <c r="GVQ4" s="606"/>
      <c r="GVR4" s="606"/>
      <c r="GVS4" s="606"/>
      <c r="GVT4" s="606"/>
      <c r="GVU4" s="606"/>
      <c r="GVV4" s="606"/>
      <c r="GVW4" s="606"/>
      <c r="GVX4" s="606"/>
      <c r="GVY4" s="606"/>
      <c r="GVZ4" s="606"/>
      <c r="GWA4" s="606"/>
      <c r="GWB4" s="606"/>
      <c r="GWC4" s="606"/>
      <c r="GWD4" s="606"/>
      <c r="GWE4" s="606"/>
      <c r="GWF4" s="606"/>
      <c r="GWG4" s="606"/>
      <c r="GWH4" s="606"/>
      <c r="GWI4" s="606"/>
      <c r="GWJ4" s="606"/>
      <c r="GWK4" s="606"/>
      <c r="GWL4" s="606"/>
      <c r="GWM4" s="606"/>
      <c r="GWN4" s="606"/>
      <c r="GWO4" s="606"/>
      <c r="GWP4" s="606"/>
      <c r="GWQ4" s="606"/>
      <c r="GWR4" s="606"/>
      <c r="GWS4" s="606"/>
      <c r="GWT4" s="606"/>
      <c r="GWU4" s="606"/>
      <c r="GWV4" s="606"/>
      <c r="GWW4" s="606"/>
      <c r="GWX4" s="606"/>
      <c r="GWY4" s="606"/>
      <c r="GWZ4" s="606"/>
      <c r="GXA4" s="606"/>
      <c r="GXB4" s="606"/>
      <c r="GXC4" s="606"/>
      <c r="GXD4" s="606"/>
      <c r="GXE4" s="606"/>
      <c r="GXF4" s="606"/>
      <c r="GXG4" s="606"/>
      <c r="GXH4" s="606"/>
      <c r="GXI4" s="606"/>
      <c r="GXJ4" s="606"/>
      <c r="GXK4" s="606"/>
      <c r="GXL4" s="606"/>
      <c r="GXM4" s="606"/>
      <c r="GXN4" s="606"/>
      <c r="GXO4" s="606"/>
      <c r="GXP4" s="606"/>
      <c r="GXQ4" s="606"/>
      <c r="GXR4" s="606"/>
      <c r="GXS4" s="606"/>
      <c r="GXT4" s="606"/>
      <c r="GXU4" s="606"/>
      <c r="GXV4" s="606"/>
      <c r="GXW4" s="606"/>
      <c r="GXX4" s="606"/>
      <c r="GXY4" s="606"/>
      <c r="GXZ4" s="606"/>
      <c r="GYA4" s="606"/>
      <c r="GYB4" s="606"/>
      <c r="GYC4" s="606"/>
      <c r="GYD4" s="606"/>
      <c r="GYE4" s="606"/>
      <c r="GYF4" s="606"/>
      <c r="GYG4" s="606"/>
      <c r="GYH4" s="606"/>
      <c r="GYI4" s="606"/>
      <c r="GYJ4" s="606"/>
      <c r="GYK4" s="606"/>
      <c r="GYL4" s="606"/>
      <c r="GYM4" s="606"/>
      <c r="GYN4" s="606"/>
      <c r="GYO4" s="606"/>
      <c r="GYP4" s="606"/>
      <c r="GYQ4" s="606"/>
      <c r="GYR4" s="606"/>
      <c r="GYS4" s="606"/>
      <c r="GYT4" s="606"/>
      <c r="GYU4" s="606"/>
      <c r="GYV4" s="606"/>
      <c r="GYW4" s="606"/>
      <c r="GYX4" s="606"/>
      <c r="GYY4" s="606"/>
      <c r="GYZ4" s="606"/>
      <c r="GZA4" s="606"/>
      <c r="GZB4" s="606"/>
      <c r="GZC4" s="606"/>
      <c r="GZD4" s="606"/>
      <c r="GZE4" s="606"/>
      <c r="GZF4" s="606"/>
      <c r="GZG4" s="606"/>
      <c r="GZH4" s="606"/>
      <c r="GZI4" s="606"/>
      <c r="GZJ4" s="606"/>
      <c r="GZK4" s="606"/>
      <c r="GZL4" s="606"/>
      <c r="GZM4" s="606"/>
      <c r="GZN4" s="606"/>
      <c r="GZO4" s="606"/>
      <c r="GZP4" s="606"/>
      <c r="GZQ4" s="606"/>
      <c r="GZR4" s="606"/>
      <c r="GZS4" s="606"/>
      <c r="GZT4" s="606"/>
      <c r="GZU4" s="606"/>
      <c r="GZV4" s="606"/>
      <c r="GZW4" s="606"/>
      <c r="GZX4" s="606"/>
      <c r="GZY4" s="606"/>
      <c r="GZZ4" s="606"/>
      <c r="HAA4" s="606"/>
      <c r="HAB4" s="606"/>
      <c r="HAC4" s="606"/>
      <c r="HAD4" s="606"/>
      <c r="HAE4" s="606"/>
      <c r="HAF4" s="606"/>
      <c r="HAG4" s="606"/>
      <c r="HAH4" s="606"/>
      <c r="HAI4" s="606"/>
      <c r="HAJ4" s="606"/>
      <c r="HAK4" s="606"/>
      <c r="HAL4" s="606"/>
      <c r="HAM4" s="606"/>
      <c r="HAN4" s="606"/>
      <c r="HAO4" s="606"/>
      <c r="HAP4" s="606"/>
      <c r="HAQ4" s="606"/>
      <c r="HAR4" s="606"/>
      <c r="HAS4" s="606"/>
      <c r="HAT4" s="606"/>
      <c r="HAU4" s="606"/>
      <c r="HAV4" s="606"/>
      <c r="HAW4" s="606"/>
      <c r="HAX4" s="606"/>
      <c r="HAY4" s="606"/>
      <c r="HAZ4" s="606"/>
      <c r="HBA4" s="606"/>
      <c r="HBB4" s="606"/>
      <c r="HBC4" s="606"/>
      <c r="HBD4" s="606"/>
      <c r="HBE4" s="606"/>
      <c r="HBF4" s="606"/>
      <c r="HBG4" s="606"/>
      <c r="HBH4" s="606"/>
      <c r="HBI4" s="606"/>
      <c r="HBJ4" s="606"/>
      <c r="HBK4" s="606"/>
      <c r="HBL4" s="606"/>
      <c r="HBM4" s="606"/>
      <c r="HBN4" s="606"/>
      <c r="HBO4" s="606"/>
      <c r="HBP4" s="606"/>
      <c r="HBQ4" s="606"/>
      <c r="HBR4" s="606"/>
      <c r="HBS4" s="606"/>
      <c r="HBT4" s="606"/>
      <c r="HBU4" s="606"/>
      <c r="HBV4" s="606"/>
      <c r="HBW4" s="606"/>
      <c r="HBX4" s="606"/>
      <c r="HBY4" s="606"/>
      <c r="HBZ4" s="606"/>
      <c r="HCA4" s="606"/>
      <c r="HCB4" s="606"/>
      <c r="HCC4" s="606"/>
      <c r="HCD4" s="606"/>
      <c r="HCE4" s="606"/>
      <c r="HCF4" s="606"/>
      <c r="HCG4" s="606"/>
      <c r="HCH4" s="606"/>
      <c r="HCI4" s="606"/>
      <c r="HCJ4" s="606"/>
      <c r="HCK4" s="606"/>
      <c r="HCL4" s="606"/>
      <c r="HCM4" s="606"/>
      <c r="HCN4" s="606"/>
      <c r="HCO4" s="606"/>
      <c r="HCP4" s="606"/>
      <c r="HCQ4" s="606"/>
      <c r="HCR4" s="606"/>
      <c r="HCS4" s="606"/>
      <c r="HCT4" s="606"/>
      <c r="HCU4" s="606"/>
      <c r="HCV4" s="606"/>
      <c r="HCW4" s="606"/>
      <c r="HCX4" s="606"/>
      <c r="HCY4" s="606"/>
      <c r="HCZ4" s="606"/>
      <c r="HDA4" s="606"/>
      <c r="HDB4" s="606"/>
      <c r="HDC4" s="606"/>
      <c r="HDD4" s="606"/>
      <c r="HDE4" s="606"/>
      <c r="HDF4" s="606"/>
      <c r="HDG4" s="606"/>
      <c r="HDH4" s="606"/>
      <c r="HDI4" s="606"/>
      <c r="HDJ4" s="606"/>
      <c r="HDK4" s="606"/>
      <c r="HDL4" s="606"/>
      <c r="HDM4" s="606"/>
      <c r="HDN4" s="606"/>
      <c r="HDO4" s="606"/>
      <c r="HDP4" s="606"/>
      <c r="HDQ4" s="606"/>
      <c r="HDR4" s="606"/>
      <c r="HDS4" s="606"/>
      <c r="HDT4" s="606"/>
      <c r="HDU4" s="606"/>
      <c r="HDV4" s="606"/>
      <c r="HDW4" s="606"/>
      <c r="HDX4" s="606"/>
      <c r="HDY4" s="606"/>
      <c r="HDZ4" s="606"/>
      <c r="HEA4" s="606"/>
      <c r="HEB4" s="606"/>
      <c r="HEC4" s="606"/>
      <c r="HED4" s="606"/>
      <c r="HEE4" s="606"/>
      <c r="HEF4" s="606"/>
      <c r="HEG4" s="606"/>
      <c r="HEH4" s="606"/>
      <c r="HEI4" s="606"/>
      <c r="HEJ4" s="606"/>
      <c r="HEK4" s="606"/>
      <c r="HEL4" s="606"/>
      <c r="HEM4" s="606"/>
      <c r="HEN4" s="606"/>
      <c r="HEO4" s="606"/>
      <c r="HEP4" s="606"/>
      <c r="HEQ4" s="606"/>
      <c r="HER4" s="606"/>
      <c r="HES4" s="606"/>
      <c r="HET4" s="606"/>
      <c r="HEU4" s="606"/>
      <c r="HEV4" s="606"/>
      <c r="HEW4" s="606"/>
      <c r="HEX4" s="606"/>
      <c r="HEY4" s="606"/>
      <c r="HEZ4" s="606"/>
      <c r="HFA4" s="606"/>
      <c r="HFB4" s="606"/>
      <c r="HFC4" s="606"/>
      <c r="HFD4" s="606"/>
      <c r="HFE4" s="606"/>
      <c r="HFF4" s="606"/>
      <c r="HFG4" s="606"/>
      <c r="HFH4" s="606"/>
      <c r="HFI4" s="606"/>
      <c r="HFJ4" s="606"/>
      <c r="HFK4" s="606"/>
      <c r="HFL4" s="606"/>
      <c r="HFM4" s="606"/>
      <c r="HFN4" s="606"/>
      <c r="HFO4" s="606"/>
      <c r="HFP4" s="606"/>
      <c r="HFQ4" s="606"/>
      <c r="HFR4" s="606"/>
      <c r="HFS4" s="606"/>
      <c r="HFT4" s="606"/>
      <c r="HFU4" s="606"/>
      <c r="HFV4" s="606"/>
      <c r="HFW4" s="606"/>
      <c r="HFX4" s="606"/>
      <c r="HFY4" s="606"/>
      <c r="HFZ4" s="606"/>
      <c r="HGA4" s="606"/>
      <c r="HGB4" s="606"/>
      <c r="HGC4" s="606"/>
      <c r="HGD4" s="606"/>
      <c r="HGE4" s="606"/>
      <c r="HGF4" s="606"/>
      <c r="HGG4" s="606"/>
      <c r="HGH4" s="606"/>
      <c r="HGI4" s="606"/>
      <c r="HGJ4" s="606"/>
      <c r="HGK4" s="606"/>
      <c r="HGL4" s="606"/>
      <c r="HGM4" s="606"/>
      <c r="HGN4" s="606"/>
      <c r="HGO4" s="606"/>
      <c r="HGP4" s="606"/>
      <c r="HGQ4" s="606"/>
      <c r="HGR4" s="606"/>
      <c r="HGS4" s="606"/>
      <c r="HGT4" s="606"/>
      <c r="HGU4" s="606"/>
      <c r="HGV4" s="606"/>
      <c r="HGW4" s="606"/>
      <c r="HGX4" s="606"/>
      <c r="HGY4" s="606"/>
      <c r="HGZ4" s="606"/>
      <c r="HHA4" s="606"/>
      <c r="HHB4" s="606"/>
      <c r="HHC4" s="606"/>
      <c r="HHD4" s="606"/>
      <c r="HHE4" s="606"/>
      <c r="HHF4" s="606"/>
      <c r="HHG4" s="606"/>
      <c r="HHH4" s="606"/>
      <c r="HHI4" s="606"/>
      <c r="HHJ4" s="606"/>
      <c r="HHK4" s="606"/>
      <c r="HHL4" s="606"/>
      <c r="HHM4" s="606"/>
      <c r="HHN4" s="606"/>
      <c r="HHO4" s="606"/>
      <c r="HHP4" s="606"/>
      <c r="HHQ4" s="606"/>
      <c r="HHR4" s="606"/>
      <c r="HHS4" s="606"/>
      <c r="HHT4" s="606"/>
      <c r="HHU4" s="606"/>
      <c r="HHV4" s="606"/>
      <c r="HHW4" s="606"/>
      <c r="HHX4" s="606"/>
      <c r="HHY4" s="606"/>
      <c r="HHZ4" s="606"/>
      <c r="HIA4" s="606"/>
      <c r="HIB4" s="606"/>
      <c r="HIC4" s="606"/>
      <c r="HID4" s="606"/>
      <c r="HIE4" s="606"/>
      <c r="HIF4" s="606"/>
      <c r="HIG4" s="606"/>
      <c r="HIH4" s="606"/>
      <c r="HII4" s="606"/>
      <c r="HIJ4" s="606"/>
      <c r="HIK4" s="606"/>
      <c r="HIL4" s="606"/>
      <c r="HIM4" s="606"/>
      <c r="HIN4" s="606"/>
      <c r="HIO4" s="606"/>
      <c r="HIP4" s="606"/>
      <c r="HIQ4" s="606"/>
      <c r="HIR4" s="606"/>
      <c r="HIS4" s="606"/>
      <c r="HIT4" s="606"/>
      <c r="HIU4" s="606"/>
      <c r="HIV4" s="606"/>
      <c r="HIW4" s="606"/>
      <c r="HIX4" s="606"/>
      <c r="HIY4" s="606"/>
      <c r="HIZ4" s="606"/>
      <c r="HJA4" s="606"/>
      <c r="HJB4" s="606"/>
      <c r="HJC4" s="606"/>
      <c r="HJD4" s="606"/>
      <c r="HJE4" s="606"/>
      <c r="HJF4" s="606"/>
      <c r="HJG4" s="606"/>
      <c r="HJH4" s="606"/>
      <c r="HJI4" s="606"/>
      <c r="HJJ4" s="606"/>
      <c r="HJK4" s="606"/>
      <c r="HJL4" s="606"/>
      <c r="HJM4" s="606"/>
      <c r="HJN4" s="606"/>
      <c r="HJO4" s="606"/>
      <c r="HJP4" s="606"/>
      <c r="HJQ4" s="606"/>
      <c r="HJR4" s="606"/>
      <c r="HJS4" s="606"/>
      <c r="HJT4" s="606"/>
      <c r="HJU4" s="606"/>
      <c r="HJV4" s="606"/>
      <c r="HJW4" s="606"/>
      <c r="HJX4" s="606"/>
      <c r="HJY4" s="606"/>
      <c r="HJZ4" s="606"/>
      <c r="HKA4" s="606"/>
      <c r="HKB4" s="606"/>
      <c r="HKC4" s="606"/>
      <c r="HKD4" s="606"/>
      <c r="HKE4" s="606"/>
      <c r="HKF4" s="606"/>
      <c r="HKG4" s="606"/>
      <c r="HKH4" s="606"/>
      <c r="HKI4" s="606"/>
      <c r="HKJ4" s="606"/>
      <c r="HKK4" s="606"/>
      <c r="HKL4" s="606"/>
      <c r="HKM4" s="606"/>
      <c r="HKN4" s="606"/>
      <c r="HKO4" s="606"/>
      <c r="HKP4" s="606"/>
      <c r="HKQ4" s="606"/>
      <c r="HKR4" s="606"/>
      <c r="HKS4" s="606"/>
      <c r="HKT4" s="606"/>
      <c r="HKU4" s="606"/>
      <c r="HKV4" s="606"/>
      <c r="HKW4" s="606"/>
      <c r="HKX4" s="606"/>
      <c r="HKY4" s="606"/>
      <c r="HKZ4" s="606"/>
      <c r="HLA4" s="606"/>
      <c r="HLB4" s="606"/>
      <c r="HLC4" s="606"/>
      <c r="HLD4" s="606"/>
      <c r="HLE4" s="606"/>
      <c r="HLF4" s="606"/>
      <c r="HLG4" s="606"/>
      <c r="HLH4" s="606"/>
      <c r="HLI4" s="606"/>
      <c r="HLJ4" s="606"/>
      <c r="HLK4" s="606"/>
      <c r="HLL4" s="606"/>
      <c r="HLM4" s="606"/>
      <c r="HLN4" s="606"/>
      <c r="HLO4" s="606"/>
      <c r="HLP4" s="606"/>
      <c r="HLQ4" s="606"/>
      <c r="HLR4" s="606"/>
      <c r="HLS4" s="606"/>
      <c r="HLT4" s="606"/>
      <c r="HLU4" s="606"/>
      <c r="HLV4" s="606"/>
      <c r="HLW4" s="606"/>
      <c r="HLX4" s="606"/>
      <c r="HLY4" s="606"/>
      <c r="HLZ4" s="606"/>
      <c r="HMA4" s="606"/>
      <c r="HMB4" s="606"/>
      <c r="HMC4" s="606"/>
      <c r="HMD4" s="606"/>
      <c r="HME4" s="606"/>
      <c r="HMF4" s="606"/>
      <c r="HMG4" s="606"/>
      <c r="HMH4" s="606"/>
      <c r="HMI4" s="606"/>
      <c r="HMJ4" s="606"/>
      <c r="HMK4" s="606"/>
      <c r="HML4" s="606"/>
      <c r="HMM4" s="606"/>
      <c r="HMN4" s="606"/>
      <c r="HMO4" s="606"/>
      <c r="HMP4" s="606"/>
      <c r="HMQ4" s="606"/>
      <c r="HMR4" s="606"/>
      <c r="HMS4" s="606"/>
      <c r="HMT4" s="606"/>
      <c r="HMU4" s="606"/>
      <c r="HMV4" s="606"/>
      <c r="HMW4" s="606"/>
      <c r="HMX4" s="606"/>
      <c r="HMY4" s="606"/>
      <c r="HMZ4" s="606"/>
      <c r="HNA4" s="606"/>
      <c r="HNB4" s="606"/>
      <c r="HNC4" s="606"/>
      <c r="HND4" s="606"/>
      <c r="HNE4" s="606"/>
      <c r="HNF4" s="606"/>
      <c r="HNG4" s="606"/>
      <c r="HNH4" s="606"/>
      <c r="HNI4" s="606"/>
      <c r="HNJ4" s="606"/>
      <c r="HNK4" s="606"/>
      <c r="HNL4" s="606"/>
      <c r="HNM4" s="606"/>
      <c r="HNN4" s="606"/>
      <c r="HNO4" s="606"/>
      <c r="HNP4" s="606"/>
      <c r="HNQ4" s="606"/>
      <c r="HNR4" s="606"/>
      <c r="HNS4" s="606"/>
      <c r="HNT4" s="606"/>
      <c r="HNU4" s="606"/>
      <c r="HNV4" s="606"/>
      <c r="HNW4" s="606"/>
      <c r="HNX4" s="606"/>
      <c r="HNY4" s="606"/>
      <c r="HNZ4" s="606"/>
      <c r="HOA4" s="606"/>
      <c r="HOB4" s="606"/>
      <c r="HOC4" s="606"/>
      <c r="HOD4" s="606"/>
      <c r="HOE4" s="606"/>
      <c r="HOF4" s="606"/>
      <c r="HOG4" s="606"/>
      <c r="HOH4" s="606"/>
      <c r="HOI4" s="606"/>
      <c r="HOJ4" s="606"/>
      <c r="HOK4" s="606"/>
      <c r="HOL4" s="606"/>
      <c r="HOM4" s="606"/>
      <c r="HON4" s="606"/>
      <c r="HOO4" s="606"/>
      <c r="HOP4" s="606"/>
      <c r="HOQ4" s="606"/>
      <c r="HOR4" s="606"/>
      <c r="HOS4" s="606"/>
      <c r="HOT4" s="606"/>
      <c r="HOU4" s="606"/>
      <c r="HOV4" s="606"/>
      <c r="HOW4" s="606"/>
      <c r="HOX4" s="606"/>
      <c r="HOY4" s="606"/>
      <c r="HOZ4" s="606"/>
      <c r="HPA4" s="606"/>
      <c r="HPB4" s="606"/>
      <c r="HPC4" s="606"/>
      <c r="HPD4" s="606"/>
      <c r="HPE4" s="606"/>
      <c r="HPF4" s="606"/>
      <c r="HPG4" s="606"/>
      <c r="HPH4" s="606"/>
      <c r="HPI4" s="606"/>
      <c r="HPJ4" s="606"/>
      <c r="HPK4" s="606"/>
      <c r="HPL4" s="606"/>
      <c r="HPM4" s="606"/>
      <c r="HPN4" s="606"/>
      <c r="HPO4" s="606"/>
      <c r="HPP4" s="606"/>
      <c r="HPQ4" s="606"/>
      <c r="HPR4" s="606"/>
      <c r="HPS4" s="606"/>
      <c r="HPT4" s="606"/>
      <c r="HPU4" s="606"/>
      <c r="HPV4" s="606"/>
      <c r="HPW4" s="606"/>
      <c r="HPX4" s="606"/>
      <c r="HPY4" s="606"/>
      <c r="HPZ4" s="606"/>
      <c r="HQA4" s="606"/>
      <c r="HQB4" s="606"/>
      <c r="HQC4" s="606"/>
      <c r="HQD4" s="606"/>
      <c r="HQE4" s="606"/>
      <c r="HQF4" s="606"/>
      <c r="HQG4" s="606"/>
      <c r="HQH4" s="606"/>
      <c r="HQI4" s="606"/>
      <c r="HQJ4" s="606"/>
      <c r="HQK4" s="606"/>
      <c r="HQL4" s="606"/>
      <c r="HQM4" s="606"/>
      <c r="HQN4" s="606"/>
      <c r="HQO4" s="606"/>
      <c r="HQP4" s="606"/>
      <c r="HQQ4" s="606"/>
      <c r="HQR4" s="606"/>
      <c r="HQS4" s="606"/>
      <c r="HQT4" s="606"/>
      <c r="HQU4" s="606"/>
      <c r="HQV4" s="606"/>
      <c r="HQW4" s="606"/>
      <c r="HQX4" s="606"/>
      <c r="HQY4" s="606"/>
      <c r="HQZ4" s="606"/>
      <c r="HRA4" s="606"/>
      <c r="HRB4" s="606"/>
      <c r="HRC4" s="606"/>
      <c r="HRD4" s="606"/>
      <c r="HRE4" s="606"/>
      <c r="HRF4" s="606"/>
      <c r="HRG4" s="606"/>
      <c r="HRH4" s="606"/>
      <c r="HRI4" s="606"/>
      <c r="HRJ4" s="606"/>
      <c r="HRK4" s="606"/>
      <c r="HRL4" s="606"/>
      <c r="HRM4" s="606"/>
      <c r="HRN4" s="606"/>
      <c r="HRO4" s="606"/>
      <c r="HRP4" s="606"/>
      <c r="HRQ4" s="606"/>
      <c r="HRR4" s="606"/>
      <c r="HRS4" s="606"/>
      <c r="HRT4" s="606"/>
      <c r="HRU4" s="606"/>
      <c r="HRV4" s="606"/>
      <c r="HRW4" s="606"/>
      <c r="HRX4" s="606"/>
      <c r="HRY4" s="606"/>
      <c r="HRZ4" s="606"/>
      <c r="HSA4" s="606"/>
      <c r="HSB4" s="606"/>
      <c r="HSC4" s="606"/>
      <c r="HSD4" s="606"/>
      <c r="HSE4" s="606"/>
      <c r="HSF4" s="606"/>
      <c r="HSG4" s="606"/>
      <c r="HSH4" s="606"/>
      <c r="HSI4" s="606"/>
      <c r="HSJ4" s="606"/>
      <c r="HSK4" s="606"/>
      <c r="HSL4" s="606"/>
      <c r="HSM4" s="606"/>
      <c r="HSN4" s="606"/>
      <c r="HSO4" s="606"/>
      <c r="HSP4" s="606"/>
      <c r="HSQ4" s="606"/>
      <c r="HSR4" s="606"/>
      <c r="HSS4" s="606"/>
      <c r="HST4" s="606"/>
      <c r="HSU4" s="606"/>
      <c r="HSV4" s="606"/>
      <c r="HSW4" s="606"/>
      <c r="HSX4" s="606"/>
      <c r="HSY4" s="606"/>
      <c r="HSZ4" s="606"/>
      <c r="HTA4" s="606"/>
      <c r="HTB4" s="606"/>
      <c r="HTC4" s="606"/>
      <c r="HTD4" s="606"/>
      <c r="HTE4" s="606"/>
      <c r="HTF4" s="606"/>
      <c r="HTG4" s="606"/>
      <c r="HTH4" s="606"/>
      <c r="HTI4" s="606"/>
      <c r="HTJ4" s="606"/>
      <c r="HTK4" s="606"/>
      <c r="HTL4" s="606"/>
      <c r="HTM4" s="606"/>
      <c r="HTN4" s="606"/>
      <c r="HTO4" s="606"/>
      <c r="HTP4" s="606"/>
      <c r="HTQ4" s="606"/>
      <c r="HTR4" s="606"/>
      <c r="HTS4" s="606"/>
      <c r="HTT4" s="606"/>
      <c r="HTU4" s="606"/>
      <c r="HTV4" s="606"/>
      <c r="HTW4" s="606"/>
      <c r="HTX4" s="606"/>
      <c r="HTY4" s="606"/>
      <c r="HTZ4" s="606"/>
      <c r="HUA4" s="606"/>
      <c r="HUB4" s="606"/>
      <c r="HUC4" s="606"/>
      <c r="HUD4" s="606"/>
      <c r="HUE4" s="606"/>
      <c r="HUF4" s="606"/>
      <c r="HUG4" s="606"/>
      <c r="HUH4" s="606"/>
      <c r="HUI4" s="606"/>
      <c r="HUJ4" s="606"/>
      <c r="HUK4" s="606"/>
      <c r="HUL4" s="606"/>
      <c r="HUM4" s="606"/>
      <c r="HUN4" s="606"/>
      <c r="HUO4" s="606"/>
      <c r="HUP4" s="606"/>
      <c r="HUQ4" s="606"/>
      <c r="HUR4" s="606"/>
      <c r="HUS4" s="606"/>
      <c r="HUT4" s="606"/>
      <c r="HUU4" s="606"/>
      <c r="HUV4" s="606"/>
      <c r="HUW4" s="606"/>
      <c r="HUX4" s="606"/>
      <c r="HUY4" s="606"/>
      <c r="HUZ4" s="606"/>
      <c r="HVA4" s="606"/>
      <c r="HVB4" s="606"/>
      <c r="HVC4" s="606"/>
      <c r="HVD4" s="606"/>
      <c r="HVE4" s="606"/>
      <c r="HVF4" s="606"/>
      <c r="HVG4" s="606"/>
      <c r="HVH4" s="606"/>
      <c r="HVI4" s="606"/>
      <c r="HVJ4" s="606"/>
      <c r="HVK4" s="606"/>
      <c r="HVL4" s="606"/>
      <c r="HVM4" s="606"/>
      <c r="HVN4" s="606"/>
      <c r="HVO4" s="606"/>
      <c r="HVP4" s="606"/>
      <c r="HVQ4" s="606"/>
      <c r="HVR4" s="606"/>
      <c r="HVS4" s="606"/>
      <c r="HVT4" s="606"/>
      <c r="HVU4" s="606"/>
      <c r="HVV4" s="606"/>
      <c r="HVW4" s="606"/>
      <c r="HVX4" s="606"/>
      <c r="HVY4" s="606"/>
      <c r="HVZ4" s="606"/>
      <c r="HWA4" s="606"/>
      <c r="HWB4" s="606"/>
      <c r="HWC4" s="606"/>
      <c r="HWD4" s="606"/>
      <c r="HWE4" s="606"/>
      <c r="HWF4" s="606"/>
      <c r="HWG4" s="606"/>
      <c r="HWH4" s="606"/>
      <c r="HWI4" s="606"/>
      <c r="HWJ4" s="606"/>
      <c r="HWK4" s="606"/>
      <c r="HWL4" s="606"/>
      <c r="HWM4" s="606"/>
      <c r="HWN4" s="606"/>
      <c r="HWO4" s="606"/>
      <c r="HWP4" s="606"/>
      <c r="HWQ4" s="606"/>
      <c r="HWR4" s="606"/>
      <c r="HWS4" s="606"/>
      <c r="HWT4" s="606"/>
      <c r="HWU4" s="606"/>
      <c r="HWV4" s="606"/>
      <c r="HWW4" s="606"/>
      <c r="HWX4" s="606"/>
      <c r="HWY4" s="606"/>
      <c r="HWZ4" s="606"/>
      <c r="HXA4" s="606"/>
      <c r="HXB4" s="606"/>
      <c r="HXC4" s="606"/>
      <c r="HXD4" s="606"/>
      <c r="HXE4" s="606"/>
      <c r="HXF4" s="606"/>
      <c r="HXG4" s="606"/>
      <c r="HXH4" s="606"/>
      <c r="HXI4" s="606"/>
      <c r="HXJ4" s="606"/>
      <c r="HXK4" s="606"/>
      <c r="HXL4" s="606"/>
      <c r="HXM4" s="606"/>
      <c r="HXN4" s="606"/>
      <c r="HXO4" s="606"/>
      <c r="HXP4" s="606"/>
      <c r="HXQ4" s="606"/>
      <c r="HXR4" s="606"/>
      <c r="HXS4" s="606"/>
      <c r="HXT4" s="606"/>
      <c r="HXU4" s="606"/>
      <c r="HXV4" s="606"/>
      <c r="HXW4" s="606"/>
      <c r="HXX4" s="606"/>
      <c r="HXY4" s="606"/>
      <c r="HXZ4" s="606"/>
      <c r="HYA4" s="606"/>
      <c r="HYB4" s="606"/>
      <c r="HYC4" s="606"/>
      <c r="HYD4" s="606"/>
      <c r="HYE4" s="606"/>
      <c r="HYF4" s="606"/>
      <c r="HYG4" s="606"/>
      <c r="HYH4" s="606"/>
      <c r="HYI4" s="606"/>
      <c r="HYJ4" s="606"/>
      <c r="HYK4" s="606"/>
      <c r="HYL4" s="606"/>
      <c r="HYM4" s="606"/>
      <c r="HYN4" s="606"/>
      <c r="HYO4" s="606"/>
      <c r="HYP4" s="606"/>
      <c r="HYQ4" s="606"/>
      <c r="HYR4" s="606"/>
      <c r="HYS4" s="606"/>
      <c r="HYT4" s="606"/>
      <c r="HYU4" s="606"/>
      <c r="HYV4" s="606"/>
      <c r="HYW4" s="606"/>
      <c r="HYX4" s="606"/>
      <c r="HYY4" s="606"/>
      <c r="HYZ4" s="606"/>
      <c r="HZA4" s="606"/>
      <c r="HZB4" s="606"/>
      <c r="HZC4" s="606"/>
      <c r="HZD4" s="606"/>
      <c r="HZE4" s="606"/>
      <c r="HZF4" s="606"/>
      <c r="HZG4" s="606"/>
      <c r="HZH4" s="606"/>
      <c r="HZI4" s="606"/>
      <c r="HZJ4" s="606"/>
      <c r="HZK4" s="606"/>
      <c r="HZL4" s="606"/>
      <c r="HZM4" s="606"/>
      <c r="HZN4" s="606"/>
      <c r="HZO4" s="606"/>
      <c r="HZP4" s="606"/>
      <c r="HZQ4" s="606"/>
      <c r="HZR4" s="606"/>
      <c r="HZS4" s="606"/>
      <c r="HZT4" s="606"/>
      <c r="HZU4" s="606"/>
      <c r="HZV4" s="606"/>
      <c r="HZW4" s="606"/>
      <c r="HZX4" s="606"/>
      <c r="HZY4" s="606"/>
      <c r="HZZ4" s="606"/>
      <c r="IAA4" s="606"/>
      <c r="IAB4" s="606"/>
      <c r="IAC4" s="606"/>
      <c r="IAD4" s="606"/>
      <c r="IAE4" s="606"/>
      <c r="IAF4" s="606"/>
      <c r="IAG4" s="606"/>
      <c r="IAH4" s="606"/>
      <c r="IAI4" s="606"/>
      <c r="IAJ4" s="606"/>
      <c r="IAK4" s="606"/>
      <c r="IAL4" s="606"/>
      <c r="IAM4" s="606"/>
      <c r="IAN4" s="606"/>
      <c r="IAO4" s="606"/>
      <c r="IAP4" s="606"/>
      <c r="IAQ4" s="606"/>
      <c r="IAR4" s="606"/>
      <c r="IAS4" s="606"/>
      <c r="IAT4" s="606"/>
      <c r="IAU4" s="606"/>
      <c r="IAV4" s="606"/>
      <c r="IAW4" s="606"/>
      <c r="IAX4" s="606"/>
      <c r="IAY4" s="606"/>
      <c r="IAZ4" s="606"/>
      <c r="IBA4" s="606"/>
      <c r="IBB4" s="606"/>
      <c r="IBC4" s="606"/>
      <c r="IBD4" s="606"/>
      <c r="IBE4" s="606"/>
      <c r="IBF4" s="606"/>
      <c r="IBG4" s="606"/>
      <c r="IBH4" s="606"/>
      <c r="IBI4" s="606"/>
      <c r="IBJ4" s="606"/>
      <c r="IBK4" s="606"/>
      <c r="IBL4" s="606"/>
      <c r="IBM4" s="606"/>
      <c r="IBN4" s="606"/>
      <c r="IBO4" s="606"/>
      <c r="IBP4" s="606"/>
      <c r="IBQ4" s="606"/>
      <c r="IBR4" s="606"/>
      <c r="IBS4" s="606"/>
      <c r="IBT4" s="606"/>
      <c r="IBU4" s="606"/>
      <c r="IBV4" s="606"/>
      <c r="IBW4" s="606"/>
      <c r="IBX4" s="606"/>
      <c r="IBY4" s="606"/>
      <c r="IBZ4" s="606"/>
      <c r="ICA4" s="606"/>
      <c r="ICB4" s="606"/>
      <c r="ICC4" s="606"/>
      <c r="ICD4" s="606"/>
      <c r="ICE4" s="606"/>
      <c r="ICF4" s="606"/>
      <c r="ICG4" s="606"/>
      <c r="ICH4" s="606"/>
      <c r="ICI4" s="606"/>
      <c r="ICJ4" s="606"/>
      <c r="ICK4" s="606"/>
      <c r="ICL4" s="606"/>
      <c r="ICM4" s="606"/>
      <c r="ICN4" s="606"/>
      <c r="ICO4" s="606"/>
      <c r="ICP4" s="606"/>
      <c r="ICQ4" s="606"/>
      <c r="ICR4" s="606"/>
      <c r="ICS4" s="606"/>
      <c r="ICT4" s="606"/>
      <c r="ICU4" s="606"/>
      <c r="ICV4" s="606"/>
      <c r="ICW4" s="606"/>
      <c r="ICX4" s="606"/>
      <c r="ICY4" s="606"/>
      <c r="ICZ4" s="606"/>
      <c r="IDA4" s="606"/>
      <c r="IDB4" s="606"/>
      <c r="IDC4" s="606"/>
      <c r="IDD4" s="606"/>
      <c r="IDE4" s="606"/>
      <c r="IDF4" s="606"/>
      <c r="IDG4" s="606"/>
      <c r="IDH4" s="606"/>
      <c r="IDI4" s="606"/>
      <c r="IDJ4" s="606"/>
      <c r="IDK4" s="606"/>
      <c r="IDL4" s="606"/>
      <c r="IDM4" s="606"/>
      <c r="IDN4" s="606"/>
      <c r="IDO4" s="606"/>
      <c r="IDP4" s="606"/>
      <c r="IDQ4" s="606"/>
      <c r="IDR4" s="606"/>
      <c r="IDS4" s="606"/>
      <c r="IDT4" s="606"/>
      <c r="IDU4" s="606"/>
      <c r="IDV4" s="606"/>
      <c r="IDW4" s="606"/>
      <c r="IDX4" s="606"/>
      <c r="IDY4" s="606"/>
      <c r="IDZ4" s="606"/>
      <c r="IEA4" s="606"/>
      <c r="IEB4" s="606"/>
      <c r="IEC4" s="606"/>
      <c r="IED4" s="606"/>
      <c r="IEE4" s="606"/>
      <c r="IEF4" s="606"/>
      <c r="IEG4" s="606"/>
      <c r="IEH4" s="606"/>
      <c r="IEI4" s="606"/>
      <c r="IEJ4" s="606"/>
      <c r="IEK4" s="606"/>
      <c r="IEL4" s="606"/>
      <c r="IEM4" s="606"/>
      <c r="IEN4" s="606"/>
      <c r="IEO4" s="606"/>
      <c r="IEP4" s="606"/>
      <c r="IEQ4" s="606"/>
      <c r="IER4" s="606"/>
      <c r="IES4" s="606"/>
      <c r="IET4" s="606"/>
      <c r="IEU4" s="606"/>
      <c r="IEV4" s="606"/>
      <c r="IEW4" s="606"/>
      <c r="IEX4" s="606"/>
      <c r="IEY4" s="606"/>
      <c r="IEZ4" s="606"/>
      <c r="IFA4" s="606"/>
      <c r="IFB4" s="606"/>
      <c r="IFC4" s="606"/>
      <c r="IFD4" s="606"/>
      <c r="IFE4" s="606"/>
      <c r="IFF4" s="606"/>
      <c r="IFG4" s="606"/>
      <c r="IFH4" s="606"/>
      <c r="IFI4" s="606"/>
      <c r="IFJ4" s="606"/>
      <c r="IFK4" s="606"/>
      <c r="IFL4" s="606"/>
      <c r="IFM4" s="606"/>
      <c r="IFN4" s="606"/>
      <c r="IFO4" s="606"/>
      <c r="IFP4" s="606"/>
      <c r="IFQ4" s="606"/>
      <c r="IFR4" s="606"/>
      <c r="IFS4" s="606"/>
      <c r="IFT4" s="606"/>
      <c r="IFU4" s="606"/>
      <c r="IFV4" s="606"/>
      <c r="IFW4" s="606"/>
      <c r="IFX4" s="606"/>
      <c r="IFY4" s="606"/>
      <c r="IFZ4" s="606"/>
      <c r="IGA4" s="606"/>
      <c r="IGB4" s="606"/>
      <c r="IGC4" s="606"/>
      <c r="IGD4" s="606"/>
      <c r="IGE4" s="606"/>
      <c r="IGF4" s="606"/>
      <c r="IGG4" s="606"/>
      <c r="IGH4" s="606"/>
      <c r="IGI4" s="606"/>
      <c r="IGJ4" s="606"/>
      <c r="IGK4" s="606"/>
      <c r="IGL4" s="606"/>
      <c r="IGM4" s="606"/>
      <c r="IGN4" s="606"/>
      <c r="IGO4" s="606"/>
      <c r="IGP4" s="606"/>
      <c r="IGQ4" s="606"/>
      <c r="IGR4" s="606"/>
      <c r="IGS4" s="606"/>
      <c r="IGT4" s="606"/>
      <c r="IGU4" s="606"/>
      <c r="IGV4" s="606"/>
      <c r="IGW4" s="606"/>
      <c r="IGX4" s="606"/>
      <c r="IGY4" s="606"/>
      <c r="IGZ4" s="606"/>
      <c r="IHA4" s="606"/>
      <c r="IHB4" s="606"/>
      <c r="IHC4" s="606"/>
      <c r="IHD4" s="606"/>
      <c r="IHE4" s="606"/>
      <c r="IHF4" s="606"/>
      <c r="IHG4" s="606"/>
      <c r="IHH4" s="606"/>
      <c r="IHI4" s="606"/>
      <c r="IHJ4" s="606"/>
      <c r="IHK4" s="606"/>
      <c r="IHL4" s="606"/>
      <c r="IHM4" s="606"/>
      <c r="IHN4" s="606"/>
      <c r="IHO4" s="606"/>
      <c r="IHP4" s="606"/>
      <c r="IHQ4" s="606"/>
      <c r="IHR4" s="606"/>
      <c r="IHS4" s="606"/>
      <c r="IHT4" s="606"/>
      <c r="IHU4" s="606"/>
      <c r="IHV4" s="606"/>
      <c r="IHW4" s="606"/>
      <c r="IHX4" s="606"/>
      <c r="IHY4" s="606"/>
      <c r="IHZ4" s="606"/>
      <c r="IIA4" s="606"/>
      <c r="IIB4" s="606"/>
      <c r="IIC4" s="606"/>
      <c r="IID4" s="606"/>
      <c r="IIE4" s="606"/>
      <c r="IIF4" s="606"/>
      <c r="IIG4" s="606"/>
      <c r="IIH4" s="606"/>
      <c r="III4" s="606"/>
      <c r="IIJ4" s="606"/>
      <c r="IIK4" s="606"/>
      <c r="IIL4" s="606"/>
      <c r="IIM4" s="606"/>
      <c r="IIN4" s="606"/>
      <c r="IIO4" s="606"/>
      <c r="IIP4" s="606"/>
      <c r="IIQ4" s="606"/>
      <c r="IIR4" s="606"/>
      <c r="IIS4" s="606"/>
      <c r="IIT4" s="606"/>
      <c r="IIU4" s="606"/>
      <c r="IIV4" s="606"/>
      <c r="IIW4" s="606"/>
      <c r="IIX4" s="606"/>
      <c r="IIY4" s="606"/>
      <c r="IIZ4" s="606"/>
      <c r="IJA4" s="606"/>
      <c r="IJB4" s="606"/>
      <c r="IJC4" s="606"/>
      <c r="IJD4" s="606"/>
      <c r="IJE4" s="606"/>
      <c r="IJF4" s="606"/>
      <c r="IJG4" s="606"/>
      <c r="IJH4" s="606"/>
      <c r="IJI4" s="606"/>
      <c r="IJJ4" s="606"/>
      <c r="IJK4" s="606"/>
      <c r="IJL4" s="606"/>
      <c r="IJM4" s="606"/>
      <c r="IJN4" s="606"/>
      <c r="IJO4" s="606"/>
      <c r="IJP4" s="606"/>
      <c r="IJQ4" s="606"/>
      <c r="IJR4" s="606"/>
      <c r="IJS4" s="606"/>
      <c r="IJT4" s="606"/>
      <c r="IJU4" s="606"/>
      <c r="IJV4" s="606"/>
      <c r="IJW4" s="606"/>
      <c r="IJX4" s="606"/>
      <c r="IJY4" s="606"/>
      <c r="IJZ4" s="606"/>
      <c r="IKA4" s="606"/>
      <c r="IKB4" s="606"/>
      <c r="IKC4" s="606"/>
      <c r="IKD4" s="606"/>
      <c r="IKE4" s="606"/>
      <c r="IKF4" s="606"/>
      <c r="IKG4" s="606"/>
      <c r="IKH4" s="606"/>
      <c r="IKI4" s="606"/>
      <c r="IKJ4" s="606"/>
      <c r="IKK4" s="606"/>
      <c r="IKL4" s="606"/>
      <c r="IKM4" s="606"/>
      <c r="IKN4" s="606"/>
      <c r="IKO4" s="606"/>
      <c r="IKP4" s="606"/>
      <c r="IKQ4" s="606"/>
      <c r="IKR4" s="606"/>
      <c r="IKS4" s="606"/>
      <c r="IKT4" s="606"/>
      <c r="IKU4" s="606"/>
      <c r="IKV4" s="606"/>
      <c r="IKW4" s="606"/>
      <c r="IKX4" s="606"/>
      <c r="IKY4" s="606"/>
      <c r="IKZ4" s="606"/>
      <c r="ILA4" s="606"/>
      <c r="ILB4" s="606"/>
      <c r="ILC4" s="606"/>
      <c r="ILD4" s="606"/>
      <c r="ILE4" s="606"/>
      <c r="ILF4" s="606"/>
      <c r="ILG4" s="606"/>
      <c r="ILH4" s="606"/>
      <c r="ILI4" s="606"/>
      <c r="ILJ4" s="606"/>
      <c r="ILK4" s="606"/>
      <c r="ILL4" s="606"/>
      <c r="ILM4" s="606"/>
      <c r="ILN4" s="606"/>
      <c r="ILO4" s="606"/>
      <c r="ILP4" s="606"/>
      <c r="ILQ4" s="606"/>
      <c r="ILR4" s="606"/>
      <c r="ILS4" s="606"/>
      <c r="ILT4" s="606"/>
      <c r="ILU4" s="606"/>
      <c r="ILV4" s="606"/>
      <c r="ILW4" s="606"/>
      <c r="ILX4" s="606"/>
      <c r="ILY4" s="606"/>
      <c r="ILZ4" s="606"/>
      <c r="IMA4" s="606"/>
      <c r="IMB4" s="606"/>
      <c r="IMC4" s="606"/>
      <c r="IMD4" s="606"/>
      <c r="IME4" s="606"/>
      <c r="IMF4" s="606"/>
      <c r="IMG4" s="606"/>
      <c r="IMH4" s="606"/>
      <c r="IMI4" s="606"/>
      <c r="IMJ4" s="606"/>
      <c r="IMK4" s="606"/>
      <c r="IML4" s="606"/>
      <c r="IMM4" s="606"/>
      <c r="IMN4" s="606"/>
      <c r="IMO4" s="606"/>
      <c r="IMP4" s="606"/>
      <c r="IMQ4" s="606"/>
      <c r="IMR4" s="606"/>
      <c r="IMS4" s="606"/>
      <c r="IMT4" s="606"/>
      <c r="IMU4" s="606"/>
      <c r="IMV4" s="606"/>
      <c r="IMW4" s="606"/>
      <c r="IMX4" s="606"/>
      <c r="IMY4" s="606"/>
      <c r="IMZ4" s="606"/>
      <c r="INA4" s="606"/>
      <c r="INB4" s="606"/>
      <c r="INC4" s="606"/>
      <c r="IND4" s="606"/>
      <c r="INE4" s="606"/>
      <c r="INF4" s="606"/>
      <c r="ING4" s="606"/>
      <c r="INH4" s="606"/>
      <c r="INI4" s="606"/>
      <c r="INJ4" s="606"/>
      <c r="INK4" s="606"/>
      <c r="INL4" s="606"/>
      <c r="INM4" s="606"/>
      <c r="INN4" s="606"/>
      <c r="INO4" s="606"/>
      <c r="INP4" s="606"/>
      <c r="INQ4" s="606"/>
      <c r="INR4" s="606"/>
      <c r="INS4" s="606"/>
      <c r="INT4" s="606"/>
      <c r="INU4" s="606"/>
      <c r="INV4" s="606"/>
      <c r="INW4" s="606"/>
      <c r="INX4" s="606"/>
      <c r="INY4" s="606"/>
      <c r="INZ4" s="606"/>
      <c r="IOA4" s="606"/>
      <c r="IOB4" s="606"/>
      <c r="IOC4" s="606"/>
      <c r="IOD4" s="606"/>
      <c r="IOE4" s="606"/>
      <c r="IOF4" s="606"/>
      <c r="IOG4" s="606"/>
      <c r="IOH4" s="606"/>
      <c r="IOI4" s="606"/>
      <c r="IOJ4" s="606"/>
      <c r="IOK4" s="606"/>
      <c r="IOL4" s="606"/>
      <c r="IOM4" s="606"/>
      <c r="ION4" s="606"/>
      <c r="IOO4" s="606"/>
      <c r="IOP4" s="606"/>
      <c r="IOQ4" s="606"/>
      <c r="IOR4" s="606"/>
      <c r="IOS4" s="606"/>
      <c r="IOT4" s="606"/>
      <c r="IOU4" s="606"/>
      <c r="IOV4" s="606"/>
      <c r="IOW4" s="606"/>
      <c r="IOX4" s="606"/>
      <c r="IOY4" s="606"/>
      <c r="IOZ4" s="606"/>
      <c r="IPA4" s="606"/>
      <c r="IPB4" s="606"/>
      <c r="IPC4" s="606"/>
      <c r="IPD4" s="606"/>
      <c r="IPE4" s="606"/>
      <c r="IPF4" s="606"/>
      <c r="IPG4" s="606"/>
      <c r="IPH4" s="606"/>
      <c r="IPI4" s="606"/>
      <c r="IPJ4" s="606"/>
      <c r="IPK4" s="606"/>
      <c r="IPL4" s="606"/>
      <c r="IPM4" s="606"/>
      <c r="IPN4" s="606"/>
      <c r="IPO4" s="606"/>
      <c r="IPP4" s="606"/>
      <c r="IPQ4" s="606"/>
      <c r="IPR4" s="606"/>
      <c r="IPS4" s="606"/>
      <c r="IPT4" s="606"/>
      <c r="IPU4" s="606"/>
      <c r="IPV4" s="606"/>
      <c r="IPW4" s="606"/>
      <c r="IPX4" s="606"/>
      <c r="IPY4" s="606"/>
      <c r="IPZ4" s="606"/>
      <c r="IQA4" s="606"/>
      <c r="IQB4" s="606"/>
      <c r="IQC4" s="606"/>
      <c r="IQD4" s="606"/>
      <c r="IQE4" s="606"/>
      <c r="IQF4" s="606"/>
      <c r="IQG4" s="606"/>
      <c r="IQH4" s="606"/>
      <c r="IQI4" s="606"/>
      <c r="IQJ4" s="606"/>
      <c r="IQK4" s="606"/>
      <c r="IQL4" s="606"/>
      <c r="IQM4" s="606"/>
      <c r="IQN4" s="606"/>
      <c r="IQO4" s="606"/>
      <c r="IQP4" s="606"/>
      <c r="IQQ4" s="606"/>
      <c r="IQR4" s="606"/>
      <c r="IQS4" s="606"/>
      <c r="IQT4" s="606"/>
      <c r="IQU4" s="606"/>
      <c r="IQV4" s="606"/>
      <c r="IQW4" s="606"/>
      <c r="IQX4" s="606"/>
      <c r="IQY4" s="606"/>
      <c r="IQZ4" s="606"/>
      <c r="IRA4" s="606"/>
      <c r="IRB4" s="606"/>
      <c r="IRC4" s="606"/>
      <c r="IRD4" s="606"/>
      <c r="IRE4" s="606"/>
      <c r="IRF4" s="606"/>
      <c r="IRG4" s="606"/>
      <c r="IRH4" s="606"/>
      <c r="IRI4" s="606"/>
      <c r="IRJ4" s="606"/>
      <c r="IRK4" s="606"/>
      <c r="IRL4" s="606"/>
      <c r="IRM4" s="606"/>
      <c r="IRN4" s="606"/>
      <c r="IRO4" s="606"/>
      <c r="IRP4" s="606"/>
      <c r="IRQ4" s="606"/>
      <c r="IRR4" s="606"/>
      <c r="IRS4" s="606"/>
      <c r="IRT4" s="606"/>
      <c r="IRU4" s="606"/>
      <c r="IRV4" s="606"/>
      <c r="IRW4" s="606"/>
      <c r="IRX4" s="606"/>
      <c r="IRY4" s="606"/>
      <c r="IRZ4" s="606"/>
      <c r="ISA4" s="606"/>
      <c r="ISB4" s="606"/>
      <c r="ISC4" s="606"/>
      <c r="ISD4" s="606"/>
      <c r="ISE4" s="606"/>
      <c r="ISF4" s="606"/>
      <c r="ISG4" s="606"/>
      <c r="ISH4" s="606"/>
      <c r="ISI4" s="606"/>
      <c r="ISJ4" s="606"/>
      <c r="ISK4" s="606"/>
      <c r="ISL4" s="606"/>
      <c r="ISM4" s="606"/>
      <c r="ISN4" s="606"/>
      <c r="ISO4" s="606"/>
      <c r="ISP4" s="606"/>
      <c r="ISQ4" s="606"/>
      <c r="ISR4" s="606"/>
      <c r="ISS4" s="606"/>
      <c r="IST4" s="606"/>
      <c r="ISU4" s="606"/>
      <c r="ISV4" s="606"/>
      <c r="ISW4" s="606"/>
      <c r="ISX4" s="606"/>
      <c r="ISY4" s="606"/>
      <c r="ISZ4" s="606"/>
      <c r="ITA4" s="606"/>
      <c r="ITB4" s="606"/>
      <c r="ITC4" s="606"/>
      <c r="ITD4" s="606"/>
      <c r="ITE4" s="606"/>
      <c r="ITF4" s="606"/>
      <c r="ITG4" s="606"/>
      <c r="ITH4" s="606"/>
      <c r="ITI4" s="606"/>
      <c r="ITJ4" s="606"/>
      <c r="ITK4" s="606"/>
      <c r="ITL4" s="606"/>
      <c r="ITM4" s="606"/>
      <c r="ITN4" s="606"/>
      <c r="ITO4" s="606"/>
      <c r="ITP4" s="606"/>
      <c r="ITQ4" s="606"/>
      <c r="ITR4" s="606"/>
      <c r="ITS4" s="606"/>
      <c r="ITT4" s="606"/>
      <c r="ITU4" s="606"/>
      <c r="ITV4" s="606"/>
      <c r="ITW4" s="606"/>
      <c r="ITX4" s="606"/>
      <c r="ITY4" s="606"/>
      <c r="ITZ4" s="606"/>
      <c r="IUA4" s="606"/>
      <c r="IUB4" s="606"/>
      <c r="IUC4" s="606"/>
      <c r="IUD4" s="606"/>
      <c r="IUE4" s="606"/>
      <c r="IUF4" s="606"/>
      <c r="IUG4" s="606"/>
      <c r="IUH4" s="606"/>
      <c r="IUI4" s="606"/>
      <c r="IUJ4" s="606"/>
      <c r="IUK4" s="606"/>
      <c r="IUL4" s="606"/>
      <c r="IUM4" s="606"/>
      <c r="IUN4" s="606"/>
      <c r="IUO4" s="606"/>
      <c r="IUP4" s="606"/>
      <c r="IUQ4" s="606"/>
      <c r="IUR4" s="606"/>
      <c r="IUS4" s="606"/>
      <c r="IUT4" s="606"/>
      <c r="IUU4" s="606"/>
      <c r="IUV4" s="606"/>
      <c r="IUW4" s="606"/>
      <c r="IUX4" s="606"/>
      <c r="IUY4" s="606"/>
      <c r="IUZ4" s="606"/>
      <c r="IVA4" s="606"/>
      <c r="IVB4" s="606"/>
      <c r="IVC4" s="606"/>
      <c r="IVD4" s="606"/>
      <c r="IVE4" s="606"/>
      <c r="IVF4" s="606"/>
      <c r="IVG4" s="606"/>
      <c r="IVH4" s="606"/>
      <c r="IVI4" s="606"/>
      <c r="IVJ4" s="606"/>
      <c r="IVK4" s="606"/>
      <c r="IVL4" s="606"/>
      <c r="IVM4" s="606"/>
      <c r="IVN4" s="606"/>
      <c r="IVO4" s="606"/>
      <c r="IVP4" s="606"/>
      <c r="IVQ4" s="606"/>
      <c r="IVR4" s="606"/>
      <c r="IVS4" s="606"/>
      <c r="IVT4" s="606"/>
      <c r="IVU4" s="606"/>
      <c r="IVV4" s="606"/>
      <c r="IVW4" s="606"/>
      <c r="IVX4" s="606"/>
      <c r="IVY4" s="606"/>
      <c r="IVZ4" s="606"/>
      <c r="IWA4" s="606"/>
      <c r="IWB4" s="606"/>
      <c r="IWC4" s="606"/>
      <c r="IWD4" s="606"/>
      <c r="IWE4" s="606"/>
      <c r="IWF4" s="606"/>
      <c r="IWG4" s="606"/>
      <c r="IWH4" s="606"/>
      <c r="IWI4" s="606"/>
      <c r="IWJ4" s="606"/>
      <c r="IWK4" s="606"/>
      <c r="IWL4" s="606"/>
      <c r="IWM4" s="606"/>
      <c r="IWN4" s="606"/>
      <c r="IWO4" s="606"/>
      <c r="IWP4" s="606"/>
      <c r="IWQ4" s="606"/>
      <c r="IWR4" s="606"/>
      <c r="IWS4" s="606"/>
      <c r="IWT4" s="606"/>
      <c r="IWU4" s="606"/>
      <c r="IWV4" s="606"/>
      <c r="IWW4" s="606"/>
      <c r="IWX4" s="606"/>
      <c r="IWY4" s="606"/>
      <c r="IWZ4" s="606"/>
      <c r="IXA4" s="606"/>
      <c r="IXB4" s="606"/>
      <c r="IXC4" s="606"/>
      <c r="IXD4" s="606"/>
      <c r="IXE4" s="606"/>
      <c r="IXF4" s="606"/>
      <c r="IXG4" s="606"/>
      <c r="IXH4" s="606"/>
      <c r="IXI4" s="606"/>
      <c r="IXJ4" s="606"/>
      <c r="IXK4" s="606"/>
      <c r="IXL4" s="606"/>
      <c r="IXM4" s="606"/>
      <c r="IXN4" s="606"/>
      <c r="IXO4" s="606"/>
      <c r="IXP4" s="606"/>
      <c r="IXQ4" s="606"/>
      <c r="IXR4" s="606"/>
      <c r="IXS4" s="606"/>
      <c r="IXT4" s="606"/>
      <c r="IXU4" s="606"/>
      <c r="IXV4" s="606"/>
      <c r="IXW4" s="606"/>
      <c r="IXX4" s="606"/>
      <c r="IXY4" s="606"/>
      <c r="IXZ4" s="606"/>
      <c r="IYA4" s="606"/>
      <c r="IYB4" s="606"/>
      <c r="IYC4" s="606"/>
      <c r="IYD4" s="606"/>
      <c r="IYE4" s="606"/>
      <c r="IYF4" s="606"/>
      <c r="IYG4" s="606"/>
      <c r="IYH4" s="606"/>
      <c r="IYI4" s="606"/>
      <c r="IYJ4" s="606"/>
      <c r="IYK4" s="606"/>
      <c r="IYL4" s="606"/>
      <c r="IYM4" s="606"/>
      <c r="IYN4" s="606"/>
      <c r="IYO4" s="606"/>
      <c r="IYP4" s="606"/>
      <c r="IYQ4" s="606"/>
      <c r="IYR4" s="606"/>
      <c r="IYS4" s="606"/>
      <c r="IYT4" s="606"/>
      <c r="IYU4" s="606"/>
      <c r="IYV4" s="606"/>
      <c r="IYW4" s="606"/>
      <c r="IYX4" s="606"/>
      <c r="IYY4" s="606"/>
      <c r="IYZ4" s="606"/>
      <c r="IZA4" s="606"/>
      <c r="IZB4" s="606"/>
      <c r="IZC4" s="606"/>
      <c r="IZD4" s="606"/>
      <c r="IZE4" s="606"/>
      <c r="IZF4" s="606"/>
      <c r="IZG4" s="606"/>
      <c r="IZH4" s="606"/>
      <c r="IZI4" s="606"/>
      <c r="IZJ4" s="606"/>
      <c r="IZK4" s="606"/>
      <c r="IZL4" s="606"/>
      <c r="IZM4" s="606"/>
      <c r="IZN4" s="606"/>
      <c r="IZO4" s="606"/>
      <c r="IZP4" s="606"/>
      <c r="IZQ4" s="606"/>
      <c r="IZR4" s="606"/>
      <c r="IZS4" s="606"/>
      <c r="IZT4" s="606"/>
      <c r="IZU4" s="606"/>
      <c r="IZV4" s="606"/>
      <c r="IZW4" s="606"/>
      <c r="IZX4" s="606"/>
      <c r="IZY4" s="606"/>
      <c r="IZZ4" s="606"/>
      <c r="JAA4" s="606"/>
      <c r="JAB4" s="606"/>
      <c r="JAC4" s="606"/>
      <c r="JAD4" s="606"/>
      <c r="JAE4" s="606"/>
      <c r="JAF4" s="606"/>
      <c r="JAG4" s="606"/>
      <c r="JAH4" s="606"/>
      <c r="JAI4" s="606"/>
      <c r="JAJ4" s="606"/>
      <c r="JAK4" s="606"/>
      <c r="JAL4" s="606"/>
      <c r="JAM4" s="606"/>
      <c r="JAN4" s="606"/>
      <c r="JAO4" s="606"/>
      <c r="JAP4" s="606"/>
      <c r="JAQ4" s="606"/>
      <c r="JAR4" s="606"/>
      <c r="JAS4" s="606"/>
      <c r="JAT4" s="606"/>
      <c r="JAU4" s="606"/>
      <c r="JAV4" s="606"/>
      <c r="JAW4" s="606"/>
      <c r="JAX4" s="606"/>
      <c r="JAY4" s="606"/>
      <c r="JAZ4" s="606"/>
      <c r="JBA4" s="606"/>
      <c r="JBB4" s="606"/>
      <c r="JBC4" s="606"/>
      <c r="JBD4" s="606"/>
      <c r="JBE4" s="606"/>
      <c r="JBF4" s="606"/>
      <c r="JBG4" s="606"/>
      <c r="JBH4" s="606"/>
      <c r="JBI4" s="606"/>
      <c r="JBJ4" s="606"/>
      <c r="JBK4" s="606"/>
      <c r="JBL4" s="606"/>
      <c r="JBM4" s="606"/>
      <c r="JBN4" s="606"/>
      <c r="JBO4" s="606"/>
      <c r="JBP4" s="606"/>
      <c r="JBQ4" s="606"/>
      <c r="JBR4" s="606"/>
      <c r="JBS4" s="606"/>
      <c r="JBT4" s="606"/>
      <c r="JBU4" s="606"/>
      <c r="JBV4" s="606"/>
      <c r="JBW4" s="606"/>
      <c r="JBX4" s="606"/>
      <c r="JBY4" s="606"/>
      <c r="JBZ4" s="606"/>
      <c r="JCA4" s="606"/>
      <c r="JCB4" s="606"/>
      <c r="JCC4" s="606"/>
      <c r="JCD4" s="606"/>
      <c r="JCE4" s="606"/>
      <c r="JCF4" s="606"/>
      <c r="JCG4" s="606"/>
      <c r="JCH4" s="606"/>
      <c r="JCI4" s="606"/>
      <c r="JCJ4" s="606"/>
      <c r="JCK4" s="606"/>
      <c r="JCL4" s="606"/>
      <c r="JCM4" s="606"/>
      <c r="JCN4" s="606"/>
      <c r="JCO4" s="606"/>
      <c r="JCP4" s="606"/>
      <c r="JCQ4" s="606"/>
      <c r="JCR4" s="606"/>
      <c r="JCS4" s="606"/>
      <c r="JCT4" s="606"/>
      <c r="JCU4" s="606"/>
      <c r="JCV4" s="606"/>
      <c r="JCW4" s="606"/>
      <c r="JCX4" s="606"/>
      <c r="JCY4" s="606"/>
      <c r="JCZ4" s="606"/>
      <c r="JDA4" s="606"/>
      <c r="JDB4" s="606"/>
      <c r="JDC4" s="606"/>
      <c r="JDD4" s="606"/>
      <c r="JDE4" s="606"/>
      <c r="JDF4" s="606"/>
      <c r="JDG4" s="606"/>
      <c r="JDH4" s="606"/>
      <c r="JDI4" s="606"/>
      <c r="JDJ4" s="606"/>
      <c r="JDK4" s="606"/>
      <c r="JDL4" s="606"/>
      <c r="JDM4" s="606"/>
      <c r="JDN4" s="606"/>
      <c r="JDO4" s="606"/>
      <c r="JDP4" s="606"/>
      <c r="JDQ4" s="606"/>
      <c r="JDR4" s="606"/>
      <c r="JDS4" s="606"/>
      <c r="JDT4" s="606"/>
      <c r="JDU4" s="606"/>
      <c r="JDV4" s="606"/>
      <c r="JDW4" s="606"/>
      <c r="JDX4" s="606"/>
      <c r="JDY4" s="606"/>
      <c r="JDZ4" s="606"/>
      <c r="JEA4" s="606"/>
      <c r="JEB4" s="606"/>
      <c r="JEC4" s="606"/>
      <c r="JED4" s="606"/>
      <c r="JEE4" s="606"/>
      <c r="JEF4" s="606"/>
      <c r="JEG4" s="606"/>
      <c r="JEH4" s="606"/>
      <c r="JEI4" s="606"/>
      <c r="JEJ4" s="606"/>
      <c r="JEK4" s="606"/>
      <c r="JEL4" s="606"/>
      <c r="JEM4" s="606"/>
      <c r="JEN4" s="606"/>
      <c r="JEO4" s="606"/>
      <c r="JEP4" s="606"/>
      <c r="JEQ4" s="606"/>
      <c r="JER4" s="606"/>
      <c r="JES4" s="606"/>
      <c r="JET4" s="606"/>
      <c r="JEU4" s="606"/>
      <c r="JEV4" s="606"/>
      <c r="JEW4" s="606"/>
      <c r="JEX4" s="606"/>
      <c r="JEY4" s="606"/>
      <c r="JEZ4" s="606"/>
      <c r="JFA4" s="606"/>
      <c r="JFB4" s="606"/>
      <c r="JFC4" s="606"/>
      <c r="JFD4" s="606"/>
      <c r="JFE4" s="606"/>
      <c r="JFF4" s="606"/>
      <c r="JFG4" s="606"/>
      <c r="JFH4" s="606"/>
      <c r="JFI4" s="606"/>
      <c r="JFJ4" s="606"/>
      <c r="JFK4" s="606"/>
      <c r="JFL4" s="606"/>
      <c r="JFM4" s="606"/>
      <c r="JFN4" s="606"/>
      <c r="JFO4" s="606"/>
      <c r="JFP4" s="606"/>
      <c r="JFQ4" s="606"/>
      <c r="JFR4" s="606"/>
      <c r="JFS4" s="606"/>
      <c r="JFT4" s="606"/>
      <c r="JFU4" s="606"/>
      <c r="JFV4" s="606"/>
      <c r="JFW4" s="606"/>
      <c r="JFX4" s="606"/>
      <c r="JFY4" s="606"/>
      <c r="JFZ4" s="606"/>
      <c r="JGA4" s="606"/>
      <c r="JGB4" s="606"/>
      <c r="JGC4" s="606"/>
      <c r="JGD4" s="606"/>
      <c r="JGE4" s="606"/>
      <c r="JGF4" s="606"/>
      <c r="JGG4" s="606"/>
      <c r="JGH4" s="606"/>
      <c r="JGI4" s="606"/>
      <c r="JGJ4" s="606"/>
      <c r="JGK4" s="606"/>
      <c r="JGL4" s="606"/>
      <c r="JGM4" s="606"/>
      <c r="JGN4" s="606"/>
      <c r="JGO4" s="606"/>
      <c r="JGP4" s="606"/>
      <c r="JGQ4" s="606"/>
      <c r="JGR4" s="606"/>
      <c r="JGS4" s="606"/>
      <c r="JGT4" s="606"/>
      <c r="JGU4" s="606"/>
      <c r="JGV4" s="606"/>
      <c r="JGW4" s="606"/>
      <c r="JGX4" s="606"/>
      <c r="JGY4" s="606"/>
      <c r="JGZ4" s="606"/>
      <c r="JHA4" s="606"/>
      <c r="JHB4" s="606"/>
      <c r="JHC4" s="606"/>
      <c r="JHD4" s="606"/>
      <c r="JHE4" s="606"/>
      <c r="JHF4" s="606"/>
      <c r="JHG4" s="606"/>
      <c r="JHH4" s="606"/>
      <c r="JHI4" s="606"/>
      <c r="JHJ4" s="606"/>
      <c r="JHK4" s="606"/>
      <c r="JHL4" s="606"/>
      <c r="JHM4" s="606"/>
      <c r="JHN4" s="606"/>
      <c r="JHO4" s="606"/>
      <c r="JHP4" s="606"/>
      <c r="JHQ4" s="606"/>
      <c r="JHR4" s="606"/>
      <c r="JHS4" s="606"/>
      <c r="JHT4" s="606"/>
      <c r="JHU4" s="606"/>
      <c r="JHV4" s="606"/>
      <c r="JHW4" s="606"/>
      <c r="JHX4" s="606"/>
      <c r="JHY4" s="606"/>
      <c r="JHZ4" s="606"/>
      <c r="JIA4" s="606"/>
      <c r="JIB4" s="606"/>
      <c r="JIC4" s="606"/>
      <c r="JID4" s="606"/>
      <c r="JIE4" s="606"/>
      <c r="JIF4" s="606"/>
      <c r="JIG4" s="606"/>
      <c r="JIH4" s="606"/>
      <c r="JII4" s="606"/>
      <c r="JIJ4" s="606"/>
      <c r="JIK4" s="606"/>
      <c r="JIL4" s="606"/>
      <c r="JIM4" s="606"/>
      <c r="JIN4" s="606"/>
      <c r="JIO4" s="606"/>
      <c r="JIP4" s="606"/>
      <c r="JIQ4" s="606"/>
      <c r="JIR4" s="606"/>
      <c r="JIS4" s="606"/>
      <c r="JIT4" s="606"/>
      <c r="JIU4" s="606"/>
      <c r="JIV4" s="606"/>
      <c r="JIW4" s="606"/>
      <c r="JIX4" s="606"/>
      <c r="JIY4" s="606"/>
      <c r="JIZ4" s="606"/>
      <c r="JJA4" s="606"/>
      <c r="JJB4" s="606"/>
      <c r="JJC4" s="606"/>
      <c r="JJD4" s="606"/>
      <c r="JJE4" s="606"/>
      <c r="JJF4" s="606"/>
      <c r="JJG4" s="606"/>
      <c r="JJH4" s="606"/>
      <c r="JJI4" s="606"/>
      <c r="JJJ4" s="606"/>
      <c r="JJK4" s="606"/>
      <c r="JJL4" s="606"/>
      <c r="JJM4" s="606"/>
      <c r="JJN4" s="606"/>
      <c r="JJO4" s="606"/>
      <c r="JJP4" s="606"/>
      <c r="JJQ4" s="606"/>
      <c r="JJR4" s="606"/>
      <c r="JJS4" s="606"/>
      <c r="JJT4" s="606"/>
      <c r="JJU4" s="606"/>
      <c r="JJV4" s="606"/>
      <c r="JJW4" s="606"/>
      <c r="JJX4" s="606"/>
      <c r="JJY4" s="606"/>
      <c r="JJZ4" s="606"/>
      <c r="JKA4" s="606"/>
      <c r="JKB4" s="606"/>
      <c r="JKC4" s="606"/>
      <c r="JKD4" s="606"/>
      <c r="JKE4" s="606"/>
      <c r="JKF4" s="606"/>
      <c r="JKG4" s="606"/>
      <c r="JKH4" s="606"/>
      <c r="JKI4" s="606"/>
      <c r="JKJ4" s="606"/>
      <c r="JKK4" s="606"/>
      <c r="JKL4" s="606"/>
      <c r="JKM4" s="606"/>
      <c r="JKN4" s="606"/>
      <c r="JKO4" s="606"/>
      <c r="JKP4" s="606"/>
      <c r="JKQ4" s="606"/>
      <c r="JKR4" s="606"/>
      <c r="JKS4" s="606"/>
      <c r="JKT4" s="606"/>
      <c r="JKU4" s="606"/>
      <c r="JKV4" s="606"/>
      <c r="JKW4" s="606"/>
      <c r="JKX4" s="606"/>
      <c r="JKY4" s="606"/>
      <c r="JKZ4" s="606"/>
      <c r="JLA4" s="606"/>
      <c r="JLB4" s="606"/>
      <c r="JLC4" s="606"/>
      <c r="JLD4" s="606"/>
      <c r="JLE4" s="606"/>
      <c r="JLF4" s="606"/>
      <c r="JLG4" s="606"/>
      <c r="JLH4" s="606"/>
      <c r="JLI4" s="606"/>
      <c r="JLJ4" s="606"/>
      <c r="JLK4" s="606"/>
      <c r="JLL4" s="606"/>
      <c r="JLM4" s="606"/>
      <c r="JLN4" s="606"/>
      <c r="JLO4" s="606"/>
      <c r="JLP4" s="606"/>
      <c r="JLQ4" s="606"/>
      <c r="JLR4" s="606"/>
      <c r="JLS4" s="606"/>
      <c r="JLT4" s="606"/>
      <c r="JLU4" s="606"/>
      <c r="JLV4" s="606"/>
      <c r="JLW4" s="606"/>
      <c r="JLX4" s="606"/>
      <c r="JLY4" s="606"/>
      <c r="JLZ4" s="606"/>
      <c r="JMA4" s="606"/>
      <c r="JMB4" s="606"/>
      <c r="JMC4" s="606"/>
      <c r="JMD4" s="606"/>
      <c r="JME4" s="606"/>
      <c r="JMF4" s="606"/>
      <c r="JMG4" s="606"/>
      <c r="JMH4" s="606"/>
      <c r="JMI4" s="606"/>
      <c r="JMJ4" s="606"/>
      <c r="JMK4" s="606"/>
      <c r="JML4" s="606"/>
      <c r="JMM4" s="606"/>
      <c r="JMN4" s="606"/>
      <c r="JMO4" s="606"/>
      <c r="JMP4" s="606"/>
      <c r="JMQ4" s="606"/>
      <c r="JMR4" s="606"/>
      <c r="JMS4" s="606"/>
      <c r="JMT4" s="606"/>
      <c r="JMU4" s="606"/>
      <c r="JMV4" s="606"/>
      <c r="JMW4" s="606"/>
      <c r="JMX4" s="606"/>
      <c r="JMY4" s="606"/>
      <c r="JMZ4" s="606"/>
      <c r="JNA4" s="606"/>
      <c r="JNB4" s="606"/>
      <c r="JNC4" s="606"/>
      <c r="JND4" s="606"/>
      <c r="JNE4" s="606"/>
      <c r="JNF4" s="606"/>
      <c r="JNG4" s="606"/>
      <c r="JNH4" s="606"/>
      <c r="JNI4" s="606"/>
      <c r="JNJ4" s="606"/>
      <c r="JNK4" s="606"/>
      <c r="JNL4" s="606"/>
      <c r="JNM4" s="606"/>
      <c r="JNN4" s="606"/>
      <c r="JNO4" s="606"/>
      <c r="JNP4" s="606"/>
      <c r="JNQ4" s="606"/>
      <c r="JNR4" s="606"/>
      <c r="JNS4" s="606"/>
      <c r="JNT4" s="606"/>
      <c r="JNU4" s="606"/>
      <c r="JNV4" s="606"/>
      <c r="JNW4" s="606"/>
      <c r="JNX4" s="606"/>
      <c r="JNY4" s="606"/>
      <c r="JNZ4" s="606"/>
      <c r="JOA4" s="606"/>
      <c r="JOB4" s="606"/>
      <c r="JOC4" s="606"/>
      <c r="JOD4" s="606"/>
      <c r="JOE4" s="606"/>
      <c r="JOF4" s="606"/>
      <c r="JOG4" s="606"/>
      <c r="JOH4" s="606"/>
      <c r="JOI4" s="606"/>
      <c r="JOJ4" s="606"/>
      <c r="JOK4" s="606"/>
      <c r="JOL4" s="606"/>
      <c r="JOM4" s="606"/>
      <c r="JON4" s="606"/>
      <c r="JOO4" s="606"/>
      <c r="JOP4" s="606"/>
      <c r="JOQ4" s="606"/>
      <c r="JOR4" s="606"/>
      <c r="JOS4" s="606"/>
      <c r="JOT4" s="606"/>
      <c r="JOU4" s="606"/>
      <c r="JOV4" s="606"/>
      <c r="JOW4" s="606"/>
      <c r="JOX4" s="606"/>
      <c r="JOY4" s="606"/>
      <c r="JOZ4" s="606"/>
      <c r="JPA4" s="606"/>
      <c r="JPB4" s="606"/>
      <c r="JPC4" s="606"/>
      <c r="JPD4" s="606"/>
      <c r="JPE4" s="606"/>
      <c r="JPF4" s="606"/>
      <c r="JPG4" s="606"/>
      <c r="JPH4" s="606"/>
      <c r="JPI4" s="606"/>
      <c r="JPJ4" s="606"/>
      <c r="JPK4" s="606"/>
      <c r="JPL4" s="606"/>
      <c r="JPM4" s="606"/>
      <c r="JPN4" s="606"/>
      <c r="JPO4" s="606"/>
      <c r="JPP4" s="606"/>
      <c r="JPQ4" s="606"/>
      <c r="JPR4" s="606"/>
      <c r="JPS4" s="606"/>
      <c r="JPT4" s="606"/>
      <c r="JPU4" s="606"/>
      <c r="JPV4" s="606"/>
      <c r="JPW4" s="606"/>
      <c r="JPX4" s="606"/>
      <c r="JPY4" s="606"/>
      <c r="JPZ4" s="606"/>
      <c r="JQA4" s="606"/>
      <c r="JQB4" s="606"/>
      <c r="JQC4" s="606"/>
      <c r="JQD4" s="606"/>
      <c r="JQE4" s="606"/>
      <c r="JQF4" s="606"/>
      <c r="JQG4" s="606"/>
      <c r="JQH4" s="606"/>
      <c r="JQI4" s="606"/>
      <c r="JQJ4" s="606"/>
      <c r="JQK4" s="606"/>
      <c r="JQL4" s="606"/>
      <c r="JQM4" s="606"/>
      <c r="JQN4" s="606"/>
      <c r="JQO4" s="606"/>
      <c r="JQP4" s="606"/>
      <c r="JQQ4" s="606"/>
      <c r="JQR4" s="606"/>
      <c r="JQS4" s="606"/>
      <c r="JQT4" s="606"/>
      <c r="JQU4" s="606"/>
      <c r="JQV4" s="606"/>
      <c r="JQW4" s="606"/>
      <c r="JQX4" s="606"/>
      <c r="JQY4" s="606"/>
      <c r="JQZ4" s="606"/>
      <c r="JRA4" s="606"/>
      <c r="JRB4" s="606"/>
      <c r="JRC4" s="606"/>
      <c r="JRD4" s="606"/>
      <c r="JRE4" s="606"/>
      <c r="JRF4" s="606"/>
      <c r="JRG4" s="606"/>
      <c r="JRH4" s="606"/>
      <c r="JRI4" s="606"/>
      <c r="JRJ4" s="606"/>
      <c r="JRK4" s="606"/>
      <c r="JRL4" s="606"/>
      <c r="JRM4" s="606"/>
      <c r="JRN4" s="606"/>
      <c r="JRO4" s="606"/>
      <c r="JRP4" s="606"/>
      <c r="JRQ4" s="606"/>
      <c r="JRR4" s="606"/>
      <c r="JRS4" s="606"/>
      <c r="JRT4" s="606"/>
      <c r="JRU4" s="606"/>
      <c r="JRV4" s="606"/>
      <c r="JRW4" s="606"/>
      <c r="JRX4" s="606"/>
      <c r="JRY4" s="606"/>
      <c r="JRZ4" s="606"/>
      <c r="JSA4" s="606"/>
      <c r="JSB4" s="606"/>
      <c r="JSC4" s="606"/>
      <c r="JSD4" s="606"/>
      <c r="JSE4" s="606"/>
      <c r="JSF4" s="606"/>
      <c r="JSG4" s="606"/>
      <c r="JSH4" s="606"/>
      <c r="JSI4" s="606"/>
      <c r="JSJ4" s="606"/>
      <c r="JSK4" s="606"/>
      <c r="JSL4" s="606"/>
      <c r="JSM4" s="606"/>
      <c r="JSN4" s="606"/>
      <c r="JSO4" s="606"/>
      <c r="JSP4" s="606"/>
      <c r="JSQ4" s="606"/>
      <c r="JSR4" s="606"/>
      <c r="JSS4" s="606"/>
      <c r="JST4" s="606"/>
      <c r="JSU4" s="606"/>
      <c r="JSV4" s="606"/>
      <c r="JSW4" s="606"/>
      <c r="JSX4" s="606"/>
      <c r="JSY4" s="606"/>
      <c r="JSZ4" s="606"/>
      <c r="JTA4" s="606"/>
      <c r="JTB4" s="606"/>
      <c r="JTC4" s="606"/>
      <c r="JTD4" s="606"/>
      <c r="JTE4" s="606"/>
      <c r="JTF4" s="606"/>
      <c r="JTG4" s="606"/>
      <c r="JTH4" s="606"/>
      <c r="JTI4" s="606"/>
      <c r="JTJ4" s="606"/>
      <c r="JTK4" s="606"/>
      <c r="JTL4" s="606"/>
      <c r="JTM4" s="606"/>
      <c r="JTN4" s="606"/>
      <c r="JTO4" s="606"/>
      <c r="JTP4" s="606"/>
      <c r="JTQ4" s="606"/>
      <c r="JTR4" s="606"/>
      <c r="JTS4" s="606"/>
      <c r="JTT4" s="606"/>
      <c r="JTU4" s="606"/>
      <c r="JTV4" s="606"/>
      <c r="JTW4" s="606"/>
      <c r="JTX4" s="606"/>
      <c r="JTY4" s="606"/>
      <c r="JTZ4" s="606"/>
      <c r="JUA4" s="606"/>
      <c r="JUB4" s="606"/>
      <c r="JUC4" s="606"/>
      <c r="JUD4" s="606"/>
      <c r="JUE4" s="606"/>
      <c r="JUF4" s="606"/>
      <c r="JUG4" s="606"/>
      <c r="JUH4" s="606"/>
      <c r="JUI4" s="606"/>
      <c r="JUJ4" s="606"/>
      <c r="JUK4" s="606"/>
      <c r="JUL4" s="606"/>
      <c r="JUM4" s="606"/>
      <c r="JUN4" s="606"/>
      <c r="JUO4" s="606"/>
      <c r="JUP4" s="606"/>
      <c r="JUQ4" s="606"/>
      <c r="JUR4" s="606"/>
      <c r="JUS4" s="606"/>
      <c r="JUT4" s="606"/>
      <c r="JUU4" s="606"/>
      <c r="JUV4" s="606"/>
      <c r="JUW4" s="606"/>
      <c r="JUX4" s="606"/>
      <c r="JUY4" s="606"/>
      <c r="JUZ4" s="606"/>
      <c r="JVA4" s="606"/>
      <c r="JVB4" s="606"/>
      <c r="JVC4" s="606"/>
      <c r="JVD4" s="606"/>
      <c r="JVE4" s="606"/>
      <c r="JVF4" s="606"/>
      <c r="JVG4" s="606"/>
      <c r="JVH4" s="606"/>
      <c r="JVI4" s="606"/>
      <c r="JVJ4" s="606"/>
      <c r="JVK4" s="606"/>
      <c r="JVL4" s="606"/>
      <c r="JVM4" s="606"/>
      <c r="JVN4" s="606"/>
      <c r="JVO4" s="606"/>
      <c r="JVP4" s="606"/>
      <c r="JVQ4" s="606"/>
      <c r="JVR4" s="606"/>
      <c r="JVS4" s="606"/>
      <c r="JVT4" s="606"/>
      <c r="JVU4" s="606"/>
      <c r="JVV4" s="606"/>
      <c r="JVW4" s="606"/>
      <c r="JVX4" s="606"/>
      <c r="JVY4" s="606"/>
      <c r="JVZ4" s="606"/>
      <c r="JWA4" s="606"/>
      <c r="JWB4" s="606"/>
      <c r="JWC4" s="606"/>
      <c r="JWD4" s="606"/>
      <c r="JWE4" s="606"/>
      <c r="JWF4" s="606"/>
      <c r="JWG4" s="606"/>
      <c r="JWH4" s="606"/>
      <c r="JWI4" s="606"/>
      <c r="JWJ4" s="606"/>
      <c r="JWK4" s="606"/>
      <c r="JWL4" s="606"/>
      <c r="JWM4" s="606"/>
      <c r="JWN4" s="606"/>
      <c r="JWO4" s="606"/>
      <c r="JWP4" s="606"/>
      <c r="JWQ4" s="606"/>
      <c r="JWR4" s="606"/>
      <c r="JWS4" s="606"/>
      <c r="JWT4" s="606"/>
      <c r="JWU4" s="606"/>
      <c r="JWV4" s="606"/>
      <c r="JWW4" s="606"/>
      <c r="JWX4" s="606"/>
      <c r="JWY4" s="606"/>
      <c r="JWZ4" s="606"/>
      <c r="JXA4" s="606"/>
      <c r="JXB4" s="606"/>
      <c r="JXC4" s="606"/>
      <c r="JXD4" s="606"/>
      <c r="JXE4" s="606"/>
      <c r="JXF4" s="606"/>
      <c r="JXG4" s="606"/>
      <c r="JXH4" s="606"/>
      <c r="JXI4" s="606"/>
      <c r="JXJ4" s="606"/>
      <c r="JXK4" s="606"/>
      <c r="JXL4" s="606"/>
      <c r="JXM4" s="606"/>
      <c r="JXN4" s="606"/>
      <c r="JXO4" s="606"/>
      <c r="JXP4" s="606"/>
      <c r="JXQ4" s="606"/>
      <c r="JXR4" s="606"/>
      <c r="JXS4" s="606"/>
      <c r="JXT4" s="606"/>
      <c r="JXU4" s="606"/>
      <c r="JXV4" s="606"/>
      <c r="JXW4" s="606"/>
      <c r="JXX4" s="606"/>
      <c r="JXY4" s="606"/>
      <c r="JXZ4" s="606"/>
      <c r="JYA4" s="606"/>
      <c r="JYB4" s="606"/>
      <c r="JYC4" s="606"/>
      <c r="JYD4" s="606"/>
      <c r="JYE4" s="606"/>
      <c r="JYF4" s="606"/>
      <c r="JYG4" s="606"/>
      <c r="JYH4" s="606"/>
      <c r="JYI4" s="606"/>
      <c r="JYJ4" s="606"/>
      <c r="JYK4" s="606"/>
      <c r="JYL4" s="606"/>
      <c r="JYM4" s="606"/>
      <c r="JYN4" s="606"/>
      <c r="JYO4" s="606"/>
      <c r="JYP4" s="606"/>
      <c r="JYQ4" s="606"/>
      <c r="JYR4" s="606"/>
      <c r="JYS4" s="606"/>
      <c r="JYT4" s="606"/>
      <c r="JYU4" s="606"/>
      <c r="JYV4" s="606"/>
      <c r="JYW4" s="606"/>
      <c r="JYX4" s="606"/>
      <c r="JYY4" s="606"/>
      <c r="JYZ4" s="606"/>
      <c r="JZA4" s="606"/>
      <c r="JZB4" s="606"/>
      <c r="JZC4" s="606"/>
      <c r="JZD4" s="606"/>
      <c r="JZE4" s="606"/>
      <c r="JZF4" s="606"/>
      <c r="JZG4" s="606"/>
      <c r="JZH4" s="606"/>
      <c r="JZI4" s="606"/>
      <c r="JZJ4" s="606"/>
      <c r="JZK4" s="606"/>
      <c r="JZL4" s="606"/>
      <c r="JZM4" s="606"/>
      <c r="JZN4" s="606"/>
      <c r="JZO4" s="606"/>
      <c r="JZP4" s="606"/>
      <c r="JZQ4" s="606"/>
      <c r="JZR4" s="606"/>
      <c r="JZS4" s="606"/>
      <c r="JZT4" s="606"/>
      <c r="JZU4" s="606"/>
      <c r="JZV4" s="606"/>
      <c r="JZW4" s="606"/>
      <c r="JZX4" s="606"/>
      <c r="JZY4" s="606"/>
      <c r="JZZ4" s="606"/>
      <c r="KAA4" s="606"/>
      <c r="KAB4" s="606"/>
      <c r="KAC4" s="606"/>
      <c r="KAD4" s="606"/>
      <c r="KAE4" s="606"/>
      <c r="KAF4" s="606"/>
      <c r="KAG4" s="606"/>
      <c r="KAH4" s="606"/>
      <c r="KAI4" s="606"/>
      <c r="KAJ4" s="606"/>
      <c r="KAK4" s="606"/>
      <c r="KAL4" s="606"/>
      <c r="KAM4" s="606"/>
      <c r="KAN4" s="606"/>
      <c r="KAO4" s="606"/>
      <c r="KAP4" s="606"/>
      <c r="KAQ4" s="606"/>
      <c r="KAR4" s="606"/>
      <c r="KAS4" s="606"/>
      <c r="KAT4" s="606"/>
      <c r="KAU4" s="606"/>
      <c r="KAV4" s="606"/>
      <c r="KAW4" s="606"/>
      <c r="KAX4" s="606"/>
      <c r="KAY4" s="606"/>
      <c r="KAZ4" s="606"/>
      <c r="KBA4" s="606"/>
      <c r="KBB4" s="606"/>
      <c r="KBC4" s="606"/>
      <c r="KBD4" s="606"/>
      <c r="KBE4" s="606"/>
      <c r="KBF4" s="606"/>
      <c r="KBG4" s="606"/>
      <c r="KBH4" s="606"/>
      <c r="KBI4" s="606"/>
      <c r="KBJ4" s="606"/>
      <c r="KBK4" s="606"/>
      <c r="KBL4" s="606"/>
      <c r="KBM4" s="606"/>
      <c r="KBN4" s="606"/>
      <c r="KBO4" s="606"/>
      <c r="KBP4" s="606"/>
      <c r="KBQ4" s="606"/>
      <c r="KBR4" s="606"/>
      <c r="KBS4" s="606"/>
      <c r="KBT4" s="606"/>
      <c r="KBU4" s="606"/>
      <c r="KBV4" s="606"/>
      <c r="KBW4" s="606"/>
      <c r="KBX4" s="606"/>
      <c r="KBY4" s="606"/>
      <c r="KBZ4" s="606"/>
      <c r="KCA4" s="606"/>
      <c r="KCB4" s="606"/>
      <c r="KCC4" s="606"/>
      <c r="KCD4" s="606"/>
      <c r="KCE4" s="606"/>
      <c r="KCF4" s="606"/>
      <c r="KCG4" s="606"/>
      <c r="KCH4" s="606"/>
      <c r="KCI4" s="606"/>
      <c r="KCJ4" s="606"/>
      <c r="KCK4" s="606"/>
      <c r="KCL4" s="606"/>
      <c r="KCM4" s="606"/>
      <c r="KCN4" s="606"/>
      <c r="KCO4" s="606"/>
      <c r="KCP4" s="606"/>
      <c r="KCQ4" s="606"/>
      <c r="KCR4" s="606"/>
      <c r="KCS4" s="606"/>
      <c r="KCT4" s="606"/>
      <c r="KCU4" s="606"/>
      <c r="KCV4" s="606"/>
      <c r="KCW4" s="606"/>
      <c r="KCX4" s="606"/>
      <c r="KCY4" s="606"/>
      <c r="KCZ4" s="606"/>
      <c r="KDA4" s="606"/>
      <c r="KDB4" s="606"/>
      <c r="KDC4" s="606"/>
      <c r="KDD4" s="606"/>
      <c r="KDE4" s="606"/>
      <c r="KDF4" s="606"/>
      <c r="KDG4" s="606"/>
      <c r="KDH4" s="606"/>
      <c r="KDI4" s="606"/>
      <c r="KDJ4" s="606"/>
      <c r="KDK4" s="606"/>
      <c r="KDL4" s="606"/>
      <c r="KDM4" s="606"/>
      <c r="KDN4" s="606"/>
      <c r="KDO4" s="606"/>
      <c r="KDP4" s="606"/>
      <c r="KDQ4" s="606"/>
      <c r="KDR4" s="606"/>
      <c r="KDS4" s="606"/>
      <c r="KDT4" s="606"/>
      <c r="KDU4" s="606"/>
      <c r="KDV4" s="606"/>
      <c r="KDW4" s="606"/>
      <c r="KDX4" s="606"/>
      <c r="KDY4" s="606"/>
      <c r="KDZ4" s="606"/>
      <c r="KEA4" s="606"/>
      <c r="KEB4" s="606"/>
      <c r="KEC4" s="606"/>
      <c r="KED4" s="606"/>
      <c r="KEE4" s="606"/>
      <c r="KEF4" s="606"/>
      <c r="KEG4" s="606"/>
      <c r="KEH4" s="606"/>
      <c r="KEI4" s="606"/>
      <c r="KEJ4" s="606"/>
      <c r="KEK4" s="606"/>
      <c r="KEL4" s="606"/>
      <c r="KEM4" s="606"/>
      <c r="KEN4" s="606"/>
      <c r="KEO4" s="606"/>
      <c r="KEP4" s="606"/>
      <c r="KEQ4" s="606"/>
      <c r="KER4" s="606"/>
      <c r="KES4" s="606"/>
      <c r="KET4" s="606"/>
      <c r="KEU4" s="606"/>
      <c r="KEV4" s="606"/>
      <c r="KEW4" s="606"/>
      <c r="KEX4" s="606"/>
      <c r="KEY4" s="606"/>
      <c r="KEZ4" s="606"/>
      <c r="KFA4" s="606"/>
      <c r="KFB4" s="606"/>
      <c r="KFC4" s="606"/>
      <c r="KFD4" s="606"/>
      <c r="KFE4" s="606"/>
      <c r="KFF4" s="606"/>
      <c r="KFG4" s="606"/>
      <c r="KFH4" s="606"/>
      <c r="KFI4" s="606"/>
      <c r="KFJ4" s="606"/>
      <c r="KFK4" s="606"/>
      <c r="KFL4" s="606"/>
      <c r="KFM4" s="606"/>
      <c r="KFN4" s="606"/>
      <c r="KFO4" s="606"/>
      <c r="KFP4" s="606"/>
      <c r="KFQ4" s="606"/>
      <c r="KFR4" s="606"/>
      <c r="KFS4" s="606"/>
      <c r="KFT4" s="606"/>
      <c r="KFU4" s="606"/>
      <c r="KFV4" s="606"/>
      <c r="KFW4" s="606"/>
      <c r="KFX4" s="606"/>
      <c r="KFY4" s="606"/>
      <c r="KFZ4" s="606"/>
      <c r="KGA4" s="606"/>
      <c r="KGB4" s="606"/>
      <c r="KGC4" s="606"/>
      <c r="KGD4" s="606"/>
      <c r="KGE4" s="606"/>
      <c r="KGF4" s="606"/>
      <c r="KGG4" s="606"/>
      <c r="KGH4" s="606"/>
      <c r="KGI4" s="606"/>
      <c r="KGJ4" s="606"/>
      <c r="KGK4" s="606"/>
      <c r="KGL4" s="606"/>
      <c r="KGM4" s="606"/>
      <c r="KGN4" s="606"/>
      <c r="KGO4" s="606"/>
      <c r="KGP4" s="606"/>
      <c r="KGQ4" s="606"/>
      <c r="KGR4" s="606"/>
      <c r="KGS4" s="606"/>
      <c r="KGT4" s="606"/>
      <c r="KGU4" s="606"/>
      <c r="KGV4" s="606"/>
      <c r="KGW4" s="606"/>
      <c r="KGX4" s="606"/>
      <c r="KGY4" s="606"/>
      <c r="KGZ4" s="606"/>
      <c r="KHA4" s="606"/>
      <c r="KHB4" s="606"/>
      <c r="KHC4" s="606"/>
      <c r="KHD4" s="606"/>
      <c r="KHE4" s="606"/>
      <c r="KHF4" s="606"/>
      <c r="KHG4" s="606"/>
      <c r="KHH4" s="606"/>
      <c r="KHI4" s="606"/>
      <c r="KHJ4" s="606"/>
      <c r="KHK4" s="606"/>
      <c r="KHL4" s="606"/>
      <c r="KHM4" s="606"/>
      <c r="KHN4" s="606"/>
      <c r="KHO4" s="606"/>
      <c r="KHP4" s="606"/>
      <c r="KHQ4" s="606"/>
      <c r="KHR4" s="606"/>
      <c r="KHS4" s="606"/>
      <c r="KHT4" s="606"/>
      <c r="KHU4" s="606"/>
      <c r="KHV4" s="606"/>
      <c r="KHW4" s="606"/>
      <c r="KHX4" s="606"/>
      <c r="KHY4" s="606"/>
      <c r="KHZ4" s="606"/>
      <c r="KIA4" s="606"/>
      <c r="KIB4" s="606"/>
      <c r="KIC4" s="606"/>
      <c r="KID4" s="606"/>
      <c r="KIE4" s="606"/>
      <c r="KIF4" s="606"/>
      <c r="KIG4" s="606"/>
      <c r="KIH4" s="606"/>
      <c r="KII4" s="606"/>
      <c r="KIJ4" s="606"/>
      <c r="KIK4" s="606"/>
      <c r="KIL4" s="606"/>
      <c r="KIM4" s="606"/>
      <c r="KIN4" s="606"/>
      <c r="KIO4" s="606"/>
      <c r="KIP4" s="606"/>
      <c r="KIQ4" s="606"/>
      <c r="KIR4" s="606"/>
      <c r="KIS4" s="606"/>
      <c r="KIT4" s="606"/>
      <c r="KIU4" s="606"/>
      <c r="KIV4" s="606"/>
      <c r="KIW4" s="606"/>
      <c r="KIX4" s="606"/>
      <c r="KIY4" s="606"/>
      <c r="KIZ4" s="606"/>
      <c r="KJA4" s="606"/>
      <c r="KJB4" s="606"/>
      <c r="KJC4" s="606"/>
      <c r="KJD4" s="606"/>
      <c r="KJE4" s="606"/>
      <c r="KJF4" s="606"/>
      <c r="KJG4" s="606"/>
      <c r="KJH4" s="606"/>
      <c r="KJI4" s="606"/>
      <c r="KJJ4" s="606"/>
      <c r="KJK4" s="606"/>
      <c r="KJL4" s="606"/>
      <c r="KJM4" s="606"/>
      <c r="KJN4" s="606"/>
      <c r="KJO4" s="606"/>
      <c r="KJP4" s="606"/>
      <c r="KJQ4" s="606"/>
      <c r="KJR4" s="606"/>
      <c r="KJS4" s="606"/>
      <c r="KJT4" s="606"/>
      <c r="KJU4" s="606"/>
      <c r="KJV4" s="606"/>
      <c r="KJW4" s="606"/>
      <c r="KJX4" s="606"/>
      <c r="KJY4" s="606"/>
      <c r="KJZ4" s="606"/>
      <c r="KKA4" s="606"/>
      <c r="KKB4" s="606"/>
      <c r="KKC4" s="606"/>
      <c r="KKD4" s="606"/>
      <c r="KKE4" s="606"/>
      <c r="KKF4" s="606"/>
      <c r="KKG4" s="606"/>
      <c r="KKH4" s="606"/>
      <c r="KKI4" s="606"/>
      <c r="KKJ4" s="606"/>
      <c r="KKK4" s="606"/>
      <c r="KKL4" s="606"/>
      <c r="KKM4" s="606"/>
      <c r="KKN4" s="606"/>
      <c r="KKO4" s="606"/>
      <c r="KKP4" s="606"/>
      <c r="KKQ4" s="606"/>
      <c r="KKR4" s="606"/>
      <c r="KKS4" s="606"/>
      <c r="KKT4" s="606"/>
      <c r="KKU4" s="606"/>
      <c r="KKV4" s="606"/>
      <c r="KKW4" s="606"/>
      <c r="KKX4" s="606"/>
      <c r="KKY4" s="606"/>
      <c r="KKZ4" s="606"/>
      <c r="KLA4" s="606"/>
      <c r="KLB4" s="606"/>
      <c r="KLC4" s="606"/>
      <c r="KLD4" s="606"/>
      <c r="KLE4" s="606"/>
      <c r="KLF4" s="606"/>
      <c r="KLG4" s="606"/>
      <c r="KLH4" s="606"/>
      <c r="KLI4" s="606"/>
      <c r="KLJ4" s="606"/>
      <c r="KLK4" s="606"/>
      <c r="KLL4" s="606"/>
      <c r="KLM4" s="606"/>
      <c r="KLN4" s="606"/>
      <c r="KLO4" s="606"/>
      <c r="KLP4" s="606"/>
      <c r="KLQ4" s="606"/>
      <c r="KLR4" s="606"/>
      <c r="KLS4" s="606"/>
      <c r="KLT4" s="606"/>
      <c r="KLU4" s="606"/>
      <c r="KLV4" s="606"/>
      <c r="KLW4" s="606"/>
      <c r="KLX4" s="606"/>
      <c r="KLY4" s="606"/>
      <c r="KLZ4" s="606"/>
      <c r="KMA4" s="606"/>
      <c r="KMB4" s="606"/>
      <c r="KMC4" s="606"/>
      <c r="KMD4" s="606"/>
      <c r="KME4" s="606"/>
      <c r="KMF4" s="606"/>
      <c r="KMG4" s="606"/>
      <c r="KMH4" s="606"/>
      <c r="KMI4" s="606"/>
      <c r="KMJ4" s="606"/>
      <c r="KMK4" s="606"/>
      <c r="KML4" s="606"/>
      <c r="KMM4" s="606"/>
      <c r="KMN4" s="606"/>
      <c r="KMO4" s="606"/>
      <c r="KMP4" s="606"/>
      <c r="KMQ4" s="606"/>
      <c r="KMR4" s="606"/>
      <c r="KMS4" s="606"/>
      <c r="KMT4" s="606"/>
      <c r="KMU4" s="606"/>
      <c r="KMV4" s="606"/>
      <c r="KMW4" s="606"/>
      <c r="KMX4" s="606"/>
      <c r="KMY4" s="606"/>
      <c r="KMZ4" s="606"/>
      <c r="KNA4" s="606"/>
      <c r="KNB4" s="606"/>
      <c r="KNC4" s="606"/>
      <c r="KND4" s="606"/>
      <c r="KNE4" s="606"/>
      <c r="KNF4" s="606"/>
      <c r="KNG4" s="606"/>
      <c r="KNH4" s="606"/>
      <c r="KNI4" s="606"/>
      <c r="KNJ4" s="606"/>
      <c r="KNK4" s="606"/>
      <c r="KNL4" s="606"/>
      <c r="KNM4" s="606"/>
      <c r="KNN4" s="606"/>
      <c r="KNO4" s="606"/>
      <c r="KNP4" s="606"/>
      <c r="KNQ4" s="606"/>
      <c r="KNR4" s="606"/>
      <c r="KNS4" s="606"/>
      <c r="KNT4" s="606"/>
      <c r="KNU4" s="606"/>
      <c r="KNV4" s="606"/>
      <c r="KNW4" s="606"/>
      <c r="KNX4" s="606"/>
      <c r="KNY4" s="606"/>
      <c r="KNZ4" s="606"/>
      <c r="KOA4" s="606"/>
      <c r="KOB4" s="606"/>
      <c r="KOC4" s="606"/>
      <c r="KOD4" s="606"/>
      <c r="KOE4" s="606"/>
      <c r="KOF4" s="606"/>
      <c r="KOG4" s="606"/>
      <c r="KOH4" s="606"/>
      <c r="KOI4" s="606"/>
      <c r="KOJ4" s="606"/>
      <c r="KOK4" s="606"/>
      <c r="KOL4" s="606"/>
      <c r="KOM4" s="606"/>
      <c r="KON4" s="606"/>
      <c r="KOO4" s="606"/>
      <c r="KOP4" s="606"/>
      <c r="KOQ4" s="606"/>
      <c r="KOR4" s="606"/>
      <c r="KOS4" s="606"/>
      <c r="KOT4" s="606"/>
      <c r="KOU4" s="606"/>
      <c r="KOV4" s="606"/>
      <c r="KOW4" s="606"/>
      <c r="KOX4" s="606"/>
      <c r="KOY4" s="606"/>
      <c r="KOZ4" s="606"/>
      <c r="KPA4" s="606"/>
      <c r="KPB4" s="606"/>
      <c r="KPC4" s="606"/>
      <c r="KPD4" s="606"/>
      <c r="KPE4" s="606"/>
      <c r="KPF4" s="606"/>
      <c r="KPG4" s="606"/>
      <c r="KPH4" s="606"/>
      <c r="KPI4" s="606"/>
      <c r="KPJ4" s="606"/>
      <c r="KPK4" s="606"/>
      <c r="KPL4" s="606"/>
      <c r="KPM4" s="606"/>
      <c r="KPN4" s="606"/>
      <c r="KPO4" s="606"/>
      <c r="KPP4" s="606"/>
      <c r="KPQ4" s="606"/>
      <c r="KPR4" s="606"/>
      <c r="KPS4" s="606"/>
      <c r="KPT4" s="606"/>
      <c r="KPU4" s="606"/>
      <c r="KPV4" s="606"/>
      <c r="KPW4" s="606"/>
      <c r="KPX4" s="606"/>
      <c r="KPY4" s="606"/>
      <c r="KPZ4" s="606"/>
      <c r="KQA4" s="606"/>
      <c r="KQB4" s="606"/>
      <c r="KQC4" s="606"/>
      <c r="KQD4" s="606"/>
      <c r="KQE4" s="606"/>
      <c r="KQF4" s="606"/>
      <c r="KQG4" s="606"/>
      <c r="KQH4" s="606"/>
      <c r="KQI4" s="606"/>
      <c r="KQJ4" s="606"/>
      <c r="KQK4" s="606"/>
      <c r="KQL4" s="606"/>
      <c r="KQM4" s="606"/>
      <c r="KQN4" s="606"/>
      <c r="KQO4" s="606"/>
      <c r="KQP4" s="606"/>
      <c r="KQQ4" s="606"/>
      <c r="KQR4" s="606"/>
      <c r="KQS4" s="606"/>
      <c r="KQT4" s="606"/>
      <c r="KQU4" s="606"/>
      <c r="KQV4" s="606"/>
      <c r="KQW4" s="606"/>
      <c r="KQX4" s="606"/>
      <c r="KQY4" s="606"/>
      <c r="KQZ4" s="606"/>
      <c r="KRA4" s="606"/>
      <c r="KRB4" s="606"/>
      <c r="KRC4" s="606"/>
      <c r="KRD4" s="606"/>
      <c r="KRE4" s="606"/>
      <c r="KRF4" s="606"/>
      <c r="KRG4" s="606"/>
      <c r="KRH4" s="606"/>
      <c r="KRI4" s="606"/>
      <c r="KRJ4" s="606"/>
      <c r="KRK4" s="606"/>
      <c r="KRL4" s="606"/>
      <c r="KRM4" s="606"/>
      <c r="KRN4" s="606"/>
      <c r="KRO4" s="606"/>
      <c r="KRP4" s="606"/>
      <c r="KRQ4" s="606"/>
      <c r="KRR4" s="606"/>
      <c r="KRS4" s="606"/>
      <c r="KRT4" s="606"/>
      <c r="KRU4" s="606"/>
      <c r="KRV4" s="606"/>
      <c r="KRW4" s="606"/>
      <c r="KRX4" s="606"/>
      <c r="KRY4" s="606"/>
      <c r="KRZ4" s="606"/>
      <c r="KSA4" s="606"/>
      <c r="KSB4" s="606"/>
      <c r="KSC4" s="606"/>
      <c r="KSD4" s="606"/>
      <c r="KSE4" s="606"/>
      <c r="KSF4" s="606"/>
      <c r="KSG4" s="606"/>
      <c r="KSH4" s="606"/>
      <c r="KSI4" s="606"/>
      <c r="KSJ4" s="606"/>
      <c r="KSK4" s="606"/>
      <c r="KSL4" s="606"/>
      <c r="KSM4" s="606"/>
      <c r="KSN4" s="606"/>
      <c r="KSO4" s="606"/>
      <c r="KSP4" s="606"/>
      <c r="KSQ4" s="606"/>
      <c r="KSR4" s="606"/>
      <c r="KSS4" s="606"/>
      <c r="KST4" s="606"/>
      <c r="KSU4" s="606"/>
      <c r="KSV4" s="606"/>
      <c r="KSW4" s="606"/>
      <c r="KSX4" s="606"/>
      <c r="KSY4" s="606"/>
      <c r="KSZ4" s="606"/>
      <c r="KTA4" s="606"/>
      <c r="KTB4" s="606"/>
      <c r="KTC4" s="606"/>
      <c r="KTD4" s="606"/>
      <c r="KTE4" s="606"/>
      <c r="KTF4" s="606"/>
      <c r="KTG4" s="606"/>
      <c r="KTH4" s="606"/>
      <c r="KTI4" s="606"/>
      <c r="KTJ4" s="606"/>
      <c r="KTK4" s="606"/>
      <c r="KTL4" s="606"/>
      <c r="KTM4" s="606"/>
      <c r="KTN4" s="606"/>
      <c r="KTO4" s="606"/>
      <c r="KTP4" s="606"/>
      <c r="KTQ4" s="606"/>
      <c r="KTR4" s="606"/>
      <c r="KTS4" s="606"/>
      <c r="KTT4" s="606"/>
      <c r="KTU4" s="606"/>
      <c r="KTV4" s="606"/>
      <c r="KTW4" s="606"/>
      <c r="KTX4" s="606"/>
      <c r="KTY4" s="606"/>
      <c r="KTZ4" s="606"/>
      <c r="KUA4" s="606"/>
      <c r="KUB4" s="606"/>
      <c r="KUC4" s="606"/>
      <c r="KUD4" s="606"/>
      <c r="KUE4" s="606"/>
      <c r="KUF4" s="606"/>
      <c r="KUG4" s="606"/>
      <c r="KUH4" s="606"/>
      <c r="KUI4" s="606"/>
      <c r="KUJ4" s="606"/>
      <c r="KUK4" s="606"/>
      <c r="KUL4" s="606"/>
      <c r="KUM4" s="606"/>
      <c r="KUN4" s="606"/>
      <c r="KUO4" s="606"/>
      <c r="KUP4" s="606"/>
      <c r="KUQ4" s="606"/>
      <c r="KUR4" s="606"/>
      <c r="KUS4" s="606"/>
      <c r="KUT4" s="606"/>
      <c r="KUU4" s="606"/>
      <c r="KUV4" s="606"/>
      <c r="KUW4" s="606"/>
      <c r="KUX4" s="606"/>
      <c r="KUY4" s="606"/>
      <c r="KUZ4" s="606"/>
      <c r="KVA4" s="606"/>
      <c r="KVB4" s="606"/>
      <c r="KVC4" s="606"/>
      <c r="KVD4" s="606"/>
      <c r="KVE4" s="606"/>
      <c r="KVF4" s="606"/>
      <c r="KVG4" s="606"/>
      <c r="KVH4" s="606"/>
      <c r="KVI4" s="606"/>
      <c r="KVJ4" s="606"/>
      <c r="KVK4" s="606"/>
      <c r="KVL4" s="606"/>
      <c r="KVM4" s="606"/>
      <c r="KVN4" s="606"/>
      <c r="KVO4" s="606"/>
      <c r="KVP4" s="606"/>
      <c r="KVQ4" s="606"/>
      <c r="KVR4" s="606"/>
      <c r="KVS4" s="606"/>
      <c r="KVT4" s="606"/>
      <c r="KVU4" s="606"/>
      <c r="KVV4" s="606"/>
      <c r="KVW4" s="606"/>
      <c r="KVX4" s="606"/>
      <c r="KVY4" s="606"/>
      <c r="KVZ4" s="606"/>
      <c r="KWA4" s="606"/>
      <c r="KWB4" s="606"/>
      <c r="KWC4" s="606"/>
      <c r="KWD4" s="606"/>
      <c r="KWE4" s="606"/>
      <c r="KWF4" s="606"/>
      <c r="KWG4" s="606"/>
      <c r="KWH4" s="606"/>
      <c r="KWI4" s="606"/>
      <c r="KWJ4" s="606"/>
      <c r="KWK4" s="606"/>
      <c r="KWL4" s="606"/>
      <c r="KWM4" s="606"/>
      <c r="KWN4" s="606"/>
      <c r="KWO4" s="606"/>
      <c r="KWP4" s="606"/>
      <c r="KWQ4" s="606"/>
      <c r="KWR4" s="606"/>
      <c r="KWS4" s="606"/>
      <c r="KWT4" s="606"/>
      <c r="KWU4" s="606"/>
      <c r="KWV4" s="606"/>
      <c r="KWW4" s="606"/>
      <c r="KWX4" s="606"/>
      <c r="KWY4" s="606"/>
      <c r="KWZ4" s="606"/>
      <c r="KXA4" s="606"/>
      <c r="KXB4" s="606"/>
      <c r="KXC4" s="606"/>
      <c r="KXD4" s="606"/>
      <c r="KXE4" s="606"/>
      <c r="KXF4" s="606"/>
      <c r="KXG4" s="606"/>
      <c r="KXH4" s="606"/>
      <c r="KXI4" s="606"/>
      <c r="KXJ4" s="606"/>
      <c r="KXK4" s="606"/>
      <c r="KXL4" s="606"/>
      <c r="KXM4" s="606"/>
      <c r="KXN4" s="606"/>
      <c r="KXO4" s="606"/>
      <c r="KXP4" s="606"/>
      <c r="KXQ4" s="606"/>
      <c r="KXR4" s="606"/>
      <c r="KXS4" s="606"/>
      <c r="KXT4" s="606"/>
      <c r="KXU4" s="606"/>
      <c r="KXV4" s="606"/>
      <c r="KXW4" s="606"/>
      <c r="KXX4" s="606"/>
      <c r="KXY4" s="606"/>
      <c r="KXZ4" s="606"/>
      <c r="KYA4" s="606"/>
      <c r="KYB4" s="606"/>
      <c r="KYC4" s="606"/>
      <c r="KYD4" s="606"/>
      <c r="KYE4" s="606"/>
      <c r="KYF4" s="606"/>
      <c r="KYG4" s="606"/>
      <c r="KYH4" s="606"/>
      <c r="KYI4" s="606"/>
      <c r="KYJ4" s="606"/>
      <c r="KYK4" s="606"/>
      <c r="KYL4" s="606"/>
      <c r="KYM4" s="606"/>
      <c r="KYN4" s="606"/>
      <c r="KYO4" s="606"/>
      <c r="KYP4" s="606"/>
      <c r="KYQ4" s="606"/>
      <c r="KYR4" s="606"/>
      <c r="KYS4" s="606"/>
      <c r="KYT4" s="606"/>
      <c r="KYU4" s="606"/>
      <c r="KYV4" s="606"/>
      <c r="KYW4" s="606"/>
      <c r="KYX4" s="606"/>
      <c r="KYY4" s="606"/>
      <c r="KYZ4" s="606"/>
      <c r="KZA4" s="606"/>
      <c r="KZB4" s="606"/>
      <c r="KZC4" s="606"/>
      <c r="KZD4" s="606"/>
      <c r="KZE4" s="606"/>
      <c r="KZF4" s="606"/>
      <c r="KZG4" s="606"/>
      <c r="KZH4" s="606"/>
      <c r="KZI4" s="606"/>
      <c r="KZJ4" s="606"/>
      <c r="KZK4" s="606"/>
      <c r="KZL4" s="606"/>
      <c r="KZM4" s="606"/>
      <c r="KZN4" s="606"/>
      <c r="KZO4" s="606"/>
      <c r="KZP4" s="606"/>
      <c r="KZQ4" s="606"/>
      <c r="KZR4" s="606"/>
      <c r="KZS4" s="606"/>
      <c r="KZT4" s="606"/>
      <c r="KZU4" s="606"/>
      <c r="KZV4" s="606"/>
      <c r="KZW4" s="606"/>
      <c r="KZX4" s="606"/>
      <c r="KZY4" s="606"/>
      <c r="KZZ4" s="606"/>
      <c r="LAA4" s="606"/>
      <c r="LAB4" s="606"/>
      <c r="LAC4" s="606"/>
      <c r="LAD4" s="606"/>
      <c r="LAE4" s="606"/>
      <c r="LAF4" s="606"/>
      <c r="LAG4" s="606"/>
      <c r="LAH4" s="606"/>
      <c r="LAI4" s="606"/>
      <c r="LAJ4" s="606"/>
      <c r="LAK4" s="606"/>
      <c r="LAL4" s="606"/>
      <c r="LAM4" s="606"/>
      <c r="LAN4" s="606"/>
      <c r="LAO4" s="606"/>
      <c r="LAP4" s="606"/>
      <c r="LAQ4" s="606"/>
      <c r="LAR4" s="606"/>
      <c r="LAS4" s="606"/>
      <c r="LAT4" s="606"/>
      <c r="LAU4" s="606"/>
      <c r="LAV4" s="606"/>
      <c r="LAW4" s="606"/>
      <c r="LAX4" s="606"/>
      <c r="LAY4" s="606"/>
      <c r="LAZ4" s="606"/>
      <c r="LBA4" s="606"/>
      <c r="LBB4" s="606"/>
      <c r="LBC4" s="606"/>
      <c r="LBD4" s="606"/>
      <c r="LBE4" s="606"/>
      <c r="LBF4" s="606"/>
      <c r="LBG4" s="606"/>
      <c r="LBH4" s="606"/>
      <c r="LBI4" s="606"/>
      <c r="LBJ4" s="606"/>
      <c r="LBK4" s="606"/>
      <c r="LBL4" s="606"/>
      <c r="LBM4" s="606"/>
      <c r="LBN4" s="606"/>
      <c r="LBO4" s="606"/>
      <c r="LBP4" s="606"/>
      <c r="LBQ4" s="606"/>
      <c r="LBR4" s="606"/>
      <c r="LBS4" s="606"/>
      <c r="LBT4" s="606"/>
      <c r="LBU4" s="606"/>
      <c r="LBV4" s="606"/>
      <c r="LBW4" s="606"/>
      <c r="LBX4" s="606"/>
      <c r="LBY4" s="606"/>
      <c r="LBZ4" s="606"/>
      <c r="LCA4" s="606"/>
      <c r="LCB4" s="606"/>
      <c r="LCC4" s="606"/>
      <c r="LCD4" s="606"/>
      <c r="LCE4" s="606"/>
      <c r="LCF4" s="606"/>
      <c r="LCG4" s="606"/>
      <c r="LCH4" s="606"/>
      <c r="LCI4" s="606"/>
      <c r="LCJ4" s="606"/>
      <c r="LCK4" s="606"/>
      <c r="LCL4" s="606"/>
      <c r="LCM4" s="606"/>
      <c r="LCN4" s="606"/>
      <c r="LCO4" s="606"/>
      <c r="LCP4" s="606"/>
      <c r="LCQ4" s="606"/>
      <c r="LCR4" s="606"/>
      <c r="LCS4" s="606"/>
      <c r="LCT4" s="606"/>
      <c r="LCU4" s="606"/>
      <c r="LCV4" s="606"/>
      <c r="LCW4" s="606"/>
      <c r="LCX4" s="606"/>
      <c r="LCY4" s="606"/>
      <c r="LCZ4" s="606"/>
      <c r="LDA4" s="606"/>
      <c r="LDB4" s="606"/>
      <c r="LDC4" s="606"/>
      <c r="LDD4" s="606"/>
      <c r="LDE4" s="606"/>
      <c r="LDF4" s="606"/>
      <c r="LDG4" s="606"/>
      <c r="LDH4" s="606"/>
      <c r="LDI4" s="606"/>
      <c r="LDJ4" s="606"/>
      <c r="LDK4" s="606"/>
      <c r="LDL4" s="606"/>
      <c r="LDM4" s="606"/>
      <c r="LDN4" s="606"/>
      <c r="LDO4" s="606"/>
      <c r="LDP4" s="606"/>
      <c r="LDQ4" s="606"/>
      <c r="LDR4" s="606"/>
      <c r="LDS4" s="606"/>
      <c r="LDT4" s="606"/>
      <c r="LDU4" s="606"/>
      <c r="LDV4" s="606"/>
      <c r="LDW4" s="606"/>
      <c r="LDX4" s="606"/>
      <c r="LDY4" s="606"/>
      <c r="LDZ4" s="606"/>
      <c r="LEA4" s="606"/>
      <c r="LEB4" s="606"/>
      <c r="LEC4" s="606"/>
      <c r="LED4" s="606"/>
      <c r="LEE4" s="606"/>
      <c r="LEF4" s="606"/>
      <c r="LEG4" s="606"/>
      <c r="LEH4" s="606"/>
      <c r="LEI4" s="606"/>
      <c r="LEJ4" s="606"/>
      <c r="LEK4" s="606"/>
      <c r="LEL4" s="606"/>
      <c r="LEM4" s="606"/>
      <c r="LEN4" s="606"/>
      <c r="LEO4" s="606"/>
      <c r="LEP4" s="606"/>
      <c r="LEQ4" s="606"/>
      <c r="LER4" s="606"/>
      <c r="LES4" s="606"/>
      <c r="LET4" s="606"/>
      <c r="LEU4" s="606"/>
      <c r="LEV4" s="606"/>
      <c r="LEW4" s="606"/>
      <c r="LEX4" s="606"/>
      <c r="LEY4" s="606"/>
      <c r="LEZ4" s="606"/>
      <c r="LFA4" s="606"/>
      <c r="LFB4" s="606"/>
      <c r="LFC4" s="606"/>
      <c r="LFD4" s="606"/>
      <c r="LFE4" s="606"/>
      <c r="LFF4" s="606"/>
      <c r="LFG4" s="606"/>
      <c r="LFH4" s="606"/>
      <c r="LFI4" s="606"/>
      <c r="LFJ4" s="606"/>
      <c r="LFK4" s="606"/>
      <c r="LFL4" s="606"/>
      <c r="LFM4" s="606"/>
      <c r="LFN4" s="606"/>
      <c r="LFO4" s="606"/>
      <c r="LFP4" s="606"/>
      <c r="LFQ4" s="606"/>
      <c r="LFR4" s="606"/>
      <c r="LFS4" s="606"/>
      <c r="LFT4" s="606"/>
      <c r="LFU4" s="606"/>
      <c r="LFV4" s="606"/>
      <c r="LFW4" s="606"/>
      <c r="LFX4" s="606"/>
      <c r="LFY4" s="606"/>
      <c r="LFZ4" s="606"/>
      <c r="LGA4" s="606"/>
      <c r="LGB4" s="606"/>
      <c r="LGC4" s="606"/>
      <c r="LGD4" s="606"/>
      <c r="LGE4" s="606"/>
      <c r="LGF4" s="606"/>
      <c r="LGG4" s="606"/>
      <c r="LGH4" s="606"/>
      <c r="LGI4" s="606"/>
      <c r="LGJ4" s="606"/>
      <c r="LGK4" s="606"/>
      <c r="LGL4" s="606"/>
      <c r="LGM4" s="606"/>
      <c r="LGN4" s="606"/>
      <c r="LGO4" s="606"/>
      <c r="LGP4" s="606"/>
      <c r="LGQ4" s="606"/>
      <c r="LGR4" s="606"/>
      <c r="LGS4" s="606"/>
      <c r="LGT4" s="606"/>
      <c r="LGU4" s="606"/>
      <c r="LGV4" s="606"/>
      <c r="LGW4" s="606"/>
      <c r="LGX4" s="606"/>
      <c r="LGY4" s="606"/>
      <c r="LGZ4" s="606"/>
      <c r="LHA4" s="606"/>
      <c r="LHB4" s="606"/>
      <c r="LHC4" s="606"/>
      <c r="LHD4" s="606"/>
      <c r="LHE4" s="606"/>
      <c r="LHF4" s="606"/>
      <c r="LHG4" s="606"/>
      <c r="LHH4" s="606"/>
      <c r="LHI4" s="606"/>
      <c r="LHJ4" s="606"/>
      <c r="LHK4" s="606"/>
      <c r="LHL4" s="606"/>
      <c r="LHM4" s="606"/>
      <c r="LHN4" s="606"/>
      <c r="LHO4" s="606"/>
      <c r="LHP4" s="606"/>
      <c r="LHQ4" s="606"/>
      <c r="LHR4" s="606"/>
      <c r="LHS4" s="606"/>
      <c r="LHT4" s="606"/>
      <c r="LHU4" s="606"/>
      <c r="LHV4" s="606"/>
      <c r="LHW4" s="606"/>
      <c r="LHX4" s="606"/>
      <c r="LHY4" s="606"/>
      <c r="LHZ4" s="606"/>
      <c r="LIA4" s="606"/>
      <c r="LIB4" s="606"/>
      <c r="LIC4" s="606"/>
      <c r="LID4" s="606"/>
      <c r="LIE4" s="606"/>
      <c r="LIF4" s="606"/>
      <c r="LIG4" s="606"/>
      <c r="LIH4" s="606"/>
      <c r="LII4" s="606"/>
      <c r="LIJ4" s="606"/>
      <c r="LIK4" s="606"/>
      <c r="LIL4" s="606"/>
      <c r="LIM4" s="606"/>
      <c r="LIN4" s="606"/>
      <c r="LIO4" s="606"/>
      <c r="LIP4" s="606"/>
      <c r="LIQ4" s="606"/>
      <c r="LIR4" s="606"/>
      <c r="LIS4" s="606"/>
      <c r="LIT4" s="606"/>
      <c r="LIU4" s="606"/>
      <c r="LIV4" s="606"/>
      <c r="LIW4" s="606"/>
      <c r="LIX4" s="606"/>
      <c r="LIY4" s="606"/>
      <c r="LIZ4" s="606"/>
      <c r="LJA4" s="606"/>
      <c r="LJB4" s="606"/>
      <c r="LJC4" s="606"/>
      <c r="LJD4" s="606"/>
      <c r="LJE4" s="606"/>
      <c r="LJF4" s="606"/>
      <c r="LJG4" s="606"/>
      <c r="LJH4" s="606"/>
      <c r="LJI4" s="606"/>
      <c r="LJJ4" s="606"/>
      <c r="LJK4" s="606"/>
      <c r="LJL4" s="606"/>
      <c r="LJM4" s="606"/>
      <c r="LJN4" s="606"/>
      <c r="LJO4" s="606"/>
      <c r="LJP4" s="606"/>
      <c r="LJQ4" s="606"/>
      <c r="LJR4" s="606"/>
      <c r="LJS4" s="606"/>
      <c r="LJT4" s="606"/>
      <c r="LJU4" s="606"/>
      <c r="LJV4" s="606"/>
      <c r="LJW4" s="606"/>
      <c r="LJX4" s="606"/>
      <c r="LJY4" s="606"/>
      <c r="LJZ4" s="606"/>
      <c r="LKA4" s="606"/>
      <c r="LKB4" s="606"/>
      <c r="LKC4" s="606"/>
      <c r="LKD4" s="606"/>
      <c r="LKE4" s="606"/>
      <c r="LKF4" s="606"/>
      <c r="LKG4" s="606"/>
      <c r="LKH4" s="606"/>
      <c r="LKI4" s="606"/>
      <c r="LKJ4" s="606"/>
      <c r="LKK4" s="606"/>
      <c r="LKL4" s="606"/>
      <c r="LKM4" s="606"/>
      <c r="LKN4" s="606"/>
      <c r="LKO4" s="606"/>
      <c r="LKP4" s="606"/>
      <c r="LKQ4" s="606"/>
      <c r="LKR4" s="606"/>
      <c r="LKS4" s="606"/>
      <c r="LKT4" s="606"/>
      <c r="LKU4" s="606"/>
      <c r="LKV4" s="606"/>
      <c r="LKW4" s="606"/>
      <c r="LKX4" s="606"/>
      <c r="LKY4" s="606"/>
      <c r="LKZ4" s="606"/>
      <c r="LLA4" s="606"/>
      <c r="LLB4" s="606"/>
      <c r="LLC4" s="606"/>
      <c r="LLD4" s="606"/>
      <c r="LLE4" s="606"/>
      <c r="LLF4" s="606"/>
      <c r="LLG4" s="606"/>
      <c r="LLH4" s="606"/>
      <c r="LLI4" s="606"/>
      <c r="LLJ4" s="606"/>
      <c r="LLK4" s="606"/>
      <c r="LLL4" s="606"/>
      <c r="LLM4" s="606"/>
      <c r="LLN4" s="606"/>
      <c r="LLO4" s="606"/>
      <c r="LLP4" s="606"/>
      <c r="LLQ4" s="606"/>
      <c r="LLR4" s="606"/>
      <c r="LLS4" s="606"/>
      <c r="LLT4" s="606"/>
      <c r="LLU4" s="606"/>
      <c r="LLV4" s="606"/>
      <c r="LLW4" s="606"/>
      <c r="LLX4" s="606"/>
      <c r="LLY4" s="606"/>
      <c r="LLZ4" s="606"/>
      <c r="LMA4" s="606"/>
      <c r="LMB4" s="606"/>
      <c r="LMC4" s="606"/>
      <c r="LMD4" s="606"/>
      <c r="LME4" s="606"/>
      <c r="LMF4" s="606"/>
      <c r="LMG4" s="606"/>
      <c r="LMH4" s="606"/>
      <c r="LMI4" s="606"/>
      <c r="LMJ4" s="606"/>
      <c r="LMK4" s="606"/>
      <c r="LML4" s="606"/>
      <c r="LMM4" s="606"/>
      <c r="LMN4" s="606"/>
      <c r="LMO4" s="606"/>
      <c r="LMP4" s="606"/>
      <c r="LMQ4" s="606"/>
      <c r="LMR4" s="606"/>
      <c r="LMS4" s="606"/>
      <c r="LMT4" s="606"/>
      <c r="LMU4" s="606"/>
      <c r="LMV4" s="606"/>
      <c r="LMW4" s="606"/>
      <c r="LMX4" s="606"/>
      <c r="LMY4" s="606"/>
      <c r="LMZ4" s="606"/>
      <c r="LNA4" s="606"/>
      <c r="LNB4" s="606"/>
      <c r="LNC4" s="606"/>
      <c r="LND4" s="606"/>
      <c r="LNE4" s="606"/>
      <c r="LNF4" s="606"/>
      <c r="LNG4" s="606"/>
      <c r="LNH4" s="606"/>
      <c r="LNI4" s="606"/>
      <c r="LNJ4" s="606"/>
      <c r="LNK4" s="606"/>
      <c r="LNL4" s="606"/>
      <c r="LNM4" s="606"/>
      <c r="LNN4" s="606"/>
      <c r="LNO4" s="606"/>
      <c r="LNP4" s="606"/>
      <c r="LNQ4" s="606"/>
      <c r="LNR4" s="606"/>
      <c r="LNS4" s="606"/>
      <c r="LNT4" s="606"/>
      <c r="LNU4" s="606"/>
      <c r="LNV4" s="606"/>
      <c r="LNW4" s="606"/>
      <c r="LNX4" s="606"/>
      <c r="LNY4" s="606"/>
      <c r="LNZ4" s="606"/>
      <c r="LOA4" s="606"/>
      <c r="LOB4" s="606"/>
      <c r="LOC4" s="606"/>
      <c r="LOD4" s="606"/>
      <c r="LOE4" s="606"/>
      <c r="LOF4" s="606"/>
      <c r="LOG4" s="606"/>
      <c r="LOH4" s="606"/>
      <c r="LOI4" s="606"/>
      <c r="LOJ4" s="606"/>
      <c r="LOK4" s="606"/>
      <c r="LOL4" s="606"/>
      <c r="LOM4" s="606"/>
      <c r="LON4" s="606"/>
      <c r="LOO4" s="606"/>
      <c r="LOP4" s="606"/>
      <c r="LOQ4" s="606"/>
      <c r="LOR4" s="606"/>
      <c r="LOS4" s="606"/>
      <c r="LOT4" s="606"/>
      <c r="LOU4" s="606"/>
      <c r="LOV4" s="606"/>
      <c r="LOW4" s="606"/>
      <c r="LOX4" s="606"/>
      <c r="LOY4" s="606"/>
      <c r="LOZ4" s="606"/>
      <c r="LPA4" s="606"/>
      <c r="LPB4" s="606"/>
      <c r="LPC4" s="606"/>
      <c r="LPD4" s="606"/>
      <c r="LPE4" s="606"/>
      <c r="LPF4" s="606"/>
      <c r="LPG4" s="606"/>
      <c r="LPH4" s="606"/>
      <c r="LPI4" s="606"/>
      <c r="LPJ4" s="606"/>
      <c r="LPK4" s="606"/>
      <c r="LPL4" s="606"/>
      <c r="LPM4" s="606"/>
      <c r="LPN4" s="606"/>
      <c r="LPO4" s="606"/>
      <c r="LPP4" s="606"/>
      <c r="LPQ4" s="606"/>
      <c r="LPR4" s="606"/>
      <c r="LPS4" s="606"/>
      <c r="LPT4" s="606"/>
      <c r="LPU4" s="606"/>
      <c r="LPV4" s="606"/>
      <c r="LPW4" s="606"/>
      <c r="LPX4" s="606"/>
      <c r="LPY4" s="606"/>
      <c r="LPZ4" s="606"/>
      <c r="LQA4" s="606"/>
      <c r="LQB4" s="606"/>
      <c r="LQC4" s="606"/>
      <c r="LQD4" s="606"/>
      <c r="LQE4" s="606"/>
      <c r="LQF4" s="606"/>
      <c r="LQG4" s="606"/>
      <c r="LQH4" s="606"/>
      <c r="LQI4" s="606"/>
      <c r="LQJ4" s="606"/>
      <c r="LQK4" s="606"/>
      <c r="LQL4" s="606"/>
      <c r="LQM4" s="606"/>
      <c r="LQN4" s="606"/>
      <c r="LQO4" s="606"/>
      <c r="LQP4" s="606"/>
      <c r="LQQ4" s="606"/>
      <c r="LQR4" s="606"/>
      <c r="LQS4" s="606"/>
      <c r="LQT4" s="606"/>
      <c r="LQU4" s="606"/>
      <c r="LQV4" s="606"/>
      <c r="LQW4" s="606"/>
      <c r="LQX4" s="606"/>
      <c r="LQY4" s="606"/>
      <c r="LQZ4" s="606"/>
      <c r="LRA4" s="606"/>
      <c r="LRB4" s="606"/>
      <c r="LRC4" s="606"/>
      <c r="LRD4" s="606"/>
      <c r="LRE4" s="606"/>
      <c r="LRF4" s="606"/>
      <c r="LRG4" s="606"/>
      <c r="LRH4" s="606"/>
      <c r="LRI4" s="606"/>
      <c r="LRJ4" s="606"/>
      <c r="LRK4" s="606"/>
      <c r="LRL4" s="606"/>
      <c r="LRM4" s="606"/>
      <c r="LRN4" s="606"/>
      <c r="LRO4" s="606"/>
      <c r="LRP4" s="606"/>
      <c r="LRQ4" s="606"/>
      <c r="LRR4" s="606"/>
      <c r="LRS4" s="606"/>
      <c r="LRT4" s="606"/>
      <c r="LRU4" s="606"/>
      <c r="LRV4" s="606"/>
      <c r="LRW4" s="606"/>
      <c r="LRX4" s="606"/>
      <c r="LRY4" s="606"/>
      <c r="LRZ4" s="606"/>
      <c r="LSA4" s="606"/>
      <c r="LSB4" s="606"/>
      <c r="LSC4" s="606"/>
      <c r="LSD4" s="606"/>
      <c r="LSE4" s="606"/>
      <c r="LSF4" s="606"/>
      <c r="LSG4" s="606"/>
      <c r="LSH4" s="606"/>
      <c r="LSI4" s="606"/>
      <c r="LSJ4" s="606"/>
      <c r="LSK4" s="606"/>
      <c r="LSL4" s="606"/>
      <c r="LSM4" s="606"/>
      <c r="LSN4" s="606"/>
      <c r="LSO4" s="606"/>
      <c r="LSP4" s="606"/>
      <c r="LSQ4" s="606"/>
      <c r="LSR4" s="606"/>
      <c r="LSS4" s="606"/>
      <c r="LST4" s="606"/>
      <c r="LSU4" s="606"/>
      <c r="LSV4" s="606"/>
      <c r="LSW4" s="606"/>
      <c r="LSX4" s="606"/>
      <c r="LSY4" s="606"/>
      <c r="LSZ4" s="606"/>
      <c r="LTA4" s="606"/>
      <c r="LTB4" s="606"/>
      <c r="LTC4" s="606"/>
      <c r="LTD4" s="606"/>
      <c r="LTE4" s="606"/>
      <c r="LTF4" s="606"/>
      <c r="LTG4" s="606"/>
      <c r="LTH4" s="606"/>
      <c r="LTI4" s="606"/>
      <c r="LTJ4" s="606"/>
      <c r="LTK4" s="606"/>
      <c r="LTL4" s="606"/>
      <c r="LTM4" s="606"/>
      <c r="LTN4" s="606"/>
      <c r="LTO4" s="606"/>
      <c r="LTP4" s="606"/>
      <c r="LTQ4" s="606"/>
      <c r="LTR4" s="606"/>
      <c r="LTS4" s="606"/>
      <c r="LTT4" s="606"/>
      <c r="LTU4" s="606"/>
      <c r="LTV4" s="606"/>
      <c r="LTW4" s="606"/>
      <c r="LTX4" s="606"/>
      <c r="LTY4" s="606"/>
      <c r="LTZ4" s="606"/>
      <c r="LUA4" s="606"/>
      <c r="LUB4" s="606"/>
      <c r="LUC4" s="606"/>
      <c r="LUD4" s="606"/>
      <c r="LUE4" s="606"/>
      <c r="LUF4" s="606"/>
      <c r="LUG4" s="606"/>
      <c r="LUH4" s="606"/>
      <c r="LUI4" s="606"/>
      <c r="LUJ4" s="606"/>
      <c r="LUK4" s="606"/>
      <c r="LUL4" s="606"/>
      <c r="LUM4" s="606"/>
      <c r="LUN4" s="606"/>
      <c r="LUO4" s="606"/>
      <c r="LUP4" s="606"/>
      <c r="LUQ4" s="606"/>
      <c r="LUR4" s="606"/>
      <c r="LUS4" s="606"/>
      <c r="LUT4" s="606"/>
      <c r="LUU4" s="606"/>
      <c r="LUV4" s="606"/>
      <c r="LUW4" s="606"/>
      <c r="LUX4" s="606"/>
      <c r="LUY4" s="606"/>
      <c r="LUZ4" s="606"/>
      <c r="LVA4" s="606"/>
      <c r="LVB4" s="606"/>
      <c r="LVC4" s="606"/>
      <c r="LVD4" s="606"/>
      <c r="LVE4" s="606"/>
      <c r="LVF4" s="606"/>
      <c r="LVG4" s="606"/>
      <c r="LVH4" s="606"/>
      <c r="LVI4" s="606"/>
      <c r="LVJ4" s="606"/>
      <c r="LVK4" s="606"/>
      <c r="LVL4" s="606"/>
      <c r="LVM4" s="606"/>
      <c r="LVN4" s="606"/>
      <c r="LVO4" s="606"/>
      <c r="LVP4" s="606"/>
      <c r="LVQ4" s="606"/>
      <c r="LVR4" s="606"/>
      <c r="LVS4" s="606"/>
      <c r="LVT4" s="606"/>
      <c r="LVU4" s="606"/>
      <c r="LVV4" s="606"/>
      <c r="LVW4" s="606"/>
      <c r="LVX4" s="606"/>
      <c r="LVY4" s="606"/>
      <c r="LVZ4" s="606"/>
      <c r="LWA4" s="606"/>
      <c r="LWB4" s="606"/>
      <c r="LWC4" s="606"/>
      <c r="LWD4" s="606"/>
      <c r="LWE4" s="606"/>
      <c r="LWF4" s="606"/>
      <c r="LWG4" s="606"/>
      <c r="LWH4" s="606"/>
      <c r="LWI4" s="606"/>
      <c r="LWJ4" s="606"/>
      <c r="LWK4" s="606"/>
      <c r="LWL4" s="606"/>
      <c r="LWM4" s="606"/>
      <c r="LWN4" s="606"/>
      <c r="LWO4" s="606"/>
      <c r="LWP4" s="606"/>
      <c r="LWQ4" s="606"/>
      <c r="LWR4" s="606"/>
      <c r="LWS4" s="606"/>
      <c r="LWT4" s="606"/>
      <c r="LWU4" s="606"/>
      <c r="LWV4" s="606"/>
      <c r="LWW4" s="606"/>
      <c r="LWX4" s="606"/>
      <c r="LWY4" s="606"/>
      <c r="LWZ4" s="606"/>
      <c r="LXA4" s="606"/>
      <c r="LXB4" s="606"/>
      <c r="LXC4" s="606"/>
      <c r="LXD4" s="606"/>
      <c r="LXE4" s="606"/>
      <c r="LXF4" s="606"/>
      <c r="LXG4" s="606"/>
      <c r="LXH4" s="606"/>
      <c r="LXI4" s="606"/>
      <c r="LXJ4" s="606"/>
      <c r="LXK4" s="606"/>
      <c r="LXL4" s="606"/>
      <c r="LXM4" s="606"/>
      <c r="LXN4" s="606"/>
      <c r="LXO4" s="606"/>
      <c r="LXP4" s="606"/>
      <c r="LXQ4" s="606"/>
      <c r="LXR4" s="606"/>
      <c r="LXS4" s="606"/>
      <c r="LXT4" s="606"/>
      <c r="LXU4" s="606"/>
      <c r="LXV4" s="606"/>
      <c r="LXW4" s="606"/>
      <c r="LXX4" s="606"/>
      <c r="LXY4" s="606"/>
      <c r="LXZ4" s="606"/>
      <c r="LYA4" s="606"/>
      <c r="LYB4" s="606"/>
      <c r="LYC4" s="606"/>
      <c r="LYD4" s="606"/>
      <c r="LYE4" s="606"/>
      <c r="LYF4" s="606"/>
      <c r="LYG4" s="606"/>
      <c r="LYH4" s="606"/>
      <c r="LYI4" s="606"/>
      <c r="LYJ4" s="606"/>
      <c r="LYK4" s="606"/>
      <c r="LYL4" s="606"/>
      <c r="LYM4" s="606"/>
      <c r="LYN4" s="606"/>
      <c r="LYO4" s="606"/>
      <c r="LYP4" s="606"/>
      <c r="LYQ4" s="606"/>
      <c r="LYR4" s="606"/>
      <c r="LYS4" s="606"/>
      <c r="LYT4" s="606"/>
      <c r="LYU4" s="606"/>
      <c r="LYV4" s="606"/>
      <c r="LYW4" s="606"/>
      <c r="LYX4" s="606"/>
      <c r="LYY4" s="606"/>
      <c r="LYZ4" s="606"/>
      <c r="LZA4" s="606"/>
      <c r="LZB4" s="606"/>
      <c r="LZC4" s="606"/>
      <c r="LZD4" s="606"/>
      <c r="LZE4" s="606"/>
      <c r="LZF4" s="606"/>
      <c r="LZG4" s="606"/>
      <c r="LZH4" s="606"/>
      <c r="LZI4" s="606"/>
      <c r="LZJ4" s="606"/>
      <c r="LZK4" s="606"/>
      <c r="LZL4" s="606"/>
      <c r="LZM4" s="606"/>
      <c r="LZN4" s="606"/>
      <c r="LZO4" s="606"/>
      <c r="LZP4" s="606"/>
      <c r="LZQ4" s="606"/>
      <c r="LZR4" s="606"/>
      <c r="LZS4" s="606"/>
      <c r="LZT4" s="606"/>
      <c r="LZU4" s="606"/>
      <c r="LZV4" s="606"/>
      <c r="LZW4" s="606"/>
      <c r="LZX4" s="606"/>
      <c r="LZY4" s="606"/>
      <c r="LZZ4" s="606"/>
      <c r="MAA4" s="606"/>
      <c r="MAB4" s="606"/>
      <c r="MAC4" s="606"/>
      <c r="MAD4" s="606"/>
      <c r="MAE4" s="606"/>
      <c r="MAF4" s="606"/>
      <c r="MAG4" s="606"/>
      <c r="MAH4" s="606"/>
      <c r="MAI4" s="606"/>
      <c r="MAJ4" s="606"/>
      <c r="MAK4" s="606"/>
      <c r="MAL4" s="606"/>
      <c r="MAM4" s="606"/>
      <c r="MAN4" s="606"/>
      <c r="MAO4" s="606"/>
      <c r="MAP4" s="606"/>
      <c r="MAQ4" s="606"/>
      <c r="MAR4" s="606"/>
      <c r="MAS4" s="606"/>
      <c r="MAT4" s="606"/>
      <c r="MAU4" s="606"/>
      <c r="MAV4" s="606"/>
      <c r="MAW4" s="606"/>
      <c r="MAX4" s="606"/>
      <c r="MAY4" s="606"/>
      <c r="MAZ4" s="606"/>
      <c r="MBA4" s="606"/>
      <c r="MBB4" s="606"/>
      <c r="MBC4" s="606"/>
      <c r="MBD4" s="606"/>
      <c r="MBE4" s="606"/>
      <c r="MBF4" s="606"/>
      <c r="MBG4" s="606"/>
      <c r="MBH4" s="606"/>
      <c r="MBI4" s="606"/>
      <c r="MBJ4" s="606"/>
      <c r="MBK4" s="606"/>
      <c r="MBL4" s="606"/>
      <c r="MBM4" s="606"/>
      <c r="MBN4" s="606"/>
      <c r="MBO4" s="606"/>
      <c r="MBP4" s="606"/>
      <c r="MBQ4" s="606"/>
      <c r="MBR4" s="606"/>
      <c r="MBS4" s="606"/>
      <c r="MBT4" s="606"/>
      <c r="MBU4" s="606"/>
      <c r="MBV4" s="606"/>
      <c r="MBW4" s="606"/>
      <c r="MBX4" s="606"/>
      <c r="MBY4" s="606"/>
      <c r="MBZ4" s="606"/>
      <c r="MCA4" s="606"/>
      <c r="MCB4" s="606"/>
      <c r="MCC4" s="606"/>
      <c r="MCD4" s="606"/>
      <c r="MCE4" s="606"/>
      <c r="MCF4" s="606"/>
      <c r="MCG4" s="606"/>
      <c r="MCH4" s="606"/>
      <c r="MCI4" s="606"/>
      <c r="MCJ4" s="606"/>
      <c r="MCK4" s="606"/>
      <c r="MCL4" s="606"/>
      <c r="MCM4" s="606"/>
      <c r="MCN4" s="606"/>
      <c r="MCO4" s="606"/>
      <c r="MCP4" s="606"/>
      <c r="MCQ4" s="606"/>
      <c r="MCR4" s="606"/>
      <c r="MCS4" s="606"/>
      <c r="MCT4" s="606"/>
      <c r="MCU4" s="606"/>
      <c r="MCV4" s="606"/>
      <c r="MCW4" s="606"/>
      <c r="MCX4" s="606"/>
      <c r="MCY4" s="606"/>
      <c r="MCZ4" s="606"/>
      <c r="MDA4" s="606"/>
      <c r="MDB4" s="606"/>
      <c r="MDC4" s="606"/>
      <c r="MDD4" s="606"/>
      <c r="MDE4" s="606"/>
      <c r="MDF4" s="606"/>
      <c r="MDG4" s="606"/>
      <c r="MDH4" s="606"/>
      <c r="MDI4" s="606"/>
      <c r="MDJ4" s="606"/>
      <c r="MDK4" s="606"/>
      <c r="MDL4" s="606"/>
      <c r="MDM4" s="606"/>
      <c r="MDN4" s="606"/>
      <c r="MDO4" s="606"/>
      <c r="MDP4" s="606"/>
      <c r="MDQ4" s="606"/>
      <c r="MDR4" s="606"/>
      <c r="MDS4" s="606"/>
      <c r="MDT4" s="606"/>
      <c r="MDU4" s="606"/>
      <c r="MDV4" s="606"/>
      <c r="MDW4" s="606"/>
      <c r="MDX4" s="606"/>
      <c r="MDY4" s="606"/>
      <c r="MDZ4" s="606"/>
      <c r="MEA4" s="606"/>
      <c r="MEB4" s="606"/>
      <c r="MEC4" s="606"/>
      <c r="MED4" s="606"/>
      <c r="MEE4" s="606"/>
      <c r="MEF4" s="606"/>
      <c r="MEG4" s="606"/>
      <c r="MEH4" s="606"/>
      <c r="MEI4" s="606"/>
      <c r="MEJ4" s="606"/>
      <c r="MEK4" s="606"/>
      <c r="MEL4" s="606"/>
      <c r="MEM4" s="606"/>
      <c r="MEN4" s="606"/>
      <c r="MEO4" s="606"/>
      <c r="MEP4" s="606"/>
      <c r="MEQ4" s="606"/>
      <c r="MER4" s="606"/>
      <c r="MES4" s="606"/>
      <c r="MET4" s="606"/>
      <c r="MEU4" s="606"/>
      <c r="MEV4" s="606"/>
      <c r="MEW4" s="606"/>
      <c r="MEX4" s="606"/>
      <c r="MEY4" s="606"/>
      <c r="MEZ4" s="606"/>
      <c r="MFA4" s="606"/>
      <c r="MFB4" s="606"/>
      <c r="MFC4" s="606"/>
      <c r="MFD4" s="606"/>
      <c r="MFE4" s="606"/>
      <c r="MFF4" s="606"/>
      <c r="MFG4" s="606"/>
      <c r="MFH4" s="606"/>
      <c r="MFI4" s="606"/>
      <c r="MFJ4" s="606"/>
      <c r="MFK4" s="606"/>
      <c r="MFL4" s="606"/>
      <c r="MFM4" s="606"/>
      <c r="MFN4" s="606"/>
      <c r="MFO4" s="606"/>
      <c r="MFP4" s="606"/>
      <c r="MFQ4" s="606"/>
      <c r="MFR4" s="606"/>
      <c r="MFS4" s="606"/>
      <c r="MFT4" s="606"/>
      <c r="MFU4" s="606"/>
      <c r="MFV4" s="606"/>
      <c r="MFW4" s="606"/>
      <c r="MFX4" s="606"/>
      <c r="MFY4" s="606"/>
      <c r="MFZ4" s="606"/>
      <c r="MGA4" s="606"/>
      <c r="MGB4" s="606"/>
      <c r="MGC4" s="606"/>
      <c r="MGD4" s="606"/>
      <c r="MGE4" s="606"/>
      <c r="MGF4" s="606"/>
      <c r="MGG4" s="606"/>
      <c r="MGH4" s="606"/>
      <c r="MGI4" s="606"/>
      <c r="MGJ4" s="606"/>
      <c r="MGK4" s="606"/>
      <c r="MGL4" s="606"/>
      <c r="MGM4" s="606"/>
      <c r="MGN4" s="606"/>
      <c r="MGO4" s="606"/>
      <c r="MGP4" s="606"/>
      <c r="MGQ4" s="606"/>
      <c r="MGR4" s="606"/>
      <c r="MGS4" s="606"/>
      <c r="MGT4" s="606"/>
      <c r="MGU4" s="606"/>
      <c r="MGV4" s="606"/>
      <c r="MGW4" s="606"/>
      <c r="MGX4" s="606"/>
      <c r="MGY4" s="606"/>
      <c r="MGZ4" s="606"/>
      <c r="MHA4" s="606"/>
      <c r="MHB4" s="606"/>
      <c r="MHC4" s="606"/>
      <c r="MHD4" s="606"/>
      <c r="MHE4" s="606"/>
      <c r="MHF4" s="606"/>
      <c r="MHG4" s="606"/>
      <c r="MHH4" s="606"/>
      <c r="MHI4" s="606"/>
      <c r="MHJ4" s="606"/>
      <c r="MHK4" s="606"/>
      <c r="MHL4" s="606"/>
      <c r="MHM4" s="606"/>
      <c r="MHN4" s="606"/>
      <c r="MHO4" s="606"/>
      <c r="MHP4" s="606"/>
      <c r="MHQ4" s="606"/>
      <c r="MHR4" s="606"/>
      <c r="MHS4" s="606"/>
      <c r="MHT4" s="606"/>
      <c r="MHU4" s="606"/>
      <c r="MHV4" s="606"/>
      <c r="MHW4" s="606"/>
      <c r="MHX4" s="606"/>
      <c r="MHY4" s="606"/>
      <c r="MHZ4" s="606"/>
      <c r="MIA4" s="606"/>
      <c r="MIB4" s="606"/>
      <c r="MIC4" s="606"/>
      <c r="MID4" s="606"/>
      <c r="MIE4" s="606"/>
      <c r="MIF4" s="606"/>
      <c r="MIG4" s="606"/>
      <c r="MIH4" s="606"/>
      <c r="MII4" s="606"/>
      <c r="MIJ4" s="606"/>
      <c r="MIK4" s="606"/>
      <c r="MIL4" s="606"/>
      <c r="MIM4" s="606"/>
      <c r="MIN4" s="606"/>
      <c r="MIO4" s="606"/>
      <c r="MIP4" s="606"/>
      <c r="MIQ4" s="606"/>
      <c r="MIR4" s="606"/>
      <c r="MIS4" s="606"/>
      <c r="MIT4" s="606"/>
      <c r="MIU4" s="606"/>
      <c r="MIV4" s="606"/>
      <c r="MIW4" s="606"/>
      <c r="MIX4" s="606"/>
      <c r="MIY4" s="606"/>
      <c r="MIZ4" s="606"/>
      <c r="MJA4" s="606"/>
      <c r="MJB4" s="606"/>
      <c r="MJC4" s="606"/>
      <c r="MJD4" s="606"/>
      <c r="MJE4" s="606"/>
      <c r="MJF4" s="606"/>
      <c r="MJG4" s="606"/>
      <c r="MJH4" s="606"/>
      <c r="MJI4" s="606"/>
      <c r="MJJ4" s="606"/>
      <c r="MJK4" s="606"/>
      <c r="MJL4" s="606"/>
      <c r="MJM4" s="606"/>
      <c r="MJN4" s="606"/>
      <c r="MJO4" s="606"/>
      <c r="MJP4" s="606"/>
      <c r="MJQ4" s="606"/>
      <c r="MJR4" s="606"/>
      <c r="MJS4" s="606"/>
      <c r="MJT4" s="606"/>
      <c r="MJU4" s="606"/>
      <c r="MJV4" s="606"/>
      <c r="MJW4" s="606"/>
      <c r="MJX4" s="606"/>
      <c r="MJY4" s="606"/>
      <c r="MJZ4" s="606"/>
      <c r="MKA4" s="606"/>
      <c r="MKB4" s="606"/>
      <c r="MKC4" s="606"/>
      <c r="MKD4" s="606"/>
      <c r="MKE4" s="606"/>
      <c r="MKF4" s="606"/>
      <c r="MKG4" s="606"/>
      <c r="MKH4" s="606"/>
      <c r="MKI4" s="606"/>
      <c r="MKJ4" s="606"/>
      <c r="MKK4" s="606"/>
      <c r="MKL4" s="606"/>
      <c r="MKM4" s="606"/>
      <c r="MKN4" s="606"/>
      <c r="MKO4" s="606"/>
      <c r="MKP4" s="606"/>
      <c r="MKQ4" s="606"/>
      <c r="MKR4" s="606"/>
      <c r="MKS4" s="606"/>
      <c r="MKT4" s="606"/>
      <c r="MKU4" s="606"/>
      <c r="MKV4" s="606"/>
      <c r="MKW4" s="606"/>
      <c r="MKX4" s="606"/>
      <c r="MKY4" s="606"/>
      <c r="MKZ4" s="606"/>
      <c r="MLA4" s="606"/>
      <c r="MLB4" s="606"/>
      <c r="MLC4" s="606"/>
      <c r="MLD4" s="606"/>
      <c r="MLE4" s="606"/>
      <c r="MLF4" s="606"/>
      <c r="MLG4" s="606"/>
      <c r="MLH4" s="606"/>
      <c r="MLI4" s="606"/>
      <c r="MLJ4" s="606"/>
      <c r="MLK4" s="606"/>
      <c r="MLL4" s="606"/>
      <c r="MLM4" s="606"/>
      <c r="MLN4" s="606"/>
      <c r="MLO4" s="606"/>
      <c r="MLP4" s="606"/>
      <c r="MLQ4" s="606"/>
      <c r="MLR4" s="606"/>
      <c r="MLS4" s="606"/>
      <c r="MLT4" s="606"/>
      <c r="MLU4" s="606"/>
      <c r="MLV4" s="606"/>
      <c r="MLW4" s="606"/>
      <c r="MLX4" s="606"/>
      <c r="MLY4" s="606"/>
      <c r="MLZ4" s="606"/>
      <c r="MMA4" s="606"/>
      <c r="MMB4" s="606"/>
      <c r="MMC4" s="606"/>
      <c r="MMD4" s="606"/>
      <c r="MME4" s="606"/>
      <c r="MMF4" s="606"/>
      <c r="MMG4" s="606"/>
      <c r="MMH4" s="606"/>
      <c r="MMI4" s="606"/>
      <c r="MMJ4" s="606"/>
      <c r="MMK4" s="606"/>
      <c r="MML4" s="606"/>
      <c r="MMM4" s="606"/>
      <c r="MMN4" s="606"/>
      <c r="MMO4" s="606"/>
      <c r="MMP4" s="606"/>
      <c r="MMQ4" s="606"/>
      <c r="MMR4" s="606"/>
      <c r="MMS4" s="606"/>
      <c r="MMT4" s="606"/>
      <c r="MMU4" s="606"/>
      <c r="MMV4" s="606"/>
      <c r="MMW4" s="606"/>
      <c r="MMX4" s="606"/>
      <c r="MMY4" s="606"/>
      <c r="MMZ4" s="606"/>
      <c r="MNA4" s="606"/>
      <c r="MNB4" s="606"/>
      <c r="MNC4" s="606"/>
      <c r="MND4" s="606"/>
      <c r="MNE4" s="606"/>
      <c r="MNF4" s="606"/>
      <c r="MNG4" s="606"/>
      <c r="MNH4" s="606"/>
      <c r="MNI4" s="606"/>
      <c r="MNJ4" s="606"/>
      <c r="MNK4" s="606"/>
      <c r="MNL4" s="606"/>
      <c r="MNM4" s="606"/>
      <c r="MNN4" s="606"/>
      <c r="MNO4" s="606"/>
      <c r="MNP4" s="606"/>
      <c r="MNQ4" s="606"/>
      <c r="MNR4" s="606"/>
      <c r="MNS4" s="606"/>
      <c r="MNT4" s="606"/>
      <c r="MNU4" s="606"/>
      <c r="MNV4" s="606"/>
      <c r="MNW4" s="606"/>
      <c r="MNX4" s="606"/>
      <c r="MNY4" s="606"/>
      <c r="MNZ4" s="606"/>
      <c r="MOA4" s="606"/>
      <c r="MOB4" s="606"/>
      <c r="MOC4" s="606"/>
      <c r="MOD4" s="606"/>
      <c r="MOE4" s="606"/>
      <c r="MOF4" s="606"/>
      <c r="MOG4" s="606"/>
      <c r="MOH4" s="606"/>
      <c r="MOI4" s="606"/>
      <c r="MOJ4" s="606"/>
      <c r="MOK4" s="606"/>
      <c r="MOL4" s="606"/>
      <c r="MOM4" s="606"/>
      <c r="MON4" s="606"/>
      <c r="MOO4" s="606"/>
      <c r="MOP4" s="606"/>
      <c r="MOQ4" s="606"/>
      <c r="MOR4" s="606"/>
      <c r="MOS4" s="606"/>
      <c r="MOT4" s="606"/>
      <c r="MOU4" s="606"/>
      <c r="MOV4" s="606"/>
      <c r="MOW4" s="606"/>
      <c r="MOX4" s="606"/>
      <c r="MOY4" s="606"/>
      <c r="MOZ4" s="606"/>
      <c r="MPA4" s="606"/>
      <c r="MPB4" s="606"/>
      <c r="MPC4" s="606"/>
      <c r="MPD4" s="606"/>
      <c r="MPE4" s="606"/>
      <c r="MPF4" s="606"/>
      <c r="MPG4" s="606"/>
      <c r="MPH4" s="606"/>
      <c r="MPI4" s="606"/>
      <c r="MPJ4" s="606"/>
      <c r="MPK4" s="606"/>
      <c r="MPL4" s="606"/>
      <c r="MPM4" s="606"/>
      <c r="MPN4" s="606"/>
      <c r="MPO4" s="606"/>
      <c r="MPP4" s="606"/>
      <c r="MPQ4" s="606"/>
      <c r="MPR4" s="606"/>
      <c r="MPS4" s="606"/>
      <c r="MPT4" s="606"/>
      <c r="MPU4" s="606"/>
      <c r="MPV4" s="606"/>
      <c r="MPW4" s="606"/>
      <c r="MPX4" s="606"/>
      <c r="MPY4" s="606"/>
      <c r="MPZ4" s="606"/>
      <c r="MQA4" s="606"/>
      <c r="MQB4" s="606"/>
      <c r="MQC4" s="606"/>
      <c r="MQD4" s="606"/>
      <c r="MQE4" s="606"/>
      <c r="MQF4" s="606"/>
      <c r="MQG4" s="606"/>
      <c r="MQH4" s="606"/>
      <c r="MQI4" s="606"/>
      <c r="MQJ4" s="606"/>
      <c r="MQK4" s="606"/>
      <c r="MQL4" s="606"/>
      <c r="MQM4" s="606"/>
      <c r="MQN4" s="606"/>
      <c r="MQO4" s="606"/>
      <c r="MQP4" s="606"/>
      <c r="MQQ4" s="606"/>
      <c r="MQR4" s="606"/>
      <c r="MQS4" s="606"/>
      <c r="MQT4" s="606"/>
      <c r="MQU4" s="606"/>
      <c r="MQV4" s="606"/>
      <c r="MQW4" s="606"/>
      <c r="MQX4" s="606"/>
      <c r="MQY4" s="606"/>
      <c r="MQZ4" s="606"/>
      <c r="MRA4" s="606"/>
      <c r="MRB4" s="606"/>
      <c r="MRC4" s="606"/>
      <c r="MRD4" s="606"/>
      <c r="MRE4" s="606"/>
      <c r="MRF4" s="606"/>
      <c r="MRG4" s="606"/>
      <c r="MRH4" s="606"/>
      <c r="MRI4" s="606"/>
      <c r="MRJ4" s="606"/>
      <c r="MRK4" s="606"/>
      <c r="MRL4" s="606"/>
      <c r="MRM4" s="606"/>
      <c r="MRN4" s="606"/>
      <c r="MRO4" s="606"/>
      <c r="MRP4" s="606"/>
      <c r="MRQ4" s="606"/>
      <c r="MRR4" s="606"/>
      <c r="MRS4" s="606"/>
      <c r="MRT4" s="606"/>
      <c r="MRU4" s="606"/>
      <c r="MRV4" s="606"/>
      <c r="MRW4" s="606"/>
      <c r="MRX4" s="606"/>
      <c r="MRY4" s="606"/>
      <c r="MRZ4" s="606"/>
      <c r="MSA4" s="606"/>
      <c r="MSB4" s="606"/>
      <c r="MSC4" s="606"/>
      <c r="MSD4" s="606"/>
      <c r="MSE4" s="606"/>
      <c r="MSF4" s="606"/>
      <c r="MSG4" s="606"/>
      <c r="MSH4" s="606"/>
      <c r="MSI4" s="606"/>
      <c r="MSJ4" s="606"/>
      <c r="MSK4" s="606"/>
      <c r="MSL4" s="606"/>
      <c r="MSM4" s="606"/>
      <c r="MSN4" s="606"/>
      <c r="MSO4" s="606"/>
      <c r="MSP4" s="606"/>
      <c r="MSQ4" s="606"/>
      <c r="MSR4" s="606"/>
      <c r="MSS4" s="606"/>
      <c r="MST4" s="606"/>
      <c r="MSU4" s="606"/>
      <c r="MSV4" s="606"/>
      <c r="MSW4" s="606"/>
      <c r="MSX4" s="606"/>
      <c r="MSY4" s="606"/>
      <c r="MSZ4" s="606"/>
      <c r="MTA4" s="606"/>
      <c r="MTB4" s="606"/>
      <c r="MTC4" s="606"/>
      <c r="MTD4" s="606"/>
      <c r="MTE4" s="606"/>
      <c r="MTF4" s="606"/>
      <c r="MTG4" s="606"/>
      <c r="MTH4" s="606"/>
      <c r="MTI4" s="606"/>
      <c r="MTJ4" s="606"/>
      <c r="MTK4" s="606"/>
      <c r="MTL4" s="606"/>
      <c r="MTM4" s="606"/>
      <c r="MTN4" s="606"/>
      <c r="MTO4" s="606"/>
      <c r="MTP4" s="606"/>
      <c r="MTQ4" s="606"/>
      <c r="MTR4" s="606"/>
      <c r="MTS4" s="606"/>
      <c r="MTT4" s="606"/>
      <c r="MTU4" s="606"/>
      <c r="MTV4" s="606"/>
      <c r="MTW4" s="606"/>
      <c r="MTX4" s="606"/>
      <c r="MTY4" s="606"/>
      <c r="MTZ4" s="606"/>
      <c r="MUA4" s="606"/>
      <c r="MUB4" s="606"/>
      <c r="MUC4" s="606"/>
      <c r="MUD4" s="606"/>
      <c r="MUE4" s="606"/>
      <c r="MUF4" s="606"/>
      <c r="MUG4" s="606"/>
      <c r="MUH4" s="606"/>
      <c r="MUI4" s="606"/>
      <c r="MUJ4" s="606"/>
      <c r="MUK4" s="606"/>
      <c r="MUL4" s="606"/>
      <c r="MUM4" s="606"/>
      <c r="MUN4" s="606"/>
      <c r="MUO4" s="606"/>
      <c r="MUP4" s="606"/>
      <c r="MUQ4" s="606"/>
      <c r="MUR4" s="606"/>
      <c r="MUS4" s="606"/>
      <c r="MUT4" s="606"/>
      <c r="MUU4" s="606"/>
      <c r="MUV4" s="606"/>
      <c r="MUW4" s="606"/>
      <c r="MUX4" s="606"/>
      <c r="MUY4" s="606"/>
      <c r="MUZ4" s="606"/>
      <c r="MVA4" s="606"/>
      <c r="MVB4" s="606"/>
      <c r="MVC4" s="606"/>
      <c r="MVD4" s="606"/>
      <c r="MVE4" s="606"/>
      <c r="MVF4" s="606"/>
      <c r="MVG4" s="606"/>
      <c r="MVH4" s="606"/>
      <c r="MVI4" s="606"/>
      <c r="MVJ4" s="606"/>
      <c r="MVK4" s="606"/>
      <c r="MVL4" s="606"/>
      <c r="MVM4" s="606"/>
      <c r="MVN4" s="606"/>
      <c r="MVO4" s="606"/>
      <c r="MVP4" s="606"/>
      <c r="MVQ4" s="606"/>
      <c r="MVR4" s="606"/>
      <c r="MVS4" s="606"/>
      <c r="MVT4" s="606"/>
      <c r="MVU4" s="606"/>
      <c r="MVV4" s="606"/>
      <c r="MVW4" s="606"/>
      <c r="MVX4" s="606"/>
      <c r="MVY4" s="606"/>
      <c r="MVZ4" s="606"/>
      <c r="MWA4" s="606"/>
      <c r="MWB4" s="606"/>
      <c r="MWC4" s="606"/>
      <c r="MWD4" s="606"/>
      <c r="MWE4" s="606"/>
      <c r="MWF4" s="606"/>
      <c r="MWG4" s="606"/>
      <c r="MWH4" s="606"/>
      <c r="MWI4" s="606"/>
      <c r="MWJ4" s="606"/>
      <c r="MWK4" s="606"/>
      <c r="MWL4" s="606"/>
      <c r="MWM4" s="606"/>
      <c r="MWN4" s="606"/>
      <c r="MWO4" s="606"/>
      <c r="MWP4" s="606"/>
      <c r="MWQ4" s="606"/>
      <c r="MWR4" s="606"/>
      <c r="MWS4" s="606"/>
      <c r="MWT4" s="606"/>
      <c r="MWU4" s="606"/>
      <c r="MWV4" s="606"/>
      <c r="MWW4" s="606"/>
      <c r="MWX4" s="606"/>
      <c r="MWY4" s="606"/>
      <c r="MWZ4" s="606"/>
      <c r="MXA4" s="606"/>
      <c r="MXB4" s="606"/>
      <c r="MXC4" s="606"/>
      <c r="MXD4" s="606"/>
      <c r="MXE4" s="606"/>
      <c r="MXF4" s="606"/>
      <c r="MXG4" s="606"/>
      <c r="MXH4" s="606"/>
      <c r="MXI4" s="606"/>
      <c r="MXJ4" s="606"/>
      <c r="MXK4" s="606"/>
      <c r="MXL4" s="606"/>
      <c r="MXM4" s="606"/>
      <c r="MXN4" s="606"/>
      <c r="MXO4" s="606"/>
      <c r="MXP4" s="606"/>
      <c r="MXQ4" s="606"/>
      <c r="MXR4" s="606"/>
      <c r="MXS4" s="606"/>
      <c r="MXT4" s="606"/>
      <c r="MXU4" s="606"/>
      <c r="MXV4" s="606"/>
      <c r="MXW4" s="606"/>
      <c r="MXX4" s="606"/>
      <c r="MXY4" s="606"/>
      <c r="MXZ4" s="606"/>
      <c r="MYA4" s="606"/>
      <c r="MYB4" s="606"/>
      <c r="MYC4" s="606"/>
      <c r="MYD4" s="606"/>
      <c r="MYE4" s="606"/>
      <c r="MYF4" s="606"/>
      <c r="MYG4" s="606"/>
      <c r="MYH4" s="606"/>
      <c r="MYI4" s="606"/>
      <c r="MYJ4" s="606"/>
      <c r="MYK4" s="606"/>
      <c r="MYL4" s="606"/>
      <c r="MYM4" s="606"/>
      <c r="MYN4" s="606"/>
      <c r="MYO4" s="606"/>
      <c r="MYP4" s="606"/>
      <c r="MYQ4" s="606"/>
      <c r="MYR4" s="606"/>
      <c r="MYS4" s="606"/>
      <c r="MYT4" s="606"/>
      <c r="MYU4" s="606"/>
      <c r="MYV4" s="606"/>
      <c r="MYW4" s="606"/>
      <c r="MYX4" s="606"/>
      <c r="MYY4" s="606"/>
      <c r="MYZ4" s="606"/>
      <c r="MZA4" s="606"/>
      <c r="MZB4" s="606"/>
      <c r="MZC4" s="606"/>
      <c r="MZD4" s="606"/>
      <c r="MZE4" s="606"/>
      <c r="MZF4" s="606"/>
      <c r="MZG4" s="606"/>
      <c r="MZH4" s="606"/>
      <c r="MZI4" s="606"/>
      <c r="MZJ4" s="606"/>
      <c r="MZK4" s="606"/>
      <c r="MZL4" s="606"/>
      <c r="MZM4" s="606"/>
      <c r="MZN4" s="606"/>
      <c r="MZO4" s="606"/>
      <c r="MZP4" s="606"/>
      <c r="MZQ4" s="606"/>
      <c r="MZR4" s="606"/>
      <c r="MZS4" s="606"/>
      <c r="MZT4" s="606"/>
      <c r="MZU4" s="606"/>
      <c r="MZV4" s="606"/>
      <c r="MZW4" s="606"/>
      <c r="MZX4" s="606"/>
      <c r="MZY4" s="606"/>
      <c r="MZZ4" s="606"/>
      <c r="NAA4" s="606"/>
      <c r="NAB4" s="606"/>
      <c r="NAC4" s="606"/>
      <c r="NAD4" s="606"/>
      <c r="NAE4" s="606"/>
      <c r="NAF4" s="606"/>
      <c r="NAG4" s="606"/>
      <c r="NAH4" s="606"/>
      <c r="NAI4" s="606"/>
      <c r="NAJ4" s="606"/>
      <c r="NAK4" s="606"/>
      <c r="NAL4" s="606"/>
      <c r="NAM4" s="606"/>
      <c r="NAN4" s="606"/>
      <c r="NAO4" s="606"/>
      <c r="NAP4" s="606"/>
      <c r="NAQ4" s="606"/>
      <c r="NAR4" s="606"/>
      <c r="NAS4" s="606"/>
      <c r="NAT4" s="606"/>
      <c r="NAU4" s="606"/>
      <c r="NAV4" s="606"/>
      <c r="NAW4" s="606"/>
      <c r="NAX4" s="606"/>
      <c r="NAY4" s="606"/>
      <c r="NAZ4" s="606"/>
      <c r="NBA4" s="606"/>
      <c r="NBB4" s="606"/>
      <c r="NBC4" s="606"/>
      <c r="NBD4" s="606"/>
      <c r="NBE4" s="606"/>
      <c r="NBF4" s="606"/>
      <c r="NBG4" s="606"/>
      <c r="NBH4" s="606"/>
      <c r="NBI4" s="606"/>
      <c r="NBJ4" s="606"/>
      <c r="NBK4" s="606"/>
      <c r="NBL4" s="606"/>
      <c r="NBM4" s="606"/>
      <c r="NBN4" s="606"/>
      <c r="NBO4" s="606"/>
      <c r="NBP4" s="606"/>
      <c r="NBQ4" s="606"/>
      <c r="NBR4" s="606"/>
      <c r="NBS4" s="606"/>
      <c r="NBT4" s="606"/>
      <c r="NBU4" s="606"/>
      <c r="NBV4" s="606"/>
      <c r="NBW4" s="606"/>
      <c r="NBX4" s="606"/>
      <c r="NBY4" s="606"/>
      <c r="NBZ4" s="606"/>
      <c r="NCA4" s="606"/>
      <c r="NCB4" s="606"/>
      <c r="NCC4" s="606"/>
      <c r="NCD4" s="606"/>
      <c r="NCE4" s="606"/>
      <c r="NCF4" s="606"/>
      <c r="NCG4" s="606"/>
      <c r="NCH4" s="606"/>
      <c r="NCI4" s="606"/>
      <c r="NCJ4" s="606"/>
      <c r="NCK4" s="606"/>
      <c r="NCL4" s="606"/>
      <c r="NCM4" s="606"/>
      <c r="NCN4" s="606"/>
      <c r="NCO4" s="606"/>
      <c r="NCP4" s="606"/>
      <c r="NCQ4" s="606"/>
      <c r="NCR4" s="606"/>
      <c r="NCS4" s="606"/>
      <c r="NCT4" s="606"/>
      <c r="NCU4" s="606"/>
      <c r="NCV4" s="606"/>
      <c r="NCW4" s="606"/>
      <c r="NCX4" s="606"/>
      <c r="NCY4" s="606"/>
      <c r="NCZ4" s="606"/>
      <c r="NDA4" s="606"/>
      <c r="NDB4" s="606"/>
      <c r="NDC4" s="606"/>
      <c r="NDD4" s="606"/>
      <c r="NDE4" s="606"/>
      <c r="NDF4" s="606"/>
      <c r="NDG4" s="606"/>
      <c r="NDH4" s="606"/>
      <c r="NDI4" s="606"/>
      <c r="NDJ4" s="606"/>
      <c r="NDK4" s="606"/>
      <c r="NDL4" s="606"/>
      <c r="NDM4" s="606"/>
      <c r="NDN4" s="606"/>
      <c r="NDO4" s="606"/>
      <c r="NDP4" s="606"/>
      <c r="NDQ4" s="606"/>
      <c r="NDR4" s="606"/>
      <c r="NDS4" s="606"/>
      <c r="NDT4" s="606"/>
      <c r="NDU4" s="606"/>
      <c r="NDV4" s="606"/>
      <c r="NDW4" s="606"/>
      <c r="NDX4" s="606"/>
      <c r="NDY4" s="606"/>
      <c r="NDZ4" s="606"/>
      <c r="NEA4" s="606"/>
      <c r="NEB4" s="606"/>
      <c r="NEC4" s="606"/>
      <c r="NED4" s="606"/>
      <c r="NEE4" s="606"/>
      <c r="NEF4" s="606"/>
      <c r="NEG4" s="606"/>
      <c r="NEH4" s="606"/>
      <c r="NEI4" s="606"/>
      <c r="NEJ4" s="606"/>
      <c r="NEK4" s="606"/>
      <c r="NEL4" s="606"/>
      <c r="NEM4" s="606"/>
      <c r="NEN4" s="606"/>
      <c r="NEO4" s="606"/>
      <c r="NEP4" s="606"/>
      <c r="NEQ4" s="606"/>
      <c r="NER4" s="606"/>
      <c r="NES4" s="606"/>
      <c r="NET4" s="606"/>
      <c r="NEU4" s="606"/>
      <c r="NEV4" s="606"/>
      <c r="NEW4" s="606"/>
      <c r="NEX4" s="606"/>
      <c r="NEY4" s="606"/>
      <c r="NEZ4" s="606"/>
      <c r="NFA4" s="606"/>
      <c r="NFB4" s="606"/>
      <c r="NFC4" s="606"/>
      <c r="NFD4" s="606"/>
      <c r="NFE4" s="606"/>
      <c r="NFF4" s="606"/>
      <c r="NFG4" s="606"/>
      <c r="NFH4" s="606"/>
      <c r="NFI4" s="606"/>
      <c r="NFJ4" s="606"/>
      <c r="NFK4" s="606"/>
      <c r="NFL4" s="606"/>
      <c r="NFM4" s="606"/>
      <c r="NFN4" s="606"/>
      <c r="NFO4" s="606"/>
      <c r="NFP4" s="606"/>
      <c r="NFQ4" s="606"/>
      <c r="NFR4" s="606"/>
      <c r="NFS4" s="606"/>
      <c r="NFT4" s="606"/>
      <c r="NFU4" s="606"/>
      <c r="NFV4" s="606"/>
      <c r="NFW4" s="606"/>
      <c r="NFX4" s="606"/>
      <c r="NFY4" s="606"/>
      <c r="NFZ4" s="606"/>
      <c r="NGA4" s="606"/>
      <c r="NGB4" s="606"/>
      <c r="NGC4" s="606"/>
      <c r="NGD4" s="606"/>
      <c r="NGE4" s="606"/>
      <c r="NGF4" s="606"/>
      <c r="NGG4" s="606"/>
      <c r="NGH4" s="606"/>
      <c r="NGI4" s="606"/>
      <c r="NGJ4" s="606"/>
      <c r="NGK4" s="606"/>
      <c r="NGL4" s="606"/>
      <c r="NGM4" s="606"/>
      <c r="NGN4" s="606"/>
      <c r="NGO4" s="606"/>
      <c r="NGP4" s="606"/>
      <c r="NGQ4" s="606"/>
      <c r="NGR4" s="606"/>
      <c r="NGS4" s="606"/>
      <c r="NGT4" s="606"/>
      <c r="NGU4" s="606"/>
      <c r="NGV4" s="606"/>
      <c r="NGW4" s="606"/>
      <c r="NGX4" s="606"/>
      <c r="NGY4" s="606"/>
      <c r="NGZ4" s="606"/>
      <c r="NHA4" s="606"/>
      <c r="NHB4" s="606"/>
      <c r="NHC4" s="606"/>
      <c r="NHD4" s="606"/>
      <c r="NHE4" s="606"/>
      <c r="NHF4" s="606"/>
      <c r="NHG4" s="606"/>
      <c r="NHH4" s="606"/>
      <c r="NHI4" s="606"/>
      <c r="NHJ4" s="606"/>
      <c r="NHK4" s="606"/>
      <c r="NHL4" s="606"/>
      <c r="NHM4" s="606"/>
      <c r="NHN4" s="606"/>
      <c r="NHO4" s="606"/>
      <c r="NHP4" s="606"/>
      <c r="NHQ4" s="606"/>
      <c r="NHR4" s="606"/>
      <c r="NHS4" s="606"/>
      <c r="NHT4" s="606"/>
      <c r="NHU4" s="606"/>
      <c r="NHV4" s="606"/>
      <c r="NHW4" s="606"/>
      <c r="NHX4" s="606"/>
      <c r="NHY4" s="606"/>
      <c r="NHZ4" s="606"/>
      <c r="NIA4" s="606"/>
      <c r="NIB4" s="606"/>
      <c r="NIC4" s="606"/>
      <c r="NID4" s="606"/>
      <c r="NIE4" s="606"/>
      <c r="NIF4" s="606"/>
      <c r="NIG4" s="606"/>
      <c r="NIH4" s="606"/>
      <c r="NII4" s="606"/>
      <c r="NIJ4" s="606"/>
      <c r="NIK4" s="606"/>
      <c r="NIL4" s="606"/>
      <c r="NIM4" s="606"/>
      <c r="NIN4" s="606"/>
      <c r="NIO4" s="606"/>
      <c r="NIP4" s="606"/>
      <c r="NIQ4" s="606"/>
      <c r="NIR4" s="606"/>
      <c r="NIS4" s="606"/>
      <c r="NIT4" s="606"/>
      <c r="NIU4" s="606"/>
      <c r="NIV4" s="606"/>
      <c r="NIW4" s="606"/>
      <c r="NIX4" s="606"/>
      <c r="NIY4" s="606"/>
      <c r="NIZ4" s="606"/>
      <c r="NJA4" s="606"/>
      <c r="NJB4" s="606"/>
      <c r="NJC4" s="606"/>
      <c r="NJD4" s="606"/>
      <c r="NJE4" s="606"/>
      <c r="NJF4" s="606"/>
      <c r="NJG4" s="606"/>
      <c r="NJH4" s="606"/>
      <c r="NJI4" s="606"/>
      <c r="NJJ4" s="606"/>
      <c r="NJK4" s="606"/>
      <c r="NJL4" s="606"/>
      <c r="NJM4" s="606"/>
      <c r="NJN4" s="606"/>
      <c r="NJO4" s="606"/>
      <c r="NJP4" s="606"/>
      <c r="NJQ4" s="606"/>
      <c r="NJR4" s="606"/>
      <c r="NJS4" s="606"/>
      <c r="NJT4" s="606"/>
      <c r="NJU4" s="606"/>
      <c r="NJV4" s="606"/>
      <c r="NJW4" s="606"/>
      <c r="NJX4" s="606"/>
      <c r="NJY4" s="606"/>
      <c r="NJZ4" s="606"/>
      <c r="NKA4" s="606"/>
      <c r="NKB4" s="606"/>
      <c r="NKC4" s="606"/>
      <c r="NKD4" s="606"/>
      <c r="NKE4" s="606"/>
      <c r="NKF4" s="606"/>
      <c r="NKG4" s="606"/>
      <c r="NKH4" s="606"/>
      <c r="NKI4" s="606"/>
      <c r="NKJ4" s="606"/>
      <c r="NKK4" s="606"/>
      <c r="NKL4" s="606"/>
      <c r="NKM4" s="606"/>
      <c r="NKN4" s="606"/>
      <c r="NKO4" s="606"/>
      <c r="NKP4" s="606"/>
      <c r="NKQ4" s="606"/>
      <c r="NKR4" s="606"/>
      <c r="NKS4" s="606"/>
      <c r="NKT4" s="606"/>
      <c r="NKU4" s="606"/>
      <c r="NKV4" s="606"/>
      <c r="NKW4" s="606"/>
      <c r="NKX4" s="606"/>
      <c r="NKY4" s="606"/>
      <c r="NKZ4" s="606"/>
      <c r="NLA4" s="606"/>
      <c r="NLB4" s="606"/>
      <c r="NLC4" s="606"/>
      <c r="NLD4" s="606"/>
      <c r="NLE4" s="606"/>
      <c r="NLF4" s="606"/>
      <c r="NLG4" s="606"/>
      <c r="NLH4" s="606"/>
      <c r="NLI4" s="606"/>
      <c r="NLJ4" s="606"/>
      <c r="NLK4" s="606"/>
      <c r="NLL4" s="606"/>
      <c r="NLM4" s="606"/>
      <c r="NLN4" s="606"/>
      <c r="NLO4" s="606"/>
      <c r="NLP4" s="606"/>
      <c r="NLQ4" s="606"/>
      <c r="NLR4" s="606"/>
      <c r="NLS4" s="606"/>
      <c r="NLT4" s="606"/>
      <c r="NLU4" s="606"/>
      <c r="NLV4" s="606"/>
      <c r="NLW4" s="606"/>
      <c r="NLX4" s="606"/>
      <c r="NLY4" s="606"/>
      <c r="NLZ4" s="606"/>
      <c r="NMA4" s="606"/>
      <c r="NMB4" s="606"/>
      <c r="NMC4" s="606"/>
      <c r="NMD4" s="606"/>
      <c r="NME4" s="606"/>
      <c r="NMF4" s="606"/>
      <c r="NMG4" s="606"/>
      <c r="NMH4" s="606"/>
      <c r="NMI4" s="606"/>
      <c r="NMJ4" s="606"/>
      <c r="NMK4" s="606"/>
      <c r="NML4" s="606"/>
      <c r="NMM4" s="606"/>
      <c r="NMN4" s="606"/>
      <c r="NMO4" s="606"/>
      <c r="NMP4" s="606"/>
      <c r="NMQ4" s="606"/>
      <c r="NMR4" s="606"/>
      <c r="NMS4" s="606"/>
      <c r="NMT4" s="606"/>
      <c r="NMU4" s="606"/>
      <c r="NMV4" s="606"/>
      <c r="NMW4" s="606"/>
      <c r="NMX4" s="606"/>
      <c r="NMY4" s="606"/>
      <c r="NMZ4" s="606"/>
      <c r="NNA4" s="606"/>
      <c r="NNB4" s="606"/>
      <c r="NNC4" s="606"/>
      <c r="NND4" s="606"/>
      <c r="NNE4" s="606"/>
      <c r="NNF4" s="606"/>
      <c r="NNG4" s="606"/>
      <c r="NNH4" s="606"/>
      <c r="NNI4" s="606"/>
      <c r="NNJ4" s="606"/>
      <c r="NNK4" s="606"/>
      <c r="NNL4" s="606"/>
      <c r="NNM4" s="606"/>
      <c r="NNN4" s="606"/>
      <c r="NNO4" s="606"/>
      <c r="NNP4" s="606"/>
      <c r="NNQ4" s="606"/>
      <c r="NNR4" s="606"/>
      <c r="NNS4" s="606"/>
      <c r="NNT4" s="606"/>
      <c r="NNU4" s="606"/>
      <c r="NNV4" s="606"/>
      <c r="NNW4" s="606"/>
      <c r="NNX4" s="606"/>
      <c r="NNY4" s="606"/>
      <c r="NNZ4" s="606"/>
      <c r="NOA4" s="606"/>
      <c r="NOB4" s="606"/>
      <c r="NOC4" s="606"/>
      <c r="NOD4" s="606"/>
      <c r="NOE4" s="606"/>
      <c r="NOF4" s="606"/>
      <c r="NOG4" s="606"/>
      <c r="NOH4" s="606"/>
      <c r="NOI4" s="606"/>
      <c r="NOJ4" s="606"/>
      <c r="NOK4" s="606"/>
      <c r="NOL4" s="606"/>
      <c r="NOM4" s="606"/>
      <c r="NON4" s="606"/>
      <c r="NOO4" s="606"/>
      <c r="NOP4" s="606"/>
      <c r="NOQ4" s="606"/>
      <c r="NOR4" s="606"/>
      <c r="NOS4" s="606"/>
      <c r="NOT4" s="606"/>
      <c r="NOU4" s="606"/>
      <c r="NOV4" s="606"/>
      <c r="NOW4" s="606"/>
      <c r="NOX4" s="606"/>
      <c r="NOY4" s="606"/>
      <c r="NOZ4" s="606"/>
      <c r="NPA4" s="606"/>
      <c r="NPB4" s="606"/>
      <c r="NPC4" s="606"/>
      <c r="NPD4" s="606"/>
      <c r="NPE4" s="606"/>
      <c r="NPF4" s="606"/>
      <c r="NPG4" s="606"/>
      <c r="NPH4" s="606"/>
      <c r="NPI4" s="606"/>
      <c r="NPJ4" s="606"/>
      <c r="NPK4" s="606"/>
      <c r="NPL4" s="606"/>
      <c r="NPM4" s="606"/>
      <c r="NPN4" s="606"/>
      <c r="NPO4" s="606"/>
      <c r="NPP4" s="606"/>
      <c r="NPQ4" s="606"/>
      <c r="NPR4" s="606"/>
      <c r="NPS4" s="606"/>
      <c r="NPT4" s="606"/>
      <c r="NPU4" s="606"/>
      <c r="NPV4" s="606"/>
      <c r="NPW4" s="606"/>
      <c r="NPX4" s="606"/>
      <c r="NPY4" s="606"/>
      <c r="NPZ4" s="606"/>
      <c r="NQA4" s="606"/>
      <c r="NQB4" s="606"/>
      <c r="NQC4" s="606"/>
      <c r="NQD4" s="606"/>
      <c r="NQE4" s="606"/>
      <c r="NQF4" s="606"/>
      <c r="NQG4" s="606"/>
      <c r="NQH4" s="606"/>
      <c r="NQI4" s="606"/>
      <c r="NQJ4" s="606"/>
      <c r="NQK4" s="606"/>
      <c r="NQL4" s="606"/>
      <c r="NQM4" s="606"/>
      <c r="NQN4" s="606"/>
      <c r="NQO4" s="606"/>
      <c r="NQP4" s="606"/>
      <c r="NQQ4" s="606"/>
      <c r="NQR4" s="606"/>
      <c r="NQS4" s="606"/>
      <c r="NQT4" s="606"/>
      <c r="NQU4" s="606"/>
      <c r="NQV4" s="606"/>
      <c r="NQW4" s="606"/>
      <c r="NQX4" s="606"/>
      <c r="NQY4" s="606"/>
      <c r="NQZ4" s="606"/>
      <c r="NRA4" s="606"/>
      <c r="NRB4" s="606"/>
      <c r="NRC4" s="606"/>
      <c r="NRD4" s="606"/>
      <c r="NRE4" s="606"/>
      <c r="NRF4" s="606"/>
      <c r="NRG4" s="606"/>
      <c r="NRH4" s="606"/>
      <c r="NRI4" s="606"/>
      <c r="NRJ4" s="606"/>
      <c r="NRK4" s="606"/>
      <c r="NRL4" s="606"/>
      <c r="NRM4" s="606"/>
      <c r="NRN4" s="606"/>
      <c r="NRO4" s="606"/>
      <c r="NRP4" s="606"/>
      <c r="NRQ4" s="606"/>
      <c r="NRR4" s="606"/>
      <c r="NRS4" s="606"/>
      <c r="NRT4" s="606"/>
      <c r="NRU4" s="606"/>
      <c r="NRV4" s="606"/>
      <c r="NRW4" s="606"/>
      <c r="NRX4" s="606"/>
      <c r="NRY4" s="606"/>
      <c r="NRZ4" s="606"/>
      <c r="NSA4" s="606"/>
      <c r="NSB4" s="606"/>
      <c r="NSC4" s="606"/>
      <c r="NSD4" s="606"/>
      <c r="NSE4" s="606"/>
      <c r="NSF4" s="606"/>
      <c r="NSG4" s="606"/>
      <c r="NSH4" s="606"/>
      <c r="NSI4" s="606"/>
      <c r="NSJ4" s="606"/>
      <c r="NSK4" s="606"/>
      <c r="NSL4" s="606"/>
      <c r="NSM4" s="606"/>
      <c r="NSN4" s="606"/>
      <c r="NSO4" s="606"/>
      <c r="NSP4" s="606"/>
      <c r="NSQ4" s="606"/>
      <c r="NSR4" s="606"/>
      <c r="NSS4" s="606"/>
      <c r="NST4" s="606"/>
      <c r="NSU4" s="606"/>
      <c r="NSV4" s="606"/>
      <c r="NSW4" s="606"/>
      <c r="NSX4" s="606"/>
      <c r="NSY4" s="606"/>
      <c r="NSZ4" s="606"/>
      <c r="NTA4" s="606"/>
      <c r="NTB4" s="606"/>
      <c r="NTC4" s="606"/>
      <c r="NTD4" s="606"/>
      <c r="NTE4" s="606"/>
      <c r="NTF4" s="606"/>
      <c r="NTG4" s="606"/>
      <c r="NTH4" s="606"/>
      <c r="NTI4" s="606"/>
      <c r="NTJ4" s="606"/>
      <c r="NTK4" s="606"/>
      <c r="NTL4" s="606"/>
      <c r="NTM4" s="606"/>
      <c r="NTN4" s="606"/>
      <c r="NTO4" s="606"/>
      <c r="NTP4" s="606"/>
      <c r="NTQ4" s="606"/>
      <c r="NTR4" s="606"/>
      <c r="NTS4" s="606"/>
      <c r="NTT4" s="606"/>
      <c r="NTU4" s="606"/>
      <c r="NTV4" s="606"/>
      <c r="NTW4" s="606"/>
      <c r="NTX4" s="606"/>
      <c r="NTY4" s="606"/>
      <c r="NTZ4" s="606"/>
      <c r="NUA4" s="606"/>
      <c r="NUB4" s="606"/>
      <c r="NUC4" s="606"/>
      <c r="NUD4" s="606"/>
      <c r="NUE4" s="606"/>
      <c r="NUF4" s="606"/>
      <c r="NUG4" s="606"/>
      <c r="NUH4" s="606"/>
      <c r="NUI4" s="606"/>
      <c r="NUJ4" s="606"/>
      <c r="NUK4" s="606"/>
      <c r="NUL4" s="606"/>
      <c r="NUM4" s="606"/>
      <c r="NUN4" s="606"/>
      <c r="NUO4" s="606"/>
      <c r="NUP4" s="606"/>
      <c r="NUQ4" s="606"/>
      <c r="NUR4" s="606"/>
      <c r="NUS4" s="606"/>
      <c r="NUT4" s="606"/>
      <c r="NUU4" s="606"/>
      <c r="NUV4" s="606"/>
      <c r="NUW4" s="606"/>
      <c r="NUX4" s="606"/>
      <c r="NUY4" s="606"/>
      <c r="NUZ4" s="606"/>
      <c r="NVA4" s="606"/>
      <c r="NVB4" s="606"/>
      <c r="NVC4" s="606"/>
      <c r="NVD4" s="606"/>
      <c r="NVE4" s="606"/>
      <c r="NVF4" s="606"/>
      <c r="NVG4" s="606"/>
      <c r="NVH4" s="606"/>
      <c r="NVI4" s="606"/>
      <c r="NVJ4" s="606"/>
      <c r="NVK4" s="606"/>
      <c r="NVL4" s="606"/>
      <c r="NVM4" s="606"/>
      <c r="NVN4" s="606"/>
      <c r="NVO4" s="606"/>
      <c r="NVP4" s="606"/>
      <c r="NVQ4" s="606"/>
      <c r="NVR4" s="606"/>
      <c r="NVS4" s="606"/>
      <c r="NVT4" s="606"/>
      <c r="NVU4" s="606"/>
      <c r="NVV4" s="606"/>
      <c r="NVW4" s="606"/>
      <c r="NVX4" s="606"/>
      <c r="NVY4" s="606"/>
      <c r="NVZ4" s="606"/>
      <c r="NWA4" s="606"/>
      <c r="NWB4" s="606"/>
      <c r="NWC4" s="606"/>
      <c r="NWD4" s="606"/>
      <c r="NWE4" s="606"/>
      <c r="NWF4" s="606"/>
      <c r="NWG4" s="606"/>
      <c r="NWH4" s="606"/>
      <c r="NWI4" s="606"/>
      <c r="NWJ4" s="606"/>
      <c r="NWK4" s="606"/>
      <c r="NWL4" s="606"/>
      <c r="NWM4" s="606"/>
      <c r="NWN4" s="606"/>
      <c r="NWO4" s="606"/>
      <c r="NWP4" s="606"/>
      <c r="NWQ4" s="606"/>
      <c r="NWR4" s="606"/>
      <c r="NWS4" s="606"/>
      <c r="NWT4" s="606"/>
      <c r="NWU4" s="606"/>
      <c r="NWV4" s="606"/>
      <c r="NWW4" s="606"/>
      <c r="NWX4" s="606"/>
      <c r="NWY4" s="606"/>
      <c r="NWZ4" s="606"/>
      <c r="NXA4" s="606"/>
      <c r="NXB4" s="606"/>
      <c r="NXC4" s="606"/>
      <c r="NXD4" s="606"/>
      <c r="NXE4" s="606"/>
      <c r="NXF4" s="606"/>
      <c r="NXG4" s="606"/>
      <c r="NXH4" s="606"/>
      <c r="NXI4" s="606"/>
      <c r="NXJ4" s="606"/>
      <c r="NXK4" s="606"/>
      <c r="NXL4" s="606"/>
      <c r="NXM4" s="606"/>
      <c r="NXN4" s="606"/>
      <c r="NXO4" s="606"/>
      <c r="NXP4" s="606"/>
      <c r="NXQ4" s="606"/>
      <c r="NXR4" s="606"/>
      <c r="NXS4" s="606"/>
      <c r="NXT4" s="606"/>
      <c r="NXU4" s="606"/>
      <c r="NXV4" s="606"/>
      <c r="NXW4" s="606"/>
      <c r="NXX4" s="606"/>
      <c r="NXY4" s="606"/>
      <c r="NXZ4" s="606"/>
      <c r="NYA4" s="606"/>
      <c r="NYB4" s="606"/>
      <c r="NYC4" s="606"/>
      <c r="NYD4" s="606"/>
      <c r="NYE4" s="606"/>
      <c r="NYF4" s="606"/>
      <c r="NYG4" s="606"/>
      <c r="NYH4" s="606"/>
      <c r="NYI4" s="606"/>
      <c r="NYJ4" s="606"/>
      <c r="NYK4" s="606"/>
      <c r="NYL4" s="606"/>
      <c r="NYM4" s="606"/>
      <c r="NYN4" s="606"/>
      <c r="NYO4" s="606"/>
      <c r="NYP4" s="606"/>
      <c r="NYQ4" s="606"/>
      <c r="NYR4" s="606"/>
      <c r="NYS4" s="606"/>
      <c r="NYT4" s="606"/>
      <c r="NYU4" s="606"/>
      <c r="NYV4" s="606"/>
      <c r="NYW4" s="606"/>
      <c r="NYX4" s="606"/>
      <c r="NYY4" s="606"/>
      <c r="NYZ4" s="606"/>
      <c r="NZA4" s="606"/>
      <c r="NZB4" s="606"/>
      <c r="NZC4" s="606"/>
      <c r="NZD4" s="606"/>
      <c r="NZE4" s="606"/>
      <c r="NZF4" s="606"/>
      <c r="NZG4" s="606"/>
      <c r="NZH4" s="606"/>
      <c r="NZI4" s="606"/>
      <c r="NZJ4" s="606"/>
      <c r="NZK4" s="606"/>
      <c r="NZL4" s="606"/>
      <c r="NZM4" s="606"/>
      <c r="NZN4" s="606"/>
      <c r="NZO4" s="606"/>
      <c r="NZP4" s="606"/>
      <c r="NZQ4" s="606"/>
      <c r="NZR4" s="606"/>
      <c r="NZS4" s="606"/>
      <c r="NZT4" s="606"/>
      <c r="NZU4" s="606"/>
      <c r="NZV4" s="606"/>
      <c r="NZW4" s="606"/>
      <c r="NZX4" s="606"/>
      <c r="NZY4" s="606"/>
      <c r="NZZ4" s="606"/>
      <c r="OAA4" s="606"/>
      <c r="OAB4" s="606"/>
      <c r="OAC4" s="606"/>
      <c r="OAD4" s="606"/>
      <c r="OAE4" s="606"/>
      <c r="OAF4" s="606"/>
      <c r="OAG4" s="606"/>
      <c r="OAH4" s="606"/>
      <c r="OAI4" s="606"/>
      <c r="OAJ4" s="606"/>
      <c r="OAK4" s="606"/>
      <c r="OAL4" s="606"/>
      <c r="OAM4" s="606"/>
      <c r="OAN4" s="606"/>
      <c r="OAO4" s="606"/>
      <c r="OAP4" s="606"/>
      <c r="OAQ4" s="606"/>
      <c r="OAR4" s="606"/>
      <c r="OAS4" s="606"/>
      <c r="OAT4" s="606"/>
      <c r="OAU4" s="606"/>
      <c r="OAV4" s="606"/>
      <c r="OAW4" s="606"/>
      <c r="OAX4" s="606"/>
      <c r="OAY4" s="606"/>
      <c r="OAZ4" s="606"/>
      <c r="OBA4" s="606"/>
      <c r="OBB4" s="606"/>
      <c r="OBC4" s="606"/>
      <c r="OBD4" s="606"/>
      <c r="OBE4" s="606"/>
      <c r="OBF4" s="606"/>
      <c r="OBG4" s="606"/>
      <c r="OBH4" s="606"/>
      <c r="OBI4" s="606"/>
      <c r="OBJ4" s="606"/>
      <c r="OBK4" s="606"/>
      <c r="OBL4" s="606"/>
      <c r="OBM4" s="606"/>
      <c r="OBN4" s="606"/>
      <c r="OBO4" s="606"/>
      <c r="OBP4" s="606"/>
      <c r="OBQ4" s="606"/>
      <c r="OBR4" s="606"/>
      <c r="OBS4" s="606"/>
      <c r="OBT4" s="606"/>
      <c r="OBU4" s="606"/>
      <c r="OBV4" s="606"/>
      <c r="OBW4" s="606"/>
      <c r="OBX4" s="606"/>
      <c r="OBY4" s="606"/>
      <c r="OBZ4" s="606"/>
      <c r="OCA4" s="606"/>
      <c r="OCB4" s="606"/>
      <c r="OCC4" s="606"/>
      <c r="OCD4" s="606"/>
      <c r="OCE4" s="606"/>
      <c r="OCF4" s="606"/>
      <c r="OCG4" s="606"/>
      <c r="OCH4" s="606"/>
      <c r="OCI4" s="606"/>
      <c r="OCJ4" s="606"/>
      <c r="OCK4" s="606"/>
      <c r="OCL4" s="606"/>
      <c r="OCM4" s="606"/>
      <c r="OCN4" s="606"/>
      <c r="OCO4" s="606"/>
      <c r="OCP4" s="606"/>
      <c r="OCQ4" s="606"/>
      <c r="OCR4" s="606"/>
      <c r="OCS4" s="606"/>
      <c r="OCT4" s="606"/>
      <c r="OCU4" s="606"/>
      <c r="OCV4" s="606"/>
      <c r="OCW4" s="606"/>
      <c r="OCX4" s="606"/>
      <c r="OCY4" s="606"/>
      <c r="OCZ4" s="606"/>
      <c r="ODA4" s="606"/>
      <c r="ODB4" s="606"/>
      <c r="ODC4" s="606"/>
      <c r="ODD4" s="606"/>
      <c r="ODE4" s="606"/>
      <c r="ODF4" s="606"/>
      <c r="ODG4" s="606"/>
      <c r="ODH4" s="606"/>
      <c r="ODI4" s="606"/>
      <c r="ODJ4" s="606"/>
      <c r="ODK4" s="606"/>
      <c r="ODL4" s="606"/>
      <c r="ODM4" s="606"/>
      <c r="ODN4" s="606"/>
      <c r="ODO4" s="606"/>
      <c r="ODP4" s="606"/>
      <c r="ODQ4" s="606"/>
      <c r="ODR4" s="606"/>
      <c r="ODS4" s="606"/>
      <c r="ODT4" s="606"/>
      <c r="ODU4" s="606"/>
      <c r="ODV4" s="606"/>
      <c r="ODW4" s="606"/>
      <c r="ODX4" s="606"/>
      <c r="ODY4" s="606"/>
      <c r="ODZ4" s="606"/>
      <c r="OEA4" s="606"/>
      <c r="OEB4" s="606"/>
      <c r="OEC4" s="606"/>
      <c r="OED4" s="606"/>
      <c r="OEE4" s="606"/>
      <c r="OEF4" s="606"/>
      <c r="OEG4" s="606"/>
      <c r="OEH4" s="606"/>
      <c r="OEI4" s="606"/>
      <c r="OEJ4" s="606"/>
      <c r="OEK4" s="606"/>
      <c r="OEL4" s="606"/>
      <c r="OEM4" s="606"/>
      <c r="OEN4" s="606"/>
      <c r="OEO4" s="606"/>
      <c r="OEP4" s="606"/>
      <c r="OEQ4" s="606"/>
      <c r="OER4" s="606"/>
      <c r="OES4" s="606"/>
      <c r="OET4" s="606"/>
      <c r="OEU4" s="606"/>
      <c r="OEV4" s="606"/>
      <c r="OEW4" s="606"/>
      <c r="OEX4" s="606"/>
      <c r="OEY4" s="606"/>
      <c r="OEZ4" s="606"/>
      <c r="OFA4" s="606"/>
      <c r="OFB4" s="606"/>
      <c r="OFC4" s="606"/>
      <c r="OFD4" s="606"/>
      <c r="OFE4" s="606"/>
      <c r="OFF4" s="606"/>
      <c r="OFG4" s="606"/>
      <c r="OFH4" s="606"/>
      <c r="OFI4" s="606"/>
      <c r="OFJ4" s="606"/>
      <c r="OFK4" s="606"/>
      <c r="OFL4" s="606"/>
      <c r="OFM4" s="606"/>
      <c r="OFN4" s="606"/>
      <c r="OFO4" s="606"/>
      <c r="OFP4" s="606"/>
      <c r="OFQ4" s="606"/>
      <c r="OFR4" s="606"/>
      <c r="OFS4" s="606"/>
      <c r="OFT4" s="606"/>
      <c r="OFU4" s="606"/>
      <c r="OFV4" s="606"/>
      <c r="OFW4" s="606"/>
      <c r="OFX4" s="606"/>
      <c r="OFY4" s="606"/>
      <c r="OFZ4" s="606"/>
      <c r="OGA4" s="606"/>
      <c r="OGB4" s="606"/>
      <c r="OGC4" s="606"/>
      <c r="OGD4" s="606"/>
      <c r="OGE4" s="606"/>
      <c r="OGF4" s="606"/>
      <c r="OGG4" s="606"/>
      <c r="OGH4" s="606"/>
      <c r="OGI4" s="606"/>
      <c r="OGJ4" s="606"/>
      <c r="OGK4" s="606"/>
      <c r="OGL4" s="606"/>
      <c r="OGM4" s="606"/>
      <c r="OGN4" s="606"/>
      <c r="OGO4" s="606"/>
      <c r="OGP4" s="606"/>
      <c r="OGQ4" s="606"/>
      <c r="OGR4" s="606"/>
      <c r="OGS4" s="606"/>
      <c r="OGT4" s="606"/>
      <c r="OGU4" s="606"/>
      <c r="OGV4" s="606"/>
      <c r="OGW4" s="606"/>
      <c r="OGX4" s="606"/>
      <c r="OGY4" s="606"/>
      <c r="OGZ4" s="606"/>
      <c r="OHA4" s="606"/>
      <c r="OHB4" s="606"/>
      <c r="OHC4" s="606"/>
      <c r="OHD4" s="606"/>
      <c r="OHE4" s="606"/>
      <c r="OHF4" s="606"/>
      <c r="OHG4" s="606"/>
      <c r="OHH4" s="606"/>
      <c r="OHI4" s="606"/>
      <c r="OHJ4" s="606"/>
      <c r="OHK4" s="606"/>
      <c r="OHL4" s="606"/>
      <c r="OHM4" s="606"/>
      <c r="OHN4" s="606"/>
      <c r="OHO4" s="606"/>
      <c r="OHP4" s="606"/>
      <c r="OHQ4" s="606"/>
      <c r="OHR4" s="606"/>
      <c r="OHS4" s="606"/>
      <c r="OHT4" s="606"/>
      <c r="OHU4" s="606"/>
      <c r="OHV4" s="606"/>
      <c r="OHW4" s="606"/>
      <c r="OHX4" s="606"/>
      <c r="OHY4" s="606"/>
      <c r="OHZ4" s="606"/>
      <c r="OIA4" s="606"/>
      <c r="OIB4" s="606"/>
      <c r="OIC4" s="606"/>
      <c r="OID4" s="606"/>
      <c r="OIE4" s="606"/>
      <c r="OIF4" s="606"/>
      <c r="OIG4" s="606"/>
      <c r="OIH4" s="606"/>
      <c r="OII4" s="606"/>
      <c r="OIJ4" s="606"/>
      <c r="OIK4" s="606"/>
      <c r="OIL4" s="606"/>
      <c r="OIM4" s="606"/>
      <c r="OIN4" s="606"/>
      <c r="OIO4" s="606"/>
      <c r="OIP4" s="606"/>
      <c r="OIQ4" s="606"/>
      <c r="OIR4" s="606"/>
      <c r="OIS4" s="606"/>
      <c r="OIT4" s="606"/>
      <c r="OIU4" s="606"/>
      <c r="OIV4" s="606"/>
      <c r="OIW4" s="606"/>
      <c r="OIX4" s="606"/>
      <c r="OIY4" s="606"/>
      <c r="OIZ4" s="606"/>
      <c r="OJA4" s="606"/>
      <c r="OJB4" s="606"/>
      <c r="OJC4" s="606"/>
      <c r="OJD4" s="606"/>
      <c r="OJE4" s="606"/>
      <c r="OJF4" s="606"/>
      <c r="OJG4" s="606"/>
      <c r="OJH4" s="606"/>
      <c r="OJI4" s="606"/>
      <c r="OJJ4" s="606"/>
      <c r="OJK4" s="606"/>
      <c r="OJL4" s="606"/>
      <c r="OJM4" s="606"/>
      <c r="OJN4" s="606"/>
      <c r="OJO4" s="606"/>
      <c r="OJP4" s="606"/>
      <c r="OJQ4" s="606"/>
      <c r="OJR4" s="606"/>
      <c r="OJS4" s="606"/>
      <c r="OJT4" s="606"/>
      <c r="OJU4" s="606"/>
      <c r="OJV4" s="606"/>
      <c r="OJW4" s="606"/>
      <c r="OJX4" s="606"/>
      <c r="OJY4" s="606"/>
      <c r="OJZ4" s="606"/>
      <c r="OKA4" s="606"/>
      <c r="OKB4" s="606"/>
      <c r="OKC4" s="606"/>
      <c r="OKD4" s="606"/>
      <c r="OKE4" s="606"/>
      <c r="OKF4" s="606"/>
      <c r="OKG4" s="606"/>
      <c r="OKH4" s="606"/>
      <c r="OKI4" s="606"/>
      <c r="OKJ4" s="606"/>
      <c r="OKK4" s="606"/>
      <c r="OKL4" s="606"/>
      <c r="OKM4" s="606"/>
      <c r="OKN4" s="606"/>
      <c r="OKO4" s="606"/>
      <c r="OKP4" s="606"/>
      <c r="OKQ4" s="606"/>
      <c r="OKR4" s="606"/>
      <c r="OKS4" s="606"/>
      <c r="OKT4" s="606"/>
      <c r="OKU4" s="606"/>
      <c r="OKV4" s="606"/>
      <c r="OKW4" s="606"/>
      <c r="OKX4" s="606"/>
      <c r="OKY4" s="606"/>
      <c r="OKZ4" s="606"/>
      <c r="OLA4" s="606"/>
      <c r="OLB4" s="606"/>
      <c r="OLC4" s="606"/>
      <c r="OLD4" s="606"/>
      <c r="OLE4" s="606"/>
      <c r="OLF4" s="606"/>
      <c r="OLG4" s="606"/>
      <c r="OLH4" s="606"/>
      <c r="OLI4" s="606"/>
      <c r="OLJ4" s="606"/>
      <c r="OLK4" s="606"/>
      <c r="OLL4" s="606"/>
      <c r="OLM4" s="606"/>
      <c r="OLN4" s="606"/>
      <c r="OLO4" s="606"/>
      <c r="OLP4" s="606"/>
      <c r="OLQ4" s="606"/>
      <c r="OLR4" s="606"/>
      <c r="OLS4" s="606"/>
      <c r="OLT4" s="606"/>
      <c r="OLU4" s="606"/>
      <c r="OLV4" s="606"/>
      <c r="OLW4" s="606"/>
      <c r="OLX4" s="606"/>
      <c r="OLY4" s="606"/>
      <c r="OLZ4" s="606"/>
      <c r="OMA4" s="606"/>
      <c r="OMB4" s="606"/>
      <c r="OMC4" s="606"/>
      <c r="OMD4" s="606"/>
      <c r="OME4" s="606"/>
      <c r="OMF4" s="606"/>
      <c r="OMG4" s="606"/>
      <c r="OMH4" s="606"/>
      <c r="OMI4" s="606"/>
      <c r="OMJ4" s="606"/>
      <c r="OMK4" s="606"/>
      <c r="OML4" s="606"/>
      <c r="OMM4" s="606"/>
      <c r="OMN4" s="606"/>
      <c r="OMO4" s="606"/>
      <c r="OMP4" s="606"/>
      <c r="OMQ4" s="606"/>
      <c r="OMR4" s="606"/>
      <c r="OMS4" s="606"/>
      <c r="OMT4" s="606"/>
      <c r="OMU4" s="606"/>
      <c r="OMV4" s="606"/>
      <c r="OMW4" s="606"/>
      <c r="OMX4" s="606"/>
      <c r="OMY4" s="606"/>
      <c r="OMZ4" s="606"/>
      <c r="ONA4" s="606"/>
      <c r="ONB4" s="606"/>
      <c r="ONC4" s="606"/>
      <c r="OND4" s="606"/>
      <c r="ONE4" s="606"/>
      <c r="ONF4" s="606"/>
      <c r="ONG4" s="606"/>
      <c r="ONH4" s="606"/>
      <c r="ONI4" s="606"/>
      <c r="ONJ4" s="606"/>
      <c r="ONK4" s="606"/>
      <c r="ONL4" s="606"/>
      <c r="ONM4" s="606"/>
      <c r="ONN4" s="606"/>
      <c r="ONO4" s="606"/>
      <c r="ONP4" s="606"/>
      <c r="ONQ4" s="606"/>
      <c r="ONR4" s="606"/>
      <c r="ONS4" s="606"/>
      <c r="ONT4" s="606"/>
      <c r="ONU4" s="606"/>
      <c r="ONV4" s="606"/>
      <c r="ONW4" s="606"/>
      <c r="ONX4" s="606"/>
      <c r="ONY4" s="606"/>
      <c r="ONZ4" s="606"/>
      <c r="OOA4" s="606"/>
      <c r="OOB4" s="606"/>
      <c r="OOC4" s="606"/>
      <c r="OOD4" s="606"/>
      <c r="OOE4" s="606"/>
      <c r="OOF4" s="606"/>
      <c r="OOG4" s="606"/>
      <c r="OOH4" s="606"/>
      <c r="OOI4" s="606"/>
      <c r="OOJ4" s="606"/>
      <c r="OOK4" s="606"/>
      <c r="OOL4" s="606"/>
      <c r="OOM4" s="606"/>
      <c r="OON4" s="606"/>
      <c r="OOO4" s="606"/>
      <c r="OOP4" s="606"/>
      <c r="OOQ4" s="606"/>
      <c r="OOR4" s="606"/>
      <c r="OOS4" s="606"/>
      <c r="OOT4" s="606"/>
      <c r="OOU4" s="606"/>
      <c r="OOV4" s="606"/>
      <c r="OOW4" s="606"/>
      <c r="OOX4" s="606"/>
      <c r="OOY4" s="606"/>
      <c r="OOZ4" s="606"/>
      <c r="OPA4" s="606"/>
      <c r="OPB4" s="606"/>
      <c r="OPC4" s="606"/>
      <c r="OPD4" s="606"/>
      <c r="OPE4" s="606"/>
      <c r="OPF4" s="606"/>
      <c r="OPG4" s="606"/>
      <c r="OPH4" s="606"/>
      <c r="OPI4" s="606"/>
      <c r="OPJ4" s="606"/>
      <c r="OPK4" s="606"/>
      <c r="OPL4" s="606"/>
      <c r="OPM4" s="606"/>
      <c r="OPN4" s="606"/>
      <c r="OPO4" s="606"/>
      <c r="OPP4" s="606"/>
      <c r="OPQ4" s="606"/>
      <c r="OPR4" s="606"/>
      <c r="OPS4" s="606"/>
      <c r="OPT4" s="606"/>
      <c r="OPU4" s="606"/>
      <c r="OPV4" s="606"/>
      <c r="OPW4" s="606"/>
      <c r="OPX4" s="606"/>
      <c r="OPY4" s="606"/>
      <c r="OPZ4" s="606"/>
      <c r="OQA4" s="606"/>
      <c r="OQB4" s="606"/>
      <c r="OQC4" s="606"/>
      <c r="OQD4" s="606"/>
      <c r="OQE4" s="606"/>
      <c r="OQF4" s="606"/>
      <c r="OQG4" s="606"/>
      <c r="OQH4" s="606"/>
      <c r="OQI4" s="606"/>
      <c r="OQJ4" s="606"/>
      <c r="OQK4" s="606"/>
      <c r="OQL4" s="606"/>
      <c r="OQM4" s="606"/>
      <c r="OQN4" s="606"/>
      <c r="OQO4" s="606"/>
      <c r="OQP4" s="606"/>
      <c r="OQQ4" s="606"/>
      <c r="OQR4" s="606"/>
      <c r="OQS4" s="606"/>
      <c r="OQT4" s="606"/>
      <c r="OQU4" s="606"/>
      <c r="OQV4" s="606"/>
      <c r="OQW4" s="606"/>
      <c r="OQX4" s="606"/>
      <c r="OQY4" s="606"/>
      <c r="OQZ4" s="606"/>
      <c r="ORA4" s="606"/>
      <c r="ORB4" s="606"/>
      <c r="ORC4" s="606"/>
      <c r="ORD4" s="606"/>
      <c r="ORE4" s="606"/>
      <c r="ORF4" s="606"/>
      <c r="ORG4" s="606"/>
      <c r="ORH4" s="606"/>
      <c r="ORI4" s="606"/>
      <c r="ORJ4" s="606"/>
      <c r="ORK4" s="606"/>
      <c r="ORL4" s="606"/>
      <c r="ORM4" s="606"/>
      <c r="ORN4" s="606"/>
      <c r="ORO4" s="606"/>
      <c r="ORP4" s="606"/>
      <c r="ORQ4" s="606"/>
      <c r="ORR4" s="606"/>
      <c r="ORS4" s="606"/>
      <c r="ORT4" s="606"/>
      <c r="ORU4" s="606"/>
      <c r="ORV4" s="606"/>
      <c r="ORW4" s="606"/>
      <c r="ORX4" s="606"/>
      <c r="ORY4" s="606"/>
      <c r="ORZ4" s="606"/>
      <c r="OSA4" s="606"/>
      <c r="OSB4" s="606"/>
      <c r="OSC4" s="606"/>
      <c r="OSD4" s="606"/>
      <c r="OSE4" s="606"/>
      <c r="OSF4" s="606"/>
      <c r="OSG4" s="606"/>
      <c r="OSH4" s="606"/>
      <c r="OSI4" s="606"/>
      <c r="OSJ4" s="606"/>
      <c r="OSK4" s="606"/>
      <c r="OSL4" s="606"/>
      <c r="OSM4" s="606"/>
      <c r="OSN4" s="606"/>
      <c r="OSO4" s="606"/>
      <c r="OSP4" s="606"/>
      <c r="OSQ4" s="606"/>
      <c r="OSR4" s="606"/>
      <c r="OSS4" s="606"/>
      <c r="OST4" s="606"/>
      <c r="OSU4" s="606"/>
      <c r="OSV4" s="606"/>
      <c r="OSW4" s="606"/>
      <c r="OSX4" s="606"/>
      <c r="OSY4" s="606"/>
      <c r="OSZ4" s="606"/>
      <c r="OTA4" s="606"/>
      <c r="OTB4" s="606"/>
      <c r="OTC4" s="606"/>
      <c r="OTD4" s="606"/>
      <c r="OTE4" s="606"/>
      <c r="OTF4" s="606"/>
      <c r="OTG4" s="606"/>
      <c r="OTH4" s="606"/>
      <c r="OTI4" s="606"/>
      <c r="OTJ4" s="606"/>
      <c r="OTK4" s="606"/>
      <c r="OTL4" s="606"/>
      <c r="OTM4" s="606"/>
      <c r="OTN4" s="606"/>
      <c r="OTO4" s="606"/>
      <c r="OTP4" s="606"/>
      <c r="OTQ4" s="606"/>
      <c r="OTR4" s="606"/>
      <c r="OTS4" s="606"/>
      <c r="OTT4" s="606"/>
      <c r="OTU4" s="606"/>
      <c r="OTV4" s="606"/>
      <c r="OTW4" s="606"/>
      <c r="OTX4" s="606"/>
      <c r="OTY4" s="606"/>
      <c r="OTZ4" s="606"/>
      <c r="OUA4" s="606"/>
      <c r="OUB4" s="606"/>
      <c r="OUC4" s="606"/>
      <c r="OUD4" s="606"/>
      <c r="OUE4" s="606"/>
      <c r="OUF4" s="606"/>
      <c r="OUG4" s="606"/>
      <c r="OUH4" s="606"/>
      <c r="OUI4" s="606"/>
      <c r="OUJ4" s="606"/>
      <c r="OUK4" s="606"/>
      <c r="OUL4" s="606"/>
      <c r="OUM4" s="606"/>
      <c r="OUN4" s="606"/>
      <c r="OUO4" s="606"/>
      <c r="OUP4" s="606"/>
      <c r="OUQ4" s="606"/>
      <c r="OUR4" s="606"/>
      <c r="OUS4" s="606"/>
      <c r="OUT4" s="606"/>
      <c r="OUU4" s="606"/>
      <c r="OUV4" s="606"/>
      <c r="OUW4" s="606"/>
      <c r="OUX4" s="606"/>
      <c r="OUY4" s="606"/>
      <c r="OUZ4" s="606"/>
      <c r="OVA4" s="606"/>
      <c r="OVB4" s="606"/>
      <c r="OVC4" s="606"/>
      <c r="OVD4" s="606"/>
      <c r="OVE4" s="606"/>
      <c r="OVF4" s="606"/>
      <c r="OVG4" s="606"/>
      <c r="OVH4" s="606"/>
      <c r="OVI4" s="606"/>
      <c r="OVJ4" s="606"/>
      <c r="OVK4" s="606"/>
      <c r="OVL4" s="606"/>
      <c r="OVM4" s="606"/>
      <c r="OVN4" s="606"/>
      <c r="OVO4" s="606"/>
      <c r="OVP4" s="606"/>
      <c r="OVQ4" s="606"/>
      <c r="OVR4" s="606"/>
      <c r="OVS4" s="606"/>
      <c r="OVT4" s="606"/>
      <c r="OVU4" s="606"/>
      <c r="OVV4" s="606"/>
      <c r="OVW4" s="606"/>
      <c r="OVX4" s="606"/>
      <c r="OVY4" s="606"/>
      <c r="OVZ4" s="606"/>
      <c r="OWA4" s="606"/>
      <c r="OWB4" s="606"/>
      <c r="OWC4" s="606"/>
      <c r="OWD4" s="606"/>
      <c r="OWE4" s="606"/>
      <c r="OWF4" s="606"/>
      <c r="OWG4" s="606"/>
      <c r="OWH4" s="606"/>
      <c r="OWI4" s="606"/>
      <c r="OWJ4" s="606"/>
      <c r="OWK4" s="606"/>
      <c r="OWL4" s="606"/>
      <c r="OWM4" s="606"/>
      <c r="OWN4" s="606"/>
      <c r="OWO4" s="606"/>
      <c r="OWP4" s="606"/>
      <c r="OWQ4" s="606"/>
      <c r="OWR4" s="606"/>
      <c r="OWS4" s="606"/>
      <c r="OWT4" s="606"/>
      <c r="OWU4" s="606"/>
      <c r="OWV4" s="606"/>
      <c r="OWW4" s="606"/>
      <c r="OWX4" s="606"/>
      <c r="OWY4" s="606"/>
      <c r="OWZ4" s="606"/>
      <c r="OXA4" s="606"/>
      <c r="OXB4" s="606"/>
      <c r="OXC4" s="606"/>
      <c r="OXD4" s="606"/>
      <c r="OXE4" s="606"/>
      <c r="OXF4" s="606"/>
      <c r="OXG4" s="606"/>
      <c r="OXH4" s="606"/>
      <c r="OXI4" s="606"/>
      <c r="OXJ4" s="606"/>
      <c r="OXK4" s="606"/>
      <c r="OXL4" s="606"/>
      <c r="OXM4" s="606"/>
      <c r="OXN4" s="606"/>
      <c r="OXO4" s="606"/>
      <c r="OXP4" s="606"/>
      <c r="OXQ4" s="606"/>
      <c r="OXR4" s="606"/>
      <c r="OXS4" s="606"/>
      <c r="OXT4" s="606"/>
      <c r="OXU4" s="606"/>
      <c r="OXV4" s="606"/>
      <c r="OXW4" s="606"/>
      <c r="OXX4" s="606"/>
      <c r="OXY4" s="606"/>
      <c r="OXZ4" s="606"/>
      <c r="OYA4" s="606"/>
      <c r="OYB4" s="606"/>
      <c r="OYC4" s="606"/>
      <c r="OYD4" s="606"/>
      <c r="OYE4" s="606"/>
      <c r="OYF4" s="606"/>
      <c r="OYG4" s="606"/>
      <c r="OYH4" s="606"/>
      <c r="OYI4" s="606"/>
      <c r="OYJ4" s="606"/>
      <c r="OYK4" s="606"/>
      <c r="OYL4" s="606"/>
      <c r="OYM4" s="606"/>
      <c r="OYN4" s="606"/>
      <c r="OYO4" s="606"/>
      <c r="OYP4" s="606"/>
      <c r="OYQ4" s="606"/>
      <c r="OYR4" s="606"/>
      <c r="OYS4" s="606"/>
      <c r="OYT4" s="606"/>
      <c r="OYU4" s="606"/>
      <c r="OYV4" s="606"/>
      <c r="OYW4" s="606"/>
      <c r="OYX4" s="606"/>
      <c r="OYY4" s="606"/>
      <c r="OYZ4" s="606"/>
      <c r="OZA4" s="606"/>
      <c r="OZB4" s="606"/>
      <c r="OZC4" s="606"/>
      <c r="OZD4" s="606"/>
      <c r="OZE4" s="606"/>
      <c r="OZF4" s="606"/>
      <c r="OZG4" s="606"/>
      <c r="OZH4" s="606"/>
      <c r="OZI4" s="606"/>
      <c r="OZJ4" s="606"/>
      <c r="OZK4" s="606"/>
      <c r="OZL4" s="606"/>
      <c r="OZM4" s="606"/>
      <c r="OZN4" s="606"/>
      <c r="OZO4" s="606"/>
      <c r="OZP4" s="606"/>
      <c r="OZQ4" s="606"/>
      <c r="OZR4" s="606"/>
      <c r="OZS4" s="606"/>
      <c r="OZT4" s="606"/>
      <c r="OZU4" s="606"/>
      <c r="OZV4" s="606"/>
      <c r="OZW4" s="606"/>
      <c r="OZX4" s="606"/>
      <c r="OZY4" s="606"/>
      <c r="OZZ4" s="606"/>
      <c r="PAA4" s="606"/>
      <c r="PAB4" s="606"/>
      <c r="PAC4" s="606"/>
      <c r="PAD4" s="606"/>
      <c r="PAE4" s="606"/>
      <c r="PAF4" s="606"/>
      <c r="PAG4" s="606"/>
      <c r="PAH4" s="606"/>
      <c r="PAI4" s="606"/>
      <c r="PAJ4" s="606"/>
      <c r="PAK4" s="606"/>
      <c r="PAL4" s="606"/>
      <c r="PAM4" s="606"/>
      <c r="PAN4" s="606"/>
      <c r="PAO4" s="606"/>
      <c r="PAP4" s="606"/>
      <c r="PAQ4" s="606"/>
      <c r="PAR4" s="606"/>
      <c r="PAS4" s="606"/>
      <c r="PAT4" s="606"/>
      <c r="PAU4" s="606"/>
      <c r="PAV4" s="606"/>
      <c r="PAW4" s="606"/>
      <c r="PAX4" s="606"/>
      <c r="PAY4" s="606"/>
      <c r="PAZ4" s="606"/>
      <c r="PBA4" s="606"/>
      <c r="PBB4" s="606"/>
      <c r="PBC4" s="606"/>
      <c r="PBD4" s="606"/>
      <c r="PBE4" s="606"/>
      <c r="PBF4" s="606"/>
      <c r="PBG4" s="606"/>
      <c r="PBH4" s="606"/>
      <c r="PBI4" s="606"/>
      <c r="PBJ4" s="606"/>
      <c r="PBK4" s="606"/>
      <c r="PBL4" s="606"/>
      <c r="PBM4" s="606"/>
      <c r="PBN4" s="606"/>
      <c r="PBO4" s="606"/>
      <c r="PBP4" s="606"/>
      <c r="PBQ4" s="606"/>
      <c r="PBR4" s="606"/>
      <c r="PBS4" s="606"/>
      <c r="PBT4" s="606"/>
      <c r="PBU4" s="606"/>
      <c r="PBV4" s="606"/>
      <c r="PBW4" s="606"/>
      <c r="PBX4" s="606"/>
      <c r="PBY4" s="606"/>
      <c r="PBZ4" s="606"/>
      <c r="PCA4" s="606"/>
      <c r="PCB4" s="606"/>
      <c r="PCC4" s="606"/>
      <c r="PCD4" s="606"/>
      <c r="PCE4" s="606"/>
      <c r="PCF4" s="606"/>
      <c r="PCG4" s="606"/>
      <c r="PCH4" s="606"/>
      <c r="PCI4" s="606"/>
      <c r="PCJ4" s="606"/>
      <c r="PCK4" s="606"/>
      <c r="PCL4" s="606"/>
      <c r="PCM4" s="606"/>
      <c r="PCN4" s="606"/>
      <c r="PCO4" s="606"/>
      <c r="PCP4" s="606"/>
      <c r="PCQ4" s="606"/>
      <c r="PCR4" s="606"/>
      <c r="PCS4" s="606"/>
      <c r="PCT4" s="606"/>
      <c r="PCU4" s="606"/>
      <c r="PCV4" s="606"/>
      <c r="PCW4" s="606"/>
      <c r="PCX4" s="606"/>
      <c r="PCY4" s="606"/>
      <c r="PCZ4" s="606"/>
      <c r="PDA4" s="606"/>
      <c r="PDB4" s="606"/>
      <c r="PDC4" s="606"/>
      <c r="PDD4" s="606"/>
      <c r="PDE4" s="606"/>
      <c r="PDF4" s="606"/>
      <c r="PDG4" s="606"/>
      <c r="PDH4" s="606"/>
      <c r="PDI4" s="606"/>
      <c r="PDJ4" s="606"/>
      <c r="PDK4" s="606"/>
      <c r="PDL4" s="606"/>
      <c r="PDM4" s="606"/>
      <c r="PDN4" s="606"/>
      <c r="PDO4" s="606"/>
      <c r="PDP4" s="606"/>
      <c r="PDQ4" s="606"/>
      <c r="PDR4" s="606"/>
      <c r="PDS4" s="606"/>
      <c r="PDT4" s="606"/>
      <c r="PDU4" s="606"/>
      <c r="PDV4" s="606"/>
      <c r="PDW4" s="606"/>
      <c r="PDX4" s="606"/>
      <c r="PDY4" s="606"/>
      <c r="PDZ4" s="606"/>
      <c r="PEA4" s="606"/>
      <c r="PEB4" s="606"/>
      <c r="PEC4" s="606"/>
      <c r="PED4" s="606"/>
      <c r="PEE4" s="606"/>
      <c r="PEF4" s="606"/>
      <c r="PEG4" s="606"/>
      <c r="PEH4" s="606"/>
      <c r="PEI4" s="606"/>
      <c r="PEJ4" s="606"/>
      <c r="PEK4" s="606"/>
      <c r="PEL4" s="606"/>
      <c r="PEM4" s="606"/>
      <c r="PEN4" s="606"/>
      <c r="PEO4" s="606"/>
      <c r="PEP4" s="606"/>
      <c r="PEQ4" s="606"/>
      <c r="PER4" s="606"/>
      <c r="PES4" s="606"/>
      <c r="PET4" s="606"/>
      <c r="PEU4" s="606"/>
      <c r="PEV4" s="606"/>
      <c r="PEW4" s="606"/>
      <c r="PEX4" s="606"/>
      <c r="PEY4" s="606"/>
      <c r="PEZ4" s="606"/>
      <c r="PFA4" s="606"/>
      <c r="PFB4" s="606"/>
      <c r="PFC4" s="606"/>
      <c r="PFD4" s="606"/>
      <c r="PFE4" s="606"/>
      <c r="PFF4" s="606"/>
      <c r="PFG4" s="606"/>
      <c r="PFH4" s="606"/>
      <c r="PFI4" s="606"/>
      <c r="PFJ4" s="606"/>
      <c r="PFK4" s="606"/>
      <c r="PFL4" s="606"/>
      <c r="PFM4" s="606"/>
      <c r="PFN4" s="606"/>
      <c r="PFO4" s="606"/>
      <c r="PFP4" s="606"/>
      <c r="PFQ4" s="606"/>
      <c r="PFR4" s="606"/>
      <c r="PFS4" s="606"/>
      <c r="PFT4" s="606"/>
      <c r="PFU4" s="606"/>
      <c r="PFV4" s="606"/>
      <c r="PFW4" s="606"/>
      <c r="PFX4" s="606"/>
      <c r="PFY4" s="606"/>
      <c r="PFZ4" s="606"/>
      <c r="PGA4" s="606"/>
      <c r="PGB4" s="606"/>
      <c r="PGC4" s="606"/>
      <c r="PGD4" s="606"/>
      <c r="PGE4" s="606"/>
      <c r="PGF4" s="606"/>
      <c r="PGG4" s="606"/>
      <c r="PGH4" s="606"/>
      <c r="PGI4" s="606"/>
      <c r="PGJ4" s="606"/>
      <c r="PGK4" s="606"/>
      <c r="PGL4" s="606"/>
      <c r="PGM4" s="606"/>
      <c r="PGN4" s="606"/>
      <c r="PGO4" s="606"/>
      <c r="PGP4" s="606"/>
      <c r="PGQ4" s="606"/>
      <c r="PGR4" s="606"/>
      <c r="PGS4" s="606"/>
      <c r="PGT4" s="606"/>
      <c r="PGU4" s="606"/>
      <c r="PGV4" s="606"/>
      <c r="PGW4" s="606"/>
      <c r="PGX4" s="606"/>
      <c r="PGY4" s="606"/>
      <c r="PGZ4" s="606"/>
      <c r="PHA4" s="606"/>
      <c r="PHB4" s="606"/>
      <c r="PHC4" s="606"/>
      <c r="PHD4" s="606"/>
      <c r="PHE4" s="606"/>
      <c r="PHF4" s="606"/>
      <c r="PHG4" s="606"/>
      <c r="PHH4" s="606"/>
      <c r="PHI4" s="606"/>
      <c r="PHJ4" s="606"/>
      <c r="PHK4" s="606"/>
      <c r="PHL4" s="606"/>
      <c r="PHM4" s="606"/>
      <c r="PHN4" s="606"/>
      <c r="PHO4" s="606"/>
      <c r="PHP4" s="606"/>
      <c r="PHQ4" s="606"/>
      <c r="PHR4" s="606"/>
      <c r="PHS4" s="606"/>
      <c r="PHT4" s="606"/>
      <c r="PHU4" s="606"/>
      <c r="PHV4" s="606"/>
      <c r="PHW4" s="606"/>
      <c r="PHX4" s="606"/>
      <c r="PHY4" s="606"/>
      <c r="PHZ4" s="606"/>
      <c r="PIA4" s="606"/>
      <c r="PIB4" s="606"/>
      <c r="PIC4" s="606"/>
      <c r="PID4" s="606"/>
      <c r="PIE4" s="606"/>
      <c r="PIF4" s="606"/>
      <c r="PIG4" s="606"/>
      <c r="PIH4" s="606"/>
      <c r="PII4" s="606"/>
      <c r="PIJ4" s="606"/>
      <c r="PIK4" s="606"/>
      <c r="PIL4" s="606"/>
      <c r="PIM4" s="606"/>
      <c r="PIN4" s="606"/>
      <c r="PIO4" s="606"/>
      <c r="PIP4" s="606"/>
      <c r="PIQ4" s="606"/>
      <c r="PIR4" s="606"/>
      <c r="PIS4" s="606"/>
      <c r="PIT4" s="606"/>
      <c r="PIU4" s="606"/>
      <c r="PIV4" s="606"/>
      <c r="PIW4" s="606"/>
      <c r="PIX4" s="606"/>
      <c r="PIY4" s="606"/>
      <c r="PIZ4" s="606"/>
      <c r="PJA4" s="606"/>
      <c r="PJB4" s="606"/>
      <c r="PJC4" s="606"/>
      <c r="PJD4" s="606"/>
      <c r="PJE4" s="606"/>
      <c r="PJF4" s="606"/>
      <c r="PJG4" s="606"/>
      <c r="PJH4" s="606"/>
      <c r="PJI4" s="606"/>
      <c r="PJJ4" s="606"/>
      <c r="PJK4" s="606"/>
      <c r="PJL4" s="606"/>
      <c r="PJM4" s="606"/>
      <c r="PJN4" s="606"/>
      <c r="PJO4" s="606"/>
      <c r="PJP4" s="606"/>
      <c r="PJQ4" s="606"/>
      <c r="PJR4" s="606"/>
      <c r="PJS4" s="606"/>
      <c r="PJT4" s="606"/>
      <c r="PJU4" s="606"/>
      <c r="PJV4" s="606"/>
      <c r="PJW4" s="606"/>
      <c r="PJX4" s="606"/>
      <c r="PJY4" s="606"/>
      <c r="PJZ4" s="606"/>
      <c r="PKA4" s="606"/>
      <c r="PKB4" s="606"/>
      <c r="PKC4" s="606"/>
      <c r="PKD4" s="606"/>
      <c r="PKE4" s="606"/>
      <c r="PKF4" s="606"/>
      <c r="PKG4" s="606"/>
      <c r="PKH4" s="606"/>
      <c r="PKI4" s="606"/>
      <c r="PKJ4" s="606"/>
      <c r="PKK4" s="606"/>
      <c r="PKL4" s="606"/>
      <c r="PKM4" s="606"/>
      <c r="PKN4" s="606"/>
      <c r="PKO4" s="606"/>
      <c r="PKP4" s="606"/>
      <c r="PKQ4" s="606"/>
      <c r="PKR4" s="606"/>
      <c r="PKS4" s="606"/>
      <c r="PKT4" s="606"/>
      <c r="PKU4" s="606"/>
      <c r="PKV4" s="606"/>
      <c r="PKW4" s="606"/>
      <c r="PKX4" s="606"/>
      <c r="PKY4" s="606"/>
      <c r="PKZ4" s="606"/>
      <c r="PLA4" s="606"/>
      <c r="PLB4" s="606"/>
      <c r="PLC4" s="606"/>
      <c r="PLD4" s="606"/>
      <c r="PLE4" s="606"/>
      <c r="PLF4" s="606"/>
      <c r="PLG4" s="606"/>
      <c r="PLH4" s="606"/>
      <c r="PLI4" s="606"/>
      <c r="PLJ4" s="606"/>
      <c r="PLK4" s="606"/>
      <c r="PLL4" s="606"/>
      <c r="PLM4" s="606"/>
      <c r="PLN4" s="606"/>
      <c r="PLO4" s="606"/>
      <c r="PLP4" s="606"/>
      <c r="PLQ4" s="606"/>
      <c r="PLR4" s="606"/>
      <c r="PLS4" s="606"/>
      <c r="PLT4" s="606"/>
      <c r="PLU4" s="606"/>
      <c r="PLV4" s="606"/>
      <c r="PLW4" s="606"/>
      <c r="PLX4" s="606"/>
      <c r="PLY4" s="606"/>
      <c r="PLZ4" s="606"/>
      <c r="PMA4" s="606"/>
      <c r="PMB4" s="606"/>
      <c r="PMC4" s="606"/>
      <c r="PMD4" s="606"/>
      <c r="PME4" s="606"/>
      <c r="PMF4" s="606"/>
      <c r="PMG4" s="606"/>
      <c r="PMH4" s="606"/>
      <c r="PMI4" s="606"/>
      <c r="PMJ4" s="606"/>
      <c r="PMK4" s="606"/>
      <c r="PML4" s="606"/>
      <c r="PMM4" s="606"/>
      <c r="PMN4" s="606"/>
      <c r="PMO4" s="606"/>
      <c r="PMP4" s="606"/>
      <c r="PMQ4" s="606"/>
      <c r="PMR4" s="606"/>
      <c r="PMS4" s="606"/>
      <c r="PMT4" s="606"/>
      <c r="PMU4" s="606"/>
      <c r="PMV4" s="606"/>
      <c r="PMW4" s="606"/>
      <c r="PMX4" s="606"/>
      <c r="PMY4" s="606"/>
      <c r="PMZ4" s="606"/>
      <c r="PNA4" s="606"/>
      <c r="PNB4" s="606"/>
      <c r="PNC4" s="606"/>
      <c r="PND4" s="606"/>
      <c r="PNE4" s="606"/>
      <c r="PNF4" s="606"/>
      <c r="PNG4" s="606"/>
      <c r="PNH4" s="606"/>
      <c r="PNI4" s="606"/>
      <c r="PNJ4" s="606"/>
      <c r="PNK4" s="606"/>
      <c r="PNL4" s="606"/>
      <c r="PNM4" s="606"/>
      <c r="PNN4" s="606"/>
      <c r="PNO4" s="606"/>
      <c r="PNP4" s="606"/>
      <c r="PNQ4" s="606"/>
      <c r="PNR4" s="606"/>
      <c r="PNS4" s="606"/>
      <c r="PNT4" s="606"/>
      <c r="PNU4" s="606"/>
      <c r="PNV4" s="606"/>
      <c r="PNW4" s="606"/>
      <c r="PNX4" s="606"/>
      <c r="PNY4" s="606"/>
      <c r="PNZ4" s="606"/>
      <c r="POA4" s="606"/>
      <c r="POB4" s="606"/>
      <c r="POC4" s="606"/>
      <c r="POD4" s="606"/>
      <c r="POE4" s="606"/>
      <c r="POF4" s="606"/>
      <c r="POG4" s="606"/>
      <c r="POH4" s="606"/>
      <c r="POI4" s="606"/>
      <c r="POJ4" s="606"/>
      <c r="POK4" s="606"/>
      <c r="POL4" s="606"/>
      <c r="POM4" s="606"/>
      <c r="PON4" s="606"/>
      <c r="POO4" s="606"/>
      <c r="POP4" s="606"/>
      <c r="POQ4" s="606"/>
      <c r="POR4" s="606"/>
      <c r="POS4" s="606"/>
      <c r="POT4" s="606"/>
      <c r="POU4" s="606"/>
      <c r="POV4" s="606"/>
      <c r="POW4" s="606"/>
      <c r="POX4" s="606"/>
      <c r="POY4" s="606"/>
      <c r="POZ4" s="606"/>
      <c r="PPA4" s="606"/>
      <c r="PPB4" s="606"/>
      <c r="PPC4" s="606"/>
      <c r="PPD4" s="606"/>
      <c r="PPE4" s="606"/>
      <c r="PPF4" s="606"/>
      <c r="PPG4" s="606"/>
      <c r="PPH4" s="606"/>
      <c r="PPI4" s="606"/>
      <c r="PPJ4" s="606"/>
      <c r="PPK4" s="606"/>
      <c r="PPL4" s="606"/>
      <c r="PPM4" s="606"/>
      <c r="PPN4" s="606"/>
      <c r="PPO4" s="606"/>
      <c r="PPP4" s="606"/>
      <c r="PPQ4" s="606"/>
      <c r="PPR4" s="606"/>
      <c r="PPS4" s="606"/>
      <c r="PPT4" s="606"/>
      <c r="PPU4" s="606"/>
      <c r="PPV4" s="606"/>
      <c r="PPW4" s="606"/>
      <c r="PPX4" s="606"/>
      <c r="PPY4" s="606"/>
      <c r="PPZ4" s="606"/>
      <c r="PQA4" s="606"/>
      <c r="PQB4" s="606"/>
      <c r="PQC4" s="606"/>
      <c r="PQD4" s="606"/>
      <c r="PQE4" s="606"/>
      <c r="PQF4" s="606"/>
      <c r="PQG4" s="606"/>
      <c r="PQH4" s="606"/>
      <c r="PQI4" s="606"/>
      <c r="PQJ4" s="606"/>
      <c r="PQK4" s="606"/>
      <c r="PQL4" s="606"/>
      <c r="PQM4" s="606"/>
      <c r="PQN4" s="606"/>
      <c r="PQO4" s="606"/>
      <c r="PQP4" s="606"/>
      <c r="PQQ4" s="606"/>
      <c r="PQR4" s="606"/>
      <c r="PQS4" s="606"/>
      <c r="PQT4" s="606"/>
      <c r="PQU4" s="606"/>
      <c r="PQV4" s="606"/>
      <c r="PQW4" s="606"/>
      <c r="PQX4" s="606"/>
      <c r="PQY4" s="606"/>
      <c r="PQZ4" s="606"/>
      <c r="PRA4" s="606"/>
      <c r="PRB4" s="606"/>
      <c r="PRC4" s="606"/>
      <c r="PRD4" s="606"/>
      <c r="PRE4" s="606"/>
      <c r="PRF4" s="606"/>
      <c r="PRG4" s="606"/>
      <c r="PRH4" s="606"/>
      <c r="PRI4" s="606"/>
      <c r="PRJ4" s="606"/>
      <c r="PRK4" s="606"/>
      <c r="PRL4" s="606"/>
      <c r="PRM4" s="606"/>
      <c r="PRN4" s="606"/>
      <c r="PRO4" s="606"/>
      <c r="PRP4" s="606"/>
      <c r="PRQ4" s="606"/>
      <c r="PRR4" s="606"/>
      <c r="PRS4" s="606"/>
      <c r="PRT4" s="606"/>
      <c r="PRU4" s="606"/>
      <c r="PRV4" s="606"/>
      <c r="PRW4" s="606"/>
      <c r="PRX4" s="606"/>
      <c r="PRY4" s="606"/>
      <c r="PRZ4" s="606"/>
      <c r="PSA4" s="606"/>
      <c r="PSB4" s="606"/>
      <c r="PSC4" s="606"/>
      <c r="PSD4" s="606"/>
      <c r="PSE4" s="606"/>
      <c r="PSF4" s="606"/>
      <c r="PSG4" s="606"/>
      <c r="PSH4" s="606"/>
      <c r="PSI4" s="606"/>
      <c r="PSJ4" s="606"/>
      <c r="PSK4" s="606"/>
      <c r="PSL4" s="606"/>
      <c r="PSM4" s="606"/>
      <c r="PSN4" s="606"/>
      <c r="PSO4" s="606"/>
      <c r="PSP4" s="606"/>
      <c r="PSQ4" s="606"/>
      <c r="PSR4" s="606"/>
      <c r="PSS4" s="606"/>
      <c r="PST4" s="606"/>
      <c r="PSU4" s="606"/>
      <c r="PSV4" s="606"/>
      <c r="PSW4" s="606"/>
      <c r="PSX4" s="606"/>
      <c r="PSY4" s="606"/>
      <c r="PSZ4" s="606"/>
      <c r="PTA4" s="606"/>
      <c r="PTB4" s="606"/>
      <c r="PTC4" s="606"/>
      <c r="PTD4" s="606"/>
      <c r="PTE4" s="606"/>
      <c r="PTF4" s="606"/>
      <c r="PTG4" s="606"/>
      <c r="PTH4" s="606"/>
      <c r="PTI4" s="606"/>
      <c r="PTJ4" s="606"/>
      <c r="PTK4" s="606"/>
      <c r="PTL4" s="606"/>
      <c r="PTM4" s="606"/>
      <c r="PTN4" s="606"/>
      <c r="PTO4" s="606"/>
      <c r="PTP4" s="606"/>
      <c r="PTQ4" s="606"/>
      <c r="PTR4" s="606"/>
      <c r="PTS4" s="606"/>
      <c r="PTT4" s="606"/>
      <c r="PTU4" s="606"/>
      <c r="PTV4" s="606"/>
      <c r="PTW4" s="606"/>
      <c r="PTX4" s="606"/>
      <c r="PTY4" s="606"/>
      <c r="PTZ4" s="606"/>
      <c r="PUA4" s="606"/>
      <c r="PUB4" s="606"/>
      <c r="PUC4" s="606"/>
      <c r="PUD4" s="606"/>
      <c r="PUE4" s="606"/>
      <c r="PUF4" s="606"/>
      <c r="PUG4" s="606"/>
      <c r="PUH4" s="606"/>
      <c r="PUI4" s="606"/>
      <c r="PUJ4" s="606"/>
      <c r="PUK4" s="606"/>
      <c r="PUL4" s="606"/>
      <c r="PUM4" s="606"/>
      <c r="PUN4" s="606"/>
      <c r="PUO4" s="606"/>
      <c r="PUP4" s="606"/>
      <c r="PUQ4" s="606"/>
      <c r="PUR4" s="606"/>
      <c r="PUS4" s="606"/>
      <c r="PUT4" s="606"/>
      <c r="PUU4" s="606"/>
      <c r="PUV4" s="606"/>
      <c r="PUW4" s="606"/>
      <c r="PUX4" s="606"/>
      <c r="PUY4" s="606"/>
      <c r="PUZ4" s="606"/>
      <c r="PVA4" s="606"/>
      <c r="PVB4" s="606"/>
      <c r="PVC4" s="606"/>
      <c r="PVD4" s="606"/>
      <c r="PVE4" s="606"/>
      <c r="PVF4" s="606"/>
      <c r="PVG4" s="606"/>
      <c r="PVH4" s="606"/>
      <c r="PVI4" s="606"/>
      <c r="PVJ4" s="606"/>
      <c r="PVK4" s="606"/>
      <c r="PVL4" s="606"/>
      <c r="PVM4" s="606"/>
      <c r="PVN4" s="606"/>
      <c r="PVO4" s="606"/>
      <c r="PVP4" s="606"/>
      <c r="PVQ4" s="606"/>
      <c r="PVR4" s="606"/>
      <c r="PVS4" s="606"/>
      <c r="PVT4" s="606"/>
      <c r="PVU4" s="606"/>
      <c r="PVV4" s="606"/>
      <c r="PVW4" s="606"/>
      <c r="PVX4" s="606"/>
      <c r="PVY4" s="606"/>
      <c r="PVZ4" s="606"/>
      <c r="PWA4" s="606"/>
      <c r="PWB4" s="606"/>
      <c r="PWC4" s="606"/>
      <c r="PWD4" s="606"/>
      <c r="PWE4" s="606"/>
      <c r="PWF4" s="606"/>
      <c r="PWG4" s="606"/>
      <c r="PWH4" s="606"/>
      <c r="PWI4" s="606"/>
      <c r="PWJ4" s="606"/>
      <c r="PWK4" s="606"/>
      <c r="PWL4" s="606"/>
      <c r="PWM4" s="606"/>
      <c r="PWN4" s="606"/>
      <c r="PWO4" s="606"/>
      <c r="PWP4" s="606"/>
      <c r="PWQ4" s="606"/>
      <c r="PWR4" s="606"/>
      <c r="PWS4" s="606"/>
      <c r="PWT4" s="606"/>
      <c r="PWU4" s="606"/>
      <c r="PWV4" s="606"/>
      <c r="PWW4" s="606"/>
      <c r="PWX4" s="606"/>
      <c r="PWY4" s="606"/>
      <c r="PWZ4" s="606"/>
      <c r="PXA4" s="606"/>
      <c r="PXB4" s="606"/>
      <c r="PXC4" s="606"/>
      <c r="PXD4" s="606"/>
      <c r="PXE4" s="606"/>
      <c r="PXF4" s="606"/>
      <c r="PXG4" s="606"/>
      <c r="PXH4" s="606"/>
      <c r="PXI4" s="606"/>
      <c r="PXJ4" s="606"/>
      <c r="PXK4" s="606"/>
      <c r="PXL4" s="606"/>
      <c r="PXM4" s="606"/>
      <c r="PXN4" s="606"/>
      <c r="PXO4" s="606"/>
      <c r="PXP4" s="606"/>
      <c r="PXQ4" s="606"/>
      <c r="PXR4" s="606"/>
      <c r="PXS4" s="606"/>
      <c r="PXT4" s="606"/>
      <c r="PXU4" s="606"/>
      <c r="PXV4" s="606"/>
      <c r="PXW4" s="606"/>
      <c r="PXX4" s="606"/>
      <c r="PXY4" s="606"/>
      <c r="PXZ4" s="606"/>
      <c r="PYA4" s="606"/>
      <c r="PYB4" s="606"/>
      <c r="PYC4" s="606"/>
      <c r="PYD4" s="606"/>
      <c r="PYE4" s="606"/>
      <c r="PYF4" s="606"/>
      <c r="PYG4" s="606"/>
      <c r="PYH4" s="606"/>
      <c r="PYI4" s="606"/>
      <c r="PYJ4" s="606"/>
      <c r="PYK4" s="606"/>
      <c r="PYL4" s="606"/>
      <c r="PYM4" s="606"/>
      <c r="PYN4" s="606"/>
      <c r="PYO4" s="606"/>
      <c r="PYP4" s="606"/>
      <c r="PYQ4" s="606"/>
      <c r="PYR4" s="606"/>
      <c r="PYS4" s="606"/>
      <c r="PYT4" s="606"/>
      <c r="PYU4" s="606"/>
      <c r="PYV4" s="606"/>
      <c r="PYW4" s="606"/>
      <c r="PYX4" s="606"/>
      <c r="PYY4" s="606"/>
      <c r="PYZ4" s="606"/>
      <c r="PZA4" s="606"/>
      <c r="PZB4" s="606"/>
      <c r="PZC4" s="606"/>
      <c r="PZD4" s="606"/>
      <c r="PZE4" s="606"/>
      <c r="PZF4" s="606"/>
      <c r="PZG4" s="606"/>
      <c r="PZH4" s="606"/>
      <c r="PZI4" s="606"/>
      <c r="PZJ4" s="606"/>
      <c r="PZK4" s="606"/>
      <c r="PZL4" s="606"/>
      <c r="PZM4" s="606"/>
      <c r="PZN4" s="606"/>
      <c r="PZO4" s="606"/>
      <c r="PZP4" s="606"/>
      <c r="PZQ4" s="606"/>
      <c r="PZR4" s="606"/>
      <c r="PZS4" s="606"/>
      <c r="PZT4" s="606"/>
      <c r="PZU4" s="606"/>
      <c r="PZV4" s="606"/>
      <c r="PZW4" s="606"/>
      <c r="PZX4" s="606"/>
      <c r="PZY4" s="606"/>
      <c r="PZZ4" s="606"/>
      <c r="QAA4" s="606"/>
      <c r="QAB4" s="606"/>
      <c r="QAC4" s="606"/>
      <c r="QAD4" s="606"/>
      <c r="QAE4" s="606"/>
      <c r="QAF4" s="606"/>
      <c r="QAG4" s="606"/>
      <c r="QAH4" s="606"/>
      <c r="QAI4" s="606"/>
      <c r="QAJ4" s="606"/>
      <c r="QAK4" s="606"/>
      <c r="QAL4" s="606"/>
      <c r="QAM4" s="606"/>
      <c r="QAN4" s="606"/>
      <c r="QAO4" s="606"/>
      <c r="QAP4" s="606"/>
      <c r="QAQ4" s="606"/>
      <c r="QAR4" s="606"/>
      <c r="QAS4" s="606"/>
      <c r="QAT4" s="606"/>
      <c r="QAU4" s="606"/>
      <c r="QAV4" s="606"/>
      <c r="QAW4" s="606"/>
      <c r="QAX4" s="606"/>
      <c r="QAY4" s="606"/>
      <c r="QAZ4" s="606"/>
      <c r="QBA4" s="606"/>
      <c r="QBB4" s="606"/>
      <c r="QBC4" s="606"/>
      <c r="QBD4" s="606"/>
      <c r="QBE4" s="606"/>
      <c r="QBF4" s="606"/>
      <c r="QBG4" s="606"/>
      <c r="QBH4" s="606"/>
      <c r="QBI4" s="606"/>
      <c r="QBJ4" s="606"/>
      <c r="QBK4" s="606"/>
      <c r="QBL4" s="606"/>
      <c r="QBM4" s="606"/>
      <c r="QBN4" s="606"/>
      <c r="QBO4" s="606"/>
      <c r="QBP4" s="606"/>
      <c r="QBQ4" s="606"/>
      <c r="QBR4" s="606"/>
      <c r="QBS4" s="606"/>
      <c r="QBT4" s="606"/>
      <c r="QBU4" s="606"/>
      <c r="QBV4" s="606"/>
      <c r="QBW4" s="606"/>
      <c r="QBX4" s="606"/>
      <c r="QBY4" s="606"/>
      <c r="QBZ4" s="606"/>
      <c r="QCA4" s="606"/>
      <c r="QCB4" s="606"/>
      <c r="QCC4" s="606"/>
      <c r="QCD4" s="606"/>
      <c r="QCE4" s="606"/>
      <c r="QCF4" s="606"/>
      <c r="QCG4" s="606"/>
      <c r="QCH4" s="606"/>
      <c r="QCI4" s="606"/>
      <c r="QCJ4" s="606"/>
      <c r="QCK4" s="606"/>
      <c r="QCL4" s="606"/>
      <c r="QCM4" s="606"/>
      <c r="QCN4" s="606"/>
      <c r="QCO4" s="606"/>
      <c r="QCP4" s="606"/>
      <c r="QCQ4" s="606"/>
      <c r="QCR4" s="606"/>
      <c r="QCS4" s="606"/>
      <c r="QCT4" s="606"/>
      <c r="QCU4" s="606"/>
      <c r="QCV4" s="606"/>
      <c r="QCW4" s="606"/>
      <c r="QCX4" s="606"/>
      <c r="QCY4" s="606"/>
      <c r="QCZ4" s="606"/>
      <c r="QDA4" s="606"/>
      <c r="QDB4" s="606"/>
      <c r="QDC4" s="606"/>
      <c r="QDD4" s="606"/>
      <c r="QDE4" s="606"/>
      <c r="QDF4" s="606"/>
      <c r="QDG4" s="606"/>
      <c r="QDH4" s="606"/>
      <c r="QDI4" s="606"/>
      <c r="QDJ4" s="606"/>
      <c r="QDK4" s="606"/>
      <c r="QDL4" s="606"/>
      <c r="QDM4" s="606"/>
      <c r="QDN4" s="606"/>
      <c r="QDO4" s="606"/>
      <c r="QDP4" s="606"/>
      <c r="QDQ4" s="606"/>
      <c r="QDR4" s="606"/>
      <c r="QDS4" s="606"/>
      <c r="QDT4" s="606"/>
      <c r="QDU4" s="606"/>
      <c r="QDV4" s="606"/>
      <c r="QDW4" s="606"/>
      <c r="QDX4" s="606"/>
      <c r="QDY4" s="606"/>
      <c r="QDZ4" s="606"/>
      <c r="QEA4" s="606"/>
      <c r="QEB4" s="606"/>
      <c r="QEC4" s="606"/>
      <c r="QED4" s="606"/>
      <c r="QEE4" s="606"/>
      <c r="QEF4" s="606"/>
      <c r="QEG4" s="606"/>
      <c r="QEH4" s="606"/>
      <c r="QEI4" s="606"/>
      <c r="QEJ4" s="606"/>
      <c r="QEK4" s="606"/>
      <c r="QEL4" s="606"/>
      <c r="QEM4" s="606"/>
      <c r="QEN4" s="606"/>
      <c r="QEO4" s="606"/>
      <c r="QEP4" s="606"/>
      <c r="QEQ4" s="606"/>
      <c r="QER4" s="606"/>
      <c r="QES4" s="606"/>
      <c r="QET4" s="606"/>
      <c r="QEU4" s="606"/>
      <c r="QEV4" s="606"/>
      <c r="QEW4" s="606"/>
      <c r="QEX4" s="606"/>
      <c r="QEY4" s="606"/>
      <c r="QEZ4" s="606"/>
      <c r="QFA4" s="606"/>
      <c r="QFB4" s="606"/>
      <c r="QFC4" s="606"/>
      <c r="QFD4" s="606"/>
      <c r="QFE4" s="606"/>
      <c r="QFF4" s="606"/>
      <c r="QFG4" s="606"/>
      <c r="QFH4" s="606"/>
      <c r="QFI4" s="606"/>
      <c r="QFJ4" s="606"/>
      <c r="QFK4" s="606"/>
      <c r="QFL4" s="606"/>
      <c r="QFM4" s="606"/>
      <c r="QFN4" s="606"/>
      <c r="QFO4" s="606"/>
      <c r="QFP4" s="606"/>
      <c r="QFQ4" s="606"/>
      <c r="QFR4" s="606"/>
      <c r="QFS4" s="606"/>
      <c r="QFT4" s="606"/>
      <c r="QFU4" s="606"/>
      <c r="QFV4" s="606"/>
      <c r="QFW4" s="606"/>
      <c r="QFX4" s="606"/>
      <c r="QFY4" s="606"/>
      <c r="QFZ4" s="606"/>
      <c r="QGA4" s="606"/>
      <c r="QGB4" s="606"/>
      <c r="QGC4" s="606"/>
      <c r="QGD4" s="606"/>
      <c r="QGE4" s="606"/>
      <c r="QGF4" s="606"/>
      <c r="QGG4" s="606"/>
      <c r="QGH4" s="606"/>
      <c r="QGI4" s="606"/>
      <c r="QGJ4" s="606"/>
      <c r="QGK4" s="606"/>
      <c r="QGL4" s="606"/>
      <c r="QGM4" s="606"/>
      <c r="QGN4" s="606"/>
      <c r="QGO4" s="606"/>
      <c r="QGP4" s="606"/>
      <c r="QGQ4" s="606"/>
      <c r="QGR4" s="606"/>
      <c r="QGS4" s="606"/>
      <c r="QGT4" s="606"/>
      <c r="QGU4" s="606"/>
      <c r="QGV4" s="606"/>
      <c r="QGW4" s="606"/>
      <c r="QGX4" s="606"/>
      <c r="QGY4" s="606"/>
      <c r="QGZ4" s="606"/>
      <c r="QHA4" s="606"/>
      <c r="QHB4" s="606"/>
      <c r="QHC4" s="606"/>
      <c r="QHD4" s="606"/>
      <c r="QHE4" s="606"/>
      <c r="QHF4" s="606"/>
      <c r="QHG4" s="606"/>
      <c r="QHH4" s="606"/>
      <c r="QHI4" s="606"/>
      <c r="QHJ4" s="606"/>
      <c r="QHK4" s="606"/>
      <c r="QHL4" s="606"/>
      <c r="QHM4" s="606"/>
      <c r="QHN4" s="606"/>
      <c r="QHO4" s="606"/>
      <c r="QHP4" s="606"/>
      <c r="QHQ4" s="606"/>
      <c r="QHR4" s="606"/>
      <c r="QHS4" s="606"/>
      <c r="QHT4" s="606"/>
      <c r="QHU4" s="606"/>
      <c r="QHV4" s="606"/>
      <c r="QHW4" s="606"/>
      <c r="QHX4" s="606"/>
      <c r="QHY4" s="606"/>
      <c r="QHZ4" s="606"/>
      <c r="QIA4" s="606"/>
      <c r="QIB4" s="606"/>
      <c r="QIC4" s="606"/>
      <c r="QID4" s="606"/>
      <c r="QIE4" s="606"/>
      <c r="QIF4" s="606"/>
      <c r="QIG4" s="606"/>
      <c r="QIH4" s="606"/>
      <c r="QII4" s="606"/>
      <c r="QIJ4" s="606"/>
      <c r="QIK4" s="606"/>
      <c r="QIL4" s="606"/>
      <c r="QIM4" s="606"/>
      <c r="QIN4" s="606"/>
      <c r="QIO4" s="606"/>
      <c r="QIP4" s="606"/>
      <c r="QIQ4" s="606"/>
      <c r="QIR4" s="606"/>
      <c r="QIS4" s="606"/>
      <c r="QIT4" s="606"/>
      <c r="QIU4" s="606"/>
      <c r="QIV4" s="606"/>
      <c r="QIW4" s="606"/>
      <c r="QIX4" s="606"/>
      <c r="QIY4" s="606"/>
      <c r="QIZ4" s="606"/>
      <c r="QJA4" s="606"/>
      <c r="QJB4" s="606"/>
      <c r="QJC4" s="606"/>
      <c r="QJD4" s="606"/>
      <c r="QJE4" s="606"/>
      <c r="QJF4" s="606"/>
      <c r="QJG4" s="606"/>
      <c r="QJH4" s="606"/>
      <c r="QJI4" s="606"/>
      <c r="QJJ4" s="606"/>
      <c r="QJK4" s="606"/>
      <c r="QJL4" s="606"/>
      <c r="QJM4" s="606"/>
      <c r="QJN4" s="606"/>
      <c r="QJO4" s="606"/>
      <c r="QJP4" s="606"/>
      <c r="QJQ4" s="606"/>
      <c r="QJR4" s="606"/>
      <c r="QJS4" s="606"/>
      <c r="QJT4" s="606"/>
      <c r="QJU4" s="606"/>
      <c r="QJV4" s="606"/>
      <c r="QJW4" s="606"/>
      <c r="QJX4" s="606"/>
      <c r="QJY4" s="606"/>
      <c r="QJZ4" s="606"/>
      <c r="QKA4" s="606"/>
      <c r="QKB4" s="606"/>
      <c r="QKC4" s="606"/>
      <c r="QKD4" s="606"/>
      <c r="QKE4" s="606"/>
      <c r="QKF4" s="606"/>
      <c r="QKG4" s="606"/>
      <c r="QKH4" s="606"/>
      <c r="QKI4" s="606"/>
      <c r="QKJ4" s="606"/>
      <c r="QKK4" s="606"/>
      <c r="QKL4" s="606"/>
      <c r="QKM4" s="606"/>
      <c r="QKN4" s="606"/>
      <c r="QKO4" s="606"/>
      <c r="QKP4" s="606"/>
      <c r="QKQ4" s="606"/>
      <c r="QKR4" s="606"/>
      <c r="QKS4" s="606"/>
      <c r="QKT4" s="606"/>
      <c r="QKU4" s="606"/>
      <c r="QKV4" s="606"/>
      <c r="QKW4" s="606"/>
      <c r="QKX4" s="606"/>
      <c r="QKY4" s="606"/>
      <c r="QKZ4" s="606"/>
      <c r="QLA4" s="606"/>
      <c r="QLB4" s="606"/>
      <c r="QLC4" s="606"/>
      <c r="QLD4" s="606"/>
      <c r="QLE4" s="606"/>
      <c r="QLF4" s="606"/>
      <c r="QLG4" s="606"/>
      <c r="QLH4" s="606"/>
      <c r="QLI4" s="606"/>
      <c r="QLJ4" s="606"/>
      <c r="QLK4" s="606"/>
      <c r="QLL4" s="606"/>
      <c r="QLM4" s="606"/>
      <c r="QLN4" s="606"/>
      <c r="QLO4" s="606"/>
      <c r="QLP4" s="606"/>
      <c r="QLQ4" s="606"/>
      <c r="QLR4" s="606"/>
      <c r="QLS4" s="606"/>
      <c r="QLT4" s="606"/>
      <c r="QLU4" s="606"/>
      <c r="QLV4" s="606"/>
      <c r="QLW4" s="606"/>
      <c r="QLX4" s="606"/>
      <c r="QLY4" s="606"/>
      <c r="QLZ4" s="606"/>
      <c r="QMA4" s="606"/>
      <c r="QMB4" s="606"/>
      <c r="QMC4" s="606"/>
      <c r="QMD4" s="606"/>
      <c r="QME4" s="606"/>
      <c r="QMF4" s="606"/>
      <c r="QMG4" s="606"/>
      <c r="QMH4" s="606"/>
      <c r="QMI4" s="606"/>
      <c r="QMJ4" s="606"/>
      <c r="QMK4" s="606"/>
      <c r="QML4" s="606"/>
      <c r="QMM4" s="606"/>
      <c r="QMN4" s="606"/>
      <c r="QMO4" s="606"/>
      <c r="QMP4" s="606"/>
      <c r="QMQ4" s="606"/>
      <c r="QMR4" s="606"/>
      <c r="QMS4" s="606"/>
      <c r="QMT4" s="606"/>
      <c r="QMU4" s="606"/>
      <c r="QMV4" s="606"/>
      <c r="QMW4" s="606"/>
      <c r="QMX4" s="606"/>
      <c r="QMY4" s="606"/>
      <c r="QMZ4" s="606"/>
      <c r="QNA4" s="606"/>
      <c r="QNB4" s="606"/>
      <c r="QNC4" s="606"/>
      <c r="QND4" s="606"/>
      <c r="QNE4" s="606"/>
      <c r="QNF4" s="606"/>
      <c r="QNG4" s="606"/>
      <c r="QNH4" s="606"/>
      <c r="QNI4" s="606"/>
      <c r="QNJ4" s="606"/>
      <c r="QNK4" s="606"/>
      <c r="QNL4" s="606"/>
      <c r="QNM4" s="606"/>
      <c r="QNN4" s="606"/>
      <c r="QNO4" s="606"/>
      <c r="QNP4" s="606"/>
      <c r="QNQ4" s="606"/>
      <c r="QNR4" s="606"/>
      <c r="QNS4" s="606"/>
      <c r="QNT4" s="606"/>
      <c r="QNU4" s="606"/>
      <c r="QNV4" s="606"/>
      <c r="QNW4" s="606"/>
      <c r="QNX4" s="606"/>
      <c r="QNY4" s="606"/>
      <c r="QNZ4" s="606"/>
      <c r="QOA4" s="606"/>
      <c r="QOB4" s="606"/>
      <c r="QOC4" s="606"/>
      <c r="QOD4" s="606"/>
      <c r="QOE4" s="606"/>
      <c r="QOF4" s="606"/>
      <c r="QOG4" s="606"/>
      <c r="QOH4" s="606"/>
      <c r="QOI4" s="606"/>
      <c r="QOJ4" s="606"/>
      <c r="QOK4" s="606"/>
      <c r="QOL4" s="606"/>
      <c r="QOM4" s="606"/>
      <c r="QON4" s="606"/>
      <c r="QOO4" s="606"/>
      <c r="QOP4" s="606"/>
      <c r="QOQ4" s="606"/>
      <c r="QOR4" s="606"/>
      <c r="QOS4" s="606"/>
      <c r="QOT4" s="606"/>
      <c r="QOU4" s="606"/>
      <c r="QOV4" s="606"/>
      <c r="QOW4" s="606"/>
      <c r="QOX4" s="606"/>
      <c r="QOY4" s="606"/>
      <c r="QOZ4" s="606"/>
      <c r="QPA4" s="606"/>
      <c r="QPB4" s="606"/>
      <c r="QPC4" s="606"/>
      <c r="QPD4" s="606"/>
      <c r="QPE4" s="606"/>
      <c r="QPF4" s="606"/>
      <c r="QPG4" s="606"/>
      <c r="QPH4" s="606"/>
      <c r="QPI4" s="606"/>
      <c r="QPJ4" s="606"/>
      <c r="QPK4" s="606"/>
      <c r="QPL4" s="606"/>
      <c r="QPM4" s="606"/>
      <c r="QPN4" s="606"/>
      <c r="QPO4" s="606"/>
      <c r="QPP4" s="606"/>
      <c r="QPQ4" s="606"/>
      <c r="QPR4" s="606"/>
      <c r="QPS4" s="606"/>
      <c r="QPT4" s="606"/>
      <c r="QPU4" s="606"/>
      <c r="QPV4" s="606"/>
      <c r="QPW4" s="606"/>
      <c r="QPX4" s="606"/>
      <c r="QPY4" s="606"/>
      <c r="QPZ4" s="606"/>
      <c r="QQA4" s="606"/>
      <c r="QQB4" s="606"/>
      <c r="QQC4" s="606"/>
      <c r="QQD4" s="606"/>
      <c r="QQE4" s="606"/>
      <c r="QQF4" s="606"/>
      <c r="QQG4" s="606"/>
      <c r="QQH4" s="606"/>
      <c r="QQI4" s="606"/>
      <c r="QQJ4" s="606"/>
      <c r="QQK4" s="606"/>
      <c r="QQL4" s="606"/>
      <c r="QQM4" s="606"/>
      <c r="QQN4" s="606"/>
      <c r="QQO4" s="606"/>
      <c r="QQP4" s="606"/>
      <c r="QQQ4" s="606"/>
      <c r="QQR4" s="606"/>
      <c r="QQS4" s="606"/>
      <c r="QQT4" s="606"/>
      <c r="QQU4" s="606"/>
      <c r="QQV4" s="606"/>
      <c r="QQW4" s="606"/>
      <c r="QQX4" s="606"/>
      <c r="QQY4" s="606"/>
      <c r="QQZ4" s="606"/>
      <c r="QRA4" s="606"/>
      <c r="QRB4" s="606"/>
      <c r="QRC4" s="606"/>
      <c r="QRD4" s="606"/>
      <c r="QRE4" s="606"/>
      <c r="QRF4" s="606"/>
      <c r="QRG4" s="606"/>
      <c r="QRH4" s="606"/>
      <c r="QRI4" s="606"/>
      <c r="QRJ4" s="606"/>
      <c r="QRK4" s="606"/>
      <c r="QRL4" s="606"/>
      <c r="QRM4" s="606"/>
      <c r="QRN4" s="606"/>
      <c r="QRO4" s="606"/>
      <c r="QRP4" s="606"/>
      <c r="QRQ4" s="606"/>
      <c r="QRR4" s="606"/>
      <c r="QRS4" s="606"/>
      <c r="QRT4" s="606"/>
      <c r="QRU4" s="606"/>
      <c r="QRV4" s="606"/>
      <c r="QRW4" s="606"/>
      <c r="QRX4" s="606"/>
      <c r="QRY4" s="606"/>
      <c r="QRZ4" s="606"/>
      <c r="QSA4" s="606"/>
      <c r="QSB4" s="606"/>
      <c r="QSC4" s="606"/>
      <c r="QSD4" s="606"/>
      <c r="QSE4" s="606"/>
      <c r="QSF4" s="606"/>
      <c r="QSG4" s="606"/>
      <c r="QSH4" s="606"/>
      <c r="QSI4" s="606"/>
      <c r="QSJ4" s="606"/>
      <c r="QSK4" s="606"/>
      <c r="QSL4" s="606"/>
      <c r="QSM4" s="606"/>
      <c r="QSN4" s="606"/>
      <c r="QSO4" s="606"/>
      <c r="QSP4" s="606"/>
      <c r="QSQ4" s="606"/>
      <c r="QSR4" s="606"/>
      <c r="QSS4" s="606"/>
      <c r="QST4" s="606"/>
      <c r="QSU4" s="606"/>
      <c r="QSV4" s="606"/>
      <c r="QSW4" s="606"/>
      <c r="QSX4" s="606"/>
      <c r="QSY4" s="606"/>
      <c r="QSZ4" s="606"/>
      <c r="QTA4" s="606"/>
      <c r="QTB4" s="606"/>
      <c r="QTC4" s="606"/>
      <c r="QTD4" s="606"/>
      <c r="QTE4" s="606"/>
      <c r="QTF4" s="606"/>
      <c r="QTG4" s="606"/>
      <c r="QTH4" s="606"/>
      <c r="QTI4" s="606"/>
      <c r="QTJ4" s="606"/>
      <c r="QTK4" s="606"/>
      <c r="QTL4" s="606"/>
      <c r="QTM4" s="606"/>
      <c r="QTN4" s="606"/>
      <c r="QTO4" s="606"/>
      <c r="QTP4" s="606"/>
      <c r="QTQ4" s="606"/>
      <c r="QTR4" s="606"/>
      <c r="QTS4" s="606"/>
      <c r="QTT4" s="606"/>
      <c r="QTU4" s="606"/>
      <c r="QTV4" s="606"/>
      <c r="QTW4" s="606"/>
      <c r="QTX4" s="606"/>
      <c r="QTY4" s="606"/>
      <c r="QTZ4" s="606"/>
      <c r="QUA4" s="606"/>
      <c r="QUB4" s="606"/>
      <c r="QUC4" s="606"/>
      <c r="QUD4" s="606"/>
      <c r="QUE4" s="606"/>
      <c r="QUF4" s="606"/>
      <c r="QUG4" s="606"/>
      <c r="QUH4" s="606"/>
      <c r="QUI4" s="606"/>
      <c r="QUJ4" s="606"/>
      <c r="QUK4" s="606"/>
      <c r="QUL4" s="606"/>
      <c r="QUM4" s="606"/>
      <c r="QUN4" s="606"/>
      <c r="QUO4" s="606"/>
      <c r="QUP4" s="606"/>
      <c r="QUQ4" s="606"/>
      <c r="QUR4" s="606"/>
      <c r="QUS4" s="606"/>
      <c r="QUT4" s="606"/>
      <c r="QUU4" s="606"/>
      <c r="QUV4" s="606"/>
      <c r="QUW4" s="606"/>
      <c r="QUX4" s="606"/>
      <c r="QUY4" s="606"/>
      <c r="QUZ4" s="606"/>
      <c r="QVA4" s="606"/>
      <c r="QVB4" s="606"/>
      <c r="QVC4" s="606"/>
      <c r="QVD4" s="606"/>
      <c r="QVE4" s="606"/>
      <c r="QVF4" s="606"/>
      <c r="QVG4" s="606"/>
      <c r="QVH4" s="606"/>
      <c r="QVI4" s="606"/>
      <c r="QVJ4" s="606"/>
      <c r="QVK4" s="606"/>
      <c r="QVL4" s="606"/>
      <c r="QVM4" s="606"/>
      <c r="QVN4" s="606"/>
      <c r="QVO4" s="606"/>
      <c r="QVP4" s="606"/>
      <c r="QVQ4" s="606"/>
      <c r="QVR4" s="606"/>
      <c r="QVS4" s="606"/>
      <c r="QVT4" s="606"/>
      <c r="QVU4" s="606"/>
      <c r="QVV4" s="606"/>
      <c r="QVW4" s="606"/>
      <c r="QVX4" s="606"/>
      <c r="QVY4" s="606"/>
      <c r="QVZ4" s="606"/>
      <c r="QWA4" s="606"/>
      <c r="QWB4" s="606"/>
      <c r="QWC4" s="606"/>
      <c r="QWD4" s="606"/>
      <c r="QWE4" s="606"/>
      <c r="QWF4" s="606"/>
      <c r="QWG4" s="606"/>
      <c r="QWH4" s="606"/>
      <c r="QWI4" s="606"/>
      <c r="QWJ4" s="606"/>
      <c r="QWK4" s="606"/>
      <c r="QWL4" s="606"/>
      <c r="QWM4" s="606"/>
      <c r="QWN4" s="606"/>
      <c r="QWO4" s="606"/>
      <c r="QWP4" s="606"/>
      <c r="QWQ4" s="606"/>
      <c r="QWR4" s="606"/>
      <c r="QWS4" s="606"/>
      <c r="QWT4" s="606"/>
      <c r="QWU4" s="606"/>
      <c r="QWV4" s="606"/>
      <c r="QWW4" s="606"/>
      <c r="QWX4" s="606"/>
      <c r="QWY4" s="606"/>
      <c r="QWZ4" s="606"/>
      <c r="QXA4" s="606"/>
      <c r="QXB4" s="606"/>
      <c r="QXC4" s="606"/>
      <c r="QXD4" s="606"/>
      <c r="QXE4" s="606"/>
      <c r="QXF4" s="606"/>
      <c r="QXG4" s="606"/>
      <c r="QXH4" s="606"/>
      <c r="QXI4" s="606"/>
      <c r="QXJ4" s="606"/>
      <c r="QXK4" s="606"/>
      <c r="QXL4" s="606"/>
      <c r="QXM4" s="606"/>
      <c r="QXN4" s="606"/>
      <c r="QXO4" s="606"/>
      <c r="QXP4" s="606"/>
      <c r="QXQ4" s="606"/>
      <c r="QXR4" s="606"/>
      <c r="QXS4" s="606"/>
      <c r="QXT4" s="606"/>
      <c r="QXU4" s="606"/>
      <c r="QXV4" s="606"/>
      <c r="QXW4" s="606"/>
      <c r="QXX4" s="606"/>
      <c r="QXY4" s="606"/>
      <c r="QXZ4" s="606"/>
      <c r="QYA4" s="606"/>
      <c r="QYB4" s="606"/>
      <c r="QYC4" s="606"/>
      <c r="QYD4" s="606"/>
      <c r="QYE4" s="606"/>
      <c r="QYF4" s="606"/>
      <c r="QYG4" s="606"/>
      <c r="QYH4" s="606"/>
      <c r="QYI4" s="606"/>
      <c r="QYJ4" s="606"/>
      <c r="QYK4" s="606"/>
      <c r="QYL4" s="606"/>
      <c r="QYM4" s="606"/>
      <c r="QYN4" s="606"/>
      <c r="QYO4" s="606"/>
      <c r="QYP4" s="606"/>
      <c r="QYQ4" s="606"/>
      <c r="QYR4" s="606"/>
      <c r="QYS4" s="606"/>
      <c r="QYT4" s="606"/>
      <c r="QYU4" s="606"/>
      <c r="QYV4" s="606"/>
      <c r="QYW4" s="606"/>
      <c r="QYX4" s="606"/>
      <c r="QYY4" s="606"/>
      <c r="QYZ4" s="606"/>
      <c r="QZA4" s="606"/>
      <c r="QZB4" s="606"/>
      <c r="QZC4" s="606"/>
      <c r="QZD4" s="606"/>
      <c r="QZE4" s="606"/>
      <c r="QZF4" s="606"/>
      <c r="QZG4" s="606"/>
      <c r="QZH4" s="606"/>
      <c r="QZI4" s="606"/>
      <c r="QZJ4" s="606"/>
      <c r="QZK4" s="606"/>
      <c r="QZL4" s="606"/>
      <c r="QZM4" s="606"/>
      <c r="QZN4" s="606"/>
      <c r="QZO4" s="606"/>
      <c r="QZP4" s="606"/>
      <c r="QZQ4" s="606"/>
      <c r="QZR4" s="606"/>
      <c r="QZS4" s="606"/>
      <c r="QZT4" s="606"/>
      <c r="QZU4" s="606"/>
      <c r="QZV4" s="606"/>
      <c r="QZW4" s="606"/>
      <c r="QZX4" s="606"/>
      <c r="QZY4" s="606"/>
      <c r="QZZ4" s="606"/>
      <c r="RAA4" s="606"/>
      <c r="RAB4" s="606"/>
      <c r="RAC4" s="606"/>
      <c r="RAD4" s="606"/>
      <c r="RAE4" s="606"/>
      <c r="RAF4" s="606"/>
      <c r="RAG4" s="606"/>
      <c r="RAH4" s="606"/>
      <c r="RAI4" s="606"/>
      <c r="RAJ4" s="606"/>
      <c r="RAK4" s="606"/>
      <c r="RAL4" s="606"/>
      <c r="RAM4" s="606"/>
      <c r="RAN4" s="606"/>
      <c r="RAO4" s="606"/>
      <c r="RAP4" s="606"/>
      <c r="RAQ4" s="606"/>
      <c r="RAR4" s="606"/>
      <c r="RAS4" s="606"/>
      <c r="RAT4" s="606"/>
      <c r="RAU4" s="606"/>
      <c r="RAV4" s="606"/>
      <c r="RAW4" s="606"/>
      <c r="RAX4" s="606"/>
      <c r="RAY4" s="606"/>
      <c r="RAZ4" s="606"/>
      <c r="RBA4" s="606"/>
      <c r="RBB4" s="606"/>
      <c r="RBC4" s="606"/>
      <c r="RBD4" s="606"/>
      <c r="RBE4" s="606"/>
      <c r="RBF4" s="606"/>
      <c r="RBG4" s="606"/>
      <c r="RBH4" s="606"/>
      <c r="RBI4" s="606"/>
      <c r="RBJ4" s="606"/>
      <c r="RBK4" s="606"/>
      <c r="RBL4" s="606"/>
      <c r="RBM4" s="606"/>
      <c r="RBN4" s="606"/>
      <c r="RBO4" s="606"/>
      <c r="RBP4" s="606"/>
      <c r="RBQ4" s="606"/>
      <c r="RBR4" s="606"/>
      <c r="RBS4" s="606"/>
      <c r="RBT4" s="606"/>
      <c r="RBU4" s="606"/>
      <c r="RBV4" s="606"/>
      <c r="RBW4" s="606"/>
      <c r="RBX4" s="606"/>
      <c r="RBY4" s="606"/>
      <c r="RBZ4" s="606"/>
      <c r="RCA4" s="606"/>
      <c r="RCB4" s="606"/>
      <c r="RCC4" s="606"/>
      <c r="RCD4" s="606"/>
      <c r="RCE4" s="606"/>
      <c r="RCF4" s="606"/>
      <c r="RCG4" s="606"/>
      <c r="RCH4" s="606"/>
      <c r="RCI4" s="606"/>
      <c r="RCJ4" s="606"/>
      <c r="RCK4" s="606"/>
      <c r="RCL4" s="606"/>
      <c r="RCM4" s="606"/>
      <c r="RCN4" s="606"/>
      <c r="RCO4" s="606"/>
      <c r="RCP4" s="606"/>
      <c r="RCQ4" s="606"/>
      <c r="RCR4" s="606"/>
      <c r="RCS4" s="606"/>
      <c r="RCT4" s="606"/>
      <c r="RCU4" s="606"/>
      <c r="RCV4" s="606"/>
      <c r="RCW4" s="606"/>
      <c r="RCX4" s="606"/>
      <c r="RCY4" s="606"/>
      <c r="RCZ4" s="606"/>
      <c r="RDA4" s="606"/>
      <c r="RDB4" s="606"/>
      <c r="RDC4" s="606"/>
      <c r="RDD4" s="606"/>
      <c r="RDE4" s="606"/>
      <c r="RDF4" s="606"/>
      <c r="RDG4" s="606"/>
      <c r="RDH4" s="606"/>
      <c r="RDI4" s="606"/>
      <c r="RDJ4" s="606"/>
      <c r="RDK4" s="606"/>
      <c r="RDL4" s="606"/>
      <c r="RDM4" s="606"/>
      <c r="RDN4" s="606"/>
      <c r="RDO4" s="606"/>
      <c r="RDP4" s="606"/>
      <c r="RDQ4" s="606"/>
      <c r="RDR4" s="606"/>
      <c r="RDS4" s="606"/>
      <c r="RDT4" s="606"/>
      <c r="RDU4" s="606"/>
      <c r="RDV4" s="606"/>
      <c r="RDW4" s="606"/>
      <c r="RDX4" s="606"/>
      <c r="RDY4" s="606"/>
      <c r="RDZ4" s="606"/>
      <c r="REA4" s="606"/>
      <c r="REB4" s="606"/>
      <c r="REC4" s="606"/>
      <c r="RED4" s="606"/>
      <c r="REE4" s="606"/>
      <c r="REF4" s="606"/>
      <c r="REG4" s="606"/>
      <c r="REH4" s="606"/>
      <c r="REI4" s="606"/>
      <c r="REJ4" s="606"/>
      <c r="REK4" s="606"/>
      <c r="REL4" s="606"/>
      <c r="REM4" s="606"/>
      <c r="REN4" s="606"/>
      <c r="REO4" s="606"/>
      <c r="REP4" s="606"/>
      <c r="REQ4" s="606"/>
      <c r="RER4" s="606"/>
      <c r="RES4" s="606"/>
      <c r="RET4" s="606"/>
      <c r="REU4" s="606"/>
      <c r="REV4" s="606"/>
      <c r="REW4" s="606"/>
      <c r="REX4" s="606"/>
      <c r="REY4" s="606"/>
      <c r="REZ4" s="606"/>
      <c r="RFA4" s="606"/>
      <c r="RFB4" s="606"/>
      <c r="RFC4" s="606"/>
      <c r="RFD4" s="606"/>
      <c r="RFE4" s="606"/>
      <c r="RFF4" s="606"/>
      <c r="RFG4" s="606"/>
      <c r="RFH4" s="606"/>
      <c r="RFI4" s="606"/>
      <c r="RFJ4" s="606"/>
      <c r="RFK4" s="606"/>
      <c r="RFL4" s="606"/>
      <c r="RFM4" s="606"/>
      <c r="RFN4" s="606"/>
      <c r="RFO4" s="606"/>
      <c r="RFP4" s="606"/>
      <c r="RFQ4" s="606"/>
      <c r="RFR4" s="606"/>
      <c r="RFS4" s="606"/>
      <c r="RFT4" s="606"/>
      <c r="RFU4" s="606"/>
      <c r="RFV4" s="606"/>
      <c r="RFW4" s="606"/>
      <c r="RFX4" s="606"/>
      <c r="RFY4" s="606"/>
      <c r="RFZ4" s="606"/>
      <c r="RGA4" s="606"/>
      <c r="RGB4" s="606"/>
      <c r="RGC4" s="606"/>
      <c r="RGD4" s="606"/>
      <c r="RGE4" s="606"/>
      <c r="RGF4" s="606"/>
      <c r="RGG4" s="606"/>
      <c r="RGH4" s="606"/>
      <c r="RGI4" s="606"/>
      <c r="RGJ4" s="606"/>
      <c r="RGK4" s="606"/>
      <c r="RGL4" s="606"/>
      <c r="RGM4" s="606"/>
      <c r="RGN4" s="606"/>
      <c r="RGO4" s="606"/>
      <c r="RGP4" s="606"/>
      <c r="RGQ4" s="606"/>
      <c r="RGR4" s="606"/>
      <c r="RGS4" s="606"/>
      <c r="RGT4" s="606"/>
      <c r="RGU4" s="606"/>
      <c r="RGV4" s="606"/>
      <c r="RGW4" s="606"/>
      <c r="RGX4" s="606"/>
      <c r="RGY4" s="606"/>
      <c r="RGZ4" s="606"/>
      <c r="RHA4" s="606"/>
      <c r="RHB4" s="606"/>
      <c r="RHC4" s="606"/>
      <c r="RHD4" s="606"/>
      <c r="RHE4" s="606"/>
      <c r="RHF4" s="606"/>
      <c r="RHG4" s="606"/>
      <c r="RHH4" s="606"/>
      <c r="RHI4" s="606"/>
      <c r="RHJ4" s="606"/>
      <c r="RHK4" s="606"/>
      <c r="RHL4" s="606"/>
      <c r="RHM4" s="606"/>
      <c r="RHN4" s="606"/>
      <c r="RHO4" s="606"/>
      <c r="RHP4" s="606"/>
      <c r="RHQ4" s="606"/>
      <c r="RHR4" s="606"/>
      <c r="RHS4" s="606"/>
      <c r="RHT4" s="606"/>
      <c r="RHU4" s="606"/>
      <c r="RHV4" s="606"/>
      <c r="RHW4" s="606"/>
      <c r="RHX4" s="606"/>
      <c r="RHY4" s="606"/>
      <c r="RHZ4" s="606"/>
      <c r="RIA4" s="606"/>
      <c r="RIB4" s="606"/>
      <c r="RIC4" s="606"/>
      <c r="RID4" s="606"/>
      <c r="RIE4" s="606"/>
      <c r="RIF4" s="606"/>
      <c r="RIG4" s="606"/>
      <c r="RIH4" s="606"/>
      <c r="RII4" s="606"/>
      <c r="RIJ4" s="606"/>
      <c r="RIK4" s="606"/>
      <c r="RIL4" s="606"/>
      <c r="RIM4" s="606"/>
      <c r="RIN4" s="606"/>
      <c r="RIO4" s="606"/>
      <c r="RIP4" s="606"/>
      <c r="RIQ4" s="606"/>
      <c r="RIR4" s="606"/>
      <c r="RIS4" s="606"/>
      <c r="RIT4" s="606"/>
      <c r="RIU4" s="606"/>
      <c r="RIV4" s="606"/>
      <c r="RIW4" s="606"/>
      <c r="RIX4" s="606"/>
      <c r="RIY4" s="606"/>
      <c r="RIZ4" s="606"/>
      <c r="RJA4" s="606"/>
      <c r="RJB4" s="606"/>
      <c r="RJC4" s="606"/>
      <c r="RJD4" s="606"/>
      <c r="RJE4" s="606"/>
      <c r="RJF4" s="606"/>
      <c r="RJG4" s="606"/>
      <c r="RJH4" s="606"/>
      <c r="RJI4" s="606"/>
      <c r="RJJ4" s="606"/>
      <c r="RJK4" s="606"/>
      <c r="RJL4" s="606"/>
      <c r="RJM4" s="606"/>
      <c r="RJN4" s="606"/>
      <c r="RJO4" s="606"/>
      <c r="RJP4" s="606"/>
      <c r="RJQ4" s="606"/>
      <c r="RJR4" s="606"/>
      <c r="RJS4" s="606"/>
      <c r="RJT4" s="606"/>
      <c r="RJU4" s="606"/>
      <c r="RJV4" s="606"/>
      <c r="RJW4" s="606"/>
      <c r="RJX4" s="606"/>
      <c r="RJY4" s="606"/>
      <c r="RJZ4" s="606"/>
      <c r="RKA4" s="606"/>
      <c r="RKB4" s="606"/>
      <c r="RKC4" s="606"/>
      <c r="RKD4" s="606"/>
      <c r="RKE4" s="606"/>
      <c r="RKF4" s="606"/>
      <c r="RKG4" s="606"/>
      <c r="RKH4" s="606"/>
      <c r="RKI4" s="606"/>
      <c r="RKJ4" s="606"/>
      <c r="RKK4" s="606"/>
      <c r="RKL4" s="606"/>
      <c r="RKM4" s="606"/>
      <c r="RKN4" s="606"/>
      <c r="RKO4" s="606"/>
      <c r="RKP4" s="606"/>
      <c r="RKQ4" s="606"/>
      <c r="RKR4" s="606"/>
      <c r="RKS4" s="606"/>
      <c r="RKT4" s="606"/>
      <c r="RKU4" s="606"/>
      <c r="RKV4" s="606"/>
      <c r="RKW4" s="606"/>
      <c r="RKX4" s="606"/>
      <c r="RKY4" s="606"/>
      <c r="RKZ4" s="606"/>
      <c r="RLA4" s="606"/>
      <c r="RLB4" s="606"/>
      <c r="RLC4" s="606"/>
      <c r="RLD4" s="606"/>
      <c r="RLE4" s="606"/>
      <c r="RLF4" s="606"/>
      <c r="RLG4" s="606"/>
      <c r="RLH4" s="606"/>
      <c r="RLI4" s="606"/>
      <c r="RLJ4" s="606"/>
      <c r="RLK4" s="606"/>
      <c r="RLL4" s="606"/>
      <c r="RLM4" s="606"/>
      <c r="RLN4" s="606"/>
      <c r="RLO4" s="606"/>
      <c r="RLP4" s="606"/>
      <c r="RLQ4" s="606"/>
      <c r="RLR4" s="606"/>
      <c r="RLS4" s="606"/>
      <c r="RLT4" s="606"/>
      <c r="RLU4" s="606"/>
      <c r="RLV4" s="606"/>
      <c r="RLW4" s="606"/>
      <c r="RLX4" s="606"/>
      <c r="RLY4" s="606"/>
      <c r="RLZ4" s="606"/>
      <c r="RMA4" s="606"/>
      <c r="RMB4" s="606"/>
      <c r="RMC4" s="606"/>
      <c r="RMD4" s="606"/>
      <c r="RME4" s="606"/>
      <c r="RMF4" s="606"/>
      <c r="RMG4" s="606"/>
      <c r="RMH4" s="606"/>
      <c r="RMI4" s="606"/>
      <c r="RMJ4" s="606"/>
      <c r="RMK4" s="606"/>
      <c r="RML4" s="606"/>
      <c r="RMM4" s="606"/>
      <c r="RMN4" s="606"/>
      <c r="RMO4" s="606"/>
      <c r="RMP4" s="606"/>
      <c r="RMQ4" s="606"/>
      <c r="RMR4" s="606"/>
      <c r="RMS4" s="606"/>
      <c r="RMT4" s="606"/>
      <c r="RMU4" s="606"/>
      <c r="RMV4" s="606"/>
      <c r="RMW4" s="606"/>
      <c r="RMX4" s="606"/>
      <c r="RMY4" s="606"/>
      <c r="RMZ4" s="606"/>
      <c r="RNA4" s="606"/>
      <c r="RNB4" s="606"/>
      <c r="RNC4" s="606"/>
      <c r="RND4" s="606"/>
      <c r="RNE4" s="606"/>
      <c r="RNF4" s="606"/>
      <c r="RNG4" s="606"/>
      <c r="RNH4" s="606"/>
      <c r="RNI4" s="606"/>
      <c r="RNJ4" s="606"/>
      <c r="RNK4" s="606"/>
      <c r="RNL4" s="606"/>
      <c r="RNM4" s="606"/>
      <c r="RNN4" s="606"/>
      <c r="RNO4" s="606"/>
      <c r="RNP4" s="606"/>
      <c r="RNQ4" s="606"/>
      <c r="RNR4" s="606"/>
      <c r="RNS4" s="606"/>
      <c r="RNT4" s="606"/>
      <c r="RNU4" s="606"/>
      <c r="RNV4" s="606"/>
      <c r="RNW4" s="606"/>
      <c r="RNX4" s="606"/>
      <c r="RNY4" s="606"/>
      <c r="RNZ4" s="606"/>
      <c r="ROA4" s="606"/>
      <c r="ROB4" s="606"/>
      <c r="ROC4" s="606"/>
      <c r="ROD4" s="606"/>
      <c r="ROE4" s="606"/>
      <c r="ROF4" s="606"/>
      <c r="ROG4" s="606"/>
      <c r="ROH4" s="606"/>
      <c r="ROI4" s="606"/>
      <c r="ROJ4" s="606"/>
      <c r="ROK4" s="606"/>
      <c r="ROL4" s="606"/>
      <c r="ROM4" s="606"/>
      <c r="RON4" s="606"/>
      <c r="ROO4" s="606"/>
      <c r="ROP4" s="606"/>
      <c r="ROQ4" s="606"/>
      <c r="ROR4" s="606"/>
      <c r="ROS4" s="606"/>
      <c r="ROT4" s="606"/>
      <c r="ROU4" s="606"/>
      <c r="ROV4" s="606"/>
      <c r="ROW4" s="606"/>
      <c r="ROX4" s="606"/>
      <c r="ROY4" s="606"/>
      <c r="ROZ4" s="606"/>
      <c r="RPA4" s="606"/>
      <c r="RPB4" s="606"/>
      <c r="RPC4" s="606"/>
      <c r="RPD4" s="606"/>
      <c r="RPE4" s="606"/>
      <c r="RPF4" s="606"/>
      <c r="RPG4" s="606"/>
      <c r="RPH4" s="606"/>
      <c r="RPI4" s="606"/>
      <c r="RPJ4" s="606"/>
      <c r="RPK4" s="606"/>
      <c r="RPL4" s="606"/>
      <c r="RPM4" s="606"/>
      <c r="RPN4" s="606"/>
      <c r="RPO4" s="606"/>
      <c r="RPP4" s="606"/>
      <c r="RPQ4" s="606"/>
      <c r="RPR4" s="606"/>
      <c r="RPS4" s="606"/>
      <c r="RPT4" s="606"/>
      <c r="RPU4" s="606"/>
      <c r="RPV4" s="606"/>
      <c r="RPW4" s="606"/>
      <c r="RPX4" s="606"/>
      <c r="RPY4" s="606"/>
      <c r="RPZ4" s="606"/>
      <c r="RQA4" s="606"/>
      <c r="RQB4" s="606"/>
      <c r="RQC4" s="606"/>
      <c r="RQD4" s="606"/>
      <c r="RQE4" s="606"/>
      <c r="RQF4" s="606"/>
      <c r="RQG4" s="606"/>
      <c r="RQH4" s="606"/>
      <c r="RQI4" s="606"/>
      <c r="RQJ4" s="606"/>
      <c r="RQK4" s="606"/>
      <c r="RQL4" s="606"/>
      <c r="RQM4" s="606"/>
      <c r="RQN4" s="606"/>
      <c r="RQO4" s="606"/>
      <c r="RQP4" s="606"/>
      <c r="RQQ4" s="606"/>
      <c r="RQR4" s="606"/>
      <c r="RQS4" s="606"/>
      <c r="RQT4" s="606"/>
      <c r="RQU4" s="606"/>
      <c r="RQV4" s="606"/>
      <c r="RQW4" s="606"/>
      <c r="RQX4" s="606"/>
      <c r="RQY4" s="606"/>
      <c r="RQZ4" s="606"/>
      <c r="RRA4" s="606"/>
      <c r="RRB4" s="606"/>
      <c r="RRC4" s="606"/>
      <c r="RRD4" s="606"/>
      <c r="RRE4" s="606"/>
      <c r="RRF4" s="606"/>
      <c r="RRG4" s="606"/>
      <c r="RRH4" s="606"/>
      <c r="RRI4" s="606"/>
      <c r="RRJ4" s="606"/>
      <c r="RRK4" s="606"/>
      <c r="RRL4" s="606"/>
      <c r="RRM4" s="606"/>
      <c r="RRN4" s="606"/>
      <c r="RRO4" s="606"/>
      <c r="RRP4" s="606"/>
      <c r="RRQ4" s="606"/>
      <c r="RRR4" s="606"/>
      <c r="RRS4" s="606"/>
      <c r="RRT4" s="606"/>
      <c r="RRU4" s="606"/>
      <c r="RRV4" s="606"/>
      <c r="RRW4" s="606"/>
      <c r="RRX4" s="606"/>
      <c r="RRY4" s="606"/>
      <c r="RRZ4" s="606"/>
      <c r="RSA4" s="606"/>
      <c r="RSB4" s="606"/>
      <c r="RSC4" s="606"/>
      <c r="RSD4" s="606"/>
      <c r="RSE4" s="606"/>
      <c r="RSF4" s="606"/>
      <c r="RSG4" s="606"/>
      <c r="RSH4" s="606"/>
      <c r="RSI4" s="606"/>
      <c r="RSJ4" s="606"/>
      <c r="RSK4" s="606"/>
      <c r="RSL4" s="606"/>
      <c r="RSM4" s="606"/>
      <c r="RSN4" s="606"/>
      <c r="RSO4" s="606"/>
      <c r="RSP4" s="606"/>
      <c r="RSQ4" s="606"/>
      <c r="RSR4" s="606"/>
      <c r="RSS4" s="606"/>
      <c r="RST4" s="606"/>
      <c r="RSU4" s="606"/>
      <c r="RSV4" s="606"/>
      <c r="RSW4" s="606"/>
      <c r="RSX4" s="606"/>
      <c r="RSY4" s="606"/>
      <c r="RSZ4" s="606"/>
      <c r="RTA4" s="606"/>
      <c r="RTB4" s="606"/>
      <c r="RTC4" s="606"/>
      <c r="RTD4" s="606"/>
      <c r="RTE4" s="606"/>
      <c r="RTF4" s="606"/>
      <c r="RTG4" s="606"/>
      <c r="RTH4" s="606"/>
      <c r="RTI4" s="606"/>
      <c r="RTJ4" s="606"/>
      <c r="RTK4" s="606"/>
      <c r="RTL4" s="606"/>
      <c r="RTM4" s="606"/>
      <c r="RTN4" s="606"/>
      <c r="RTO4" s="606"/>
      <c r="RTP4" s="606"/>
      <c r="RTQ4" s="606"/>
      <c r="RTR4" s="606"/>
      <c r="RTS4" s="606"/>
      <c r="RTT4" s="606"/>
      <c r="RTU4" s="606"/>
      <c r="RTV4" s="606"/>
      <c r="RTW4" s="606"/>
      <c r="RTX4" s="606"/>
      <c r="RTY4" s="606"/>
      <c r="RTZ4" s="606"/>
      <c r="RUA4" s="606"/>
      <c r="RUB4" s="606"/>
      <c r="RUC4" s="606"/>
      <c r="RUD4" s="606"/>
      <c r="RUE4" s="606"/>
      <c r="RUF4" s="606"/>
      <c r="RUG4" s="606"/>
      <c r="RUH4" s="606"/>
      <c r="RUI4" s="606"/>
      <c r="RUJ4" s="606"/>
      <c r="RUK4" s="606"/>
      <c r="RUL4" s="606"/>
      <c r="RUM4" s="606"/>
      <c r="RUN4" s="606"/>
      <c r="RUO4" s="606"/>
      <c r="RUP4" s="606"/>
      <c r="RUQ4" s="606"/>
      <c r="RUR4" s="606"/>
      <c r="RUS4" s="606"/>
      <c r="RUT4" s="606"/>
      <c r="RUU4" s="606"/>
      <c r="RUV4" s="606"/>
      <c r="RUW4" s="606"/>
      <c r="RUX4" s="606"/>
      <c r="RUY4" s="606"/>
      <c r="RUZ4" s="606"/>
      <c r="RVA4" s="606"/>
      <c r="RVB4" s="606"/>
      <c r="RVC4" s="606"/>
      <c r="RVD4" s="606"/>
      <c r="RVE4" s="606"/>
      <c r="RVF4" s="606"/>
      <c r="RVG4" s="606"/>
      <c r="RVH4" s="606"/>
      <c r="RVI4" s="606"/>
      <c r="RVJ4" s="606"/>
      <c r="RVK4" s="606"/>
      <c r="RVL4" s="606"/>
      <c r="RVM4" s="606"/>
      <c r="RVN4" s="606"/>
      <c r="RVO4" s="606"/>
      <c r="RVP4" s="606"/>
      <c r="RVQ4" s="606"/>
      <c r="RVR4" s="606"/>
      <c r="RVS4" s="606"/>
      <c r="RVT4" s="606"/>
      <c r="RVU4" s="606"/>
      <c r="RVV4" s="606"/>
      <c r="RVW4" s="606"/>
      <c r="RVX4" s="606"/>
      <c r="RVY4" s="606"/>
      <c r="RVZ4" s="606"/>
      <c r="RWA4" s="606"/>
      <c r="RWB4" s="606"/>
      <c r="RWC4" s="606"/>
      <c r="RWD4" s="606"/>
      <c r="RWE4" s="606"/>
      <c r="RWF4" s="606"/>
      <c r="RWG4" s="606"/>
      <c r="RWH4" s="606"/>
      <c r="RWI4" s="606"/>
      <c r="RWJ4" s="606"/>
      <c r="RWK4" s="606"/>
      <c r="RWL4" s="606"/>
      <c r="RWM4" s="606"/>
      <c r="RWN4" s="606"/>
      <c r="RWO4" s="606"/>
      <c r="RWP4" s="606"/>
      <c r="RWQ4" s="606"/>
      <c r="RWR4" s="606"/>
      <c r="RWS4" s="606"/>
      <c r="RWT4" s="606"/>
      <c r="RWU4" s="606"/>
      <c r="RWV4" s="606"/>
      <c r="RWW4" s="606"/>
      <c r="RWX4" s="606"/>
      <c r="RWY4" s="606"/>
      <c r="RWZ4" s="606"/>
      <c r="RXA4" s="606"/>
      <c r="RXB4" s="606"/>
      <c r="RXC4" s="606"/>
      <c r="RXD4" s="606"/>
      <c r="RXE4" s="606"/>
      <c r="RXF4" s="606"/>
      <c r="RXG4" s="606"/>
      <c r="RXH4" s="606"/>
      <c r="RXI4" s="606"/>
      <c r="RXJ4" s="606"/>
      <c r="RXK4" s="606"/>
      <c r="RXL4" s="606"/>
      <c r="RXM4" s="606"/>
      <c r="RXN4" s="606"/>
      <c r="RXO4" s="606"/>
      <c r="RXP4" s="606"/>
      <c r="RXQ4" s="606"/>
      <c r="RXR4" s="606"/>
      <c r="RXS4" s="606"/>
      <c r="RXT4" s="606"/>
      <c r="RXU4" s="606"/>
      <c r="RXV4" s="606"/>
      <c r="RXW4" s="606"/>
      <c r="RXX4" s="606"/>
      <c r="RXY4" s="606"/>
      <c r="RXZ4" s="606"/>
      <c r="RYA4" s="606"/>
      <c r="RYB4" s="606"/>
      <c r="RYC4" s="606"/>
      <c r="RYD4" s="606"/>
      <c r="RYE4" s="606"/>
      <c r="RYF4" s="606"/>
      <c r="RYG4" s="606"/>
      <c r="RYH4" s="606"/>
      <c r="RYI4" s="606"/>
      <c r="RYJ4" s="606"/>
      <c r="RYK4" s="606"/>
      <c r="RYL4" s="606"/>
      <c r="RYM4" s="606"/>
      <c r="RYN4" s="606"/>
      <c r="RYO4" s="606"/>
      <c r="RYP4" s="606"/>
      <c r="RYQ4" s="606"/>
      <c r="RYR4" s="606"/>
      <c r="RYS4" s="606"/>
      <c r="RYT4" s="606"/>
      <c r="RYU4" s="606"/>
      <c r="RYV4" s="606"/>
      <c r="RYW4" s="606"/>
      <c r="RYX4" s="606"/>
      <c r="RYY4" s="606"/>
      <c r="RYZ4" s="606"/>
      <c r="RZA4" s="606"/>
      <c r="RZB4" s="606"/>
      <c r="RZC4" s="606"/>
      <c r="RZD4" s="606"/>
      <c r="RZE4" s="606"/>
      <c r="RZF4" s="606"/>
      <c r="RZG4" s="606"/>
      <c r="RZH4" s="606"/>
      <c r="RZI4" s="606"/>
      <c r="RZJ4" s="606"/>
      <c r="RZK4" s="606"/>
      <c r="RZL4" s="606"/>
      <c r="RZM4" s="606"/>
      <c r="RZN4" s="606"/>
      <c r="RZO4" s="606"/>
      <c r="RZP4" s="606"/>
      <c r="RZQ4" s="606"/>
      <c r="RZR4" s="606"/>
      <c r="RZS4" s="606"/>
      <c r="RZT4" s="606"/>
      <c r="RZU4" s="606"/>
      <c r="RZV4" s="606"/>
      <c r="RZW4" s="606"/>
      <c r="RZX4" s="606"/>
      <c r="RZY4" s="606"/>
      <c r="RZZ4" s="606"/>
      <c r="SAA4" s="606"/>
      <c r="SAB4" s="606"/>
      <c r="SAC4" s="606"/>
      <c r="SAD4" s="606"/>
      <c r="SAE4" s="606"/>
      <c r="SAF4" s="606"/>
      <c r="SAG4" s="606"/>
      <c r="SAH4" s="606"/>
      <c r="SAI4" s="606"/>
      <c r="SAJ4" s="606"/>
      <c r="SAK4" s="606"/>
      <c r="SAL4" s="606"/>
      <c r="SAM4" s="606"/>
      <c r="SAN4" s="606"/>
      <c r="SAO4" s="606"/>
      <c r="SAP4" s="606"/>
      <c r="SAQ4" s="606"/>
      <c r="SAR4" s="606"/>
      <c r="SAS4" s="606"/>
      <c r="SAT4" s="606"/>
      <c r="SAU4" s="606"/>
      <c r="SAV4" s="606"/>
      <c r="SAW4" s="606"/>
      <c r="SAX4" s="606"/>
      <c r="SAY4" s="606"/>
      <c r="SAZ4" s="606"/>
      <c r="SBA4" s="606"/>
      <c r="SBB4" s="606"/>
      <c r="SBC4" s="606"/>
      <c r="SBD4" s="606"/>
      <c r="SBE4" s="606"/>
      <c r="SBF4" s="606"/>
      <c r="SBG4" s="606"/>
      <c r="SBH4" s="606"/>
      <c r="SBI4" s="606"/>
      <c r="SBJ4" s="606"/>
      <c r="SBK4" s="606"/>
      <c r="SBL4" s="606"/>
      <c r="SBM4" s="606"/>
      <c r="SBN4" s="606"/>
      <c r="SBO4" s="606"/>
      <c r="SBP4" s="606"/>
      <c r="SBQ4" s="606"/>
      <c r="SBR4" s="606"/>
      <c r="SBS4" s="606"/>
      <c r="SBT4" s="606"/>
      <c r="SBU4" s="606"/>
      <c r="SBV4" s="606"/>
      <c r="SBW4" s="606"/>
      <c r="SBX4" s="606"/>
      <c r="SBY4" s="606"/>
      <c r="SBZ4" s="606"/>
      <c r="SCA4" s="606"/>
      <c r="SCB4" s="606"/>
      <c r="SCC4" s="606"/>
      <c r="SCD4" s="606"/>
      <c r="SCE4" s="606"/>
      <c r="SCF4" s="606"/>
      <c r="SCG4" s="606"/>
      <c r="SCH4" s="606"/>
      <c r="SCI4" s="606"/>
      <c r="SCJ4" s="606"/>
      <c r="SCK4" s="606"/>
      <c r="SCL4" s="606"/>
      <c r="SCM4" s="606"/>
      <c r="SCN4" s="606"/>
      <c r="SCO4" s="606"/>
      <c r="SCP4" s="606"/>
      <c r="SCQ4" s="606"/>
      <c r="SCR4" s="606"/>
      <c r="SCS4" s="606"/>
      <c r="SCT4" s="606"/>
      <c r="SCU4" s="606"/>
      <c r="SCV4" s="606"/>
      <c r="SCW4" s="606"/>
      <c r="SCX4" s="606"/>
      <c r="SCY4" s="606"/>
      <c r="SCZ4" s="606"/>
      <c r="SDA4" s="606"/>
      <c r="SDB4" s="606"/>
      <c r="SDC4" s="606"/>
      <c r="SDD4" s="606"/>
      <c r="SDE4" s="606"/>
      <c r="SDF4" s="606"/>
      <c r="SDG4" s="606"/>
      <c r="SDH4" s="606"/>
      <c r="SDI4" s="606"/>
      <c r="SDJ4" s="606"/>
      <c r="SDK4" s="606"/>
      <c r="SDL4" s="606"/>
      <c r="SDM4" s="606"/>
      <c r="SDN4" s="606"/>
      <c r="SDO4" s="606"/>
      <c r="SDP4" s="606"/>
      <c r="SDQ4" s="606"/>
      <c r="SDR4" s="606"/>
      <c r="SDS4" s="606"/>
      <c r="SDT4" s="606"/>
      <c r="SDU4" s="606"/>
      <c r="SDV4" s="606"/>
      <c r="SDW4" s="606"/>
      <c r="SDX4" s="606"/>
      <c r="SDY4" s="606"/>
      <c r="SDZ4" s="606"/>
      <c r="SEA4" s="606"/>
      <c r="SEB4" s="606"/>
      <c r="SEC4" s="606"/>
      <c r="SED4" s="606"/>
      <c r="SEE4" s="606"/>
      <c r="SEF4" s="606"/>
      <c r="SEG4" s="606"/>
      <c r="SEH4" s="606"/>
      <c r="SEI4" s="606"/>
      <c r="SEJ4" s="606"/>
      <c r="SEK4" s="606"/>
      <c r="SEL4" s="606"/>
      <c r="SEM4" s="606"/>
      <c r="SEN4" s="606"/>
      <c r="SEO4" s="606"/>
      <c r="SEP4" s="606"/>
      <c r="SEQ4" s="606"/>
      <c r="SER4" s="606"/>
      <c r="SES4" s="606"/>
      <c r="SET4" s="606"/>
      <c r="SEU4" s="606"/>
      <c r="SEV4" s="606"/>
      <c r="SEW4" s="606"/>
      <c r="SEX4" s="606"/>
      <c r="SEY4" s="606"/>
      <c r="SEZ4" s="606"/>
      <c r="SFA4" s="606"/>
      <c r="SFB4" s="606"/>
      <c r="SFC4" s="606"/>
      <c r="SFD4" s="606"/>
      <c r="SFE4" s="606"/>
      <c r="SFF4" s="606"/>
      <c r="SFG4" s="606"/>
      <c r="SFH4" s="606"/>
      <c r="SFI4" s="606"/>
      <c r="SFJ4" s="606"/>
      <c r="SFK4" s="606"/>
      <c r="SFL4" s="606"/>
      <c r="SFM4" s="606"/>
      <c r="SFN4" s="606"/>
      <c r="SFO4" s="606"/>
      <c r="SFP4" s="606"/>
      <c r="SFQ4" s="606"/>
      <c r="SFR4" s="606"/>
      <c r="SFS4" s="606"/>
      <c r="SFT4" s="606"/>
      <c r="SFU4" s="606"/>
      <c r="SFV4" s="606"/>
      <c r="SFW4" s="606"/>
      <c r="SFX4" s="606"/>
      <c r="SFY4" s="606"/>
      <c r="SFZ4" s="606"/>
      <c r="SGA4" s="606"/>
      <c r="SGB4" s="606"/>
      <c r="SGC4" s="606"/>
      <c r="SGD4" s="606"/>
      <c r="SGE4" s="606"/>
      <c r="SGF4" s="606"/>
      <c r="SGG4" s="606"/>
      <c r="SGH4" s="606"/>
      <c r="SGI4" s="606"/>
      <c r="SGJ4" s="606"/>
      <c r="SGK4" s="606"/>
      <c r="SGL4" s="606"/>
      <c r="SGM4" s="606"/>
      <c r="SGN4" s="606"/>
      <c r="SGO4" s="606"/>
      <c r="SGP4" s="606"/>
      <c r="SGQ4" s="606"/>
      <c r="SGR4" s="606"/>
      <c r="SGS4" s="606"/>
      <c r="SGT4" s="606"/>
      <c r="SGU4" s="606"/>
      <c r="SGV4" s="606"/>
      <c r="SGW4" s="606"/>
      <c r="SGX4" s="606"/>
      <c r="SGY4" s="606"/>
      <c r="SGZ4" s="606"/>
      <c r="SHA4" s="606"/>
      <c r="SHB4" s="606"/>
      <c r="SHC4" s="606"/>
      <c r="SHD4" s="606"/>
      <c r="SHE4" s="606"/>
      <c r="SHF4" s="606"/>
      <c r="SHG4" s="606"/>
      <c r="SHH4" s="606"/>
      <c r="SHI4" s="606"/>
      <c r="SHJ4" s="606"/>
      <c r="SHK4" s="606"/>
      <c r="SHL4" s="606"/>
      <c r="SHM4" s="606"/>
      <c r="SHN4" s="606"/>
      <c r="SHO4" s="606"/>
      <c r="SHP4" s="606"/>
      <c r="SHQ4" s="606"/>
      <c r="SHR4" s="606"/>
      <c r="SHS4" s="606"/>
      <c r="SHT4" s="606"/>
      <c r="SHU4" s="606"/>
      <c r="SHV4" s="606"/>
      <c r="SHW4" s="606"/>
      <c r="SHX4" s="606"/>
      <c r="SHY4" s="606"/>
      <c r="SHZ4" s="606"/>
      <c r="SIA4" s="606"/>
      <c r="SIB4" s="606"/>
      <c r="SIC4" s="606"/>
      <c r="SID4" s="606"/>
      <c r="SIE4" s="606"/>
      <c r="SIF4" s="606"/>
      <c r="SIG4" s="606"/>
      <c r="SIH4" s="606"/>
      <c r="SII4" s="606"/>
      <c r="SIJ4" s="606"/>
      <c r="SIK4" s="606"/>
      <c r="SIL4" s="606"/>
      <c r="SIM4" s="606"/>
      <c r="SIN4" s="606"/>
      <c r="SIO4" s="606"/>
      <c r="SIP4" s="606"/>
      <c r="SIQ4" s="606"/>
      <c r="SIR4" s="606"/>
      <c r="SIS4" s="606"/>
      <c r="SIT4" s="606"/>
      <c r="SIU4" s="606"/>
      <c r="SIV4" s="606"/>
      <c r="SIW4" s="606"/>
      <c r="SIX4" s="606"/>
      <c r="SIY4" s="606"/>
      <c r="SIZ4" s="606"/>
      <c r="SJA4" s="606"/>
      <c r="SJB4" s="606"/>
      <c r="SJC4" s="606"/>
      <c r="SJD4" s="606"/>
      <c r="SJE4" s="606"/>
      <c r="SJF4" s="606"/>
      <c r="SJG4" s="606"/>
      <c r="SJH4" s="606"/>
      <c r="SJI4" s="606"/>
      <c r="SJJ4" s="606"/>
      <c r="SJK4" s="606"/>
      <c r="SJL4" s="606"/>
      <c r="SJM4" s="606"/>
      <c r="SJN4" s="606"/>
      <c r="SJO4" s="606"/>
      <c r="SJP4" s="606"/>
      <c r="SJQ4" s="606"/>
      <c r="SJR4" s="606"/>
      <c r="SJS4" s="606"/>
      <c r="SJT4" s="606"/>
      <c r="SJU4" s="606"/>
      <c r="SJV4" s="606"/>
      <c r="SJW4" s="606"/>
      <c r="SJX4" s="606"/>
      <c r="SJY4" s="606"/>
      <c r="SJZ4" s="606"/>
      <c r="SKA4" s="606"/>
      <c r="SKB4" s="606"/>
      <c r="SKC4" s="606"/>
      <c r="SKD4" s="606"/>
      <c r="SKE4" s="606"/>
      <c r="SKF4" s="606"/>
      <c r="SKG4" s="606"/>
      <c r="SKH4" s="606"/>
      <c r="SKI4" s="606"/>
      <c r="SKJ4" s="606"/>
      <c r="SKK4" s="606"/>
      <c r="SKL4" s="606"/>
      <c r="SKM4" s="606"/>
      <c r="SKN4" s="606"/>
      <c r="SKO4" s="606"/>
      <c r="SKP4" s="606"/>
      <c r="SKQ4" s="606"/>
      <c r="SKR4" s="606"/>
      <c r="SKS4" s="606"/>
      <c r="SKT4" s="606"/>
      <c r="SKU4" s="606"/>
      <c r="SKV4" s="606"/>
      <c r="SKW4" s="606"/>
      <c r="SKX4" s="606"/>
      <c r="SKY4" s="606"/>
      <c r="SKZ4" s="606"/>
      <c r="SLA4" s="606"/>
      <c r="SLB4" s="606"/>
      <c r="SLC4" s="606"/>
      <c r="SLD4" s="606"/>
      <c r="SLE4" s="606"/>
      <c r="SLF4" s="606"/>
      <c r="SLG4" s="606"/>
      <c r="SLH4" s="606"/>
      <c r="SLI4" s="606"/>
      <c r="SLJ4" s="606"/>
      <c r="SLK4" s="606"/>
      <c r="SLL4" s="606"/>
      <c r="SLM4" s="606"/>
      <c r="SLN4" s="606"/>
      <c r="SLO4" s="606"/>
      <c r="SLP4" s="606"/>
      <c r="SLQ4" s="606"/>
      <c r="SLR4" s="606"/>
      <c r="SLS4" s="606"/>
      <c r="SLT4" s="606"/>
      <c r="SLU4" s="606"/>
      <c r="SLV4" s="606"/>
      <c r="SLW4" s="606"/>
      <c r="SLX4" s="606"/>
      <c r="SLY4" s="606"/>
      <c r="SLZ4" s="606"/>
      <c r="SMA4" s="606"/>
      <c r="SMB4" s="606"/>
      <c r="SMC4" s="606"/>
      <c r="SMD4" s="606"/>
      <c r="SME4" s="606"/>
      <c r="SMF4" s="606"/>
      <c r="SMG4" s="606"/>
      <c r="SMH4" s="606"/>
      <c r="SMI4" s="606"/>
      <c r="SMJ4" s="606"/>
      <c r="SMK4" s="606"/>
      <c r="SML4" s="606"/>
      <c r="SMM4" s="606"/>
      <c r="SMN4" s="606"/>
      <c r="SMO4" s="606"/>
      <c r="SMP4" s="606"/>
      <c r="SMQ4" s="606"/>
      <c r="SMR4" s="606"/>
      <c r="SMS4" s="606"/>
      <c r="SMT4" s="606"/>
      <c r="SMU4" s="606"/>
      <c r="SMV4" s="606"/>
      <c r="SMW4" s="606"/>
      <c r="SMX4" s="606"/>
      <c r="SMY4" s="606"/>
      <c r="SMZ4" s="606"/>
      <c r="SNA4" s="606"/>
      <c r="SNB4" s="606"/>
      <c r="SNC4" s="606"/>
      <c r="SND4" s="606"/>
      <c r="SNE4" s="606"/>
      <c r="SNF4" s="606"/>
      <c r="SNG4" s="606"/>
      <c r="SNH4" s="606"/>
      <c r="SNI4" s="606"/>
      <c r="SNJ4" s="606"/>
      <c r="SNK4" s="606"/>
      <c r="SNL4" s="606"/>
      <c r="SNM4" s="606"/>
      <c r="SNN4" s="606"/>
      <c r="SNO4" s="606"/>
      <c r="SNP4" s="606"/>
      <c r="SNQ4" s="606"/>
      <c r="SNR4" s="606"/>
      <c r="SNS4" s="606"/>
      <c r="SNT4" s="606"/>
      <c r="SNU4" s="606"/>
      <c r="SNV4" s="606"/>
      <c r="SNW4" s="606"/>
      <c r="SNX4" s="606"/>
      <c r="SNY4" s="606"/>
      <c r="SNZ4" s="606"/>
      <c r="SOA4" s="606"/>
      <c r="SOB4" s="606"/>
      <c r="SOC4" s="606"/>
      <c r="SOD4" s="606"/>
      <c r="SOE4" s="606"/>
      <c r="SOF4" s="606"/>
      <c r="SOG4" s="606"/>
      <c r="SOH4" s="606"/>
      <c r="SOI4" s="606"/>
      <c r="SOJ4" s="606"/>
      <c r="SOK4" s="606"/>
      <c r="SOL4" s="606"/>
      <c r="SOM4" s="606"/>
      <c r="SON4" s="606"/>
      <c r="SOO4" s="606"/>
      <c r="SOP4" s="606"/>
      <c r="SOQ4" s="606"/>
      <c r="SOR4" s="606"/>
      <c r="SOS4" s="606"/>
      <c r="SOT4" s="606"/>
      <c r="SOU4" s="606"/>
      <c r="SOV4" s="606"/>
      <c r="SOW4" s="606"/>
      <c r="SOX4" s="606"/>
      <c r="SOY4" s="606"/>
      <c r="SOZ4" s="606"/>
      <c r="SPA4" s="606"/>
      <c r="SPB4" s="606"/>
      <c r="SPC4" s="606"/>
      <c r="SPD4" s="606"/>
      <c r="SPE4" s="606"/>
      <c r="SPF4" s="606"/>
      <c r="SPG4" s="606"/>
      <c r="SPH4" s="606"/>
      <c r="SPI4" s="606"/>
      <c r="SPJ4" s="606"/>
      <c r="SPK4" s="606"/>
      <c r="SPL4" s="606"/>
      <c r="SPM4" s="606"/>
      <c r="SPN4" s="606"/>
      <c r="SPO4" s="606"/>
      <c r="SPP4" s="606"/>
      <c r="SPQ4" s="606"/>
      <c r="SPR4" s="606"/>
      <c r="SPS4" s="606"/>
      <c r="SPT4" s="606"/>
      <c r="SPU4" s="606"/>
      <c r="SPV4" s="606"/>
      <c r="SPW4" s="606"/>
      <c r="SPX4" s="606"/>
      <c r="SPY4" s="606"/>
      <c r="SPZ4" s="606"/>
      <c r="SQA4" s="606"/>
      <c r="SQB4" s="606"/>
      <c r="SQC4" s="606"/>
      <c r="SQD4" s="606"/>
      <c r="SQE4" s="606"/>
      <c r="SQF4" s="606"/>
      <c r="SQG4" s="606"/>
      <c r="SQH4" s="606"/>
      <c r="SQI4" s="606"/>
      <c r="SQJ4" s="606"/>
      <c r="SQK4" s="606"/>
      <c r="SQL4" s="606"/>
      <c r="SQM4" s="606"/>
      <c r="SQN4" s="606"/>
      <c r="SQO4" s="606"/>
      <c r="SQP4" s="606"/>
      <c r="SQQ4" s="606"/>
      <c r="SQR4" s="606"/>
      <c r="SQS4" s="606"/>
      <c r="SQT4" s="606"/>
      <c r="SQU4" s="606"/>
      <c r="SQV4" s="606"/>
      <c r="SQW4" s="606"/>
      <c r="SQX4" s="606"/>
      <c r="SQY4" s="606"/>
      <c r="SQZ4" s="606"/>
      <c r="SRA4" s="606"/>
      <c r="SRB4" s="606"/>
      <c r="SRC4" s="606"/>
      <c r="SRD4" s="606"/>
      <c r="SRE4" s="606"/>
      <c r="SRF4" s="606"/>
      <c r="SRG4" s="606"/>
      <c r="SRH4" s="606"/>
      <c r="SRI4" s="606"/>
      <c r="SRJ4" s="606"/>
      <c r="SRK4" s="606"/>
      <c r="SRL4" s="606"/>
      <c r="SRM4" s="606"/>
      <c r="SRN4" s="606"/>
      <c r="SRO4" s="606"/>
      <c r="SRP4" s="606"/>
      <c r="SRQ4" s="606"/>
      <c r="SRR4" s="606"/>
      <c r="SRS4" s="606"/>
      <c r="SRT4" s="606"/>
      <c r="SRU4" s="606"/>
      <c r="SRV4" s="606"/>
      <c r="SRW4" s="606"/>
      <c r="SRX4" s="606"/>
      <c r="SRY4" s="606"/>
      <c r="SRZ4" s="606"/>
      <c r="SSA4" s="606"/>
      <c r="SSB4" s="606"/>
      <c r="SSC4" s="606"/>
      <c r="SSD4" s="606"/>
      <c r="SSE4" s="606"/>
      <c r="SSF4" s="606"/>
      <c r="SSG4" s="606"/>
      <c r="SSH4" s="606"/>
      <c r="SSI4" s="606"/>
      <c r="SSJ4" s="606"/>
      <c r="SSK4" s="606"/>
      <c r="SSL4" s="606"/>
      <c r="SSM4" s="606"/>
      <c r="SSN4" s="606"/>
      <c r="SSO4" s="606"/>
      <c r="SSP4" s="606"/>
      <c r="SSQ4" s="606"/>
      <c r="SSR4" s="606"/>
      <c r="SSS4" s="606"/>
      <c r="SST4" s="606"/>
      <c r="SSU4" s="606"/>
      <c r="SSV4" s="606"/>
      <c r="SSW4" s="606"/>
      <c r="SSX4" s="606"/>
      <c r="SSY4" s="606"/>
      <c r="SSZ4" s="606"/>
      <c r="STA4" s="606"/>
      <c r="STB4" s="606"/>
      <c r="STC4" s="606"/>
      <c r="STD4" s="606"/>
      <c r="STE4" s="606"/>
      <c r="STF4" s="606"/>
      <c r="STG4" s="606"/>
      <c r="STH4" s="606"/>
      <c r="STI4" s="606"/>
      <c r="STJ4" s="606"/>
      <c r="STK4" s="606"/>
      <c r="STL4" s="606"/>
      <c r="STM4" s="606"/>
      <c r="STN4" s="606"/>
      <c r="STO4" s="606"/>
      <c r="STP4" s="606"/>
      <c r="STQ4" s="606"/>
      <c r="STR4" s="606"/>
      <c r="STS4" s="606"/>
      <c r="STT4" s="606"/>
      <c r="STU4" s="606"/>
      <c r="STV4" s="606"/>
      <c r="STW4" s="606"/>
      <c r="STX4" s="606"/>
      <c r="STY4" s="606"/>
      <c r="STZ4" s="606"/>
      <c r="SUA4" s="606"/>
      <c r="SUB4" s="606"/>
      <c r="SUC4" s="606"/>
      <c r="SUD4" s="606"/>
      <c r="SUE4" s="606"/>
      <c r="SUF4" s="606"/>
      <c r="SUG4" s="606"/>
      <c r="SUH4" s="606"/>
      <c r="SUI4" s="606"/>
      <c r="SUJ4" s="606"/>
      <c r="SUK4" s="606"/>
      <c r="SUL4" s="606"/>
      <c r="SUM4" s="606"/>
      <c r="SUN4" s="606"/>
      <c r="SUO4" s="606"/>
      <c r="SUP4" s="606"/>
      <c r="SUQ4" s="606"/>
      <c r="SUR4" s="606"/>
      <c r="SUS4" s="606"/>
      <c r="SUT4" s="606"/>
      <c r="SUU4" s="606"/>
      <c r="SUV4" s="606"/>
      <c r="SUW4" s="606"/>
      <c r="SUX4" s="606"/>
      <c r="SUY4" s="606"/>
      <c r="SUZ4" s="606"/>
      <c r="SVA4" s="606"/>
      <c r="SVB4" s="606"/>
      <c r="SVC4" s="606"/>
      <c r="SVD4" s="606"/>
      <c r="SVE4" s="606"/>
      <c r="SVF4" s="606"/>
      <c r="SVG4" s="606"/>
      <c r="SVH4" s="606"/>
      <c r="SVI4" s="606"/>
      <c r="SVJ4" s="606"/>
      <c r="SVK4" s="606"/>
      <c r="SVL4" s="606"/>
      <c r="SVM4" s="606"/>
      <c r="SVN4" s="606"/>
      <c r="SVO4" s="606"/>
      <c r="SVP4" s="606"/>
      <c r="SVQ4" s="606"/>
      <c r="SVR4" s="606"/>
      <c r="SVS4" s="606"/>
      <c r="SVT4" s="606"/>
      <c r="SVU4" s="606"/>
      <c r="SVV4" s="606"/>
      <c r="SVW4" s="606"/>
      <c r="SVX4" s="606"/>
      <c r="SVY4" s="606"/>
      <c r="SVZ4" s="606"/>
      <c r="SWA4" s="606"/>
      <c r="SWB4" s="606"/>
      <c r="SWC4" s="606"/>
      <c r="SWD4" s="606"/>
      <c r="SWE4" s="606"/>
      <c r="SWF4" s="606"/>
      <c r="SWG4" s="606"/>
      <c r="SWH4" s="606"/>
      <c r="SWI4" s="606"/>
      <c r="SWJ4" s="606"/>
      <c r="SWK4" s="606"/>
      <c r="SWL4" s="606"/>
      <c r="SWM4" s="606"/>
      <c r="SWN4" s="606"/>
      <c r="SWO4" s="606"/>
      <c r="SWP4" s="606"/>
      <c r="SWQ4" s="606"/>
      <c r="SWR4" s="606"/>
      <c r="SWS4" s="606"/>
      <c r="SWT4" s="606"/>
      <c r="SWU4" s="606"/>
      <c r="SWV4" s="606"/>
      <c r="SWW4" s="606"/>
      <c r="SWX4" s="606"/>
      <c r="SWY4" s="606"/>
      <c r="SWZ4" s="606"/>
      <c r="SXA4" s="606"/>
      <c r="SXB4" s="606"/>
      <c r="SXC4" s="606"/>
      <c r="SXD4" s="606"/>
      <c r="SXE4" s="606"/>
      <c r="SXF4" s="606"/>
      <c r="SXG4" s="606"/>
      <c r="SXH4" s="606"/>
      <c r="SXI4" s="606"/>
      <c r="SXJ4" s="606"/>
      <c r="SXK4" s="606"/>
      <c r="SXL4" s="606"/>
      <c r="SXM4" s="606"/>
      <c r="SXN4" s="606"/>
      <c r="SXO4" s="606"/>
      <c r="SXP4" s="606"/>
      <c r="SXQ4" s="606"/>
      <c r="SXR4" s="606"/>
      <c r="SXS4" s="606"/>
      <c r="SXT4" s="606"/>
      <c r="SXU4" s="606"/>
      <c r="SXV4" s="606"/>
      <c r="SXW4" s="606"/>
      <c r="SXX4" s="606"/>
      <c r="SXY4" s="606"/>
      <c r="SXZ4" s="606"/>
      <c r="SYA4" s="606"/>
      <c r="SYB4" s="606"/>
      <c r="SYC4" s="606"/>
      <c r="SYD4" s="606"/>
      <c r="SYE4" s="606"/>
      <c r="SYF4" s="606"/>
      <c r="SYG4" s="606"/>
      <c r="SYH4" s="606"/>
      <c r="SYI4" s="606"/>
      <c r="SYJ4" s="606"/>
      <c r="SYK4" s="606"/>
      <c r="SYL4" s="606"/>
      <c r="SYM4" s="606"/>
      <c r="SYN4" s="606"/>
      <c r="SYO4" s="606"/>
      <c r="SYP4" s="606"/>
      <c r="SYQ4" s="606"/>
      <c r="SYR4" s="606"/>
      <c r="SYS4" s="606"/>
      <c r="SYT4" s="606"/>
      <c r="SYU4" s="606"/>
      <c r="SYV4" s="606"/>
      <c r="SYW4" s="606"/>
      <c r="SYX4" s="606"/>
      <c r="SYY4" s="606"/>
      <c r="SYZ4" s="606"/>
      <c r="SZA4" s="606"/>
      <c r="SZB4" s="606"/>
      <c r="SZC4" s="606"/>
      <c r="SZD4" s="606"/>
      <c r="SZE4" s="606"/>
      <c r="SZF4" s="606"/>
      <c r="SZG4" s="606"/>
      <c r="SZH4" s="606"/>
      <c r="SZI4" s="606"/>
      <c r="SZJ4" s="606"/>
      <c r="SZK4" s="606"/>
      <c r="SZL4" s="606"/>
      <c r="SZM4" s="606"/>
      <c r="SZN4" s="606"/>
      <c r="SZO4" s="606"/>
      <c r="SZP4" s="606"/>
      <c r="SZQ4" s="606"/>
      <c r="SZR4" s="606"/>
      <c r="SZS4" s="606"/>
      <c r="SZT4" s="606"/>
      <c r="SZU4" s="606"/>
      <c r="SZV4" s="606"/>
      <c r="SZW4" s="606"/>
      <c r="SZX4" s="606"/>
      <c r="SZY4" s="606"/>
      <c r="SZZ4" s="606"/>
      <c r="TAA4" s="606"/>
      <c r="TAB4" s="606"/>
      <c r="TAC4" s="606"/>
      <c r="TAD4" s="606"/>
      <c r="TAE4" s="606"/>
      <c r="TAF4" s="606"/>
      <c r="TAG4" s="606"/>
      <c r="TAH4" s="606"/>
      <c r="TAI4" s="606"/>
      <c r="TAJ4" s="606"/>
      <c r="TAK4" s="606"/>
      <c r="TAL4" s="606"/>
      <c r="TAM4" s="606"/>
      <c r="TAN4" s="606"/>
      <c r="TAO4" s="606"/>
      <c r="TAP4" s="606"/>
      <c r="TAQ4" s="606"/>
      <c r="TAR4" s="606"/>
      <c r="TAS4" s="606"/>
      <c r="TAT4" s="606"/>
      <c r="TAU4" s="606"/>
      <c r="TAV4" s="606"/>
      <c r="TAW4" s="606"/>
      <c r="TAX4" s="606"/>
      <c r="TAY4" s="606"/>
      <c r="TAZ4" s="606"/>
      <c r="TBA4" s="606"/>
      <c r="TBB4" s="606"/>
      <c r="TBC4" s="606"/>
      <c r="TBD4" s="606"/>
      <c r="TBE4" s="606"/>
      <c r="TBF4" s="606"/>
      <c r="TBG4" s="606"/>
      <c r="TBH4" s="606"/>
      <c r="TBI4" s="606"/>
      <c r="TBJ4" s="606"/>
      <c r="TBK4" s="606"/>
      <c r="TBL4" s="606"/>
      <c r="TBM4" s="606"/>
      <c r="TBN4" s="606"/>
      <c r="TBO4" s="606"/>
      <c r="TBP4" s="606"/>
      <c r="TBQ4" s="606"/>
      <c r="TBR4" s="606"/>
      <c r="TBS4" s="606"/>
      <c r="TBT4" s="606"/>
      <c r="TBU4" s="606"/>
      <c r="TBV4" s="606"/>
      <c r="TBW4" s="606"/>
      <c r="TBX4" s="606"/>
      <c r="TBY4" s="606"/>
      <c r="TBZ4" s="606"/>
      <c r="TCA4" s="606"/>
      <c r="TCB4" s="606"/>
      <c r="TCC4" s="606"/>
      <c r="TCD4" s="606"/>
      <c r="TCE4" s="606"/>
      <c r="TCF4" s="606"/>
      <c r="TCG4" s="606"/>
      <c r="TCH4" s="606"/>
      <c r="TCI4" s="606"/>
      <c r="TCJ4" s="606"/>
      <c r="TCK4" s="606"/>
      <c r="TCL4" s="606"/>
      <c r="TCM4" s="606"/>
      <c r="TCN4" s="606"/>
      <c r="TCO4" s="606"/>
      <c r="TCP4" s="606"/>
      <c r="TCQ4" s="606"/>
      <c r="TCR4" s="606"/>
      <c r="TCS4" s="606"/>
      <c r="TCT4" s="606"/>
      <c r="TCU4" s="606"/>
      <c r="TCV4" s="606"/>
      <c r="TCW4" s="606"/>
      <c r="TCX4" s="606"/>
      <c r="TCY4" s="606"/>
      <c r="TCZ4" s="606"/>
      <c r="TDA4" s="606"/>
      <c r="TDB4" s="606"/>
      <c r="TDC4" s="606"/>
      <c r="TDD4" s="606"/>
      <c r="TDE4" s="606"/>
      <c r="TDF4" s="606"/>
      <c r="TDG4" s="606"/>
      <c r="TDH4" s="606"/>
      <c r="TDI4" s="606"/>
      <c r="TDJ4" s="606"/>
      <c r="TDK4" s="606"/>
      <c r="TDL4" s="606"/>
      <c r="TDM4" s="606"/>
      <c r="TDN4" s="606"/>
      <c r="TDO4" s="606"/>
      <c r="TDP4" s="606"/>
      <c r="TDQ4" s="606"/>
      <c r="TDR4" s="606"/>
      <c r="TDS4" s="606"/>
      <c r="TDT4" s="606"/>
      <c r="TDU4" s="606"/>
      <c r="TDV4" s="606"/>
      <c r="TDW4" s="606"/>
      <c r="TDX4" s="606"/>
      <c r="TDY4" s="606"/>
      <c r="TDZ4" s="606"/>
      <c r="TEA4" s="606"/>
      <c r="TEB4" s="606"/>
      <c r="TEC4" s="606"/>
      <c r="TED4" s="606"/>
      <c r="TEE4" s="606"/>
      <c r="TEF4" s="606"/>
      <c r="TEG4" s="606"/>
      <c r="TEH4" s="606"/>
      <c r="TEI4" s="606"/>
      <c r="TEJ4" s="606"/>
      <c r="TEK4" s="606"/>
      <c r="TEL4" s="606"/>
      <c r="TEM4" s="606"/>
      <c r="TEN4" s="606"/>
      <c r="TEO4" s="606"/>
      <c r="TEP4" s="606"/>
      <c r="TEQ4" s="606"/>
      <c r="TER4" s="606"/>
      <c r="TES4" s="606"/>
      <c r="TET4" s="606"/>
      <c r="TEU4" s="606"/>
      <c r="TEV4" s="606"/>
      <c r="TEW4" s="606"/>
      <c r="TEX4" s="606"/>
      <c r="TEY4" s="606"/>
      <c r="TEZ4" s="606"/>
      <c r="TFA4" s="606"/>
      <c r="TFB4" s="606"/>
      <c r="TFC4" s="606"/>
      <c r="TFD4" s="606"/>
      <c r="TFE4" s="606"/>
      <c r="TFF4" s="606"/>
      <c r="TFG4" s="606"/>
      <c r="TFH4" s="606"/>
      <c r="TFI4" s="606"/>
      <c r="TFJ4" s="606"/>
      <c r="TFK4" s="606"/>
      <c r="TFL4" s="606"/>
      <c r="TFM4" s="606"/>
      <c r="TFN4" s="606"/>
      <c r="TFO4" s="606"/>
      <c r="TFP4" s="606"/>
      <c r="TFQ4" s="606"/>
      <c r="TFR4" s="606"/>
      <c r="TFS4" s="606"/>
      <c r="TFT4" s="606"/>
      <c r="TFU4" s="606"/>
      <c r="TFV4" s="606"/>
      <c r="TFW4" s="606"/>
      <c r="TFX4" s="606"/>
      <c r="TFY4" s="606"/>
      <c r="TFZ4" s="606"/>
      <c r="TGA4" s="606"/>
      <c r="TGB4" s="606"/>
      <c r="TGC4" s="606"/>
      <c r="TGD4" s="606"/>
      <c r="TGE4" s="606"/>
      <c r="TGF4" s="606"/>
      <c r="TGG4" s="606"/>
      <c r="TGH4" s="606"/>
      <c r="TGI4" s="606"/>
      <c r="TGJ4" s="606"/>
      <c r="TGK4" s="606"/>
      <c r="TGL4" s="606"/>
      <c r="TGM4" s="606"/>
      <c r="TGN4" s="606"/>
      <c r="TGO4" s="606"/>
      <c r="TGP4" s="606"/>
      <c r="TGQ4" s="606"/>
      <c r="TGR4" s="606"/>
      <c r="TGS4" s="606"/>
      <c r="TGT4" s="606"/>
      <c r="TGU4" s="606"/>
      <c r="TGV4" s="606"/>
      <c r="TGW4" s="606"/>
      <c r="TGX4" s="606"/>
      <c r="TGY4" s="606"/>
      <c r="TGZ4" s="606"/>
      <c r="THA4" s="606"/>
      <c r="THB4" s="606"/>
      <c r="THC4" s="606"/>
      <c r="THD4" s="606"/>
      <c r="THE4" s="606"/>
      <c r="THF4" s="606"/>
      <c r="THG4" s="606"/>
      <c r="THH4" s="606"/>
      <c r="THI4" s="606"/>
      <c r="THJ4" s="606"/>
      <c r="THK4" s="606"/>
      <c r="THL4" s="606"/>
      <c r="THM4" s="606"/>
      <c r="THN4" s="606"/>
      <c r="THO4" s="606"/>
      <c r="THP4" s="606"/>
      <c r="THQ4" s="606"/>
      <c r="THR4" s="606"/>
      <c r="THS4" s="606"/>
      <c r="THT4" s="606"/>
      <c r="THU4" s="606"/>
      <c r="THV4" s="606"/>
      <c r="THW4" s="606"/>
      <c r="THX4" s="606"/>
      <c r="THY4" s="606"/>
      <c r="THZ4" s="606"/>
      <c r="TIA4" s="606"/>
      <c r="TIB4" s="606"/>
      <c r="TIC4" s="606"/>
      <c r="TID4" s="606"/>
      <c r="TIE4" s="606"/>
      <c r="TIF4" s="606"/>
      <c r="TIG4" s="606"/>
      <c r="TIH4" s="606"/>
      <c r="TII4" s="606"/>
      <c r="TIJ4" s="606"/>
      <c r="TIK4" s="606"/>
      <c r="TIL4" s="606"/>
      <c r="TIM4" s="606"/>
      <c r="TIN4" s="606"/>
      <c r="TIO4" s="606"/>
      <c r="TIP4" s="606"/>
      <c r="TIQ4" s="606"/>
      <c r="TIR4" s="606"/>
      <c r="TIS4" s="606"/>
      <c r="TIT4" s="606"/>
      <c r="TIU4" s="606"/>
      <c r="TIV4" s="606"/>
      <c r="TIW4" s="606"/>
      <c r="TIX4" s="606"/>
      <c r="TIY4" s="606"/>
      <c r="TIZ4" s="606"/>
      <c r="TJA4" s="606"/>
      <c r="TJB4" s="606"/>
      <c r="TJC4" s="606"/>
      <c r="TJD4" s="606"/>
      <c r="TJE4" s="606"/>
      <c r="TJF4" s="606"/>
      <c r="TJG4" s="606"/>
      <c r="TJH4" s="606"/>
      <c r="TJI4" s="606"/>
      <c r="TJJ4" s="606"/>
      <c r="TJK4" s="606"/>
      <c r="TJL4" s="606"/>
      <c r="TJM4" s="606"/>
      <c r="TJN4" s="606"/>
      <c r="TJO4" s="606"/>
      <c r="TJP4" s="606"/>
      <c r="TJQ4" s="606"/>
      <c r="TJR4" s="606"/>
      <c r="TJS4" s="606"/>
      <c r="TJT4" s="606"/>
      <c r="TJU4" s="606"/>
      <c r="TJV4" s="606"/>
      <c r="TJW4" s="606"/>
      <c r="TJX4" s="606"/>
      <c r="TJY4" s="606"/>
      <c r="TJZ4" s="606"/>
      <c r="TKA4" s="606"/>
      <c r="TKB4" s="606"/>
      <c r="TKC4" s="606"/>
      <c r="TKD4" s="606"/>
      <c r="TKE4" s="606"/>
      <c r="TKF4" s="606"/>
      <c r="TKG4" s="606"/>
      <c r="TKH4" s="606"/>
      <c r="TKI4" s="606"/>
      <c r="TKJ4" s="606"/>
      <c r="TKK4" s="606"/>
      <c r="TKL4" s="606"/>
      <c r="TKM4" s="606"/>
      <c r="TKN4" s="606"/>
      <c r="TKO4" s="606"/>
      <c r="TKP4" s="606"/>
      <c r="TKQ4" s="606"/>
      <c r="TKR4" s="606"/>
      <c r="TKS4" s="606"/>
      <c r="TKT4" s="606"/>
      <c r="TKU4" s="606"/>
      <c r="TKV4" s="606"/>
      <c r="TKW4" s="606"/>
      <c r="TKX4" s="606"/>
      <c r="TKY4" s="606"/>
      <c r="TKZ4" s="606"/>
      <c r="TLA4" s="606"/>
      <c r="TLB4" s="606"/>
      <c r="TLC4" s="606"/>
      <c r="TLD4" s="606"/>
      <c r="TLE4" s="606"/>
      <c r="TLF4" s="606"/>
      <c r="TLG4" s="606"/>
      <c r="TLH4" s="606"/>
      <c r="TLI4" s="606"/>
      <c r="TLJ4" s="606"/>
      <c r="TLK4" s="606"/>
      <c r="TLL4" s="606"/>
      <c r="TLM4" s="606"/>
      <c r="TLN4" s="606"/>
      <c r="TLO4" s="606"/>
      <c r="TLP4" s="606"/>
      <c r="TLQ4" s="606"/>
      <c r="TLR4" s="606"/>
      <c r="TLS4" s="606"/>
      <c r="TLT4" s="606"/>
      <c r="TLU4" s="606"/>
      <c r="TLV4" s="606"/>
      <c r="TLW4" s="606"/>
      <c r="TLX4" s="606"/>
      <c r="TLY4" s="606"/>
      <c r="TLZ4" s="606"/>
      <c r="TMA4" s="606"/>
      <c r="TMB4" s="606"/>
      <c r="TMC4" s="606"/>
      <c r="TMD4" s="606"/>
      <c r="TME4" s="606"/>
      <c r="TMF4" s="606"/>
      <c r="TMG4" s="606"/>
      <c r="TMH4" s="606"/>
      <c r="TMI4" s="606"/>
      <c r="TMJ4" s="606"/>
      <c r="TMK4" s="606"/>
      <c r="TML4" s="606"/>
      <c r="TMM4" s="606"/>
      <c r="TMN4" s="606"/>
      <c r="TMO4" s="606"/>
      <c r="TMP4" s="606"/>
      <c r="TMQ4" s="606"/>
      <c r="TMR4" s="606"/>
      <c r="TMS4" s="606"/>
      <c r="TMT4" s="606"/>
      <c r="TMU4" s="606"/>
      <c r="TMV4" s="606"/>
      <c r="TMW4" s="606"/>
      <c r="TMX4" s="606"/>
      <c r="TMY4" s="606"/>
      <c r="TMZ4" s="606"/>
      <c r="TNA4" s="606"/>
      <c r="TNB4" s="606"/>
      <c r="TNC4" s="606"/>
      <c r="TND4" s="606"/>
      <c r="TNE4" s="606"/>
      <c r="TNF4" s="606"/>
      <c r="TNG4" s="606"/>
      <c r="TNH4" s="606"/>
      <c r="TNI4" s="606"/>
      <c r="TNJ4" s="606"/>
      <c r="TNK4" s="606"/>
      <c r="TNL4" s="606"/>
      <c r="TNM4" s="606"/>
      <c r="TNN4" s="606"/>
      <c r="TNO4" s="606"/>
      <c r="TNP4" s="606"/>
      <c r="TNQ4" s="606"/>
      <c r="TNR4" s="606"/>
      <c r="TNS4" s="606"/>
      <c r="TNT4" s="606"/>
      <c r="TNU4" s="606"/>
      <c r="TNV4" s="606"/>
      <c r="TNW4" s="606"/>
      <c r="TNX4" s="606"/>
      <c r="TNY4" s="606"/>
      <c r="TNZ4" s="606"/>
      <c r="TOA4" s="606"/>
      <c r="TOB4" s="606"/>
      <c r="TOC4" s="606"/>
      <c r="TOD4" s="606"/>
      <c r="TOE4" s="606"/>
      <c r="TOF4" s="606"/>
      <c r="TOG4" s="606"/>
      <c r="TOH4" s="606"/>
      <c r="TOI4" s="606"/>
      <c r="TOJ4" s="606"/>
      <c r="TOK4" s="606"/>
      <c r="TOL4" s="606"/>
      <c r="TOM4" s="606"/>
      <c r="TON4" s="606"/>
      <c r="TOO4" s="606"/>
      <c r="TOP4" s="606"/>
      <c r="TOQ4" s="606"/>
      <c r="TOR4" s="606"/>
      <c r="TOS4" s="606"/>
      <c r="TOT4" s="606"/>
      <c r="TOU4" s="606"/>
      <c r="TOV4" s="606"/>
      <c r="TOW4" s="606"/>
      <c r="TOX4" s="606"/>
      <c r="TOY4" s="606"/>
      <c r="TOZ4" s="606"/>
      <c r="TPA4" s="606"/>
      <c r="TPB4" s="606"/>
      <c r="TPC4" s="606"/>
      <c r="TPD4" s="606"/>
      <c r="TPE4" s="606"/>
      <c r="TPF4" s="606"/>
      <c r="TPG4" s="606"/>
      <c r="TPH4" s="606"/>
      <c r="TPI4" s="606"/>
      <c r="TPJ4" s="606"/>
      <c r="TPK4" s="606"/>
      <c r="TPL4" s="606"/>
      <c r="TPM4" s="606"/>
      <c r="TPN4" s="606"/>
      <c r="TPO4" s="606"/>
      <c r="TPP4" s="606"/>
      <c r="TPQ4" s="606"/>
      <c r="TPR4" s="606"/>
      <c r="TPS4" s="606"/>
      <c r="TPT4" s="606"/>
      <c r="TPU4" s="606"/>
      <c r="TPV4" s="606"/>
      <c r="TPW4" s="606"/>
      <c r="TPX4" s="606"/>
      <c r="TPY4" s="606"/>
      <c r="TPZ4" s="606"/>
      <c r="TQA4" s="606"/>
      <c r="TQB4" s="606"/>
      <c r="TQC4" s="606"/>
      <c r="TQD4" s="606"/>
      <c r="TQE4" s="606"/>
      <c r="TQF4" s="606"/>
      <c r="TQG4" s="606"/>
      <c r="TQH4" s="606"/>
      <c r="TQI4" s="606"/>
      <c r="TQJ4" s="606"/>
      <c r="TQK4" s="606"/>
      <c r="TQL4" s="606"/>
      <c r="TQM4" s="606"/>
      <c r="TQN4" s="606"/>
      <c r="TQO4" s="606"/>
      <c r="TQP4" s="606"/>
      <c r="TQQ4" s="606"/>
      <c r="TQR4" s="606"/>
      <c r="TQS4" s="606"/>
      <c r="TQT4" s="606"/>
      <c r="TQU4" s="606"/>
      <c r="TQV4" s="606"/>
      <c r="TQW4" s="606"/>
      <c r="TQX4" s="606"/>
      <c r="TQY4" s="606"/>
      <c r="TQZ4" s="606"/>
      <c r="TRA4" s="606"/>
      <c r="TRB4" s="606"/>
      <c r="TRC4" s="606"/>
      <c r="TRD4" s="606"/>
      <c r="TRE4" s="606"/>
      <c r="TRF4" s="606"/>
      <c r="TRG4" s="606"/>
      <c r="TRH4" s="606"/>
      <c r="TRI4" s="606"/>
      <c r="TRJ4" s="606"/>
      <c r="TRK4" s="606"/>
      <c r="TRL4" s="606"/>
      <c r="TRM4" s="606"/>
      <c r="TRN4" s="606"/>
      <c r="TRO4" s="606"/>
      <c r="TRP4" s="606"/>
      <c r="TRQ4" s="606"/>
      <c r="TRR4" s="606"/>
      <c r="TRS4" s="606"/>
      <c r="TRT4" s="606"/>
      <c r="TRU4" s="606"/>
      <c r="TRV4" s="606"/>
      <c r="TRW4" s="606"/>
      <c r="TRX4" s="606"/>
      <c r="TRY4" s="606"/>
      <c r="TRZ4" s="606"/>
      <c r="TSA4" s="606"/>
      <c r="TSB4" s="606"/>
      <c r="TSC4" s="606"/>
      <c r="TSD4" s="606"/>
      <c r="TSE4" s="606"/>
      <c r="TSF4" s="606"/>
      <c r="TSG4" s="606"/>
      <c r="TSH4" s="606"/>
      <c r="TSI4" s="606"/>
      <c r="TSJ4" s="606"/>
      <c r="TSK4" s="606"/>
      <c r="TSL4" s="606"/>
      <c r="TSM4" s="606"/>
      <c r="TSN4" s="606"/>
      <c r="TSO4" s="606"/>
      <c r="TSP4" s="606"/>
      <c r="TSQ4" s="606"/>
      <c r="TSR4" s="606"/>
      <c r="TSS4" s="606"/>
      <c r="TST4" s="606"/>
      <c r="TSU4" s="606"/>
      <c r="TSV4" s="606"/>
      <c r="TSW4" s="606"/>
      <c r="TSX4" s="606"/>
      <c r="TSY4" s="606"/>
      <c r="TSZ4" s="606"/>
      <c r="TTA4" s="606"/>
      <c r="TTB4" s="606"/>
      <c r="TTC4" s="606"/>
      <c r="TTD4" s="606"/>
      <c r="TTE4" s="606"/>
      <c r="TTF4" s="606"/>
      <c r="TTG4" s="606"/>
      <c r="TTH4" s="606"/>
      <c r="TTI4" s="606"/>
      <c r="TTJ4" s="606"/>
      <c r="TTK4" s="606"/>
      <c r="TTL4" s="606"/>
      <c r="TTM4" s="606"/>
      <c r="TTN4" s="606"/>
      <c r="TTO4" s="606"/>
      <c r="TTP4" s="606"/>
      <c r="TTQ4" s="606"/>
      <c r="TTR4" s="606"/>
      <c r="TTS4" s="606"/>
      <c r="TTT4" s="606"/>
      <c r="TTU4" s="606"/>
      <c r="TTV4" s="606"/>
      <c r="TTW4" s="606"/>
      <c r="TTX4" s="606"/>
      <c r="TTY4" s="606"/>
      <c r="TTZ4" s="606"/>
      <c r="TUA4" s="606"/>
      <c r="TUB4" s="606"/>
      <c r="TUC4" s="606"/>
      <c r="TUD4" s="606"/>
      <c r="TUE4" s="606"/>
      <c r="TUF4" s="606"/>
      <c r="TUG4" s="606"/>
      <c r="TUH4" s="606"/>
      <c r="TUI4" s="606"/>
      <c r="TUJ4" s="606"/>
      <c r="TUK4" s="606"/>
      <c r="TUL4" s="606"/>
      <c r="TUM4" s="606"/>
      <c r="TUN4" s="606"/>
      <c r="TUO4" s="606"/>
      <c r="TUP4" s="606"/>
      <c r="TUQ4" s="606"/>
      <c r="TUR4" s="606"/>
      <c r="TUS4" s="606"/>
      <c r="TUT4" s="606"/>
      <c r="TUU4" s="606"/>
      <c r="TUV4" s="606"/>
      <c r="TUW4" s="606"/>
      <c r="TUX4" s="606"/>
      <c r="TUY4" s="606"/>
      <c r="TUZ4" s="606"/>
      <c r="TVA4" s="606"/>
      <c r="TVB4" s="606"/>
      <c r="TVC4" s="606"/>
      <c r="TVD4" s="606"/>
      <c r="TVE4" s="606"/>
      <c r="TVF4" s="606"/>
      <c r="TVG4" s="606"/>
      <c r="TVH4" s="606"/>
      <c r="TVI4" s="606"/>
      <c r="TVJ4" s="606"/>
      <c r="TVK4" s="606"/>
      <c r="TVL4" s="606"/>
      <c r="TVM4" s="606"/>
      <c r="TVN4" s="606"/>
      <c r="TVO4" s="606"/>
      <c r="TVP4" s="606"/>
      <c r="TVQ4" s="606"/>
      <c r="TVR4" s="606"/>
      <c r="TVS4" s="606"/>
      <c r="TVT4" s="606"/>
      <c r="TVU4" s="606"/>
      <c r="TVV4" s="606"/>
      <c r="TVW4" s="606"/>
      <c r="TVX4" s="606"/>
      <c r="TVY4" s="606"/>
      <c r="TVZ4" s="606"/>
      <c r="TWA4" s="606"/>
      <c r="TWB4" s="606"/>
      <c r="TWC4" s="606"/>
      <c r="TWD4" s="606"/>
      <c r="TWE4" s="606"/>
      <c r="TWF4" s="606"/>
      <c r="TWG4" s="606"/>
      <c r="TWH4" s="606"/>
      <c r="TWI4" s="606"/>
      <c r="TWJ4" s="606"/>
      <c r="TWK4" s="606"/>
      <c r="TWL4" s="606"/>
      <c r="TWM4" s="606"/>
      <c r="TWN4" s="606"/>
      <c r="TWO4" s="606"/>
      <c r="TWP4" s="606"/>
      <c r="TWQ4" s="606"/>
      <c r="TWR4" s="606"/>
      <c r="TWS4" s="606"/>
      <c r="TWT4" s="606"/>
      <c r="TWU4" s="606"/>
      <c r="TWV4" s="606"/>
      <c r="TWW4" s="606"/>
      <c r="TWX4" s="606"/>
      <c r="TWY4" s="606"/>
      <c r="TWZ4" s="606"/>
      <c r="TXA4" s="606"/>
      <c r="TXB4" s="606"/>
      <c r="TXC4" s="606"/>
      <c r="TXD4" s="606"/>
      <c r="TXE4" s="606"/>
      <c r="TXF4" s="606"/>
      <c r="TXG4" s="606"/>
      <c r="TXH4" s="606"/>
      <c r="TXI4" s="606"/>
      <c r="TXJ4" s="606"/>
      <c r="TXK4" s="606"/>
      <c r="TXL4" s="606"/>
      <c r="TXM4" s="606"/>
      <c r="TXN4" s="606"/>
      <c r="TXO4" s="606"/>
      <c r="TXP4" s="606"/>
      <c r="TXQ4" s="606"/>
      <c r="TXR4" s="606"/>
      <c r="TXS4" s="606"/>
      <c r="TXT4" s="606"/>
      <c r="TXU4" s="606"/>
      <c r="TXV4" s="606"/>
      <c r="TXW4" s="606"/>
      <c r="TXX4" s="606"/>
      <c r="TXY4" s="606"/>
      <c r="TXZ4" s="606"/>
      <c r="TYA4" s="606"/>
      <c r="TYB4" s="606"/>
      <c r="TYC4" s="606"/>
      <c r="TYD4" s="606"/>
      <c r="TYE4" s="606"/>
      <c r="TYF4" s="606"/>
      <c r="TYG4" s="606"/>
      <c r="TYH4" s="606"/>
      <c r="TYI4" s="606"/>
      <c r="TYJ4" s="606"/>
      <c r="TYK4" s="606"/>
      <c r="TYL4" s="606"/>
      <c r="TYM4" s="606"/>
      <c r="TYN4" s="606"/>
      <c r="TYO4" s="606"/>
      <c r="TYP4" s="606"/>
      <c r="TYQ4" s="606"/>
      <c r="TYR4" s="606"/>
      <c r="TYS4" s="606"/>
      <c r="TYT4" s="606"/>
      <c r="TYU4" s="606"/>
      <c r="TYV4" s="606"/>
      <c r="TYW4" s="606"/>
      <c r="TYX4" s="606"/>
      <c r="TYY4" s="606"/>
      <c r="TYZ4" s="606"/>
      <c r="TZA4" s="606"/>
      <c r="TZB4" s="606"/>
      <c r="TZC4" s="606"/>
      <c r="TZD4" s="606"/>
      <c r="TZE4" s="606"/>
      <c r="TZF4" s="606"/>
      <c r="TZG4" s="606"/>
      <c r="TZH4" s="606"/>
      <c r="TZI4" s="606"/>
      <c r="TZJ4" s="606"/>
      <c r="TZK4" s="606"/>
      <c r="TZL4" s="606"/>
      <c r="TZM4" s="606"/>
      <c r="TZN4" s="606"/>
      <c r="TZO4" s="606"/>
      <c r="TZP4" s="606"/>
      <c r="TZQ4" s="606"/>
      <c r="TZR4" s="606"/>
      <c r="TZS4" s="606"/>
      <c r="TZT4" s="606"/>
      <c r="TZU4" s="606"/>
      <c r="TZV4" s="606"/>
      <c r="TZW4" s="606"/>
      <c r="TZX4" s="606"/>
      <c r="TZY4" s="606"/>
      <c r="TZZ4" s="606"/>
      <c r="UAA4" s="606"/>
      <c r="UAB4" s="606"/>
      <c r="UAC4" s="606"/>
      <c r="UAD4" s="606"/>
      <c r="UAE4" s="606"/>
      <c r="UAF4" s="606"/>
      <c r="UAG4" s="606"/>
      <c r="UAH4" s="606"/>
      <c r="UAI4" s="606"/>
      <c r="UAJ4" s="606"/>
      <c r="UAK4" s="606"/>
      <c r="UAL4" s="606"/>
      <c r="UAM4" s="606"/>
      <c r="UAN4" s="606"/>
      <c r="UAO4" s="606"/>
      <c r="UAP4" s="606"/>
      <c r="UAQ4" s="606"/>
      <c r="UAR4" s="606"/>
      <c r="UAS4" s="606"/>
      <c r="UAT4" s="606"/>
      <c r="UAU4" s="606"/>
      <c r="UAV4" s="606"/>
      <c r="UAW4" s="606"/>
      <c r="UAX4" s="606"/>
      <c r="UAY4" s="606"/>
      <c r="UAZ4" s="606"/>
      <c r="UBA4" s="606"/>
      <c r="UBB4" s="606"/>
      <c r="UBC4" s="606"/>
      <c r="UBD4" s="606"/>
      <c r="UBE4" s="606"/>
      <c r="UBF4" s="606"/>
      <c r="UBG4" s="606"/>
      <c r="UBH4" s="606"/>
      <c r="UBI4" s="606"/>
      <c r="UBJ4" s="606"/>
      <c r="UBK4" s="606"/>
      <c r="UBL4" s="606"/>
      <c r="UBM4" s="606"/>
      <c r="UBN4" s="606"/>
      <c r="UBO4" s="606"/>
      <c r="UBP4" s="606"/>
      <c r="UBQ4" s="606"/>
      <c r="UBR4" s="606"/>
      <c r="UBS4" s="606"/>
      <c r="UBT4" s="606"/>
      <c r="UBU4" s="606"/>
      <c r="UBV4" s="606"/>
      <c r="UBW4" s="606"/>
      <c r="UBX4" s="606"/>
      <c r="UBY4" s="606"/>
      <c r="UBZ4" s="606"/>
      <c r="UCA4" s="606"/>
      <c r="UCB4" s="606"/>
      <c r="UCC4" s="606"/>
      <c r="UCD4" s="606"/>
      <c r="UCE4" s="606"/>
      <c r="UCF4" s="606"/>
      <c r="UCG4" s="606"/>
      <c r="UCH4" s="606"/>
      <c r="UCI4" s="606"/>
      <c r="UCJ4" s="606"/>
      <c r="UCK4" s="606"/>
      <c r="UCL4" s="606"/>
      <c r="UCM4" s="606"/>
      <c r="UCN4" s="606"/>
      <c r="UCO4" s="606"/>
      <c r="UCP4" s="606"/>
      <c r="UCQ4" s="606"/>
      <c r="UCR4" s="606"/>
      <c r="UCS4" s="606"/>
      <c r="UCT4" s="606"/>
      <c r="UCU4" s="606"/>
      <c r="UCV4" s="606"/>
      <c r="UCW4" s="606"/>
      <c r="UCX4" s="606"/>
      <c r="UCY4" s="606"/>
      <c r="UCZ4" s="606"/>
      <c r="UDA4" s="606"/>
      <c r="UDB4" s="606"/>
      <c r="UDC4" s="606"/>
      <c r="UDD4" s="606"/>
      <c r="UDE4" s="606"/>
      <c r="UDF4" s="606"/>
      <c r="UDG4" s="606"/>
      <c r="UDH4" s="606"/>
      <c r="UDI4" s="606"/>
      <c r="UDJ4" s="606"/>
      <c r="UDK4" s="606"/>
      <c r="UDL4" s="606"/>
      <c r="UDM4" s="606"/>
      <c r="UDN4" s="606"/>
      <c r="UDO4" s="606"/>
      <c r="UDP4" s="606"/>
      <c r="UDQ4" s="606"/>
      <c r="UDR4" s="606"/>
      <c r="UDS4" s="606"/>
      <c r="UDT4" s="606"/>
      <c r="UDU4" s="606"/>
      <c r="UDV4" s="606"/>
      <c r="UDW4" s="606"/>
      <c r="UDX4" s="606"/>
      <c r="UDY4" s="606"/>
      <c r="UDZ4" s="606"/>
      <c r="UEA4" s="606"/>
      <c r="UEB4" s="606"/>
      <c r="UEC4" s="606"/>
      <c r="UED4" s="606"/>
      <c r="UEE4" s="606"/>
      <c r="UEF4" s="606"/>
      <c r="UEG4" s="606"/>
      <c r="UEH4" s="606"/>
      <c r="UEI4" s="606"/>
      <c r="UEJ4" s="606"/>
      <c r="UEK4" s="606"/>
      <c r="UEL4" s="606"/>
      <c r="UEM4" s="606"/>
      <c r="UEN4" s="606"/>
      <c r="UEO4" s="606"/>
      <c r="UEP4" s="606"/>
      <c r="UEQ4" s="606"/>
      <c r="UER4" s="606"/>
      <c r="UES4" s="606"/>
      <c r="UET4" s="606"/>
      <c r="UEU4" s="606"/>
      <c r="UEV4" s="606"/>
      <c r="UEW4" s="606"/>
      <c r="UEX4" s="606"/>
      <c r="UEY4" s="606"/>
      <c r="UEZ4" s="606"/>
      <c r="UFA4" s="606"/>
      <c r="UFB4" s="606"/>
      <c r="UFC4" s="606"/>
      <c r="UFD4" s="606"/>
      <c r="UFE4" s="606"/>
      <c r="UFF4" s="606"/>
      <c r="UFG4" s="606"/>
      <c r="UFH4" s="606"/>
      <c r="UFI4" s="606"/>
      <c r="UFJ4" s="606"/>
      <c r="UFK4" s="606"/>
      <c r="UFL4" s="606"/>
      <c r="UFM4" s="606"/>
      <c r="UFN4" s="606"/>
      <c r="UFO4" s="606"/>
      <c r="UFP4" s="606"/>
      <c r="UFQ4" s="606"/>
      <c r="UFR4" s="606"/>
      <c r="UFS4" s="606"/>
      <c r="UFT4" s="606"/>
      <c r="UFU4" s="606"/>
      <c r="UFV4" s="606"/>
      <c r="UFW4" s="606"/>
      <c r="UFX4" s="606"/>
      <c r="UFY4" s="606"/>
      <c r="UFZ4" s="606"/>
      <c r="UGA4" s="606"/>
      <c r="UGB4" s="606"/>
      <c r="UGC4" s="606"/>
      <c r="UGD4" s="606"/>
      <c r="UGE4" s="606"/>
      <c r="UGF4" s="606"/>
      <c r="UGG4" s="606"/>
      <c r="UGH4" s="606"/>
      <c r="UGI4" s="606"/>
      <c r="UGJ4" s="606"/>
      <c r="UGK4" s="606"/>
      <c r="UGL4" s="606"/>
      <c r="UGM4" s="606"/>
      <c r="UGN4" s="606"/>
      <c r="UGO4" s="606"/>
      <c r="UGP4" s="606"/>
      <c r="UGQ4" s="606"/>
      <c r="UGR4" s="606"/>
      <c r="UGS4" s="606"/>
      <c r="UGT4" s="606"/>
      <c r="UGU4" s="606"/>
      <c r="UGV4" s="606"/>
      <c r="UGW4" s="606"/>
      <c r="UGX4" s="606"/>
      <c r="UGY4" s="606"/>
      <c r="UGZ4" s="606"/>
      <c r="UHA4" s="606"/>
      <c r="UHB4" s="606"/>
      <c r="UHC4" s="606"/>
      <c r="UHD4" s="606"/>
      <c r="UHE4" s="606"/>
      <c r="UHF4" s="606"/>
      <c r="UHG4" s="606"/>
      <c r="UHH4" s="606"/>
      <c r="UHI4" s="606"/>
      <c r="UHJ4" s="606"/>
      <c r="UHK4" s="606"/>
      <c r="UHL4" s="606"/>
      <c r="UHM4" s="606"/>
      <c r="UHN4" s="606"/>
      <c r="UHO4" s="606"/>
      <c r="UHP4" s="606"/>
      <c r="UHQ4" s="606"/>
      <c r="UHR4" s="606"/>
      <c r="UHS4" s="606"/>
      <c r="UHT4" s="606"/>
      <c r="UHU4" s="606"/>
      <c r="UHV4" s="606"/>
      <c r="UHW4" s="606"/>
      <c r="UHX4" s="606"/>
      <c r="UHY4" s="606"/>
      <c r="UHZ4" s="606"/>
      <c r="UIA4" s="606"/>
      <c r="UIB4" s="606"/>
      <c r="UIC4" s="606"/>
      <c r="UID4" s="606"/>
      <c r="UIE4" s="606"/>
      <c r="UIF4" s="606"/>
      <c r="UIG4" s="606"/>
      <c r="UIH4" s="606"/>
      <c r="UII4" s="606"/>
      <c r="UIJ4" s="606"/>
      <c r="UIK4" s="606"/>
      <c r="UIL4" s="606"/>
      <c r="UIM4" s="606"/>
      <c r="UIN4" s="606"/>
      <c r="UIO4" s="606"/>
      <c r="UIP4" s="606"/>
      <c r="UIQ4" s="606"/>
      <c r="UIR4" s="606"/>
      <c r="UIS4" s="606"/>
      <c r="UIT4" s="606"/>
      <c r="UIU4" s="606"/>
      <c r="UIV4" s="606"/>
      <c r="UIW4" s="606"/>
      <c r="UIX4" s="606"/>
      <c r="UIY4" s="606"/>
      <c r="UIZ4" s="606"/>
      <c r="UJA4" s="606"/>
      <c r="UJB4" s="606"/>
      <c r="UJC4" s="606"/>
      <c r="UJD4" s="606"/>
      <c r="UJE4" s="606"/>
      <c r="UJF4" s="606"/>
      <c r="UJG4" s="606"/>
      <c r="UJH4" s="606"/>
      <c r="UJI4" s="606"/>
      <c r="UJJ4" s="606"/>
      <c r="UJK4" s="606"/>
      <c r="UJL4" s="606"/>
      <c r="UJM4" s="606"/>
      <c r="UJN4" s="606"/>
      <c r="UJO4" s="606"/>
      <c r="UJP4" s="606"/>
      <c r="UJQ4" s="606"/>
      <c r="UJR4" s="606"/>
      <c r="UJS4" s="606"/>
      <c r="UJT4" s="606"/>
      <c r="UJU4" s="606"/>
      <c r="UJV4" s="606"/>
      <c r="UJW4" s="606"/>
      <c r="UJX4" s="606"/>
      <c r="UJY4" s="606"/>
      <c r="UJZ4" s="606"/>
      <c r="UKA4" s="606"/>
      <c r="UKB4" s="606"/>
      <c r="UKC4" s="606"/>
      <c r="UKD4" s="606"/>
      <c r="UKE4" s="606"/>
      <c r="UKF4" s="606"/>
      <c r="UKG4" s="606"/>
      <c r="UKH4" s="606"/>
      <c r="UKI4" s="606"/>
      <c r="UKJ4" s="606"/>
      <c r="UKK4" s="606"/>
      <c r="UKL4" s="606"/>
      <c r="UKM4" s="606"/>
      <c r="UKN4" s="606"/>
      <c r="UKO4" s="606"/>
      <c r="UKP4" s="606"/>
      <c r="UKQ4" s="606"/>
      <c r="UKR4" s="606"/>
      <c r="UKS4" s="606"/>
      <c r="UKT4" s="606"/>
      <c r="UKU4" s="606"/>
      <c r="UKV4" s="606"/>
      <c r="UKW4" s="606"/>
      <c r="UKX4" s="606"/>
      <c r="UKY4" s="606"/>
      <c r="UKZ4" s="606"/>
      <c r="ULA4" s="606"/>
      <c r="ULB4" s="606"/>
      <c r="ULC4" s="606"/>
      <c r="ULD4" s="606"/>
      <c r="ULE4" s="606"/>
      <c r="ULF4" s="606"/>
      <c r="ULG4" s="606"/>
      <c r="ULH4" s="606"/>
      <c r="ULI4" s="606"/>
      <c r="ULJ4" s="606"/>
      <c r="ULK4" s="606"/>
      <c r="ULL4" s="606"/>
      <c r="ULM4" s="606"/>
      <c r="ULN4" s="606"/>
      <c r="ULO4" s="606"/>
      <c r="ULP4" s="606"/>
      <c r="ULQ4" s="606"/>
      <c r="ULR4" s="606"/>
      <c r="ULS4" s="606"/>
      <c r="ULT4" s="606"/>
      <c r="ULU4" s="606"/>
      <c r="ULV4" s="606"/>
      <c r="ULW4" s="606"/>
      <c r="ULX4" s="606"/>
      <c r="ULY4" s="606"/>
      <c r="ULZ4" s="606"/>
      <c r="UMA4" s="606"/>
      <c r="UMB4" s="606"/>
      <c r="UMC4" s="606"/>
      <c r="UMD4" s="606"/>
      <c r="UME4" s="606"/>
      <c r="UMF4" s="606"/>
      <c r="UMG4" s="606"/>
      <c r="UMH4" s="606"/>
      <c r="UMI4" s="606"/>
      <c r="UMJ4" s="606"/>
      <c r="UMK4" s="606"/>
      <c r="UML4" s="606"/>
      <c r="UMM4" s="606"/>
      <c r="UMN4" s="606"/>
      <c r="UMO4" s="606"/>
      <c r="UMP4" s="606"/>
      <c r="UMQ4" s="606"/>
      <c r="UMR4" s="606"/>
      <c r="UMS4" s="606"/>
      <c r="UMT4" s="606"/>
      <c r="UMU4" s="606"/>
      <c r="UMV4" s="606"/>
      <c r="UMW4" s="606"/>
      <c r="UMX4" s="606"/>
      <c r="UMY4" s="606"/>
      <c r="UMZ4" s="606"/>
      <c r="UNA4" s="606"/>
      <c r="UNB4" s="606"/>
      <c r="UNC4" s="606"/>
      <c r="UND4" s="606"/>
      <c r="UNE4" s="606"/>
      <c r="UNF4" s="606"/>
      <c r="UNG4" s="606"/>
      <c r="UNH4" s="606"/>
      <c r="UNI4" s="606"/>
      <c r="UNJ4" s="606"/>
      <c r="UNK4" s="606"/>
      <c r="UNL4" s="606"/>
      <c r="UNM4" s="606"/>
      <c r="UNN4" s="606"/>
      <c r="UNO4" s="606"/>
      <c r="UNP4" s="606"/>
      <c r="UNQ4" s="606"/>
      <c r="UNR4" s="606"/>
      <c r="UNS4" s="606"/>
      <c r="UNT4" s="606"/>
      <c r="UNU4" s="606"/>
      <c r="UNV4" s="606"/>
      <c r="UNW4" s="606"/>
      <c r="UNX4" s="606"/>
      <c r="UNY4" s="606"/>
      <c r="UNZ4" s="606"/>
      <c r="UOA4" s="606"/>
      <c r="UOB4" s="606"/>
      <c r="UOC4" s="606"/>
      <c r="UOD4" s="606"/>
      <c r="UOE4" s="606"/>
      <c r="UOF4" s="606"/>
      <c r="UOG4" s="606"/>
      <c r="UOH4" s="606"/>
      <c r="UOI4" s="606"/>
      <c r="UOJ4" s="606"/>
      <c r="UOK4" s="606"/>
      <c r="UOL4" s="606"/>
      <c r="UOM4" s="606"/>
      <c r="UON4" s="606"/>
      <c r="UOO4" s="606"/>
      <c r="UOP4" s="606"/>
      <c r="UOQ4" s="606"/>
      <c r="UOR4" s="606"/>
      <c r="UOS4" s="606"/>
      <c r="UOT4" s="606"/>
      <c r="UOU4" s="606"/>
      <c r="UOV4" s="606"/>
      <c r="UOW4" s="606"/>
      <c r="UOX4" s="606"/>
      <c r="UOY4" s="606"/>
      <c r="UOZ4" s="606"/>
      <c r="UPA4" s="606"/>
      <c r="UPB4" s="606"/>
      <c r="UPC4" s="606"/>
      <c r="UPD4" s="606"/>
      <c r="UPE4" s="606"/>
      <c r="UPF4" s="606"/>
      <c r="UPG4" s="606"/>
      <c r="UPH4" s="606"/>
      <c r="UPI4" s="606"/>
      <c r="UPJ4" s="606"/>
      <c r="UPK4" s="606"/>
      <c r="UPL4" s="606"/>
      <c r="UPM4" s="606"/>
      <c r="UPN4" s="606"/>
      <c r="UPO4" s="606"/>
      <c r="UPP4" s="606"/>
      <c r="UPQ4" s="606"/>
      <c r="UPR4" s="606"/>
      <c r="UPS4" s="606"/>
      <c r="UPT4" s="606"/>
      <c r="UPU4" s="606"/>
      <c r="UPV4" s="606"/>
      <c r="UPW4" s="606"/>
      <c r="UPX4" s="606"/>
      <c r="UPY4" s="606"/>
      <c r="UPZ4" s="606"/>
      <c r="UQA4" s="606"/>
      <c r="UQB4" s="606"/>
      <c r="UQC4" s="606"/>
      <c r="UQD4" s="606"/>
      <c r="UQE4" s="606"/>
      <c r="UQF4" s="606"/>
      <c r="UQG4" s="606"/>
      <c r="UQH4" s="606"/>
      <c r="UQI4" s="606"/>
      <c r="UQJ4" s="606"/>
      <c r="UQK4" s="606"/>
      <c r="UQL4" s="606"/>
      <c r="UQM4" s="606"/>
      <c r="UQN4" s="606"/>
      <c r="UQO4" s="606"/>
      <c r="UQP4" s="606"/>
      <c r="UQQ4" s="606"/>
      <c r="UQR4" s="606"/>
      <c r="UQS4" s="606"/>
      <c r="UQT4" s="606"/>
      <c r="UQU4" s="606"/>
      <c r="UQV4" s="606"/>
      <c r="UQW4" s="606"/>
      <c r="UQX4" s="606"/>
      <c r="UQY4" s="606"/>
      <c r="UQZ4" s="606"/>
      <c r="URA4" s="606"/>
      <c r="URB4" s="606"/>
      <c r="URC4" s="606"/>
      <c r="URD4" s="606"/>
      <c r="URE4" s="606"/>
      <c r="URF4" s="606"/>
      <c r="URG4" s="606"/>
      <c r="URH4" s="606"/>
      <c r="URI4" s="606"/>
      <c r="URJ4" s="606"/>
      <c r="URK4" s="606"/>
      <c r="URL4" s="606"/>
      <c r="URM4" s="606"/>
      <c r="URN4" s="606"/>
      <c r="URO4" s="606"/>
      <c r="URP4" s="606"/>
      <c r="URQ4" s="606"/>
      <c r="URR4" s="606"/>
      <c r="URS4" s="606"/>
      <c r="URT4" s="606"/>
      <c r="URU4" s="606"/>
      <c r="URV4" s="606"/>
      <c r="URW4" s="606"/>
      <c r="URX4" s="606"/>
      <c r="URY4" s="606"/>
      <c r="URZ4" s="606"/>
      <c r="USA4" s="606"/>
      <c r="USB4" s="606"/>
      <c r="USC4" s="606"/>
      <c r="USD4" s="606"/>
      <c r="USE4" s="606"/>
      <c r="USF4" s="606"/>
      <c r="USG4" s="606"/>
      <c r="USH4" s="606"/>
      <c r="USI4" s="606"/>
      <c r="USJ4" s="606"/>
      <c r="USK4" s="606"/>
      <c r="USL4" s="606"/>
      <c r="USM4" s="606"/>
      <c r="USN4" s="606"/>
      <c r="USO4" s="606"/>
      <c r="USP4" s="606"/>
      <c r="USQ4" s="606"/>
      <c r="USR4" s="606"/>
      <c r="USS4" s="606"/>
      <c r="UST4" s="606"/>
      <c r="USU4" s="606"/>
      <c r="USV4" s="606"/>
      <c r="USW4" s="606"/>
      <c r="USX4" s="606"/>
      <c r="USY4" s="606"/>
      <c r="USZ4" s="606"/>
      <c r="UTA4" s="606"/>
      <c r="UTB4" s="606"/>
      <c r="UTC4" s="606"/>
      <c r="UTD4" s="606"/>
      <c r="UTE4" s="606"/>
      <c r="UTF4" s="606"/>
      <c r="UTG4" s="606"/>
      <c r="UTH4" s="606"/>
      <c r="UTI4" s="606"/>
      <c r="UTJ4" s="606"/>
      <c r="UTK4" s="606"/>
      <c r="UTL4" s="606"/>
      <c r="UTM4" s="606"/>
      <c r="UTN4" s="606"/>
      <c r="UTO4" s="606"/>
      <c r="UTP4" s="606"/>
      <c r="UTQ4" s="606"/>
      <c r="UTR4" s="606"/>
      <c r="UTS4" s="606"/>
      <c r="UTT4" s="606"/>
      <c r="UTU4" s="606"/>
      <c r="UTV4" s="606"/>
      <c r="UTW4" s="606"/>
      <c r="UTX4" s="606"/>
      <c r="UTY4" s="606"/>
      <c r="UTZ4" s="606"/>
      <c r="UUA4" s="606"/>
      <c r="UUB4" s="606"/>
      <c r="UUC4" s="606"/>
      <c r="UUD4" s="606"/>
      <c r="UUE4" s="606"/>
      <c r="UUF4" s="606"/>
      <c r="UUG4" s="606"/>
      <c r="UUH4" s="606"/>
      <c r="UUI4" s="606"/>
      <c r="UUJ4" s="606"/>
      <c r="UUK4" s="606"/>
      <c r="UUL4" s="606"/>
      <c r="UUM4" s="606"/>
      <c r="UUN4" s="606"/>
      <c r="UUO4" s="606"/>
      <c r="UUP4" s="606"/>
      <c r="UUQ4" s="606"/>
      <c r="UUR4" s="606"/>
      <c r="UUS4" s="606"/>
      <c r="UUT4" s="606"/>
      <c r="UUU4" s="606"/>
      <c r="UUV4" s="606"/>
      <c r="UUW4" s="606"/>
      <c r="UUX4" s="606"/>
      <c r="UUY4" s="606"/>
      <c r="UUZ4" s="606"/>
      <c r="UVA4" s="606"/>
      <c r="UVB4" s="606"/>
      <c r="UVC4" s="606"/>
      <c r="UVD4" s="606"/>
      <c r="UVE4" s="606"/>
      <c r="UVF4" s="606"/>
      <c r="UVG4" s="606"/>
      <c r="UVH4" s="606"/>
      <c r="UVI4" s="606"/>
      <c r="UVJ4" s="606"/>
      <c r="UVK4" s="606"/>
      <c r="UVL4" s="606"/>
      <c r="UVM4" s="606"/>
      <c r="UVN4" s="606"/>
      <c r="UVO4" s="606"/>
      <c r="UVP4" s="606"/>
      <c r="UVQ4" s="606"/>
      <c r="UVR4" s="606"/>
      <c r="UVS4" s="606"/>
      <c r="UVT4" s="606"/>
      <c r="UVU4" s="606"/>
      <c r="UVV4" s="606"/>
      <c r="UVW4" s="606"/>
      <c r="UVX4" s="606"/>
      <c r="UVY4" s="606"/>
      <c r="UVZ4" s="606"/>
      <c r="UWA4" s="606"/>
      <c r="UWB4" s="606"/>
      <c r="UWC4" s="606"/>
      <c r="UWD4" s="606"/>
      <c r="UWE4" s="606"/>
      <c r="UWF4" s="606"/>
      <c r="UWG4" s="606"/>
      <c r="UWH4" s="606"/>
      <c r="UWI4" s="606"/>
      <c r="UWJ4" s="606"/>
      <c r="UWK4" s="606"/>
      <c r="UWL4" s="606"/>
      <c r="UWM4" s="606"/>
      <c r="UWN4" s="606"/>
      <c r="UWO4" s="606"/>
      <c r="UWP4" s="606"/>
      <c r="UWQ4" s="606"/>
      <c r="UWR4" s="606"/>
      <c r="UWS4" s="606"/>
      <c r="UWT4" s="606"/>
      <c r="UWU4" s="606"/>
      <c r="UWV4" s="606"/>
      <c r="UWW4" s="606"/>
      <c r="UWX4" s="606"/>
      <c r="UWY4" s="606"/>
      <c r="UWZ4" s="606"/>
      <c r="UXA4" s="606"/>
      <c r="UXB4" s="606"/>
      <c r="UXC4" s="606"/>
      <c r="UXD4" s="606"/>
      <c r="UXE4" s="606"/>
      <c r="UXF4" s="606"/>
      <c r="UXG4" s="606"/>
      <c r="UXH4" s="606"/>
      <c r="UXI4" s="606"/>
      <c r="UXJ4" s="606"/>
      <c r="UXK4" s="606"/>
      <c r="UXL4" s="606"/>
      <c r="UXM4" s="606"/>
      <c r="UXN4" s="606"/>
      <c r="UXO4" s="606"/>
      <c r="UXP4" s="606"/>
      <c r="UXQ4" s="606"/>
      <c r="UXR4" s="606"/>
      <c r="UXS4" s="606"/>
      <c r="UXT4" s="606"/>
      <c r="UXU4" s="606"/>
      <c r="UXV4" s="606"/>
      <c r="UXW4" s="606"/>
      <c r="UXX4" s="606"/>
      <c r="UXY4" s="606"/>
      <c r="UXZ4" s="606"/>
      <c r="UYA4" s="606"/>
      <c r="UYB4" s="606"/>
      <c r="UYC4" s="606"/>
      <c r="UYD4" s="606"/>
      <c r="UYE4" s="606"/>
      <c r="UYF4" s="606"/>
      <c r="UYG4" s="606"/>
      <c r="UYH4" s="606"/>
      <c r="UYI4" s="606"/>
      <c r="UYJ4" s="606"/>
      <c r="UYK4" s="606"/>
      <c r="UYL4" s="606"/>
      <c r="UYM4" s="606"/>
      <c r="UYN4" s="606"/>
      <c r="UYO4" s="606"/>
      <c r="UYP4" s="606"/>
      <c r="UYQ4" s="606"/>
      <c r="UYR4" s="606"/>
      <c r="UYS4" s="606"/>
      <c r="UYT4" s="606"/>
      <c r="UYU4" s="606"/>
      <c r="UYV4" s="606"/>
      <c r="UYW4" s="606"/>
      <c r="UYX4" s="606"/>
      <c r="UYY4" s="606"/>
      <c r="UYZ4" s="606"/>
      <c r="UZA4" s="606"/>
      <c r="UZB4" s="606"/>
      <c r="UZC4" s="606"/>
      <c r="UZD4" s="606"/>
      <c r="UZE4" s="606"/>
      <c r="UZF4" s="606"/>
      <c r="UZG4" s="606"/>
      <c r="UZH4" s="606"/>
      <c r="UZI4" s="606"/>
      <c r="UZJ4" s="606"/>
      <c r="UZK4" s="606"/>
      <c r="UZL4" s="606"/>
      <c r="UZM4" s="606"/>
      <c r="UZN4" s="606"/>
      <c r="UZO4" s="606"/>
      <c r="UZP4" s="606"/>
      <c r="UZQ4" s="606"/>
      <c r="UZR4" s="606"/>
      <c r="UZS4" s="606"/>
      <c r="UZT4" s="606"/>
      <c r="UZU4" s="606"/>
      <c r="UZV4" s="606"/>
      <c r="UZW4" s="606"/>
      <c r="UZX4" s="606"/>
      <c r="UZY4" s="606"/>
      <c r="UZZ4" s="606"/>
      <c r="VAA4" s="606"/>
      <c r="VAB4" s="606"/>
      <c r="VAC4" s="606"/>
      <c r="VAD4" s="606"/>
      <c r="VAE4" s="606"/>
      <c r="VAF4" s="606"/>
      <c r="VAG4" s="606"/>
      <c r="VAH4" s="606"/>
      <c r="VAI4" s="606"/>
      <c r="VAJ4" s="606"/>
      <c r="VAK4" s="606"/>
      <c r="VAL4" s="606"/>
      <c r="VAM4" s="606"/>
      <c r="VAN4" s="606"/>
      <c r="VAO4" s="606"/>
      <c r="VAP4" s="606"/>
      <c r="VAQ4" s="606"/>
      <c r="VAR4" s="606"/>
      <c r="VAS4" s="606"/>
      <c r="VAT4" s="606"/>
      <c r="VAU4" s="606"/>
      <c r="VAV4" s="606"/>
      <c r="VAW4" s="606"/>
      <c r="VAX4" s="606"/>
      <c r="VAY4" s="606"/>
      <c r="VAZ4" s="606"/>
      <c r="VBA4" s="606"/>
      <c r="VBB4" s="606"/>
      <c r="VBC4" s="606"/>
      <c r="VBD4" s="606"/>
      <c r="VBE4" s="606"/>
      <c r="VBF4" s="606"/>
      <c r="VBG4" s="606"/>
      <c r="VBH4" s="606"/>
      <c r="VBI4" s="606"/>
      <c r="VBJ4" s="606"/>
      <c r="VBK4" s="606"/>
      <c r="VBL4" s="606"/>
      <c r="VBM4" s="606"/>
      <c r="VBN4" s="606"/>
      <c r="VBO4" s="606"/>
      <c r="VBP4" s="606"/>
      <c r="VBQ4" s="606"/>
      <c r="VBR4" s="606"/>
      <c r="VBS4" s="606"/>
      <c r="VBT4" s="606"/>
      <c r="VBU4" s="606"/>
      <c r="VBV4" s="606"/>
      <c r="VBW4" s="606"/>
      <c r="VBX4" s="606"/>
      <c r="VBY4" s="606"/>
      <c r="VBZ4" s="606"/>
      <c r="VCA4" s="606"/>
      <c r="VCB4" s="606"/>
      <c r="VCC4" s="606"/>
      <c r="VCD4" s="606"/>
      <c r="VCE4" s="606"/>
      <c r="VCF4" s="606"/>
      <c r="VCG4" s="606"/>
      <c r="VCH4" s="606"/>
      <c r="VCI4" s="606"/>
      <c r="VCJ4" s="606"/>
      <c r="VCK4" s="606"/>
      <c r="VCL4" s="606"/>
      <c r="VCM4" s="606"/>
      <c r="VCN4" s="606"/>
      <c r="VCO4" s="606"/>
      <c r="VCP4" s="606"/>
      <c r="VCQ4" s="606"/>
      <c r="VCR4" s="606"/>
      <c r="VCS4" s="606"/>
      <c r="VCT4" s="606"/>
      <c r="VCU4" s="606"/>
      <c r="VCV4" s="606"/>
      <c r="VCW4" s="606"/>
      <c r="VCX4" s="606"/>
      <c r="VCY4" s="606"/>
      <c r="VCZ4" s="606"/>
      <c r="VDA4" s="606"/>
      <c r="VDB4" s="606"/>
      <c r="VDC4" s="606"/>
      <c r="VDD4" s="606"/>
      <c r="VDE4" s="606"/>
      <c r="VDF4" s="606"/>
      <c r="VDG4" s="606"/>
      <c r="VDH4" s="606"/>
      <c r="VDI4" s="606"/>
      <c r="VDJ4" s="606"/>
      <c r="VDK4" s="606"/>
      <c r="VDL4" s="606"/>
      <c r="VDM4" s="606"/>
      <c r="VDN4" s="606"/>
      <c r="VDO4" s="606"/>
      <c r="VDP4" s="606"/>
      <c r="VDQ4" s="606"/>
      <c r="VDR4" s="606"/>
      <c r="VDS4" s="606"/>
      <c r="VDT4" s="606"/>
      <c r="VDU4" s="606"/>
      <c r="VDV4" s="606"/>
      <c r="VDW4" s="606"/>
      <c r="VDX4" s="606"/>
      <c r="VDY4" s="606"/>
      <c r="VDZ4" s="606"/>
      <c r="VEA4" s="606"/>
      <c r="VEB4" s="606"/>
      <c r="VEC4" s="606"/>
      <c r="VED4" s="606"/>
      <c r="VEE4" s="606"/>
      <c r="VEF4" s="606"/>
      <c r="VEG4" s="606"/>
      <c r="VEH4" s="606"/>
      <c r="VEI4" s="606"/>
      <c r="VEJ4" s="606"/>
      <c r="VEK4" s="606"/>
      <c r="VEL4" s="606"/>
      <c r="VEM4" s="606"/>
      <c r="VEN4" s="606"/>
      <c r="VEO4" s="606"/>
      <c r="VEP4" s="606"/>
      <c r="VEQ4" s="606"/>
      <c r="VER4" s="606"/>
      <c r="VES4" s="606"/>
      <c r="VET4" s="606"/>
      <c r="VEU4" s="606"/>
      <c r="VEV4" s="606"/>
      <c r="VEW4" s="606"/>
      <c r="VEX4" s="606"/>
      <c r="VEY4" s="606"/>
      <c r="VEZ4" s="606"/>
      <c r="VFA4" s="606"/>
      <c r="VFB4" s="606"/>
      <c r="VFC4" s="606"/>
      <c r="VFD4" s="606"/>
      <c r="VFE4" s="606"/>
      <c r="VFF4" s="606"/>
      <c r="VFG4" s="606"/>
      <c r="VFH4" s="606"/>
      <c r="VFI4" s="606"/>
      <c r="VFJ4" s="606"/>
      <c r="VFK4" s="606"/>
      <c r="VFL4" s="606"/>
      <c r="VFM4" s="606"/>
      <c r="VFN4" s="606"/>
      <c r="VFO4" s="606"/>
      <c r="VFP4" s="606"/>
      <c r="VFQ4" s="606"/>
      <c r="VFR4" s="606"/>
      <c r="VFS4" s="606"/>
      <c r="VFT4" s="606"/>
      <c r="VFU4" s="606"/>
      <c r="VFV4" s="606"/>
      <c r="VFW4" s="606"/>
      <c r="VFX4" s="606"/>
      <c r="VFY4" s="606"/>
      <c r="VFZ4" s="606"/>
      <c r="VGA4" s="606"/>
      <c r="VGB4" s="606"/>
      <c r="VGC4" s="606"/>
      <c r="VGD4" s="606"/>
      <c r="VGE4" s="606"/>
      <c r="VGF4" s="606"/>
      <c r="VGG4" s="606"/>
      <c r="VGH4" s="606"/>
      <c r="VGI4" s="606"/>
      <c r="VGJ4" s="606"/>
      <c r="VGK4" s="606"/>
      <c r="VGL4" s="606"/>
      <c r="VGM4" s="606"/>
      <c r="VGN4" s="606"/>
      <c r="VGO4" s="606"/>
      <c r="VGP4" s="606"/>
      <c r="VGQ4" s="606"/>
      <c r="VGR4" s="606"/>
      <c r="VGS4" s="606"/>
      <c r="VGT4" s="606"/>
      <c r="VGU4" s="606"/>
      <c r="VGV4" s="606"/>
      <c r="VGW4" s="606"/>
      <c r="VGX4" s="606"/>
      <c r="VGY4" s="606"/>
      <c r="VGZ4" s="606"/>
      <c r="VHA4" s="606"/>
      <c r="VHB4" s="606"/>
      <c r="VHC4" s="606"/>
      <c r="VHD4" s="606"/>
      <c r="VHE4" s="606"/>
      <c r="VHF4" s="606"/>
      <c r="VHG4" s="606"/>
      <c r="VHH4" s="606"/>
      <c r="VHI4" s="606"/>
      <c r="VHJ4" s="606"/>
      <c r="VHK4" s="606"/>
      <c r="VHL4" s="606"/>
      <c r="VHM4" s="606"/>
      <c r="VHN4" s="606"/>
      <c r="VHO4" s="606"/>
      <c r="VHP4" s="606"/>
      <c r="VHQ4" s="606"/>
      <c r="VHR4" s="606"/>
      <c r="VHS4" s="606"/>
      <c r="VHT4" s="606"/>
      <c r="VHU4" s="606"/>
      <c r="VHV4" s="606"/>
      <c r="VHW4" s="606"/>
      <c r="VHX4" s="606"/>
      <c r="VHY4" s="606"/>
      <c r="VHZ4" s="606"/>
      <c r="VIA4" s="606"/>
      <c r="VIB4" s="606"/>
      <c r="VIC4" s="606"/>
      <c r="VID4" s="606"/>
      <c r="VIE4" s="606"/>
      <c r="VIF4" s="606"/>
      <c r="VIG4" s="606"/>
      <c r="VIH4" s="606"/>
      <c r="VII4" s="606"/>
      <c r="VIJ4" s="606"/>
      <c r="VIK4" s="606"/>
      <c r="VIL4" s="606"/>
      <c r="VIM4" s="606"/>
      <c r="VIN4" s="606"/>
      <c r="VIO4" s="606"/>
      <c r="VIP4" s="606"/>
      <c r="VIQ4" s="606"/>
      <c r="VIR4" s="606"/>
      <c r="VIS4" s="606"/>
      <c r="VIT4" s="606"/>
      <c r="VIU4" s="606"/>
      <c r="VIV4" s="606"/>
      <c r="VIW4" s="606"/>
      <c r="VIX4" s="606"/>
      <c r="VIY4" s="606"/>
      <c r="VIZ4" s="606"/>
      <c r="VJA4" s="606"/>
      <c r="VJB4" s="606"/>
      <c r="VJC4" s="606"/>
      <c r="VJD4" s="606"/>
      <c r="VJE4" s="606"/>
      <c r="VJF4" s="606"/>
      <c r="VJG4" s="606"/>
      <c r="VJH4" s="606"/>
      <c r="VJI4" s="606"/>
      <c r="VJJ4" s="606"/>
      <c r="VJK4" s="606"/>
      <c r="VJL4" s="606"/>
      <c r="VJM4" s="606"/>
      <c r="VJN4" s="606"/>
      <c r="VJO4" s="606"/>
      <c r="VJP4" s="606"/>
      <c r="VJQ4" s="606"/>
      <c r="VJR4" s="606"/>
      <c r="VJS4" s="606"/>
      <c r="VJT4" s="606"/>
      <c r="VJU4" s="606"/>
      <c r="VJV4" s="606"/>
      <c r="VJW4" s="606"/>
      <c r="VJX4" s="606"/>
      <c r="VJY4" s="606"/>
      <c r="VJZ4" s="606"/>
      <c r="VKA4" s="606"/>
      <c r="VKB4" s="606"/>
      <c r="VKC4" s="606"/>
      <c r="VKD4" s="606"/>
      <c r="VKE4" s="606"/>
      <c r="VKF4" s="606"/>
      <c r="VKG4" s="606"/>
      <c r="VKH4" s="606"/>
      <c r="VKI4" s="606"/>
      <c r="VKJ4" s="606"/>
      <c r="VKK4" s="606"/>
      <c r="VKL4" s="606"/>
      <c r="VKM4" s="606"/>
      <c r="VKN4" s="606"/>
      <c r="VKO4" s="606"/>
      <c r="VKP4" s="606"/>
      <c r="VKQ4" s="606"/>
      <c r="VKR4" s="606"/>
      <c r="VKS4" s="606"/>
      <c r="VKT4" s="606"/>
      <c r="VKU4" s="606"/>
      <c r="VKV4" s="606"/>
      <c r="VKW4" s="606"/>
      <c r="VKX4" s="606"/>
      <c r="VKY4" s="606"/>
      <c r="VKZ4" s="606"/>
      <c r="VLA4" s="606"/>
      <c r="VLB4" s="606"/>
      <c r="VLC4" s="606"/>
      <c r="VLD4" s="606"/>
      <c r="VLE4" s="606"/>
      <c r="VLF4" s="606"/>
      <c r="VLG4" s="606"/>
      <c r="VLH4" s="606"/>
      <c r="VLI4" s="606"/>
      <c r="VLJ4" s="606"/>
      <c r="VLK4" s="606"/>
      <c r="VLL4" s="606"/>
      <c r="VLM4" s="606"/>
      <c r="VLN4" s="606"/>
      <c r="VLO4" s="606"/>
      <c r="VLP4" s="606"/>
      <c r="VLQ4" s="606"/>
      <c r="VLR4" s="606"/>
      <c r="VLS4" s="606"/>
      <c r="VLT4" s="606"/>
      <c r="VLU4" s="606"/>
      <c r="VLV4" s="606"/>
      <c r="VLW4" s="606"/>
      <c r="VLX4" s="606"/>
      <c r="VLY4" s="606"/>
      <c r="VLZ4" s="606"/>
      <c r="VMA4" s="606"/>
      <c r="VMB4" s="606"/>
      <c r="VMC4" s="606"/>
      <c r="VMD4" s="606"/>
      <c r="VME4" s="606"/>
      <c r="VMF4" s="606"/>
      <c r="VMG4" s="606"/>
      <c r="VMH4" s="606"/>
      <c r="VMI4" s="606"/>
      <c r="VMJ4" s="606"/>
      <c r="VMK4" s="606"/>
      <c r="VML4" s="606"/>
      <c r="VMM4" s="606"/>
      <c r="VMN4" s="606"/>
      <c r="VMO4" s="606"/>
      <c r="VMP4" s="606"/>
      <c r="VMQ4" s="606"/>
      <c r="VMR4" s="606"/>
      <c r="VMS4" s="606"/>
      <c r="VMT4" s="606"/>
      <c r="VMU4" s="606"/>
      <c r="VMV4" s="606"/>
      <c r="VMW4" s="606"/>
      <c r="VMX4" s="606"/>
      <c r="VMY4" s="606"/>
      <c r="VMZ4" s="606"/>
      <c r="VNA4" s="606"/>
      <c r="VNB4" s="606"/>
      <c r="VNC4" s="606"/>
      <c r="VND4" s="606"/>
      <c r="VNE4" s="606"/>
      <c r="VNF4" s="606"/>
      <c r="VNG4" s="606"/>
      <c r="VNH4" s="606"/>
      <c r="VNI4" s="606"/>
      <c r="VNJ4" s="606"/>
      <c r="VNK4" s="606"/>
      <c r="VNL4" s="606"/>
      <c r="VNM4" s="606"/>
      <c r="VNN4" s="606"/>
      <c r="VNO4" s="606"/>
      <c r="VNP4" s="606"/>
      <c r="VNQ4" s="606"/>
      <c r="VNR4" s="606"/>
      <c r="VNS4" s="606"/>
      <c r="VNT4" s="606"/>
      <c r="VNU4" s="606"/>
      <c r="VNV4" s="606"/>
      <c r="VNW4" s="606"/>
      <c r="VNX4" s="606"/>
      <c r="VNY4" s="606"/>
      <c r="VNZ4" s="606"/>
      <c r="VOA4" s="606"/>
      <c r="VOB4" s="606"/>
      <c r="VOC4" s="606"/>
      <c r="VOD4" s="606"/>
      <c r="VOE4" s="606"/>
      <c r="VOF4" s="606"/>
      <c r="VOG4" s="606"/>
      <c r="VOH4" s="606"/>
      <c r="VOI4" s="606"/>
      <c r="VOJ4" s="606"/>
      <c r="VOK4" s="606"/>
      <c r="VOL4" s="606"/>
      <c r="VOM4" s="606"/>
      <c r="VON4" s="606"/>
      <c r="VOO4" s="606"/>
      <c r="VOP4" s="606"/>
      <c r="VOQ4" s="606"/>
      <c r="VOR4" s="606"/>
      <c r="VOS4" s="606"/>
      <c r="VOT4" s="606"/>
      <c r="VOU4" s="606"/>
      <c r="VOV4" s="606"/>
      <c r="VOW4" s="606"/>
      <c r="VOX4" s="606"/>
      <c r="VOY4" s="606"/>
      <c r="VOZ4" s="606"/>
      <c r="VPA4" s="606"/>
      <c r="VPB4" s="606"/>
      <c r="VPC4" s="606"/>
      <c r="VPD4" s="606"/>
      <c r="VPE4" s="606"/>
      <c r="VPF4" s="606"/>
      <c r="VPG4" s="606"/>
      <c r="VPH4" s="606"/>
      <c r="VPI4" s="606"/>
      <c r="VPJ4" s="606"/>
      <c r="VPK4" s="606"/>
      <c r="VPL4" s="606"/>
      <c r="VPM4" s="606"/>
      <c r="VPN4" s="606"/>
      <c r="VPO4" s="606"/>
      <c r="VPP4" s="606"/>
      <c r="VPQ4" s="606"/>
      <c r="VPR4" s="606"/>
      <c r="VPS4" s="606"/>
      <c r="VPT4" s="606"/>
      <c r="VPU4" s="606"/>
      <c r="VPV4" s="606"/>
      <c r="VPW4" s="606"/>
      <c r="VPX4" s="606"/>
      <c r="VPY4" s="606"/>
      <c r="VPZ4" s="606"/>
      <c r="VQA4" s="606"/>
      <c r="VQB4" s="606"/>
      <c r="VQC4" s="606"/>
      <c r="VQD4" s="606"/>
      <c r="VQE4" s="606"/>
      <c r="VQF4" s="606"/>
      <c r="VQG4" s="606"/>
      <c r="VQH4" s="606"/>
      <c r="VQI4" s="606"/>
      <c r="VQJ4" s="606"/>
      <c r="VQK4" s="606"/>
      <c r="VQL4" s="606"/>
      <c r="VQM4" s="606"/>
      <c r="VQN4" s="606"/>
      <c r="VQO4" s="606"/>
      <c r="VQP4" s="606"/>
      <c r="VQQ4" s="606"/>
      <c r="VQR4" s="606"/>
      <c r="VQS4" s="606"/>
      <c r="VQT4" s="606"/>
      <c r="VQU4" s="606"/>
      <c r="VQV4" s="606"/>
      <c r="VQW4" s="606"/>
      <c r="VQX4" s="606"/>
      <c r="VQY4" s="606"/>
      <c r="VQZ4" s="606"/>
      <c r="VRA4" s="606"/>
      <c r="VRB4" s="606"/>
      <c r="VRC4" s="606"/>
      <c r="VRD4" s="606"/>
      <c r="VRE4" s="606"/>
      <c r="VRF4" s="606"/>
      <c r="VRG4" s="606"/>
      <c r="VRH4" s="606"/>
      <c r="VRI4" s="606"/>
      <c r="VRJ4" s="606"/>
      <c r="VRK4" s="606"/>
      <c r="VRL4" s="606"/>
      <c r="VRM4" s="606"/>
      <c r="VRN4" s="606"/>
      <c r="VRO4" s="606"/>
      <c r="VRP4" s="606"/>
      <c r="VRQ4" s="606"/>
      <c r="VRR4" s="606"/>
      <c r="VRS4" s="606"/>
      <c r="VRT4" s="606"/>
      <c r="VRU4" s="606"/>
      <c r="VRV4" s="606"/>
      <c r="VRW4" s="606"/>
      <c r="VRX4" s="606"/>
      <c r="VRY4" s="606"/>
      <c r="VRZ4" s="606"/>
      <c r="VSA4" s="606"/>
      <c r="VSB4" s="606"/>
      <c r="VSC4" s="606"/>
      <c r="VSD4" s="606"/>
      <c r="VSE4" s="606"/>
      <c r="VSF4" s="606"/>
      <c r="VSG4" s="606"/>
      <c r="VSH4" s="606"/>
      <c r="VSI4" s="606"/>
      <c r="VSJ4" s="606"/>
      <c r="VSK4" s="606"/>
      <c r="VSL4" s="606"/>
      <c r="VSM4" s="606"/>
      <c r="VSN4" s="606"/>
      <c r="VSO4" s="606"/>
      <c r="VSP4" s="606"/>
      <c r="VSQ4" s="606"/>
      <c r="VSR4" s="606"/>
      <c r="VSS4" s="606"/>
      <c r="VST4" s="606"/>
      <c r="VSU4" s="606"/>
      <c r="VSV4" s="606"/>
      <c r="VSW4" s="606"/>
      <c r="VSX4" s="606"/>
      <c r="VSY4" s="606"/>
      <c r="VSZ4" s="606"/>
      <c r="VTA4" s="606"/>
      <c r="VTB4" s="606"/>
      <c r="VTC4" s="606"/>
      <c r="VTD4" s="606"/>
      <c r="VTE4" s="606"/>
      <c r="VTF4" s="606"/>
      <c r="VTG4" s="606"/>
      <c r="VTH4" s="606"/>
      <c r="VTI4" s="606"/>
      <c r="VTJ4" s="606"/>
      <c r="VTK4" s="606"/>
      <c r="VTL4" s="606"/>
      <c r="VTM4" s="606"/>
      <c r="VTN4" s="606"/>
      <c r="VTO4" s="606"/>
      <c r="VTP4" s="606"/>
      <c r="VTQ4" s="606"/>
      <c r="VTR4" s="606"/>
      <c r="VTS4" s="606"/>
      <c r="VTT4" s="606"/>
      <c r="VTU4" s="606"/>
      <c r="VTV4" s="606"/>
      <c r="VTW4" s="606"/>
      <c r="VTX4" s="606"/>
      <c r="VTY4" s="606"/>
      <c r="VTZ4" s="606"/>
      <c r="VUA4" s="606"/>
      <c r="VUB4" s="606"/>
      <c r="VUC4" s="606"/>
      <c r="VUD4" s="606"/>
      <c r="VUE4" s="606"/>
      <c r="VUF4" s="606"/>
      <c r="VUG4" s="606"/>
      <c r="VUH4" s="606"/>
      <c r="VUI4" s="606"/>
      <c r="VUJ4" s="606"/>
      <c r="VUK4" s="606"/>
      <c r="VUL4" s="606"/>
      <c r="VUM4" s="606"/>
      <c r="VUN4" s="606"/>
      <c r="VUO4" s="606"/>
      <c r="VUP4" s="606"/>
      <c r="VUQ4" s="606"/>
      <c r="VUR4" s="606"/>
      <c r="VUS4" s="606"/>
      <c r="VUT4" s="606"/>
      <c r="VUU4" s="606"/>
      <c r="VUV4" s="606"/>
      <c r="VUW4" s="606"/>
      <c r="VUX4" s="606"/>
      <c r="VUY4" s="606"/>
      <c r="VUZ4" s="606"/>
      <c r="VVA4" s="606"/>
      <c r="VVB4" s="606"/>
      <c r="VVC4" s="606"/>
      <c r="VVD4" s="606"/>
      <c r="VVE4" s="606"/>
      <c r="VVF4" s="606"/>
      <c r="VVG4" s="606"/>
      <c r="VVH4" s="606"/>
      <c r="VVI4" s="606"/>
      <c r="VVJ4" s="606"/>
      <c r="VVK4" s="606"/>
      <c r="VVL4" s="606"/>
      <c r="VVM4" s="606"/>
      <c r="VVN4" s="606"/>
      <c r="VVO4" s="606"/>
      <c r="VVP4" s="606"/>
      <c r="VVQ4" s="606"/>
      <c r="VVR4" s="606"/>
      <c r="VVS4" s="606"/>
      <c r="VVT4" s="606"/>
      <c r="VVU4" s="606"/>
      <c r="VVV4" s="606"/>
      <c r="VVW4" s="606"/>
      <c r="VVX4" s="606"/>
      <c r="VVY4" s="606"/>
      <c r="VVZ4" s="606"/>
      <c r="VWA4" s="606"/>
      <c r="VWB4" s="606"/>
      <c r="VWC4" s="606"/>
      <c r="VWD4" s="606"/>
      <c r="VWE4" s="606"/>
      <c r="VWF4" s="606"/>
      <c r="VWG4" s="606"/>
      <c r="VWH4" s="606"/>
      <c r="VWI4" s="606"/>
      <c r="VWJ4" s="606"/>
      <c r="VWK4" s="606"/>
      <c r="VWL4" s="606"/>
      <c r="VWM4" s="606"/>
      <c r="VWN4" s="606"/>
      <c r="VWO4" s="606"/>
      <c r="VWP4" s="606"/>
      <c r="VWQ4" s="606"/>
      <c r="VWR4" s="606"/>
      <c r="VWS4" s="606"/>
      <c r="VWT4" s="606"/>
      <c r="VWU4" s="606"/>
      <c r="VWV4" s="606"/>
      <c r="VWW4" s="606"/>
      <c r="VWX4" s="606"/>
      <c r="VWY4" s="606"/>
      <c r="VWZ4" s="606"/>
      <c r="VXA4" s="606"/>
      <c r="VXB4" s="606"/>
      <c r="VXC4" s="606"/>
      <c r="VXD4" s="606"/>
      <c r="VXE4" s="606"/>
      <c r="VXF4" s="606"/>
      <c r="VXG4" s="606"/>
      <c r="VXH4" s="606"/>
      <c r="VXI4" s="606"/>
      <c r="VXJ4" s="606"/>
      <c r="VXK4" s="606"/>
      <c r="VXL4" s="606"/>
      <c r="VXM4" s="606"/>
      <c r="VXN4" s="606"/>
      <c r="VXO4" s="606"/>
      <c r="VXP4" s="606"/>
      <c r="VXQ4" s="606"/>
      <c r="VXR4" s="606"/>
      <c r="VXS4" s="606"/>
      <c r="VXT4" s="606"/>
      <c r="VXU4" s="606"/>
      <c r="VXV4" s="606"/>
      <c r="VXW4" s="606"/>
      <c r="VXX4" s="606"/>
      <c r="VXY4" s="606"/>
      <c r="VXZ4" s="606"/>
      <c r="VYA4" s="606"/>
      <c r="VYB4" s="606"/>
      <c r="VYC4" s="606"/>
      <c r="VYD4" s="606"/>
      <c r="VYE4" s="606"/>
      <c r="VYF4" s="606"/>
      <c r="VYG4" s="606"/>
      <c r="VYH4" s="606"/>
      <c r="VYI4" s="606"/>
      <c r="VYJ4" s="606"/>
      <c r="VYK4" s="606"/>
      <c r="VYL4" s="606"/>
      <c r="VYM4" s="606"/>
      <c r="VYN4" s="606"/>
      <c r="VYO4" s="606"/>
      <c r="VYP4" s="606"/>
      <c r="VYQ4" s="606"/>
      <c r="VYR4" s="606"/>
      <c r="VYS4" s="606"/>
      <c r="VYT4" s="606"/>
      <c r="VYU4" s="606"/>
      <c r="VYV4" s="606"/>
      <c r="VYW4" s="606"/>
      <c r="VYX4" s="606"/>
      <c r="VYY4" s="606"/>
      <c r="VYZ4" s="606"/>
      <c r="VZA4" s="606"/>
      <c r="VZB4" s="606"/>
      <c r="VZC4" s="606"/>
      <c r="VZD4" s="606"/>
      <c r="VZE4" s="606"/>
      <c r="VZF4" s="606"/>
      <c r="VZG4" s="606"/>
      <c r="VZH4" s="606"/>
      <c r="VZI4" s="606"/>
      <c r="VZJ4" s="606"/>
      <c r="VZK4" s="606"/>
      <c r="VZL4" s="606"/>
      <c r="VZM4" s="606"/>
      <c r="VZN4" s="606"/>
      <c r="VZO4" s="606"/>
      <c r="VZP4" s="606"/>
      <c r="VZQ4" s="606"/>
      <c r="VZR4" s="606"/>
      <c r="VZS4" s="606"/>
      <c r="VZT4" s="606"/>
      <c r="VZU4" s="606"/>
      <c r="VZV4" s="606"/>
      <c r="VZW4" s="606"/>
      <c r="VZX4" s="606"/>
      <c r="VZY4" s="606"/>
      <c r="VZZ4" s="606"/>
      <c r="WAA4" s="606"/>
      <c r="WAB4" s="606"/>
      <c r="WAC4" s="606"/>
      <c r="WAD4" s="606"/>
      <c r="WAE4" s="606"/>
      <c r="WAF4" s="606"/>
      <c r="WAG4" s="606"/>
      <c r="WAH4" s="606"/>
      <c r="WAI4" s="606"/>
      <c r="WAJ4" s="606"/>
      <c r="WAK4" s="606"/>
      <c r="WAL4" s="606"/>
      <c r="WAM4" s="606"/>
      <c r="WAN4" s="606"/>
      <c r="WAO4" s="606"/>
      <c r="WAP4" s="606"/>
      <c r="WAQ4" s="606"/>
      <c r="WAR4" s="606"/>
      <c r="WAS4" s="606"/>
      <c r="WAT4" s="606"/>
      <c r="WAU4" s="606"/>
      <c r="WAV4" s="606"/>
      <c r="WAW4" s="606"/>
      <c r="WAX4" s="606"/>
      <c r="WAY4" s="606"/>
      <c r="WAZ4" s="606"/>
      <c r="WBA4" s="606"/>
      <c r="WBB4" s="606"/>
      <c r="WBC4" s="606"/>
      <c r="WBD4" s="606"/>
      <c r="WBE4" s="606"/>
      <c r="WBF4" s="606"/>
      <c r="WBG4" s="606"/>
      <c r="WBH4" s="606"/>
      <c r="WBI4" s="606"/>
      <c r="WBJ4" s="606"/>
      <c r="WBK4" s="606"/>
      <c r="WBL4" s="606"/>
      <c r="WBM4" s="606"/>
      <c r="WBN4" s="606"/>
      <c r="WBO4" s="606"/>
      <c r="WBP4" s="606"/>
      <c r="WBQ4" s="606"/>
      <c r="WBR4" s="606"/>
      <c r="WBS4" s="606"/>
      <c r="WBT4" s="606"/>
      <c r="WBU4" s="606"/>
      <c r="WBV4" s="606"/>
      <c r="WBW4" s="606"/>
      <c r="WBX4" s="606"/>
      <c r="WBY4" s="606"/>
      <c r="WBZ4" s="606"/>
      <c r="WCA4" s="606"/>
      <c r="WCB4" s="606"/>
      <c r="WCC4" s="606"/>
      <c r="WCD4" s="606"/>
      <c r="WCE4" s="606"/>
      <c r="WCF4" s="606"/>
      <c r="WCG4" s="606"/>
      <c r="WCH4" s="606"/>
      <c r="WCI4" s="606"/>
      <c r="WCJ4" s="606"/>
      <c r="WCK4" s="606"/>
      <c r="WCL4" s="606"/>
      <c r="WCM4" s="606"/>
      <c r="WCN4" s="606"/>
      <c r="WCO4" s="606"/>
      <c r="WCP4" s="606"/>
      <c r="WCQ4" s="606"/>
      <c r="WCR4" s="606"/>
      <c r="WCS4" s="606"/>
      <c r="WCT4" s="606"/>
      <c r="WCU4" s="606"/>
      <c r="WCV4" s="606"/>
      <c r="WCW4" s="606"/>
      <c r="WCX4" s="606"/>
      <c r="WCY4" s="606"/>
      <c r="WCZ4" s="606"/>
      <c r="WDA4" s="606"/>
      <c r="WDB4" s="606"/>
      <c r="WDC4" s="606"/>
      <c r="WDD4" s="606"/>
      <c r="WDE4" s="606"/>
      <c r="WDF4" s="606"/>
      <c r="WDG4" s="606"/>
      <c r="WDH4" s="606"/>
      <c r="WDI4" s="606"/>
      <c r="WDJ4" s="606"/>
      <c r="WDK4" s="606"/>
      <c r="WDL4" s="606"/>
      <c r="WDM4" s="606"/>
      <c r="WDN4" s="606"/>
      <c r="WDO4" s="606"/>
      <c r="WDP4" s="606"/>
      <c r="WDQ4" s="606"/>
      <c r="WDR4" s="606"/>
      <c r="WDS4" s="606"/>
      <c r="WDT4" s="606"/>
      <c r="WDU4" s="606"/>
      <c r="WDV4" s="606"/>
      <c r="WDW4" s="606"/>
      <c r="WDX4" s="606"/>
      <c r="WDY4" s="606"/>
      <c r="WDZ4" s="606"/>
      <c r="WEA4" s="606"/>
      <c r="WEB4" s="606"/>
      <c r="WEC4" s="606"/>
      <c r="WED4" s="606"/>
      <c r="WEE4" s="606"/>
      <c r="WEF4" s="606"/>
      <c r="WEG4" s="606"/>
      <c r="WEH4" s="606"/>
      <c r="WEI4" s="606"/>
      <c r="WEJ4" s="606"/>
      <c r="WEK4" s="606"/>
      <c r="WEL4" s="606"/>
      <c r="WEM4" s="606"/>
      <c r="WEN4" s="606"/>
      <c r="WEO4" s="606"/>
      <c r="WEP4" s="606"/>
      <c r="WEQ4" s="606"/>
      <c r="WER4" s="606"/>
      <c r="WES4" s="606"/>
      <c r="WET4" s="606"/>
      <c r="WEU4" s="606"/>
      <c r="WEV4" s="606"/>
      <c r="WEW4" s="606"/>
      <c r="WEX4" s="606"/>
      <c r="WEY4" s="606"/>
      <c r="WEZ4" s="606"/>
      <c r="WFA4" s="606"/>
      <c r="WFB4" s="606"/>
      <c r="WFC4" s="606"/>
      <c r="WFD4" s="606"/>
      <c r="WFE4" s="606"/>
      <c r="WFF4" s="606"/>
      <c r="WFG4" s="606"/>
      <c r="WFH4" s="606"/>
      <c r="WFI4" s="606"/>
      <c r="WFJ4" s="606"/>
      <c r="WFK4" s="606"/>
      <c r="WFL4" s="606"/>
      <c r="WFM4" s="606"/>
      <c r="WFN4" s="606"/>
      <c r="WFO4" s="606"/>
      <c r="WFP4" s="606"/>
      <c r="WFQ4" s="606"/>
      <c r="WFR4" s="606"/>
      <c r="WFS4" s="606"/>
      <c r="WFT4" s="606"/>
      <c r="WFU4" s="606"/>
      <c r="WFV4" s="606"/>
      <c r="WFW4" s="606"/>
      <c r="WFX4" s="606"/>
      <c r="WFY4" s="606"/>
      <c r="WFZ4" s="606"/>
      <c r="WGA4" s="606"/>
      <c r="WGB4" s="606"/>
      <c r="WGC4" s="606"/>
      <c r="WGD4" s="606"/>
      <c r="WGE4" s="606"/>
      <c r="WGF4" s="606"/>
      <c r="WGG4" s="606"/>
      <c r="WGH4" s="606"/>
      <c r="WGI4" s="606"/>
      <c r="WGJ4" s="606"/>
      <c r="WGK4" s="606"/>
      <c r="WGL4" s="606"/>
      <c r="WGM4" s="606"/>
      <c r="WGN4" s="606"/>
      <c r="WGO4" s="606"/>
      <c r="WGP4" s="606"/>
      <c r="WGQ4" s="606"/>
      <c r="WGR4" s="606"/>
      <c r="WGS4" s="606"/>
      <c r="WGT4" s="606"/>
      <c r="WGU4" s="606"/>
      <c r="WGV4" s="606"/>
      <c r="WGW4" s="606"/>
      <c r="WGX4" s="606"/>
      <c r="WGY4" s="606"/>
      <c r="WGZ4" s="606"/>
      <c r="WHA4" s="606"/>
      <c r="WHB4" s="606"/>
      <c r="WHC4" s="606"/>
      <c r="WHD4" s="606"/>
      <c r="WHE4" s="606"/>
      <c r="WHF4" s="606"/>
      <c r="WHG4" s="606"/>
      <c r="WHH4" s="606"/>
      <c r="WHI4" s="606"/>
      <c r="WHJ4" s="606"/>
      <c r="WHK4" s="606"/>
      <c r="WHL4" s="606"/>
      <c r="WHM4" s="606"/>
      <c r="WHN4" s="606"/>
      <c r="WHO4" s="606"/>
      <c r="WHP4" s="606"/>
      <c r="WHQ4" s="606"/>
      <c r="WHR4" s="606"/>
      <c r="WHS4" s="606"/>
      <c r="WHT4" s="606"/>
      <c r="WHU4" s="606"/>
      <c r="WHV4" s="606"/>
      <c r="WHW4" s="606"/>
      <c r="WHX4" s="606"/>
      <c r="WHY4" s="606"/>
      <c r="WHZ4" s="606"/>
      <c r="WIA4" s="606"/>
      <c r="WIB4" s="606"/>
      <c r="WIC4" s="606"/>
      <c r="WID4" s="606"/>
      <c r="WIE4" s="606"/>
      <c r="WIF4" s="606"/>
      <c r="WIG4" s="606"/>
      <c r="WIH4" s="606"/>
      <c r="WII4" s="606"/>
      <c r="WIJ4" s="606"/>
      <c r="WIK4" s="606"/>
      <c r="WIL4" s="606"/>
      <c r="WIM4" s="606"/>
      <c r="WIN4" s="606"/>
      <c r="WIO4" s="606"/>
      <c r="WIP4" s="606"/>
      <c r="WIQ4" s="606"/>
      <c r="WIR4" s="606"/>
      <c r="WIS4" s="606"/>
      <c r="WIT4" s="606"/>
      <c r="WIU4" s="606"/>
      <c r="WIV4" s="606"/>
      <c r="WIW4" s="606"/>
      <c r="WIX4" s="606"/>
      <c r="WIY4" s="606"/>
      <c r="WIZ4" s="606"/>
      <c r="WJA4" s="606"/>
      <c r="WJB4" s="606"/>
      <c r="WJC4" s="606"/>
      <c r="WJD4" s="606"/>
      <c r="WJE4" s="606"/>
      <c r="WJF4" s="606"/>
      <c r="WJG4" s="606"/>
      <c r="WJH4" s="606"/>
      <c r="WJI4" s="606"/>
      <c r="WJJ4" s="606"/>
      <c r="WJK4" s="606"/>
      <c r="WJL4" s="606"/>
      <c r="WJM4" s="606"/>
      <c r="WJN4" s="606"/>
      <c r="WJO4" s="606"/>
      <c r="WJP4" s="606"/>
      <c r="WJQ4" s="606"/>
      <c r="WJR4" s="606"/>
      <c r="WJS4" s="606"/>
      <c r="WJT4" s="606"/>
      <c r="WJU4" s="606"/>
      <c r="WJV4" s="606"/>
      <c r="WJW4" s="606"/>
      <c r="WJX4" s="606"/>
      <c r="WJY4" s="606"/>
      <c r="WJZ4" s="606"/>
      <c r="WKA4" s="606"/>
      <c r="WKB4" s="606"/>
      <c r="WKC4" s="606"/>
      <c r="WKD4" s="606"/>
      <c r="WKE4" s="606"/>
      <c r="WKF4" s="606"/>
      <c r="WKG4" s="606"/>
      <c r="WKH4" s="606"/>
      <c r="WKI4" s="606"/>
      <c r="WKJ4" s="606"/>
      <c r="WKK4" s="606"/>
      <c r="WKL4" s="606"/>
      <c r="WKM4" s="606"/>
      <c r="WKN4" s="606"/>
      <c r="WKO4" s="606"/>
      <c r="WKP4" s="606"/>
      <c r="WKQ4" s="606"/>
      <c r="WKR4" s="606"/>
      <c r="WKS4" s="606"/>
      <c r="WKT4" s="606"/>
      <c r="WKU4" s="606"/>
      <c r="WKV4" s="606"/>
      <c r="WKW4" s="606"/>
      <c r="WKX4" s="606"/>
      <c r="WKY4" s="606"/>
      <c r="WKZ4" s="606"/>
      <c r="WLA4" s="606"/>
      <c r="WLB4" s="606"/>
      <c r="WLC4" s="606"/>
      <c r="WLD4" s="606"/>
      <c r="WLE4" s="606"/>
      <c r="WLF4" s="606"/>
      <c r="WLG4" s="606"/>
      <c r="WLH4" s="606"/>
      <c r="WLI4" s="606"/>
      <c r="WLJ4" s="606"/>
      <c r="WLK4" s="606"/>
      <c r="WLL4" s="606"/>
      <c r="WLM4" s="606"/>
      <c r="WLN4" s="606"/>
      <c r="WLO4" s="606"/>
      <c r="WLP4" s="606"/>
      <c r="WLQ4" s="606"/>
      <c r="WLR4" s="606"/>
      <c r="WLS4" s="606"/>
      <c r="WLT4" s="606"/>
      <c r="WLU4" s="606"/>
      <c r="WLV4" s="606"/>
      <c r="WLW4" s="606"/>
      <c r="WLX4" s="606"/>
      <c r="WLY4" s="606"/>
      <c r="WLZ4" s="606"/>
      <c r="WMA4" s="606"/>
      <c r="WMB4" s="606"/>
      <c r="WMC4" s="606"/>
      <c r="WMD4" s="606"/>
      <c r="WME4" s="606"/>
      <c r="WMF4" s="606"/>
      <c r="WMG4" s="606"/>
      <c r="WMH4" s="606"/>
      <c r="WMI4" s="606"/>
      <c r="WMJ4" s="606"/>
      <c r="WMK4" s="606"/>
      <c r="WML4" s="606"/>
      <c r="WMM4" s="606"/>
      <c r="WMN4" s="606"/>
      <c r="WMO4" s="606"/>
      <c r="WMP4" s="606"/>
      <c r="WMQ4" s="606"/>
      <c r="WMR4" s="606"/>
      <c r="WMS4" s="606"/>
      <c r="WMT4" s="606"/>
      <c r="WMU4" s="606"/>
      <c r="WMV4" s="606"/>
      <c r="WMW4" s="606"/>
      <c r="WMX4" s="606"/>
      <c r="WMY4" s="606"/>
      <c r="WMZ4" s="606"/>
      <c r="WNA4" s="606"/>
      <c r="WNB4" s="606"/>
      <c r="WNC4" s="606"/>
      <c r="WND4" s="606"/>
      <c r="WNE4" s="606"/>
      <c r="WNF4" s="606"/>
      <c r="WNG4" s="606"/>
      <c r="WNH4" s="606"/>
      <c r="WNI4" s="606"/>
      <c r="WNJ4" s="606"/>
      <c r="WNK4" s="606"/>
      <c r="WNL4" s="606"/>
      <c r="WNM4" s="606"/>
      <c r="WNN4" s="606"/>
      <c r="WNO4" s="606"/>
      <c r="WNP4" s="606"/>
      <c r="WNQ4" s="606"/>
      <c r="WNR4" s="606"/>
      <c r="WNS4" s="606"/>
      <c r="WNT4" s="606"/>
      <c r="WNU4" s="606"/>
      <c r="WNV4" s="606"/>
      <c r="WNW4" s="606"/>
      <c r="WNX4" s="606"/>
      <c r="WNY4" s="606"/>
      <c r="WNZ4" s="606"/>
      <c r="WOA4" s="606"/>
      <c r="WOB4" s="606"/>
      <c r="WOC4" s="606"/>
      <c r="WOD4" s="606"/>
      <c r="WOE4" s="606"/>
      <c r="WOF4" s="606"/>
      <c r="WOG4" s="606"/>
      <c r="WOH4" s="606"/>
      <c r="WOI4" s="606"/>
      <c r="WOJ4" s="606"/>
      <c r="WOK4" s="606"/>
      <c r="WOL4" s="606"/>
      <c r="WOM4" s="606"/>
      <c r="WON4" s="606"/>
      <c r="WOO4" s="606"/>
      <c r="WOP4" s="606"/>
      <c r="WOQ4" s="606"/>
      <c r="WOR4" s="606"/>
      <c r="WOS4" s="606"/>
      <c r="WOT4" s="606"/>
      <c r="WOU4" s="606"/>
      <c r="WOV4" s="606"/>
      <c r="WOW4" s="606"/>
      <c r="WOX4" s="606"/>
      <c r="WOY4" s="606"/>
      <c r="WOZ4" s="606"/>
      <c r="WPA4" s="606"/>
      <c r="WPB4" s="606"/>
      <c r="WPC4" s="606"/>
      <c r="WPD4" s="606"/>
      <c r="WPE4" s="606"/>
      <c r="WPF4" s="606"/>
      <c r="WPG4" s="606"/>
      <c r="WPH4" s="606"/>
      <c r="WPI4" s="606"/>
      <c r="WPJ4" s="606"/>
      <c r="WPK4" s="606"/>
      <c r="WPL4" s="606"/>
      <c r="WPM4" s="606"/>
      <c r="WPN4" s="606"/>
      <c r="WPO4" s="606"/>
      <c r="WPP4" s="606"/>
      <c r="WPQ4" s="606"/>
      <c r="WPR4" s="606"/>
      <c r="WPS4" s="606"/>
      <c r="WPT4" s="606"/>
      <c r="WPU4" s="606"/>
      <c r="WPV4" s="606"/>
      <c r="WPW4" s="606"/>
      <c r="WPX4" s="606"/>
      <c r="WPY4" s="606"/>
      <c r="WPZ4" s="606"/>
      <c r="WQA4" s="606"/>
      <c r="WQB4" s="606"/>
      <c r="WQC4" s="606"/>
      <c r="WQD4" s="606"/>
      <c r="WQE4" s="606"/>
      <c r="WQF4" s="606"/>
      <c r="WQG4" s="606"/>
      <c r="WQH4" s="606"/>
      <c r="WQI4" s="606"/>
      <c r="WQJ4" s="606"/>
      <c r="WQK4" s="606"/>
      <c r="WQL4" s="606"/>
      <c r="WQM4" s="606"/>
      <c r="WQN4" s="606"/>
      <c r="WQO4" s="606"/>
      <c r="WQP4" s="606"/>
      <c r="WQQ4" s="606"/>
      <c r="WQR4" s="606"/>
      <c r="WQS4" s="606"/>
      <c r="WQT4" s="606"/>
      <c r="WQU4" s="606"/>
      <c r="WQV4" s="606"/>
      <c r="WQW4" s="606"/>
      <c r="WQX4" s="606"/>
      <c r="WQY4" s="606"/>
      <c r="WQZ4" s="606"/>
      <c r="WRA4" s="606"/>
      <c r="WRB4" s="606"/>
      <c r="WRC4" s="606"/>
      <c r="WRD4" s="606"/>
      <c r="WRE4" s="606"/>
      <c r="WRF4" s="606"/>
      <c r="WRG4" s="606"/>
      <c r="WRH4" s="606"/>
      <c r="WRI4" s="606"/>
      <c r="WRJ4" s="606"/>
      <c r="WRK4" s="606"/>
      <c r="WRL4" s="606"/>
      <c r="WRM4" s="606"/>
      <c r="WRN4" s="606"/>
      <c r="WRO4" s="606"/>
      <c r="WRP4" s="606"/>
      <c r="WRQ4" s="606"/>
      <c r="WRR4" s="606"/>
      <c r="WRS4" s="606"/>
      <c r="WRT4" s="606"/>
      <c r="WRU4" s="606"/>
      <c r="WRV4" s="606"/>
      <c r="WRW4" s="606"/>
      <c r="WRX4" s="606"/>
      <c r="WRY4" s="606"/>
      <c r="WRZ4" s="606"/>
      <c r="WSA4" s="606"/>
      <c r="WSB4" s="606"/>
      <c r="WSC4" s="606"/>
      <c r="WSD4" s="606"/>
      <c r="WSE4" s="606"/>
      <c r="WSF4" s="606"/>
      <c r="WSG4" s="606"/>
      <c r="WSH4" s="606"/>
      <c r="WSI4" s="606"/>
      <c r="WSJ4" s="606"/>
      <c r="WSK4" s="606"/>
      <c r="WSL4" s="606"/>
      <c r="WSM4" s="606"/>
      <c r="WSN4" s="606"/>
      <c r="WSO4" s="606"/>
      <c r="WSP4" s="606"/>
      <c r="WSQ4" s="606"/>
      <c r="WSR4" s="606"/>
      <c r="WSS4" s="606"/>
      <c r="WST4" s="606"/>
      <c r="WSU4" s="606"/>
      <c r="WSV4" s="606"/>
      <c r="WSW4" s="606"/>
      <c r="WSX4" s="606"/>
      <c r="WSY4" s="606"/>
      <c r="WSZ4" s="606"/>
      <c r="WTA4" s="606"/>
      <c r="WTB4" s="606"/>
      <c r="WTC4" s="606"/>
      <c r="WTD4" s="606"/>
      <c r="WTE4" s="606"/>
      <c r="WTF4" s="606"/>
      <c r="WTG4" s="606"/>
      <c r="WTH4" s="606"/>
      <c r="WTI4" s="606"/>
      <c r="WTJ4" s="606"/>
      <c r="WTK4" s="606"/>
      <c r="WTL4" s="606"/>
      <c r="WTM4" s="606"/>
      <c r="WTN4" s="606"/>
      <c r="WTO4" s="606"/>
      <c r="WTP4" s="606"/>
      <c r="WTQ4" s="606"/>
      <c r="WTR4" s="606"/>
      <c r="WTS4" s="606"/>
      <c r="WTT4" s="606"/>
      <c r="WTU4" s="606"/>
      <c r="WTV4" s="606"/>
      <c r="WTW4" s="606"/>
      <c r="WTX4" s="606"/>
      <c r="WTY4" s="606"/>
      <c r="WTZ4" s="606"/>
      <c r="WUA4" s="606"/>
      <c r="WUB4" s="606"/>
      <c r="WUC4" s="606"/>
      <c r="WUD4" s="606"/>
      <c r="WUE4" s="606"/>
      <c r="WUF4" s="606"/>
      <c r="WUG4" s="606"/>
      <c r="WUH4" s="606"/>
      <c r="WUI4" s="606"/>
      <c r="WUJ4" s="606"/>
      <c r="WUK4" s="606"/>
      <c r="WUL4" s="606"/>
      <c r="WUM4" s="606"/>
      <c r="WUN4" s="606"/>
      <c r="WUO4" s="606"/>
      <c r="WUP4" s="606"/>
      <c r="WUQ4" s="606"/>
      <c r="WUR4" s="606"/>
      <c r="WUS4" s="606"/>
      <c r="WUT4" s="606"/>
      <c r="WUU4" s="606"/>
      <c r="WUV4" s="606"/>
      <c r="WUW4" s="606"/>
      <c r="WUX4" s="606"/>
      <c r="WUY4" s="606"/>
      <c r="WUZ4" s="606"/>
      <c r="WVA4" s="606"/>
      <c r="WVB4" s="606"/>
      <c r="WVC4" s="606"/>
      <c r="WVD4" s="606"/>
      <c r="WVE4" s="606"/>
      <c r="WVF4" s="606"/>
      <c r="WVG4" s="606"/>
      <c r="WVH4" s="606"/>
      <c r="WVI4" s="606"/>
      <c r="WVJ4" s="606"/>
      <c r="WVK4" s="606"/>
      <c r="WVL4" s="606"/>
      <c r="WVM4" s="606"/>
      <c r="WVN4" s="606"/>
      <c r="WVO4" s="606"/>
      <c r="WVP4" s="606"/>
      <c r="WVQ4" s="606"/>
      <c r="WVR4" s="606"/>
      <c r="WVS4" s="606"/>
      <c r="WVT4" s="606"/>
      <c r="WVU4" s="606"/>
      <c r="WVV4" s="606"/>
      <c r="WVW4" s="606"/>
      <c r="WVX4" s="606"/>
      <c r="WVY4" s="606"/>
      <c r="WVZ4" s="606"/>
      <c r="WWA4" s="606"/>
      <c r="WWB4" s="606"/>
      <c r="WWC4" s="606"/>
      <c r="WWD4" s="606"/>
      <c r="WWE4" s="606"/>
      <c r="WWF4" s="606"/>
      <c r="WWG4" s="606"/>
      <c r="WWH4" s="606"/>
      <c r="WWI4" s="606"/>
      <c r="WWJ4" s="606"/>
      <c r="WWK4" s="606"/>
      <c r="WWL4" s="606"/>
      <c r="WWM4" s="606"/>
      <c r="WWN4" s="606"/>
      <c r="WWO4" s="606"/>
      <c r="WWP4" s="606"/>
      <c r="WWQ4" s="606"/>
      <c r="WWR4" s="606"/>
      <c r="WWS4" s="606"/>
      <c r="WWT4" s="606"/>
      <c r="WWU4" s="606"/>
      <c r="WWV4" s="606"/>
      <c r="WWW4" s="606"/>
      <c r="WWX4" s="606"/>
      <c r="WWY4" s="606"/>
      <c r="WWZ4" s="606"/>
      <c r="WXA4" s="606"/>
      <c r="WXB4" s="606"/>
      <c r="WXC4" s="606"/>
      <c r="WXD4" s="606"/>
      <c r="WXE4" s="606"/>
      <c r="WXF4" s="606"/>
      <c r="WXG4" s="606"/>
      <c r="WXH4" s="606"/>
      <c r="WXI4" s="606"/>
      <c r="WXJ4" s="606"/>
      <c r="WXK4" s="606"/>
      <c r="WXL4" s="606"/>
      <c r="WXM4" s="606"/>
      <c r="WXN4" s="606"/>
      <c r="WXO4" s="606"/>
      <c r="WXP4" s="606"/>
      <c r="WXQ4" s="606"/>
      <c r="WXR4" s="606"/>
      <c r="WXS4" s="606"/>
      <c r="WXT4" s="606"/>
      <c r="WXU4" s="606"/>
      <c r="WXV4" s="606"/>
      <c r="WXW4" s="606"/>
      <c r="WXX4" s="606"/>
      <c r="WXY4" s="606"/>
      <c r="WXZ4" s="606"/>
      <c r="WYA4" s="606"/>
      <c r="WYB4" s="606"/>
      <c r="WYC4" s="606"/>
      <c r="WYD4" s="606"/>
      <c r="WYE4" s="606"/>
      <c r="WYF4" s="606"/>
      <c r="WYG4" s="606"/>
      <c r="WYH4" s="606"/>
      <c r="WYI4" s="606"/>
      <c r="WYJ4" s="606"/>
      <c r="WYK4" s="606"/>
      <c r="WYL4" s="606"/>
      <c r="WYM4" s="606"/>
      <c r="WYN4" s="606"/>
      <c r="WYO4" s="606"/>
      <c r="WYP4" s="606"/>
      <c r="WYQ4" s="606"/>
      <c r="WYR4" s="606"/>
      <c r="WYS4" s="606"/>
      <c r="WYT4" s="606"/>
      <c r="WYU4" s="606"/>
      <c r="WYV4" s="606"/>
      <c r="WYW4" s="606"/>
      <c r="WYX4" s="606"/>
      <c r="WYY4" s="606"/>
      <c r="WYZ4" s="606"/>
      <c r="WZA4" s="606"/>
      <c r="WZB4" s="606"/>
      <c r="WZC4" s="606"/>
      <c r="WZD4" s="606"/>
      <c r="WZE4" s="606"/>
      <c r="WZF4" s="606"/>
      <c r="WZG4" s="606"/>
      <c r="WZH4" s="606"/>
      <c r="WZI4" s="606"/>
      <c r="WZJ4" s="606"/>
      <c r="WZK4" s="606"/>
      <c r="WZL4" s="606"/>
      <c r="WZM4" s="606"/>
      <c r="WZN4" s="606"/>
      <c r="WZO4" s="606"/>
      <c r="WZP4" s="606"/>
      <c r="WZQ4" s="606"/>
      <c r="WZR4" s="606"/>
      <c r="WZS4" s="606"/>
      <c r="WZT4" s="606"/>
      <c r="WZU4" s="606"/>
      <c r="WZV4" s="606"/>
      <c r="WZW4" s="606"/>
      <c r="WZX4" s="606"/>
      <c r="WZY4" s="606"/>
      <c r="WZZ4" s="606"/>
      <c r="XAA4" s="606"/>
      <c r="XAB4" s="606"/>
      <c r="XAC4" s="606"/>
      <c r="XAD4" s="606"/>
      <c r="XAE4" s="606"/>
      <c r="XAF4" s="606"/>
      <c r="XAG4" s="606"/>
      <c r="XAH4" s="606"/>
      <c r="XAI4" s="606"/>
      <c r="XAJ4" s="606"/>
      <c r="XAK4" s="606"/>
      <c r="XAL4" s="606"/>
      <c r="XAM4" s="606"/>
      <c r="XAN4" s="606"/>
      <c r="XAO4" s="606"/>
      <c r="XAP4" s="606"/>
      <c r="XAQ4" s="606"/>
      <c r="XAR4" s="606"/>
      <c r="XAS4" s="606"/>
      <c r="XAT4" s="606"/>
      <c r="XAU4" s="606"/>
      <c r="XAV4" s="606"/>
      <c r="XAW4" s="606"/>
      <c r="XAX4" s="606"/>
      <c r="XAY4" s="606"/>
      <c r="XAZ4" s="606"/>
      <c r="XBA4" s="606"/>
      <c r="XBB4" s="606"/>
      <c r="XBC4" s="606"/>
      <c r="XBD4" s="606"/>
      <c r="XBE4" s="606"/>
      <c r="XBF4" s="606"/>
      <c r="XBG4" s="606"/>
      <c r="XBH4" s="606"/>
      <c r="XBI4" s="606"/>
      <c r="XBJ4" s="606"/>
      <c r="XBK4" s="606"/>
      <c r="XBL4" s="606"/>
      <c r="XBM4" s="606"/>
      <c r="XBN4" s="606"/>
      <c r="XBO4" s="606"/>
      <c r="XBP4" s="606"/>
      <c r="XBQ4" s="606"/>
      <c r="XBR4" s="606"/>
      <c r="XBS4" s="606"/>
      <c r="XBT4" s="606"/>
      <c r="XBU4" s="606"/>
      <c r="XBV4" s="606"/>
      <c r="XBW4" s="606"/>
      <c r="XBX4" s="606"/>
      <c r="XBY4" s="606"/>
      <c r="XBZ4" s="606"/>
      <c r="XCA4" s="606"/>
      <c r="XCB4" s="606"/>
      <c r="XCC4" s="606"/>
      <c r="XCD4" s="606"/>
      <c r="XCE4" s="606"/>
      <c r="XCF4" s="606"/>
      <c r="XCG4" s="606"/>
      <c r="XCH4" s="606"/>
      <c r="XCI4" s="606"/>
      <c r="XCJ4" s="606"/>
      <c r="XCK4" s="606"/>
      <c r="XCL4" s="606"/>
      <c r="XCM4" s="606"/>
      <c r="XCN4" s="606"/>
      <c r="XCO4" s="606"/>
      <c r="XCP4" s="606"/>
      <c r="XCQ4" s="606"/>
      <c r="XCR4" s="606"/>
      <c r="XCS4" s="606"/>
      <c r="XCT4" s="606"/>
      <c r="XCU4" s="606"/>
      <c r="XCV4" s="606"/>
      <c r="XCW4" s="606"/>
      <c r="XCX4" s="606"/>
      <c r="XCY4" s="606"/>
      <c r="XCZ4" s="606"/>
      <c r="XDA4" s="606"/>
      <c r="XDB4" s="606"/>
      <c r="XDC4" s="606"/>
      <c r="XDD4" s="606"/>
      <c r="XDE4" s="606"/>
      <c r="XDF4" s="606"/>
      <c r="XDG4" s="606"/>
      <c r="XDH4" s="606"/>
      <c r="XDI4" s="606"/>
      <c r="XDJ4" s="606"/>
      <c r="XDK4" s="606"/>
      <c r="XDL4" s="606"/>
      <c r="XDM4" s="606"/>
      <c r="XDN4" s="606"/>
      <c r="XDO4" s="606"/>
      <c r="XDP4" s="606"/>
      <c r="XDQ4" s="606"/>
      <c r="XDR4" s="606"/>
      <c r="XDS4" s="606"/>
      <c r="XDT4" s="606"/>
      <c r="XDU4" s="606"/>
      <c r="XDV4" s="606"/>
      <c r="XDW4" s="606"/>
      <c r="XDX4" s="606"/>
      <c r="XDY4" s="606"/>
      <c r="XDZ4" s="606"/>
      <c r="XEA4" s="606"/>
      <c r="XEB4" s="606"/>
      <c r="XEC4" s="606"/>
      <c r="XED4" s="606"/>
      <c r="XEE4" s="606"/>
      <c r="XEF4" s="606"/>
      <c r="XEG4" s="606"/>
      <c r="XEH4" s="606"/>
      <c r="XEI4" s="606"/>
      <c r="XEJ4" s="606"/>
      <c r="XEK4" s="606"/>
      <c r="XEL4" s="606"/>
      <c r="XEM4" s="606"/>
      <c r="XEN4" s="606"/>
      <c r="XEO4" s="606"/>
      <c r="XEP4" s="606"/>
      <c r="XEQ4" s="606"/>
      <c r="XER4" s="606"/>
      <c r="XES4" s="606"/>
      <c r="XET4" s="606"/>
      <c r="XEU4" s="606"/>
      <c r="XEV4" s="606"/>
      <c r="XEW4" s="606"/>
      <c r="XEX4" s="606"/>
      <c r="XEY4" s="606"/>
      <c r="XEZ4" s="606"/>
      <c r="XFA4" s="606"/>
      <c r="XFB4" s="606"/>
      <c r="XFC4" s="606"/>
    </row>
    <row r="5" spans="1:16383" ht="25.5">
      <c r="A5" s="2180" t="s">
        <v>477</v>
      </c>
      <c r="B5" s="2180"/>
      <c r="C5" s="2180"/>
      <c r="D5" s="2180"/>
      <c r="E5" s="2180"/>
      <c r="F5" s="536"/>
    </row>
    <row r="6" spans="1:16383">
      <c r="A6" s="2182" t="s">
        <v>1669</v>
      </c>
      <c r="B6" s="2183"/>
      <c r="C6" s="2183"/>
      <c r="D6" s="2183"/>
      <c r="E6" s="2183"/>
    </row>
    <row r="8" spans="1:16383" s="674" customFormat="1" ht="29.25" customHeight="1">
      <c r="A8" s="680" t="s">
        <v>384</v>
      </c>
      <c r="B8" s="680" t="s">
        <v>285</v>
      </c>
      <c r="C8" s="680" t="s">
        <v>286</v>
      </c>
      <c r="D8" s="681" t="s">
        <v>984</v>
      </c>
      <c r="E8" s="681" t="s">
        <v>985</v>
      </c>
    </row>
    <row r="9" spans="1:16383" s="193" customFormat="1" ht="15">
      <c r="A9" s="774" t="s">
        <v>430</v>
      </c>
      <c r="B9" s="775" t="s">
        <v>785</v>
      </c>
      <c r="C9" s="774" t="s">
        <v>785</v>
      </c>
      <c r="D9" s="776"/>
      <c r="E9" s="776"/>
    </row>
    <row r="10" spans="1:16383" s="193" customFormat="1" ht="15">
      <c r="A10" s="777" t="s">
        <v>431</v>
      </c>
      <c r="B10" s="778" t="s">
        <v>397</v>
      </c>
      <c r="C10" s="777" t="s">
        <v>785</v>
      </c>
      <c r="D10" s="779"/>
      <c r="E10" s="779"/>
    </row>
    <row r="11" spans="1:16383" s="193" customFormat="1" ht="15">
      <c r="A11" s="777" t="s">
        <v>986</v>
      </c>
      <c r="B11" s="778" t="s">
        <v>399</v>
      </c>
      <c r="C11" s="777" t="s">
        <v>785</v>
      </c>
      <c r="D11" s="780"/>
      <c r="E11" s="779"/>
    </row>
    <row r="12" spans="1:16383" s="193" customFormat="1" ht="15">
      <c r="A12" s="777" t="s">
        <v>433</v>
      </c>
      <c r="B12" s="778" t="s">
        <v>434</v>
      </c>
      <c r="C12" s="777" t="s">
        <v>785</v>
      </c>
      <c r="D12" s="779"/>
      <c r="E12" s="779"/>
    </row>
    <row r="13" spans="1:16383" s="193" customFormat="1" ht="15">
      <c r="A13" s="777" t="s">
        <v>987</v>
      </c>
      <c r="B13" s="778" t="s">
        <v>436</v>
      </c>
      <c r="C13" s="777" t="s">
        <v>785</v>
      </c>
      <c r="D13" s="779"/>
      <c r="E13" s="779"/>
    </row>
    <row r="14" spans="1:16383" s="193" customFormat="1" ht="15">
      <c r="A14" s="777" t="s">
        <v>988</v>
      </c>
      <c r="B14" s="778" t="s">
        <v>438</v>
      </c>
      <c r="C14" s="777" t="s">
        <v>785</v>
      </c>
      <c r="D14" s="779"/>
      <c r="E14" s="779"/>
    </row>
    <row r="15" spans="1:16383" s="193" customFormat="1" ht="15">
      <c r="A15" s="777" t="s">
        <v>439</v>
      </c>
      <c r="B15" s="778" t="s">
        <v>440</v>
      </c>
      <c r="C15" s="777" t="s">
        <v>785</v>
      </c>
      <c r="D15" s="779"/>
      <c r="E15" s="779"/>
    </row>
    <row r="16" spans="1:16383" s="193" customFormat="1" ht="15">
      <c r="A16" s="777" t="s">
        <v>989</v>
      </c>
      <c r="B16" s="778" t="s">
        <v>442</v>
      </c>
      <c r="C16" s="777" t="s">
        <v>785</v>
      </c>
      <c r="D16" s="780"/>
      <c r="E16" s="779"/>
    </row>
    <row r="17" spans="1:5" s="193" customFormat="1" ht="15">
      <c r="A17" s="781" t="s">
        <v>443</v>
      </c>
      <c r="B17" s="782" t="s">
        <v>404</v>
      </c>
      <c r="C17" s="781" t="s">
        <v>785</v>
      </c>
      <c r="D17" s="783"/>
      <c r="E17" s="784"/>
    </row>
    <row r="18" spans="1:5" s="193" customFormat="1" ht="15">
      <c r="A18" s="785" t="s">
        <v>444</v>
      </c>
      <c r="B18" s="782" t="s">
        <v>785</v>
      </c>
      <c r="C18" s="785" t="s">
        <v>785</v>
      </c>
      <c r="D18" s="786"/>
      <c r="E18" s="786"/>
    </row>
    <row r="19" spans="1:5" s="193" customFormat="1" ht="15">
      <c r="A19" s="777" t="s">
        <v>990</v>
      </c>
      <c r="B19" s="778" t="s">
        <v>406</v>
      </c>
      <c r="C19" s="777" t="s">
        <v>785</v>
      </c>
      <c r="D19" s="779"/>
      <c r="E19" s="779"/>
    </row>
    <row r="20" spans="1:5" s="193" customFormat="1" ht="15">
      <c r="A20" s="777" t="s">
        <v>991</v>
      </c>
      <c r="B20" s="778" t="s">
        <v>408</v>
      </c>
      <c r="C20" s="777" t="s">
        <v>785</v>
      </c>
      <c r="D20" s="779"/>
      <c r="E20" s="779"/>
    </row>
    <row r="21" spans="1:5" s="193" customFormat="1" ht="15">
      <c r="A21" s="777" t="s">
        <v>447</v>
      </c>
      <c r="B21" s="778" t="s">
        <v>410</v>
      </c>
      <c r="C21" s="777" t="s">
        <v>785</v>
      </c>
      <c r="D21" s="779"/>
      <c r="E21" s="779"/>
    </row>
    <row r="22" spans="1:5" s="193" customFormat="1" ht="15">
      <c r="A22" s="777" t="s">
        <v>992</v>
      </c>
      <c r="B22" s="778" t="s">
        <v>412</v>
      </c>
      <c r="C22" s="777" t="s">
        <v>785</v>
      </c>
      <c r="D22" s="779"/>
      <c r="E22" s="779"/>
    </row>
    <row r="23" spans="1:5" s="193" customFormat="1" ht="15">
      <c r="A23" s="777" t="s">
        <v>449</v>
      </c>
      <c r="B23" s="778" t="s">
        <v>450</v>
      </c>
      <c r="C23" s="777" t="s">
        <v>785</v>
      </c>
      <c r="D23" s="779"/>
      <c r="E23" s="779"/>
    </row>
    <row r="24" spans="1:5" s="193" customFormat="1" ht="15">
      <c r="A24" s="777" t="s">
        <v>993</v>
      </c>
      <c r="B24" s="778" t="s">
        <v>452</v>
      </c>
      <c r="C24" s="777" t="s">
        <v>785</v>
      </c>
      <c r="D24" s="779"/>
      <c r="E24" s="779"/>
    </row>
    <row r="25" spans="1:5" s="193" customFormat="1" ht="15">
      <c r="A25" s="777" t="s">
        <v>453</v>
      </c>
      <c r="B25" s="778" t="s">
        <v>454</v>
      </c>
      <c r="C25" s="777" t="s">
        <v>785</v>
      </c>
      <c r="D25" s="779"/>
      <c r="E25" s="779"/>
    </row>
    <row r="26" spans="1:5" s="193" customFormat="1" ht="15">
      <c r="A26" s="781" t="s">
        <v>455</v>
      </c>
      <c r="B26" s="782" t="s">
        <v>414</v>
      </c>
      <c r="C26" s="781" t="s">
        <v>785</v>
      </c>
      <c r="D26" s="784"/>
      <c r="E26" s="784"/>
    </row>
    <row r="27" spans="1:5" s="193" customFormat="1" ht="15">
      <c r="A27" s="785" t="s">
        <v>456</v>
      </c>
      <c r="B27" s="782" t="s">
        <v>785</v>
      </c>
      <c r="C27" s="785" t="s">
        <v>785</v>
      </c>
      <c r="D27" s="786"/>
      <c r="E27" s="786"/>
    </row>
    <row r="28" spans="1:5" s="193" customFormat="1" ht="15">
      <c r="A28" s="777" t="s">
        <v>457</v>
      </c>
      <c r="B28" s="778" t="s">
        <v>416</v>
      </c>
      <c r="C28" s="777" t="s">
        <v>785</v>
      </c>
      <c r="D28" s="779"/>
      <c r="E28" s="779"/>
    </row>
    <row r="29" spans="1:5" s="193" customFormat="1" ht="15">
      <c r="A29" s="777" t="s">
        <v>458</v>
      </c>
      <c r="B29" s="778" t="s">
        <v>418</v>
      </c>
      <c r="C29" s="777" t="s">
        <v>785</v>
      </c>
      <c r="D29" s="779"/>
      <c r="E29" s="779"/>
    </row>
    <row r="30" spans="1:5" s="193" customFormat="1" ht="15">
      <c r="A30" s="777" t="s">
        <v>994</v>
      </c>
      <c r="B30" s="778" t="s">
        <v>460</v>
      </c>
      <c r="C30" s="777" t="s">
        <v>785</v>
      </c>
      <c r="D30" s="779"/>
      <c r="E30" s="779"/>
    </row>
    <row r="31" spans="1:5" s="193" customFormat="1" ht="15">
      <c r="A31" s="777" t="s">
        <v>461</v>
      </c>
      <c r="B31" s="778" t="s">
        <v>462</v>
      </c>
      <c r="C31" s="777" t="s">
        <v>785</v>
      </c>
      <c r="D31" s="779"/>
      <c r="E31" s="779"/>
    </row>
    <row r="32" spans="1:5" s="193" customFormat="1" ht="15">
      <c r="A32" s="777" t="s">
        <v>463</v>
      </c>
      <c r="B32" s="778" t="s">
        <v>464</v>
      </c>
      <c r="C32" s="777" t="s">
        <v>785</v>
      </c>
      <c r="D32" s="779"/>
      <c r="E32" s="779"/>
    </row>
    <row r="33" spans="1:5" s="193" customFormat="1" ht="15">
      <c r="A33" s="777" t="s">
        <v>465</v>
      </c>
      <c r="B33" s="778" t="s">
        <v>466</v>
      </c>
      <c r="C33" s="777" t="s">
        <v>785</v>
      </c>
      <c r="D33" s="779"/>
      <c r="E33" s="779"/>
    </row>
    <row r="34" spans="1:5" s="193" customFormat="1" ht="15">
      <c r="A34" s="781" t="s">
        <v>467</v>
      </c>
      <c r="B34" s="782" t="s">
        <v>420</v>
      </c>
      <c r="C34" s="781" t="s">
        <v>785</v>
      </c>
      <c r="D34" s="784"/>
      <c r="E34" s="784"/>
    </row>
    <row r="35" spans="1:5" s="193" customFormat="1" ht="15">
      <c r="A35" s="785" t="s">
        <v>995</v>
      </c>
      <c r="B35" s="782" t="s">
        <v>422</v>
      </c>
      <c r="C35" s="785" t="s">
        <v>785</v>
      </c>
      <c r="D35" s="787"/>
      <c r="E35" s="786"/>
    </row>
    <row r="36" spans="1:5" s="193" customFormat="1" ht="15">
      <c r="A36" s="785" t="s">
        <v>996</v>
      </c>
      <c r="B36" s="782" t="s">
        <v>426</v>
      </c>
      <c r="C36" s="785" t="s">
        <v>785</v>
      </c>
      <c r="D36" s="786"/>
      <c r="E36" s="786"/>
    </row>
    <row r="37" spans="1:5" s="193" customFormat="1" ht="15">
      <c r="A37" s="777" t="s">
        <v>997</v>
      </c>
      <c r="B37" s="778" t="s">
        <v>471</v>
      </c>
      <c r="C37" s="777" t="s">
        <v>785</v>
      </c>
      <c r="D37" s="779"/>
      <c r="E37" s="779"/>
    </row>
    <row r="38" spans="1:5" s="193" customFormat="1" ht="15">
      <c r="A38" s="788" t="s">
        <v>998</v>
      </c>
      <c r="B38" s="789" t="s">
        <v>473</v>
      </c>
      <c r="C38" s="788" t="s">
        <v>999</v>
      </c>
      <c r="D38" s="790"/>
      <c r="E38" s="790"/>
    </row>
    <row r="39" spans="1:5" s="193" customFormat="1">
      <c r="A39" s="170"/>
      <c r="B39" s="765"/>
      <c r="C39" s="170"/>
      <c r="D39" s="188" t="s">
        <v>474</v>
      </c>
      <c r="E39" s="170"/>
    </row>
    <row r="40" spans="1:5" s="193" customFormat="1">
      <c r="A40" s="183"/>
      <c r="B40" s="765"/>
      <c r="C40" s="183"/>
      <c r="D40" s="170"/>
      <c r="E40" s="183"/>
    </row>
    <row r="41" spans="1:5" s="589" customFormat="1">
      <c r="A41" s="604" t="s">
        <v>13</v>
      </c>
      <c r="B41" s="670"/>
      <c r="C41" s="604" t="s">
        <v>475</v>
      </c>
      <c r="D41" s="598"/>
      <c r="E41" s="604" t="s">
        <v>391</v>
      </c>
    </row>
    <row r="42" spans="1:5" s="590" customFormat="1">
      <c r="A42" s="602" t="s">
        <v>247</v>
      </c>
      <c r="B42" s="765"/>
      <c r="C42" s="602" t="s">
        <v>247</v>
      </c>
      <c r="D42" s="602"/>
      <c r="E42" s="602" t="s">
        <v>392</v>
      </c>
    </row>
    <row r="43" spans="1:5" s="193" customFormat="1">
      <c r="A43" s="170"/>
      <c r="B43" s="765"/>
      <c r="C43" s="170"/>
      <c r="D43" s="170"/>
      <c r="E43" s="170"/>
    </row>
    <row r="44" spans="1:5" s="193" customFormat="1">
      <c r="A44" s="170"/>
      <c r="B44" s="765"/>
      <c r="C44" s="170"/>
      <c r="D44" s="170"/>
      <c r="E44" s="170"/>
    </row>
    <row r="45" spans="1:5" s="193" customFormat="1">
      <c r="A45" s="189" t="s">
        <v>476</v>
      </c>
      <c r="B45" s="765"/>
      <c r="C45" s="170"/>
      <c r="D45" s="170"/>
      <c r="E45" s="170"/>
    </row>
    <row r="46" spans="1:5" s="193" customFormat="1" ht="15">
      <c r="B46" s="589"/>
    </row>
  </sheetData>
  <mergeCells count="2049">
    <mergeCell ref="XDX2:XEE2"/>
    <mergeCell ref="XEF2:XEM2"/>
    <mergeCell ref="XEN2:XEU2"/>
    <mergeCell ref="XEV2:XFC2"/>
    <mergeCell ref="XCB2:XCI2"/>
    <mergeCell ref="XCJ2:XCQ2"/>
    <mergeCell ref="XCR2:XCY2"/>
    <mergeCell ref="XCZ2:XDG2"/>
    <mergeCell ref="XDH2:XDO2"/>
    <mergeCell ref="XDP2:XDW2"/>
    <mergeCell ref="XAF2:XAM2"/>
    <mergeCell ref="XAN2:XAU2"/>
    <mergeCell ref="XAV2:XBC2"/>
    <mergeCell ref="XBD2:XBK2"/>
    <mergeCell ref="XBL2:XBS2"/>
    <mergeCell ref="XBT2:XCA2"/>
    <mergeCell ref="WYJ2:WYQ2"/>
    <mergeCell ref="WYR2:WYY2"/>
    <mergeCell ref="WYZ2:WZG2"/>
    <mergeCell ref="WZH2:WZO2"/>
    <mergeCell ref="WZP2:WZW2"/>
    <mergeCell ref="WZX2:XAE2"/>
    <mergeCell ref="WWN2:WWU2"/>
    <mergeCell ref="WWV2:WXC2"/>
    <mergeCell ref="WXD2:WXK2"/>
    <mergeCell ref="WXL2:WXS2"/>
    <mergeCell ref="WXT2:WYA2"/>
    <mergeCell ref="WYB2:WYI2"/>
    <mergeCell ref="WUR2:WUY2"/>
    <mergeCell ref="WUZ2:WVG2"/>
    <mergeCell ref="WVH2:WVO2"/>
    <mergeCell ref="WVP2:WVW2"/>
    <mergeCell ref="WVX2:WWE2"/>
    <mergeCell ref="WWF2:WWM2"/>
    <mergeCell ref="WSV2:WTC2"/>
    <mergeCell ref="WTD2:WTK2"/>
    <mergeCell ref="WTL2:WTS2"/>
    <mergeCell ref="WTT2:WUA2"/>
    <mergeCell ref="WUB2:WUI2"/>
    <mergeCell ref="WUJ2:WUQ2"/>
    <mergeCell ref="WQZ2:WRG2"/>
    <mergeCell ref="WRH2:WRO2"/>
    <mergeCell ref="WRP2:WRW2"/>
    <mergeCell ref="WRX2:WSE2"/>
    <mergeCell ref="WSF2:WSM2"/>
    <mergeCell ref="WSN2:WSU2"/>
    <mergeCell ref="WPD2:WPK2"/>
    <mergeCell ref="WPL2:WPS2"/>
    <mergeCell ref="WPT2:WQA2"/>
    <mergeCell ref="WQB2:WQI2"/>
    <mergeCell ref="WQJ2:WQQ2"/>
    <mergeCell ref="WQR2:WQY2"/>
    <mergeCell ref="WNH2:WNO2"/>
    <mergeCell ref="WNP2:WNW2"/>
    <mergeCell ref="WNX2:WOE2"/>
    <mergeCell ref="WOF2:WOM2"/>
    <mergeCell ref="WON2:WOU2"/>
    <mergeCell ref="WOV2:WPC2"/>
    <mergeCell ref="WLL2:WLS2"/>
    <mergeCell ref="WLT2:WMA2"/>
    <mergeCell ref="WMB2:WMI2"/>
    <mergeCell ref="WMJ2:WMQ2"/>
    <mergeCell ref="WMR2:WMY2"/>
    <mergeCell ref="WMZ2:WNG2"/>
    <mergeCell ref="WJP2:WJW2"/>
    <mergeCell ref="WJX2:WKE2"/>
    <mergeCell ref="WKF2:WKM2"/>
    <mergeCell ref="WKN2:WKU2"/>
    <mergeCell ref="WKV2:WLC2"/>
    <mergeCell ref="WLD2:WLK2"/>
    <mergeCell ref="WHT2:WIA2"/>
    <mergeCell ref="WIB2:WII2"/>
    <mergeCell ref="WIJ2:WIQ2"/>
    <mergeCell ref="WIR2:WIY2"/>
    <mergeCell ref="WIZ2:WJG2"/>
    <mergeCell ref="WJH2:WJO2"/>
    <mergeCell ref="WFX2:WGE2"/>
    <mergeCell ref="WGF2:WGM2"/>
    <mergeCell ref="WGN2:WGU2"/>
    <mergeCell ref="WGV2:WHC2"/>
    <mergeCell ref="WHD2:WHK2"/>
    <mergeCell ref="WHL2:WHS2"/>
    <mergeCell ref="WEB2:WEI2"/>
    <mergeCell ref="WEJ2:WEQ2"/>
    <mergeCell ref="WER2:WEY2"/>
    <mergeCell ref="WEZ2:WFG2"/>
    <mergeCell ref="WFH2:WFO2"/>
    <mergeCell ref="WFP2:WFW2"/>
    <mergeCell ref="WCF2:WCM2"/>
    <mergeCell ref="WCN2:WCU2"/>
    <mergeCell ref="WCV2:WDC2"/>
    <mergeCell ref="WDD2:WDK2"/>
    <mergeCell ref="WDL2:WDS2"/>
    <mergeCell ref="WDT2:WEA2"/>
    <mergeCell ref="WAJ2:WAQ2"/>
    <mergeCell ref="WAR2:WAY2"/>
    <mergeCell ref="WAZ2:WBG2"/>
    <mergeCell ref="WBH2:WBO2"/>
    <mergeCell ref="WBP2:WBW2"/>
    <mergeCell ref="WBX2:WCE2"/>
    <mergeCell ref="VYN2:VYU2"/>
    <mergeCell ref="VYV2:VZC2"/>
    <mergeCell ref="VZD2:VZK2"/>
    <mergeCell ref="VZL2:VZS2"/>
    <mergeCell ref="VZT2:WAA2"/>
    <mergeCell ref="WAB2:WAI2"/>
    <mergeCell ref="VWR2:VWY2"/>
    <mergeCell ref="VWZ2:VXG2"/>
    <mergeCell ref="VXH2:VXO2"/>
    <mergeCell ref="VXP2:VXW2"/>
    <mergeCell ref="VXX2:VYE2"/>
    <mergeCell ref="VYF2:VYM2"/>
    <mergeCell ref="VUV2:VVC2"/>
    <mergeCell ref="VVD2:VVK2"/>
    <mergeCell ref="VVL2:VVS2"/>
    <mergeCell ref="VVT2:VWA2"/>
    <mergeCell ref="VWB2:VWI2"/>
    <mergeCell ref="VWJ2:VWQ2"/>
    <mergeCell ref="VSZ2:VTG2"/>
    <mergeCell ref="VTH2:VTO2"/>
    <mergeCell ref="VTP2:VTW2"/>
    <mergeCell ref="VTX2:VUE2"/>
    <mergeCell ref="VUF2:VUM2"/>
    <mergeCell ref="VUN2:VUU2"/>
    <mergeCell ref="VRD2:VRK2"/>
    <mergeCell ref="VRL2:VRS2"/>
    <mergeCell ref="VRT2:VSA2"/>
    <mergeCell ref="VSB2:VSI2"/>
    <mergeCell ref="VSJ2:VSQ2"/>
    <mergeCell ref="VSR2:VSY2"/>
    <mergeCell ref="VPH2:VPO2"/>
    <mergeCell ref="VPP2:VPW2"/>
    <mergeCell ref="VPX2:VQE2"/>
    <mergeCell ref="VQF2:VQM2"/>
    <mergeCell ref="VQN2:VQU2"/>
    <mergeCell ref="VQV2:VRC2"/>
    <mergeCell ref="VNL2:VNS2"/>
    <mergeCell ref="VNT2:VOA2"/>
    <mergeCell ref="VOB2:VOI2"/>
    <mergeCell ref="VOJ2:VOQ2"/>
    <mergeCell ref="VOR2:VOY2"/>
    <mergeCell ref="VOZ2:VPG2"/>
    <mergeCell ref="VLP2:VLW2"/>
    <mergeCell ref="VLX2:VME2"/>
    <mergeCell ref="VMF2:VMM2"/>
    <mergeCell ref="VMN2:VMU2"/>
    <mergeCell ref="VMV2:VNC2"/>
    <mergeCell ref="VND2:VNK2"/>
    <mergeCell ref="VJT2:VKA2"/>
    <mergeCell ref="VKB2:VKI2"/>
    <mergeCell ref="VKJ2:VKQ2"/>
    <mergeCell ref="VKR2:VKY2"/>
    <mergeCell ref="VKZ2:VLG2"/>
    <mergeCell ref="VLH2:VLO2"/>
    <mergeCell ref="VHX2:VIE2"/>
    <mergeCell ref="VIF2:VIM2"/>
    <mergeCell ref="VIN2:VIU2"/>
    <mergeCell ref="VIV2:VJC2"/>
    <mergeCell ref="VJD2:VJK2"/>
    <mergeCell ref="VJL2:VJS2"/>
    <mergeCell ref="VGB2:VGI2"/>
    <mergeCell ref="VGJ2:VGQ2"/>
    <mergeCell ref="VGR2:VGY2"/>
    <mergeCell ref="VGZ2:VHG2"/>
    <mergeCell ref="VHH2:VHO2"/>
    <mergeCell ref="VHP2:VHW2"/>
    <mergeCell ref="VEF2:VEM2"/>
    <mergeCell ref="VEN2:VEU2"/>
    <mergeCell ref="VEV2:VFC2"/>
    <mergeCell ref="VFD2:VFK2"/>
    <mergeCell ref="VFL2:VFS2"/>
    <mergeCell ref="VFT2:VGA2"/>
    <mergeCell ref="VCJ2:VCQ2"/>
    <mergeCell ref="VCR2:VCY2"/>
    <mergeCell ref="VCZ2:VDG2"/>
    <mergeCell ref="VDH2:VDO2"/>
    <mergeCell ref="VDP2:VDW2"/>
    <mergeCell ref="VDX2:VEE2"/>
    <mergeCell ref="VAN2:VAU2"/>
    <mergeCell ref="VAV2:VBC2"/>
    <mergeCell ref="VBD2:VBK2"/>
    <mergeCell ref="VBL2:VBS2"/>
    <mergeCell ref="VBT2:VCA2"/>
    <mergeCell ref="VCB2:VCI2"/>
    <mergeCell ref="UYR2:UYY2"/>
    <mergeCell ref="UYZ2:UZG2"/>
    <mergeCell ref="UZH2:UZO2"/>
    <mergeCell ref="UZP2:UZW2"/>
    <mergeCell ref="UZX2:VAE2"/>
    <mergeCell ref="VAF2:VAM2"/>
    <mergeCell ref="UWV2:UXC2"/>
    <mergeCell ref="UXD2:UXK2"/>
    <mergeCell ref="UXL2:UXS2"/>
    <mergeCell ref="UXT2:UYA2"/>
    <mergeCell ref="UYB2:UYI2"/>
    <mergeCell ref="UYJ2:UYQ2"/>
    <mergeCell ref="UUZ2:UVG2"/>
    <mergeCell ref="UVH2:UVO2"/>
    <mergeCell ref="UVP2:UVW2"/>
    <mergeCell ref="UVX2:UWE2"/>
    <mergeCell ref="UWF2:UWM2"/>
    <mergeCell ref="UWN2:UWU2"/>
    <mergeCell ref="UTD2:UTK2"/>
    <mergeCell ref="UTL2:UTS2"/>
    <mergeCell ref="UTT2:UUA2"/>
    <mergeCell ref="UUB2:UUI2"/>
    <mergeCell ref="UUJ2:UUQ2"/>
    <mergeCell ref="UUR2:UUY2"/>
    <mergeCell ref="URH2:URO2"/>
    <mergeCell ref="URP2:URW2"/>
    <mergeCell ref="URX2:USE2"/>
    <mergeCell ref="USF2:USM2"/>
    <mergeCell ref="USN2:USU2"/>
    <mergeCell ref="USV2:UTC2"/>
    <mergeCell ref="UPL2:UPS2"/>
    <mergeCell ref="UPT2:UQA2"/>
    <mergeCell ref="UQB2:UQI2"/>
    <mergeCell ref="UQJ2:UQQ2"/>
    <mergeCell ref="UQR2:UQY2"/>
    <mergeCell ref="UQZ2:URG2"/>
    <mergeCell ref="UNP2:UNW2"/>
    <mergeCell ref="UNX2:UOE2"/>
    <mergeCell ref="UOF2:UOM2"/>
    <mergeCell ref="UON2:UOU2"/>
    <mergeCell ref="UOV2:UPC2"/>
    <mergeCell ref="UPD2:UPK2"/>
    <mergeCell ref="ULT2:UMA2"/>
    <mergeCell ref="UMB2:UMI2"/>
    <mergeCell ref="UMJ2:UMQ2"/>
    <mergeCell ref="UMR2:UMY2"/>
    <mergeCell ref="UMZ2:UNG2"/>
    <mergeCell ref="UNH2:UNO2"/>
    <mergeCell ref="UJX2:UKE2"/>
    <mergeCell ref="UKF2:UKM2"/>
    <mergeCell ref="UKN2:UKU2"/>
    <mergeCell ref="UKV2:ULC2"/>
    <mergeCell ref="ULD2:ULK2"/>
    <mergeCell ref="ULL2:ULS2"/>
    <mergeCell ref="UIB2:UII2"/>
    <mergeCell ref="UIJ2:UIQ2"/>
    <mergeCell ref="UIR2:UIY2"/>
    <mergeCell ref="UIZ2:UJG2"/>
    <mergeCell ref="UJH2:UJO2"/>
    <mergeCell ref="UJP2:UJW2"/>
    <mergeCell ref="UGF2:UGM2"/>
    <mergeCell ref="UGN2:UGU2"/>
    <mergeCell ref="UGV2:UHC2"/>
    <mergeCell ref="UHD2:UHK2"/>
    <mergeCell ref="UHL2:UHS2"/>
    <mergeCell ref="UHT2:UIA2"/>
    <mergeCell ref="UEJ2:UEQ2"/>
    <mergeCell ref="UER2:UEY2"/>
    <mergeCell ref="UEZ2:UFG2"/>
    <mergeCell ref="UFH2:UFO2"/>
    <mergeCell ref="UFP2:UFW2"/>
    <mergeCell ref="UFX2:UGE2"/>
    <mergeCell ref="UCN2:UCU2"/>
    <mergeCell ref="UCV2:UDC2"/>
    <mergeCell ref="UDD2:UDK2"/>
    <mergeCell ref="UDL2:UDS2"/>
    <mergeCell ref="UDT2:UEA2"/>
    <mergeCell ref="UEB2:UEI2"/>
    <mergeCell ref="UAR2:UAY2"/>
    <mergeCell ref="UAZ2:UBG2"/>
    <mergeCell ref="UBH2:UBO2"/>
    <mergeCell ref="UBP2:UBW2"/>
    <mergeCell ref="UBX2:UCE2"/>
    <mergeCell ref="UCF2:UCM2"/>
    <mergeCell ref="TYV2:TZC2"/>
    <mergeCell ref="TZD2:TZK2"/>
    <mergeCell ref="TZL2:TZS2"/>
    <mergeCell ref="TZT2:UAA2"/>
    <mergeCell ref="UAB2:UAI2"/>
    <mergeCell ref="UAJ2:UAQ2"/>
    <mergeCell ref="TWZ2:TXG2"/>
    <mergeCell ref="TXH2:TXO2"/>
    <mergeCell ref="TXP2:TXW2"/>
    <mergeCell ref="TXX2:TYE2"/>
    <mergeCell ref="TYF2:TYM2"/>
    <mergeCell ref="TYN2:TYU2"/>
    <mergeCell ref="TVD2:TVK2"/>
    <mergeCell ref="TVL2:TVS2"/>
    <mergeCell ref="TVT2:TWA2"/>
    <mergeCell ref="TWB2:TWI2"/>
    <mergeCell ref="TWJ2:TWQ2"/>
    <mergeCell ref="TWR2:TWY2"/>
    <mergeCell ref="TTH2:TTO2"/>
    <mergeCell ref="TTP2:TTW2"/>
    <mergeCell ref="TTX2:TUE2"/>
    <mergeCell ref="TUF2:TUM2"/>
    <mergeCell ref="TUN2:TUU2"/>
    <mergeCell ref="TUV2:TVC2"/>
    <mergeCell ref="TRL2:TRS2"/>
    <mergeCell ref="TRT2:TSA2"/>
    <mergeCell ref="TSB2:TSI2"/>
    <mergeCell ref="TSJ2:TSQ2"/>
    <mergeCell ref="TSR2:TSY2"/>
    <mergeCell ref="TSZ2:TTG2"/>
    <mergeCell ref="TPP2:TPW2"/>
    <mergeCell ref="TPX2:TQE2"/>
    <mergeCell ref="TQF2:TQM2"/>
    <mergeCell ref="TQN2:TQU2"/>
    <mergeCell ref="TQV2:TRC2"/>
    <mergeCell ref="TRD2:TRK2"/>
    <mergeCell ref="TNT2:TOA2"/>
    <mergeCell ref="TOB2:TOI2"/>
    <mergeCell ref="TOJ2:TOQ2"/>
    <mergeCell ref="TOR2:TOY2"/>
    <mergeCell ref="TOZ2:TPG2"/>
    <mergeCell ref="TPH2:TPO2"/>
    <mergeCell ref="TLX2:TME2"/>
    <mergeCell ref="TMF2:TMM2"/>
    <mergeCell ref="TMN2:TMU2"/>
    <mergeCell ref="TMV2:TNC2"/>
    <mergeCell ref="TND2:TNK2"/>
    <mergeCell ref="TNL2:TNS2"/>
    <mergeCell ref="TKB2:TKI2"/>
    <mergeCell ref="TKJ2:TKQ2"/>
    <mergeCell ref="TKR2:TKY2"/>
    <mergeCell ref="TKZ2:TLG2"/>
    <mergeCell ref="TLH2:TLO2"/>
    <mergeCell ref="TLP2:TLW2"/>
    <mergeCell ref="TIF2:TIM2"/>
    <mergeCell ref="TIN2:TIU2"/>
    <mergeCell ref="TIV2:TJC2"/>
    <mergeCell ref="TJD2:TJK2"/>
    <mergeCell ref="TJL2:TJS2"/>
    <mergeCell ref="TJT2:TKA2"/>
    <mergeCell ref="TGJ2:TGQ2"/>
    <mergeCell ref="TGR2:TGY2"/>
    <mergeCell ref="TGZ2:THG2"/>
    <mergeCell ref="THH2:THO2"/>
    <mergeCell ref="THP2:THW2"/>
    <mergeCell ref="THX2:TIE2"/>
    <mergeCell ref="TEN2:TEU2"/>
    <mergeCell ref="TEV2:TFC2"/>
    <mergeCell ref="TFD2:TFK2"/>
    <mergeCell ref="TFL2:TFS2"/>
    <mergeCell ref="TFT2:TGA2"/>
    <mergeCell ref="TGB2:TGI2"/>
    <mergeCell ref="TCR2:TCY2"/>
    <mergeCell ref="TCZ2:TDG2"/>
    <mergeCell ref="TDH2:TDO2"/>
    <mergeCell ref="TDP2:TDW2"/>
    <mergeCell ref="TDX2:TEE2"/>
    <mergeCell ref="TEF2:TEM2"/>
    <mergeCell ref="TAV2:TBC2"/>
    <mergeCell ref="TBD2:TBK2"/>
    <mergeCell ref="TBL2:TBS2"/>
    <mergeCell ref="TBT2:TCA2"/>
    <mergeCell ref="TCB2:TCI2"/>
    <mergeCell ref="TCJ2:TCQ2"/>
    <mergeCell ref="SYZ2:SZG2"/>
    <mergeCell ref="SZH2:SZO2"/>
    <mergeCell ref="SZP2:SZW2"/>
    <mergeCell ref="SZX2:TAE2"/>
    <mergeCell ref="TAF2:TAM2"/>
    <mergeCell ref="TAN2:TAU2"/>
    <mergeCell ref="SXD2:SXK2"/>
    <mergeCell ref="SXL2:SXS2"/>
    <mergeCell ref="SXT2:SYA2"/>
    <mergeCell ref="SYB2:SYI2"/>
    <mergeCell ref="SYJ2:SYQ2"/>
    <mergeCell ref="SYR2:SYY2"/>
    <mergeCell ref="SVH2:SVO2"/>
    <mergeCell ref="SVP2:SVW2"/>
    <mergeCell ref="SVX2:SWE2"/>
    <mergeCell ref="SWF2:SWM2"/>
    <mergeCell ref="SWN2:SWU2"/>
    <mergeCell ref="SWV2:SXC2"/>
    <mergeCell ref="STL2:STS2"/>
    <mergeCell ref="STT2:SUA2"/>
    <mergeCell ref="SUB2:SUI2"/>
    <mergeCell ref="SUJ2:SUQ2"/>
    <mergeCell ref="SUR2:SUY2"/>
    <mergeCell ref="SUZ2:SVG2"/>
    <mergeCell ref="SRP2:SRW2"/>
    <mergeCell ref="SRX2:SSE2"/>
    <mergeCell ref="SSF2:SSM2"/>
    <mergeCell ref="SSN2:SSU2"/>
    <mergeCell ref="SSV2:STC2"/>
    <mergeCell ref="STD2:STK2"/>
    <mergeCell ref="SPT2:SQA2"/>
    <mergeCell ref="SQB2:SQI2"/>
    <mergeCell ref="SQJ2:SQQ2"/>
    <mergeCell ref="SQR2:SQY2"/>
    <mergeCell ref="SQZ2:SRG2"/>
    <mergeCell ref="SRH2:SRO2"/>
    <mergeCell ref="SNX2:SOE2"/>
    <mergeCell ref="SOF2:SOM2"/>
    <mergeCell ref="SON2:SOU2"/>
    <mergeCell ref="SOV2:SPC2"/>
    <mergeCell ref="SPD2:SPK2"/>
    <mergeCell ref="SPL2:SPS2"/>
    <mergeCell ref="SMB2:SMI2"/>
    <mergeCell ref="SMJ2:SMQ2"/>
    <mergeCell ref="SMR2:SMY2"/>
    <mergeCell ref="SMZ2:SNG2"/>
    <mergeCell ref="SNH2:SNO2"/>
    <mergeCell ref="SNP2:SNW2"/>
    <mergeCell ref="SKF2:SKM2"/>
    <mergeCell ref="SKN2:SKU2"/>
    <mergeCell ref="SKV2:SLC2"/>
    <mergeCell ref="SLD2:SLK2"/>
    <mergeCell ref="SLL2:SLS2"/>
    <mergeCell ref="SLT2:SMA2"/>
    <mergeCell ref="SIJ2:SIQ2"/>
    <mergeCell ref="SIR2:SIY2"/>
    <mergeCell ref="SIZ2:SJG2"/>
    <mergeCell ref="SJH2:SJO2"/>
    <mergeCell ref="SJP2:SJW2"/>
    <mergeCell ref="SJX2:SKE2"/>
    <mergeCell ref="SGN2:SGU2"/>
    <mergeCell ref="SGV2:SHC2"/>
    <mergeCell ref="SHD2:SHK2"/>
    <mergeCell ref="SHL2:SHS2"/>
    <mergeCell ref="SHT2:SIA2"/>
    <mergeCell ref="SIB2:SII2"/>
    <mergeCell ref="SER2:SEY2"/>
    <mergeCell ref="SEZ2:SFG2"/>
    <mergeCell ref="SFH2:SFO2"/>
    <mergeCell ref="SFP2:SFW2"/>
    <mergeCell ref="SFX2:SGE2"/>
    <mergeCell ref="SGF2:SGM2"/>
    <mergeCell ref="SCV2:SDC2"/>
    <mergeCell ref="SDD2:SDK2"/>
    <mergeCell ref="SDL2:SDS2"/>
    <mergeCell ref="SDT2:SEA2"/>
    <mergeCell ref="SEB2:SEI2"/>
    <mergeCell ref="SEJ2:SEQ2"/>
    <mergeCell ref="SAZ2:SBG2"/>
    <mergeCell ref="SBH2:SBO2"/>
    <mergeCell ref="SBP2:SBW2"/>
    <mergeCell ref="SBX2:SCE2"/>
    <mergeCell ref="SCF2:SCM2"/>
    <mergeCell ref="SCN2:SCU2"/>
    <mergeCell ref="RZD2:RZK2"/>
    <mergeCell ref="RZL2:RZS2"/>
    <mergeCell ref="RZT2:SAA2"/>
    <mergeCell ref="SAB2:SAI2"/>
    <mergeCell ref="SAJ2:SAQ2"/>
    <mergeCell ref="SAR2:SAY2"/>
    <mergeCell ref="RXH2:RXO2"/>
    <mergeCell ref="RXP2:RXW2"/>
    <mergeCell ref="RXX2:RYE2"/>
    <mergeCell ref="RYF2:RYM2"/>
    <mergeCell ref="RYN2:RYU2"/>
    <mergeCell ref="RYV2:RZC2"/>
    <mergeCell ref="RVL2:RVS2"/>
    <mergeCell ref="RVT2:RWA2"/>
    <mergeCell ref="RWB2:RWI2"/>
    <mergeCell ref="RWJ2:RWQ2"/>
    <mergeCell ref="RWR2:RWY2"/>
    <mergeCell ref="RWZ2:RXG2"/>
    <mergeCell ref="RTP2:RTW2"/>
    <mergeCell ref="RTX2:RUE2"/>
    <mergeCell ref="RUF2:RUM2"/>
    <mergeCell ref="RUN2:RUU2"/>
    <mergeCell ref="RUV2:RVC2"/>
    <mergeCell ref="RVD2:RVK2"/>
    <mergeCell ref="RRT2:RSA2"/>
    <mergeCell ref="RSB2:RSI2"/>
    <mergeCell ref="RSJ2:RSQ2"/>
    <mergeCell ref="RSR2:RSY2"/>
    <mergeCell ref="RSZ2:RTG2"/>
    <mergeCell ref="RTH2:RTO2"/>
    <mergeCell ref="RPX2:RQE2"/>
    <mergeCell ref="RQF2:RQM2"/>
    <mergeCell ref="RQN2:RQU2"/>
    <mergeCell ref="RQV2:RRC2"/>
    <mergeCell ref="RRD2:RRK2"/>
    <mergeCell ref="RRL2:RRS2"/>
    <mergeCell ref="ROB2:ROI2"/>
    <mergeCell ref="ROJ2:ROQ2"/>
    <mergeCell ref="ROR2:ROY2"/>
    <mergeCell ref="ROZ2:RPG2"/>
    <mergeCell ref="RPH2:RPO2"/>
    <mergeCell ref="RPP2:RPW2"/>
    <mergeCell ref="RMF2:RMM2"/>
    <mergeCell ref="RMN2:RMU2"/>
    <mergeCell ref="RMV2:RNC2"/>
    <mergeCell ref="RND2:RNK2"/>
    <mergeCell ref="RNL2:RNS2"/>
    <mergeCell ref="RNT2:ROA2"/>
    <mergeCell ref="RKJ2:RKQ2"/>
    <mergeCell ref="RKR2:RKY2"/>
    <mergeCell ref="RKZ2:RLG2"/>
    <mergeCell ref="RLH2:RLO2"/>
    <mergeCell ref="RLP2:RLW2"/>
    <mergeCell ref="RLX2:RME2"/>
    <mergeCell ref="RIN2:RIU2"/>
    <mergeCell ref="RIV2:RJC2"/>
    <mergeCell ref="RJD2:RJK2"/>
    <mergeCell ref="RJL2:RJS2"/>
    <mergeCell ref="RJT2:RKA2"/>
    <mergeCell ref="RKB2:RKI2"/>
    <mergeCell ref="RGR2:RGY2"/>
    <mergeCell ref="RGZ2:RHG2"/>
    <mergeCell ref="RHH2:RHO2"/>
    <mergeCell ref="RHP2:RHW2"/>
    <mergeCell ref="RHX2:RIE2"/>
    <mergeCell ref="RIF2:RIM2"/>
    <mergeCell ref="REV2:RFC2"/>
    <mergeCell ref="RFD2:RFK2"/>
    <mergeCell ref="RFL2:RFS2"/>
    <mergeCell ref="RFT2:RGA2"/>
    <mergeCell ref="RGB2:RGI2"/>
    <mergeCell ref="RGJ2:RGQ2"/>
    <mergeCell ref="RCZ2:RDG2"/>
    <mergeCell ref="RDH2:RDO2"/>
    <mergeCell ref="RDP2:RDW2"/>
    <mergeCell ref="RDX2:REE2"/>
    <mergeCell ref="REF2:REM2"/>
    <mergeCell ref="REN2:REU2"/>
    <mergeCell ref="RBD2:RBK2"/>
    <mergeCell ref="RBL2:RBS2"/>
    <mergeCell ref="RBT2:RCA2"/>
    <mergeCell ref="RCB2:RCI2"/>
    <mergeCell ref="RCJ2:RCQ2"/>
    <mergeCell ref="RCR2:RCY2"/>
    <mergeCell ref="QZH2:QZO2"/>
    <mergeCell ref="QZP2:QZW2"/>
    <mergeCell ref="QZX2:RAE2"/>
    <mergeCell ref="RAF2:RAM2"/>
    <mergeCell ref="RAN2:RAU2"/>
    <mergeCell ref="RAV2:RBC2"/>
    <mergeCell ref="QXL2:QXS2"/>
    <mergeCell ref="QXT2:QYA2"/>
    <mergeCell ref="QYB2:QYI2"/>
    <mergeCell ref="QYJ2:QYQ2"/>
    <mergeCell ref="QYR2:QYY2"/>
    <mergeCell ref="QYZ2:QZG2"/>
    <mergeCell ref="QVP2:QVW2"/>
    <mergeCell ref="QVX2:QWE2"/>
    <mergeCell ref="QWF2:QWM2"/>
    <mergeCell ref="QWN2:QWU2"/>
    <mergeCell ref="QWV2:QXC2"/>
    <mergeCell ref="QXD2:QXK2"/>
    <mergeCell ref="QTT2:QUA2"/>
    <mergeCell ref="QUB2:QUI2"/>
    <mergeCell ref="QUJ2:QUQ2"/>
    <mergeCell ref="QUR2:QUY2"/>
    <mergeCell ref="QUZ2:QVG2"/>
    <mergeCell ref="QVH2:QVO2"/>
    <mergeCell ref="QRX2:QSE2"/>
    <mergeCell ref="QSF2:QSM2"/>
    <mergeCell ref="QSN2:QSU2"/>
    <mergeCell ref="QSV2:QTC2"/>
    <mergeCell ref="QTD2:QTK2"/>
    <mergeCell ref="QTL2:QTS2"/>
    <mergeCell ref="QQB2:QQI2"/>
    <mergeCell ref="QQJ2:QQQ2"/>
    <mergeCell ref="QQR2:QQY2"/>
    <mergeCell ref="QQZ2:QRG2"/>
    <mergeCell ref="QRH2:QRO2"/>
    <mergeCell ref="QRP2:QRW2"/>
    <mergeCell ref="QOF2:QOM2"/>
    <mergeCell ref="QON2:QOU2"/>
    <mergeCell ref="QOV2:QPC2"/>
    <mergeCell ref="QPD2:QPK2"/>
    <mergeCell ref="QPL2:QPS2"/>
    <mergeCell ref="QPT2:QQA2"/>
    <mergeCell ref="QMJ2:QMQ2"/>
    <mergeCell ref="QMR2:QMY2"/>
    <mergeCell ref="QMZ2:QNG2"/>
    <mergeCell ref="QNH2:QNO2"/>
    <mergeCell ref="QNP2:QNW2"/>
    <mergeCell ref="QNX2:QOE2"/>
    <mergeCell ref="QKN2:QKU2"/>
    <mergeCell ref="QKV2:QLC2"/>
    <mergeCell ref="QLD2:QLK2"/>
    <mergeCell ref="QLL2:QLS2"/>
    <mergeCell ref="QLT2:QMA2"/>
    <mergeCell ref="QMB2:QMI2"/>
    <mergeCell ref="QIR2:QIY2"/>
    <mergeCell ref="QIZ2:QJG2"/>
    <mergeCell ref="QJH2:QJO2"/>
    <mergeCell ref="QJP2:QJW2"/>
    <mergeCell ref="QJX2:QKE2"/>
    <mergeCell ref="QKF2:QKM2"/>
    <mergeCell ref="QGV2:QHC2"/>
    <mergeCell ref="QHD2:QHK2"/>
    <mergeCell ref="QHL2:QHS2"/>
    <mergeCell ref="QHT2:QIA2"/>
    <mergeCell ref="QIB2:QII2"/>
    <mergeCell ref="QIJ2:QIQ2"/>
    <mergeCell ref="QEZ2:QFG2"/>
    <mergeCell ref="QFH2:QFO2"/>
    <mergeCell ref="QFP2:QFW2"/>
    <mergeCell ref="QFX2:QGE2"/>
    <mergeCell ref="QGF2:QGM2"/>
    <mergeCell ref="QGN2:QGU2"/>
    <mergeCell ref="QDD2:QDK2"/>
    <mergeCell ref="QDL2:QDS2"/>
    <mergeCell ref="QDT2:QEA2"/>
    <mergeCell ref="QEB2:QEI2"/>
    <mergeCell ref="QEJ2:QEQ2"/>
    <mergeCell ref="QER2:QEY2"/>
    <mergeCell ref="QBH2:QBO2"/>
    <mergeCell ref="QBP2:QBW2"/>
    <mergeCell ref="QBX2:QCE2"/>
    <mergeCell ref="QCF2:QCM2"/>
    <mergeCell ref="QCN2:QCU2"/>
    <mergeCell ref="QCV2:QDC2"/>
    <mergeCell ref="PZL2:PZS2"/>
    <mergeCell ref="PZT2:QAA2"/>
    <mergeCell ref="QAB2:QAI2"/>
    <mergeCell ref="QAJ2:QAQ2"/>
    <mergeCell ref="QAR2:QAY2"/>
    <mergeCell ref="QAZ2:QBG2"/>
    <mergeCell ref="PXP2:PXW2"/>
    <mergeCell ref="PXX2:PYE2"/>
    <mergeCell ref="PYF2:PYM2"/>
    <mergeCell ref="PYN2:PYU2"/>
    <mergeCell ref="PYV2:PZC2"/>
    <mergeCell ref="PZD2:PZK2"/>
    <mergeCell ref="PVT2:PWA2"/>
    <mergeCell ref="PWB2:PWI2"/>
    <mergeCell ref="PWJ2:PWQ2"/>
    <mergeCell ref="PWR2:PWY2"/>
    <mergeCell ref="PWZ2:PXG2"/>
    <mergeCell ref="PXH2:PXO2"/>
    <mergeCell ref="PTX2:PUE2"/>
    <mergeCell ref="PUF2:PUM2"/>
    <mergeCell ref="PUN2:PUU2"/>
    <mergeCell ref="PUV2:PVC2"/>
    <mergeCell ref="PVD2:PVK2"/>
    <mergeCell ref="PVL2:PVS2"/>
    <mergeCell ref="PSB2:PSI2"/>
    <mergeCell ref="PSJ2:PSQ2"/>
    <mergeCell ref="PSR2:PSY2"/>
    <mergeCell ref="PSZ2:PTG2"/>
    <mergeCell ref="PTH2:PTO2"/>
    <mergeCell ref="PTP2:PTW2"/>
    <mergeCell ref="PQF2:PQM2"/>
    <mergeCell ref="PQN2:PQU2"/>
    <mergeCell ref="PQV2:PRC2"/>
    <mergeCell ref="PRD2:PRK2"/>
    <mergeCell ref="PRL2:PRS2"/>
    <mergeCell ref="PRT2:PSA2"/>
    <mergeCell ref="POJ2:POQ2"/>
    <mergeCell ref="POR2:POY2"/>
    <mergeCell ref="POZ2:PPG2"/>
    <mergeCell ref="PPH2:PPO2"/>
    <mergeCell ref="PPP2:PPW2"/>
    <mergeCell ref="PPX2:PQE2"/>
    <mergeCell ref="PMN2:PMU2"/>
    <mergeCell ref="PMV2:PNC2"/>
    <mergeCell ref="PND2:PNK2"/>
    <mergeCell ref="PNL2:PNS2"/>
    <mergeCell ref="PNT2:POA2"/>
    <mergeCell ref="POB2:POI2"/>
    <mergeCell ref="PKR2:PKY2"/>
    <mergeCell ref="PKZ2:PLG2"/>
    <mergeCell ref="PLH2:PLO2"/>
    <mergeCell ref="PLP2:PLW2"/>
    <mergeCell ref="PLX2:PME2"/>
    <mergeCell ref="PMF2:PMM2"/>
    <mergeCell ref="PIV2:PJC2"/>
    <mergeCell ref="PJD2:PJK2"/>
    <mergeCell ref="PJL2:PJS2"/>
    <mergeCell ref="PJT2:PKA2"/>
    <mergeCell ref="PKB2:PKI2"/>
    <mergeCell ref="PKJ2:PKQ2"/>
    <mergeCell ref="PGZ2:PHG2"/>
    <mergeCell ref="PHH2:PHO2"/>
    <mergeCell ref="PHP2:PHW2"/>
    <mergeCell ref="PHX2:PIE2"/>
    <mergeCell ref="PIF2:PIM2"/>
    <mergeCell ref="PIN2:PIU2"/>
    <mergeCell ref="PFD2:PFK2"/>
    <mergeCell ref="PFL2:PFS2"/>
    <mergeCell ref="PFT2:PGA2"/>
    <mergeCell ref="PGB2:PGI2"/>
    <mergeCell ref="PGJ2:PGQ2"/>
    <mergeCell ref="PGR2:PGY2"/>
    <mergeCell ref="PDH2:PDO2"/>
    <mergeCell ref="PDP2:PDW2"/>
    <mergeCell ref="PDX2:PEE2"/>
    <mergeCell ref="PEF2:PEM2"/>
    <mergeCell ref="PEN2:PEU2"/>
    <mergeCell ref="PEV2:PFC2"/>
    <mergeCell ref="PBL2:PBS2"/>
    <mergeCell ref="PBT2:PCA2"/>
    <mergeCell ref="PCB2:PCI2"/>
    <mergeCell ref="PCJ2:PCQ2"/>
    <mergeCell ref="PCR2:PCY2"/>
    <mergeCell ref="PCZ2:PDG2"/>
    <mergeCell ref="OZP2:OZW2"/>
    <mergeCell ref="OZX2:PAE2"/>
    <mergeCell ref="PAF2:PAM2"/>
    <mergeCell ref="PAN2:PAU2"/>
    <mergeCell ref="PAV2:PBC2"/>
    <mergeCell ref="PBD2:PBK2"/>
    <mergeCell ref="OXT2:OYA2"/>
    <mergeCell ref="OYB2:OYI2"/>
    <mergeCell ref="OYJ2:OYQ2"/>
    <mergeCell ref="OYR2:OYY2"/>
    <mergeCell ref="OYZ2:OZG2"/>
    <mergeCell ref="OZH2:OZO2"/>
    <mergeCell ref="OVX2:OWE2"/>
    <mergeCell ref="OWF2:OWM2"/>
    <mergeCell ref="OWN2:OWU2"/>
    <mergeCell ref="OWV2:OXC2"/>
    <mergeCell ref="OXD2:OXK2"/>
    <mergeCell ref="OXL2:OXS2"/>
    <mergeCell ref="OUB2:OUI2"/>
    <mergeCell ref="OUJ2:OUQ2"/>
    <mergeCell ref="OUR2:OUY2"/>
    <mergeCell ref="OUZ2:OVG2"/>
    <mergeCell ref="OVH2:OVO2"/>
    <mergeCell ref="OVP2:OVW2"/>
    <mergeCell ref="OSF2:OSM2"/>
    <mergeCell ref="OSN2:OSU2"/>
    <mergeCell ref="OSV2:OTC2"/>
    <mergeCell ref="OTD2:OTK2"/>
    <mergeCell ref="OTL2:OTS2"/>
    <mergeCell ref="OTT2:OUA2"/>
    <mergeCell ref="OQJ2:OQQ2"/>
    <mergeCell ref="OQR2:OQY2"/>
    <mergeCell ref="OQZ2:ORG2"/>
    <mergeCell ref="ORH2:ORO2"/>
    <mergeCell ref="ORP2:ORW2"/>
    <mergeCell ref="ORX2:OSE2"/>
    <mergeCell ref="OON2:OOU2"/>
    <mergeCell ref="OOV2:OPC2"/>
    <mergeCell ref="OPD2:OPK2"/>
    <mergeCell ref="OPL2:OPS2"/>
    <mergeCell ref="OPT2:OQA2"/>
    <mergeCell ref="OQB2:OQI2"/>
    <mergeCell ref="OMR2:OMY2"/>
    <mergeCell ref="OMZ2:ONG2"/>
    <mergeCell ref="ONH2:ONO2"/>
    <mergeCell ref="ONP2:ONW2"/>
    <mergeCell ref="ONX2:OOE2"/>
    <mergeCell ref="OOF2:OOM2"/>
    <mergeCell ref="OKV2:OLC2"/>
    <mergeCell ref="OLD2:OLK2"/>
    <mergeCell ref="OLL2:OLS2"/>
    <mergeCell ref="OLT2:OMA2"/>
    <mergeCell ref="OMB2:OMI2"/>
    <mergeCell ref="OMJ2:OMQ2"/>
    <mergeCell ref="OIZ2:OJG2"/>
    <mergeCell ref="OJH2:OJO2"/>
    <mergeCell ref="OJP2:OJW2"/>
    <mergeCell ref="OJX2:OKE2"/>
    <mergeCell ref="OKF2:OKM2"/>
    <mergeCell ref="OKN2:OKU2"/>
    <mergeCell ref="OHD2:OHK2"/>
    <mergeCell ref="OHL2:OHS2"/>
    <mergeCell ref="OHT2:OIA2"/>
    <mergeCell ref="OIB2:OII2"/>
    <mergeCell ref="OIJ2:OIQ2"/>
    <mergeCell ref="OIR2:OIY2"/>
    <mergeCell ref="OFH2:OFO2"/>
    <mergeCell ref="OFP2:OFW2"/>
    <mergeCell ref="OFX2:OGE2"/>
    <mergeCell ref="OGF2:OGM2"/>
    <mergeCell ref="OGN2:OGU2"/>
    <mergeCell ref="OGV2:OHC2"/>
    <mergeCell ref="ODL2:ODS2"/>
    <mergeCell ref="ODT2:OEA2"/>
    <mergeCell ref="OEB2:OEI2"/>
    <mergeCell ref="OEJ2:OEQ2"/>
    <mergeCell ref="OER2:OEY2"/>
    <mergeCell ref="OEZ2:OFG2"/>
    <mergeCell ref="OBP2:OBW2"/>
    <mergeCell ref="OBX2:OCE2"/>
    <mergeCell ref="OCF2:OCM2"/>
    <mergeCell ref="OCN2:OCU2"/>
    <mergeCell ref="OCV2:ODC2"/>
    <mergeCell ref="ODD2:ODK2"/>
    <mergeCell ref="NZT2:OAA2"/>
    <mergeCell ref="OAB2:OAI2"/>
    <mergeCell ref="OAJ2:OAQ2"/>
    <mergeCell ref="OAR2:OAY2"/>
    <mergeCell ref="OAZ2:OBG2"/>
    <mergeCell ref="OBH2:OBO2"/>
    <mergeCell ref="NXX2:NYE2"/>
    <mergeCell ref="NYF2:NYM2"/>
    <mergeCell ref="NYN2:NYU2"/>
    <mergeCell ref="NYV2:NZC2"/>
    <mergeCell ref="NZD2:NZK2"/>
    <mergeCell ref="NZL2:NZS2"/>
    <mergeCell ref="NWB2:NWI2"/>
    <mergeCell ref="NWJ2:NWQ2"/>
    <mergeCell ref="NWR2:NWY2"/>
    <mergeCell ref="NWZ2:NXG2"/>
    <mergeCell ref="NXH2:NXO2"/>
    <mergeCell ref="NXP2:NXW2"/>
    <mergeCell ref="NUF2:NUM2"/>
    <mergeCell ref="NUN2:NUU2"/>
    <mergeCell ref="NUV2:NVC2"/>
    <mergeCell ref="NVD2:NVK2"/>
    <mergeCell ref="NVL2:NVS2"/>
    <mergeCell ref="NVT2:NWA2"/>
    <mergeCell ref="NSJ2:NSQ2"/>
    <mergeCell ref="NSR2:NSY2"/>
    <mergeCell ref="NSZ2:NTG2"/>
    <mergeCell ref="NTH2:NTO2"/>
    <mergeCell ref="NTP2:NTW2"/>
    <mergeCell ref="NTX2:NUE2"/>
    <mergeCell ref="NQN2:NQU2"/>
    <mergeCell ref="NQV2:NRC2"/>
    <mergeCell ref="NRD2:NRK2"/>
    <mergeCell ref="NRL2:NRS2"/>
    <mergeCell ref="NRT2:NSA2"/>
    <mergeCell ref="NSB2:NSI2"/>
    <mergeCell ref="NOR2:NOY2"/>
    <mergeCell ref="NOZ2:NPG2"/>
    <mergeCell ref="NPH2:NPO2"/>
    <mergeCell ref="NPP2:NPW2"/>
    <mergeCell ref="NPX2:NQE2"/>
    <mergeCell ref="NQF2:NQM2"/>
    <mergeCell ref="NMV2:NNC2"/>
    <mergeCell ref="NND2:NNK2"/>
    <mergeCell ref="NNL2:NNS2"/>
    <mergeCell ref="NNT2:NOA2"/>
    <mergeCell ref="NOB2:NOI2"/>
    <mergeCell ref="NOJ2:NOQ2"/>
    <mergeCell ref="NKZ2:NLG2"/>
    <mergeCell ref="NLH2:NLO2"/>
    <mergeCell ref="NLP2:NLW2"/>
    <mergeCell ref="NLX2:NME2"/>
    <mergeCell ref="NMF2:NMM2"/>
    <mergeCell ref="NMN2:NMU2"/>
    <mergeCell ref="NJD2:NJK2"/>
    <mergeCell ref="NJL2:NJS2"/>
    <mergeCell ref="NJT2:NKA2"/>
    <mergeCell ref="NKB2:NKI2"/>
    <mergeCell ref="NKJ2:NKQ2"/>
    <mergeCell ref="NKR2:NKY2"/>
    <mergeCell ref="NHH2:NHO2"/>
    <mergeCell ref="NHP2:NHW2"/>
    <mergeCell ref="NHX2:NIE2"/>
    <mergeCell ref="NIF2:NIM2"/>
    <mergeCell ref="NIN2:NIU2"/>
    <mergeCell ref="NIV2:NJC2"/>
    <mergeCell ref="NFL2:NFS2"/>
    <mergeCell ref="NFT2:NGA2"/>
    <mergeCell ref="NGB2:NGI2"/>
    <mergeCell ref="NGJ2:NGQ2"/>
    <mergeCell ref="NGR2:NGY2"/>
    <mergeCell ref="NGZ2:NHG2"/>
    <mergeCell ref="NDP2:NDW2"/>
    <mergeCell ref="NDX2:NEE2"/>
    <mergeCell ref="NEF2:NEM2"/>
    <mergeCell ref="NEN2:NEU2"/>
    <mergeCell ref="NEV2:NFC2"/>
    <mergeCell ref="NFD2:NFK2"/>
    <mergeCell ref="NBT2:NCA2"/>
    <mergeCell ref="NCB2:NCI2"/>
    <mergeCell ref="NCJ2:NCQ2"/>
    <mergeCell ref="NCR2:NCY2"/>
    <mergeCell ref="NCZ2:NDG2"/>
    <mergeCell ref="NDH2:NDO2"/>
    <mergeCell ref="MZX2:NAE2"/>
    <mergeCell ref="NAF2:NAM2"/>
    <mergeCell ref="NAN2:NAU2"/>
    <mergeCell ref="NAV2:NBC2"/>
    <mergeCell ref="NBD2:NBK2"/>
    <mergeCell ref="NBL2:NBS2"/>
    <mergeCell ref="MYB2:MYI2"/>
    <mergeCell ref="MYJ2:MYQ2"/>
    <mergeCell ref="MYR2:MYY2"/>
    <mergeCell ref="MYZ2:MZG2"/>
    <mergeCell ref="MZH2:MZO2"/>
    <mergeCell ref="MZP2:MZW2"/>
    <mergeCell ref="MWF2:MWM2"/>
    <mergeCell ref="MWN2:MWU2"/>
    <mergeCell ref="MWV2:MXC2"/>
    <mergeCell ref="MXD2:MXK2"/>
    <mergeCell ref="MXL2:MXS2"/>
    <mergeCell ref="MXT2:MYA2"/>
    <mergeCell ref="MUJ2:MUQ2"/>
    <mergeCell ref="MUR2:MUY2"/>
    <mergeCell ref="MUZ2:MVG2"/>
    <mergeCell ref="MVH2:MVO2"/>
    <mergeCell ref="MVP2:MVW2"/>
    <mergeCell ref="MVX2:MWE2"/>
    <mergeCell ref="MSN2:MSU2"/>
    <mergeCell ref="MSV2:MTC2"/>
    <mergeCell ref="MTD2:MTK2"/>
    <mergeCell ref="MTL2:MTS2"/>
    <mergeCell ref="MTT2:MUA2"/>
    <mergeCell ref="MUB2:MUI2"/>
    <mergeCell ref="MQR2:MQY2"/>
    <mergeCell ref="MQZ2:MRG2"/>
    <mergeCell ref="MRH2:MRO2"/>
    <mergeCell ref="MRP2:MRW2"/>
    <mergeCell ref="MRX2:MSE2"/>
    <mergeCell ref="MSF2:MSM2"/>
    <mergeCell ref="MOV2:MPC2"/>
    <mergeCell ref="MPD2:MPK2"/>
    <mergeCell ref="MPL2:MPS2"/>
    <mergeCell ref="MPT2:MQA2"/>
    <mergeCell ref="MQB2:MQI2"/>
    <mergeCell ref="MQJ2:MQQ2"/>
    <mergeCell ref="MMZ2:MNG2"/>
    <mergeCell ref="MNH2:MNO2"/>
    <mergeCell ref="MNP2:MNW2"/>
    <mergeCell ref="MNX2:MOE2"/>
    <mergeCell ref="MOF2:MOM2"/>
    <mergeCell ref="MON2:MOU2"/>
    <mergeCell ref="MLD2:MLK2"/>
    <mergeCell ref="MLL2:MLS2"/>
    <mergeCell ref="MLT2:MMA2"/>
    <mergeCell ref="MMB2:MMI2"/>
    <mergeCell ref="MMJ2:MMQ2"/>
    <mergeCell ref="MMR2:MMY2"/>
    <mergeCell ref="MJH2:MJO2"/>
    <mergeCell ref="MJP2:MJW2"/>
    <mergeCell ref="MJX2:MKE2"/>
    <mergeCell ref="MKF2:MKM2"/>
    <mergeCell ref="MKN2:MKU2"/>
    <mergeCell ref="MKV2:MLC2"/>
    <mergeCell ref="MHL2:MHS2"/>
    <mergeCell ref="MHT2:MIA2"/>
    <mergeCell ref="MIB2:MII2"/>
    <mergeCell ref="MIJ2:MIQ2"/>
    <mergeCell ref="MIR2:MIY2"/>
    <mergeCell ref="MIZ2:MJG2"/>
    <mergeCell ref="MFP2:MFW2"/>
    <mergeCell ref="MFX2:MGE2"/>
    <mergeCell ref="MGF2:MGM2"/>
    <mergeCell ref="MGN2:MGU2"/>
    <mergeCell ref="MGV2:MHC2"/>
    <mergeCell ref="MHD2:MHK2"/>
    <mergeCell ref="MDT2:MEA2"/>
    <mergeCell ref="MEB2:MEI2"/>
    <mergeCell ref="MEJ2:MEQ2"/>
    <mergeCell ref="MER2:MEY2"/>
    <mergeCell ref="MEZ2:MFG2"/>
    <mergeCell ref="MFH2:MFO2"/>
    <mergeCell ref="MBX2:MCE2"/>
    <mergeCell ref="MCF2:MCM2"/>
    <mergeCell ref="MCN2:MCU2"/>
    <mergeCell ref="MCV2:MDC2"/>
    <mergeCell ref="MDD2:MDK2"/>
    <mergeCell ref="MDL2:MDS2"/>
    <mergeCell ref="MAB2:MAI2"/>
    <mergeCell ref="MAJ2:MAQ2"/>
    <mergeCell ref="MAR2:MAY2"/>
    <mergeCell ref="MAZ2:MBG2"/>
    <mergeCell ref="MBH2:MBO2"/>
    <mergeCell ref="MBP2:MBW2"/>
    <mergeCell ref="LYF2:LYM2"/>
    <mergeCell ref="LYN2:LYU2"/>
    <mergeCell ref="LYV2:LZC2"/>
    <mergeCell ref="LZD2:LZK2"/>
    <mergeCell ref="LZL2:LZS2"/>
    <mergeCell ref="LZT2:MAA2"/>
    <mergeCell ref="LWJ2:LWQ2"/>
    <mergeCell ref="LWR2:LWY2"/>
    <mergeCell ref="LWZ2:LXG2"/>
    <mergeCell ref="LXH2:LXO2"/>
    <mergeCell ref="LXP2:LXW2"/>
    <mergeCell ref="LXX2:LYE2"/>
    <mergeCell ref="LUN2:LUU2"/>
    <mergeCell ref="LUV2:LVC2"/>
    <mergeCell ref="LVD2:LVK2"/>
    <mergeCell ref="LVL2:LVS2"/>
    <mergeCell ref="LVT2:LWA2"/>
    <mergeCell ref="LWB2:LWI2"/>
    <mergeCell ref="LSR2:LSY2"/>
    <mergeCell ref="LSZ2:LTG2"/>
    <mergeCell ref="LTH2:LTO2"/>
    <mergeCell ref="LTP2:LTW2"/>
    <mergeCell ref="LTX2:LUE2"/>
    <mergeCell ref="LUF2:LUM2"/>
    <mergeCell ref="LQV2:LRC2"/>
    <mergeCell ref="LRD2:LRK2"/>
    <mergeCell ref="LRL2:LRS2"/>
    <mergeCell ref="LRT2:LSA2"/>
    <mergeCell ref="LSB2:LSI2"/>
    <mergeCell ref="LSJ2:LSQ2"/>
    <mergeCell ref="LOZ2:LPG2"/>
    <mergeCell ref="LPH2:LPO2"/>
    <mergeCell ref="LPP2:LPW2"/>
    <mergeCell ref="LPX2:LQE2"/>
    <mergeCell ref="LQF2:LQM2"/>
    <mergeCell ref="LQN2:LQU2"/>
    <mergeCell ref="LND2:LNK2"/>
    <mergeCell ref="LNL2:LNS2"/>
    <mergeCell ref="LNT2:LOA2"/>
    <mergeCell ref="LOB2:LOI2"/>
    <mergeCell ref="LOJ2:LOQ2"/>
    <mergeCell ref="LOR2:LOY2"/>
    <mergeCell ref="LLH2:LLO2"/>
    <mergeCell ref="LLP2:LLW2"/>
    <mergeCell ref="LLX2:LME2"/>
    <mergeCell ref="LMF2:LMM2"/>
    <mergeCell ref="LMN2:LMU2"/>
    <mergeCell ref="LMV2:LNC2"/>
    <mergeCell ref="LJL2:LJS2"/>
    <mergeCell ref="LJT2:LKA2"/>
    <mergeCell ref="LKB2:LKI2"/>
    <mergeCell ref="LKJ2:LKQ2"/>
    <mergeCell ref="LKR2:LKY2"/>
    <mergeCell ref="LKZ2:LLG2"/>
    <mergeCell ref="LHP2:LHW2"/>
    <mergeCell ref="LHX2:LIE2"/>
    <mergeCell ref="LIF2:LIM2"/>
    <mergeCell ref="LIN2:LIU2"/>
    <mergeCell ref="LIV2:LJC2"/>
    <mergeCell ref="LJD2:LJK2"/>
    <mergeCell ref="LFT2:LGA2"/>
    <mergeCell ref="LGB2:LGI2"/>
    <mergeCell ref="LGJ2:LGQ2"/>
    <mergeCell ref="LGR2:LGY2"/>
    <mergeCell ref="LGZ2:LHG2"/>
    <mergeCell ref="LHH2:LHO2"/>
    <mergeCell ref="LDX2:LEE2"/>
    <mergeCell ref="LEF2:LEM2"/>
    <mergeCell ref="LEN2:LEU2"/>
    <mergeCell ref="LEV2:LFC2"/>
    <mergeCell ref="LFD2:LFK2"/>
    <mergeCell ref="LFL2:LFS2"/>
    <mergeCell ref="LCB2:LCI2"/>
    <mergeCell ref="LCJ2:LCQ2"/>
    <mergeCell ref="LCR2:LCY2"/>
    <mergeCell ref="LCZ2:LDG2"/>
    <mergeCell ref="LDH2:LDO2"/>
    <mergeCell ref="LDP2:LDW2"/>
    <mergeCell ref="LAF2:LAM2"/>
    <mergeCell ref="LAN2:LAU2"/>
    <mergeCell ref="LAV2:LBC2"/>
    <mergeCell ref="LBD2:LBK2"/>
    <mergeCell ref="LBL2:LBS2"/>
    <mergeCell ref="LBT2:LCA2"/>
    <mergeCell ref="KYJ2:KYQ2"/>
    <mergeCell ref="KYR2:KYY2"/>
    <mergeCell ref="KYZ2:KZG2"/>
    <mergeCell ref="KZH2:KZO2"/>
    <mergeCell ref="KZP2:KZW2"/>
    <mergeCell ref="KZX2:LAE2"/>
    <mergeCell ref="KWN2:KWU2"/>
    <mergeCell ref="KWV2:KXC2"/>
    <mergeCell ref="KXD2:KXK2"/>
    <mergeCell ref="KXL2:KXS2"/>
    <mergeCell ref="KXT2:KYA2"/>
    <mergeCell ref="KYB2:KYI2"/>
    <mergeCell ref="KUR2:KUY2"/>
    <mergeCell ref="KUZ2:KVG2"/>
    <mergeCell ref="KVH2:KVO2"/>
    <mergeCell ref="KVP2:KVW2"/>
    <mergeCell ref="KVX2:KWE2"/>
    <mergeCell ref="KWF2:KWM2"/>
    <mergeCell ref="KSV2:KTC2"/>
    <mergeCell ref="KTD2:KTK2"/>
    <mergeCell ref="KTL2:KTS2"/>
    <mergeCell ref="KTT2:KUA2"/>
    <mergeCell ref="KUB2:KUI2"/>
    <mergeCell ref="KUJ2:KUQ2"/>
    <mergeCell ref="KQZ2:KRG2"/>
    <mergeCell ref="KRH2:KRO2"/>
    <mergeCell ref="KRP2:KRW2"/>
    <mergeCell ref="KRX2:KSE2"/>
    <mergeCell ref="KSF2:KSM2"/>
    <mergeCell ref="KSN2:KSU2"/>
    <mergeCell ref="KPD2:KPK2"/>
    <mergeCell ref="KPL2:KPS2"/>
    <mergeCell ref="KPT2:KQA2"/>
    <mergeCell ref="KQB2:KQI2"/>
    <mergeCell ref="KQJ2:KQQ2"/>
    <mergeCell ref="KQR2:KQY2"/>
    <mergeCell ref="KNH2:KNO2"/>
    <mergeCell ref="KNP2:KNW2"/>
    <mergeCell ref="KNX2:KOE2"/>
    <mergeCell ref="KOF2:KOM2"/>
    <mergeCell ref="KON2:KOU2"/>
    <mergeCell ref="KOV2:KPC2"/>
    <mergeCell ref="KLL2:KLS2"/>
    <mergeCell ref="KLT2:KMA2"/>
    <mergeCell ref="KMB2:KMI2"/>
    <mergeCell ref="KMJ2:KMQ2"/>
    <mergeCell ref="KMR2:KMY2"/>
    <mergeCell ref="KMZ2:KNG2"/>
    <mergeCell ref="KJP2:KJW2"/>
    <mergeCell ref="KJX2:KKE2"/>
    <mergeCell ref="KKF2:KKM2"/>
    <mergeCell ref="KKN2:KKU2"/>
    <mergeCell ref="KKV2:KLC2"/>
    <mergeCell ref="KLD2:KLK2"/>
    <mergeCell ref="KHT2:KIA2"/>
    <mergeCell ref="KIB2:KII2"/>
    <mergeCell ref="KIJ2:KIQ2"/>
    <mergeCell ref="KIR2:KIY2"/>
    <mergeCell ref="KIZ2:KJG2"/>
    <mergeCell ref="KJH2:KJO2"/>
    <mergeCell ref="KFX2:KGE2"/>
    <mergeCell ref="KGF2:KGM2"/>
    <mergeCell ref="KGN2:KGU2"/>
    <mergeCell ref="KGV2:KHC2"/>
    <mergeCell ref="KHD2:KHK2"/>
    <mergeCell ref="KHL2:KHS2"/>
    <mergeCell ref="KEB2:KEI2"/>
    <mergeCell ref="KEJ2:KEQ2"/>
    <mergeCell ref="KER2:KEY2"/>
    <mergeCell ref="KEZ2:KFG2"/>
    <mergeCell ref="KFH2:KFO2"/>
    <mergeCell ref="KFP2:KFW2"/>
    <mergeCell ref="KCF2:KCM2"/>
    <mergeCell ref="KCN2:KCU2"/>
    <mergeCell ref="KCV2:KDC2"/>
    <mergeCell ref="KDD2:KDK2"/>
    <mergeCell ref="KDL2:KDS2"/>
    <mergeCell ref="KDT2:KEA2"/>
    <mergeCell ref="KAJ2:KAQ2"/>
    <mergeCell ref="KAR2:KAY2"/>
    <mergeCell ref="KAZ2:KBG2"/>
    <mergeCell ref="KBH2:KBO2"/>
    <mergeCell ref="KBP2:KBW2"/>
    <mergeCell ref="KBX2:KCE2"/>
    <mergeCell ref="JYN2:JYU2"/>
    <mergeCell ref="JYV2:JZC2"/>
    <mergeCell ref="JZD2:JZK2"/>
    <mergeCell ref="JZL2:JZS2"/>
    <mergeCell ref="JZT2:KAA2"/>
    <mergeCell ref="KAB2:KAI2"/>
    <mergeCell ref="JWR2:JWY2"/>
    <mergeCell ref="JWZ2:JXG2"/>
    <mergeCell ref="JXH2:JXO2"/>
    <mergeCell ref="JXP2:JXW2"/>
    <mergeCell ref="JXX2:JYE2"/>
    <mergeCell ref="JYF2:JYM2"/>
    <mergeCell ref="JUV2:JVC2"/>
    <mergeCell ref="JVD2:JVK2"/>
    <mergeCell ref="JVL2:JVS2"/>
    <mergeCell ref="JVT2:JWA2"/>
    <mergeCell ref="JWB2:JWI2"/>
    <mergeCell ref="JWJ2:JWQ2"/>
    <mergeCell ref="JSZ2:JTG2"/>
    <mergeCell ref="JTH2:JTO2"/>
    <mergeCell ref="JTP2:JTW2"/>
    <mergeCell ref="JTX2:JUE2"/>
    <mergeCell ref="JUF2:JUM2"/>
    <mergeCell ref="JUN2:JUU2"/>
    <mergeCell ref="JRD2:JRK2"/>
    <mergeCell ref="JRL2:JRS2"/>
    <mergeCell ref="JRT2:JSA2"/>
    <mergeCell ref="JSB2:JSI2"/>
    <mergeCell ref="JSJ2:JSQ2"/>
    <mergeCell ref="JSR2:JSY2"/>
    <mergeCell ref="JPH2:JPO2"/>
    <mergeCell ref="JPP2:JPW2"/>
    <mergeCell ref="JPX2:JQE2"/>
    <mergeCell ref="JQF2:JQM2"/>
    <mergeCell ref="JQN2:JQU2"/>
    <mergeCell ref="JQV2:JRC2"/>
    <mergeCell ref="JNL2:JNS2"/>
    <mergeCell ref="JNT2:JOA2"/>
    <mergeCell ref="JOB2:JOI2"/>
    <mergeCell ref="JOJ2:JOQ2"/>
    <mergeCell ref="JOR2:JOY2"/>
    <mergeCell ref="JOZ2:JPG2"/>
    <mergeCell ref="JLP2:JLW2"/>
    <mergeCell ref="JLX2:JME2"/>
    <mergeCell ref="JMF2:JMM2"/>
    <mergeCell ref="JMN2:JMU2"/>
    <mergeCell ref="JMV2:JNC2"/>
    <mergeCell ref="JND2:JNK2"/>
    <mergeCell ref="JJT2:JKA2"/>
    <mergeCell ref="JKB2:JKI2"/>
    <mergeCell ref="JKJ2:JKQ2"/>
    <mergeCell ref="JKR2:JKY2"/>
    <mergeCell ref="JKZ2:JLG2"/>
    <mergeCell ref="JLH2:JLO2"/>
    <mergeCell ref="JHX2:JIE2"/>
    <mergeCell ref="JIF2:JIM2"/>
    <mergeCell ref="JIN2:JIU2"/>
    <mergeCell ref="JIV2:JJC2"/>
    <mergeCell ref="JJD2:JJK2"/>
    <mergeCell ref="JJL2:JJS2"/>
    <mergeCell ref="JGB2:JGI2"/>
    <mergeCell ref="JGJ2:JGQ2"/>
    <mergeCell ref="JGR2:JGY2"/>
    <mergeCell ref="JGZ2:JHG2"/>
    <mergeCell ref="JHH2:JHO2"/>
    <mergeCell ref="JHP2:JHW2"/>
    <mergeCell ref="JEF2:JEM2"/>
    <mergeCell ref="JEN2:JEU2"/>
    <mergeCell ref="JEV2:JFC2"/>
    <mergeCell ref="JFD2:JFK2"/>
    <mergeCell ref="JFL2:JFS2"/>
    <mergeCell ref="JFT2:JGA2"/>
    <mergeCell ref="JCJ2:JCQ2"/>
    <mergeCell ref="JCR2:JCY2"/>
    <mergeCell ref="JCZ2:JDG2"/>
    <mergeCell ref="JDH2:JDO2"/>
    <mergeCell ref="JDP2:JDW2"/>
    <mergeCell ref="JDX2:JEE2"/>
    <mergeCell ref="JAN2:JAU2"/>
    <mergeCell ref="JAV2:JBC2"/>
    <mergeCell ref="JBD2:JBK2"/>
    <mergeCell ref="JBL2:JBS2"/>
    <mergeCell ref="JBT2:JCA2"/>
    <mergeCell ref="JCB2:JCI2"/>
    <mergeCell ref="IYR2:IYY2"/>
    <mergeCell ref="IYZ2:IZG2"/>
    <mergeCell ref="IZH2:IZO2"/>
    <mergeCell ref="IZP2:IZW2"/>
    <mergeCell ref="IZX2:JAE2"/>
    <mergeCell ref="JAF2:JAM2"/>
    <mergeCell ref="IWV2:IXC2"/>
    <mergeCell ref="IXD2:IXK2"/>
    <mergeCell ref="IXL2:IXS2"/>
    <mergeCell ref="IXT2:IYA2"/>
    <mergeCell ref="IYB2:IYI2"/>
    <mergeCell ref="IYJ2:IYQ2"/>
    <mergeCell ref="IUZ2:IVG2"/>
    <mergeCell ref="IVH2:IVO2"/>
    <mergeCell ref="IVP2:IVW2"/>
    <mergeCell ref="IVX2:IWE2"/>
    <mergeCell ref="IWF2:IWM2"/>
    <mergeCell ref="IWN2:IWU2"/>
    <mergeCell ref="ITD2:ITK2"/>
    <mergeCell ref="ITL2:ITS2"/>
    <mergeCell ref="ITT2:IUA2"/>
    <mergeCell ref="IUB2:IUI2"/>
    <mergeCell ref="IUJ2:IUQ2"/>
    <mergeCell ref="IUR2:IUY2"/>
    <mergeCell ref="IRH2:IRO2"/>
    <mergeCell ref="IRP2:IRW2"/>
    <mergeCell ref="IRX2:ISE2"/>
    <mergeCell ref="ISF2:ISM2"/>
    <mergeCell ref="ISN2:ISU2"/>
    <mergeCell ref="ISV2:ITC2"/>
    <mergeCell ref="IPL2:IPS2"/>
    <mergeCell ref="IPT2:IQA2"/>
    <mergeCell ref="IQB2:IQI2"/>
    <mergeCell ref="IQJ2:IQQ2"/>
    <mergeCell ref="IQR2:IQY2"/>
    <mergeCell ref="IQZ2:IRG2"/>
    <mergeCell ref="INP2:INW2"/>
    <mergeCell ref="INX2:IOE2"/>
    <mergeCell ref="IOF2:IOM2"/>
    <mergeCell ref="ION2:IOU2"/>
    <mergeCell ref="IOV2:IPC2"/>
    <mergeCell ref="IPD2:IPK2"/>
    <mergeCell ref="ILT2:IMA2"/>
    <mergeCell ref="IMB2:IMI2"/>
    <mergeCell ref="IMJ2:IMQ2"/>
    <mergeCell ref="IMR2:IMY2"/>
    <mergeCell ref="IMZ2:ING2"/>
    <mergeCell ref="INH2:INO2"/>
    <mergeCell ref="IJX2:IKE2"/>
    <mergeCell ref="IKF2:IKM2"/>
    <mergeCell ref="IKN2:IKU2"/>
    <mergeCell ref="IKV2:ILC2"/>
    <mergeCell ref="ILD2:ILK2"/>
    <mergeCell ref="ILL2:ILS2"/>
    <mergeCell ref="IIB2:III2"/>
    <mergeCell ref="IIJ2:IIQ2"/>
    <mergeCell ref="IIR2:IIY2"/>
    <mergeCell ref="IIZ2:IJG2"/>
    <mergeCell ref="IJH2:IJO2"/>
    <mergeCell ref="IJP2:IJW2"/>
    <mergeCell ref="IGF2:IGM2"/>
    <mergeCell ref="IGN2:IGU2"/>
    <mergeCell ref="IGV2:IHC2"/>
    <mergeCell ref="IHD2:IHK2"/>
    <mergeCell ref="IHL2:IHS2"/>
    <mergeCell ref="IHT2:IIA2"/>
    <mergeCell ref="IEJ2:IEQ2"/>
    <mergeCell ref="IER2:IEY2"/>
    <mergeCell ref="IEZ2:IFG2"/>
    <mergeCell ref="IFH2:IFO2"/>
    <mergeCell ref="IFP2:IFW2"/>
    <mergeCell ref="IFX2:IGE2"/>
    <mergeCell ref="ICN2:ICU2"/>
    <mergeCell ref="ICV2:IDC2"/>
    <mergeCell ref="IDD2:IDK2"/>
    <mergeCell ref="IDL2:IDS2"/>
    <mergeCell ref="IDT2:IEA2"/>
    <mergeCell ref="IEB2:IEI2"/>
    <mergeCell ref="IAR2:IAY2"/>
    <mergeCell ref="IAZ2:IBG2"/>
    <mergeCell ref="IBH2:IBO2"/>
    <mergeCell ref="IBP2:IBW2"/>
    <mergeCell ref="IBX2:ICE2"/>
    <mergeCell ref="ICF2:ICM2"/>
    <mergeCell ref="HYV2:HZC2"/>
    <mergeCell ref="HZD2:HZK2"/>
    <mergeCell ref="HZL2:HZS2"/>
    <mergeCell ref="HZT2:IAA2"/>
    <mergeCell ref="IAB2:IAI2"/>
    <mergeCell ref="IAJ2:IAQ2"/>
    <mergeCell ref="HWZ2:HXG2"/>
    <mergeCell ref="HXH2:HXO2"/>
    <mergeCell ref="HXP2:HXW2"/>
    <mergeCell ref="HXX2:HYE2"/>
    <mergeCell ref="HYF2:HYM2"/>
    <mergeCell ref="HYN2:HYU2"/>
    <mergeCell ref="HVD2:HVK2"/>
    <mergeCell ref="HVL2:HVS2"/>
    <mergeCell ref="HVT2:HWA2"/>
    <mergeCell ref="HWB2:HWI2"/>
    <mergeCell ref="HWJ2:HWQ2"/>
    <mergeCell ref="HWR2:HWY2"/>
    <mergeCell ref="HTH2:HTO2"/>
    <mergeCell ref="HTP2:HTW2"/>
    <mergeCell ref="HTX2:HUE2"/>
    <mergeCell ref="HUF2:HUM2"/>
    <mergeCell ref="HUN2:HUU2"/>
    <mergeCell ref="HUV2:HVC2"/>
    <mergeCell ref="HRL2:HRS2"/>
    <mergeCell ref="HRT2:HSA2"/>
    <mergeCell ref="HSB2:HSI2"/>
    <mergeCell ref="HSJ2:HSQ2"/>
    <mergeCell ref="HSR2:HSY2"/>
    <mergeCell ref="HSZ2:HTG2"/>
    <mergeCell ref="HPP2:HPW2"/>
    <mergeCell ref="HPX2:HQE2"/>
    <mergeCell ref="HQF2:HQM2"/>
    <mergeCell ref="HQN2:HQU2"/>
    <mergeCell ref="HQV2:HRC2"/>
    <mergeCell ref="HRD2:HRK2"/>
    <mergeCell ref="HNT2:HOA2"/>
    <mergeCell ref="HOB2:HOI2"/>
    <mergeCell ref="HOJ2:HOQ2"/>
    <mergeCell ref="HOR2:HOY2"/>
    <mergeCell ref="HOZ2:HPG2"/>
    <mergeCell ref="HPH2:HPO2"/>
    <mergeCell ref="HLX2:HME2"/>
    <mergeCell ref="HMF2:HMM2"/>
    <mergeCell ref="HMN2:HMU2"/>
    <mergeCell ref="HMV2:HNC2"/>
    <mergeCell ref="HND2:HNK2"/>
    <mergeCell ref="HNL2:HNS2"/>
    <mergeCell ref="HKB2:HKI2"/>
    <mergeCell ref="HKJ2:HKQ2"/>
    <mergeCell ref="HKR2:HKY2"/>
    <mergeCell ref="HKZ2:HLG2"/>
    <mergeCell ref="HLH2:HLO2"/>
    <mergeCell ref="HLP2:HLW2"/>
    <mergeCell ref="HIF2:HIM2"/>
    <mergeCell ref="HIN2:HIU2"/>
    <mergeCell ref="HIV2:HJC2"/>
    <mergeCell ref="HJD2:HJK2"/>
    <mergeCell ref="HJL2:HJS2"/>
    <mergeCell ref="HJT2:HKA2"/>
    <mergeCell ref="HGJ2:HGQ2"/>
    <mergeCell ref="HGR2:HGY2"/>
    <mergeCell ref="HGZ2:HHG2"/>
    <mergeCell ref="HHH2:HHO2"/>
    <mergeCell ref="HHP2:HHW2"/>
    <mergeCell ref="HHX2:HIE2"/>
    <mergeCell ref="HEN2:HEU2"/>
    <mergeCell ref="HEV2:HFC2"/>
    <mergeCell ref="HFD2:HFK2"/>
    <mergeCell ref="HFL2:HFS2"/>
    <mergeCell ref="HFT2:HGA2"/>
    <mergeCell ref="HGB2:HGI2"/>
    <mergeCell ref="HCR2:HCY2"/>
    <mergeCell ref="HCZ2:HDG2"/>
    <mergeCell ref="HDH2:HDO2"/>
    <mergeCell ref="HDP2:HDW2"/>
    <mergeCell ref="HDX2:HEE2"/>
    <mergeCell ref="HEF2:HEM2"/>
    <mergeCell ref="HAV2:HBC2"/>
    <mergeCell ref="HBD2:HBK2"/>
    <mergeCell ref="HBL2:HBS2"/>
    <mergeCell ref="HBT2:HCA2"/>
    <mergeCell ref="HCB2:HCI2"/>
    <mergeCell ref="HCJ2:HCQ2"/>
    <mergeCell ref="GYZ2:GZG2"/>
    <mergeCell ref="GZH2:GZO2"/>
    <mergeCell ref="GZP2:GZW2"/>
    <mergeCell ref="GZX2:HAE2"/>
    <mergeCell ref="HAF2:HAM2"/>
    <mergeCell ref="HAN2:HAU2"/>
    <mergeCell ref="GXD2:GXK2"/>
    <mergeCell ref="GXL2:GXS2"/>
    <mergeCell ref="GXT2:GYA2"/>
    <mergeCell ref="GYB2:GYI2"/>
    <mergeCell ref="GYJ2:GYQ2"/>
    <mergeCell ref="GYR2:GYY2"/>
    <mergeCell ref="GVH2:GVO2"/>
    <mergeCell ref="GVP2:GVW2"/>
    <mergeCell ref="GVX2:GWE2"/>
    <mergeCell ref="GWF2:GWM2"/>
    <mergeCell ref="GWN2:GWU2"/>
    <mergeCell ref="GWV2:GXC2"/>
    <mergeCell ref="GTL2:GTS2"/>
    <mergeCell ref="GTT2:GUA2"/>
    <mergeCell ref="GUB2:GUI2"/>
    <mergeCell ref="GUJ2:GUQ2"/>
    <mergeCell ref="GUR2:GUY2"/>
    <mergeCell ref="GUZ2:GVG2"/>
    <mergeCell ref="GRP2:GRW2"/>
    <mergeCell ref="GRX2:GSE2"/>
    <mergeCell ref="GSF2:GSM2"/>
    <mergeCell ref="GSN2:GSU2"/>
    <mergeCell ref="GSV2:GTC2"/>
    <mergeCell ref="GTD2:GTK2"/>
    <mergeCell ref="GPT2:GQA2"/>
    <mergeCell ref="GQB2:GQI2"/>
    <mergeCell ref="GQJ2:GQQ2"/>
    <mergeCell ref="GQR2:GQY2"/>
    <mergeCell ref="GQZ2:GRG2"/>
    <mergeCell ref="GRH2:GRO2"/>
    <mergeCell ref="GNX2:GOE2"/>
    <mergeCell ref="GOF2:GOM2"/>
    <mergeCell ref="GON2:GOU2"/>
    <mergeCell ref="GOV2:GPC2"/>
    <mergeCell ref="GPD2:GPK2"/>
    <mergeCell ref="GPL2:GPS2"/>
    <mergeCell ref="GMB2:GMI2"/>
    <mergeCell ref="GMJ2:GMQ2"/>
    <mergeCell ref="GMR2:GMY2"/>
    <mergeCell ref="GMZ2:GNG2"/>
    <mergeCell ref="GNH2:GNO2"/>
    <mergeCell ref="GNP2:GNW2"/>
    <mergeCell ref="GKF2:GKM2"/>
    <mergeCell ref="GKN2:GKU2"/>
    <mergeCell ref="GKV2:GLC2"/>
    <mergeCell ref="GLD2:GLK2"/>
    <mergeCell ref="GLL2:GLS2"/>
    <mergeCell ref="GLT2:GMA2"/>
    <mergeCell ref="GIJ2:GIQ2"/>
    <mergeCell ref="GIR2:GIY2"/>
    <mergeCell ref="GIZ2:GJG2"/>
    <mergeCell ref="GJH2:GJO2"/>
    <mergeCell ref="GJP2:GJW2"/>
    <mergeCell ref="GJX2:GKE2"/>
    <mergeCell ref="GGN2:GGU2"/>
    <mergeCell ref="GGV2:GHC2"/>
    <mergeCell ref="GHD2:GHK2"/>
    <mergeCell ref="GHL2:GHS2"/>
    <mergeCell ref="GHT2:GIA2"/>
    <mergeCell ref="GIB2:GII2"/>
    <mergeCell ref="GER2:GEY2"/>
    <mergeCell ref="GEZ2:GFG2"/>
    <mergeCell ref="GFH2:GFO2"/>
    <mergeCell ref="GFP2:GFW2"/>
    <mergeCell ref="GFX2:GGE2"/>
    <mergeCell ref="GGF2:GGM2"/>
    <mergeCell ref="GCV2:GDC2"/>
    <mergeCell ref="GDD2:GDK2"/>
    <mergeCell ref="GDL2:GDS2"/>
    <mergeCell ref="GDT2:GEA2"/>
    <mergeCell ref="GEB2:GEI2"/>
    <mergeCell ref="GEJ2:GEQ2"/>
    <mergeCell ref="GAZ2:GBG2"/>
    <mergeCell ref="GBH2:GBO2"/>
    <mergeCell ref="GBP2:GBW2"/>
    <mergeCell ref="GBX2:GCE2"/>
    <mergeCell ref="GCF2:GCM2"/>
    <mergeCell ref="GCN2:GCU2"/>
    <mergeCell ref="FZD2:FZK2"/>
    <mergeCell ref="FZL2:FZS2"/>
    <mergeCell ref="FZT2:GAA2"/>
    <mergeCell ref="GAB2:GAI2"/>
    <mergeCell ref="GAJ2:GAQ2"/>
    <mergeCell ref="GAR2:GAY2"/>
    <mergeCell ref="FXH2:FXO2"/>
    <mergeCell ref="FXP2:FXW2"/>
    <mergeCell ref="FXX2:FYE2"/>
    <mergeCell ref="FYF2:FYM2"/>
    <mergeCell ref="FYN2:FYU2"/>
    <mergeCell ref="FYV2:FZC2"/>
    <mergeCell ref="FVL2:FVS2"/>
    <mergeCell ref="FVT2:FWA2"/>
    <mergeCell ref="FWB2:FWI2"/>
    <mergeCell ref="FWJ2:FWQ2"/>
    <mergeCell ref="FWR2:FWY2"/>
    <mergeCell ref="FWZ2:FXG2"/>
    <mergeCell ref="FTP2:FTW2"/>
    <mergeCell ref="FTX2:FUE2"/>
    <mergeCell ref="FUF2:FUM2"/>
    <mergeCell ref="FUN2:FUU2"/>
    <mergeCell ref="FUV2:FVC2"/>
    <mergeCell ref="FVD2:FVK2"/>
    <mergeCell ref="FRT2:FSA2"/>
    <mergeCell ref="FSB2:FSI2"/>
    <mergeCell ref="FSJ2:FSQ2"/>
    <mergeCell ref="FSR2:FSY2"/>
    <mergeCell ref="FSZ2:FTG2"/>
    <mergeCell ref="FTH2:FTO2"/>
    <mergeCell ref="FPX2:FQE2"/>
    <mergeCell ref="FQF2:FQM2"/>
    <mergeCell ref="FQN2:FQU2"/>
    <mergeCell ref="FQV2:FRC2"/>
    <mergeCell ref="FRD2:FRK2"/>
    <mergeCell ref="FRL2:FRS2"/>
    <mergeCell ref="FOB2:FOI2"/>
    <mergeCell ref="FOJ2:FOQ2"/>
    <mergeCell ref="FOR2:FOY2"/>
    <mergeCell ref="FOZ2:FPG2"/>
    <mergeCell ref="FPH2:FPO2"/>
    <mergeCell ref="FPP2:FPW2"/>
    <mergeCell ref="FMF2:FMM2"/>
    <mergeCell ref="FMN2:FMU2"/>
    <mergeCell ref="FMV2:FNC2"/>
    <mergeCell ref="FND2:FNK2"/>
    <mergeCell ref="FNL2:FNS2"/>
    <mergeCell ref="FNT2:FOA2"/>
    <mergeCell ref="FKJ2:FKQ2"/>
    <mergeCell ref="FKR2:FKY2"/>
    <mergeCell ref="FKZ2:FLG2"/>
    <mergeCell ref="FLH2:FLO2"/>
    <mergeCell ref="FLP2:FLW2"/>
    <mergeCell ref="FLX2:FME2"/>
    <mergeCell ref="FIN2:FIU2"/>
    <mergeCell ref="FIV2:FJC2"/>
    <mergeCell ref="FJD2:FJK2"/>
    <mergeCell ref="FJL2:FJS2"/>
    <mergeCell ref="FJT2:FKA2"/>
    <mergeCell ref="FKB2:FKI2"/>
    <mergeCell ref="FGR2:FGY2"/>
    <mergeCell ref="FGZ2:FHG2"/>
    <mergeCell ref="FHH2:FHO2"/>
    <mergeCell ref="FHP2:FHW2"/>
    <mergeCell ref="FHX2:FIE2"/>
    <mergeCell ref="FIF2:FIM2"/>
    <mergeCell ref="FEV2:FFC2"/>
    <mergeCell ref="FFD2:FFK2"/>
    <mergeCell ref="FFL2:FFS2"/>
    <mergeCell ref="FFT2:FGA2"/>
    <mergeCell ref="FGB2:FGI2"/>
    <mergeCell ref="FGJ2:FGQ2"/>
    <mergeCell ref="FCZ2:FDG2"/>
    <mergeCell ref="FDH2:FDO2"/>
    <mergeCell ref="FDP2:FDW2"/>
    <mergeCell ref="FDX2:FEE2"/>
    <mergeCell ref="FEF2:FEM2"/>
    <mergeCell ref="FEN2:FEU2"/>
    <mergeCell ref="FBD2:FBK2"/>
    <mergeCell ref="FBL2:FBS2"/>
    <mergeCell ref="FBT2:FCA2"/>
    <mergeCell ref="FCB2:FCI2"/>
    <mergeCell ref="FCJ2:FCQ2"/>
    <mergeCell ref="FCR2:FCY2"/>
    <mergeCell ref="EZH2:EZO2"/>
    <mergeCell ref="EZP2:EZW2"/>
    <mergeCell ref="EZX2:FAE2"/>
    <mergeCell ref="FAF2:FAM2"/>
    <mergeCell ref="FAN2:FAU2"/>
    <mergeCell ref="FAV2:FBC2"/>
    <mergeCell ref="EXL2:EXS2"/>
    <mergeCell ref="EXT2:EYA2"/>
    <mergeCell ref="EYB2:EYI2"/>
    <mergeCell ref="EYJ2:EYQ2"/>
    <mergeCell ref="EYR2:EYY2"/>
    <mergeCell ref="EYZ2:EZG2"/>
    <mergeCell ref="EVP2:EVW2"/>
    <mergeCell ref="EVX2:EWE2"/>
    <mergeCell ref="EWF2:EWM2"/>
    <mergeCell ref="EWN2:EWU2"/>
    <mergeCell ref="EWV2:EXC2"/>
    <mergeCell ref="EXD2:EXK2"/>
    <mergeCell ref="ETT2:EUA2"/>
    <mergeCell ref="EUB2:EUI2"/>
    <mergeCell ref="EUJ2:EUQ2"/>
    <mergeCell ref="EUR2:EUY2"/>
    <mergeCell ref="EUZ2:EVG2"/>
    <mergeCell ref="EVH2:EVO2"/>
    <mergeCell ref="ERX2:ESE2"/>
    <mergeCell ref="ESF2:ESM2"/>
    <mergeCell ref="ESN2:ESU2"/>
    <mergeCell ref="ESV2:ETC2"/>
    <mergeCell ref="ETD2:ETK2"/>
    <mergeCell ref="ETL2:ETS2"/>
    <mergeCell ref="EQB2:EQI2"/>
    <mergeCell ref="EQJ2:EQQ2"/>
    <mergeCell ref="EQR2:EQY2"/>
    <mergeCell ref="EQZ2:ERG2"/>
    <mergeCell ref="ERH2:ERO2"/>
    <mergeCell ref="ERP2:ERW2"/>
    <mergeCell ref="EOF2:EOM2"/>
    <mergeCell ref="EON2:EOU2"/>
    <mergeCell ref="EOV2:EPC2"/>
    <mergeCell ref="EPD2:EPK2"/>
    <mergeCell ref="EPL2:EPS2"/>
    <mergeCell ref="EPT2:EQA2"/>
    <mergeCell ref="EMJ2:EMQ2"/>
    <mergeCell ref="EMR2:EMY2"/>
    <mergeCell ref="EMZ2:ENG2"/>
    <mergeCell ref="ENH2:ENO2"/>
    <mergeCell ref="ENP2:ENW2"/>
    <mergeCell ref="ENX2:EOE2"/>
    <mergeCell ref="EKN2:EKU2"/>
    <mergeCell ref="EKV2:ELC2"/>
    <mergeCell ref="ELD2:ELK2"/>
    <mergeCell ref="ELL2:ELS2"/>
    <mergeCell ref="ELT2:EMA2"/>
    <mergeCell ref="EMB2:EMI2"/>
    <mergeCell ref="EIR2:EIY2"/>
    <mergeCell ref="EIZ2:EJG2"/>
    <mergeCell ref="EJH2:EJO2"/>
    <mergeCell ref="EJP2:EJW2"/>
    <mergeCell ref="EJX2:EKE2"/>
    <mergeCell ref="EKF2:EKM2"/>
    <mergeCell ref="EGV2:EHC2"/>
    <mergeCell ref="EHD2:EHK2"/>
    <mergeCell ref="EHL2:EHS2"/>
    <mergeCell ref="EHT2:EIA2"/>
    <mergeCell ref="EIB2:EII2"/>
    <mergeCell ref="EIJ2:EIQ2"/>
    <mergeCell ref="EEZ2:EFG2"/>
    <mergeCell ref="EFH2:EFO2"/>
    <mergeCell ref="EFP2:EFW2"/>
    <mergeCell ref="EFX2:EGE2"/>
    <mergeCell ref="EGF2:EGM2"/>
    <mergeCell ref="EGN2:EGU2"/>
    <mergeCell ref="EDD2:EDK2"/>
    <mergeCell ref="EDL2:EDS2"/>
    <mergeCell ref="EDT2:EEA2"/>
    <mergeCell ref="EEB2:EEI2"/>
    <mergeCell ref="EEJ2:EEQ2"/>
    <mergeCell ref="EER2:EEY2"/>
    <mergeCell ref="EBH2:EBO2"/>
    <mergeCell ref="EBP2:EBW2"/>
    <mergeCell ref="EBX2:ECE2"/>
    <mergeCell ref="ECF2:ECM2"/>
    <mergeCell ref="ECN2:ECU2"/>
    <mergeCell ref="ECV2:EDC2"/>
    <mergeCell ref="DZL2:DZS2"/>
    <mergeCell ref="DZT2:EAA2"/>
    <mergeCell ref="EAB2:EAI2"/>
    <mergeCell ref="EAJ2:EAQ2"/>
    <mergeCell ref="EAR2:EAY2"/>
    <mergeCell ref="EAZ2:EBG2"/>
    <mergeCell ref="DXP2:DXW2"/>
    <mergeCell ref="DXX2:DYE2"/>
    <mergeCell ref="DYF2:DYM2"/>
    <mergeCell ref="DYN2:DYU2"/>
    <mergeCell ref="DYV2:DZC2"/>
    <mergeCell ref="DZD2:DZK2"/>
    <mergeCell ref="DVT2:DWA2"/>
    <mergeCell ref="DWB2:DWI2"/>
    <mergeCell ref="DWJ2:DWQ2"/>
    <mergeCell ref="DWR2:DWY2"/>
    <mergeCell ref="DWZ2:DXG2"/>
    <mergeCell ref="DXH2:DXO2"/>
    <mergeCell ref="DTX2:DUE2"/>
    <mergeCell ref="DUF2:DUM2"/>
    <mergeCell ref="DUN2:DUU2"/>
    <mergeCell ref="DUV2:DVC2"/>
    <mergeCell ref="DVD2:DVK2"/>
    <mergeCell ref="DVL2:DVS2"/>
    <mergeCell ref="DSB2:DSI2"/>
    <mergeCell ref="DSJ2:DSQ2"/>
    <mergeCell ref="DSR2:DSY2"/>
    <mergeCell ref="DSZ2:DTG2"/>
    <mergeCell ref="DTH2:DTO2"/>
    <mergeCell ref="DTP2:DTW2"/>
    <mergeCell ref="DQF2:DQM2"/>
    <mergeCell ref="DQN2:DQU2"/>
    <mergeCell ref="DQV2:DRC2"/>
    <mergeCell ref="DRD2:DRK2"/>
    <mergeCell ref="DRL2:DRS2"/>
    <mergeCell ref="DRT2:DSA2"/>
    <mergeCell ref="DOJ2:DOQ2"/>
    <mergeCell ref="DOR2:DOY2"/>
    <mergeCell ref="DOZ2:DPG2"/>
    <mergeCell ref="DPH2:DPO2"/>
    <mergeCell ref="DPP2:DPW2"/>
    <mergeCell ref="DPX2:DQE2"/>
    <mergeCell ref="DMN2:DMU2"/>
    <mergeCell ref="DMV2:DNC2"/>
    <mergeCell ref="DND2:DNK2"/>
    <mergeCell ref="DNL2:DNS2"/>
    <mergeCell ref="DNT2:DOA2"/>
    <mergeCell ref="DOB2:DOI2"/>
    <mergeCell ref="DKR2:DKY2"/>
    <mergeCell ref="DKZ2:DLG2"/>
    <mergeCell ref="DLH2:DLO2"/>
    <mergeCell ref="DLP2:DLW2"/>
    <mergeCell ref="DLX2:DME2"/>
    <mergeCell ref="DMF2:DMM2"/>
    <mergeCell ref="DIV2:DJC2"/>
    <mergeCell ref="DJD2:DJK2"/>
    <mergeCell ref="DJL2:DJS2"/>
    <mergeCell ref="DJT2:DKA2"/>
    <mergeCell ref="DKB2:DKI2"/>
    <mergeCell ref="DKJ2:DKQ2"/>
    <mergeCell ref="DGZ2:DHG2"/>
    <mergeCell ref="DHH2:DHO2"/>
    <mergeCell ref="DHP2:DHW2"/>
    <mergeCell ref="DHX2:DIE2"/>
    <mergeCell ref="DIF2:DIM2"/>
    <mergeCell ref="DIN2:DIU2"/>
    <mergeCell ref="DFD2:DFK2"/>
    <mergeCell ref="DFL2:DFS2"/>
    <mergeCell ref="DFT2:DGA2"/>
    <mergeCell ref="DGB2:DGI2"/>
    <mergeCell ref="DGJ2:DGQ2"/>
    <mergeCell ref="DGR2:DGY2"/>
    <mergeCell ref="DDH2:DDO2"/>
    <mergeCell ref="DDP2:DDW2"/>
    <mergeCell ref="DDX2:DEE2"/>
    <mergeCell ref="DEF2:DEM2"/>
    <mergeCell ref="DEN2:DEU2"/>
    <mergeCell ref="DEV2:DFC2"/>
    <mergeCell ref="DBL2:DBS2"/>
    <mergeCell ref="DBT2:DCA2"/>
    <mergeCell ref="DCB2:DCI2"/>
    <mergeCell ref="DCJ2:DCQ2"/>
    <mergeCell ref="DCR2:DCY2"/>
    <mergeCell ref="DCZ2:DDG2"/>
    <mergeCell ref="CZP2:CZW2"/>
    <mergeCell ref="CZX2:DAE2"/>
    <mergeCell ref="DAF2:DAM2"/>
    <mergeCell ref="DAN2:DAU2"/>
    <mergeCell ref="DAV2:DBC2"/>
    <mergeCell ref="DBD2:DBK2"/>
    <mergeCell ref="CXT2:CYA2"/>
    <mergeCell ref="CYB2:CYI2"/>
    <mergeCell ref="CYJ2:CYQ2"/>
    <mergeCell ref="CYR2:CYY2"/>
    <mergeCell ref="CYZ2:CZG2"/>
    <mergeCell ref="CZH2:CZO2"/>
    <mergeCell ref="CVX2:CWE2"/>
    <mergeCell ref="CWF2:CWM2"/>
    <mergeCell ref="CWN2:CWU2"/>
    <mergeCell ref="CWV2:CXC2"/>
    <mergeCell ref="CXD2:CXK2"/>
    <mergeCell ref="CXL2:CXS2"/>
    <mergeCell ref="CUB2:CUI2"/>
    <mergeCell ref="CUJ2:CUQ2"/>
    <mergeCell ref="CUR2:CUY2"/>
    <mergeCell ref="CUZ2:CVG2"/>
    <mergeCell ref="CVH2:CVO2"/>
    <mergeCell ref="CVP2:CVW2"/>
    <mergeCell ref="CSF2:CSM2"/>
    <mergeCell ref="CSN2:CSU2"/>
    <mergeCell ref="CSV2:CTC2"/>
    <mergeCell ref="CTD2:CTK2"/>
    <mergeCell ref="CTL2:CTS2"/>
    <mergeCell ref="CTT2:CUA2"/>
    <mergeCell ref="CQJ2:CQQ2"/>
    <mergeCell ref="CQR2:CQY2"/>
    <mergeCell ref="CQZ2:CRG2"/>
    <mergeCell ref="CRH2:CRO2"/>
    <mergeCell ref="CRP2:CRW2"/>
    <mergeCell ref="CRX2:CSE2"/>
    <mergeCell ref="CON2:COU2"/>
    <mergeCell ref="COV2:CPC2"/>
    <mergeCell ref="CPD2:CPK2"/>
    <mergeCell ref="CPL2:CPS2"/>
    <mergeCell ref="CPT2:CQA2"/>
    <mergeCell ref="CQB2:CQI2"/>
    <mergeCell ref="CMR2:CMY2"/>
    <mergeCell ref="CMZ2:CNG2"/>
    <mergeCell ref="CNH2:CNO2"/>
    <mergeCell ref="CNP2:CNW2"/>
    <mergeCell ref="CNX2:COE2"/>
    <mergeCell ref="COF2:COM2"/>
    <mergeCell ref="CKV2:CLC2"/>
    <mergeCell ref="CLD2:CLK2"/>
    <mergeCell ref="CLL2:CLS2"/>
    <mergeCell ref="CLT2:CMA2"/>
    <mergeCell ref="CMB2:CMI2"/>
    <mergeCell ref="CMJ2:CMQ2"/>
    <mergeCell ref="CIZ2:CJG2"/>
    <mergeCell ref="CJH2:CJO2"/>
    <mergeCell ref="CJP2:CJW2"/>
    <mergeCell ref="CJX2:CKE2"/>
    <mergeCell ref="CKF2:CKM2"/>
    <mergeCell ref="CKN2:CKU2"/>
    <mergeCell ref="CHD2:CHK2"/>
    <mergeCell ref="CHL2:CHS2"/>
    <mergeCell ref="CHT2:CIA2"/>
    <mergeCell ref="CIB2:CII2"/>
    <mergeCell ref="CIJ2:CIQ2"/>
    <mergeCell ref="CIR2:CIY2"/>
    <mergeCell ref="CFH2:CFO2"/>
    <mergeCell ref="CFP2:CFW2"/>
    <mergeCell ref="CFX2:CGE2"/>
    <mergeCell ref="CGF2:CGM2"/>
    <mergeCell ref="CGN2:CGU2"/>
    <mergeCell ref="CGV2:CHC2"/>
    <mergeCell ref="CDL2:CDS2"/>
    <mergeCell ref="CDT2:CEA2"/>
    <mergeCell ref="CEB2:CEI2"/>
    <mergeCell ref="CEJ2:CEQ2"/>
    <mergeCell ref="CER2:CEY2"/>
    <mergeCell ref="CEZ2:CFG2"/>
    <mergeCell ref="CBP2:CBW2"/>
    <mergeCell ref="CBX2:CCE2"/>
    <mergeCell ref="CCF2:CCM2"/>
    <mergeCell ref="CCN2:CCU2"/>
    <mergeCell ref="CCV2:CDC2"/>
    <mergeCell ref="CDD2:CDK2"/>
    <mergeCell ref="BZT2:CAA2"/>
    <mergeCell ref="CAB2:CAI2"/>
    <mergeCell ref="CAJ2:CAQ2"/>
    <mergeCell ref="CAR2:CAY2"/>
    <mergeCell ref="CAZ2:CBG2"/>
    <mergeCell ref="CBH2:CBO2"/>
    <mergeCell ref="BXX2:BYE2"/>
    <mergeCell ref="BYF2:BYM2"/>
    <mergeCell ref="BYN2:BYU2"/>
    <mergeCell ref="BYV2:BZC2"/>
    <mergeCell ref="BZD2:BZK2"/>
    <mergeCell ref="BZL2:BZS2"/>
    <mergeCell ref="BWB2:BWI2"/>
    <mergeCell ref="BWJ2:BWQ2"/>
    <mergeCell ref="BWR2:BWY2"/>
    <mergeCell ref="BWZ2:BXG2"/>
    <mergeCell ref="BXH2:BXO2"/>
    <mergeCell ref="BXP2:BXW2"/>
    <mergeCell ref="BUF2:BUM2"/>
    <mergeCell ref="BUN2:BUU2"/>
    <mergeCell ref="BUV2:BVC2"/>
    <mergeCell ref="BVD2:BVK2"/>
    <mergeCell ref="BVL2:BVS2"/>
    <mergeCell ref="BVT2:BWA2"/>
    <mergeCell ref="BSJ2:BSQ2"/>
    <mergeCell ref="BSR2:BSY2"/>
    <mergeCell ref="BSZ2:BTG2"/>
    <mergeCell ref="BTH2:BTO2"/>
    <mergeCell ref="BTP2:BTW2"/>
    <mergeCell ref="BTX2:BUE2"/>
    <mergeCell ref="BQN2:BQU2"/>
    <mergeCell ref="BQV2:BRC2"/>
    <mergeCell ref="BRD2:BRK2"/>
    <mergeCell ref="BRL2:BRS2"/>
    <mergeCell ref="BRT2:BSA2"/>
    <mergeCell ref="BSB2:BSI2"/>
    <mergeCell ref="BOR2:BOY2"/>
    <mergeCell ref="BOZ2:BPG2"/>
    <mergeCell ref="BPH2:BPO2"/>
    <mergeCell ref="BPP2:BPW2"/>
    <mergeCell ref="BPX2:BQE2"/>
    <mergeCell ref="BQF2:BQM2"/>
    <mergeCell ref="BMV2:BNC2"/>
    <mergeCell ref="BND2:BNK2"/>
    <mergeCell ref="BNL2:BNS2"/>
    <mergeCell ref="BNT2:BOA2"/>
    <mergeCell ref="BOB2:BOI2"/>
    <mergeCell ref="BOJ2:BOQ2"/>
    <mergeCell ref="BKZ2:BLG2"/>
    <mergeCell ref="BLH2:BLO2"/>
    <mergeCell ref="BLP2:BLW2"/>
    <mergeCell ref="BLX2:BME2"/>
    <mergeCell ref="BMF2:BMM2"/>
    <mergeCell ref="BMN2:BMU2"/>
    <mergeCell ref="BJD2:BJK2"/>
    <mergeCell ref="BJL2:BJS2"/>
    <mergeCell ref="BJT2:BKA2"/>
    <mergeCell ref="BKB2:BKI2"/>
    <mergeCell ref="BKJ2:BKQ2"/>
    <mergeCell ref="BKR2:BKY2"/>
    <mergeCell ref="BHH2:BHO2"/>
    <mergeCell ref="BHP2:BHW2"/>
    <mergeCell ref="BHX2:BIE2"/>
    <mergeCell ref="BIF2:BIM2"/>
    <mergeCell ref="BIN2:BIU2"/>
    <mergeCell ref="BIV2:BJC2"/>
    <mergeCell ref="BFL2:BFS2"/>
    <mergeCell ref="BFT2:BGA2"/>
    <mergeCell ref="BGB2:BGI2"/>
    <mergeCell ref="BGJ2:BGQ2"/>
    <mergeCell ref="BGR2:BGY2"/>
    <mergeCell ref="BGZ2:BHG2"/>
    <mergeCell ref="BDP2:BDW2"/>
    <mergeCell ref="BDX2:BEE2"/>
    <mergeCell ref="BEF2:BEM2"/>
    <mergeCell ref="BEN2:BEU2"/>
    <mergeCell ref="BEV2:BFC2"/>
    <mergeCell ref="BFD2:BFK2"/>
    <mergeCell ref="BBT2:BCA2"/>
    <mergeCell ref="BCB2:BCI2"/>
    <mergeCell ref="BCJ2:BCQ2"/>
    <mergeCell ref="BCR2:BCY2"/>
    <mergeCell ref="BCZ2:BDG2"/>
    <mergeCell ref="BDH2:BDO2"/>
    <mergeCell ref="AZX2:BAE2"/>
    <mergeCell ref="BAF2:BAM2"/>
    <mergeCell ref="BAN2:BAU2"/>
    <mergeCell ref="BAV2:BBC2"/>
    <mergeCell ref="BBD2:BBK2"/>
    <mergeCell ref="BBL2:BBS2"/>
    <mergeCell ref="AYB2:AYI2"/>
    <mergeCell ref="AYJ2:AYQ2"/>
    <mergeCell ref="AYR2:AYY2"/>
    <mergeCell ref="AYZ2:AZG2"/>
    <mergeCell ref="AZH2:AZO2"/>
    <mergeCell ref="AZP2:AZW2"/>
    <mergeCell ref="AWF2:AWM2"/>
    <mergeCell ref="AWN2:AWU2"/>
    <mergeCell ref="AWV2:AXC2"/>
    <mergeCell ref="AXD2:AXK2"/>
    <mergeCell ref="AXL2:AXS2"/>
    <mergeCell ref="AXT2:AYA2"/>
    <mergeCell ref="AUJ2:AUQ2"/>
    <mergeCell ref="AUR2:AUY2"/>
    <mergeCell ref="AUZ2:AVG2"/>
    <mergeCell ref="AVH2:AVO2"/>
    <mergeCell ref="AVP2:AVW2"/>
    <mergeCell ref="AVX2:AWE2"/>
    <mergeCell ref="ASN2:ASU2"/>
    <mergeCell ref="ASV2:ATC2"/>
    <mergeCell ref="ATD2:ATK2"/>
    <mergeCell ref="ATL2:ATS2"/>
    <mergeCell ref="ATT2:AUA2"/>
    <mergeCell ref="AUB2:AUI2"/>
    <mergeCell ref="AQR2:AQY2"/>
    <mergeCell ref="AQZ2:ARG2"/>
    <mergeCell ref="ARH2:ARO2"/>
    <mergeCell ref="ARP2:ARW2"/>
    <mergeCell ref="ARX2:ASE2"/>
    <mergeCell ref="ASF2:ASM2"/>
    <mergeCell ref="AOV2:APC2"/>
    <mergeCell ref="APD2:APK2"/>
    <mergeCell ref="APL2:APS2"/>
    <mergeCell ref="APT2:AQA2"/>
    <mergeCell ref="AQB2:AQI2"/>
    <mergeCell ref="AQJ2:AQQ2"/>
    <mergeCell ref="AMZ2:ANG2"/>
    <mergeCell ref="ANH2:ANO2"/>
    <mergeCell ref="ANP2:ANW2"/>
    <mergeCell ref="ANX2:AOE2"/>
    <mergeCell ref="AOF2:AOM2"/>
    <mergeCell ref="AON2:AOU2"/>
    <mergeCell ref="ALD2:ALK2"/>
    <mergeCell ref="ALL2:ALS2"/>
    <mergeCell ref="ALT2:AMA2"/>
    <mergeCell ref="AMB2:AMI2"/>
    <mergeCell ref="AMJ2:AMQ2"/>
    <mergeCell ref="AMR2:AMY2"/>
    <mergeCell ref="AJH2:AJO2"/>
    <mergeCell ref="AJP2:AJW2"/>
    <mergeCell ref="AJX2:AKE2"/>
    <mergeCell ref="AKF2:AKM2"/>
    <mergeCell ref="AKN2:AKU2"/>
    <mergeCell ref="AKV2:ALC2"/>
    <mergeCell ref="AHL2:AHS2"/>
    <mergeCell ref="AHT2:AIA2"/>
    <mergeCell ref="AIB2:AII2"/>
    <mergeCell ref="AIJ2:AIQ2"/>
    <mergeCell ref="AIR2:AIY2"/>
    <mergeCell ref="AIZ2:AJG2"/>
    <mergeCell ref="AFP2:AFW2"/>
    <mergeCell ref="AFX2:AGE2"/>
    <mergeCell ref="AGF2:AGM2"/>
    <mergeCell ref="AGN2:AGU2"/>
    <mergeCell ref="AGV2:AHC2"/>
    <mergeCell ref="AHD2:AHK2"/>
    <mergeCell ref="ADT2:AEA2"/>
    <mergeCell ref="AEB2:AEI2"/>
    <mergeCell ref="AEJ2:AEQ2"/>
    <mergeCell ref="AER2:AEY2"/>
    <mergeCell ref="AEZ2:AFG2"/>
    <mergeCell ref="AFH2:AFO2"/>
    <mergeCell ref="ABX2:ACE2"/>
    <mergeCell ref="ACF2:ACM2"/>
    <mergeCell ref="ACN2:ACU2"/>
    <mergeCell ref="ACV2:ADC2"/>
    <mergeCell ref="ADD2:ADK2"/>
    <mergeCell ref="ADL2:ADS2"/>
    <mergeCell ref="AAB2:AAI2"/>
    <mergeCell ref="AAJ2:AAQ2"/>
    <mergeCell ref="AAR2:AAY2"/>
    <mergeCell ref="AAZ2:ABG2"/>
    <mergeCell ref="ABH2:ABO2"/>
    <mergeCell ref="ABP2:ABW2"/>
    <mergeCell ref="YF2:YM2"/>
    <mergeCell ref="YN2:YU2"/>
    <mergeCell ref="YV2:ZC2"/>
    <mergeCell ref="ZD2:ZK2"/>
    <mergeCell ref="ZL2:ZS2"/>
    <mergeCell ref="ZT2:AAA2"/>
    <mergeCell ref="WJ2:WQ2"/>
    <mergeCell ref="WR2:WY2"/>
    <mergeCell ref="WZ2:XG2"/>
    <mergeCell ref="XH2:XO2"/>
    <mergeCell ref="XP2:XW2"/>
    <mergeCell ref="XX2:YE2"/>
    <mergeCell ref="UN2:UU2"/>
    <mergeCell ref="UV2:VC2"/>
    <mergeCell ref="VD2:VK2"/>
    <mergeCell ref="VL2:VS2"/>
    <mergeCell ref="VT2:WA2"/>
    <mergeCell ref="WB2:WI2"/>
    <mergeCell ref="SR2:SY2"/>
    <mergeCell ref="SZ2:TG2"/>
    <mergeCell ref="TH2:TO2"/>
    <mergeCell ref="TP2:TW2"/>
    <mergeCell ref="TX2:UE2"/>
    <mergeCell ref="UF2:UM2"/>
    <mergeCell ref="QV2:RC2"/>
    <mergeCell ref="RD2:RK2"/>
    <mergeCell ref="RL2:RS2"/>
    <mergeCell ref="RT2:SA2"/>
    <mergeCell ref="SB2:SI2"/>
    <mergeCell ref="SJ2:SQ2"/>
    <mergeCell ref="OZ2:PG2"/>
    <mergeCell ref="PH2:PO2"/>
    <mergeCell ref="PP2:PW2"/>
    <mergeCell ref="PX2:QE2"/>
    <mergeCell ref="QF2:QM2"/>
    <mergeCell ref="QN2:QU2"/>
    <mergeCell ref="ND2:NK2"/>
    <mergeCell ref="NL2:NS2"/>
    <mergeCell ref="NT2:OA2"/>
    <mergeCell ref="OB2:OI2"/>
    <mergeCell ref="OJ2:OQ2"/>
    <mergeCell ref="OR2:OY2"/>
    <mergeCell ref="LH2:LO2"/>
    <mergeCell ref="LP2:LW2"/>
    <mergeCell ref="LX2:ME2"/>
    <mergeCell ref="MF2:MM2"/>
    <mergeCell ref="MN2:MU2"/>
    <mergeCell ref="MV2:NC2"/>
    <mergeCell ref="JL2:JS2"/>
    <mergeCell ref="JT2:KA2"/>
    <mergeCell ref="KB2:KI2"/>
    <mergeCell ref="KJ2:KQ2"/>
    <mergeCell ref="KR2:KY2"/>
    <mergeCell ref="KZ2:LG2"/>
    <mergeCell ref="HP2:HW2"/>
    <mergeCell ref="HX2:IE2"/>
    <mergeCell ref="IF2:IM2"/>
    <mergeCell ref="IN2:IU2"/>
    <mergeCell ref="IV2:JC2"/>
    <mergeCell ref="JD2:JK2"/>
    <mergeCell ref="AF2:AM2"/>
    <mergeCell ref="AN2:AU2"/>
    <mergeCell ref="AV2:BC2"/>
    <mergeCell ref="BD2:BK2"/>
    <mergeCell ref="BL2:BS2"/>
    <mergeCell ref="BT2:CA2"/>
    <mergeCell ref="A6:E6"/>
    <mergeCell ref="I2:O2"/>
    <mergeCell ref="P2:W2"/>
    <mergeCell ref="X2:AE2"/>
    <mergeCell ref="A5:E5"/>
    <mergeCell ref="FT2:GA2"/>
    <mergeCell ref="GB2:GI2"/>
    <mergeCell ref="GJ2:GQ2"/>
    <mergeCell ref="GR2:GY2"/>
    <mergeCell ref="GZ2:HG2"/>
    <mergeCell ref="HH2:HO2"/>
    <mergeCell ref="DX2:EE2"/>
    <mergeCell ref="EF2:EM2"/>
    <mergeCell ref="EN2:EU2"/>
    <mergeCell ref="EV2:FC2"/>
    <mergeCell ref="FD2:FK2"/>
    <mergeCell ref="FL2:FS2"/>
    <mergeCell ref="CB2:CI2"/>
    <mergeCell ref="CJ2:CQ2"/>
    <mergeCell ref="CR2:CY2"/>
    <mergeCell ref="CZ2:DG2"/>
    <mergeCell ref="DH2:DO2"/>
    <mergeCell ref="DP2:DW2"/>
  </mergeCells>
  <printOptions horizontalCentered="1"/>
  <pageMargins left="0.25" right="0.25" top="0.5" bottom="0.25" header="0.31496062992126" footer="0.31496062992126"/>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U134"/>
  <sheetViews>
    <sheetView topLeftCell="A112" zoomScale="90" zoomScaleNormal="90" workbookViewId="0">
      <selection activeCell="Q128" sqref="Q128"/>
    </sheetView>
  </sheetViews>
  <sheetFormatPr defaultRowHeight="15"/>
  <cols>
    <col min="1" max="1" width="4.5703125" style="1524" customWidth="1"/>
    <col min="2" max="2" width="19.28515625" style="1524" customWidth="1"/>
    <col min="3" max="3" width="7.42578125" style="1524" customWidth="1"/>
    <col min="4" max="4" width="9.140625" style="1524"/>
    <col min="5" max="5" width="11.140625" style="1524" customWidth="1"/>
    <col min="6" max="6" width="11.7109375" style="1524" customWidth="1"/>
    <col min="7" max="7" width="7" style="1524" customWidth="1"/>
    <col min="8" max="8" width="12" style="1524" customWidth="1"/>
    <col min="9" max="9" width="8.7109375" style="1524" customWidth="1"/>
    <col min="10" max="10" width="9.85546875" style="1524" customWidth="1"/>
    <col min="11" max="11" width="8.28515625" style="1524" customWidth="1"/>
    <col min="12" max="12" width="11.140625" style="1524" customWidth="1"/>
    <col min="13" max="13" width="11" style="1524" customWidth="1"/>
    <col min="14" max="14" width="11.28515625" style="1524" customWidth="1"/>
    <col min="15" max="15" width="13.5703125" style="1524" customWidth="1"/>
    <col min="16" max="16384" width="9.140625" style="1524"/>
  </cols>
  <sheetData>
    <row r="1" spans="1:255" s="1667" customFormat="1" ht="15.75">
      <c r="A1" s="1365" t="str">
        <f>+'Thong tin DN'!$B$4</f>
        <v>CÔNG TY TNHH TMDV VÀ XD ĐỨC HÀ</v>
      </c>
      <c r="B1" s="1365"/>
      <c r="C1" s="1365"/>
      <c r="D1" s="1365"/>
      <c r="E1" s="1664"/>
      <c r="F1" s="1665"/>
      <c r="G1" s="1666"/>
      <c r="H1" s="1666"/>
      <c r="I1" s="1666"/>
      <c r="J1" s="1666"/>
      <c r="K1" s="1666"/>
      <c r="L1" s="1666"/>
      <c r="M1" s="1666"/>
      <c r="N1" s="1666"/>
    </row>
    <row r="2" spans="1:255" s="1667" customFormat="1" ht="15.75">
      <c r="A2" s="1365" t="str">
        <f>+'Thong tin DN'!$B$7</f>
        <v>Số 1D, TT Bà Triệu, P.Nguyễn Trãi, Q.Hà Đông, TP.Hà Nội</v>
      </c>
      <c r="B2" s="1365"/>
      <c r="C2" s="1365"/>
      <c r="D2" s="1365"/>
      <c r="E2" s="1664"/>
      <c r="F2" s="1665"/>
      <c r="G2" s="1666"/>
      <c r="H2" s="1666"/>
      <c r="I2" s="1666"/>
      <c r="J2" s="1666"/>
      <c r="K2" s="1666"/>
      <c r="L2" s="1666"/>
      <c r="M2" s="1666"/>
      <c r="N2" s="1666"/>
    </row>
    <row r="3" spans="1:255" s="1667" customFormat="1" ht="12.75">
      <c r="A3" s="1665"/>
      <c r="D3" s="1665"/>
      <c r="E3" s="1664"/>
      <c r="F3" s="1665"/>
      <c r="G3" s="1666"/>
      <c r="H3" s="1666"/>
      <c r="I3" s="1666"/>
      <c r="J3" s="1666"/>
      <c r="K3" s="1666"/>
      <c r="L3" s="1666"/>
      <c r="M3" s="1666"/>
      <c r="N3" s="1666"/>
    </row>
    <row r="4" spans="1:255" s="1669" customFormat="1" ht="12.75">
      <c r="A4" s="1668"/>
      <c r="B4" s="1668"/>
      <c r="C4" s="1668"/>
      <c r="D4" s="1668"/>
      <c r="E4" s="1652"/>
      <c r="F4" s="1668"/>
      <c r="G4" s="1668"/>
      <c r="H4" s="1668"/>
      <c r="I4" s="1668"/>
      <c r="J4" s="1668"/>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1668"/>
      <c r="AI4" s="1668"/>
      <c r="AJ4" s="1668"/>
      <c r="AK4" s="1668"/>
      <c r="AL4" s="1668"/>
      <c r="AM4" s="1668"/>
      <c r="AN4" s="1668"/>
      <c r="AO4" s="1668"/>
      <c r="AP4" s="1668"/>
      <c r="AQ4" s="1668"/>
      <c r="AR4" s="1668"/>
      <c r="AS4" s="1668"/>
      <c r="AT4" s="1668"/>
      <c r="AU4" s="1668"/>
      <c r="AV4" s="1668"/>
      <c r="AW4" s="1668"/>
      <c r="AX4" s="1668"/>
      <c r="AY4" s="1668"/>
      <c r="AZ4" s="1668"/>
      <c r="BA4" s="1668"/>
      <c r="BB4" s="1668"/>
      <c r="BC4" s="1668"/>
      <c r="BD4" s="1668"/>
      <c r="BE4" s="1668"/>
      <c r="BF4" s="1668"/>
      <c r="BG4" s="1668"/>
      <c r="BH4" s="1668"/>
      <c r="BI4" s="1668"/>
      <c r="BJ4" s="1668"/>
      <c r="BK4" s="1668"/>
      <c r="BL4" s="1668"/>
      <c r="BM4" s="1668"/>
      <c r="BN4" s="1668"/>
      <c r="BO4" s="1668"/>
      <c r="BP4" s="1668"/>
      <c r="BQ4" s="1668"/>
      <c r="BR4" s="1668"/>
      <c r="BS4" s="1668"/>
      <c r="BT4" s="1668"/>
      <c r="BU4" s="1668"/>
      <c r="BV4" s="1668"/>
      <c r="BW4" s="1668"/>
      <c r="BX4" s="1668"/>
      <c r="BY4" s="1668"/>
      <c r="BZ4" s="1668"/>
      <c r="CA4" s="1668"/>
      <c r="CB4" s="1668"/>
      <c r="CC4" s="1668"/>
      <c r="CD4" s="1668"/>
      <c r="CE4" s="1668"/>
      <c r="CF4" s="1668"/>
      <c r="CG4" s="1668"/>
      <c r="CH4" s="1668"/>
      <c r="CI4" s="1668"/>
      <c r="CJ4" s="1668"/>
      <c r="CK4" s="1668"/>
      <c r="CL4" s="1668"/>
      <c r="CM4" s="1668"/>
      <c r="CN4" s="1668"/>
      <c r="CO4" s="1668"/>
      <c r="CP4" s="1668"/>
      <c r="CQ4" s="1668"/>
      <c r="CR4" s="1668"/>
      <c r="CS4" s="1668"/>
      <c r="CT4" s="1668"/>
      <c r="CU4" s="1668"/>
      <c r="CV4" s="1668"/>
      <c r="CW4" s="1668"/>
      <c r="CX4" s="1668"/>
      <c r="CY4" s="1668"/>
      <c r="CZ4" s="1668"/>
      <c r="DA4" s="1668"/>
      <c r="DB4" s="1668"/>
      <c r="DC4" s="1668"/>
      <c r="DD4" s="1668"/>
      <c r="DE4" s="1668"/>
      <c r="DF4" s="1668"/>
      <c r="DG4" s="1668"/>
      <c r="DH4" s="1668"/>
      <c r="DI4" s="1668"/>
      <c r="DJ4" s="1668"/>
      <c r="DK4" s="1668"/>
      <c r="DL4" s="1668"/>
      <c r="DM4" s="1668"/>
      <c r="DN4" s="1668"/>
      <c r="DO4" s="1668"/>
      <c r="DP4" s="1668"/>
      <c r="DQ4" s="1668"/>
      <c r="DR4" s="1668"/>
      <c r="DS4" s="1668"/>
      <c r="DT4" s="1668"/>
      <c r="DU4" s="1668"/>
      <c r="DV4" s="1668"/>
      <c r="DW4" s="1668"/>
      <c r="DX4" s="1668"/>
      <c r="DY4" s="1668"/>
      <c r="DZ4" s="1668"/>
      <c r="EA4" s="1668"/>
      <c r="EB4" s="1668"/>
      <c r="EC4" s="1668"/>
      <c r="ED4" s="1668"/>
      <c r="EE4" s="1668"/>
      <c r="EF4" s="1668"/>
      <c r="EG4" s="1668"/>
      <c r="EH4" s="1668"/>
      <c r="EI4" s="1668"/>
      <c r="EJ4" s="1668"/>
      <c r="EK4" s="1668"/>
      <c r="EL4" s="1668"/>
      <c r="EM4" s="1668"/>
      <c r="EN4" s="1668"/>
      <c r="EO4" s="1668"/>
      <c r="EP4" s="1668"/>
      <c r="EQ4" s="1668"/>
      <c r="ER4" s="1668"/>
      <c r="ES4" s="1668"/>
      <c r="ET4" s="1668"/>
      <c r="EU4" s="1668"/>
      <c r="EV4" s="1668"/>
      <c r="EW4" s="1668"/>
      <c r="EX4" s="1668"/>
      <c r="EY4" s="1668"/>
      <c r="EZ4" s="1668"/>
      <c r="FA4" s="1668"/>
      <c r="FB4" s="1668"/>
      <c r="FC4" s="1668"/>
      <c r="FD4" s="1668"/>
      <c r="FE4" s="1668"/>
      <c r="FF4" s="1668"/>
      <c r="FG4" s="1668"/>
      <c r="FH4" s="1668"/>
      <c r="FI4" s="1668"/>
      <c r="FJ4" s="1668"/>
      <c r="FK4" s="1668"/>
      <c r="FL4" s="1668"/>
      <c r="FM4" s="1668"/>
      <c r="FN4" s="1668"/>
      <c r="FO4" s="1668"/>
      <c r="FP4" s="1668"/>
      <c r="FQ4" s="1668"/>
      <c r="FR4" s="1668"/>
      <c r="FS4" s="1668"/>
      <c r="FT4" s="1668"/>
      <c r="FU4" s="1668"/>
      <c r="FV4" s="1668"/>
      <c r="FW4" s="1668"/>
      <c r="FX4" s="1668"/>
      <c r="FY4" s="1668"/>
      <c r="FZ4" s="1668"/>
      <c r="GA4" s="1668"/>
      <c r="GB4" s="1668"/>
      <c r="GC4" s="1668"/>
      <c r="GD4" s="1668"/>
      <c r="GE4" s="1668"/>
      <c r="GF4" s="1668"/>
      <c r="GG4" s="1668"/>
      <c r="GH4" s="1668"/>
      <c r="GI4" s="1668"/>
      <c r="GJ4" s="1668"/>
      <c r="GK4" s="1668"/>
      <c r="GL4" s="1668"/>
      <c r="GM4" s="1668"/>
      <c r="GN4" s="1668"/>
      <c r="GO4" s="1668"/>
      <c r="GP4" s="1668"/>
      <c r="GQ4" s="1668"/>
      <c r="GR4" s="1668"/>
      <c r="GS4" s="1668"/>
      <c r="GT4" s="1668"/>
      <c r="GU4" s="1668"/>
      <c r="GV4" s="1668"/>
      <c r="GW4" s="1668"/>
      <c r="GX4" s="1668"/>
      <c r="GY4" s="1668"/>
      <c r="GZ4" s="1668"/>
      <c r="HA4" s="1668"/>
      <c r="HB4" s="1668"/>
      <c r="HC4" s="1668"/>
      <c r="HD4" s="1668"/>
      <c r="HE4" s="1668"/>
      <c r="HF4" s="1668"/>
      <c r="HG4" s="1668"/>
      <c r="HH4" s="1668"/>
      <c r="HI4" s="1668"/>
      <c r="HJ4" s="1668"/>
      <c r="HK4" s="1668"/>
      <c r="HL4" s="1668"/>
      <c r="HM4" s="1668"/>
      <c r="HN4" s="1668"/>
      <c r="HO4" s="1668"/>
      <c r="HP4" s="1668"/>
      <c r="HQ4" s="1668"/>
      <c r="HR4" s="1668"/>
      <c r="HS4" s="1668"/>
      <c r="HT4" s="1668"/>
      <c r="HU4" s="1668"/>
      <c r="HV4" s="1668"/>
      <c r="HW4" s="1668"/>
      <c r="HX4" s="1668"/>
      <c r="HY4" s="1668"/>
      <c r="HZ4" s="1668"/>
      <c r="IA4" s="1668"/>
      <c r="IB4" s="1668"/>
      <c r="IC4" s="1668"/>
      <c r="ID4" s="1668"/>
      <c r="IE4" s="1668"/>
      <c r="IF4" s="1668"/>
      <c r="IG4" s="1668"/>
      <c r="IH4" s="1668"/>
      <c r="II4" s="1668"/>
      <c r="IJ4" s="1668"/>
      <c r="IK4" s="1668"/>
      <c r="IL4" s="1668"/>
      <c r="IM4" s="1668"/>
      <c r="IN4" s="1668"/>
      <c r="IO4" s="1668"/>
      <c r="IP4" s="1668"/>
      <c r="IQ4" s="1668"/>
      <c r="IR4" s="1668"/>
      <c r="IS4" s="1668"/>
      <c r="IT4" s="1668"/>
      <c r="IU4" s="1668"/>
    </row>
    <row r="5" spans="1:255" s="1626" customFormat="1" ht="25.5">
      <c r="A5" s="1817" t="s">
        <v>162</v>
      </c>
      <c r="B5" s="1817"/>
      <c r="C5" s="1817"/>
      <c r="D5" s="1817"/>
      <c r="E5" s="1817"/>
      <c r="F5" s="1817"/>
      <c r="G5" s="1817"/>
      <c r="H5" s="1817"/>
      <c r="I5" s="1817"/>
      <c r="J5" s="1817"/>
      <c r="K5" s="1817"/>
      <c r="L5" s="1817"/>
      <c r="M5" s="1817"/>
      <c r="N5" s="1817"/>
      <c r="O5" s="1817"/>
    </row>
    <row r="6" spans="1:255" s="1626" customFormat="1" ht="18.75">
      <c r="A6" s="1819" t="s">
        <v>1972</v>
      </c>
      <c r="B6" s="1819"/>
      <c r="C6" s="1819"/>
      <c r="D6" s="1819"/>
      <c r="E6" s="1819"/>
      <c r="F6" s="1819"/>
      <c r="G6" s="1819"/>
      <c r="H6" s="1819"/>
      <c r="I6" s="1819"/>
      <c r="J6" s="1819"/>
      <c r="K6" s="1819"/>
      <c r="L6" s="1819"/>
      <c r="M6" s="1819"/>
      <c r="N6" s="1819"/>
      <c r="O6" s="1819"/>
    </row>
    <row r="7" spans="1:255" s="1627" customFormat="1" ht="81.75" customHeight="1">
      <c r="A7" s="1682" t="s">
        <v>118</v>
      </c>
      <c r="B7" s="1682" t="s">
        <v>163</v>
      </c>
      <c r="C7" s="1682" t="s">
        <v>132</v>
      </c>
      <c r="D7" s="1682" t="s">
        <v>164</v>
      </c>
      <c r="E7" s="1683" t="s">
        <v>134</v>
      </c>
      <c r="F7" s="1684" t="s">
        <v>165</v>
      </c>
      <c r="G7" s="1684" t="s">
        <v>166</v>
      </c>
      <c r="H7" s="1684" t="s">
        <v>167</v>
      </c>
      <c r="I7" s="1684" t="s">
        <v>168</v>
      </c>
      <c r="J7" s="1685" t="s">
        <v>169</v>
      </c>
      <c r="K7" s="1684" t="s">
        <v>170</v>
      </c>
      <c r="L7" s="1655" t="s">
        <v>172</v>
      </c>
      <c r="M7" s="1655" t="s">
        <v>171</v>
      </c>
      <c r="N7" s="1684" t="s">
        <v>143</v>
      </c>
      <c r="O7" s="1684" t="s">
        <v>144</v>
      </c>
    </row>
    <row r="8" spans="1:255" s="1628" customFormat="1" ht="14.25" customHeight="1">
      <c r="A8" s="1686">
        <v>1</v>
      </c>
      <c r="B8" s="1687" t="s">
        <v>145</v>
      </c>
      <c r="C8" s="1687" t="s">
        <v>146</v>
      </c>
      <c r="D8" s="1687" t="s">
        <v>147</v>
      </c>
      <c r="E8" s="1688" t="s">
        <v>148</v>
      </c>
      <c r="F8" s="1689" t="s">
        <v>149</v>
      </c>
      <c r="G8" s="1689" t="s">
        <v>150</v>
      </c>
      <c r="H8" s="1690" t="s">
        <v>151</v>
      </c>
      <c r="I8" s="1690" t="s">
        <v>152</v>
      </c>
      <c r="J8" s="1691" t="s">
        <v>153</v>
      </c>
      <c r="K8" s="1690" t="s">
        <v>154</v>
      </c>
      <c r="L8" s="1690">
        <v>12</v>
      </c>
      <c r="M8" s="1690" t="s">
        <v>173</v>
      </c>
      <c r="N8" s="1690" t="s">
        <v>157</v>
      </c>
      <c r="O8" s="1690" t="s">
        <v>158</v>
      </c>
    </row>
    <row r="9" spans="1:255" s="1631" customFormat="1" ht="15" customHeight="1">
      <c r="A9" s="842"/>
      <c r="B9" s="1820" t="s">
        <v>1937</v>
      </c>
      <c r="C9" s="1821"/>
      <c r="D9" s="844"/>
      <c r="E9" s="845"/>
      <c r="F9" s="848"/>
      <c r="G9" s="847"/>
      <c r="H9" s="847"/>
      <c r="I9" s="848"/>
      <c r="J9" s="1630"/>
      <c r="K9" s="847"/>
      <c r="L9" s="848"/>
      <c r="M9" s="848"/>
      <c r="N9" s="848"/>
      <c r="O9" s="849"/>
    </row>
    <row r="10" spans="1:255" s="1631" customFormat="1" ht="12.75">
      <c r="A10" s="850">
        <v>1</v>
      </c>
      <c r="B10" s="843" t="s">
        <v>1938</v>
      </c>
      <c r="C10" s="842" t="s">
        <v>1939</v>
      </c>
      <c r="D10" s="844" t="s">
        <v>1940</v>
      </c>
      <c r="E10" s="845">
        <v>43905</v>
      </c>
      <c r="F10" s="846">
        <v>3000000</v>
      </c>
      <c r="G10" s="1670">
        <v>2</v>
      </c>
      <c r="H10" s="847">
        <f>F10/G10</f>
        <v>1500000</v>
      </c>
      <c r="I10" s="848">
        <f>G10*365</f>
        <v>730</v>
      </c>
      <c r="J10" s="848">
        <f>F10/I10</f>
        <v>4109.58904109589</v>
      </c>
      <c r="K10" s="847">
        <v>31</v>
      </c>
      <c r="L10" s="848">
        <f>J10*K10</f>
        <v>127397.26027397258</v>
      </c>
      <c r="M10" s="846">
        <v>2520000</v>
      </c>
      <c r="N10" s="848">
        <f>+L10+M10</f>
        <v>2647397.2602739725</v>
      </c>
      <c r="O10" s="849">
        <f t="shared" ref="O10:O20" si="0">F10-N10</f>
        <v>352602.73972602747</v>
      </c>
    </row>
    <row r="11" spans="1:255" s="1631" customFormat="1" ht="12.75">
      <c r="A11" s="850">
        <v>2</v>
      </c>
      <c r="B11" s="843" t="s">
        <v>1941</v>
      </c>
      <c r="C11" s="842" t="s">
        <v>1939</v>
      </c>
      <c r="D11" s="844" t="s">
        <v>1942</v>
      </c>
      <c r="E11" s="845">
        <v>43905</v>
      </c>
      <c r="F11" s="846">
        <v>8650000</v>
      </c>
      <c r="G11" s="1670">
        <v>2</v>
      </c>
      <c r="H11" s="847">
        <f t="shared" ref="H11:H21" si="1">F11/G11</f>
        <v>4325000</v>
      </c>
      <c r="I11" s="848">
        <f t="shared" ref="I11:I21" si="2">G11*365</f>
        <v>730</v>
      </c>
      <c r="J11" s="848">
        <f t="shared" ref="J11:J21" si="3">F11/I11</f>
        <v>11849.315068493152</v>
      </c>
      <c r="K11" s="847">
        <v>31</v>
      </c>
      <c r="L11" s="848">
        <f t="shared" ref="L11:L22" si="4">J11*K11</f>
        <v>367328.76712328772</v>
      </c>
      <c r="M11" s="846">
        <v>7785000</v>
      </c>
      <c r="N11" s="848">
        <f t="shared" ref="N11:N20" si="5">+L11+M11</f>
        <v>8152328.7671232875</v>
      </c>
      <c r="O11" s="849">
        <f t="shared" si="0"/>
        <v>497671.23287671246</v>
      </c>
    </row>
    <row r="12" spans="1:255" s="1631" customFormat="1" ht="12.75">
      <c r="A12" s="850">
        <v>3</v>
      </c>
      <c r="B12" s="843" t="s">
        <v>1943</v>
      </c>
      <c r="C12" s="842" t="s">
        <v>184</v>
      </c>
      <c r="D12" s="844" t="s">
        <v>1944</v>
      </c>
      <c r="E12" s="845">
        <v>44075</v>
      </c>
      <c r="F12" s="846">
        <v>2309090</v>
      </c>
      <c r="G12" s="1670">
        <v>2</v>
      </c>
      <c r="H12" s="847">
        <f t="shared" si="1"/>
        <v>1154545</v>
      </c>
      <c r="I12" s="848">
        <f t="shared" si="2"/>
        <v>730</v>
      </c>
      <c r="J12" s="848">
        <f t="shared" si="3"/>
        <v>3163.1369863013697</v>
      </c>
      <c r="K12" s="847">
        <v>31</v>
      </c>
      <c r="L12" s="848">
        <f t="shared" si="4"/>
        <v>98057.246575342462</v>
      </c>
      <c r="M12" s="846">
        <v>1540448</v>
      </c>
      <c r="N12" s="848">
        <f t="shared" si="5"/>
        <v>1638505.2465753425</v>
      </c>
      <c r="O12" s="849">
        <f t="shared" si="0"/>
        <v>670584.75342465751</v>
      </c>
    </row>
    <row r="13" spans="1:255" s="1631" customFormat="1" ht="12.75">
      <c r="A13" s="850">
        <v>4</v>
      </c>
      <c r="B13" s="843" t="s">
        <v>1945</v>
      </c>
      <c r="C13" s="842" t="s">
        <v>1939</v>
      </c>
      <c r="D13" s="844" t="s">
        <v>1946</v>
      </c>
      <c r="E13" s="845">
        <v>44075</v>
      </c>
      <c r="F13" s="846">
        <v>2700000</v>
      </c>
      <c r="G13" s="1670">
        <v>2</v>
      </c>
      <c r="H13" s="847">
        <f t="shared" si="1"/>
        <v>1350000</v>
      </c>
      <c r="I13" s="848">
        <f t="shared" si="2"/>
        <v>730</v>
      </c>
      <c r="J13" s="848">
        <f t="shared" si="3"/>
        <v>3698.6301369863013</v>
      </c>
      <c r="K13" s="847">
        <v>31</v>
      </c>
      <c r="L13" s="848">
        <f t="shared" si="4"/>
        <v>114657.53424657533</v>
      </c>
      <c r="M13" s="846">
        <v>973149</v>
      </c>
      <c r="N13" s="848">
        <f t="shared" si="5"/>
        <v>1087806.5342465753</v>
      </c>
      <c r="O13" s="849">
        <f t="shared" si="0"/>
        <v>1612193.4657534247</v>
      </c>
    </row>
    <row r="14" spans="1:255" s="1631" customFormat="1" ht="12.75">
      <c r="A14" s="850">
        <v>5</v>
      </c>
      <c r="B14" s="843" t="s">
        <v>1947</v>
      </c>
      <c r="C14" s="842" t="s">
        <v>1939</v>
      </c>
      <c r="D14" s="844" t="s">
        <v>1948</v>
      </c>
      <c r="E14" s="845">
        <v>44075</v>
      </c>
      <c r="F14" s="846">
        <v>2500000</v>
      </c>
      <c r="G14" s="1670">
        <v>2</v>
      </c>
      <c r="H14" s="847">
        <f t="shared" si="1"/>
        <v>1250000</v>
      </c>
      <c r="I14" s="848">
        <f t="shared" si="2"/>
        <v>730</v>
      </c>
      <c r="J14" s="848">
        <f t="shared" si="3"/>
        <v>3424.6575342465753</v>
      </c>
      <c r="K14" s="847">
        <v>31</v>
      </c>
      <c r="L14" s="848">
        <f t="shared" si="4"/>
        <v>106164.38356164383</v>
      </c>
      <c r="M14" s="846">
        <v>1000685</v>
      </c>
      <c r="N14" s="848">
        <f t="shared" si="5"/>
        <v>1106849.3835616438</v>
      </c>
      <c r="O14" s="849">
        <f t="shared" si="0"/>
        <v>1393150.6164383562</v>
      </c>
    </row>
    <row r="15" spans="1:255" s="1631" customFormat="1" ht="12.75">
      <c r="A15" s="850">
        <v>6</v>
      </c>
      <c r="B15" s="843" t="s">
        <v>1949</v>
      </c>
      <c r="C15" s="842" t="s">
        <v>184</v>
      </c>
      <c r="D15" s="844" t="s">
        <v>1950</v>
      </c>
      <c r="E15" s="845">
        <v>44065</v>
      </c>
      <c r="F15" s="846">
        <v>2530000</v>
      </c>
      <c r="G15" s="1670">
        <v>3</v>
      </c>
      <c r="H15" s="847">
        <f t="shared" si="1"/>
        <v>843333.33333333337</v>
      </c>
      <c r="I15" s="848">
        <f t="shared" si="2"/>
        <v>1095</v>
      </c>
      <c r="J15" s="848">
        <f t="shared" si="3"/>
        <v>2310.5022831050228</v>
      </c>
      <c r="K15" s="847">
        <v>31</v>
      </c>
      <c r="L15" s="848">
        <f t="shared" si="4"/>
        <v>71625.570776255714</v>
      </c>
      <c r="M15" s="846">
        <v>407803</v>
      </c>
      <c r="N15" s="848">
        <f t="shared" si="5"/>
        <v>479428.57077625568</v>
      </c>
      <c r="O15" s="849">
        <f t="shared" si="0"/>
        <v>2050571.4292237442</v>
      </c>
    </row>
    <row r="16" spans="1:255" s="1631" customFormat="1" ht="12.75">
      <c r="A16" s="850">
        <v>7</v>
      </c>
      <c r="B16" s="843" t="s">
        <v>1951</v>
      </c>
      <c r="C16" s="842" t="s">
        <v>1939</v>
      </c>
      <c r="D16" s="844" t="s">
        <v>1952</v>
      </c>
      <c r="E16" s="845">
        <v>44079</v>
      </c>
      <c r="F16" s="846">
        <v>26480000</v>
      </c>
      <c r="G16" s="1670">
        <v>2</v>
      </c>
      <c r="H16" s="847">
        <f t="shared" si="1"/>
        <v>13240000</v>
      </c>
      <c r="I16" s="848">
        <f t="shared" si="2"/>
        <v>730</v>
      </c>
      <c r="J16" s="848">
        <f t="shared" si="3"/>
        <v>36273.972602739726</v>
      </c>
      <c r="K16" s="847">
        <v>31</v>
      </c>
      <c r="L16" s="848">
        <f t="shared" si="4"/>
        <v>1124493.1506849315</v>
      </c>
      <c r="M16" s="846">
        <v>11680219</v>
      </c>
      <c r="N16" s="848">
        <f t="shared" si="5"/>
        <v>12804712.150684932</v>
      </c>
      <c r="O16" s="849">
        <f t="shared" si="0"/>
        <v>13675287.849315068</v>
      </c>
    </row>
    <row r="17" spans="1:15" s="1631" customFormat="1" ht="12.75">
      <c r="A17" s="850">
        <v>8</v>
      </c>
      <c r="B17" s="843" t="s">
        <v>1951</v>
      </c>
      <c r="C17" s="842" t="s">
        <v>1939</v>
      </c>
      <c r="D17" s="844" t="s">
        <v>1953</v>
      </c>
      <c r="E17" s="845">
        <v>43874</v>
      </c>
      <c r="F17" s="846">
        <v>10400000</v>
      </c>
      <c r="G17" s="1670">
        <v>2</v>
      </c>
      <c r="H17" s="847">
        <f t="shared" si="1"/>
        <v>5200000</v>
      </c>
      <c r="I17" s="848">
        <f t="shared" si="2"/>
        <v>730</v>
      </c>
      <c r="J17" s="848">
        <f t="shared" si="3"/>
        <v>14246.575342465754</v>
      </c>
      <c r="K17" s="847">
        <v>31</v>
      </c>
      <c r="L17" s="848">
        <f t="shared" si="4"/>
        <v>441643.83561643836</v>
      </c>
      <c r="M17" s="846">
        <v>4587397</v>
      </c>
      <c r="N17" s="848">
        <f t="shared" si="5"/>
        <v>5029040.8356164386</v>
      </c>
      <c r="O17" s="849">
        <f t="shared" si="0"/>
        <v>5370959.1643835614</v>
      </c>
    </row>
    <row r="18" spans="1:15" s="1631" customFormat="1" ht="12.75">
      <c r="A18" s="850">
        <v>9</v>
      </c>
      <c r="B18" s="843" t="s">
        <v>1954</v>
      </c>
      <c r="C18" s="842" t="s">
        <v>1939</v>
      </c>
      <c r="D18" s="844" t="s">
        <v>1955</v>
      </c>
      <c r="E18" s="845">
        <v>43889</v>
      </c>
      <c r="F18" s="846">
        <v>11000000</v>
      </c>
      <c r="G18" s="1670">
        <v>2</v>
      </c>
      <c r="H18" s="847">
        <f t="shared" si="1"/>
        <v>5500000</v>
      </c>
      <c r="I18" s="848">
        <f t="shared" si="2"/>
        <v>730</v>
      </c>
      <c r="J18" s="848">
        <f t="shared" si="3"/>
        <v>15068.493150684932</v>
      </c>
      <c r="K18" s="847">
        <v>31</v>
      </c>
      <c r="L18" s="848">
        <f t="shared" si="4"/>
        <v>467123.28767123289</v>
      </c>
      <c r="M18" s="846">
        <v>4626027</v>
      </c>
      <c r="N18" s="848">
        <f t="shared" si="5"/>
        <v>5093150.2876712326</v>
      </c>
      <c r="O18" s="849">
        <f t="shared" si="0"/>
        <v>5906849.7123287674</v>
      </c>
    </row>
    <row r="19" spans="1:15" s="1631" customFormat="1" ht="12.75">
      <c r="A19" s="850">
        <v>10</v>
      </c>
      <c r="B19" s="843" t="s">
        <v>1951</v>
      </c>
      <c r="C19" s="842" t="s">
        <v>1939</v>
      </c>
      <c r="D19" s="844" t="s">
        <v>1956</v>
      </c>
      <c r="E19" s="845">
        <v>43901</v>
      </c>
      <c r="F19" s="846">
        <v>8617630</v>
      </c>
      <c r="G19" s="1670">
        <v>2</v>
      </c>
      <c r="H19" s="847">
        <f t="shared" si="1"/>
        <v>4308815</v>
      </c>
      <c r="I19" s="848">
        <f t="shared" si="2"/>
        <v>730</v>
      </c>
      <c r="J19" s="848">
        <f t="shared" si="3"/>
        <v>11804.972602739726</v>
      </c>
      <c r="K19" s="847">
        <v>31</v>
      </c>
      <c r="L19" s="848">
        <f t="shared" si="4"/>
        <v>365954.15068493155</v>
      </c>
      <c r="M19" s="846">
        <v>3494272</v>
      </c>
      <c r="N19" s="848">
        <f t="shared" si="5"/>
        <v>3860226.1506849313</v>
      </c>
      <c r="O19" s="849">
        <f t="shared" si="0"/>
        <v>4757403.8493150687</v>
      </c>
    </row>
    <row r="20" spans="1:15" s="1631" customFormat="1" ht="12.75">
      <c r="A20" s="850">
        <v>11</v>
      </c>
      <c r="B20" s="843" t="s">
        <v>1957</v>
      </c>
      <c r="C20" s="842" t="s">
        <v>1939</v>
      </c>
      <c r="D20" s="844" t="s">
        <v>1958</v>
      </c>
      <c r="E20" s="845">
        <v>43942</v>
      </c>
      <c r="F20" s="846">
        <v>3245455</v>
      </c>
      <c r="G20" s="1670">
        <v>2</v>
      </c>
      <c r="H20" s="847">
        <f t="shared" si="1"/>
        <v>1622727.5</v>
      </c>
      <c r="I20" s="848">
        <f t="shared" si="2"/>
        <v>730</v>
      </c>
      <c r="J20" s="848">
        <f t="shared" si="3"/>
        <v>4445.8287671232874</v>
      </c>
      <c r="K20" s="847">
        <v>31</v>
      </c>
      <c r="L20" s="848">
        <f t="shared" si="4"/>
        <v>137820.69178082192</v>
      </c>
      <c r="M20" s="846">
        <v>826836.75342465751</v>
      </c>
      <c r="N20" s="848">
        <f t="shared" si="5"/>
        <v>964657.44520547939</v>
      </c>
      <c r="O20" s="849">
        <f t="shared" si="0"/>
        <v>2280797.5547945206</v>
      </c>
    </row>
    <row r="21" spans="1:15" s="1631" customFormat="1" ht="12.75">
      <c r="A21" s="850">
        <v>12</v>
      </c>
      <c r="B21" s="843" t="s">
        <v>1959</v>
      </c>
      <c r="C21" s="842" t="s">
        <v>184</v>
      </c>
      <c r="D21" s="844" t="s">
        <v>1960</v>
      </c>
      <c r="E21" s="845">
        <v>44000</v>
      </c>
      <c r="F21" s="846">
        <v>3727273</v>
      </c>
      <c r="G21" s="1670">
        <v>2</v>
      </c>
      <c r="H21" s="847">
        <f t="shared" si="1"/>
        <v>1863636.5</v>
      </c>
      <c r="I21" s="848">
        <f t="shared" si="2"/>
        <v>730</v>
      </c>
      <c r="J21" s="848">
        <f t="shared" si="3"/>
        <v>5105.8534246575346</v>
      </c>
      <c r="K21" s="847">
        <v>31</v>
      </c>
      <c r="L21" s="848">
        <f t="shared" si="4"/>
        <v>158281.45616438356</v>
      </c>
      <c r="M21" s="846">
        <v>1020745</v>
      </c>
      <c r="N21" s="848">
        <f>+L21+M21</f>
        <v>1179026.4561643836</v>
      </c>
      <c r="O21" s="849">
        <f>F21-N21</f>
        <v>2548246.5438356167</v>
      </c>
    </row>
    <row r="22" spans="1:15" s="1631" customFormat="1" ht="12.75">
      <c r="A22" s="850">
        <v>13</v>
      </c>
      <c r="B22" s="1671" t="s">
        <v>1744</v>
      </c>
      <c r="C22" s="842" t="s">
        <v>184</v>
      </c>
      <c r="D22" s="844" t="s">
        <v>1961</v>
      </c>
      <c r="E22" s="845">
        <v>44563</v>
      </c>
      <c r="F22" s="846">
        <v>18000000</v>
      </c>
      <c r="G22" s="1670">
        <v>2</v>
      </c>
      <c r="H22" s="847">
        <f>F22/G22</f>
        <v>9000000</v>
      </c>
      <c r="I22" s="848">
        <f>G22*365</f>
        <v>730</v>
      </c>
      <c r="J22" s="848">
        <f>F22/I22</f>
        <v>24657.534246575342</v>
      </c>
      <c r="K22" s="847">
        <f>31-2+1</f>
        <v>30</v>
      </c>
      <c r="L22" s="848">
        <f t="shared" si="4"/>
        <v>739726.0273972603</v>
      </c>
      <c r="M22" s="846"/>
      <c r="N22" s="848">
        <f>+L22+M22</f>
        <v>739726.0273972603</v>
      </c>
      <c r="O22" s="849">
        <f>F22-N22</f>
        <v>17260273.97260274</v>
      </c>
    </row>
    <row r="23" spans="1:15" s="1631" customFormat="1" ht="12.75">
      <c r="A23" s="850"/>
      <c r="B23" s="1672"/>
      <c r="C23" s="842"/>
      <c r="D23" s="844"/>
      <c r="E23" s="1673"/>
      <c r="F23" s="1674"/>
      <c r="G23" s="1670"/>
      <c r="H23" s="847"/>
      <c r="I23" s="848"/>
      <c r="J23" s="1630"/>
      <c r="K23" s="847"/>
      <c r="L23" s="848"/>
      <c r="M23" s="846"/>
      <c r="N23" s="848"/>
      <c r="O23" s="849"/>
    </row>
    <row r="24" spans="1:15" s="1631" customFormat="1" ht="13.5">
      <c r="A24" s="835"/>
      <c r="B24" s="836" t="s">
        <v>1962</v>
      </c>
      <c r="C24" s="837"/>
      <c r="D24" s="838"/>
      <c r="E24" s="839"/>
      <c r="F24" s="841">
        <f>SUM(F10:F23)</f>
        <v>103159448</v>
      </c>
      <c r="G24" s="841">
        <f t="shared" ref="G24:O24" si="6">SUM(G10:G23)</f>
        <v>27</v>
      </c>
      <c r="H24" s="841">
        <f t="shared" si="6"/>
        <v>51158057.333333336</v>
      </c>
      <c r="I24" s="841">
        <f t="shared" si="6"/>
        <v>9855</v>
      </c>
      <c r="J24" s="841">
        <f t="shared" si="6"/>
        <v>140159.0611872146</v>
      </c>
      <c r="K24" s="841">
        <f t="shared" si="6"/>
        <v>402</v>
      </c>
      <c r="L24" s="841">
        <f t="shared" si="6"/>
        <v>4320273.3625570778</v>
      </c>
      <c r="M24" s="841">
        <f t="shared" si="6"/>
        <v>40462581.753424659</v>
      </c>
      <c r="N24" s="841">
        <f t="shared" si="6"/>
        <v>44782855.115981735</v>
      </c>
      <c r="O24" s="841">
        <f t="shared" si="6"/>
        <v>58376592.884018265</v>
      </c>
    </row>
    <row r="25" spans="1:15" s="1631" customFormat="1" ht="12.75">
      <c r="A25" s="850"/>
      <c r="B25" s="843"/>
      <c r="C25" s="842"/>
      <c r="D25" s="844"/>
      <c r="E25" s="845"/>
      <c r="F25" s="846"/>
      <c r="G25" s="847"/>
      <c r="H25" s="847"/>
      <c r="I25" s="848"/>
      <c r="J25" s="1630"/>
      <c r="K25" s="847"/>
      <c r="L25" s="848"/>
      <c r="M25" s="846"/>
      <c r="N25" s="848"/>
      <c r="O25" s="849"/>
    </row>
    <row r="26" spans="1:15" s="1632" customFormat="1" ht="15" customHeight="1">
      <c r="A26" s="850"/>
      <c r="B26" s="1822" t="s">
        <v>1963</v>
      </c>
      <c r="C26" s="1823"/>
      <c r="D26" s="844"/>
      <c r="E26" s="845"/>
      <c r="F26" s="846"/>
      <c r="G26" s="847"/>
      <c r="H26" s="847"/>
      <c r="I26" s="848"/>
      <c r="J26" s="1630"/>
      <c r="K26" s="847"/>
      <c r="L26" s="848"/>
      <c r="M26" s="846"/>
      <c r="N26" s="848"/>
      <c r="O26" s="849"/>
    </row>
    <row r="27" spans="1:15" s="1632" customFormat="1" ht="12.75">
      <c r="A27" s="850">
        <v>1</v>
      </c>
      <c r="B27" s="843" t="s">
        <v>1964</v>
      </c>
      <c r="C27" s="842" t="s">
        <v>1722</v>
      </c>
      <c r="D27" s="844" t="s">
        <v>1965</v>
      </c>
      <c r="E27" s="845">
        <v>44058</v>
      </c>
      <c r="F27" s="846">
        <v>7000000</v>
      </c>
      <c r="G27" s="847">
        <v>2</v>
      </c>
      <c r="H27" s="847">
        <v>3500000</v>
      </c>
      <c r="I27" s="848">
        <v>730</v>
      </c>
      <c r="J27" s="1630">
        <v>9589.0410958904104</v>
      </c>
      <c r="K27" s="847">
        <v>31</v>
      </c>
      <c r="L27" s="848">
        <f t="shared" ref="L27:L32" si="7">J27*K27</f>
        <v>297260.27397260274</v>
      </c>
      <c r="M27" s="846">
        <v>1251769.5479452056</v>
      </c>
      <c r="N27" s="848">
        <f t="shared" ref="N27:N32" si="8">+L27+M27</f>
        <v>1549029.8219178084</v>
      </c>
      <c r="O27" s="849">
        <f t="shared" ref="O27:O32" si="9">F27-N27</f>
        <v>5450970.1780821914</v>
      </c>
    </row>
    <row r="28" spans="1:15" s="1631" customFormat="1" ht="12.75">
      <c r="A28" s="850">
        <v>2</v>
      </c>
      <c r="B28" s="843" t="s">
        <v>1966</v>
      </c>
      <c r="C28" s="842" t="s">
        <v>1722</v>
      </c>
      <c r="D28" s="844" t="s">
        <v>1967</v>
      </c>
      <c r="E28" s="845">
        <v>44058</v>
      </c>
      <c r="F28" s="846">
        <v>6000000</v>
      </c>
      <c r="G28" s="847">
        <v>2</v>
      </c>
      <c r="H28" s="847">
        <v>3000000</v>
      </c>
      <c r="I28" s="848">
        <v>730</v>
      </c>
      <c r="J28" s="1630">
        <v>8219.17808219178</v>
      </c>
      <c r="K28" s="847">
        <v>31</v>
      </c>
      <c r="L28" s="848">
        <f t="shared" si="7"/>
        <v>254794.52054794517</v>
      </c>
      <c r="M28" s="846">
        <v>620548.04109589034</v>
      </c>
      <c r="N28" s="848">
        <f t="shared" si="8"/>
        <v>875342.56164383551</v>
      </c>
      <c r="O28" s="849">
        <f t="shared" si="9"/>
        <v>5124657.4383561648</v>
      </c>
    </row>
    <row r="29" spans="1:15" s="1631" customFormat="1" ht="12.75">
      <c r="A29" s="850">
        <v>3</v>
      </c>
      <c r="B29" s="843" t="s">
        <v>1968</v>
      </c>
      <c r="C29" s="842" t="s">
        <v>1722</v>
      </c>
      <c r="D29" s="844" t="s">
        <v>1969</v>
      </c>
      <c r="E29" s="845">
        <v>44058</v>
      </c>
      <c r="F29" s="846">
        <v>30000000</v>
      </c>
      <c r="G29" s="847">
        <v>2</v>
      </c>
      <c r="H29" s="847">
        <v>15000000</v>
      </c>
      <c r="I29" s="848">
        <v>730</v>
      </c>
      <c r="J29" s="1630">
        <v>41095.890410958906</v>
      </c>
      <c r="K29" s="847">
        <v>31</v>
      </c>
      <c r="L29" s="848">
        <f t="shared" si="7"/>
        <v>1273972.6027397262</v>
      </c>
      <c r="M29" s="846">
        <v>2568493.2054794524</v>
      </c>
      <c r="N29" s="848">
        <f t="shared" si="8"/>
        <v>3842465.8082191786</v>
      </c>
      <c r="O29" s="849">
        <f t="shared" si="9"/>
        <v>26157534.19178082</v>
      </c>
    </row>
    <row r="30" spans="1:15" s="1667" customFormat="1" ht="12.75">
      <c r="A30" s="850">
        <v>4</v>
      </c>
      <c r="B30" s="1671" t="s">
        <v>1735</v>
      </c>
      <c r="C30" s="842" t="s">
        <v>1722</v>
      </c>
      <c r="D30" s="844" t="s">
        <v>1970</v>
      </c>
      <c r="E30" s="845">
        <v>44563</v>
      </c>
      <c r="F30" s="846">
        <v>60000000</v>
      </c>
      <c r="G30" s="847">
        <v>3</v>
      </c>
      <c r="H30" s="847">
        <v>15000000</v>
      </c>
      <c r="I30" s="848">
        <v>730</v>
      </c>
      <c r="J30" s="1630">
        <v>41095.890410958906</v>
      </c>
      <c r="K30" s="847">
        <f>31-2+1</f>
        <v>30</v>
      </c>
      <c r="L30" s="848">
        <f t="shared" si="7"/>
        <v>1232876.7123287672</v>
      </c>
      <c r="M30" s="846"/>
      <c r="N30" s="848">
        <f t="shared" si="8"/>
        <v>1232876.7123287672</v>
      </c>
      <c r="O30" s="849">
        <f t="shared" si="9"/>
        <v>58767123.287671231</v>
      </c>
    </row>
    <row r="31" spans="1:15" s="1675" customFormat="1" ht="14.25">
      <c r="A31" s="850">
        <v>5</v>
      </c>
      <c r="B31" s="1671" t="s">
        <v>1738</v>
      </c>
      <c r="C31" s="842" t="s">
        <v>1722</v>
      </c>
      <c r="D31" s="844" t="s">
        <v>192</v>
      </c>
      <c r="E31" s="845">
        <v>44563</v>
      </c>
      <c r="F31" s="846">
        <f>(53*20000)+(150*55000)+(100*2500)</f>
        <v>9560000</v>
      </c>
      <c r="G31" s="847">
        <v>2</v>
      </c>
      <c r="H31" s="847">
        <v>15000000</v>
      </c>
      <c r="I31" s="848">
        <v>730</v>
      </c>
      <c r="J31" s="1630">
        <v>41095.890410958906</v>
      </c>
      <c r="K31" s="847">
        <f>31-2+1</f>
        <v>30</v>
      </c>
      <c r="L31" s="848">
        <f t="shared" si="7"/>
        <v>1232876.7123287672</v>
      </c>
      <c r="M31" s="846"/>
      <c r="N31" s="848">
        <f t="shared" si="8"/>
        <v>1232876.7123287672</v>
      </c>
      <c r="O31" s="849">
        <f t="shared" si="9"/>
        <v>8327123.2876712326</v>
      </c>
    </row>
    <row r="32" spans="1:15">
      <c r="A32" s="850">
        <v>6</v>
      </c>
      <c r="B32" s="1671" t="s">
        <v>1741</v>
      </c>
      <c r="C32" s="842" t="s">
        <v>1722</v>
      </c>
      <c r="D32" s="844" t="s">
        <v>1971</v>
      </c>
      <c r="E32" s="845">
        <v>44563</v>
      </c>
      <c r="F32" s="846">
        <f>+(5000000*5)+(5*900000)</f>
        <v>29500000</v>
      </c>
      <c r="G32" s="847">
        <v>3</v>
      </c>
      <c r="H32" s="847">
        <v>15000000</v>
      </c>
      <c r="I32" s="848">
        <v>730</v>
      </c>
      <c r="J32" s="1630">
        <v>41095.890410958906</v>
      </c>
      <c r="K32" s="847">
        <f>31-2+1</f>
        <v>30</v>
      </c>
      <c r="L32" s="848">
        <f t="shared" si="7"/>
        <v>1232876.7123287672</v>
      </c>
      <c r="M32" s="846"/>
      <c r="N32" s="848">
        <f t="shared" si="8"/>
        <v>1232876.7123287672</v>
      </c>
      <c r="O32" s="849">
        <f t="shared" si="9"/>
        <v>28267123.287671234</v>
      </c>
    </row>
    <row r="33" spans="1:15">
      <c r="A33" s="850"/>
      <c r="B33" s="843"/>
      <c r="C33" s="842"/>
      <c r="D33" s="844"/>
      <c r="E33" s="845"/>
      <c r="F33" s="846"/>
      <c r="G33" s="847"/>
      <c r="H33" s="847"/>
      <c r="I33" s="848"/>
      <c r="J33" s="1630"/>
      <c r="K33" s="847"/>
      <c r="L33" s="848"/>
      <c r="M33" s="846"/>
      <c r="N33" s="848"/>
      <c r="O33" s="849"/>
    </row>
    <row r="34" spans="1:15">
      <c r="A34" s="850"/>
      <c r="B34" s="843"/>
      <c r="C34" s="842"/>
      <c r="D34" s="844"/>
      <c r="E34" s="845"/>
      <c r="F34" s="1674"/>
      <c r="G34" s="847"/>
      <c r="H34" s="847"/>
      <c r="I34" s="848"/>
      <c r="J34" s="1630"/>
      <c r="K34" s="847"/>
      <c r="L34" s="848"/>
      <c r="M34" s="846"/>
      <c r="N34" s="848"/>
      <c r="O34" s="849"/>
    </row>
    <row r="35" spans="1:15">
      <c r="A35" s="835"/>
      <c r="B35" s="836" t="s">
        <v>1962</v>
      </c>
      <c r="C35" s="837"/>
      <c r="D35" s="838"/>
      <c r="E35" s="840"/>
      <c r="F35" s="841">
        <f>SUM(F27:F34)</f>
        <v>142060000</v>
      </c>
      <c r="G35" s="841">
        <f t="shared" ref="G35:N35" si="10">SUM(G27:G34)</f>
        <v>14</v>
      </c>
      <c r="H35" s="841">
        <f t="shared" si="10"/>
        <v>66500000</v>
      </c>
      <c r="I35" s="841">
        <f t="shared" si="10"/>
        <v>4380</v>
      </c>
      <c r="J35" s="841">
        <f t="shared" si="10"/>
        <v>182191.78082191781</v>
      </c>
      <c r="K35" s="841">
        <f t="shared" si="10"/>
        <v>183</v>
      </c>
      <c r="L35" s="841">
        <f t="shared" si="10"/>
        <v>5524657.534246576</v>
      </c>
      <c r="M35" s="841">
        <f t="shared" si="10"/>
        <v>4440810.7945205485</v>
      </c>
      <c r="N35" s="841">
        <f t="shared" si="10"/>
        <v>9965468.3287671246</v>
      </c>
      <c r="O35" s="841">
        <f>SUM(O27:O34)</f>
        <v>132094531.67123288</v>
      </c>
    </row>
    <row r="36" spans="1:15">
      <c r="A36" s="850"/>
      <c r="B36" s="843"/>
      <c r="C36" s="842"/>
      <c r="D36" s="844"/>
      <c r="E36" s="845"/>
      <c r="F36" s="846"/>
      <c r="G36" s="847"/>
      <c r="H36" s="847"/>
      <c r="I36" s="848"/>
      <c r="J36" s="1630"/>
      <c r="K36" s="1676"/>
      <c r="L36" s="1677"/>
      <c r="M36" s="1678"/>
      <c r="N36" s="1677"/>
      <c r="O36" s="1679"/>
    </row>
    <row r="37" spans="1:15">
      <c r="A37" s="831"/>
      <c r="B37" s="831" t="s">
        <v>124</v>
      </c>
      <c r="C37" s="831"/>
      <c r="D37" s="832"/>
      <c r="E37" s="833"/>
      <c r="F37" s="834">
        <f>F24+F35</f>
        <v>245219448</v>
      </c>
      <c r="G37" s="834">
        <f t="shared" ref="G37:O37" si="11">G24+G35</f>
        <v>41</v>
      </c>
      <c r="H37" s="834">
        <f t="shared" si="11"/>
        <v>117658057.33333334</v>
      </c>
      <c r="I37" s="834">
        <f t="shared" si="11"/>
        <v>14235</v>
      </c>
      <c r="J37" s="834">
        <f t="shared" si="11"/>
        <v>322350.84200913238</v>
      </c>
      <c r="K37" s="834">
        <f t="shared" si="11"/>
        <v>585</v>
      </c>
      <c r="L37" s="834">
        <f t="shared" si="11"/>
        <v>9844930.8968036547</v>
      </c>
      <c r="M37" s="834">
        <f t="shared" si="11"/>
        <v>44903392.547945209</v>
      </c>
      <c r="N37" s="834">
        <f t="shared" si="11"/>
        <v>54748323.444748864</v>
      </c>
      <c r="O37" s="834">
        <f t="shared" si="11"/>
        <v>190471124.55525115</v>
      </c>
    </row>
    <row r="38" spans="1:15">
      <c r="O38" s="1612"/>
    </row>
    <row r="39" spans="1:15" ht="15.75">
      <c r="F39" s="1650"/>
      <c r="L39" s="1814" t="s">
        <v>2164</v>
      </c>
      <c r="M39" s="1814"/>
      <c r="N39" s="1814"/>
      <c r="O39" s="1814"/>
    </row>
    <row r="40" spans="1:15" ht="15.75">
      <c r="B40" s="1810" t="s">
        <v>13</v>
      </c>
      <c r="C40" s="1810"/>
      <c r="F40" s="1624"/>
      <c r="G40" s="1810" t="s">
        <v>475</v>
      </c>
      <c r="H40" s="1810"/>
      <c r="L40" s="1811" t="s">
        <v>391</v>
      </c>
      <c r="M40" s="1811"/>
      <c r="N40" s="1811"/>
      <c r="O40" s="1811"/>
    </row>
    <row r="41" spans="1:15" ht="15.75">
      <c r="B41" s="1812" t="s">
        <v>247</v>
      </c>
      <c r="C41" s="1812"/>
      <c r="F41" s="1651"/>
      <c r="G41" s="1812" t="s">
        <v>247</v>
      </c>
      <c r="H41" s="1812"/>
      <c r="L41" s="1813" t="s">
        <v>392</v>
      </c>
      <c r="M41" s="1813"/>
      <c r="N41" s="1813"/>
      <c r="O41" s="1813"/>
    </row>
    <row r="42" spans="1:15" ht="15.75">
      <c r="B42" s="1692"/>
      <c r="C42" s="1692"/>
      <c r="F42" s="1651"/>
      <c r="G42" s="1692"/>
      <c r="H42" s="1692"/>
      <c r="L42" s="1265"/>
      <c r="M42" s="1265"/>
      <c r="N42" s="1265"/>
      <c r="O42" s="1265"/>
    </row>
    <row r="43" spans="1:15" ht="15.75">
      <c r="B43" s="1692"/>
      <c r="C43" s="1692"/>
      <c r="F43" s="1651"/>
      <c r="G43" s="1692"/>
      <c r="H43" s="1692"/>
      <c r="L43" s="1265"/>
      <c r="M43" s="1265"/>
      <c r="N43" s="1265"/>
      <c r="O43" s="1265"/>
    </row>
    <row r="44" spans="1:15" ht="15.75">
      <c r="B44" s="1692"/>
      <c r="C44" s="1692"/>
      <c r="F44" s="1651"/>
      <c r="G44" s="1692"/>
      <c r="H44" s="1692"/>
      <c r="L44" s="1265"/>
      <c r="M44" s="1265"/>
      <c r="N44" s="1265"/>
      <c r="O44" s="1265"/>
    </row>
    <row r="45" spans="1:15" ht="15.75">
      <c r="B45" s="1692"/>
      <c r="C45" s="1692"/>
      <c r="F45" s="1651"/>
      <c r="G45" s="1692"/>
      <c r="H45" s="1692"/>
      <c r="L45" s="1265"/>
      <c r="M45" s="1265"/>
      <c r="N45" s="1265"/>
      <c r="O45" s="1265"/>
    </row>
    <row r="46" spans="1:15" ht="15.75">
      <c r="A46" s="1365" t="str">
        <f>+'Thong tin DN'!$B$4</f>
        <v>CÔNG TY TNHH TMDV VÀ XD ĐỨC HÀ</v>
      </c>
      <c r="B46" s="1365"/>
      <c r="C46" s="1365"/>
      <c r="D46" s="1365"/>
      <c r="E46" s="1664"/>
      <c r="F46" s="1665"/>
      <c r="G46" s="1666"/>
      <c r="H46" s="1666"/>
      <c r="I46" s="1666"/>
      <c r="J46" s="1666"/>
      <c r="K46" s="1666"/>
      <c r="L46" s="1666"/>
      <c r="M46" s="1666"/>
      <c r="N46" s="1666"/>
      <c r="O46" s="1667"/>
    </row>
    <row r="47" spans="1:15" ht="15.75">
      <c r="A47" s="1365" t="str">
        <f>+'Thong tin DN'!$B$7</f>
        <v>Số 1D, TT Bà Triệu, P.Nguyễn Trãi, Q.Hà Đông, TP.Hà Nội</v>
      </c>
      <c r="B47" s="1365"/>
      <c r="C47" s="1365"/>
      <c r="D47" s="1365"/>
      <c r="E47" s="1664"/>
      <c r="F47" s="1665"/>
      <c r="G47" s="1666"/>
      <c r="H47" s="1666"/>
      <c r="I47" s="1666"/>
      <c r="J47" s="1666"/>
      <c r="K47" s="1666"/>
      <c r="L47" s="1666"/>
      <c r="M47" s="1666"/>
      <c r="N47" s="1666"/>
      <c r="O47" s="1667"/>
    </row>
    <row r="48" spans="1:15">
      <c r="A48" s="1665"/>
      <c r="B48" s="1667"/>
      <c r="C48" s="1667"/>
      <c r="D48" s="1665"/>
      <c r="E48" s="1664"/>
      <c r="F48" s="1665"/>
      <c r="G48" s="1666"/>
      <c r="H48" s="1666"/>
      <c r="I48" s="1666"/>
      <c r="J48" s="1666"/>
      <c r="K48" s="1666"/>
      <c r="L48" s="1666"/>
      <c r="M48" s="1666"/>
      <c r="N48" s="1666"/>
      <c r="O48" s="1667"/>
    </row>
    <row r="49" spans="1:15">
      <c r="A49" s="1668"/>
      <c r="B49" s="1668"/>
      <c r="C49" s="1668"/>
      <c r="D49" s="1668"/>
      <c r="E49" s="1652"/>
      <c r="F49" s="1668"/>
      <c r="G49" s="1668"/>
      <c r="H49" s="1668"/>
      <c r="I49" s="1668"/>
      <c r="J49" s="1668"/>
      <c r="K49" s="1668"/>
      <c r="L49" s="1668"/>
      <c r="M49" s="1668"/>
      <c r="N49" s="1668"/>
      <c r="O49" s="1668"/>
    </row>
    <row r="50" spans="1:15" ht="25.5">
      <c r="A50" s="1817" t="s">
        <v>162</v>
      </c>
      <c r="B50" s="1817"/>
      <c r="C50" s="1817"/>
      <c r="D50" s="1817"/>
      <c r="E50" s="1817"/>
      <c r="F50" s="1817"/>
      <c r="G50" s="1817"/>
      <c r="H50" s="1817"/>
      <c r="I50" s="1817"/>
      <c r="J50" s="1817"/>
      <c r="K50" s="1817"/>
      <c r="L50" s="1817"/>
      <c r="M50" s="1817"/>
      <c r="N50" s="1817"/>
      <c r="O50" s="1817"/>
    </row>
    <row r="51" spans="1:15" ht="15.75">
      <c r="A51" s="1818" t="s">
        <v>1975</v>
      </c>
      <c r="B51" s="1818"/>
      <c r="C51" s="1818"/>
      <c r="D51" s="1818"/>
      <c r="E51" s="1818"/>
      <c r="F51" s="1818"/>
      <c r="G51" s="1818"/>
      <c r="H51" s="1818"/>
      <c r="I51" s="1818"/>
      <c r="J51" s="1818"/>
      <c r="K51" s="1818"/>
      <c r="L51" s="1818"/>
      <c r="M51" s="1818"/>
      <c r="N51" s="1818"/>
      <c r="O51" s="1818"/>
    </row>
    <row r="52" spans="1:15" ht="80.25" customHeight="1">
      <c r="A52" s="1682" t="s">
        <v>118</v>
      </c>
      <c r="B52" s="1682" t="s">
        <v>163</v>
      </c>
      <c r="C52" s="1682" t="s">
        <v>132</v>
      </c>
      <c r="D52" s="1682" t="s">
        <v>164</v>
      </c>
      <c r="E52" s="1683" t="s">
        <v>134</v>
      </c>
      <c r="F52" s="1684" t="s">
        <v>165</v>
      </c>
      <c r="G52" s="1684" t="s">
        <v>166</v>
      </c>
      <c r="H52" s="1684" t="s">
        <v>167</v>
      </c>
      <c r="I52" s="1684" t="s">
        <v>168</v>
      </c>
      <c r="J52" s="1685" t="s">
        <v>169</v>
      </c>
      <c r="K52" s="1684" t="s">
        <v>170</v>
      </c>
      <c r="L52" s="1655" t="s">
        <v>172</v>
      </c>
      <c r="M52" s="1655" t="s">
        <v>171</v>
      </c>
      <c r="N52" s="1684" t="s">
        <v>143</v>
      </c>
      <c r="O52" s="1684" t="s">
        <v>144</v>
      </c>
    </row>
    <row r="53" spans="1:15">
      <c r="A53" s="1686">
        <v>1</v>
      </c>
      <c r="B53" s="1687" t="s">
        <v>145</v>
      </c>
      <c r="C53" s="1687" t="s">
        <v>146</v>
      </c>
      <c r="D53" s="1687" t="s">
        <v>147</v>
      </c>
      <c r="E53" s="1688" t="s">
        <v>148</v>
      </c>
      <c r="F53" s="1689" t="s">
        <v>149</v>
      </c>
      <c r="G53" s="1689" t="s">
        <v>150</v>
      </c>
      <c r="H53" s="1690" t="s">
        <v>151</v>
      </c>
      <c r="I53" s="1690" t="s">
        <v>152</v>
      </c>
      <c r="J53" s="1691" t="s">
        <v>153</v>
      </c>
      <c r="K53" s="1690" t="s">
        <v>154</v>
      </c>
      <c r="L53" s="1690">
        <v>12</v>
      </c>
      <c r="M53" s="1690" t="s">
        <v>173</v>
      </c>
      <c r="N53" s="1690" t="s">
        <v>157</v>
      </c>
      <c r="O53" s="1690" t="s">
        <v>158</v>
      </c>
    </row>
    <row r="54" spans="1:15">
      <c r="A54" s="842"/>
      <c r="B54" s="1680" t="s">
        <v>1937</v>
      </c>
      <c r="C54" s="842"/>
      <c r="D54" s="844"/>
      <c r="E54" s="845"/>
      <c r="F54" s="848"/>
      <c r="G54" s="847"/>
      <c r="H54" s="847"/>
      <c r="I54" s="848"/>
      <c r="J54" s="1630"/>
      <c r="K54" s="847"/>
      <c r="L54" s="848"/>
      <c r="M54" s="848"/>
      <c r="N54" s="848"/>
      <c r="O54" s="849"/>
    </row>
    <row r="55" spans="1:15">
      <c r="A55" s="850">
        <v>1</v>
      </c>
      <c r="B55" s="843" t="s">
        <v>1938</v>
      </c>
      <c r="C55" s="842" t="s">
        <v>1939</v>
      </c>
      <c r="D55" s="844" t="s">
        <v>1940</v>
      </c>
      <c r="E55" s="845">
        <v>43905</v>
      </c>
      <c r="F55" s="846">
        <v>3000000</v>
      </c>
      <c r="G55" s="1670">
        <v>2</v>
      </c>
      <c r="H55" s="847">
        <f>F55/G55</f>
        <v>1500000</v>
      </c>
      <c r="I55" s="848">
        <f>G55*365</f>
        <v>730</v>
      </c>
      <c r="J55" s="848">
        <f>F55/I55</f>
        <v>4109.58904109589</v>
      </c>
      <c r="K55" s="847">
        <v>28</v>
      </c>
      <c r="L55" s="848">
        <f>J55*K55</f>
        <v>115068.49315068492</v>
      </c>
      <c r="M55" s="846">
        <f>+VLOOKUP($D55,$D$10:$O$32,11,0)</f>
        <v>2647397.2602739725</v>
      </c>
      <c r="N55" s="848">
        <f>+L55+M55</f>
        <v>2762465.7534246575</v>
      </c>
      <c r="O55" s="849">
        <f t="shared" ref="O55:O66" si="12">F55-N55</f>
        <v>237534.24657534249</v>
      </c>
    </row>
    <row r="56" spans="1:15">
      <c r="A56" s="850">
        <v>2</v>
      </c>
      <c r="B56" s="843" t="s">
        <v>1941</v>
      </c>
      <c r="C56" s="842" t="s">
        <v>1939</v>
      </c>
      <c r="D56" s="844" t="s">
        <v>1942</v>
      </c>
      <c r="E56" s="845">
        <v>43905</v>
      </c>
      <c r="F56" s="846">
        <v>8650000</v>
      </c>
      <c r="G56" s="1670">
        <v>2</v>
      </c>
      <c r="H56" s="847">
        <f t="shared" ref="H56:H66" si="13">F56/G56</f>
        <v>4325000</v>
      </c>
      <c r="I56" s="848">
        <f t="shared" ref="I56:I66" si="14">G56*365</f>
        <v>730</v>
      </c>
      <c r="J56" s="848">
        <f t="shared" ref="J56:J66" si="15">F56/I56</f>
        <v>11849.315068493152</v>
      </c>
      <c r="K56" s="847">
        <v>28</v>
      </c>
      <c r="L56" s="848">
        <f t="shared" ref="L56:L66" si="16">J56*K56</f>
        <v>331780.82191780827</v>
      </c>
      <c r="M56" s="846">
        <f t="shared" ref="M56:M67" si="17">+VLOOKUP($D56,$D$10:$O$32,11,0)</f>
        <v>8152328.7671232875</v>
      </c>
      <c r="N56" s="848">
        <f t="shared" ref="N56:N66" si="18">+L56+M56</f>
        <v>8484109.5890410952</v>
      </c>
      <c r="O56" s="849">
        <f t="shared" si="12"/>
        <v>165890.41095890477</v>
      </c>
    </row>
    <row r="57" spans="1:15">
      <c r="A57" s="850">
        <v>3</v>
      </c>
      <c r="B57" s="843" t="s">
        <v>1943</v>
      </c>
      <c r="C57" s="842" t="s">
        <v>184</v>
      </c>
      <c r="D57" s="844" t="s">
        <v>1944</v>
      </c>
      <c r="E57" s="845">
        <v>44075</v>
      </c>
      <c r="F57" s="846">
        <v>2309090</v>
      </c>
      <c r="G57" s="1670">
        <v>2</v>
      </c>
      <c r="H57" s="847">
        <f t="shared" si="13"/>
        <v>1154545</v>
      </c>
      <c r="I57" s="848">
        <f t="shared" si="14"/>
        <v>730</v>
      </c>
      <c r="J57" s="848">
        <f t="shared" si="15"/>
        <v>3163.1369863013697</v>
      </c>
      <c r="K57" s="847">
        <v>28</v>
      </c>
      <c r="L57" s="848">
        <f t="shared" si="16"/>
        <v>88567.835616438359</v>
      </c>
      <c r="M57" s="846">
        <f t="shared" si="17"/>
        <v>1638505.2465753425</v>
      </c>
      <c r="N57" s="848">
        <f t="shared" si="18"/>
        <v>1727073.0821917809</v>
      </c>
      <c r="O57" s="849">
        <f t="shared" si="12"/>
        <v>582016.91780821909</v>
      </c>
    </row>
    <row r="58" spans="1:15">
      <c r="A58" s="850">
        <v>4</v>
      </c>
      <c r="B58" s="843" t="s">
        <v>1945</v>
      </c>
      <c r="C58" s="842" t="s">
        <v>1939</v>
      </c>
      <c r="D58" s="844" t="s">
        <v>1946</v>
      </c>
      <c r="E58" s="845">
        <v>44075</v>
      </c>
      <c r="F58" s="846">
        <v>2700000</v>
      </c>
      <c r="G58" s="1670">
        <v>2</v>
      </c>
      <c r="H58" s="847">
        <f t="shared" si="13"/>
        <v>1350000</v>
      </c>
      <c r="I58" s="848">
        <f t="shared" si="14"/>
        <v>730</v>
      </c>
      <c r="J58" s="848">
        <f t="shared" si="15"/>
        <v>3698.6301369863013</v>
      </c>
      <c r="K58" s="847">
        <v>28</v>
      </c>
      <c r="L58" s="848">
        <f t="shared" si="16"/>
        <v>103561.64383561644</v>
      </c>
      <c r="M58" s="846">
        <f t="shared" si="17"/>
        <v>1087806.5342465753</v>
      </c>
      <c r="N58" s="848">
        <f t="shared" si="18"/>
        <v>1191368.1780821919</v>
      </c>
      <c r="O58" s="849">
        <f t="shared" si="12"/>
        <v>1508631.8219178081</v>
      </c>
    </row>
    <row r="59" spans="1:15">
      <c r="A59" s="850">
        <v>5</v>
      </c>
      <c r="B59" s="843" t="s">
        <v>1947</v>
      </c>
      <c r="C59" s="842" t="s">
        <v>1939</v>
      </c>
      <c r="D59" s="844" t="s">
        <v>1948</v>
      </c>
      <c r="E59" s="845">
        <v>44075</v>
      </c>
      <c r="F59" s="846">
        <v>2500000</v>
      </c>
      <c r="G59" s="1670">
        <v>2</v>
      </c>
      <c r="H59" s="847">
        <f t="shared" si="13"/>
        <v>1250000</v>
      </c>
      <c r="I59" s="848">
        <f t="shared" si="14"/>
        <v>730</v>
      </c>
      <c r="J59" s="848">
        <f t="shared" si="15"/>
        <v>3424.6575342465753</v>
      </c>
      <c r="K59" s="847">
        <v>28</v>
      </c>
      <c r="L59" s="848">
        <f t="shared" si="16"/>
        <v>95890.410958904104</v>
      </c>
      <c r="M59" s="846">
        <f t="shared" si="17"/>
        <v>1106849.3835616438</v>
      </c>
      <c r="N59" s="848">
        <f t="shared" si="18"/>
        <v>1202739.7945205478</v>
      </c>
      <c r="O59" s="849">
        <f t="shared" si="12"/>
        <v>1297260.2054794522</v>
      </c>
    </row>
    <row r="60" spans="1:15">
      <c r="A60" s="850">
        <v>6</v>
      </c>
      <c r="B60" s="843" t="s">
        <v>1949</v>
      </c>
      <c r="C60" s="842" t="s">
        <v>184</v>
      </c>
      <c r="D60" s="844" t="s">
        <v>1950</v>
      </c>
      <c r="E60" s="845">
        <v>44065</v>
      </c>
      <c r="F60" s="846">
        <v>2530000</v>
      </c>
      <c r="G60" s="1670">
        <v>3</v>
      </c>
      <c r="H60" s="847">
        <f t="shared" si="13"/>
        <v>843333.33333333337</v>
      </c>
      <c r="I60" s="848">
        <f t="shared" si="14"/>
        <v>1095</v>
      </c>
      <c r="J60" s="848">
        <f t="shared" si="15"/>
        <v>2310.5022831050228</v>
      </c>
      <c r="K60" s="847">
        <v>28</v>
      </c>
      <c r="L60" s="848">
        <f t="shared" si="16"/>
        <v>64694.063926940638</v>
      </c>
      <c r="M60" s="846">
        <f t="shared" si="17"/>
        <v>479428.57077625568</v>
      </c>
      <c r="N60" s="848">
        <f t="shared" si="18"/>
        <v>544122.63470319635</v>
      </c>
      <c r="O60" s="849">
        <f t="shared" si="12"/>
        <v>1985877.3652968036</v>
      </c>
    </row>
    <row r="61" spans="1:15">
      <c r="A61" s="850">
        <v>7</v>
      </c>
      <c r="B61" s="843" t="s">
        <v>1951</v>
      </c>
      <c r="C61" s="842" t="s">
        <v>1939</v>
      </c>
      <c r="D61" s="844" t="s">
        <v>1952</v>
      </c>
      <c r="E61" s="845">
        <v>44079</v>
      </c>
      <c r="F61" s="846">
        <v>26480000</v>
      </c>
      <c r="G61" s="1670">
        <v>2</v>
      </c>
      <c r="H61" s="847">
        <f t="shared" si="13"/>
        <v>13240000</v>
      </c>
      <c r="I61" s="848">
        <f t="shared" si="14"/>
        <v>730</v>
      </c>
      <c r="J61" s="848">
        <f t="shared" si="15"/>
        <v>36273.972602739726</v>
      </c>
      <c r="K61" s="847">
        <v>28</v>
      </c>
      <c r="L61" s="848">
        <f t="shared" si="16"/>
        <v>1015671.2328767123</v>
      </c>
      <c r="M61" s="846">
        <f t="shared" si="17"/>
        <v>12804712.150684932</v>
      </c>
      <c r="N61" s="848">
        <f t="shared" si="18"/>
        <v>13820383.383561645</v>
      </c>
      <c r="O61" s="849">
        <f t="shared" si="12"/>
        <v>12659616.616438355</v>
      </c>
    </row>
    <row r="62" spans="1:15">
      <c r="A62" s="850">
        <v>8</v>
      </c>
      <c r="B62" s="843" t="s">
        <v>1951</v>
      </c>
      <c r="C62" s="842" t="s">
        <v>1939</v>
      </c>
      <c r="D62" s="844" t="s">
        <v>1953</v>
      </c>
      <c r="E62" s="845">
        <v>43874</v>
      </c>
      <c r="F62" s="846">
        <v>10400000</v>
      </c>
      <c r="G62" s="1670">
        <v>2</v>
      </c>
      <c r="H62" s="847">
        <f t="shared" si="13"/>
        <v>5200000</v>
      </c>
      <c r="I62" s="848">
        <f t="shared" si="14"/>
        <v>730</v>
      </c>
      <c r="J62" s="848">
        <f t="shared" si="15"/>
        <v>14246.575342465754</v>
      </c>
      <c r="K62" s="847">
        <v>28</v>
      </c>
      <c r="L62" s="848">
        <f t="shared" si="16"/>
        <v>398904.10958904109</v>
      </c>
      <c r="M62" s="846">
        <f t="shared" si="17"/>
        <v>5029040.8356164386</v>
      </c>
      <c r="N62" s="848">
        <f t="shared" si="18"/>
        <v>5427944.9452054799</v>
      </c>
      <c r="O62" s="849">
        <f t="shared" si="12"/>
        <v>4972055.0547945201</v>
      </c>
    </row>
    <row r="63" spans="1:15">
      <c r="A63" s="850">
        <v>9</v>
      </c>
      <c r="B63" s="843" t="s">
        <v>1954</v>
      </c>
      <c r="C63" s="842" t="s">
        <v>1939</v>
      </c>
      <c r="D63" s="844" t="s">
        <v>1955</v>
      </c>
      <c r="E63" s="845">
        <v>43889</v>
      </c>
      <c r="F63" s="846">
        <v>11000000</v>
      </c>
      <c r="G63" s="1670">
        <v>2</v>
      </c>
      <c r="H63" s="847">
        <f t="shared" si="13"/>
        <v>5500000</v>
      </c>
      <c r="I63" s="848">
        <f t="shared" si="14"/>
        <v>730</v>
      </c>
      <c r="J63" s="848">
        <f t="shared" si="15"/>
        <v>15068.493150684932</v>
      </c>
      <c r="K63" s="847">
        <v>28</v>
      </c>
      <c r="L63" s="848">
        <f t="shared" si="16"/>
        <v>421917.80821917811</v>
      </c>
      <c r="M63" s="846">
        <f t="shared" si="17"/>
        <v>5093150.2876712326</v>
      </c>
      <c r="N63" s="848">
        <f t="shared" si="18"/>
        <v>5515068.0958904102</v>
      </c>
      <c r="O63" s="849">
        <f t="shared" si="12"/>
        <v>5484931.9041095898</v>
      </c>
    </row>
    <row r="64" spans="1:15">
      <c r="A64" s="850">
        <v>10</v>
      </c>
      <c r="B64" s="843" t="s">
        <v>1951</v>
      </c>
      <c r="C64" s="842" t="s">
        <v>1939</v>
      </c>
      <c r="D64" s="844" t="s">
        <v>1956</v>
      </c>
      <c r="E64" s="845">
        <v>43901</v>
      </c>
      <c r="F64" s="846">
        <v>8617630</v>
      </c>
      <c r="G64" s="1670">
        <v>2</v>
      </c>
      <c r="H64" s="847">
        <f t="shared" si="13"/>
        <v>4308815</v>
      </c>
      <c r="I64" s="848">
        <f t="shared" si="14"/>
        <v>730</v>
      </c>
      <c r="J64" s="848">
        <f t="shared" si="15"/>
        <v>11804.972602739726</v>
      </c>
      <c r="K64" s="847">
        <v>28</v>
      </c>
      <c r="L64" s="848">
        <f t="shared" si="16"/>
        <v>330539.23287671234</v>
      </c>
      <c r="M64" s="846">
        <f t="shared" si="17"/>
        <v>3860226.1506849313</v>
      </c>
      <c r="N64" s="848">
        <f t="shared" si="18"/>
        <v>4190765.3835616438</v>
      </c>
      <c r="O64" s="849">
        <f t="shared" si="12"/>
        <v>4426864.6164383562</v>
      </c>
    </row>
    <row r="65" spans="1:15">
      <c r="A65" s="850">
        <v>11</v>
      </c>
      <c r="B65" s="843" t="s">
        <v>1957</v>
      </c>
      <c r="C65" s="842" t="s">
        <v>1939</v>
      </c>
      <c r="D65" s="844" t="s">
        <v>1958</v>
      </c>
      <c r="E65" s="845">
        <v>43942</v>
      </c>
      <c r="F65" s="846">
        <v>3245455</v>
      </c>
      <c r="G65" s="1670">
        <v>2</v>
      </c>
      <c r="H65" s="847">
        <f t="shared" si="13"/>
        <v>1622727.5</v>
      </c>
      <c r="I65" s="848">
        <f t="shared" si="14"/>
        <v>730</v>
      </c>
      <c r="J65" s="848">
        <f t="shared" si="15"/>
        <v>4445.8287671232874</v>
      </c>
      <c r="K65" s="847">
        <v>28</v>
      </c>
      <c r="L65" s="848">
        <f t="shared" si="16"/>
        <v>124483.20547945205</v>
      </c>
      <c r="M65" s="846">
        <f t="shared" si="17"/>
        <v>964657.44520547939</v>
      </c>
      <c r="N65" s="848">
        <f t="shared" si="18"/>
        <v>1089140.6506849315</v>
      </c>
      <c r="O65" s="849">
        <f t="shared" si="12"/>
        <v>2156314.3493150687</v>
      </c>
    </row>
    <row r="66" spans="1:15">
      <c r="A66" s="850">
        <v>12</v>
      </c>
      <c r="B66" s="843" t="s">
        <v>1959</v>
      </c>
      <c r="C66" s="842" t="s">
        <v>184</v>
      </c>
      <c r="D66" s="844" t="s">
        <v>1960</v>
      </c>
      <c r="E66" s="845">
        <v>44000</v>
      </c>
      <c r="F66" s="846">
        <v>3727273</v>
      </c>
      <c r="G66" s="1670">
        <v>2</v>
      </c>
      <c r="H66" s="847">
        <f t="shared" si="13"/>
        <v>1863636.5</v>
      </c>
      <c r="I66" s="848">
        <f t="shared" si="14"/>
        <v>730</v>
      </c>
      <c r="J66" s="848">
        <f t="shared" si="15"/>
        <v>5105.8534246575346</v>
      </c>
      <c r="K66" s="847">
        <v>28</v>
      </c>
      <c r="L66" s="848">
        <f t="shared" si="16"/>
        <v>142963.89589041096</v>
      </c>
      <c r="M66" s="846">
        <f t="shared" si="17"/>
        <v>1179026.4561643836</v>
      </c>
      <c r="N66" s="848">
        <f t="shared" si="18"/>
        <v>1321990.3520547946</v>
      </c>
      <c r="O66" s="849">
        <f t="shared" si="12"/>
        <v>2405282.6479452057</v>
      </c>
    </row>
    <row r="67" spans="1:15" ht="15.75">
      <c r="A67" s="850">
        <v>13</v>
      </c>
      <c r="B67" s="805" t="s">
        <v>1744</v>
      </c>
      <c r="C67" s="842" t="s">
        <v>184</v>
      </c>
      <c r="D67" s="844" t="s">
        <v>1961</v>
      </c>
      <c r="E67" s="845">
        <v>44563</v>
      </c>
      <c r="F67" s="846">
        <v>18000000</v>
      </c>
      <c r="G67" s="1670">
        <v>2</v>
      </c>
      <c r="H67" s="847">
        <f>F67/G67</f>
        <v>9000000</v>
      </c>
      <c r="I67" s="848">
        <f>G67*365</f>
        <v>730</v>
      </c>
      <c r="J67" s="848">
        <f>F67/I67</f>
        <v>24657.534246575342</v>
      </c>
      <c r="K67" s="847">
        <v>28</v>
      </c>
      <c r="L67" s="848">
        <f>J67*K67</f>
        <v>690410.95890410955</v>
      </c>
      <c r="M67" s="846">
        <f t="shared" si="17"/>
        <v>739726.0273972603</v>
      </c>
      <c r="N67" s="848">
        <f>+L67+M67</f>
        <v>1430136.98630137</v>
      </c>
      <c r="O67" s="849">
        <f>F67-N67</f>
        <v>16569863.01369863</v>
      </c>
    </row>
    <row r="68" spans="1:15">
      <c r="A68" s="850"/>
      <c r="B68" s="1613"/>
      <c r="C68" s="842"/>
      <c r="D68" s="844"/>
      <c r="E68" s="1681"/>
      <c r="F68" s="1614"/>
      <c r="G68" s="1670"/>
      <c r="H68" s="847"/>
      <c r="I68" s="848"/>
      <c r="J68" s="1630"/>
      <c r="K68" s="847"/>
      <c r="L68" s="848"/>
      <c r="M68" s="846"/>
      <c r="N68" s="848"/>
      <c r="O68" s="849"/>
    </row>
    <row r="69" spans="1:15" ht="15.75">
      <c r="A69" s="835"/>
      <c r="B69" s="1693" t="s">
        <v>1962</v>
      </c>
      <c r="C69" s="1694"/>
      <c r="D69" s="1695"/>
      <c r="E69" s="1696"/>
      <c r="F69" s="841">
        <f t="shared" ref="F69:O69" si="19">SUM(F55:F68)</f>
        <v>103159448</v>
      </c>
      <c r="G69" s="841">
        <f t="shared" si="19"/>
        <v>27</v>
      </c>
      <c r="H69" s="841">
        <f t="shared" si="19"/>
        <v>51158057.333333336</v>
      </c>
      <c r="I69" s="841">
        <f t="shared" si="19"/>
        <v>9855</v>
      </c>
      <c r="J69" s="841">
        <f t="shared" si="19"/>
        <v>140159.0611872146</v>
      </c>
      <c r="K69" s="841">
        <f t="shared" si="19"/>
        <v>364</v>
      </c>
      <c r="L69" s="841">
        <f t="shared" si="19"/>
        <v>3924453.7132420093</v>
      </c>
      <c r="M69" s="841">
        <f t="shared" si="19"/>
        <v>44782855.115981735</v>
      </c>
      <c r="N69" s="841">
        <f t="shared" si="19"/>
        <v>48707308.829223745</v>
      </c>
      <c r="O69" s="841">
        <f t="shared" si="19"/>
        <v>54452139.170776248</v>
      </c>
    </row>
    <row r="70" spans="1:15">
      <c r="A70" s="850"/>
      <c r="B70" s="843"/>
      <c r="C70" s="842"/>
      <c r="D70" s="844"/>
      <c r="E70" s="845"/>
      <c r="F70" s="846"/>
      <c r="G70" s="847"/>
      <c r="H70" s="847"/>
      <c r="I70" s="848"/>
      <c r="J70" s="1630"/>
      <c r="K70" s="847"/>
      <c r="L70" s="848"/>
      <c r="M70" s="846"/>
      <c r="N70" s="848"/>
      <c r="O70" s="849"/>
    </row>
    <row r="71" spans="1:15">
      <c r="A71" s="850"/>
      <c r="B71" s="1639" t="s">
        <v>1963</v>
      </c>
      <c r="C71" s="842"/>
      <c r="D71" s="844"/>
      <c r="E71" s="845"/>
      <c r="F71" s="846"/>
      <c r="G71" s="847"/>
      <c r="H71" s="847"/>
      <c r="I71" s="848"/>
      <c r="J71" s="1630"/>
      <c r="K71" s="847"/>
      <c r="L71" s="848"/>
      <c r="M71" s="846"/>
      <c r="N71" s="848"/>
      <c r="O71" s="849"/>
    </row>
    <row r="72" spans="1:15">
      <c r="A72" s="850">
        <v>1</v>
      </c>
      <c r="B72" s="843" t="s">
        <v>1964</v>
      </c>
      <c r="C72" s="842" t="s">
        <v>1722</v>
      </c>
      <c r="D72" s="844" t="s">
        <v>1965</v>
      </c>
      <c r="E72" s="845">
        <v>44058</v>
      </c>
      <c r="F72" s="846">
        <v>7000000</v>
      </c>
      <c r="G72" s="847">
        <v>2</v>
      </c>
      <c r="H72" s="847">
        <v>3500000</v>
      </c>
      <c r="I72" s="848">
        <v>730</v>
      </c>
      <c r="J72" s="1630">
        <v>9589.0410958904104</v>
      </c>
      <c r="K72" s="847">
        <v>28</v>
      </c>
      <c r="L72" s="848">
        <f t="shared" ref="L72:L78" si="20">J72*K72</f>
        <v>268493.15068493149</v>
      </c>
      <c r="M72" s="846">
        <f t="shared" ref="M72:M77" si="21">+VLOOKUP($D72,$D$10:$O$32,11,0)</f>
        <v>1549029.8219178084</v>
      </c>
      <c r="N72" s="848">
        <f t="shared" ref="N72:N78" si="22">+L72+M72</f>
        <v>1817522.9726027399</v>
      </c>
      <c r="O72" s="849">
        <f t="shared" ref="O72:O78" si="23">F72-N72</f>
        <v>5182477.0273972601</v>
      </c>
    </row>
    <row r="73" spans="1:15">
      <c r="A73" s="850">
        <v>2</v>
      </c>
      <c r="B73" s="843" t="s">
        <v>1966</v>
      </c>
      <c r="C73" s="842" t="s">
        <v>1722</v>
      </c>
      <c r="D73" s="844" t="s">
        <v>1967</v>
      </c>
      <c r="E73" s="845">
        <v>44058</v>
      </c>
      <c r="F73" s="846">
        <v>6000000</v>
      </c>
      <c r="G73" s="847">
        <v>2</v>
      </c>
      <c r="H73" s="847">
        <v>3000000</v>
      </c>
      <c r="I73" s="848">
        <v>730</v>
      </c>
      <c r="J73" s="1630">
        <v>8219.17808219178</v>
      </c>
      <c r="K73" s="847">
        <v>28</v>
      </c>
      <c r="L73" s="848">
        <f t="shared" si="20"/>
        <v>230136.98630136985</v>
      </c>
      <c r="M73" s="846">
        <f t="shared" si="21"/>
        <v>875342.56164383551</v>
      </c>
      <c r="N73" s="848">
        <f t="shared" si="22"/>
        <v>1105479.5479452054</v>
      </c>
      <c r="O73" s="849">
        <f t="shared" si="23"/>
        <v>4894520.4520547949</v>
      </c>
    </row>
    <row r="74" spans="1:15">
      <c r="A74" s="850">
        <v>3</v>
      </c>
      <c r="B74" s="843" t="s">
        <v>1968</v>
      </c>
      <c r="C74" s="842" t="s">
        <v>1722</v>
      </c>
      <c r="D74" s="844" t="s">
        <v>1969</v>
      </c>
      <c r="E74" s="845">
        <v>44058</v>
      </c>
      <c r="F74" s="846">
        <v>30000000</v>
      </c>
      <c r="G74" s="847">
        <v>2</v>
      </c>
      <c r="H74" s="847">
        <v>15000000</v>
      </c>
      <c r="I74" s="848">
        <v>730</v>
      </c>
      <c r="J74" s="1630">
        <v>41095.890410958906</v>
      </c>
      <c r="K74" s="847">
        <v>28</v>
      </c>
      <c r="L74" s="848">
        <f t="shared" si="20"/>
        <v>1150684.9315068494</v>
      </c>
      <c r="M74" s="846">
        <f t="shared" si="21"/>
        <v>3842465.8082191786</v>
      </c>
      <c r="N74" s="848">
        <f t="shared" si="22"/>
        <v>4993150.7397260275</v>
      </c>
      <c r="O74" s="849">
        <f t="shared" si="23"/>
        <v>25006849.260273971</v>
      </c>
    </row>
    <row r="75" spans="1:15" ht="15.75">
      <c r="A75" s="850">
        <v>4</v>
      </c>
      <c r="B75" s="805" t="s">
        <v>1735</v>
      </c>
      <c r="C75" s="842" t="s">
        <v>1722</v>
      </c>
      <c r="D75" s="844" t="s">
        <v>1970</v>
      </c>
      <c r="E75" s="845">
        <v>44563</v>
      </c>
      <c r="F75" s="846">
        <v>60000000</v>
      </c>
      <c r="G75" s="847">
        <v>3</v>
      </c>
      <c r="H75" s="847">
        <v>15000000</v>
      </c>
      <c r="I75" s="848">
        <v>730</v>
      </c>
      <c r="J75" s="1630">
        <v>41095.890410958906</v>
      </c>
      <c r="K75" s="847">
        <v>28</v>
      </c>
      <c r="L75" s="848">
        <f t="shared" si="20"/>
        <v>1150684.9315068494</v>
      </c>
      <c r="M75" s="846">
        <f t="shared" si="21"/>
        <v>1232876.7123287672</v>
      </c>
      <c r="N75" s="848">
        <f t="shared" si="22"/>
        <v>2383561.6438356163</v>
      </c>
      <c r="O75" s="849">
        <f t="shared" si="23"/>
        <v>57616438.356164381</v>
      </c>
    </row>
    <row r="76" spans="1:15" ht="15.75">
      <c r="A76" s="850">
        <v>5</v>
      </c>
      <c r="B76" s="805" t="s">
        <v>1738</v>
      </c>
      <c r="C76" s="842" t="s">
        <v>1722</v>
      </c>
      <c r="D76" s="844" t="s">
        <v>192</v>
      </c>
      <c r="E76" s="845">
        <v>44563</v>
      </c>
      <c r="F76" s="846">
        <f>(53*20000)+(150*55000)+(100*2500)</f>
        <v>9560000</v>
      </c>
      <c r="G76" s="847">
        <v>2</v>
      </c>
      <c r="H76" s="847">
        <v>15000000</v>
      </c>
      <c r="I76" s="848">
        <v>730</v>
      </c>
      <c r="J76" s="1630">
        <v>41095.890410958906</v>
      </c>
      <c r="K76" s="847">
        <v>28</v>
      </c>
      <c r="L76" s="848">
        <f t="shared" si="20"/>
        <v>1150684.9315068494</v>
      </c>
      <c r="M76" s="846">
        <f t="shared" si="21"/>
        <v>1232876.7123287672</v>
      </c>
      <c r="N76" s="848">
        <f t="shared" si="22"/>
        <v>2383561.6438356163</v>
      </c>
      <c r="O76" s="849">
        <f t="shared" si="23"/>
        <v>7176438.3561643837</v>
      </c>
    </row>
    <row r="77" spans="1:15" ht="15.75">
      <c r="A77" s="850">
        <v>6</v>
      </c>
      <c r="B77" s="805" t="s">
        <v>1741</v>
      </c>
      <c r="C77" s="842" t="s">
        <v>1722</v>
      </c>
      <c r="D77" s="844" t="s">
        <v>1971</v>
      </c>
      <c r="E77" s="845">
        <v>44563</v>
      </c>
      <c r="F77" s="846">
        <f>+(5000000*5)+(5*900000)</f>
        <v>29500000</v>
      </c>
      <c r="G77" s="847">
        <v>3</v>
      </c>
      <c r="H77" s="847">
        <v>15000000</v>
      </c>
      <c r="I77" s="848">
        <v>730</v>
      </c>
      <c r="J77" s="1630">
        <v>41095.890410958906</v>
      </c>
      <c r="K77" s="847">
        <v>28</v>
      </c>
      <c r="L77" s="848">
        <f t="shared" si="20"/>
        <v>1150684.9315068494</v>
      </c>
      <c r="M77" s="846">
        <f t="shared" si="21"/>
        <v>1232876.7123287672</v>
      </c>
      <c r="N77" s="848">
        <f t="shared" si="22"/>
        <v>2383561.6438356163</v>
      </c>
      <c r="O77" s="849">
        <f t="shared" si="23"/>
        <v>27116438.356164385</v>
      </c>
    </row>
    <row r="78" spans="1:15">
      <c r="A78" s="850">
        <v>7</v>
      </c>
      <c r="B78" s="843" t="s">
        <v>1973</v>
      </c>
      <c r="C78" s="842" t="s">
        <v>1722</v>
      </c>
      <c r="D78" s="844" t="s">
        <v>1974</v>
      </c>
      <c r="E78" s="845">
        <v>44594</v>
      </c>
      <c r="F78" s="846">
        <v>6000000</v>
      </c>
      <c r="G78" s="847">
        <v>2</v>
      </c>
      <c r="H78" s="847">
        <v>15000000</v>
      </c>
      <c r="I78" s="848">
        <v>730</v>
      </c>
      <c r="J78" s="1630">
        <v>41095.890410958906</v>
      </c>
      <c r="K78" s="847">
        <f>28-2+1</f>
        <v>27</v>
      </c>
      <c r="L78" s="848">
        <f t="shared" si="20"/>
        <v>1109589.0410958906</v>
      </c>
      <c r="M78" s="846"/>
      <c r="N78" s="848">
        <f t="shared" si="22"/>
        <v>1109589.0410958906</v>
      </c>
      <c r="O78" s="849">
        <f t="shared" si="23"/>
        <v>4890410.9589041099</v>
      </c>
    </row>
    <row r="79" spans="1:15">
      <c r="A79" s="850"/>
      <c r="B79" s="843"/>
      <c r="C79" s="842"/>
      <c r="D79" s="844"/>
      <c r="E79" s="845"/>
      <c r="F79" s="1614"/>
      <c r="G79" s="847"/>
      <c r="H79" s="847"/>
      <c r="I79" s="848"/>
      <c r="J79" s="1630"/>
      <c r="K79" s="847"/>
      <c r="L79" s="848"/>
      <c r="M79" s="846"/>
      <c r="N79" s="848"/>
      <c r="O79" s="849"/>
    </row>
    <row r="80" spans="1:15" ht="15.75">
      <c r="A80" s="835"/>
      <c r="B80" s="1693" t="s">
        <v>1962</v>
      </c>
      <c r="C80" s="1694"/>
      <c r="D80" s="1695"/>
      <c r="E80" s="1697"/>
      <c r="F80" s="841">
        <f>SUM(F72:F79)</f>
        <v>148060000</v>
      </c>
      <c r="G80" s="841">
        <f t="shared" ref="G80:N80" si="24">SUM(G72:G79)</f>
        <v>16</v>
      </c>
      <c r="H80" s="841">
        <f t="shared" si="24"/>
        <v>81500000</v>
      </c>
      <c r="I80" s="841">
        <f t="shared" si="24"/>
        <v>5110</v>
      </c>
      <c r="J80" s="841">
        <f t="shared" si="24"/>
        <v>223287.67123287672</v>
      </c>
      <c r="K80" s="841">
        <f t="shared" si="24"/>
        <v>195</v>
      </c>
      <c r="L80" s="841">
        <f t="shared" si="24"/>
        <v>6210958.9041095898</v>
      </c>
      <c r="M80" s="841">
        <f t="shared" si="24"/>
        <v>9965468.3287671246</v>
      </c>
      <c r="N80" s="841">
        <f t="shared" si="24"/>
        <v>16176427.232876711</v>
      </c>
      <c r="O80" s="841">
        <f>SUM(O72:O79)</f>
        <v>131883572.76712328</v>
      </c>
    </row>
    <row r="81" spans="1:15">
      <c r="A81" s="850"/>
      <c r="B81" s="843"/>
      <c r="C81" s="842"/>
      <c r="D81" s="844"/>
      <c r="E81" s="845"/>
      <c r="F81" s="846"/>
      <c r="G81" s="847"/>
      <c r="H81" s="847"/>
      <c r="I81" s="848"/>
      <c r="J81" s="1630"/>
      <c r="K81" s="1676"/>
      <c r="L81" s="1677"/>
      <c r="M81" s="1678"/>
      <c r="N81" s="1677"/>
      <c r="O81" s="1679"/>
    </row>
    <row r="82" spans="1:15" ht="15.75">
      <c r="A82" s="1698"/>
      <c r="B82" s="1698" t="s">
        <v>124</v>
      </c>
      <c r="C82" s="1698"/>
      <c r="D82" s="1699"/>
      <c r="E82" s="1700"/>
      <c r="F82" s="834">
        <f t="shared" ref="F82:L82" si="25">F69+F80</f>
        <v>251219448</v>
      </c>
      <c r="G82" s="834">
        <f t="shared" si="25"/>
        <v>43</v>
      </c>
      <c r="H82" s="834">
        <f t="shared" si="25"/>
        <v>132658057.33333334</v>
      </c>
      <c r="I82" s="834">
        <f t="shared" si="25"/>
        <v>14965</v>
      </c>
      <c r="J82" s="834">
        <f t="shared" si="25"/>
        <v>363446.73242009128</v>
      </c>
      <c r="K82" s="834">
        <f t="shared" si="25"/>
        <v>559</v>
      </c>
      <c r="L82" s="834">
        <f t="shared" si="25"/>
        <v>10135412.617351599</v>
      </c>
      <c r="M82" s="834">
        <f>SUM(M80+M69)</f>
        <v>54748323.444748864</v>
      </c>
      <c r="N82" s="834">
        <f>N69+N80</f>
        <v>64883736.062100455</v>
      </c>
      <c r="O82" s="834">
        <f>O69+O80</f>
        <v>186335711.93789953</v>
      </c>
    </row>
    <row r="83" spans="1:15">
      <c r="O83" s="1612"/>
    </row>
    <row r="84" spans="1:15" ht="15.75">
      <c r="F84" s="1650"/>
      <c r="L84" s="1814" t="s">
        <v>2162</v>
      </c>
      <c r="M84" s="1814"/>
      <c r="N84" s="1814"/>
      <c r="O84" s="1814"/>
    </row>
    <row r="85" spans="1:15" ht="15.75">
      <c r="B85" s="1810" t="s">
        <v>13</v>
      </c>
      <c r="C85" s="1810"/>
      <c r="F85" s="1624"/>
      <c r="G85" s="1810" t="s">
        <v>475</v>
      </c>
      <c r="H85" s="1810"/>
      <c r="L85" s="1811" t="s">
        <v>391</v>
      </c>
      <c r="M85" s="1811"/>
      <c r="N85" s="1811"/>
      <c r="O85" s="1811"/>
    </row>
    <row r="86" spans="1:15" ht="15.75">
      <c r="B86" s="1812" t="s">
        <v>247</v>
      </c>
      <c r="C86" s="1812"/>
      <c r="F86" s="1651"/>
      <c r="G86" s="1812" t="s">
        <v>247</v>
      </c>
      <c r="H86" s="1812"/>
      <c r="L86" s="1813" t="s">
        <v>392</v>
      </c>
      <c r="M86" s="1813"/>
      <c r="N86" s="1813"/>
      <c r="O86" s="1813"/>
    </row>
    <row r="92" spans="1:15" ht="15.75">
      <c r="A92" s="1365" t="str">
        <f>+'Thong tin DN'!$B$4</f>
        <v>CÔNG TY TNHH TMDV VÀ XD ĐỨC HÀ</v>
      </c>
      <c r="B92" s="1365"/>
      <c r="C92" s="1365"/>
      <c r="D92" s="1365"/>
      <c r="E92" s="1664"/>
      <c r="F92" s="1665"/>
      <c r="G92" s="1666"/>
      <c r="H92" s="1666"/>
      <c r="I92" s="1666"/>
      <c r="J92" s="1666"/>
      <c r="K92" s="1666"/>
      <c r="L92" s="1666"/>
      <c r="M92" s="1666"/>
      <c r="N92" s="1666"/>
      <c r="O92" s="1667"/>
    </row>
    <row r="93" spans="1:15" ht="15.75">
      <c r="A93" s="1365" t="str">
        <f>+'Thong tin DN'!$B$7</f>
        <v>Số 1D, TT Bà Triệu, P.Nguyễn Trãi, Q.Hà Đông, TP.Hà Nội</v>
      </c>
      <c r="B93" s="1365"/>
      <c r="C93" s="1365"/>
      <c r="D93" s="1365"/>
      <c r="E93" s="1664"/>
      <c r="F93" s="1665"/>
      <c r="G93" s="1666"/>
      <c r="H93" s="1666"/>
      <c r="I93" s="1666"/>
      <c r="J93" s="1666"/>
      <c r="K93" s="1666"/>
      <c r="L93" s="1666"/>
      <c r="M93" s="1666"/>
      <c r="N93" s="1666"/>
      <c r="O93" s="1667"/>
    </row>
    <row r="94" spans="1:15">
      <c r="A94" s="1665"/>
      <c r="B94" s="1667"/>
      <c r="C94" s="1667"/>
      <c r="D94" s="1665"/>
      <c r="E94" s="1664"/>
      <c r="F94" s="1665"/>
      <c r="G94" s="1666"/>
      <c r="H94" s="1666"/>
      <c r="I94" s="1666"/>
      <c r="J94" s="1666"/>
      <c r="K94" s="1666"/>
      <c r="L94" s="1666"/>
      <c r="M94" s="1666"/>
      <c r="N94" s="1666"/>
      <c r="O94" s="1667"/>
    </row>
    <row r="95" spans="1:15">
      <c r="A95" s="1668"/>
      <c r="B95" s="1668"/>
      <c r="C95" s="1668"/>
      <c r="D95" s="1668"/>
      <c r="E95" s="1652"/>
      <c r="F95" s="1668"/>
      <c r="G95" s="1668"/>
      <c r="H95" s="1668"/>
      <c r="I95" s="1668"/>
      <c r="J95" s="1668"/>
      <c r="K95" s="1668"/>
      <c r="L95" s="1668"/>
      <c r="M95" s="1668"/>
      <c r="N95" s="1668"/>
      <c r="O95" s="1668"/>
    </row>
    <row r="96" spans="1:15">
      <c r="A96" s="1668"/>
      <c r="B96" s="1668"/>
      <c r="C96" s="1668"/>
      <c r="D96" s="1668"/>
      <c r="E96" s="1652"/>
      <c r="F96" s="1668"/>
      <c r="G96" s="1668"/>
      <c r="H96" s="1668"/>
      <c r="I96" s="1668"/>
      <c r="J96" s="1668"/>
      <c r="K96" s="1668"/>
      <c r="L96" s="1668"/>
      <c r="M96" s="1668"/>
      <c r="N96" s="1668"/>
      <c r="O96" s="1668"/>
    </row>
    <row r="97" spans="1:15" ht="25.5">
      <c r="A97" s="1817" t="s">
        <v>162</v>
      </c>
      <c r="B97" s="1817"/>
      <c r="C97" s="1817"/>
      <c r="D97" s="1817"/>
      <c r="E97" s="1817"/>
      <c r="F97" s="1817"/>
      <c r="G97" s="1817"/>
      <c r="H97" s="1817"/>
      <c r="I97" s="1817"/>
      <c r="J97" s="1817"/>
      <c r="K97" s="1817"/>
      <c r="L97" s="1817"/>
      <c r="M97" s="1817"/>
      <c r="N97" s="1817"/>
      <c r="O97" s="1817"/>
    </row>
    <row r="98" spans="1:15" ht="15.75">
      <c r="A98" s="1818" t="s">
        <v>1976</v>
      </c>
      <c r="B98" s="1818"/>
      <c r="C98" s="1818"/>
      <c r="D98" s="1818"/>
      <c r="E98" s="1818"/>
      <c r="F98" s="1818"/>
      <c r="G98" s="1818"/>
      <c r="H98" s="1818"/>
      <c r="I98" s="1818"/>
      <c r="J98" s="1818"/>
      <c r="K98" s="1818"/>
      <c r="L98" s="1818"/>
      <c r="M98" s="1818"/>
      <c r="N98" s="1818"/>
      <c r="O98" s="1818"/>
    </row>
    <row r="99" spans="1:15" ht="87.75" customHeight="1">
      <c r="A99" s="1682" t="s">
        <v>118</v>
      </c>
      <c r="B99" s="1682" t="s">
        <v>163</v>
      </c>
      <c r="C99" s="1682" t="s">
        <v>132</v>
      </c>
      <c r="D99" s="1682" t="s">
        <v>164</v>
      </c>
      <c r="E99" s="1683" t="s">
        <v>134</v>
      </c>
      <c r="F99" s="1684" t="s">
        <v>165</v>
      </c>
      <c r="G99" s="1684" t="s">
        <v>166</v>
      </c>
      <c r="H99" s="1684" t="s">
        <v>167</v>
      </c>
      <c r="I99" s="1684" t="s">
        <v>168</v>
      </c>
      <c r="J99" s="1685" t="s">
        <v>169</v>
      </c>
      <c r="K99" s="1684" t="s">
        <v>170</v>
      </c>
      <c r="L99" s="1655" t="s">
        <v>172</v>
      </c>
      <c r="M99" s="1655" t="s">
        <v>171</v>
      </c>
      <c r="N99" s="1684" t="s">
        <v>143</v>
      </c>
      <c r="O99" s="1684" t="s">
        <v>144</v>
      </c>
    </row>
    <row r="100" spans="1:15">
      <c r="A100" s="1686">
        <v>1</v>
      </c>
      <c r="B100" s="1687" t="s">
        <v>145</v>
      </c>
      <c r="C100" s="1687" t="s">
        <v>146</v>
      </c>
      <c r="D100" s="1687" t="s">
        <v>147</v>
      </c>
      <c r="E100" s="1688" t="s">
        <v>148</v>
      </c>
      <c r="F100" s="1689" t="s">
        <v>149</v>
      </c>
      <c r="G100" s="1689" t="s">
        <v>150</v>
      </c>
      <c r="H100" s="1690" t="s">
        <v>151</v>
      </c>
      <c r="I100" s="1690" t="s">
        <v>152</v>
      </c>
      <c r="J100" s="1691" t="s">
        <v>153</v>
      </c>
      <c r="K100" s="1690" t="s">
        <v>154</v>
      </c>
      <c r="L100" s="1690">
        <v>12</v>
      </c>
      <c r="M100" s="1690" t="s">
        <v>173</v>
      </c>
      <c r="N100" s="1690" t="s">
        <v>157</v>
      </c>
      <c r="O100" s="1690" t="s">
        <v>158</v>
      </c>
    </row>
    <row r="101" spans="1:15">
      <c r="A101" s="842"/>
      <c r="B101" s="1680" t="s">
        <v>1937</v>
      </c>
      <c r="C101" s="842"/>
      <c r="D101" s="844"/>
      <c r="E101" s="845"/>
      <c r="F101" s="848"/>
      <c r="G101" s="847"/>
      <c r="H101" s="847"/>
      <c r="I101" s="848"/>
      <c r="J101" s="1630"/>
      <c r="K101" s="847"/>
      <c r="L101" s="848"/>
      <c r="M101" s="848"/>
      <c r="N101" s="848"/>
      <c r="O101" s="849"/>
    </row>
    <row r="102" spans="1:15">
      <c r="A102" s="850">
        <v>1</v>
      </c>
      <c r="B102" s="843" t="s">
        <v>1938</v>
      </c>
      <c r="C102" s="842" t="s">
        <v>1939</v>
      </c>
      <c r="D102" s="844" t="s">
        <v>1940</v>
      </c>
      <c r="E102" s="845">
        <v>43905</v>
      </c>
      <c r="F102" s="846">
        <v>3000000</v>
      </c>
      <c r="G102" s="1670">
        <v>2</v>
      </c>
      <c r="H102" s="847">
        <f>F102/G102</f>
        <v>1500000</v>
      </c>
      <c r="I102" s="848">
        <f>G102*365</f>
        <v>730</v>
      </c>
      <c r="J102" s="848">
        <f>F102/I102</f>
        <v>4109.58904109589</v>
      </c>
      <c r="K102" s="847">
        <v>31</v>
      </c>
      <c r="L102" s="848">
        <f>J102*K102</f>
        <v>127397.26027397258</v>
      </c>
      <c r="M102" s="846">
        <f t="shared" ref="M102:M114" si="26">+VLOOKUP($D102,$D$55:$O$78,11,0)</f>
        <v>2762465.7534246575</v>
      </c>
      <c r="N102" s="848">
        <f>+L102+M102</f>
        <v>2889863.01369863</v>
      </c>
      <c r="O102" s="849">
        <f t="shared" ref="O102:O113" si="27">F102-N102</f>
        <v>110136.98630136997</v>
      </c>
    </row>
    <row r="103" spans="1:15">
      <c r="A103" s="850">
        <v>2</v>
      </c>
      <c r="B103" s="843" t="s">
        <v>1941</v>
      </c>
      <c r="C103" s="842" t="s">
        <v>1939</v>
      </c>
      <c r="D103" s="844" t="s">
        <v>1942</v>
      </c>
      <c r="E103" s="845">
        <v>43905</v>
      </c>
      <c r="F103" s="846">
        <v>8650000</v>
      </c>
      <c r="G103" s="1670">
        <v>2</v>
      </c>
      <c r="H103" s="847">
        <f t="shared" ref="H103:H113" si="28">F103/G103</f>
        <v>4325000</v>
      </c>
      <c r="I103" s="848">
        <f t="shared" ref="I103:I113" si="29">G103*365</f>
        <v>730</v>
      </c>
      <c r="J103" s="848">
        <f t="shared" ref="J103:J113" si="30">F103/I103</f>
        <v>11849.315068493152</v>
      </c>
      <c r="K103" s="847">
        <v>14</v>
      </c>
      <c r="L103" s="848">
        <f t="shared" ref="L103:L113" si="31">J103*K103</f>
        <v>165890.41095890413</v>
      </c>
      <c r="M103" s="846">
        <f t="shared" si="26"/>
        <v>8484109.5890410952</v>
      </c>
      <c r="N103" s="848">
        <f t="shared" ref="N103:N113" si="32">+L103+M103</f>
        <v>8650000</v>
      </c>
      <c r="O103" s="849">
        <f t="shared" si="27"/>
        <v>0</v>
      </c>
    </row>
    <row r="104" spans="1:15">
      <c r="A104" s="850">
        <v>3</v>
      </c>
      <c r="B104" s="843" t="s">
        <v>1943</v>
      </c>
      <c r="C104" s="842" t="s">
        <v>184</v>
      </c>
      <c r="D104" s="844" t="s">
        <v>1944</v>
      </c>
      <c r="E104" s="845">
        <v>44075</v>
      </c>
      <c r="F104" s="846">
        <v>2309090</v>
      </c>
      <c r="G104" s="1670">
        <v>2</v>
      </c>
      <c r="H104" s="847">
        <f t="shared" si="28"/>
        <v>1154545</v>
      </c>
      <c r="I104" s="848">
        <f t="shared" si="29"/>
        <v>730</v>
      </c>
      <c r="J104" s="848">
        <f t="shared" si="30"/>
        <v>3163.1369863013697</v>
      </c>
      <c r="K104" s="847">
        <v>31</v>
      </c>
      <c r="L104" s="848">
        <f t="shared" si="31"/>
        <v>98057.246575342462</v>
      </c>
      <c r="M104" s="846">
        <f t="shared" si="26"/>
        <v>1727073.0821917809</v>
      </c>
      <c r="N104" s="848">
        <f t="shared" si="32"/>
        <v>1825130.3287671234</v>
      </c>
      <c r="O104" s="849">
        <f t="shared" si="27"/>
        <v>483959.6712328766</v>
      </c>
    </row>
    <row r="105" spans="1:15">
      <c r="A105" s="850">
        <v>4</v>
      </c>
      <c r="B105" s="843" t="s">
        <v>1945</v>
      </c>
      <c r="C105" s="842" t="s">
        <v>1939</v>
      </c>
      <c r="D105" s="844" t="s">
        <v>1946</v>
      </c>
      <c r="E105" s="845">
        <v>44075</v>
      </c>
      <c r="F105" s="846">
        <v>2700000</v>
      </c>
      <c r="G105" s="1670">
        <v>2</v>
      </c>
      <c r="H105" s="847">
        <f t="shared" si="28"/>
        <v>1350000</v>
      </c>
      <c r="I105" s="848">
        <f t="shared" si="29"/>
        <v>730</v>
      </c>
      <c r="J105" s="848">
        <f t="shared" si="30"/>
        <v>3698.6301369863013</v>
      </c>
      <c r="K105" s="847">
        <v>31</v>
      </c>
      <c r="L105" s="848">
        <f t="shared" si="31"/>
        <v>114657.53424657533</v>
      </c>
      <c r="M105" s="846">
        <f t="shared" si="26"/>
        <v>1191368.1780821919</v>
      </c>
      <c r="N105" s="848">
        <f t="shared" si="32"/>
        <v>1306025.7123287672</v>
      </c>
      <c r="O105" s="849">
        <f t="shared" si="27"/>
        <v>1393974.2876712328</v>
      </c>
    </row>
    <row r="106" spans="1:15">
      <c r="A106" s="850">
        <v>5</v>
      </c>
      <c r="B106" s="843" t="s">
        <v>1947</v>
      </c>
      <c r="C106" s="842" t="s">
        <v>1939</v>
      </c>
      <c r="D106" s="844" t="s">
        <v>1948</v>
      </c>
      <c r="E106" s="845">
        <v>44075</v>
      </c>
      <c r="F106" s="846">
        <v>2500000</v>
      </c>
      <c r="G106" s="1670">
        <v>2</v>
      </c>
      <c r="H106" s="847">
        <f t="shared" si="28"/>
        <v>1250000</v>
      </c>
      <c r="I106" s="848">
        <f t="shared" si="29"/>
        <v>730</v>
      </c>
      <c r="J106" s="848">
        <f t="shared" si="30"/>
        <v>3424.6575342465753</v>
      </c>
      <c r="K106" s="847">
        <v>31</v>
      </c>
      <c r="L106" s="848">
        <f t="shared" si="31"/>
        <v>106164.38356164383</v>
      </c>
      <c r="M106" s="846">
        <f t="shared" si="26"/>
        <v>1202739.7945205478</v>
      </c>
      <c r="N106" s="848">
        <f t="shared" si="32"/>
        <v>1308904.1780821916</v>
      </c>
      <c r="O106" s="849">
        <f t="shared" si="27"/>
        <v>1191095.8219178084</v>
      </c>
    </row>
    <row r="107" spans="1:15">
      <c r="A107" s="850">
        <v>6</v>
      </c>
      <c r="B107" s="843" t="s">
        <v>1949</v>
      </c>
      <c r="C107" s="842" t="s">
        <v>184</v>
      </c>
      <c r="D107" s="844" t="s">
        <v>1950</v>
      </c>
      <c r="E107" s="845">
        <v>44065</v>
      </c>
      <c r="F107" s="846">
        <v>2530000</v>
      </c>
      <c r="G107" s="1670">
        <v>3</v>
      </c>
      <c r="H107" s="847">
        <f t="shared" si="28"/>
        <v>843333.33333333337</v>
      </c>
      <c r="I107" s="848">
        <f t="shared" si="29"/>
        <v>1095</v>
      </c>
      <c r="J107" s="848">
        <f t="shared" si="30"/>
        <v>2310.5022831050228</v>
      </c>
      <c r="K107" s="847">
        <v>31</v>
      </c>
      <c r="L107" s="848">
        <f t="shared" si="31"/>
        <v>71625.570776255714</v>
      </c>
      <c r="M107" s="846">
        <f t="shared" si="26"/>
        <v>544122.63470319635</v>
      </c>
      <c r="N107" s="848">
        <f t="shared" si="32"/>
        <v>615748.20547945204</v>
      </c>
      <c r="O107" s="849">
        <f t="shared" si="27"/>
        <v>1914251.7945205481</v>
      </c>
    </row>
    <row r="108" spans="1:15">
      <c r="A108" s="850">
        <v>7</v>
      </c>
      <c r="B108" s="843" t="s">
        <v>1951</v>
      </c>
      <c r="C108" s="842" t="s">
        <v>1939</v>
      </c>
      <c r="D108" s="844" t="s">
        <v>1952</v>
      </c>
      <c r="E108" s="845">
        <v>44079</v>
      </c>
      <c r="F108" s="846">
        <v>26480000</v>
      </c>
      <c r="G108" s="1670">
        <v>2</v>
      </c>
      <c r="H108" s="847">
        <f t="shared" si="28"/>
        <v>13240000</v>
      </c>
      <c r="I108" s="848">
        <f t="shared" si="29"/>
        <v>730</v>
      </c>
      <c r="J108" s="848">
        <f t="shared" si="30"/>
        <v>36273.972602739726</v>
      </c>
      <c r="K108" s="847">
        <v>31</v>
      </c>
      <c r="L108" s="848">
        <f t="shared" si="31"/>
        <v>1124493.1506849315</v>
      </c>
      <c r="M108" s="846">
        <f t="shared" si="26"/>
        <v>13820383.383561645</v>
      </c>
      <c r="N108" s="848">
        <f t="shared" si="32"/>
        <v>14944876.534246577</v>
      </c>
      <c r="O108" s="849">
        <f t="shared" si="27"/>
        <v>11535123.465753423</v>
      </c>
    </row>
    <row r="109" spans="1:15">
      <c r="A109" s="850">
        <v>8</v>
      </c>
      <c r="B109" s="843" t="s">
        <v>1951</v>
      </c>
      <c r="C109" s="842" t="s">
        <v>1939</v>
      </c>
      <c r="D109" s="844" t="s">
        <v>1953</v>
      </c>
      <c r="E109" s="845">
        <v>43874</v>
      </c>
      <c r="F109" s="846">
        <v>10400000</v>
      </c>
      <c r="G109" s="1670">
        <v>2</v>
      </c>
      <c r="H109" s="847">
        <f t="shared" si="28"/>
        <v>5200000</v>
      </c>
      <c r="I109" s="848">
        <f t="shared" si="29"/>
        <v>730</v>
      </c>
      <c r="J109" s="848">
        <f t="shared" si="30"/>
        <v>14246.575342465754</v>
      </c>
      <c r="K109" s="847">
        <v>31</v>
      </c>
      <c r="L109" s="848">
        <f t="shared" si="31"/>
        <v>441643.83561643836</v>
      </c>
      <c r="M109" s="846">
        <f t="shared" si="26"/>
        <v>5427944.9452054799</v>
      </c>
      <c r="N109" s="848">
        <f t="shared" si="32"/>
        <v>5869588.7808219185</v>
      </c>
      <c r="O109" s="849">
        <f t="shared" si="27"/>
        <v>4530411.2191780815</v>
      </c>
    </row>
    <row r="110" spans="1:15">
      <c r="A110" s="850">
        <v>9</v>
      </c>
      <c r="B110" s="843" t="s">
        <v>1954</v>
      </c>
      <c r="C110" s="842" t="s">
        <v>1939</v>
      </c>
      <c r="D110" s="844" t="s">
        <v>1955</v>
      </c>
      <c r="E110" s="845">
        <v>43889</v>
      </c>
      <c r="F110" s="846">
        <v>11000000</v>
      </c>
      <c r="G110" s="1670">
        <v>2</v>
      </c>
      <c r="H110" s="847">
        <f t="shared" si="28"/>
        <v>5500000</v>
      </c>
      <c r="I110" s="848">
        <f t="shared" si="29"/>
        <v>730</v>
      </c>
      <c r="J110" s="848">
        <f t="shared" si="30"/>
        <v>15068.493150684932</v>
      </c>
      <c r="K110" s="847">
        <v>31</v>
      </c>
      <c r="L110" s="848">
        <f t="shared" si="31"/>
        <v>467123.28767123289</v>
      </c>
      <c r="M110" s="846">
        <f t="shared" si="26"/>
        <v>5515068.0958904102</v>
      </c>
      <c r="N110" s="848">
        <f t="shared" si="32"/>
        <v>5982191.3835616428</v>
      </c>
      <c r="O110" s="849">
        <f t="shared" si="27"/>
        <v>5017808.6164383572</v>
      </c>
    </row>
    <row r="111" spans="1:15">
      <c r="A111" s="850">
        <v>10</v>
      </c>
      <c r="B111" s="843" t="s">
        <v>1951</v>
      </c>
      <c r="C111" s="842" t="s">
        <v>1939</v>
      </c>
      <c r="D111" s="844" t="s">
        <v>1956</v>
      </c>
      <c r="E111" s="845">
        <v>43901</v>
      </c>
      <c r="F111" s="846">
        <v>8617630</v>
      </c>
      <c r="G111" s="1670">
        <v>2</v>
      </c>
      <c r="H111" s="847">
        <f t="shared" si="28"/>
        <v>4308815</v>
      </c>
      <c r="I111" s="848">
        <f t="shared" si="29"/>
        <v>730</v>
      </c>
      <c r="J111" s="848">
        <f t="shared" si="30"/>
        <v>11804.972602739726</v>
      </c>
      <c r="K111" s="847">
        <v>31</v>
      </c>
      <c r="L111" s="848">
        <f t="shared" si="31"/>
        <v>365954.15068493155</v>
      </c>
      <c r="M111" s="846">
        <f t="shared" si="26"/>
        <v>4190765.3835616438</v>
      </c>
      <c r="N111" s="848">
        <f t="shared" si="32"/>
        <v>4556719.5342465751</v>
      </c>
      <c r="O111" s="849">
        <f t="shared" si="27"/>
        <v>4060910.4657534249</v>
      </c>
    </row>
    <row r="112" spans="1:15">
      <c r="A112" s="850">
        <v>11</v>
      </c>
      <c r="B112" s="843" t="s">
        <v>1957</v>
      </c>
      <c r="C112" s="842" t="s">
        <v>1939</v>
      </c>
      <c r="D112" s="844" t="s">
        <v>1958</v>
      </c>
      <c r="E112" s="845">
        <v>43942</v>
      </c>
      <c r="F112" s="846">
        <v>3245455</v>
      </c>
      <c r="G112" s="1670">
        <v>2</v>
      </c>
      <c r="H112" s="847">
        <f t="shared" si="28"/>
        <v>1622727.5</v>
      </c>
      <c r="I112" s="848">
        <f t="shared" si="29"/>
        <v>730</v>
      </c>
      <c r="J112" s="848">
        <f t="shared" si="30"/>
        <v>4445.8287671232874</v>
      </c>
      <c r="K112" s="847">
        <v>31</v>
      </c>
      <c r="L112" s="848">
        <f t="shared" si="31"/>
        <v>137820.69178082192</v>
      </c>
      <c r="M112" s="846">
        <f t="shared" si="26"/>
        <v>1089140.6506849315</v>
      </c>
      <c r="N112" s="848">
        <f t="shared" si="32"/>
        <v>1226961.3424657534</v>
      </c>
      <c r="O112" s="849">
        <f t="shared" si="27"/>
        <v>2018493.6575342466</v>
      </c>
    </row>
    <row r="113" spans="1:15">
      <c r="A113" s="850">
        <v>12</v>
      </c>
      <c r="B113" s="843" t="s">
        <v>1959</v>
      </c>
      <c r="C113" s="842" t="s">
        <v>184</v>
      </c>
      <c r="D113" s="844" t="s">
        <v>1960</v>
      </c>
      <c r="E113" s="845">
        <v>44000</v>
      </c>
      <c r="F113" s="846">
        <v>3727273</v>
      </c>
      <c r="G113" s="1670">
        <v>2</v>
      </c>
      <c r="H113" s="847">
        <f t="shared" si="28"/>
        <v>1863636.5</v>
      </c>
      <c r="I113" s="848">
        <f t="shared" si="29"/>
        <v>730</v>
      </c>
      <c r="J113" s="848">
        <f t="shared" si="30"/>
        <v>5105.8534246575346</v>
      </c>
      <c r="K113" s="847">
        <v>31</v>
      </c>
      <c r="L113" s="848">
        <f t="shared" si="31"/>
        <v>158281.45616438356</v>
      </c>
      <c r="M113" s="846">
        <f t="shared" si="26"/>
        <v>1321990.3520547946</v>
      </c>
      <c r="N113" s="848">
        <f t="shared" si="32"/>
        <v>1480271.8082191781</v>
      </c>
      <c r="O113" s="849">
        <f t="shared" si="27"/>
        <v>2247001.1917808219</v>
      </c>
    </row>
    <row r="114" spans="1:15" ht="15.75">
      <c r="A114" s="850">
        <v>13</v>
      </c>
      <c r="B114" s="805" t="s">
        <v>1744</v>
      </c>
      <c r="C114" s="842" t="s">
        <v>184</v>
      </c>
      <c r="D114" s="844" t="s">
        <v>1961</v>
      </c>
      <c r="E114" s="845">
        <v>44563</v>
      </c>
      <c r="F114" s="846">
        <v>18000000</v>
      </c>
      <c r="G114" s="1670">
        <v>2</v>
      </c>
      <c r="H114" s="847">
        <f>F114/G114</f>
        <v>9000000</v>
      </c>
      <c r="I114" s="848">
        <f>G114*365</f>
        <v>730</v>
      </c>
      <c r="J114" s="848">
        <f>F114/I114</f>
        <v>24657.534246575342</v>
      </c>
      <c r="K114" s="847">
        <v>31</v>
      </c>
      <c r="L114" s="848">
        <f>J114*K114</f>
        <v>764383.56164383562</v>
      </c>
      <c r="M114" s="846">
        <f t="shared" si="26"/>
        <v>1430136.98630137</v>
      </c>
      <c r="N114" s="848">
        <f>+L114+M114</f>
        <v>2194520.5479452056</v>
      </c>
      <c r="O114" s="849">
        <f>F114-N114</f>
        <v>15805479.452054795</v>
      </c>
    </row>
    <row r="115" spans="1:15" ht="15.75">
      <c r="A115" s="850"/>
      <c r="B115" s="805"/>
      <c r="C115" s="842"/>
      <c r="D115" s="844"/>
      <c r="E115" s="1681"/>
      <c r="F115" s="1614"/>
      <c r="G115" s="1670"/>
      <c r="H115" s="847"/>
      <c r="I115" s="848"/>
      <c r="J115" s="1630"/>
      <c r="K115" s="847"/>
      <c r="L115" s="848"/>
      <c r="M115" s="846"/>
      <c r="N115" s="848"/>
      <c r="O115" s="849"/>
    </row>
    <row r="116" spans="1:15" ht="15.75">
      <c r="A116" s="850"/>
      <c r="B116" s="805"/>
      <c r="C116" s="842"/>
      <c r="D116" s="844"/>
      <c r="E116" s="803"/>
      <c r="F116" s="1614"/>
      <c r="G116" s="1670"/>
      <c r="H116" s="847"/>
      <c r="I116" s="848"/>
      <c r="J116" s="1630"/>
      <c r="K116" s="847"/>
      <c r="L116" s="848"/>
      <c r="M116" s="846"/>
      <c r="N116" s="848"/>
      <c r="O116" s="849"/>
    </row>
    <row r="117" spans="1:15" ht="15.75">
      <c r="A117" s="835"/>
      <c r="B117" s="1693" t="s">
        <v>1962</v>
      </c>
      <c r="C117" s="1694"/>
      <c r="D117" s="1695"/>
      <c r="E117" s="1696"/>
      <c r="F117" s="841">
        <f t="shared" ref="F117:O117" si="33">SUM(F102:F116)</f>
        <v>103159448</v>
      </c>
      <c r="G117" s="841">
        <f t="shared" si="33"/>
        <v>27</v>
      </c>
      <c r="H117" s="841">
        <f t="shared" si="33"/>
        <v>51158057.333333336</v>
      </c>
      <c r="I117" s="841">
        <f t="shared" si="33"/>
        <v>9855</v>
      </c>
      <c r="J117" s="841">
        <f t="shared" si="33"/>
        <v>140159.0611872146</v>
      </c>
      <c r="K117" s="841">
        <f t="shared" si="33"/>
        <v>386</v>
      </c>
      <c r="L117" s="841">
        <f t="shared" si="33"/>
        <v>4143492.5406392696</v>
      </c>
      <c r="M117" s="841">
        <f t="shared" si="33"/>
        <v>48707308.829223745</v>
      </c>
      <c r="N117" s="841">
        <f t="shared" si="33"/>
        <v>52850801.369863018</v>
      </c>
      <c r="O117" s="841">
        <f t="shared" si="33"/>
        <v>50308646.630136982</v>
      </c>
    </row>
    <row r="118" spans="1:15">
      <c r="A118" s="850"/>
      <c r="B118" s="843"/>
      <c r="C118" s="842"/>
      <c r="D118" s="844"/>
      <c r="E118" s="845"/>
      <c r="F118" s="846"/>
      <c r="G118" s="847"/>
      <c r="H118" s="847"/>
      <c r="I118" s="848"/>
      <c r="J118" s="1630"/>
      <c r="K118" s="847"/>
      <c r="L118" s="848"/>
      <c r="M118" s="846"/>
      <c r="N118" s="848"/>
      <c r="O118" s="849"/>
    </row>
    <row r="119" spans="1:15">
      <c r="A119" s="850"/>
      <c r="B119" s="1639" t="s">
        <v>1963</v>
      </c>
      <c r="C119" s="842"/>
      <c r="D119" s="844"/>
      <c r="E119" s="845"/>
      <c r="F119" s="846"/>
      <c r="G119" s="847"/>
      <c r="H119" s="847"/>
      <c r="I119" s="848"/>
      <c r="J119" s="1630"/>
      <c r="K119" s="847"/>
      <c r="L119" s="848"/>
      <c r="M119" s="846"/>
      <c r="N119" s="848"/>
      <c r="O119" s="849"/>
    </row>
    <row r="120" spans="1:15">
      <c r="A120" s="850">
        <v>1</v>
      </c>
      <c r="B120" s="843" t="s">
        <v>1964</v>
      </c>
      <c r="C120" s="842" t="s">
        <v>1722</v>
      </c>
      <c r="D120" s="844" t="s">
        <v>1965</v>
      </c>
      <c r="E120" s="845">
        <v>44058</v>
      </c>
      <c r="F120" s="846">
        <v>7000000</v>
      </c>
      <c r="G120" s="847">
        <v>2</v>
      </c>
      <c r="H120" s="847">
        <v>3500000</v>
      </c>
      <c r="I120" s="848">
        <v>730</v>
      </c>
      <c r="J120" s="1630">
        <v>9589.0410958904104</v>
      </c>
      <c r="K120" s="847">
        <v>31</v>
      </c>
      <c r="L120" s="848">
        <f t="shared" ref="L120:L125" si="34">J120*K120</f>
        <v>297260.27397260274</v>
      </c>
      <c r="M120" s="846">
        <f t="shared" ref="M120:M126" si="35">+VLOOKUP($D120,$D$55:$O$78,11,0)</f>
        <v>1817522.9726027399</v>
      </c>
      <c r="N120" s="848">
        <f t="shared" ref="N120:N125" si="36">+L120+M120</f>
        <v>2114783.2465753425</v>
      </c>
      <c r="O120" s="849">
        <f t="shared" ref="O120:O125" si="37">F120-N120</f>
        <v>4885216.7534246575</v>
      </c>
    </row>
    <row r="121" spans="1:15">
      <c r="A121" s="850">
        <v>2</v>
      </c>
      <c r="B121" s="843" t="s">
        <v>1966</v>
      </c>
      <c r="C121" s="842" t="s">
        <v>1722</v>
      </c>
      <c r="D121" s="844" t="s">
        <v>1967</v>
      </c>
      <c r="E121" s="845">
        <v>44058</v>
      </c>
      <c r="F121" s="846">
        <v>6000000</v>
      </c>
      <c r="G121" s="847">
        <v>2</v>
      </c>
      <c r="H121" s="847">
        <v>3000000</v>
      </c>
      <c r="I121" s="848">
        <v>730</v>
      </c>
      <c r="J121" s="1630">
        <v>8219.17808219178</v>
      </c>
      <c r="K121" s="847">
        <v>31</v>
      </c>
      <c r="L121" s="848">
        <f t="shared" si="34"/>
        <v>254794.52054794517</v>
      </c>
      <c r="M121" s="846">
        <f t="shared" si="35"/>
        <v>1105479.5479452054</v>
      </c>
      <c r="N121" s="848">
        <f t="shared" si="36"/>
        <v>1360274.0684931506</v>
      </c>
      <c r="O121" s="849">
        <f t="shared" si="37"/>
        <v>4639725.9315068498</v>
      </c>
    </row>
    <row r="122" spans="1:15">
      <c r="A122" s="850">
        <v>3</v>
      </c>
      <c r="B122" s="843" t="s">
        <v>1968</v>
      </c>
      <c r="C122" s="842" t="s">
        <v>1722</v>
      </c>
      <c r="D122" s="844" t="s">
        <v>1969</v>
      </c>
      <c r="E122" s="845">
        <v>44058</v>
      </c>
      <c r="F122" s="846">
        <v>30000000</v>
      </c>
      <c r="G122" s="847">
        <v>2</v>
      </c>
      <c r="H122" s="847">
        <v>15000000</v>
      </c>
      <c r="I122" s="848">
        <v>730</v>
      </c>
      <c r="J122" s="1630">
        <v>41095.890410958906</v>
      </c>
      <c r="K122" s="847">
        <v>31</v>
      </c>
      <c r="L122" s="848">
        <f t="shared" si="34"/>
        <v>1273972.6027397262</v>
      </c>
      <c r="M122" s="846">
        <f t="shared" si="35"/>
        <v>4993150.7397260275</v>
      </c>
      <c r="N122" s="848">
        <f t="shared" si="36"/>
        <v>6267123.3424657537</v>
      </c>
      <c r="O122" s="849">
        <f t="shared" si="37"/>
        <v>23732876.657534245</v>
      </c>
    </row>
    <row r="123" spans="1:15" ht="15.75">
      <c r="A123" s="850">
        <v>4</v>
      </c>
      <c r="B123" s="805" t="s">
        <v>1735</v>
      </c>
      <c r="C123" s="842" t="s">
        <v>1722</v>
      </c>
      <c r="D123" s="844" t="s">
        <v>1970</v>
      </c>
      <c r="E123" s="845">
        <v>44563</v>
      </c>
      <c r="F123" s="846">
        <v>60000000</v>
      </c>
      <c r="G123" s="847">
        <v>3</v>
      </c>
      <c r="H123" s="847">
        <v>15000000</v>
      </c>
      <c r="I123" s="848">
        <v>730</v>
      </c>
      <c r="J123" s="1630">
        <v>41095.890410958906</v>
      </c>
      <c r="K123" s="847">
        <v>31</v>
      </c>
      <c r="L123" s="848">
        <f t="shared" si="34"/>
        <v>1273972.6027397262</v>
      </c>
      <c r="M123" s="846">
        <f t="shared" si="35"/>
        <v>2383561.6438356163</v>
      </c>
      <c r="N123" s="848">
        <f t="shared" si="36"/>
        <v>3657534.2465753425</v>
      </c>
      <c r="O123" s="849">
        <f t="shared" si="37"/>
        <v>56342465.753424659</v>
      </c>
    </row>
    <row r="124" spans="1:15" ht="15.75">
      <c r="A124" s="850">
        <v>5</v>
      </c>
      <c r="B124" s="805" t="s">
        <v>1738</v>
      </c>
      <c r="C124" s="842" t="s">
        <v>1722</v>
      </c>
      <c r="D124" s="844" t="s">
        <v>192</v>
      </c>
      <c r="E124" s="845">
        <v>44563</v>
      </c>
      <c r="F124" s="846">
        <f>(53*20000)+(150*55000)+(100*2500)</f>
        <v>9560000</v>
      </c>
      <c r="G124" s="847">
        <v>2</v>
      </c>
      <c r="H124" s="847">
        <v>15000000</v>
      </c>
      <c r="I124" s="848">
        <v>730</v>
      </c>
      <c r="J124" s="1630">
        <v>41095.890410958906</v>
      </c>
      <c r="K124" s="847">
        <v>31</v>
      </c>
      <c r="L124" s="848">
        <f t="shared" si="34"/>
        <v>1273972.6027397262</v>
      </c>
      <c r="M124" s="846">
        <f t="shared" si="35"/>
        <v>2383561.6438356163</v>
      </c>
      <c r="N124" s="848">
        <f t="shared" si="36"/>
        <v>3657534.2465753425</v>
      </c>
      <c r="O124" s="849">
        <f t="shared" si="37"/>
        <v>5902465.7534246575</v>
      </c>
    </row>
    <row r="125" spans="1:15" ht="15.75">
      <c r="A125" s="850">
        <v>6</v>
      </c>
      <c r="B125" s="805" t="s">
        <v>1741</v>
      </c>
      <c r="C125" s="842" t="s">
        <v>1722</v>
      </c>
      <c r="D125" s="844" t="s">
        <v>1971</v>
      </c>
      <c r="E125" s="845">
        <v>44563</v>
      </c>
      <c r="F125" s="846">
        <f>+(5000000*5)+(5*900000)</f>
        <v>29500000</v>
      </c>
      <c r="G125" s="847">
        <v>3</v>
      </c>
      <c r="H125" s="847">
        <v>15000000</v>
      </c>
      <c r="I125" s="848">
        <v>730</v>
      </c>
      <c r="J125" s="1630">
        <v>41095.890410958906</v>
      </c>
      <c r="K125" s="847">
        <v>31</v>
      </c>
      <c r="L125" s="848">
        <f t="shared" si="34"/>
        <v>1273972.6027397262</v>
      </c>
      <c r="M125" s="846">
        <f t="shared" si="35"/>
        <v>2383561.6438356163</v>
      </c>
      <c r="N125" s="848">
        <f t="shared" si="36"/>
        <v>3657534.2465753425</v>
      </c>
      <c r="O125" s="849">
        <f t="shared" si="37"/>
        <v>25842465.753424659</v>
      </c>
    </row>
    <row r="126" spans="1:15">
      <c r="A126" s="850">
        <v>7</v>
      </c>
      <c r="B126" s="843" t="s">
        <v>1973</v>
      </c>
      <c r="C126" s="842" t="s">
        <v>1722</v>
      </c>
      <c r="D126" s="844" t="s">
        <v>1974</v>
      </c>
      <c r="E126" s="845">
        <v>44594</v>
      </c>
      <c r="F126" s="846">
        <v>6000000</v>
      </c>
      <c r="G126" s="847">
        <v>2</v>
      </c>
      <c r="H126" s="847">
        <v>15000000</v>
      </c>
      <c r="I126" s="848">
        <v>730</v>
      </c>
      <c r="J126" s="1630">
        <v>41095.890410958906</v>
      </c>
      <c r="K126" s="847">
        <v>31</v>
      </c>
      <c r="L126" s="848">
        <f>J126*K126</f>
        <v>1273972.6027397262</v>
      </c>
      <c r="M126" s="846">
        <f t="shared" si="35"/>
        <v>1109589.0410958906</v>
      </c>
      <c r="N126" s="848">
        <f>+L126+M126</f>
        <v>2383561.6438356168</v>
      </c>
      <c r="O126" s="849">
        <f>F126-N126</f>
        <v>3616438.3561643832</v>
      </c>
    </row>
    <row r="127" spans="1:15">
      <c r="A127" s="850"/>
      <c r="B127" s="843"/>
      <c r="C127" s="842"/>
      <c r="D127" s="844"/>
      <c r="E127" s="845"/>
      <c r="F127" s="1614"/>
      <c r="G127" s="847"/>
      <c r="H127" s="847"/>
      <c r="I127" s="848"/>
      <c r="J127" s="1630"/>
      <c r="K127" s="847"/>
      <c r="L127" s="848"/>
      <c r="M127" s="846"/>
      <c r="N127" s="848"/>
      <c r="O127" s="849"/>
    </row>
    <row r="128" spans="1:15" ht="15.75">
      <c r="A128" s="835"/>
      <c r="B128" s="1693" t="s">
        <v>1962</v>
      </c>
      <c r="C128" s="1694"/>
      <c r="D128" s="1695"/>
      <c r="E128" s="1697"/>
      <c r="F128" s="841">
        <f>SUM(F120:F127)</f>
        <v>148060000</v>
      </c>
      <c r="G128" s="841">
        <f t="shared" ref="G128:O128" si="38">SUM(G120:G127)</f>
        <v>16</v>
      </c>
      <c r="H128" s="841">
        <f t="shared" si="38"/>
        <v>81500000</v>
      </c>
      <c r="I128" s="841">
        <f t="shared" si="38"/>
        <v>5110</v>
      </c>
      <c r="J128" s="841">
        <f t="shared" si="38"/>
        <v>223287.67123287672</v>
      </c>
      <c r="K128" s="841">
        <f t="shared" si="38"/>
        <v>217</v>
      </c>
      <c r="L128" s="841">
        <f t="shared" si="38"/>
        <v>6921917.8082191786</v>
      </c>
      <c r="M128" s="841">
        <f t="shared" si="38"/>
        <v>16176427.232876711</v>
      </c>
      <c r="N128" s="841">
        <f t="shared" si="38"/>
        <v>23098345.041095886</v>
      </c>
      <c r="O128" s="841">
        <f t="shared" si="38"/>
        <v>124961654.9589041</v>
      </c>
    </row>
    <row r="129" spans="1:15">
      <c r="A129" s="850"/>
      <c r="B129" s="843"/>
      <c r="C129" s="842"/>
      <c r="D129" s="844"/>
      <c r="E129" s="845"/>
      <c r="F129" s="846"/>
      <c r="G129" s="846"/>
      <c r="H129" s="846"/>
      <c r="I129" s="846"/>
      <c r="J129" s="846"/>
      <c r="K129" s="846"/>
      <c r="L129" s="846"/>
      <c r="M129" s="846"/>
      <c r="N129" s="846"/>
      <c r="O129" s="846"/>
    </row>
    <row r="130" spans="1:15" ht="15.75">
      <c r="A130" s="1698"/>
      <c r="B130" s="1698" t="s">
        <v>124</v>
      </c>
      <c r="C130" s="1698"/>
      <c r="D130" s="1699"/>
      <c r="E130" s="1700"/>
      <c r="F130" s="834">
        <f>F117+F128</f>
        <v>251219448</v>
      </c>
      <c r="G130" s="834">
        <f t="shared" ref="G130:O130" si="39">G117+G128</f>
        <v>43</v>
      </c>
      <c r="H130" s="834">
        <f t="shared" si="39"/>
        <v>132658057.33333334</v>
      </c>
      <c r="I130" s="834">
        <f t="shared" si="39"/>
        <v>14965</v>
      </c>
      <c r="J130" s="834">
        <f t="shared" si="39"/>
        <v>363446.73242009128</v>
      </c>
      <c r="K130" s="834">
        <f t="shared" si="39"/>
        <v>603</v>
      </c>
      <c r="L130" s="834">
        <f t="shared" si="39"/>
        <v>11065410.348858448</v>
      </c>
      <c r="M130" s="834">
        <f t="shared" si="39"/>
        <v>64883736.062100455</v>
      </c>
      <c r="N130" s="834">
        <f>N117+N128</f>
        <v>75949146.410958901</v>
      </c>
      <c r="O130" s="834">
        <f t="shared" si="39"/>
        <v>175270301.58904108</v>
      </c>
    </row>
    <row r="131" spans="1:15">
      <c r="O131" s="1612"/>
    </row>
    <row r="132" spans="1:15" ht="15.75">
      <c r="F132" s="1650"/>
      <c r="L132" s="1814" t="s">
        <v>2165</v>
      </c>
      <c r="M132" s="1814"/>
      <c r="N132" s="1814"/>
      <c r="O132" s="1814"/>
    </row>
    <row r="133" spans="1:15" ht="15.75">
      <c r="B133" s="1810" t="s">
        <v>13</v>
      </c>
      <c r="C133" s="1810"/>
      <c r="F133" s="1624"/>
      <c r="G133" s="1810" t="s">
        <v>475</v>
      </c>
      <c r="H133" s="1810"/>
      <c r="L133" s="1811" t="s">
        <v>391</v>
      </c>
      <c r="M133" s="1811"/>
      <c r="N133" s="1811"/>
      <c r="O133" s="1811"/>
    </row>
    <row r="134" spans="1:15" ht="15.75">
      <c r="B134" s="1812" t="s">
        <v>247</v>
      </c>
      <c r="C134" s="1812"/>
      <c r="F134" s="1651"/>
      <c r="G134" s="1812" t="s">
        <v>247</v>
      </c>
      <c r="H134" s="1812"/>
      <c r="L134" s="1813" t="s">
        <v>392</v>
      </c>
      <c r="M134" s="1813"/>
      <c r="N134" s="1813"/>
      <c r="O134" s="1813"/>
    </row>
  </sheetData>
  <mergeCells count="29">
    <mergeCell ref="A5:O5"/>
    <mergeCell ref="A6:O6"/>
    <mergeCell ref="L39:O39"/>
    <mergeCell ref="B40:C40"/>
    <mergeCell ref="G40:H40"/>
    <mergeCell ref="L40:O40"/>
    <mergeCell ref="B9:C9"/>
    <mergeCell ref="B26:C26"/>
    <mergeCell ref="B134:C134"/>
    <mergeCell ref="G134:H134"/>
    <mergeCell ref="L134:O134"/>
    <mergeCell ref="L85:O85"/>
    <mergeCell ref="B86:C86"/>
    <mergeCell ref="G86:H86"/>
    <mergeCell ref="L86:O86"/>
    <mergeCell ref="L132:O132"/>
    <mergeCell ref="A97:O97"/>
    <mergeCell ref="A98:O98"/>
    <mergeCell ref="B85:C85"/>
    <mergeCell ref="G85:H85"/>
    <mergeCell ref="B133:C133"/>
    <mergeCell ref="G133:H133"/>
    <mergeCell ref="L133:O133"/>
    <mergeCell ref="L84:O84"/>
    <mergeCell ref="A50:O50"/>
    <mergeCell ref="A51:O51"/>
    <mergeCell ref="B41:C41"/>
    <mergeCell ref="G41:H41"/>
    <mergeCell ref="L41:O41"/>
  </mergeCells>
  <printOptions horizontalCentered="1"/>
  <pageMargins left="0.5" right="0" top="0" bottom="0" header="0" footer="0"/>
  <pageSetup paperSize="9" scale="9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C00"/>
  </sheetPr>
  <dimension ref="A1:BO823"/>
  <sheetViews>
    <sheetView zoomScale="80" zoomScaleNormal="80" workbookViewId="0"/>
  </sheetViews>
  <sheetFormatPr defaultRowHeight="18" customHeight="1"/>
  <cols>
    <col min="1" max="1" width="9.42578125" style="312" customWidth="1"/>
    <col min="2" max="2" width="5.28515625" style="312" customWidth="1"/>
    <col min="3" max="3" width="15.140625" style="312" customWidth="1"/>
    <col min="4" max="4" width="8.85546875" style="312" customWidth="1"/>
    <col min="5" max="14" width="2.7109375" style="312" hidden="1" customWidth="1"/>
    <col min="15" max="18" width="2.7109375" style="312" customWidth="1"/>
    <col min="19" max="19" width="0.42578125" style="312" customWidth="1"/>
    <col min="20" max="22" width="2.7109375" style="312" hidden="1" customWidth="1"/>
    <col min="23" max="31" width="2.7109375" style="312" customWidth="1"/>
    <col min="32" max="32" width="5.28515625" style="312" customWidth="1"/>
    <col min="33" max="33" width="1.140625" style="312" hidden="1" customWidth="1"/>
    <col min="34" max="34" width="2.5703125" style="312" hidden="1" customWidth="1"/>
    <col min="35" max="40" width="2.7109375" style="312" hidden="1" customWidth="1"/>
    <col min="41" max="41" width="3.85546875" style="312" customWidth="1"/>
    <col min="42" max="46" width="2.7109375" style="312" customWidth="1"/>
    <col min="47" max="47" width="2.7109375" style="312" hidden="1" customWidth="1"/>
    <col min="48" max="48" width="0.85546875" style="312" customWidth="1"/>
    <col min="49" max="49" width="3.42578125" style="312" hidden="1" customWidth="1"/>
    <col min="50" max="50" width="4" style="312" hidden="1" customWidth="1"/>
    <col min="51" max="51" width="6.42578125" style="312" hidden="1" customWidth="1"/>
    <col min="52" max="52" width="5.140625" style="312" hidden="1" customWidth="1"/>
    <col min="53" max="53" width="6.42578125" style="312" hidden="1" customWidth="1"/>
    <col min="54" max="54" width="6.42578125" style="312" customWidth="1"/>
    <col min="55" max="55" width="24.85546875" style="312" customWidth="1"/>
    <col min="56" max="56" width="6.42578125" style="312" customWidth="1"/>
    <col min="57" max="57" width="5.140625" style="312" customWidth="1"/>
    <col min="58" max="16384" width="9.140625" style="312"/>
  </cols>
  <sheetData>
    <row r="1" spans="1:67" ht="18" customHeight="1">
      <c r="A1" s="685" t="str">
        <f>'Thong tin DN'!B4</f>
        <v>CÔNG TY TNHH TMDV VÀ XD ĐỨC HÀ</v>
      </c>
      <c r="B1" s="682"/>
      <c r="C1" s="682"/>
      <c r="D1" s="682"/>
      <c r="E1" s="682"/>
      <c r="F1" s="682"/>
      <c r="G1" s="683"/>
      <c r="H1" s="683"/>
      <c r="I1" s="683"/>
      <c r="J1" s="683"/>
      <c r="K1" s="683"/>
      <c r="L1" s="683"/>
      <c r="M1" s="683"/>
      <c r="N1" s="683"/>
      <c r="O1" s="683"/>
      <c r="P1" s="683"/>
      <c r="Q1" s="683"/>
      <c r="R1" s="683"/>
      <c r="S1" s="332"/>
      <c r="T1" s="332"/>
      <c r="U1" s="332"/>
      <c r="V1" s="332"/>
      <c r="W1" s="332"/>
      <c r="X1" s="332"/>
      <c r="Y1" s="332"/>
      <c r="Z1" s="332"/>
      <c r="AA1" s="332"/>
      <c r="AB1" s="332"/>
      <c r="AC1" s="332"/>
      <c r="AD1" s="332"/>
      <c r="AE1" s="332"/>
      <c r="AF1" s="332"/>
      <c r="AG1" s="2185"/>
      <c r="AH1" s="2185"/>
      <c r="AI1" s="2185"/>
      <c r="AJ1" s="2185"/>
      <c r="AK1" s="2185"/>
      <c r="AL1" s="2185"/>
      <c r="AM1" s="2185"/>
      <c r="AN1" s="2185"/>
      <c r="AO1" s="2185"/>
      <c r="AP1" s="2185"/>
      <c r="AQ1" s="2185"/>
      <c r="AR1" s="2185"/>
      <c r="AS1" s="2185"/>
      <c r="AT1" s="2185"/>
      <c r="AU1" s="2185"/>
      <c r="AW1" s="2187" t="s">
        <v>1000</v>
      </c>
      <c r="AX1" s="2187"/>
      <c r="AY1" s="2187"/>
      <c r="AZ1" s="2187"/>
      <c r="BA1" s="2187"/>
      <c r="BB1" s="2187"/>
      <c r="BC1" s="2187"/>
      <c r="BD1" s="538"/>
      <c r="BE1" s="538"/>
      <c r="BF1" s="332"/>
      <c r="BG1" s="332"/>
      <c r="BH1" s="332"/>
      <c r="BI1" s="332"/>
      <c r="BJ1" s="332"/>
      <c r="BK1" s="332"/>
      <c r="BL1" s="332"/>
      <c r="BM1" s="332"/>
      <c r="BN1" s="332"/>
      <c r="BO1" s="332"/>
    </row>
    <row r="2" spans="1:67" ht="18" customHeight="1">
      <c r="A2" s="686" t="str">
        <f>'Thong tin DN'!B7</f>
        <v>Số 1D, TT Bà Triệu, P.Nguyễn Trãi, Q.Hà Đông, TP.Hà Nội</v>
      </c>
      <c r="B2" s="684"/>
      <c r="C2" s="684"/>
      <c r="D2" s="684"/>
      <c r="E2" s="684"/>
      <c r="F2" s="682"/>
      <c r="G2" s="683"/>
      <c r="H2" s="683"/>
      <c r="I2" s="683"/>
      <c r="J2" s="683"/>
      <c r="K2" s="683"/>
      <c r="L2" s="683"/>
      <c r="M2" s="683"/>
      <c r="N2" s="683"/>
      <c r="O2" s="683"/>
      <c r="P2" s="683"/>
      <c r="Q2" s="683"/>
      <c r="R2" s="683"/>
      <c r="S2" s="683"/>
      <c r="T2" s="683"/>
      <c r="U2" s="683"/>
      <c r="V2" s="683"/>
      <c r="W2" s="683"/>
      <c r="X2" s="683"/>
      <c r="Y2" s="683"/>
      <c r="Z2" s="683"/>
      <c r="AA2" s="332"/>
      <c r="AB2" s="332"/>
      <c r="AC2" s="332"/>
      <c r="AD2" s="332"/>
      <c r="AE2" s="332"/>
      <c r="AF2" s="332"/>
      <c r="AG2" s="332"/>
      <c r="AH2" s="332"/>
      <c r="AI2" s="332"/>
      <c r="AJ2" s="332"/>
      <c r="AK2" s="332"/>
      <c r="AL2" s="332"/>
      <c r="AM2" s="332"/>
      <c r="AN2" s="332"/>
      <c r="AO2" s="332"/>
      <c r="AP2" s="332"/>
      <c r="AQ2" s="332"/>
      <c r="AR2" s="332"/>
      <c r="AS2" s="332"/>
      <c r="AW2" s="2188" t="s">
        <v>1510</v>
      </c>
      <c r="AX2" s="2188"/>
      <c r="AY2" s="2188"/>
      <c r="AZ2" s="2188"/>
      <c r="BA2" s="2188"/>
      <c r="BB2" s="2188"/>
      <c r="BC2" s="2188"/>
      <c r="BD2" s="2188"/>
      <c r="BE2" s="2188"/>
      <c r="BF2" s="332"/>
      <c r="BG2" s="332"/>
      <c r="BH2" s="332"/>
      <c r="BI2" s="332"/>
      <c r="BJ2" s="332"/>
      <c r="BK2" s="332"/>
      <c r="BL2" s="332"/>
      <c r="BM2" s="332"/>
    </row>
    <row r="3" spans="1:67" ht="18"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2185"/>
      <c r="AG3" s="2185"/>
      <c r="AH3" s="2185"/>
      <c r="AI3" s="2185"/>
      <c r="AJ3" s="2185"/>
      <c r="AK3" s="2185"/>
      <c r="AL3" s="2185"/>
      <c r="AM3" s="2185"/>
      <c r="AN3" s="2185"/>
      <c r="AO3" s="2185"/>
      <c r="AP3" s="2185"/>
      <c r="AQ3" s="2185"/>
      <c r="AR3" s="2185"/>
      <c r="AS3" s="2185"/>
      <c r="AT3" s="2185"/>
      <c r="AU3" s="2185"/>
      <c r="AW3" s="2188" t="s">
        <v>1511</v>
      </c>
      <c r="AX3" s="2188"/>
      <c r="AY3" s="2188"/>
      <c r="AZ3" s="2188"/>
      <c r="BA3" s="2188"/>
      <c r="BB3" s="2188"/>
      <c r="BC3" s="2188"/>
      <c r="BD3" s="2188"/>
      <c r="BE3" s="2188"/>
      <c r="BF3" s="332"/>
      <c r="BG3" s="332"/>
      <c r="BH3" s="332"/>
      <c r="BI3" s="332"/>
      <c r="BJ3" s="332"/>
      <c r="BK3" s="332"/>
      <c r="BL3" s="332"/>
      <c r="BM3" s="332"/>
      <c r="BN3" s="332"/>
      <c r="BO3" s="332"/>
    </row>
    <row r="5" spans="1:67" ht="25.5" customHeight="1">
      <c r="A5" s="2190" t="s">
        <v>1001</v>
      </c>
      <c r="B5" s="2190"/>
      <c r="C5" s="2190"/>
      <c r="D5" s="2190"/>
      <c r="E5" s="2190"/>
      <c r="F5" s="2190"/>
      <c r="G5" s="2190"/>
      <c r="H5" s="2190"/>
      <c r="I5" s="2190"/>
      <c r="J5" s="2190"/>
      <c r="K5" s="2190"/>
      <c r="L5" s="2190"/>
      <c r="M5" s="2190"/>
      <c r="N5" s="2190"/>
      <c r="O5" s="2190"/>
      <c r="P5" s="2190"/>
      <c r="Q5" s="2190"/>
      <c r="R5" s="2190"/>
      <c r="S5" s="2190"/>
      <c r="T5" s="2190"/>
      <c r="U5" s="2190"/>
      <c r="V5" s="2190"/>
      <c r="W5" s="2190"/>
      <c r="X5" s="2190"/>
      <c r="Y5" s="2190"/>
      <c r="Z5" s="2190"/>
      <c r="AA5" s="2190"/>
      <c r="AB5" s="2190"/>
      <c r="AC5" s="2190"/>
      <c r="AD5" s="2190"/>
      <c r="AE5" s="2190"/>
      <c r="AF5" s="2190"/>
      <c r="AG5" s="2190"/>
      <c r="AH5" s="2190"/>
      <c r="AI5" s="2190"/>
      <c r="AJ5" s="2190"/>
      <c r="AK5" s="2190"/>
      <c r="AL5" s="2190"/>
      <c r="AM5" s="2190"/>
      <c r="AN5" s="2190"/>
      <c r="AO5" s="2190"/>
      <c r="AP5" s="2190"/>
      <c r="AQ5" s="2190"/>
      <c r="AR5" s="2190"/>
      <c r="AS5" s="2190"/>
      <c r="AT5" s="2190"/>
      <c r="AU5" s="2190"/>
      <c r="AV5" s="2190"/>
      <c r="AW5" s="2190"/>
      <c r="AX5" s="2190"/>
      <c r="AY5" s="2190"/>
      <c r="AZ5" s="2190"/>
      <c r="BA5" s="2190"/>
      <c r="BB5" s="2190"/>
      <c r="BC5" s="2190"/>
      <c r="BD5" s="2190"/>
      <c r="BE5" s="2190"/>
      <c r="BF5" s="2086"/>
      <c r="BG5" s="2086"/>
    </row>
    <row r="6" spans="1:67" ht="18" customHeight="1">
      <c r="A6" s="2191" t="s">
        <v>1509</v>
      </c>
      <c r="B6" s="2191"/>
      <c r="C6" s="2191"/>
      <c r="D6" s="2191"/>
      <c r="E6" s="2191"/>
      <c r="F6" s="2191"/>
      <c r="G6" s="2191"/>
      <c r="H6" s="2191"/>
      <c r="I6" s="2191"/>
      <c r="J6" s="2191"/>
      <c r="K6" s="2191"/>
      <c r="L6" s="2191"/>
      <c r="M6" s="2191"/>
      <c r="N6" s="2191"/>
      <c r="O6" s="2191"/>
      <c r="P6" s="2191"/>
      <c r="Q6" s="2191"/>
      <c r="R6" s="2191"/>
      <c r="S6" s="2191"/>
      <c r="T6" s="2191"/>
      <c r="U6" s="2191"/>
      <c r="V6" s="2191"/>
      <c r="W6" s="2191"/>
      <c r="X6" s="2191"/>
      <c r="Y6" s="2191"/>
      <c r="Z6" s="2191"/>
      <c r="AA6" s="2191"/>
      <c r="AB6" s="2191"/>
      <c r="AC6" s="2191"/>
      <c r="AD6" s="2191"/>
      <c r="AE6" s="2191"/>
      <c r="AF6" s="2191"/>
      <c r="AG6" s="2191"/>
      <c r="AH6" s="2191"/>
      <c r="AI6" s="2191"/>
      <c r="AJ6" s="2191"/>
      <c r="AK6" s="2191"/>
      <c r="AL6" s="2191"/>
      <c r="AM6" s="2191"/>
      <c r="AN6" s="2191"/>
      <c r="AO6" s="2191"/>
      <c r="AP6" s="2191"/>
      <c r="AQ6" s="2191"/>
      <c r="AR6" s="2191"/>
      <c r="AS6" s="2191"/>
      <c r="AT6" s="2191"/>
      <c r="AU6" s="2191"/>
      <c r="AV6" s="2191"/>
      <c r="AW6" s="2191"/>
      <c r="AX6" s="2191"/>
      <c r="AY6" s="2191"/>
      <c r="AZ6" s="2191"/>
      <c r="BA6" s="2191"/>
      <c r="BB6" s="2191"/>
      <c r="BC6" s="2191"/>
      <c r="BD6" s="2191"/>
      <c r="BE6" s="2191"/>
      <c r="BF6" s="2086"/>
      <c r="BG6" s="2086"/>
    </row>
    <row r="7" spans="1:67" ht="18" customHeight="1">
      <c r="A7" s="2189" t="s">
        <v>1002</v>
      </c>
      <c r="B7" s="2189"/>
      <c r="C7" s="2189"/>
      <c r="D7" s="2189"/>
      <c r="E7" s="2189"/>
      <c r="F7" s="2189"/>
      <c r="G7" s="2189"/>
      <c r="H7" s="2189"/>
      <c r="I7" s="2189"/>
      <c r="J7" s="2189"/>
      <c r="K7" s="2189"/>
      <c r="L7" s="2189"/>
      <c r="M7" s="2189"/>
      <c r="N7" s="2189"/>
      <c r="O7" s="2189"/>
      <c r="P7" s="2189"/>
      <c r="Q7" s="2189"/>
      <c r="R7" s="2189"/>
      <c r="S7" s="2189"/>
      <c r="T7" s="2189"/>
      <c r="U7" s="2189"/>
      <c r="V7" s="2189"/>
      <c r="W7" s="2189"/>
      <c r="X7" s="2189"/>
      <c r="Y7" s="2189"/>
      <c r="Z7" s="2189"/>
      <c r="AA7" s="2189"/>
      <c r="AB7" s="2189"/>
      <c r="AC7" s="2189"/>
      <c r="AD7" s="2189"/>
      <c r="AE7" s="2189"/>
      <c r="AF7" s="2189"/>
      <c r="AG7" s="2189"/>
      <c r="AH7" s="2189"/>
      <c r="AI7" s="2189"/>
      <c r="AJ7" s="2189"/>
      <c r="AK7" s="2189"/>
      <c r="AL7" s="2189"/>
      <c r="AM7" s="2189"/>
      <c r="AN7" s="2189"/>
      <c r="AO7" s="2189"/>
      <c r="AP7" s="2189"/>
      <c r="AQ7" s="2189"/>
      <c r="AR7" s="2189"/>
      <c r="AS7" s="2189"/>
      <c r="AT7" s="2189"/>
      <c r="AU7" s="2189"/>
      <c r="AV7" s="2189"/>
      <c r="AW7" s="2189"/>
      <c r="AX7" s="2189"/>
      <c r="AY7" s="2189"/>
      <c r="AZ7" s="2189"/>
      <c r="BA7" s="2189"/>
      <c r="BB7" s="2189"/>
      <c r="BC7" s="2189"/>
      <c r="BD7" s="2189"/>
      <c r="BE7" s="2189"/>
    </row>
    <row r="8" spans="1:67" ht="18" customHeight="1">
      <c r="A8" s="2186" t="s">
        <v>1003</v>
      </c>
      <c r="B8" s="2186"/>
      <c r="C8" s="2186"/>
      <c r="D8" s="2186"/>
      <c r="E8" s="2186"/>
      <c r="F8" s="2186"/>
      <c r="G8" s="2186"/>
      <c r="H8" s="2186"/>
      <c r="I8" s="2186"/>
      <c r="J8" s="2186"/>
      <c r="K8" s="2186"/>
      <c r="L8" s="2186"/>
      <c r="M8" s="2186"/>
      <c r="N8" s="2186"/>
      <c r="O8" s="2186"/>
      <c r="P8" s="2186"/>
      <c r="Q8" s="2186"/>
      <c r="R8" s="2186"/>
      <c r="S8" s="2186"/>
      <c r="T8" s="2186"/>
      <c r="U8" s="2186"/>
      <c r="V8" s="2186"/>
      <c r="W8" s="2186"/>
      <c r="X8" s="2186"/>
      <c r="Y8" s="2186"/>
      <c r="Z8" s="2186"/>
      <c r="AA8" s="2186"/>
      <c r="AB8" s="2186"/>
      <c r="AC8" s="2186"/>
      <c r="AD8" s="2186"/>
      <c r="AE8" s="2186"/>
      <c r="AF8" s="2186"/>
      <c r="AG8" s="2186"/>
      <c r="AH8" s="2186"/>
      <c r="AI8" s="2186"/>
      <c r="AJ8" s="2186"/>
      <c r="AK8" s="2186"/>
      <c r="AL8" s="2186"/>
      <c r="AM8" s="2186"/>
      <c r="AN8" s="2186"/>
      <c r="AO8" s="2186"/>
      <c r="AP8" s="2186"/>
      <c r="AQ8" s="2186"/>
      <c r="AR8" s="2186"/>
      <c r="AS8" s="2186"/>
      <c r="AT8" s="2186"/>
      <c r="AU8" s="2186"/>
      <c r="AV8" s="2186"/>
      <c r="AW8" s="2186"/>
      <c r="AX8" s="2186"/>
      <c r="AY8" s="2186"/>
      <c r="AZ8" s="2186"/>
      <c r="BA8" s="2186"/>
      <c r="BB8" s="2186"/>
      <c r="BC8" s="2186"/>
      <c r="BD8" s="2186"/>
      <c r="BE8" s="2186"/>
    </row>
    <row r="9" spans="1:67" ht="18" customHeight="1">
      <c r="A9" s="2186" t="s">
        <v>1004</v>
      </c>
      <c r="B9" s="2186"/>
      <c r="C9" s="2186"/>
      <c r="D9" s="2186"/>
      <c r="E9" s="2186"/>
      <c r="F9" s="2186"/>
      <c r="G9" s="2186"/>
      <c r="H9" s="2186"/>
      <c r="I9" s="2186"/>
      <c r="J9" s="2186"/>
      <c r="K9" s="2186"/>
      <c r="L9" s="2186"/>
      <c r="M9" s="2186"/>
      <c r="N9" s="2186"/>
      <c r="O9" s="2186"/>
      <c r="P9" s="2186"/>
      <c r="Q9" s="2186"/>
      <c r="R9" s="2186"/>
      <c r="S9" s="2186"/>
      <c r="T9" s="2186"/>
      <c r="U9" s="2186"/>
      <c r="V9" s="2186"/>
      <c r="W9" s="2186"/>
      <c r="X9" s="2186"/>
      <c r="Y9" s="2186"/>
      <c r="Z9" s="2186"/>
      <c r="AA9" s="2186"/>
      <c r="AB9" s="2186"/>
      <c r="AC9" s="2186"/>
      <c r="AD9" s="2186"/>
      <c r="AE9" s="2186"/>
      <c r="AF9" s="2186"/>
      <c r="AG9" s="2186"/>
      <c r="AH9" s="2186"/>
      <c r="AI9" s="2186"/>
      <c r="AJ9" s="2186"/>
      <c r="AK9" s="2186"/>
      <c r="AL9" s="2186"/>
      <c r="AM9" s="2186"/>
      <c r="AN9" s="2186"/>
      <c r="AO9" s="2186"/>
      <c r="AP9" s="2186"/>
      <c r="AQ9" s="2186"/>
      <c r="AR9" s="2186"/>
      <c r="AS9" s="2186"/>
      <c r="AT9" s="2186"/>
      <c r="AU9" s="2186"/>
      <c r="AV9" s="2186"/>
      <c r="AW9" s="2186"/>
      <c r="AX9" s="2186"/>
      <c r="AY9" s="2186"/>
      <c r="AZ9" s="2186"/>
      <c r="BA9" s="2186"/>
      <c r="BB9" s="2186"/>
      <c r="BC9" s="2186"/>
      <c r="BD9" s="2186"/>
      <c r="BE9" s="2186"/>
    </row>
    <row r="10" spans="1:67" ht="18" customHeight="1">
      <c r="A10" s="2186" t="s">
        <v>1005</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6"/>
      <c r="AJ10" s="2186"/>
      <c r="AK10" s="2186"/>
      <c r="AL10" s="2186"/>
      <c r="AM10" s="2186"/>
      <c r="AN10" s="2186"/>
      <c r="AO10" s="2186"/>
      <c r="AP10" s="2186"/>
      <c r="AQ10" s="2186"/>
      <c r="AR10" s="2186"/>
      <c r="AS10" s="2186"/>
      <c r="AT10" s="2186"/>
      <c r="AU10" s="2186"/>
      <c r="AV10" s="2186"/>
      <c r="AW10" s="2186"/>
      <c r="AX10" s="2186"/>
      <c r="AY10" s="2186"/>
      <c r="AZ10" s="2186"/>
      <c r="BA10" s="2186"/>
      <c r="BB10" s="2186"/>
      <c r="BC10" s="2186"/>
      <c r="BD10" s="2186"/>
      <c r="BE10" s="2186"/>
    </row>
    <row r="11" spans="1:67" ht="18" customHeight="1">
      <c r="A11" s="2186" t="s">
        <v>1006</v>
      </c>
      <c r="B11" s="2186"/>
      <c r="C11" s="2186"/>
      <c r="D11" s="2186"/>
      <c r="E11" s="2186"/>
      <c r="F11" s="2186"/>
      <c r="G11" s="2186"/>
      <c r="H11" s="2186"/>
      <c r="I11" s="2186"/>
      <c r="J11" s="2186"/>
      <c r="K11" s="2186"/>
      <c r="L11" s="2186"/>
      <c r="M11" s="2186"/>
      <c r="N11" s="2186"/>
      <c r="O11" s="2186"/>
      <c r="P11" s="2186"/>
      <c r="Q11" s="2186"/>
      <c r="R11" s="2186"/>
      <c r="S11" s="2186"/>
      <c r="T11" s="2186"/>
      <c r="U11" s="2186"/>
      <c r="V11" s="2186"/>
      <c r="W11" s="2186"/>
      <c r="X11" s="2186"/>
      <c r="Y11" s="2186"/>
      <c r="Z11" s="2186"/>
      <c r="AA11" s="2186"/>
      <c r="AB11" s="2186"/>
      <c r="AC11" s="2186"/>
      <c r="AD11" s="2186"/>
      <c r="AE11" s="2186"/>
      <c r="AF11" s="2186"/>
      <c r="AG11" s="2186"/>
      <c r="AH11" s="2186"/>
      <c r="AI11" s="2186"/>
      <c r="AJ11" s="2186"/>
      <c r="AK11" s="2186"/>
      <c r="AL11" s="2186"/>
      <c r="AM11" s="2186"/>
      <c r="AN11" s="2186"/>
      <c r="AO11" s="2186"/>
      <c r="AP11" s="2186"/>
      <c r="AQ11" s="2186"/>
      <c r="AR11" s="2186"/>
      <c r="AS11" s="2186"/>
      <c r="AT11" s="2186"/>
      <c r="AU11" s="2186"/>
      <c r="AV11" s="2186"/>
      <c r="AW11" s="2186"/>
      <c r="AX11" s="2186"/>
      <c r="AY11" s="2186"/>
      <c r="AZ11" s="2186"/>
      <c r="BA11" s="2186"/>
      <c r="BB11" s="2186"/>
      <c r="BC11" s="2186"/>
      <c r="BD11" s="2186"/>
      <c r="BE11" s="2186"/>
    </row>
    <row r="12" spans="1:67" ht="18" customHeight="1">
      <c r="A12" s="2186" t="s">
        <v>1007</v>
      </c>
      <c r="B12" s="2186"/>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G12" s="2186"/>
      <c r="AH12" s="2186"/>
      <c r="AI12" s="2186"/>
      <c r="AJ12" s="2186"/>
      <c r="AK12" s="2186"/>
      <c r="AL12" s="2186"/>
      <c r="AM12" s="2186"/>
      <c r="AN12" s="2186"/>
      <c r="AO12" s="2186"/>
      <c r="AP12" s="2186"/>
      <c r="AQ12" s="2186"/>
      <c r="AR12" s="2186"/>
      <c r="AS12" s="2186"/>
      <c r="AT12" s="2186"/>
      <c r="AU12" s="2186"/>
      <c r="AV12" s="2186"/>
      <c r="AW12" s="2186"/>
      <c r="AX12" s="2186"/>
      <c r="AY12" s="2186"/>
      <c r="AZ12" s="2186"/>
      <c r="BA12" s="2186"/>
      <c r="BB12" s="2186"/>
      <c r="BC12" s="2186"/>
      <c r="BD12" s="2186"/>
      <c r="BE12" s="2186"/>
    </row>
    <row r="13" spans="1:67" ht="18" customHeight="1">
      <c r="A13" s="2186" t="s">
        <v>1008</v>
      </c>
      <c r="B13" s="2186"/>
      <c r="C13" s="2186"/>
      <c r="D13" s="2186"/>
      <c r="E13" s="2186"/>
      <c r="F13" s="2186"/>
      <c r="G13" s="2186"/>
      <c r="H13" s="2186"/>
      <c r="I13" s="2186"/>
      <c r="J13" s="2186"/>
      <c r="K13" s="2186"/>
      <c r="L13" s="2186"/>
      <c r="M13" s="2186"/>
      <c r="N13" s="2186"/>
      <c r="O13" s="2186"/>
      <c r="P13" s="2186"/>
      <c r="Q13" s="2186"/>
      <c r="R13" s="2186"/>
      <c r="S13" s="2186"/>
      <c r="T13" s="2186"/>
      <c r="U13" s="2186"/>
      <c r="V13" s="2186"/>
      <c r="W13" s="2186"/>
      <c r="X13" s="2186"/>
      <c r="Y13" s="2186"/>
      <c r="Z13" s="2186"/>
      <c r="AA13" s="2186"/>
      <c r="AB13" s="2186"/>
      <c r="AC13" s="2186"/>
      <c r="AD13" s="2186"/>
      <c r="AE13" s="2186"/>
      <c r="AF13" s="2186"/>
      <c r="AG13" s="2186"/>
      <c r="AH13" s="2186"/>
      <c r="AI13" s="2186"/>
      <c r="AJ13" s="2186"/>
      <c r="AK13" s="2186"/>
      <c r="AL13" s="2186"/>
      <c r="AM13" s="2186"/>
      <c r="AN13" s="2186"/>
      <c r="AO13" s="2186"/>
      <c r="AP13" s="2186"/>
      <c r="AQ13" s="2186"/>
      <c r="AR13" s="2186"/>
      <c r="AS13" s="2186"/>
      <c r="AT13" s="2186"/>
      <c r="AU13" s="2186"/>
      <c r="AV13" s="2186"/>
      <c r="AW13" s="2186"/>
      <c r="AX13" s="2186"/>
      <c r="AY13" s="2186"/>
      <c r="AZ13" s="2186"/>
      <c r="BA13" s="2186"/>
      <c r="BB13" s="2186"/>
      <c r="BC13" s="2186"/>
      <c r="BD13" s="2186"/>
      <c r="BE13" s="2186"/>
    </row>
    <row r="14" spans="1:67" ht="18" customHeight="1">
      <c r="A14" s="2186" t="s">
        <v>1009</v>
      </c>
      <c r="B14" s="2186"/>
      <c r="C14" s="2186"/>
      <c r="D14" s="2186"/>
      <c r="E14" s="2186"/>
      <c r="F14" s="2186"/>
      <c r="G14" s="2186"/>
      <c r="H14" s="2186"/>
      <c r="I14" s="2186"/>
      <c r="J14" s="2186"/>
      <c r="K14" s="2186"/>
      <c r="L14" s="2186"/>
      <c r="M14" s="2186"/>
      <c r="N14" s="2186"/>
      <c r="O14" s="2186"/>
      <c r="P14" s="2186"/>
      <c r="Q14" s="2186"/>
      <c r="R14" s="2186"/>
      <c r="S14" s="2186"/>
      <c r="T14" s="2186"/>
      <c r="U14" s="2186"/>
      <c r="V14" s="2186"/>
      <c r="W14" s="2186"/>
      <c r="X14" s="2186"/>
      <c r="Y14" s="2186"/>
      <c r="Z14" s="2186"/>
      <c r="AA14" s="2186"/>
      <c r="AB14" s="2186"/>
      <c r="AC14" s="2186"/>
      <c r="AD14" s="2186"/>
      <c r="AE14" s="2186"/>
      <c r="AF14" s="2186"/>
      <c r="AG14" s="2186"/>
      <c r="AH14" s="2186"/>
      <c r="AI14" s="2186"/>
      <c r="AJ14" s="2186"/>
      <c r="AK14" s="2186"/>
      <c r="AL14" s="2186"/>
      <c r="AM14" s="2186"/>
      <c r="AN14" s="2186"/>
      <c r="AO14" s="2186"/>
      <c r="AP14" s="2186"/>
      <c r="AQ14" s="2186"/>
      <c r="AR14" s="2186"/>
      <c r="AS14" s="2186"/>
      <c r="AT14" s="2186"/>
      <c r="AU14" s="2186"/>
      <c r="AV14" s="2186"/>
      <c r="AW14" s="2186"/>
      <c r="AX14" s="2186"/>
      <c r="AY14" s="2186"/>
      <c r="AZ14" s="2186"/>
      <c r="BA14" s="2186"/>
      <c r="BB14" s="2186"/>
      <c r="BC14" s="2186"/>
      <c r="BD14" s="2186"/>
      <c r="BE14" s="2186"/>
    </row>
    <row r="15" spans="1:67" ht="18" customHeight="1">
      <c r="A15" s="2186" t="s">
        <v>1010</v>
      </c>
      <c r="B15" s="2186"/>
      <c r="C15" s="2186"/>
      <c r="D15" s="2186"/>
      <c r="E15" s="2186"/>
      <c r="F15" s="2186"/>
      <c r="G15" s="2186"/>
      <c r="H15" s="2186"/>
      <c r="I15" s="2186"/>
      <c r="J15" s="2186"/>
      <c r="K15" s="2186"/>
      <c r="L15" s="2186"/>
      <c r="M15" s="2186"/>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c r="AL15" s="2186"/>
      <c r="AM15" s="2186"/>
      <c r="AN15" s="2186"/>
      <c r="AO15" s="2186"/>
      <c r="AP15" s="2186"/>
      <c r="AQ15" s="2186"/>
      <c r="AR15" s="2186"/>
      <c r="AS15" s="2186"/>
      <c r="AT15" s="2186"/>
      <c r="AU15" s="2186"/>
      <c r="AV15" s="2186"/>
      <c r="AW15" s="2186"/>
      <c r="AX15" s="2186"/>
      <c r="AY15" s="2186"/>
      <c r="AZ15" s="2186"/>
      <c r="BA15" s="2186"/>
      <c r="BB15" s="2186"/>
      <c r="BC15" s="2186"/>
      <c r="BD15" s="2186"/>
      <c r="BE15" s="2186"/>
    </row>
    <row r="16" spans="1:67" ht="18" customHeight="1">
      <c r="A16" s="2186" t="s">
        <v>1011</v>
      </c>
      <c r="B16" s="2186"/>
      <c r="C16" s="2186"/>
      <c r="D16" s="2186"/>
      <c r="E16" s="2186"/>
      <c r="F16" s="2186"/>
      <c r="G16" s="2186"/>
      <c r="H16" s="2186"/>
      <c r="I16" s="2186"/>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6"/>
      <c r="AJ16" s="2186"/>
      <c r="AK16" s="2186"/>
      <c r="AL16" s="2186"/>
      <c r="AM16" s="2186"/>
      <c r="AN16" s="2186"/>
      <c r="AO16" s="2186"/>
      <c r="AP16" s="2186"/>
      <c r="AQ16" s="2186"/>
      <c r="AR16" s="2186"/>
      <c r="AS16" s="2186"/>
      <c r="AT16" s="2186"/>
      <c r="AU16" s="2186"/>
      <c r="AV16" s="2186"/>
      <c r="AW16" s="2186"/>
      <c r="AX16" s="2186"/>
      <c r="AY16" s="2186"/>
      <c r="AZ16" s="2186"/>
      <c r="BA16" s="2186"/>
      <c r="BB16" s="2186"/>
      <c r="BC16" s="2186"/>
      <c r="BD16" s="2186"/>
      <c r="BE16" s="2186"/>
    </row>
    <row r="17" spans="1:57" ht="18" customHeight="1">
      <c r="A17" s="2192" t="s">
        <v>1012</v>
      </c>
      <c r="B17" s="2186"/>
      <c r="C17" s="2186"/>
      <c r="D17" s="2186"/>
      <c r="E17" s="2186"/>
      <c r="F17" s="2186"/>
      <c r="G17" s="2186"/>
      <c r="H17" s="2186"/>
      <c r="I17" s="2186"/>
      <c r="J17" s="2186"/>
      <c r="K17" s="2186"/>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c r="AS17" s="2186"/>
      <c r="AT17" s="2186"/>
      <c r="AU17" s="2186"/>
      <c r="AV17" s="2186"/>
      <c r="AW17" s="2186"/>
      <c r="AX17" s="2186"/>
      <c r="AY17" s="2186"/>
      <c r="AZ17" s="2186"/>
      <c r="BA17" s="2186"/>
      <c r="BB17" s="2186"/>
      <c r="BC17" s="2186"/>
      <c r="BD17" s="2186"/>
      <c r="BE17" s="2186"/>
    </row>
    <row r="18" spans="1:57" ht="18" customHeight="1">
      <c r="A18" s="2189" t="s">
        <v>1013</v>
      </c>
      <c r="B18" s="2189"/>
      <c r="C18" s="2189"/>
      <c r="D18" s="2189"/>
      <c r="E18" s="2189"/>
      <c r="F18" s="2189"/>
      <c r="G18" s="2189"/>
      <c r="H18" s="2189"/>
      <c r="I18" s="2189"/>
      <c r="J18" s="2189"/>
      <c r="K18" s="2189"/>
      <c r="L18" s="218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c r="AL18" s="2189"/>
      <c r="AM18" s="2189"/>
      <c r="AN18" s="2189"/>
      <c r="AO18" s="2189"/>
      <c r="AP18" s="2189"/>
      <c r="AQ18" s="2189"/>
      <c r="AR18" s="2189"/>
      <c r="AS18" s="2189"/>
      <c r="AT18" s="2189"/>
      <c r="AU18" s="2189"/>
      <c r="AV18" s="2189"/>
      <c r="AW18" s="2189"/>
      <c r="AX18" s="2189"/>
      <c r="AY18" s="2189"/>
      <c r="AZ18" s="2189"/>
      <c r="BA18" s="2189"/>
      <c r="BB18" s="2189"/>
      <c r="BC18" s="2189"/>
      <c r="BD18" s="2189"/>
      <c r="BE18" s="2189"/>
    </row>
    <row r="19" spans="1:57" ht="18" customHeight="1">
      <c r="A19" s="2186" t="s">
        <v>1014</v>
      </c>
      <c r="B19" s="2186"/>
      <c r="C19" s="2186"/>
      <c r="D19" s="2186"/>
      <c r="E19" s="2186"/>
      <c r="F19" s="2186"/>
      <c r="G19" s="2186"/>
      <c r="H19" s="2186"/>
      <c r="I19" s="2186"/>
      <c r="J19" s="2186"/>
      <c r="K19" s="2186"/>
      <c r="L19" s="2186"/>
      <c r="M19" s="2186"/>
      <c r="N19" s="2186"/>
      <c r="O19" s="2186"/>
      <c r="P19" s="2186"/>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c r="AS19" s="2186"/>
      <c r="AT19" s="2186"/>
      <c r="AU19" s="2186"/>
      <c r="AV19" s="2186"/>
      <c r="AW19" s="2186"/>
      <c r="AX19" s="2186"/>
      <c r="AY19" s="2186"/>
      <c r="AZ19" s="2186"/>
      <c r="BA19" s="2186"/>
      <c r="BB19" s="2186"/>
      <c r="BC19" s="2186"/>
      <c r="BD19" s="2186"/>
      <c r="BE19" s="2186"/>
    </row>
    <row r="20" spans="1:57" ht="18" customHeight="1">
      <c r="A20" s="2186" t="s">
        <v>1015</v>
      </c>
      <c r="B20" s="2186"/>
      <c r="C20" s="2186"/>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186"/>
      <c r="AR20" s="2186"/>
      <c r="AS20" s="2186"/>
      <c r="AT20" s="2186"/>
      <c r="AU20" s="2186"/>
      <c r="AV20" s="2186"/>
      <c r="AW20" s="2186"/>
      <c r="AX20" s="2186"/>
      <c r="AY20" s="2186"/>
      <c r="AZ20" s="2186"/>
      <c r="BA20" s="2186"/>
      <c r="BB20" s="2186"/>
      <c r="BC20" s="2186"/>
      <c r="BD20" s="2186"/>
      <c r="BE20" s="2186"/>
    </row>
    <row r="21" spans="1:57" ht="18" customHeight="1">
      <c r="A21" s="2189" t="s">
        <v>1016</v>
      </c>
      <c r="B21" s="2189"/>
      <c r="C21" s="2189"/>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89"/>
      <c r="AM21" s="2189"/>
      <c r="AN21" s="2189"/>
      <c r="AO21" s="2189"/>
      <c r="AP21" s="2189"/>
      <c r="AQ21" s="2189"/>
      <c r="AR21" s="2189"/>
      <c r="AS21" s="2189"/>
      <c r="AT21" s="2189"/>
      <c r="AU21" s="2189"/>
      <c r="AV21" s="2189"/>
      <c r="AW21" s="2189"/>
      <c r="AX21" s="2189"/>
      <c r="AY21" s="2189"/>
      <c r="AZ21" s="2189"/>
      <c r="BA21" s="2189"/>
      <c r="BB21" s="2189"/>
      <c r="BC21" s="2189"/>
      <c r="BD21" s="2189"/>
      <c r="BE21" s="2189"/>
    </row>
    <row r="22" spans="1:57" ht="18" customHeight="1">
      <c r="A22" s="2186" t="s">
        <v>1017</v>
      </c>
      <c r="B22" s="2186"/>
      <c r="C22" s="2186"/>
      <c r="D22" s="2186"/>
      <c r="E22" s="2186"/>
      <c r="F22" s="2186"/>
      <c r="G22" s="2186"/>
      <c r="H22" s="2186"/>
      <c r="I22" s="2186"/>
      <c r="J22" s="2186"/>
      <c r="K22" s="2186"/>
      <c r="L22" s="2186"/>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6"/>
      <c r="AJ22" s="2186"/>
      <c r="AK22" s="2186"/>
      <c r="AL22" s="2186"/>
      <c r="AM22" s="2186"/>
      <c r="AN22" s="2186"/>
      <c r="AO22" s="2186"/>
      <c r="AP22" s="2186"/>
      <c r="AQ22" s="2186"/>
      <c r="AR22" s="2186"/>
      <c r="AS22" s="2186"/>
      <c r="AT22" s="2186"/>
      <c r="AU22" s="2186"/>
      <c r="AV22" s="2186"/>
      <c r="AW22" s="2186"/>
      <c r="AX22" s="2186"/>
      <c r="AY22" s="2186"/>
      <c r="AZ22" s="2186"/>
      <c r="BA22" s="2186"/>
      <c r="BB22" s="2186"/>
      <c r="BC22" s="2186"/>
      <c r="BD22" s="2186"/>
      <c r="BE22" s="2186"/>
    </row>
    <row r="23" spans="1:57" ht="18" customHeight="1">
      <c r="A23" s="2186" t="s">
        <v>1018</v>
      </c>
      <c r="B23" s="2186"/>
      <c r="C23" s="2186"/>
      <c r="D23" s="2186"/>
      <c r="E23" s="2186"/>
      <c r="F23" s="2186"/>
      <c r="G23" s="2186"/>
      <c r="H23" s="2186"/>
      <c r="I23" s="2186"/>
      <c r="J23" s="2186"/>
      <c r="K23" s="2186"/>
      <c r="L23" s="2186"/>
      <c r="M23" s="2186"/>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c r="AL23" s="2186"/>
      <c r="AM23" s="2186"/>
      <c r="AN23" s="2186"/>
      <c r="AO23" s="2186"/>
      <c r="AP23" s="2186"/>
      <c r="AQ23" s="2186"/>
      <c r="AR23" s="2186"/>
      <c r="AS23" s="2186"/>
      <c r="AT23" s="2186"/>
      <c r="AU23" s="2186"/>
      <c r="AV23" s="2186"/>
      <c r="AW23" s="2186"/>
      <c r="AX23" s="2186"/>
      <c r="AY23" s="2186"/>
      <c r="AZ23" s="2186"/>
      <c r="BA23" s="2186"/>
      <c r="BB23" s="2186"/>
      <c r="BC23" s="2186"/>
      <c r="BD23" s="2186"/>
      <c r="BE23" s="2186"/>
    </row>
    <row r="24" spans="1:57" ht="18" customHeight="1">
      <c r="A24" s="2189" t="s">
        <v>1019</v>
      </c>
      <c r="B24" s="2189"/>
      <c r="C24" s="2189"/>
      <c r="D24" s="2189"/>
      <c r="E24" s="2189"/>
      <c r="F24" s="2189"/>
      <c r="G24" s="2189"/>
      <c r="H24" s="2189"/>
      <c r="I24" s="2189"/>
      <c r="J24" s="2189"/>
      <c r="K24" s="2189"/>
      <c r="L24" s="2189"/>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2189"/>
      <c r="AR24" s="2189"/>
      <c r="AS24" s="2189"/>
      <c r="AT24" s="2189"/>
      <c r="AU24" s="2189"/>
      <c r="AV24" s="2189"/>
      <c r="AW24" s="2189"/>
      <c r="AX24" s="2189"/>
      <c r="AY24" s="2189"/>
      <c r="AZ24" s="2189"/>
      <c r="BA24" s="2189"/>
      <c r="BB24" s="2189"/>
      <c r="BC24" s="2189"/>
      <c r="BD24" s="2189"/>
      <c r="BE24" s="2189"/>
    </row>
    <row r="25" spans="1:57" ht="18" customHeight="1">
      <c r="A25" s="2186" t="s">
        <v>1020</v>
      </c>
      <c r="B25" s="2186"/>
      <c r="C25" s="2186"/>
      <c r="D25" s="2186"/>
      <c r="E25" s="2186"/>
      <c r="F25" s="2186"/>
      <c r="G25" s="2186"/>
      <c r="H25" s="2186"/>
      <c r="I25" s="2186"/>
      <c r="J25" s="2186"/>
      <c r="K25" s="2186"/>
      <c r="L25" s="2186"/>
      <c r="M25" s="2186"/>
      <c r="N25" s="2186"/>
      <c r="O25" s="2186"/>
      <c r="P25" s="2186"/>
      <c r="Q25" s="2186"/>
      <c r="R25" s="2186"/>
      <c r="S25" s="2186"/>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2186"/>
      <c r="AR25" s="2186"/>
      <c r="AS25" s="2186"/>
      <c r="AT25" s="2186"/>
      <c r="AU25" s="2186"/>
      <c r="AV25" s="2186"/>
      <c r="AW25" s="2186"/>
      <c r="AX25" s="2186"/>
      <c r="AY25" s="2186"/>
      <c r="AZ25" s="2186"/>
      <c r="BA25" s="2186"/>
      <c r="BB25" s="2186"/>
      <c r="BC25" s="2186"/>
      <c r="BD25" s="2186"/>
      <c r="BE25" s="2186"/>
    </row>
    <row r="26" spans="1:57" ht="18" customHeight="1">
      <c r="A26" s="2186" t="s">
        <v>1021</v>
      </c>
      <c r="B26" s="2186"/>
      <c r="C26" s="2186"/>
      <c r="D26" s="2186"/>
      <c r="E26" s="2186"/>
      <c r="F26" s="2186"/>
      <c r="G26" s="2186"/>
      <c r="H26" s="2186"/>
      <c r="I26" s="2186"/>
      <c r="J26" s="2186"/>
      <c r="K26" s="2186"/>
      <c r="L26" s="2186"/>
      <c r="M26" s="2186"/>
      <c r="N26" s="2186"/>
      <c r="O26" s="2186"/>
      <c r="P26" s="2186"/>
      <c r="Q26" s="2186"/>
      <c r="R26" s="2186"/>
      <c r="S26" s="2186"/>
      <c r="T26" s="2186"/>
      <c r="U26" s="2186"/>
      <c r="V26" s="2186"/>
      <c r="W26" s="2186"/>
      <c r="X26" s="2186"/>
      <c r="Y26" s="2186"/>
      <c r="Z26" s="2186"/>
      <c r="AA26" s="2186"/>
      <c r="AB26" s="2186"/>
      <c r="AC26" s="2186"/>
      <c r="AD26" s="2186"/>
      <c r="AE26" s="2186"/>
      <c r="AF26" s="2186"/>
      <c r="AG26" s="2186"/>
      <c r="AH26" s="2186"/>
      <c r="AI26" s="2186"/>
      <c r="AJ26" s="2186"/>
      <c r="AK26" s="2186"/>
      <c r="AL26" s="2186"/>
      <c r="AM26" s="2186"/>
      <c r="AN26" s="2186"/>
      <c r="AO26" s="2186"/>
      <c r="AP26" s="2186"/>
      <c r="AQ26" s="2186"/>
      <c r="AR26" s="2186"/>
      <c r="AS26" s="2186"/>
      <c r="AT26" s="2186"/>
      <c r="AU26" s="2186"/>
      <c r="AV26" s="2186"/>
      <c r="AW26" s="2186"/>
      <c r="AX26" s="2186"/>
      <c r="AY26" s="2186"/>
      <c r="AZ26" s="2186"/>
      <c r="BA26" s="2186"/>
      <c r="BB26" s="2186"/>
      <c r="BC26" s="2186"/>
      <c r="BD26" s="2186"/>
      <c r="BE26" s="2186"/>
    </row>
    <row r="27" spans="1:57" ht="18" customHeight="1">
      <c r="A27" s="2186" t="s">
        <v>1022</v>
      </c>
      <c r="B27" s="2186"/>
      <c r="C27" s="2186"/>
      <c r="D27" s="2186"/>
      <c r="E27" s="2186"/>
      <c r="F27" s="2186"/>
      <c r="G27" s="2186"/>
      <c r="H27" s="2186"/>
      <c r="I27" s="2186"/>
      <c r="J27" s="2186"/>
      <c r="K27" s="2186"/>
      <c r="L27" s="2186"/>
      <c r="M27" s="2186"/>
      <c r="N27" s="2186"/>
      <c r="O27" s="2186"/>
      <c r="P27" s="2186"/>
      <c r="Q27" s="2186"/>
      <c r="R27" s="2186"/>
      <c r="S27" s="2186"/>
      <c r="T27" s="2186"/>
      <c r="U27" s="2186"/>
      <c r="V27" s="2186"/>
      <c r="W27" s="2186"/>
      <c r="X27" s="2186"/>
      <c r="Y27" s="2186"/>
      <c r="Z27" s="2186"/>
      <c r="AA27" s="2186"/>
      <c r="AB27" s="2186"/>
      <c r="AC27" s="2186"/>
      <c r="AD27" s="2186"/>
      <c r="AE27" s="2186"/>
      <c r="AF27" s="2186"/>
      <c r="AG27" s="2186"/>
      <c r="AH27" s="2186"/>
      <c r="AI27" s="2186"/>
      <c r="AJ27" s="2186"/>
      <c r="AK27" s="2186"/>
      <c r="AL27" s="2186"/>
      <c r="AM27" s="2186"/>
      <c r="AN27" s="2186"/>
      <c r="AO27" s="2186"/>
      <c r="AP27" s="2186"/>
      <c r="AQ27" s="2186"/>
      <c r="AR27" s="2186"/>
      <c r="AS27" s="2186"/>
      <c r="AT27" s="2186"/>
      <c r="AU27" s="2186"/>
      <c r="AV27" s="2186"/>
      <c r="AW27" s="2186"/>
      <c r="AX27" s="2186"/>
      <c r="AY27" s="2186"/>
      <c r="AZ27" s="2186"/>
      <c r="BA27" s="2186"/>
      <c r="BB27" s="2186"/>
      <c r="BC27" s="2186"/>
      <c r="BD27" s="2186"/>
      <c r="BE27" s="2186"/>
    </row>
    <row r="28" spans="1:57" ht="18" customHeight="1">
      <c r="A28" s="2186" t="s">
        <v>1023</v>
      </c>
      <c r="B28" s="2186"/>
      <c r="C28" s="2186"/>
      <c r="D28" s="2186"/>
      <c r="E28" s="2186"/>
      <c r="F28" s="2186"/>
      <c r="G28" s="2186"/>
      <c r="H28" s="2186"/>
      <c r="I28" s="2186"/>
      <c r="J28" s="2186"/>
      <c r="K28" s="2186"/>
      <c r="L28" s="2186"/>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86"/>
      <c r="AT28" s="2186"/>
      <c r="AU28" s="2186"/>
      <c r="AV28" s="2186"/>
      <c r="AW28" s="2186"/>
      <c r="AX28" s="2186"/>
      <c r="AY28" s="2186"/>
      <c r="AZ28" s="2186"/>
      <c r="BA28" s="2186"/>
      <c r="BB28" s="2186"/>
      <c r="BC28" s="2186"/>
      <c r="BD28" s="2186"/>
      <c r="BE28" s="2186"/>
    </row>
    <row r="29" spans="1:57" ht="18" customHeight="1">
      <c r="A29" s="2186" t="s">
        <v>1024</v>
      </c>
      <c r="B29" s="2186"/>
      <c r="C29" s="2186"/>
      <c r="D29" s="2186"/>
      <c r="E29" s="2186"/>
      <c r="F29" s="2186"/>
      <c r="G29" s="2186"/>
      <c r="H29" s="2186"/>
      <c r="I29" s="2186"/>
      <c r="J29" s="2186"/>
      <c r="K29" s="2186"/>
      <c r="L29" s="2186"/>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2186"/>
      <c r="BB29" s="2186"/>
      <c r="BC29" s="2186"/>
      <c r="BD29" s="2186"/>
      <c r="BE29" s="2186"/>
    </row>
    <row r="30" spans="1:57" ht="18" customHeight="1">
      <c r="A30" s="2186" t="s">
        <v>1025</v>
      </c>
      <c r="B30" s="2186"/>
      <c r="C30" s="2186"/>
      <c r="D30" s="2186"/>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c r="AN30" s="2186"/>
      <c r="AO30" s="2186"/>
      <c r="AP30" s="2186"/>
      <c r="AQ30" s="2186"/>
      <c r="AR30" s="2186"/>
      <c r="AS30" s="2186"/>
      <c r="AT30" s="2186"/>
      <c r="AU30" s="2186"/>
      <c r="AV30" s="2186"/>
      <c r="AW30" s="2186"/>
      <c r="AX30" s="2186"/>
      <c r="AY30" s="2186"/>
      <c r="AZ30" s="2186"/>
      <c r="BA30" s="2186"/>
      <c r="BB30" s="2186"/>
      <c r="BC30" s="2186"/>
      <c r="BD30" s="2186"/>
      <c r="BE30" s="2186"/>
    </row>
    <row r="31" spans="1:57" ht="18" customHeight="1">
      <c r="A31" s="2186" t="s">
        <v>1026</v>
      </c>
      <c r="B31" s="2186"/>
      <c r="C31" s="2186"/>
      <c r="D31" s="2186"/>
      <c r="E31" s="2186"/>
      <c r="F31" s="2186"/>
      <c r="G31" s="2186"/>
      <c r="H31" s="2186"/>
      <c r="I31" s="2186"/>
      <c r="J31" s="2186"/>
      <c r="K31" s="2186"/>
      <c r="L31" s="2186"/>
      <c r="M31" s="2186"/>
      <c r="N31" s="2186"/>
      <c r="O31" s="2186"/>
      <c r="P31" s="2186"/>
      <c r="Q31" s="2186"/>
      <c r="R31" s="2186"/>
      <c r="S31" s="2186"/>
      <c r="T31" s="2186"/>
      <c r="U31" s="2186"/>
      <c r="V31" s="2186"/>
      <c r="W31" s="2186"/>
      <c r="X31" s="2186"/>
      <c r="Y31" s="2186"/>
      <c r="Z31" s="2186"/>
      <c r="AA31" s="2186"/>
      <c r="AB31" s="2186"/>
      <c r="AC31" s="2186"/>
      <c r="AD31" s="2186"/>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186"/>
      <c r="BB31" s="2186"/>
      <c r="BC31" s="2186"/>
      <c r="BD31" s="2186"/>
      <c r="BE31" s="2186"/>
    </row>
    <row r="32" spans="1:57" ht="18" customHeight="1">
      <c r="A32" s="2186" t="s">
        <v>1027</v>
      </c>
      <c r="B32" s="2186"/>
      <c r="C32" s="2186"/>
      <c r="D32" s="2186"/>
      <c r="E32" s="2186"/>
      <c r="F32" s="2186"/>
      <c r="G32" s="2186"/>
      <c r="H32" s="2186"/>
      <c r="I32" s="2186"/>
      <c r="J32" s="2186"/>
      <c r="K32" s="2186"/>
      <c r="L32" s="2186"/>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186"/>
      <c r="BB32" s="2186"/>
      <c r="BC32" s="2186"/>
      <c r="BD32" s="2186"/>
      <c r="BE32" s="2186"/>
    </row>
    <row r="33" spans="1:57" ht="18" customHeight="1">
      <c r="A33" s="2186" t="s">
        <v>1028</v>
      </c>
      <c r="B33" s="2186"/>
      <c r="C33" s="2186"/>
      <c r="D33" s="2186"/>
      <c r="E33" s="2186"/>
      <c r="F33" s="2186"/>
      <c r="G33" s="2186"/>
      <c r="H33" s="2186"/>
      <c r="I33" s="2186"/>
      <c r="J33" s="2186"/>
      <c r="K33" s="2186"/>
      <c r="L33" s="2186"/>
      <c r="M33" s="2186"/>
      <c r="N33" s="2186"/>
      <c r="O33" s="2186"/>
      <c r="P33" s="2186"/>
      <c r="Q33" s="2186"/>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186"/>
      <c r="BB33" s="2186"/>
      <c r="BC33" s="2186"/>
      <c r="BD33" s="2186"/>
      <c r="BE33" s="2186"/>
    </row>
    <row r="34" spans="1:57" ht="18" customHeight="1">
      <c r="A34" s="2186" t="s">
        <v>1029</v>
      </c>
      <c r="B34" s="2186"/>
      <c r="C34" s="2186"/>
      <c r="D34" s="2186"/>
      <c r="E34" s="2186"/>
      <c r="F34" s="2186"/>
      <c r="G34" s="2186"/>
      <c r="H34" s="2186"/>
      <c r="I34" s="2186"/>
      <c r="J34" s="2186"/>
      <c r="K34" s="2186"/>
      <c r="L34" s="2186"/>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186"/>
      <c r="BB34" s="2186"/>
      <c r="BC34" s="2186"/>
      <c r="BD34" s="2186"/>
      <c r="BE34" s="2186"/>
    </row>
    <row r="35" spans="1:57" ht="18" customHeight="1">
      <c r="A35" s="2186" t="s">
        <v>1030</v>
      </c>
      <c r="B35" s="2186"/>
      <c r="C35" s="2186"/>
      <c r="D35" s="2186"/>
      <c r="E35" s="2186"/>
      <c r="F35" s="2186"/>
      <c r="G35" s="2186"/>
      <c r="H35" s="2186"/>
      <c r="I35" s="2186"/>
      <c r="J35" s="2186"/>
      <c r="K35" s="2186"/>
      <c r="L35" s="2186"/>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R35" s="2186"/>
      <c r="AS35" s="2186"/>
      <c r="AT35" s="2186"/>
      <c r="AU35" s="2186"/>
      <c r="AV35" s="2186"/>
      <c r="AW35" s="2186"/>
      <c r="AX35" s="2186"/>
      <c r="AY35" s="2186"/>
      <c r="AZ35" s="2186"/>
      <c r="BA35" s="2186"/>
      <c r="BB35" s="2186"/>
      <c r="BC35" s="2186"/>
      <c r="BD35" s="2186"/>
      <c r="BE35" s="2186"/>
    </row>
    <row r="36" spans="1:57" ht="18" customHeight="1">
      <c r="A36" s="2186" t="s">
        <v>1031</v>
      </c>
      <c r="B36" s="2186"/>
      <c r="C36" s="2186"/>
      <c r="D36" s="2186"/>
      <c r="E36" s="2186"/>
      <c r="F36" s="2186"/>
      <c r="G36" s="2186"/>
      <c r="H36" s="2186"/>
      <c r="I36" s="2186"/>
      <c r="J36" s="2186"/>
      <c r="K36" s="2186"/>
      <c r="L36" s="2186"/>
      <c r="M36" s="2186"/>
      <c r="N36" s="2186"/>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186"/>
      <c r="BB36" s="2186"/>
      <c r="BC36" s="2186"/>
      <c r="BD36" s="2186"/>
      <c r="BE36" s="2186"/>
    </row>
    <row r="37" spans="1:57" ht="18" customHeight="1">
      <c r="A37" s="2186" t="s">
        <v>1032</v>
      </c>
      <c r="B37" s="2186"/>
      <c r="C37" s="2186"/>
      <c r="D37" s="2186"/>
      <c r="E37" s="2186"/>
      <c r="F37" s="2186"/>
      <c r="G37" s="2186"/>
      <c r="H37" s="2186"/>
      <c r="I37" s="2186"/>
      <c r="J37" s="2186"/>
      <c r="K37" s="2186"/>
      <c r="L37" s="2186"/>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186"/>
      <c r="BB37" s="2186"/>
      <c r="BC37" s="2186"/>
      <c r="BD37" s="2186"/>
      <c r="BE37" s="2186"/>
    </row>
    <row r="38" spans="1:57" ht="18" customHeight="1">
      <c r="A38" s="2186" t="s">
        <v>1033</v>
      </c>
      <c r="B38" s="2186"/>
      <c r="C38" s="2186"/>
      <c r="D38" s="2186"/>
      <c r="E38" s="2186"/>
      <c r="F38" s="2186"/>
      <c r="G38" s="2186"/>
      <c r="H38" s="2186"/>
      <c r="I38" s="2186"/>
      <c r="J38" s="2186"/>
      <c r="K38" s="2186"/>
      <c r="L38" s="2186"/>
      <c r="M38" s="2186"/>
      <c r="N38" s="2186"/>
      <c r="O38" s="2186"/>
      <c r="P38" s="2186"/>
      <c r="Q38" s="2186"/>
      <c r="R38" s="2186"/>
      <c r="S38" s="2186"/>
      <c r="T38" s="2186"/>
      <c r="U38" s="2186"/>
      <c r="V38" s="2186"/>
      <c r="W38" s="2186"/>
      <c r="X38" s="2186"/>
      <c r="Y38" s="2186"/>
      <c r="Z38" s="2186"/>
      <c r="AA38" s="2186"/>
      <c r="AB38" s="2186"/>
      <c r="AC38" s="2186"/>
      <c r="AD38" s="2186"/>
      <c r="AE38" s="2186"/>
      <c r="AF38" s="2186"/>
      <c r="AG38" s="2186"/>
      <c r="AH38" s="2186"/>
      <c r="AI38" s="2186"/>
      <c r="AJ38" s="2186"/>
      <c r="AK38" s="2186"/>
      <c r="AL38" s="2186"/>
      <c r="AM38" s="2186"/>
      <c r="AN38" s="2186"/>
      <c r="AO38" s="2186"/>
      <c r="AP38" s="2186"/>
      <c r="AQ38" s="2186"/>
      <c r="AR38" s="2186"/>
      <c r="AS38" s="2186"/>
      <c r="AT38" s="2186"/>
      <c r="AU38" s="2186"/>
      <c r="AV38" s="2186"/>
      <c r="AW38" s="2186"/>
      <c r="AX38" s="2186"/>
      <c r="AY38" s="2186"/>
      <c r="AZ38" s="2186"/>
      <c r="BA38" s="2186"/>
      <c r="BB38" s="2186"/>
      <c r="BC38" s="2186"/>
      <c r="BD38" s="2186"/>
      <c r="BE38" s="2186"/>
    </row>
    <row r="39" spans="1:57" ht="18" customHeight="1">
      <c r="A39" s="2186" t="s">
        <v>1034</v>
      </c>
      <c r="B39" s="2186"/>
      <c r="C39" s="2186"/>
      <c r="D39" s="2186"/>
      <c r="E39" s="2186"/>
      <c r="F39" s="2186"/>
      <c r="G39" s="2186"/>
      <c r="H39" s="2186"/>
      <c r="I39" s="2186"/>
      <c r="J39" s="2186"/>
      <c r="K39" s="2186"/>
      <c r="L39" s="2186"/>
      <c r="M39" s="2186"/>
      <c r="N39" s="2186"/>
      <c r="O39" s="2186"/>
      <c r="P39" s="2186"/>
      <c r="Q39" s="2186"/>
      <c r="R39" s="2186"/>
      <c r="S39" s="2186"/>
      <c r="T39" s="2186"/>
      <c r="U39" s="2186"/>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c r="AS39" s="2186"/>
      <c r="AT39" s="2186"/>
      <c r="AU39" s="2186"/>
      <c r="AV39" s="2186"/>
      <c r="AW39" s="2186"/>
      <c r="AX39" s="2186"/>
      <c r="AY39" s="2186"/>
      <c r="AZ39" s="2186"/>
      <c r="BA39" s="2186"/>
      <c r="BB39" s="2186"/>
      <c r="BC39" s="2186"/>
      <c r="BD39" s="2186"/>
      <c r="BE39" s="2186"/>
    </row>
    <row r="40" spans="1:57" ht="18" customHeight="1">
      <c r="A40" s="2186" t="s">
        <v>1035</v>
      </c>
      <c r="B40" s="2186"/>
      <c r="C40" s="2186"/>
      <c r="D40" s="2186"/>
      <c r="E40" s="2186"/>
      <c r="F40" s="2186"/>
      <c r="G40" s="2186"/>
      <c r="H40" s="2186"/>
      <c r="I40" s="2186"/>
      <c r="J40" s="2186"/>
      <c r="K40" s="2186"/>
      <c r="L40" s="2186"/>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6"/>
      <c r="AJ40" s="2186"/>
      <c r="AK40" s="2186"/>
      <c r="AL40" s="2186"/>
      <c r="AM40" s="2186"/>
      <c r="AN40" s="2186"/>
      <c r="AO40" s="2186"/>
      <c r="AP40" s="2186"/>
      <c r="AQ40" s="2186"/>
      <c r="AR40" s="2186"/>
      <c r="AS40" s="2186"/>
      <c r="AT40" s="2186"/>
      <c r="AU40" s="2186"/>
      <c r="AV40" s="2186"/>
      <c r="AW40" s="2186"/>
      <c r="AX40" s="2186"/>
      <c r="AY40" s="2186"/>
      <c r="AZ40" s="2186"/>
      <c r="BA40" s="2186"/>
      <c r="BB40" s="2186"/>
      <c r="BC40" s="2186"/>
      <c r="BD40" s="2186"/>
      <c r="BE40" s="2186"/>
    </row>
    <row r="41" spans="1:57" ht="18" customHeight="1">
      <c r="A41" s="2186" t="s">
        <v>1036</v>
      </c>
      <c r="B41" s="2186"/>
      <c r="C41" s="2186"/>
      <c r="D41" s="2186"/>
      <c r="E41" s="2186"/>
      <c r="F41" s="2186"/>
      <c r="G41" s="2186"/>
      <c r="H41" s="2186"/>
      <c r="I41" s="2186"/>
      <c r="J41" s="2186"/>
      <c r="K41" s="2186"/>
      <c r="L41" s="2186"/>
      <c r="M41" s="2186"/>
      <c r="N41" s="2186"/>
      <c r="O41" s="2186"/>
      <c r="P41" s="2186"/>
      <c r="Q41" s="2186"/>
      <c r="R41" s="2186"/>
      <c r="S41" s="2186"/>
      <c r="T41" s="2186"/>
      <c r="U41" s="2186"/>
      <c r="V41" s="2186"/>
      <c r="W41" s="2186"/>
      <c r="X41" s="2186"/>
      <c r="Y41" s="2186"/>
      <c r="Z41" s="2186"/>
      <c r="AA41" s="2186"/>
      <c r="AB41" s="2186"/>
      <c r="AC41" s="2186"/>
      <c r="AD41" s="2186"/>
      <c r="AE41" s="2186"/>
      <c r="AF41" s="2186"/>
      <c r="AG41" s="2186"/>
      <c r="AH41" s="2186"/>
      <c r="AI41" s="2186"/>
      <c r="AJ41" s="2186"/>
      <c r="AK41" s="2186"/>
      <c r="AL41" s="2186"/>
      <c r="AM41" s="2186"/>
      <c r="AN41" s="2186"/>
      <c r="AO41" s="2186"/>
      <c r="AP41" s="2186"/>
      <c r="AQ41" s="2186"/>
      <c r="AR41" s="2186"/>
      <c r="AS41" s="2186"/>
      <c r="AT41" s="2186"/>
      <c r="AU41" s="2186"/>
      <c r="AV41" s="2186"/>
      <c r="AW41" s="2186"/>
      <c r="AX41" s="2186"/>
      <c r="AY41" s="2186"/>
      <c r="AZ41" s="2186"/>
      <c r="BA41" s="2186"/>
      <c r="BB41" s="2186"/>
      <c r="BC41" s="2186"/>
      <c r="BD41" s="2186"/>
      <c r="BE41" s="2186"/>
    </row>
    <row r="42" spans="1:57" ht="18" customHeight="1">
      <c r="A42" s="2186" t="s">
        <v>1037</v>
      </c>
      <c r="B42" s="2186"/>
      <c r="C42" s="2186"/>
      <c r="D42" s="2186"/>
      <c r="E42" s="2186"/>
      <c r="F42" s="2186"/>
      <c r="G42" s="2186"/>
      <c r="H42" s="2186"/>
      <c r="I42" s="2186"/>
      <c r="J42" s="2186"/>
      <c r="K42" s="2186"/>
      <c r="L42" s="2186"/>
      <c r="M42" s="2186"/>
      <c r="N42" s="2186"/>
      <c r="O42" s="2186"/>
      <c r="P42" s="2186"/>
      <c r="Q42" s="2186"/>
      <c r="R42" s="2186"/>
      <c r="S42" s="2186"/>
      <c r="T42" s="2186"/>
      <c r="U42" s="2186"/>
      <c r="V42" s="2186"/>
      <c r="W42" s="2186"/>
      <c r="X42" s="2186"/>
      <c r="Y42" s="2186"/>
      <c r="Z42" s="2186"/>
      <c r="AA42" s="2186"/>
      <c r="AB42" s="2186"/>
      <c r="AC42" s="2186"/>
      <c r="AD42" s="2186"/>
      <c r="AE42" s="2186"/>
      <c r="AF42" s="2186"/>
      <c r="AG42" s="2186"/>
      <c r="AH42" s="2186"/>
      <c r="AI42" s="2186"/>
      <c r="AJ42" s="2186"/>
      <c r="AK42" s="2186"/>
      <c r="AL42" s="2186"/>
      <c r="AM42" s="2186"/>
      <c r="AN42" s="2186"/>
      <c r="AO42" s="2186"/>
      <c r="AP42" s="2186"/>
      <c r="AQ42" s="2186"/>
      <c r="AR42" s="2186"/>
      <c r="AS42" s="2186"/>
      <c r="AT42" s="2186"/>
      <c r="AU42" s="2186"/>
      <c r="AV42" s="2186"/>
      <c r="AW42" s="2186"/>
      <c r="AX42" s="2186"/>
      <c r="AY42" s="2186"/>
      <c r="AZ42" s="2186"/>
      <c r="BA42" s="2186"/>
      <c r="BB42" s="2186"/>
      <c r="BC42" s="2186"/>
      <c r="BD42" s="2186"/>
      <c r="BE42" s="2186"/>
    </row>
    <row r="43" spans="1:57" ht="18" customHeight="1">
      <c r="A43" s="2186" t="s">
        <v>1038</v>
      </c>
      <c r="B43" s="2186"/>
      <c r="C43" s="2186"/>
      <c r="D43" s="2186"/>
      <c r="E43" s="2186"/>
      <c r="F43" s="2186"/>
      <c r="G43" s="2186"/>
      <c r="H43" s="2186"/>
      <c r="I43" s="2186"/>
      <c r="J43" s="2186"/>
      <c r="K43" s="2186"/>
      <c r="L43" s="2186"/>
      <c r="M43" s="2186"/>
      <c r="N43" s="2186"/>
      <c r="O43" s="2186"/>
      <c r="P43" s="2186"/>
      <c r="Q43" s="2186"/>
      <c r="R43" s="2186"/>
      <c r="S43" s="2186"/>
      <c r="T43" s="2186"/>
      <c r="U43" s="2186"/>
      <c r="V43" s="2186"/>
      <c r="W43" s="2186"/>
      <c r="X43" s="2186"/>
      <c r="Y43" s="2186"/>
      <c r="Z43" s="2186"/>
      <c r="AA43" s="2186"/>
      <c r="AB43" s="2186"/>
      <c r="AC43" s="2186"/>
      <c r="AD43" s="2186"/>
      <c r="AE43" s="2186"/>
      <c r="AF43" s="2186"/>
      <c r="AG43" s="2186"/>
      <c r="AH43" s="2186"/>
      <c r="AI43" s="2186"/>
      <c r="AJ43" s="2186"/>
      <c r="AK43" s="2186"/>
      <c r="AL43" s="2186"/>
      <c r="AM43" s="2186"/>
      <c r="AN43" s="2186"/>
      <c r="AO43" s="2186"/>
      <c r="AP43" s="2186"/>
      <c r="AQ43" s="2186"/>
      <c r="AR43" s="2186"/>
      <c r="AS43" s="2186"/>
      <c r="AT43" s="2186"/>
      <c r="AU43" s="2186"/>
      <c r="AV43" s="2186"/>
      <c r="AW43" s="2186"/>
      <c r="AX43" s="2186"/>
      <c r="AY43" s="2186"/>
      <c r="AZ43" s="2186"/>
      <c r="BA43" s="2186"/>
      <c r="BB43" s="2186"/>
      <c r="BC43" s="2186"/>
      <c r="BD43" s="2186"/>
      <c r="BE43" s="2186"/>
    </row>
    <row r="44" spans="1:57" ht="18" customHeight="1">
      <c r="A44" s="2186" t="s">
        <v>1039</v>
      </c>
      <c r="B44" s="2186"/>
      <c r="C44" s="2186"/>
      <c r="D44" s="2186"/>
      <c r="E44" s="2186"/>
      <c r="F44" s="2186"/>
      <c r="G44" s="2186"/>
      <c r="H44" s="2186"/>
      <c r="I44" s="2186"/>
      <c r="J44" s="2186"/>
      <c r="K44" s="2186"/>
      <c r="L44" s="2186"/>
      <c r="M44" s="2186"/>
      <c r="N44" s="2186"/>
      <c r="O44" s="2186"/>
      <c r="P44" s="2186"/>
      <c r="Q44" s="2186"/>
      <c r="R44" s="2186"/>
      <c r="S44" s="2186"/>
      <c r="T44" s="2186"/>
      <c r="U44" s="2186"/>
      <c r="V44" s="2186"/>
      <c r="W44" s="2186"/>
      <c r="X44" s="2186"/>
      <c r="Y44" s="2186"/>
      <c r="Z44" s="2186"/>
      <c r="AA44" s="2186"/>
      <c r="AB44" s="2186"/>
      <c r="AC44" s="2186"/>
      <c r="AD44" s="2186"/>
      <c r="AE44" s="2186"/>
      <c r="AF44" s="2186"/>
      <c r="AG44" s="2186"/>
      <c r="AH44" s="2186"/>
      <c r="AI44" s="2186"/>
      <c r="AJ44" s="2186"/>
      <c r="AK44" s="2186"/>
      <c r="AL44" s="2186"/>
      <c r="AM44" s="2186"/>
      <c r="AN44" s="2186"/>
      <c r="AO44" s="2186"/>
      <c r="AP44" s="2186"/>
      <c r="AQ44" s="2186"/>
      <c r="AR44" s="2186"/>
      <c r="AS44" s="2186"/>
      <c r="AT44" s="2186"/>
      <c r="AU44" s="2186"/>
      <c r="AV44" s="2186"/>
      <c r="AW44" s="2186"/>
      <c r="AX44" s="2186"/>
      <c r="AY44" s="2186"/>
      <c r="AZ44" s="2186"/>
      <c r="BA44" s="2186"/>
      <c r="BB44" s="2186"/>
      <c r="BC44" s="2186"/>
      <c r="BD44" s="2186"/>
      <c r="BE44" s="2186"/>
    </row>
    <row r="45" spans="1:57" ht="18" customHeight="1">
      <c r="A45" s="2186" t="s">
        <v>1040</v>
      </c>
      <c r="B45" s="2186"/>
      <c r="C45" s="2186"/>
      <c r="D45" s="2186"/>
      <c r="E45" s="2186"/>
      <c r="F45" s="2186"/>
      <c r="G45" s="2186"/>
      <c r="H45" s="2186"/>
      <c r="I45" s="2186"/>
      <c r="J45" s="2186"/>
      <c r="K45" s="2186"/>
      <c r="L45" s="2186"/>
      <c r="M45" s="2186"/>
      <c r="N45" s="2186"/>
      <c r="O45" s="2186"/>
      <c r="P45" s="2186"/>
      <c r="Q45" s="2186"/>
      <c r="R45" s="2186"/>
      <c r="S45" s="2186"/>
      <c r="T45" s="2186"/>
      <c r="U45" s="2186"/>
      <c r="V45" s="2186"/>
      <c r="W45" s="2186"/>
      <c r="X45" s="2186"/>
      <c r="Y45" s="2186"/>
      <c r="Z45" s="2186"/>
      <c r="AA45" s="2186"/>
      <c r="AB45" s="2186"/>
      <c r="AC45" s="2186"/>
      <c r="AD45" s="2186"/>
      <c r="AE45" s="2186"/>
      <c r="AF45" s="2186"/>
      <c r="AG45" s="2186"/>
      <c r="AH45" s="2186"/>
      <c r="AI45" s="2186"/>
      <c r="AJ45" s="2186"/>
      <c r="AK45" s="2186"/>
      <c r="AL45" s="2186"/>
      <c r="AM45" s="2186"/>
      <c r="AN45" s="2186"/>
      <c r="AO45" s="2186"/>
      <c r="AP45" s="2186"/>
      <c r="AQ45" s="2186"/>
      <c r="AR45" s="2186"/>
      <c r="AS45" s="2186"/>
      <c r="AT45" s="2186"/>
      <c r="AU45" s="2186"/>
      <c r="AV45" s="2186"/>
      <c r="AW45" s="2186"/>
      <c r="AX45" s="2186"/>
      <c r="AY45" s="2186"/>
      <c r="AZ45" s="2186"/>
      <c r="BA45" s="2186"/>
      <c r="BB45" s="2186"/>
      <c r="BC45" s="2186"/>
      <c r="BD45" s="2186"/>
      <c r="BE45" s="2186"/>
    </row>
    <row r="46" spans="1:57" ht="18" customHeight="1">
      <c r="A46" s="2186" t="s">
        <v>1041</v>
      </c>
      <c r="B46" s="2186"/>
      <c r="C46" s="2186"/>
      <c r="D46" s="2186"/>
      <c r="E46" s="2186"/>
      <c r="F46" s="2186"/>
      <c r="G46" s="2186"/>
      <c r="H46" s="2186"/>
      <c r="I46" s="2186"/>
      <c r="J46" s="2186"/>
      <c r="K46" s="2186"/>
      <c r="L46" s="2186"/>
      <c r="M46" s="2186"/>
      <c r="N46" s="2186"/>
      <c r="O46" s="2186"/>
      <c r="P46" s="2186"/>
      <c r="Q46" s="2186"/>
      <c r="R46" s="2186"/>
      <c r="S46" s="2186"/>
      <c r="T46" s="2186"/>
      <c r="U46" s="2186"/>
      <c r="V46" s="2186"/>
      <c r="W46" s="2186"/>
      <c r="X46" s="2186"/>
      <c r="Y46" s="2186"/>
      <c r="Z46" s="2186"/>
      <c r="AA46" s="2186"/>
      <c r="AB46" s="2186"/>
      <c r="AC46" s="2186"/>
      <c r="AD46" s="2186"/>
      <c r="AE46" s="2186"/>
      <c r="AF46" s="2186"/>
      <c r="AG46" s="2186"/>
      <c r="AH46" s="2186"/>
      <c r="AI46" s="2186"/>
      <c r="AJ46" s="2186"/>
      <c r="AK46" s="2186"/>
      <c r="AL46" s="2186"/>
      <c r="AM46" s="2186"/>
      <c r="AN46" s="2186"/>
      <c r="AO46" s="2186"/>
      <c r="AP46" s="2186"/>
      <c r="AQ46" s="2186"/>
      <c r="AR46" s="2186"/>
      <c r="AS46" s="2186"/>
      <c r="AT46" s="2186"/>
      <c r="AU46" s="2186"/>
      <c r="AV46" s="2186"/>
      <c r="AW46" s="2186"/>
      <c r="AX46" s="2186"/>
      <c r="AY46" s="2186"/>
      <c r="AZ46" s="2186"/>
      <c r="BA46" s="2186"/>
      <c r="BB46" s="2186"/>
      <c r="BC46" s="2186"/>
      <c r="BD46" s="2186"/>
      <c r="BE46" s="2186"/>
    </row>
    <row r="47" spans="1:57" ht="18" customHeight="1">
      <c r="A47" s="2186" t="s">
        <v>1042</v>
      </c>
      <c r="B47" s="2186"/>
      <c r="C47" s="2186"/>
      <c r="D47" s="2186"/>
      <c r="E47" s="2186"/>
      <c r="F47" s="2186"/>
      <c r="G47" s="2186"/>
      <c r="H47" s="2186"/>
      <c r="I47" s="2186"/>
      <c r="J47" s="2186"/>
      <c r="K47" s="2186"/>
      <c r="L47" s="2186"/>
      <c r="M47" s="2186"/>
      <c r="N47" s="2186"/>
      <c r="O47" s="2186"/>
      <c r="P47" s="2186"/>
      <c r="Q47" s="2186"/>
      <c r="R47" s="2186"/>
      <c r="S47" s="2186"/>
      <c r="T47" s="2186"/>
      <c r="U47" s="2186"/>
      <c r="V47" s="2186"/>
      <c r="W47" s="2186"/>
      <c r="X47" s="2186"/>
      <c r="Y47" s="2186"/>
      <c r="Z47" s="2186"/>
      <c r="AA47" s="2186"/>
      <c r="AB47" s="2186"/>
      <c r="AC47" s="2186"/>
      <c r="AD47" s="2186"/>
      <c r="AE47" s="2186"/>
      <c r="AF47" s="2186"/>
      <c r="AG47" s="2186"/>
      <c r="AH47" s="2186"/>
      <c r="AI47" s="2186"/>
      <c r="AJ47" s="2186"/>
      <c r="AK47" s="2186"/>
      <c r="AL47" s="2186"/>
      <c r="AM47" s="2186"/>
      <c r="AN47" s="2186"/>
      <c r="AO47" s="2186"/>
      <c r="AP47" s="2186"/>
      <c r="AQ47" s="2186"/>
      <c r="AR47" s="2186"/>
      <c r="AS47" s="2186"/>
      <c r="AT47" s="2186"/>
      <c r="AU47" s="2186"/>
      <c r="AV47" s="2186"/>
      <c r="AW47" s="2186"/>
      <c r="AX47" s="2186"/>
      <c r="AY47" s="2186"/>
      <c r="AZ47" s="2186"/>
      <c r="BA47" s="2186"/>
      <c r="BB47" s="2186"/>
      <c r="BC47" s="2186"/>
      <c r="BD47" s="2186"/>
      <c r="BE47" s="2186"/>
    </row>
    <row r="48" spans="1:57" ht="18" customHeight="1">
      <c r="A48" s="2186" t="s">
        <v>1043</v>
      </c>
      <c r="B48" s="2186"/>
      <c r="C48" s="2186"/>
      <c r="D48" s="2186"/>
      <c r="E48" s="2186"/>
      <c r="F48" s="2186"/>
      <c r="G48" s="2186"/>
      <c r="H48" s="2186"/>
      <c r="I48" s="2186"/>
      <c r="J48" s="2186"/>
      <c r="K48" s="2186"/>
      <c r="L48" s="2186"/>
      <c r="M48" s="2186"/>
      <c r="N48" s="2186"/>
      <c r="O48" s="2186"/>
      <c r="P48" s="2186"/>
      <c r="Q48" s="2186"/>
      <c r="R48" s="2186"/>
      <c r="S48" s="2186"/>
      <c r="T48" s="2186"/>
      <c r="U48" s="2186"/>
      <c r="V48" s="2186"/>
      <c r="W48" s="2186"/>
      <c r="X48" s="2186"/>
      <c r="Y48" s="2186"/>
      <c r="Z48" s="2186"/>
      <c r="AA48" s="2186"/>
      <c r="AB48" s="2186"/>
      <c r="AC48" s="2186"/>
      <c r="AD48" s="2186"/>
      <c r="AE48" s="2186"/>
      <c r="AF48" s="2186"/>
      <c r="AG48" s="2186"/>
      <c r="AH48" s="2186"/>
      <c r="AI48" s="2186"/>
      <c r="AJ48" s="2186"/>
      <c r="AK48" s="2186"/>
      <c r="AL48" s="2186"/>
      <c r="AM48" s="2186"/>
      <c r="AN48" s="2186"/>
      <c r="AO48" s="2186"/>
      <c r="AP48" s="2186"/>
      <c r="AQ48" s="2186"/>
      <c r="AR48" s="2186"/>
      <c r="AS48" s="2186"/>
      <c r="AT48" s="2186"/>
      <c r="AU48" s="2186"/>
      <c r="AV48" s="2186"/>
      <c r="AW48" s="2186"/>
      <c r="AX48" s="2186"/>
      <c r="AY48" s="2186"/>
      <c r="AZ48" s="2186"/>
      <c r="BA48" s="2186"/>
      <c r="BB48" s="2186"/>
      <c r="BC48" s="2186"/>
      <c r="BD48" s="2186"/>
      <c r="BE48" s="2186"/>
    </row>
    <row r="49" spans="1:57" ht="18" customHeight="1">
      <c r="A49" s="2186" t="s">
        <v>1044</v>
      </c>
      <c r="B49" s="2186"/>
      <c r="C49" s="2186"/>
      <c r="D49" s="2186"/>
      <c r="E49" s="2186"/>
      <c r="F49" s="2186"/>
      <c r="G49" s="2186"/>
      <c r="H49" s="2186"/>
      <c r="I49" s="2186"/>
      <c r="J49" s="2186"/>
      <c r="K49" s="2186"/>
      <c r="L49" s="2186"/>
      <c r="M49" s="2186"/>
      <c r="N49" s="2186"/>
      <c r="O49" s="2186"/>
      <c r="P49" s="2186"/>
      <c r="Q49" s="2186"/>
      <c r="R49" s="2186"/>
      <c r="S49" s="2186"/>
      <c r="T49" s="2186"/>
      <c r="U49" s="2186"/>
      <c r="V49" s="2186"/>
      <c r="W49" s="2186"/>
      <c r="X49" s="2186"/>
      <c r="Y49" s="2186"/>
      <c r="Z49" s="2186"/>
      <c r="AA49" s="2186"/>
      <c r="AB49" s="2186"/>
      <c r="AC49" s="2186"/>
      <c r="AD49" s="2186"/>
      <c r="AE49" s="2186"/>
      <c r="AF49" s="2186"/>
      <c r="AG49" s="2186"/>
      <c r="AH49" s="2186"/>
      <c r="AI49" s="2186"/>
      <c r="AJ49" s="2186"/>
      <c r="AK49" s="2186"/>
      <c r="AL49" s="2186"/>
      <c r="AM49" s="2186"/>
      <c r="AN49" s="2186"/>
      <c r="AO49" s="2186"/>
      <c r="AP49" s="2186"/>
      <c r="AQ49" s="2186"/>
      <c r="AR49" s="2186"/>
      <c r="AS49" s="2186"/>
      <c r="AT49" s="2186"/>
      <c r="AU49" s="2186"/>
      <c r="AV49" s="2186"/>
      <c r="AW49" s="2186"/>
      <c r="AX49" s="2186"/>
      <c r="AY49" s="2186"/>
      <c r="AZ49" s="2186"/>
      <c r="BA49" s="2186"/>
      <c r="BB49" s="2186"/>
      <c r="BC49" s="2186"/>
      <c r="BD49" s="2186"/>
      <c r="BE49" s="2186"/>
    </row>
    <row r="50" spans="1:57" ht="18" customHeight="1">
      <c r="A50" s="2186" t="s">
        <v>1045</v>
      </c>
      <c r="B50" s="2186"/>
      <c r="C50" s="2186"/>
      <c r="D50" s="2186"/>
      <c r="E50" s="2186"/>
      <c r="F50" s="2186"/>
      <c r="G50" s="2186"/>
      <c r="H50" s="2186"/>
      <c r="I50" s="2186"/>
      <c r="J50" s="2186"/>
      <c r="K50" s="2186"/>
      <c r="L50" s="2186"/>
      <c r="M50" s="2186"/>
      <c r="N50" s="2186"/>
      <c r="O50" s="2186"/>
      <c r="P50" s="2186"/>
      <c r="Q50" s="2186"/>
      <c r="R50" s="2186"/>
      <c r="S50" s="2186"/>
      <c r="T50" s="2186"/>
      <c r="U50" s="2186"/>
      <c r="V50" s="2186"/>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c r="AS50" s="2186"/>
      <c r="AT50" s="2186"/>
      <c r="AU50" s="2186"/>
      <c r="AV50" s="2186"/>
      <c r="AW50" s="2186"/>
      <c r="AX50" s="2186"/>
      <c r="AY50" s="2186"/>
      <c r="AZ50" s="2186"/>
      <c r="BA50" s="2186"/>
      <c r="BB50" s="2186"/>
      <c r="BC50" s="2186"/>
      <c r="BD50" s="2186"/>
      <c r="BE50" s="2186"/>
    </row>
    <row r="51" spans="1:57" ht="18" customHeight="1">
      <c r="A51" s="2186" t="s">
        <v>1046</v>
      </c>
      <c r="B51" s="2186"/>
      <c r="C51" s="2186"/>
      <c r="D51" s="2186"/>
      <c r="E51" s="2186"/>
      <c r="F51" s="2186"/>
      <c r="G51" s="2186"/>
      <c r="H51" s="2186"/>
      <c r="I51" s="2186"/>
      <c r="J51" s="2186"/>
      <c r="K51" s="2186"/>
      <c r="L51" s="2186"/>
      <c r="M51" s="2186"/>
      <c r="N51" s="2186"/>
      <c r="O51" s="2186"/>
      <c r="P51" s="2186"/>
      <c r="Q51" s="2186"/>
      <c r="R51" s="2186"/>
      <c r="S51" s="2186"/>
      <c r="T51" s="2186"/>
      <c r="U51" s="2186"/>
      <c r="V51" s="2186"/>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c r="AS51" s="2186"/>
      <c r="AT51" s="2186"/>
      <c r="AU51" s="2186"/>
      <c r="AV51" s="2186"/>
      <c r="AW51" s="2186"/>
      <c r="AX51" s="2186"/>
      <c r="AY51" s="2186"/>
      <c r="AZ51" s="2186"/>
      <c r="BA51" s="2186"/>
      <c r="BB51" s="2186"/>
      <c r="BC51" s="2186"/>
      <c r="BD51" s="2186"/>
      <c r="BE51" s="2186"/>
    </row>
    <row r="52" spans="1:57" ht="18" customHeight="1">
      <c r="A52" s="2186" t="s">
        <v>1047</v>
      </c>
      <c r="B52" s="2186"/>
      <c r="C52" s="2186"/>
      <c r="D52" s="2186"/>
      <c r="E52" s="2186"/>
      <c r="F52" s="2186"/>
      <c r="G52" s="2186"/>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row>
    <row r="53" spans="1:57" ht="18" customHeight="1">
      <c r="A53" s="2186" t="s">
        <v>1048</v>
      </c>
      <c r="B53" s="2186"/>
      <c r="C53" s="2186"/>
      <c r="D53" s="2186"/>
      <c r="E53" s="2186"/>
      <c r="F53" s="2186"/>
      <c r="G53" s="2186"/>
      <c r="H53" s="2186"/>
      <c r="I53" s="2186"/>
      <c r="J53" s="2186"/>
      <c r="K53" s="2186"/>
      <c r="L53" s="2186"/>
      <c r="M53" s="2186"/>
      <c r="N53" s="2186"/>
      <c r="O53" s="2186"/>
      <c r="P53" s="2186"/>
      <c r="Q53" s="2186"/>
      <c r="R53" s="2186"/>
      <c r="S53" s="2186"/>
      <c r="T53" s="2186"/>
      <c r="U53" s="2186"/>
      <c r="V53" s="2186"/>
      <c r="W53" s="2186"/>
      <c r="X53" s="2186"/>
      <c r="Y53" s="2186"/>
      <c r="Z53" s="2186"/>
      <c r="AA53" s="2186"/>
      <c r="AB53" s="2186"/>
      <c r="AC53" s="2186"/>
      <c r="AD53" s="2186"/>
      <c r="AE53" s="2186"/>
      <c r="AF53" s="2186"/>
      <c r="AG53" s="2186"/>
      <c r="AH53" s="2186"/>
      <c r="AI53" s="2186"/>
      <c r="AJ53" s="2186"/>
      <c r="AK53" s="2186"/>
      <c r="AL53" s="2186"/>
      <c r="AM53" s="2186"/>
      <c r="AN53" s="2186"/>
      <c r="AO53" s="2186"/>
      <c r="AP53" s="2186"/>
      <c r="AQ53" s="2186"/>
      <c r="AR53" s="2186"/>
      <c r="AS53" s="2186"/>
      <c r="AT53" s="2186"/>
      <c r="AU53" s="2186"/>
      <c r="AV53" s="2186"/>
      <c r="AW53" s="2186"/>
      <c r="AX53" s="2186"/>
      <c r="AY53" s="2186"/>
      <c r="AZ53" s="2186"/>
      <c r="BA53" s="2186"/>
      <c r="BB53" s="2186"/>
      <c r="BC53" s="2186"/>
      <c r="BD53" s="2186"/>
      <c r="BE53" s="2186"/>
    </row>
    <row r="54" spans="1:57" ht="18" customHeight="1">
      <c r="A54" s="2186" t="s">
        <v>1049</v>
      </c>
      <c r="B54" s="2186"/>
      <c r="C54" s="2186"/>
      <c r="D54" s="2186"/>
      <c r="E54" s="2186"/>
      <c r="F54" s="2186"/>
      <c r="G54" s="2186"/>
      <c r="H54" s="2186"/>
      <c r="I54" s="2186"/>
      <c r="J54" s="2186"/>
      <c r="K54" s="2186"/>
      <c r="L54" s="2186"/>
      <c r="M54" s="2186"/>
      <c r="N54" s="2186"/>
      <c r="O54" s="2186"/>
      <c r="P54" s="2186"/>
      <c r="Q54" s="2186"/>
      <c r="R54" s="2186"/>
      <c r="S54" s="2186"/>
      <c r="T54" s="2186"/>
      <c r="U54" s="2186"/>
      <c r="V54" s="2186"/>
      <c r="W54" s="2186"/>
      <c r="X54" s="2186"/>
      <c r="Y54" s="2186"/>
      <c r="Z54" s="2186"/>
      <c r="AA54" s="2186"/>
      <c r="AB54" s="2186"/>
      <c r="AC54" s="2186"/>
      <c r="AD54" s="2186"/>
      <c r="AE54" s="2186"/>
      <c r="AF54" s="2186"/>
      <c r="AG54" s="2186"/>
      <c r="AH54" s="2186"/>
      <c r="AI54" s="2186"/>
      <c r="AJ54" s="2186"/>
      <c r="AK54" s="2186"/>
      <c r="AL54" s="2186"/>
      <c r="AM54" s="2186"/>
      <c r="AN54" s="2186"/>
      <c r="AO54" s="2186"/>
      <c r="AP54" s="2186"/>
      <c r="AQ54" s="2186"/>
      <c r="AR54" s="2186"/>
      <c r="AS54" s="2186"/>
      <c r="AT54" s="2186"/>
      <c r="AU54" s="2186"/>
      <c r="AV54" s="2186"/>
      <c r="AW54" s="2186"/>
      <c r="AX54" s="2186"/>
      <c r="AY54" s="2186"/>
      <c r="AZ54" s="2186"/>
      <c r="BA54" s="2186"/>
      <c r="BB54" s="2186"/>
      <c r="BC54" s="2186"/>
      <c r="BD54" s="2186"/>
      <c r="BE54" s="2186"/>
    </row>
    <row r="55" spans="1:57" ht="18" customHeight="1">
      <c r="A55" s="2186" t="s">
        <v>1050</v>
      </c>
      <c r="B55" s="2186"/>
      <c r="C55" s="2186"/>
      <c r="D55" s="2186"/>
      <c r="E55" s="2186"/>
      <c r="F55" s="2186"/>
      <c r="G55" s="2186"/>
      <c r="H55" s="2186"/>
      <c r="I55" s="2186"/>
      <c r="J55" s="2186"/>
      <c r="K55" s="2186"/>
      <c r="L55" s="2186"/>
      <c r="M55" s="2186"/>
      <c r="N55" s="2186"/>
      <c r="O55" s="2186"/>
      <c r="P55" s="2186"/>
      <c r="Q55" s="2186"/>
      <c r="R55" s="2186"/>
      <c r="S55" s="2186"/>
      <c r="T55" s="2186"/>
      <c r="U55" s="2186"/>
      <c r="V55" s="2186"/>
      <c r="W55" s="2186"/>
      <c r="X55" s="2186"/>
      <c r="Y55" s="2186"/>
      <c r="Z55" s="2186"/>
      <c r="AA55" s="2186"/>
      <c r="AB55" s="2186"/>
      <c r="AC55" s="2186"/>
      <c r="AD55" s="2186"/>
      <c r="AE55" s="2186"/>
      <c r="AF55" s="2186"/>
      <c r="AG55" s="2186"/>
      <c r="AH55" s="2186"/>
      <c r="AI55" s="2186"/>
      <c r="AJ55" s="2186"/>
      <c r="AK55" s="2186"/>
      <c r="AL55" s="2186"/>
      <c r="AM55" s="2186"/>
      <c r="AN55" s="2186"/>
      <c r="AO55" s="2186"/>
      <c r="AP55" s="2186"/>
      <c r="AQ55" s="2186"/>
      <c r="AR55" s="2186"/>
      <c r="AS55" s="2186"/>
      <c r="AT55" s="2186"/>
      <c r="AU55" s="2186"/>
      <c r="AV55" s="2186"/>
      <c r="AW55" s="2186"/>
      <c r="AX55" s="2186"/>
      <c r="AY55" s="2186"/>
      <c r="AZ55" s="2186"/>
      <c r="BA55" s="2186"/>
      <c r="BB55" s="2186"/>
      <c r="BC55" s="2186"/>
      <c r="BD55" s="2186"/>
      <c r="BE55" s="2186"/>
    </row>
    <row r="56" spans="1:57" ht="18" customHeight="1">
      <c r="A56" s="2186" t="s">
        <v>1051</v>
      </c>
      <c r="B56" s="2186"/>
      <c r="C56" s="2186"/>
      <c r="D56" s="2186"/>
      <c r="E56" s="2186"/>
      <c r="F56" s="2186"/>
      <c r="G56" s="2186"/>
      <c r="H56" s="2186"/>
      <c r="I56" s="2186"/>
      <c r="J56" s="2186"/>
      <c r="K56" s="2186"/>
      <c r="L56" s="2186"/>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2186"/>
      <c r="AR56" s="2186"/>
      <c r="AS56" s="2186"/>
      <c r="AT56" s="2186"/>
      <c r="AU56" s="2186"/>
      <c r="AV56" s="2186"/>
      <c r="AW56" s="2186"/>
      <c r="AX56" s="2186"/>
      <c r="AY56" s="2186"/>
      <c r="AZ56" s="2186"/>
      <c r="BA56" s="2186"/>
      <c r="BB56" s="2186"/>
      <c r="BC56" s="2186"/>
      <c r="BD56" s="2186"/>
      <c r="BE56" s="2186"/>
    </row>
    <row r="57" spans="1:57" ht="18" customHeight="1">
      <c r="A57" s="2186" t="s">
        <v>1052</v>
      </c>
      <c r="B57" s="2186"/>
      <c r="C57" s="2186"/>
      <c r="D57" s="2186"/>
      <c r="E57" s="2186"/>
      <c r="F57" s="2186"/>
      <c r="G57" s="2186"/>
      <c r="H57" s="2186"/>
      <c r="I57" s="2186"/>
      <c r="J57" s="2186"/>
      <c r="K57" s="2186"/>
      <c r="L57" s="2186"/>
      <c r="M57" s="2186"/>
      <c r="N57" s="2186"/>
      <c r="O57" s="2186"/>
      <c r="P57" s="2186"/>
      <c r="Q57" s="2186"/>
      <c r="R57" s="2186"/>
      <c r="S57" s="2186"/>
      <c r="T57" s="2186"/>
      <c r="U57" s="2186"/>
      <c r="V57" s="2186"/>
      <c r="W57" s="2186"/>
      <c r="X57" s="2186"/>
      <c r="Y57" s="2186"/>
      <c r="Z57" s="2186"/>
      <c r="AA57" s="2186"/>
      <c r="AB57" s="2186"/>
      <c r="AC57" s="2186"/>
      <c r="AD57" s="2186"/>
      <c r="AE57" s="2186"/>
      <c r="AF57" s="2186"/>
      <c r="AG57" s="2186"/>
      <c r="AH57" s="2186"/>
      <c r="AI57" s="2186"/>
      <c r="AJ57" s="2186"/>
      <c r="AK57" s="2186"/>
      <c r="AL57" s="2186"/>
      <c r="AM57" s="2186"/>
      <c r="AN57" s="2186"/>
      <c r="AO57" s="2186"/>
      <c r="AP57" s="2186"/>
      <c r="AQ57" s="2186"/>
      <c r="AR57" s="2186"/>
      <c r="AS57" s="2186"/>
      <c r="AT57" s="2186"/>
      <c r="AU57" s="2186"/>
      <c r="AV57" s="2186"/>
      <c r="AW57" s="2186"/>
      <c r="AX57" s="2186"/>
      <c r="AY57" s="2186"/>
      <c r="AZ57" s="2186"/>
      <c r="BA57" s="2186"/>
      <c r="BB57" s="2186"/>
      <c r="BC57" s="2186"/>
      <c r="BD57" s="2186"/>
      <c r="BE57" s="2186"/>
    </row>
    <row r="58" spans="1:57" ht="18" customHeight="1">
      <c r="A58" s="2186" t="s">
        <v>1053</v>
      </c>
      <c r="B58" s="2186"/>
      <c r="C58" s="2186"/>
      <c r="D58" s="2186"/>
      <c r="E58" s="2186"/>
      <c r="F58" s="2186"/>
      <c r="G58" s="2186"/>
      <c r="H58" s="2186"/>
      <c r="I58" s="2186"/>
      <c r="J58" s="2186"/>
      <c r="K58" s="2186"/>
      <c r="L58" s="2186"/>
      <c r="M58" s="2186"/>
      <c r="N58" s="2186"/>
      <c r="O58" s="2186"/>
      <c r="P58" s="2186"/>
      <c r="Q58" s="2186"/>
      <c r="R58" s="2186"/>
      <c r="S58" s="2186"/>
      <c r="T58" s="2186"/>
      <c r="U58" s="2186"/>
      <c r="V58" s="2186"/>
      <c r="W58" s="2186"/>
      <c r="X58" s="2186"/>
      <c r="Y58" s="2186"/>
      <c r="Z58" s="2186"/>
      <c r="AA58" s="2186"/>
      <c r="AB58" s="2186"/>
      <c r="AC58" s="2186"/>
      <c r="AD58" s="2186"/>
      <c r="AE58" s="2186"/>
      <c r="AF58" s="2186"/>
      <c r="AG58" s="2186"/>
      <c r="AH58" s="2186"/>
      <c r="AI58" s="2186"/>
      <c r="AJ58" s="2186"/>
      <c r="AK58" s="2186"/>
      <c r="AL58" s="2186"/>
      <c r="AM58" s="2186"/>
      <c r="AN58" s="2186"/>
      <c r="AO58" s="2186"/>
      <c r="AP58" s="2186"/>
      <c r="AQ58" s="2186"/>
      <c r="AR58" s="2186"/>
      <c r="AS58" s="2186"/>
      <c r="AT58" s="2186"/>
      <c r="AU58" s="2186"/>
      <c r="AV58" s="2186"/>
      <c r="AW58" s="2186"/>
      <c r="AX58" s="2186"/>
      <c r="AY58" s="2186"/>
      <c r="AZ58" s="2186"/>
      <c r="BA58" s="2186"/>
      <c r="BB58" s="2186"/>
      <c r="BC58" s="2186"/>
      <c r="BD58" s="2186"/>
      <c r="BE58" s="2186"/>
    </row>
    <row r="59" spans="1:57" ht="18" customHeight="1">
      <c r="A59" s="2186" t="s">
        <v>1054</v>
      </c>
      <c r="B59" s="2186"/>
      <c r="C59" s="2186"/>
      <c r="D59" s="2186"/>
      <c r="E59" s="2186"/>
      <c r="F59" s="2186"/>
      <c r="G59" s="2186"/>
      <c r="H59" s="2186"/>
      <c r="I59" s="2186"/>
      <c r="J59" s="2186"/>
      <c r="K59" s="2186"/>
      <c r="L59" s="2186"/>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c r="AS59" s="2186"/>
      <c r="AT59" s="2186"/>
      <c r="AU59" s="2186"/>
      <c r="AV59" s="2186"/>
      <c r="AW59" s="2186"/>
      <c r="AX59" s="2186"/>
      <c r="AY59" s="2186"/>
      <c r="AZ59" s="2186"/>
      <c r="BA59" s="2186"/>
      <c r="BB59" s="2186"/>
      <c r="BC59" s="2186"/>
      <c r="BD59" s="2186"/>
      <c r="BE59" s="2186"/>
    </row>
    <row r="60" spans="1:57" ht="18" customHeight="1">
      <c r="A60" s="2186" t="s">
        <v>1055</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6"/>
      <c r="AX60" s="2186"/>
      <c r="AY60" s="2186"/>
      <c r="AZ60" s="2186"/>
      <c r="BA60" s="2186"/>
      <c r="BB60" s="2186"/>
      <c r="BC60" s="2186"/>
      <c r="BD60" s="2186"/>
      <c r="BE60" s="2186"/>
    </row>
    <row r="61" spans="1:57" ht="18" customHeight="1">
      <c r="A61" s="2186" t="s">
        <v>1056</v>
      </c>
      <c r="B61" s="2186"/>
      <c r="C61" s="2186"/>
      <c r="D61" s="2186"/>
      <c r="E61" s="2186"/>
      <c r="F61" s="2186"/>
      <c r="G61" s="2186"/>
      <c r="H61" s="2186"/>
      <c r="I61" s="2186"/>
      <c r="J61" s="2186"/>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6"/>
      <c r="AX61" s="2186"/>
      <c r="AY61" s="2186"/>
      <c r="AZ61" s="2186"/>
      <c r="BA61" s="2186"/>
      <c r="BB61" s="2186"/>
      <c r="BC61" s="2186"/>
      <c r="BD61" s="2186"/>
      <c r="BE61" s="2186"/>
    </row>
    <row r="62" spans="1:57" ht="18" customHeight="1">
      <c r="A62" s="2186" t="s">
        <v>1057</v>
      </c>
      <c r="B62" s="2186"/>
      <c r="C62" s="2186"/>
      <c r="D62" s="2186"/>
      <c r="E62" s="2186"/>
      <c r="F62" s="2186"/>
      <c r="G62" s="2186"/>
      <c r="H62" s="2186"/>
      <c r="I62" s="2186"/>
      <c r="J62" s="2186"/>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6"/>
      <c r="AX62" s="2186"/>
      <c r="AY62" s="2186"/>
      <c r="AZ62" s="2186"/>
      <c r="BA62" s="2186"/>
      <c r="BB62" s="2186"/>
      <c r="BC62" s="2186"/>
      <c r="BD62" s="2186"/>
      <c r="BE62" s="2186"/>
    </row>
    <row r="63" spans="1:57" ht="18" customHeight="1">
      <c r="A63" s="2186" t="s">
        <v>1058</v>
      </c>
      <c r="B63" s="2186"/>
      <c r="C63" s="2186"/>
      <c r="D63" s="2186"/>
      <c r="E63" s="2186"/>
      <c r="F63" s="2186"/>
      <c r="G63" s="2186"/>
      <c r="H63" s="2186"/>
      <c r="I63" s="2186"/>
      <c r="J63" s="2186"/>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6"/>
      <c r="AX63" s="2186"/>
      <c r="AY63" s="2186"/>
      <c r="AZ63" s="2186"/>
      <c r="BA63" s="2186"/>
      <c r="BB63" s="2186"/>
      <c r="BC63" s="2186"/>
      <c r="BD63" s="2186"/>
      <c r="BE63" s="2186"/>
    </row>
    <row r="64" spans="1:57" ht="18" customHeight="1">
      <c r="A64" s="2186" t="s">
        <v>1059</v>
      </c>
      <c r="B64" s="2186"/>
      <c r="C64" s="2186"/>
      <c r="D64" s="2186"/>
      <c r="E64" s="2186"/>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c r="AS64" s="2186"/>
      <c r="AT64" s="2186"/>
      <c r="AU64" s="2186"/>
      <c r="AV64" s="2186"/>
      <c r="AW64" s="2186"/>
      <c r="AX64" s="2186"/>
      <c r="AY64" s="2186"/>
      <c r="AZ64" s="2186"/>
      <c r="BA64" s="2186"/>
      <c r="BB64" s="2186"/>
      <c r="BC64" s="2186"/>
      <c r="BD64" s="2186"/>
      <c r="BE64" s="2186"/>
    </row>
    <row r="65" spans="1:57" ht="18" customHeight="1">
      <c r="A65" s="2186" t="s">
        <v>1060</v>
      </c>
      <c r="B65" s="2186"/>
      <c r="C65" s="2186"/>
      <c r="D65" s="218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6"/>
      <c r="AN65" s="2186"/>
      <c r="AO65" s="2186"/>
      <c r="AP65" s="2186"/>
      <c r="AQ65" s="2186"/>
      <c r="AR65" s="2186"/>
      <c r="AS65" s="2186"/>
      <c r="AT65" s="2186"/>
      <c r="AU65" s="2186"/>
      <c r="AV65" s="2186"/>
      <c r="AW65" s="2186"/>
      <c r="AX65" s="2186"/>
      <c r="AY65" s="2186"/>
      <c r="AZ65" s="2186"/>
      <c r="BA65" s="2186"/>
      <c r="BB65" s="2186"/>
      <c r="BC65" s="2186"/>
      <c r="BD65" s="2186"/>
      <c r="BE65" s="2186"/>
    </row>
    <row r="66" spans="1:57" ht="18" customHeight="1">
      <c r="A66" s="2186" t="s">
        <v>1061</v>
      </c>
      <c r="B66" s="2186"/>
      <c r="C66" s="2186"/>
      <c r="D66" s="2186"/>
      <c r="E66" s="2186"/>
      <c r="F66" s="2186"/>
      <c r="G66" s="2186"/>
      <c r="H66" s="2186"/>
      <c r="I66" s="2186"/>
      <c r="J66" s="2186"/>
      <c r="K66" s="2186"/>
      <c r="L66" s="2186"/>
      <c r="M66" s="2186"/>
      <c r="N66" s="2186"/>
      <c r="O66" s="2186"/>
      <c r="P66" s="2186"/>
      <c r="Q66" s="2186"/>
      <c r="R66" s="2186"/>
      <c r="S66" s="2186"/>
      <c r="T66" s="2186"/>
      <c r="U66" s="2186"/>
      <c r="V66" s="2186"/>
      <c r="W66" s="2186"/>
      <c r="X66" s="2186"/>
      <c r="Y66" s="2186"/>
      <c r="Z66" s="2186"/>
      <c r="AA66" s="2186"/>
      <c r="AB66" s="2186"/>
      <c r="AC66" s="2186"/>
      <c r="AD66" s="2186"/>
      <c r="AE66" s="2186"/>
      <c r="AF66" s="2186"/>
      <c r="AG66" s="2186"/>
      <c r="AH66" s="2186"/>
      <c r="AI66" s="2186"/>
      <c r="AJ66" s="2186"/>
      <c r="AK66" s="2186"/>
      <c r="AL66" s="2186"/>
      <c r="AM66" s="2186"/>
      <c r="AN66" s="2186"/>
      <c r="AO66" s="2186"/>
      <c r="AP66" s="2186"/>
      <c r="AQ66" s="2186"/>
      <c r="AR66" s="2186"/>
      <c r="AS66" s="2186"/>
      <c r="AT66" s="2186"/>
      <c r="AU66" s="2186"/>
      <c r="AV66" s="2186"/>
      <c r="AW66" s="2186"/>
      <c r="AX66" s="2186"/>
      <c r="AY66" s="2186"/>
      <c r="AZ66" s="2186"/>
      <c r="BA66" s="2186"/>
      <c r="BB66" s="2186"/>
      <c r="BC66" s="2186"/>
      <c r="BD66" s="2186"/>
      <c r="BE66" s="2186"/>
    </row>
    <row r="67" spans="1:57" ht="18" customHeight="1">
      <c r="A67" s="2186" t="s">
        <v>1062</v>
      </c>
      <c r="B67" s="2186"/>
      <c r="C67" s="2186"/>
      <c r="D67" s="2186"/>
      <c r="E67" s="2186"/>
      <c r="F67" s="2186"/>
      <c r="G67" s="2186"/>
      <c r="H67" s="2186"/>
      <c r="I67" s="2186"/>
      <c r="J67" s="2186"/>
      <c r="K67" s="2186"/>
      <c r="L67" s="2186"/>
      <c r="M67" s="2186"/>
      <c r="N67" s="2186"/>
      <c r="O67" s="2186"/>
      <c r="P67" s="2186"/>
      <c r="Q67" s="2186"/>
      <c r="R67" s="2186"/>
      <c r="S67" s="2186"/>
      <c r="T67" s="2186"/>
      <c r="U67" s="2186"/>
      <c r="V67" s="2186"/>
      <c r="W67" s="2186"/>
      <c r="X67" s="2186"/>
      <c r="Y67" s="2186"/>
      <c r="Z67" s="2186"/>
      <c r="AA67" s="2186"/>
      <c r="AB67" s="2186"/>
      <c r="AC67" s="2186"/>
      <c r="AD67" s="2186"/>
      <c r="AE67" s="2186"/>
      <c r="AF67" s="2186"/>
      <c r="AG67" s="2186"/>
      <c r="AH67" s="2186"/>
      <c r="AI67" s="2186"/>
      <c r="AJ67" s="2186"/>
      <c r="AK67" s="2186"/>
      <c r="AL67" s="2186"/>
      <c r="AM67" s="2186"/>
      <c r="AN67" s="2186"/>
      <c r="AO67" s="2186"/>
      <c r="AP67" s="2186"/>
      <c r="AQ67" s="2186"/>
      <c r="AR67" s="2186"/>
      <c r="AS67" s="2186"/>
      <c r="AT67" s="2186"/>
      <c r="AU67" s="2186"/>
      <c r="AV67" s="2186"/>
      <c r="AW67" s="2186"/>
      <c r="AX67" s="2186"/>
      <c r="AY67" s="2186"/>
      <c r="AZ67" s="2186"/>
      <c r="BA67" s="2186"/>
      <c r="BB67" s="2186"/>
      <c r="BC67" s="2186"/>
      <c r="BD67" s="2186"/>
      <c r="BE67" s="2186"/>
    </row>
    <row r="68" spans="1:57" ht="18" customHeight="1">
      <c r="A68" s="2186" t="s">
        <v>1063</v>
      </c>
      <c r="B68" s="2186"/>
      <c r="C68" s="2186"/>
      <c r="D68" s="2186"/>
      <c r="E68" s="2186"/>
      <c r="F68" s="2186"/>
      <c r="G68" s="2186"/>
      <c r="H68" s="2186"/>
      <c r="I68" s="2186"/>
      <c r="J68" s="2186"/>
      <c r="K68" s="2186"/>
      <c r="L68" s="2186"/>
      <c r="M68" s="2186"/>
      <c r="N68" s="2186"/>
      <c r="O68" s="2186"/>
      <c r="P68" s="2186"/>
      <c r="Q68" s="2186"/>
      <c r="R68" s="2186"/>
      <c r="S68" s="2186"/>
      <c r="T68" s="2186"/>
      <c r="U68" s="2186"/>
      <c r="V68" s="2186"/>
      <c r="W68" s="2186"/>
      <c r="X68" s="2186"/>
      <c r="Y68" s="2186"/>
      <c r="Z68" s="2186"/>
      <c r="AA68" s="2186"/>
      <c r="AB68" s="2186"/>
      <c r="AC68" s="2186"/>
      <c r="AD68" s="2186"/>
      <c r="AE68" s="2186"/>
      <c r="AF68" s="2186"/>
      <c r="AG68" s="2186"/>
      <c r="AH68" s="2186"/>
      <c r="AI68" s="2186"/>
      <c r="AJ68" s="2186"/>
      <c r="AK68" s="2186"/>
      <c r="AL68" s="2186"/>
      <c r="AM68" s="2186"/>
      <c r="AN68" s="2186"/>
      <c r="AO68" s="2186"/>
      <c r="AP68" s="2186"/>
      <c r="AQ68" s="2186"/>
      <c r="AR68" s="2186"/>
      <c r="AS68" s="2186"/>
      <c r="AT68" s="2186"/>
      <c r="AU68" s="2186"/>
      <c r="AV68" s="2186"/>
      <c r="AW68" s="2186"/>
      <c r="AX68" s="2186"/>
      <c r="AY68" s="2186"/>
      <c r="AZ68" s="2186"/>
      <c r="BA68" s="2186"/>
      <c r="BB68" s="2186"/>
      <c r="BC68" s="2186"/>
      <c r="BD68" s="2186"/>
      <c r="BE68" s="2186"/>
    </row>
    <row r="69" spans="1:57" ht="18" customHeight="1">
      <c r="A69" s="2186" t="s">
        <v>1064</v>
      </c>
      <c r="B69" s="2186"/>
      <c r="C69" s="2186"/>
      <c r="D69" s="2186"/>
      <c r="E69" s="2186"/>
      <c r="F69" s="2186"/>
      <c r="G69" s="2186"/>
      <c r="H69" s="2186"/>
      <c r="I69" s="2186"/>
      <c r="J69" s="2186"/>
      <c r="K69" s="2186"/>
      <c r="L69" s="2186"/>
      <c r="M69" s="2186"/>
      <c r="N69" s="2186"/>
      <c r="O69" s="2186"/>
      <c r="P69" s="2186"/>
      <c r="Q69" s="2186"/>
      <c r="R69" s="2186"/>
      <c r="S69" s="2186"/>
      <c r="T69" s="2186"/>
      <c r="U69" s="2186"/>
      <c r="V69" s="2186"/>
      <c r="W69" s="2186"/>
      <c r="X69" s="2186"/>
      <c r="Y69" s="2186"/>
      <c r="Z69" s="2186"/>
      <c r="AA69" s="2186"/>
      <c r="AB69" s="2186"/>
      <c r="AC69" s="2186"/>
      <c r="AD69" s="2186"/>
      <c r="AE69" s="2186"/>
      <c r="AF69" s="2186"/>
      <c r="AG69" s="2186"/>
      <c r="AH69" s="2186"/>
      <c r="AI69" s="2186"/>
      <c r="AJ69" s="2186"/>
      <c r="AK69" s="2186"/>
      <c r="AL69" s="2186"/>
      <c r="AM69" s="2186"/>
      <c r="AN69" s="2186"/>
      <c r="AO69" s="2186"/>
      <c r="AP69" s="2186"/>
      <c r="AQ69" s="2186"/>
      <c r="AR69" s="2186"/>
      <c r="AS69" s="2186"/>
      <c r="AT69" s="2186"/>
      <c r="AU69" s="2186"/>
      <c r="AV69" s="2186"/>
      <c r="AW69" s="2186"/>
      <c r="AX69" s="2186"/>
      <c r="AY69" s="2186"/>
      <c r="AZ69" s="2186"/>
      <c r="BA69" s="2186"/>
      <c r="BB69" s="2186"/>
      <c r="BC69" s="2186"/>
      <c r="BD69" s="2186"/>
      <c r="BE69" s="2186"/>
    </row>
    <row r="70" spans="1:57" ht="18" customHeight="1">
      <c r="A70" s="2189" t="s">
        <v>1065</v>
      </c>
      <c r="B70" s="2189"/>
      <c r="C70" s="2189"/>
      <c r="D70" s="2189"/>
      <c r="E70" s="2189"/>
      <c r="F70" s="2189"/>
      <c r="G70" s="2189"/>
      <c r="H70" s="2189"/>
      <c r="I70" s="2189"/>
      <c r="J70" s="2189"/>
      <c r="K70" s="2189"/>
      <c r="L70" s="2189"/>
      <c r="M70" s="2189"/>
      <c r="N70" s="2189"/>
      <c r="O70" s="2189"/>
      <c r="P70" s="2189"/>
      <c r="Q70" s="2189"/>
      <c r="R70" s="2189"/>
      <c r="S70" s="2189"/>
      <c r="T70" s="2189"/>
      <c r="U70" s="2189"/>
      <c r="V70" s="2189"/>
      <c r="W70" s="2189"/>
      <c r="X70" s="2189"/>
      <c r="Y70" s="2189"/>
      <c r="Z70" s="2189"/>
      <c r="AA70" s="2189"/>
      <c r="AB70" s="2189"/>
      <c r="AC70" s="2189"/>
      <c r="AD70" s="2189"/>
      <c r="AE70" s="2189"/>
      <c r="AF70" s="2189"/>
      <c r="AG70" s="2189"/>
      <c r="AH70" s="2189"/>
      <c r="AI70" s="2189"/>
      <c r="AJ70" s="2189"/>
      <c r="AK70" s="2189"/>
      <c r="AL70" s="2189"/>
      <c r="AM70" s="2189"/>
      <c r="AN70" s="2189"/>
      <c r="AO70" s="2189"/>
      <c r="AP70" s="2189"/>
      <c r="AQ70" s="2189"/>
      <c r="AR70" s="2189"/>
      <c r="AS70" s="2189"/>
      <c r="AT70" s="2189"/>
      <c r="AU70" s="2189"/>
      <c r="AV70" s="2189"/>
      <c r="AW70" s="2189"/>
      <c r="AX70" s="2189"/>
      <c r="AY70" s="2189"/>
      <c r="AZ70" s="2189"/>
      <c r="BA70" s="2189"/>
      <c r="BB70" s="2189"/>
      <c r="BC70" s="2189"/>
      <c r="BD70" s="2189"/>
      <c r="BE70" s="2189"/>
    </row>
    <row r="71" spans="1:57" ht="18" customHeight="1">
      <c r="A71" s="2186" t="s">
        <v>1066</v>
      </c>
      <c r="B71" s="2186"/>
      <c r="C71" s="2186"/>
      <c r="D71" s="2186"/>
      <c r="E71" s="2186"/>
      <c r="F71" s="2186"/>
      <c r="G71" s="2186"/>
      <c r="H71" s="2186"/>
      <c r="I71" s="2186"/>
      <c r="J71" s="2186"/>
      <c r="K71" s="2186"/>
      <c r="L71" s="2186"/>
      <c r="M71" s="2186"/>
      <c r="N71" s="2186"/>
      <c r="O71" s="2186"/>
      <c r="P71" s="2186"/>
      <c r="Q71" s="2186"/>
      <c r="R71" s="2186"/>
      <c r="S71" s="2186"/>
      <c r="T71" s="2186"/>
      <c r="U71" s="2186"/>
      <c r="V71" s="2186"/>
      <c r="W71" s="2186"/>
      <c r="X71" s="2186"/>
      <c r="Y71" s="2186"/>
      <c r="Z71" s="2186"/>
      <c r="AA71" s="2186"/>
      <c r="AB71" s="2186"/>
      <c r="AC71" s="2186"/>
      <c r="AD71" s="2186"/>
      <c r="AE71" s="2186"/>
      <c r="AF71" s="2186"/>
      <c r="AG71" s="2186"/>
      <c r="AH71" s="2186"/>
      <c r="AI71" s="2186"/>
      <c r="AJ71" s="2186"/>
      <c r="AK71" s="2186"/>
      <c r="AL71" s="2186"/>
      <c r="AM71" s="2186"/>
      <c r="AN71" s="2186"/>
      <c r="AO71" s="2186"/>
      <c r="AP71" s="2186"/>
      <c r="AQ71" s="2186"/>
      <c r="AR71" s="2186"/>
      <c r="AS71" s="2186"/>
      <c r="AT71" s="2186"/>
      <c r="AU71" s="2186"/>
      <c r="AV71" s="2186"/>
      <c r="AW71" s="2186"/>
      <c r="AX71" s="2186"/>
      <c r="AY71" s="2186"/>
      <c r="AZ71" s="2186"/>
      <c r="BA71" s="2186"/>
      <c r="BB71" s="2186"/>
      <c r="BC71" s="2186"/>
      <c r="BD71" s="2186"/>
      <c r="BE71" s="2186"/>
    </row>
    <row r="72" spans="1:57" ht="18" customHeight="1">
      <c r="A72" s="2186" t="s">
        <v>1067</v>
      </c>
      <c r="B72" s="2186"/>
      <c r="C72" s="2186"/>
      <c r="D72" s="2186"/>
      <c r="E72" s="2186"/>
      <c r="F72" s="2186"/>
      <c r="G72" s="2186"/>
      <c r="H72" s="2186"/>
      <c r="I72" s="2186"/>
      <c r="J72" s="2186"/>
      <c r="K72" s="2186"/>
      <c r="L72" s="2186"/>
      <c r="M72" s="2186"/>
      <c r="N72" s="2186"/>
      <c r="O72" s="2186"/>
      <c r="P72" s="2186"/>
      <c r="Q72" s="2186"/>
      <c r="R72" s="2186"/>
      <c r="S72" s="2186"/>
      <c r="T72" s="2186"/>
      <c r="U72" s="2186"/>
      <c r="V72" s="2186"/>
      <c r="W72" s="2186"/>
      <c r="X72" s="2186"/>
      <c r="Y72" s="2186"/>
      <c r="Z72" s="2186"/>
      <c r="AA72" s="2186"/>
      <c r="AB72" s="2186"/>
      <c r="AC72" s="2186"/>
      <c r="AD72" s="2186"/>
      <c r="AE72" s="2186"/>
      <c r="AF72" s="2186"/>
      <c r="AG72" s="2186"/>
      <c r="AH72" s="2186"/>
      <c r="AI72" s="2186"/>
      <c r="AJ72" s="2186"/>
      <c r="AK72" s="2186"/>
      <c r="AL72" s="2186"/>
      <c r="AM72" s="2186"/>
      <c r="AN72" s="2186"/>
      <c r="AO72" s="2186"/>
      <c r="AP72" s="2186"/>
      <c r="AQ72" s="2186"/>
      <c r="AR72" s="2186"/>
      <c r="AS72" s="2186"/>
      <c r="AT72" s="2186"/>
      <c r="AU72" s="2186"/>
      <c r="AV72" s="2186"/>
      <c r="AW72" s="2186"/>
      <c r="AX72" s="2186"/>
      <c r="AY72" s="2186"/>
      <c r="AZ72" s="2186"/>
      <c r="BA72" s="2186"/>
      <c r="BB72" s="2186"/>
      <c r="BC72" s="2186"/>
      <c r="BD72" s="2186"/>
      <c r="BE72" s="2186"/>
    </row>
    <row r="73" spans="1:57" ht="18" customHeight="1">
      <c r="A73" s="2186" t="s">
        <v>1068</v>
      </c>
      <c r="B73" s="2186"/>
      <c r="C73" s="2186"/>
      <c r="D73" s="2186"/>
      <c r="E73" s="2186"/>
      <c r="F73" s="2186"/>
      <c r="G73" s="2186"/>
      <c r="H73" s="2186"/>
      <c r="I73" s="2186"/>
      <c r="J73" s="2186"/>
      <c r="K73" s="2186"/>
      <c r="L73" s="2186"/>
      <c r="M73" s="2186"/>
      <c r="N73" s="2186"/>
      <c r="O73" s="2186"/>
      <c r="P73" s="2186"/>
      <c r="Q73" s="2186"/>
      <c r="R73" s="2186"/>
      <c r="S73" s="2186"/>
      <c r="T73" s="2186"/>
      <c r="U73" s="2186"/>
      <c r="V73" s="2186"/>
      <c r="W73" s="2186"/>
      <c r="X73" s="2186"/>
      <c r="Y73" s="2186"/>
      <c r="Z73" s="2186"/>
      <c r="AA73" s="2186"/>
      <c r="AB73" s="2186"/>
      <c r="AC73" s="2186"/>
      <c r="AD73" s="2186"/>
      <c r="AE73" s="2186"/>
      <c r="AF73" s="2186"/>
      <c r="AG73" s="2186"/>
      <c r="AH73" s="2186"/>
      <c r="AI73" s="2186"/>
      <c r="AJ73" s="2186"/>
      <c r="AK73" s="2186"/>
      <c r="AL73" s="2186"/>
      <c r="AM73" s="2186"/>
      <c r="AN73" s="2186"/>
      <c r="AO73" s="2186"/>
      <c r="AP73" s="2186"/>
      <c r="AQ73" s="2186"/>
      <c r="AR73" s="2186"/>
      <c r="AS73" s="2186"/>
      <c r="AT73" s="2186"/>
      <c r="AU73" s="2186"/>
      <c r="AV73" s="2186"/>
      <c r="AW73" s="2186"/>
      <c r="AX73" s="2186"/>
      <c r="AY73" s="2186"/>
      <c r="AZ73" s="2186"/>
      <c r="BA73" s="2186"/>
      <c r="BB73" s="2186"/>
      <c r="BC73" s="2186"/>
      <c r="BD73" s="2186"/>
      <c r="BE73" s="2186"/>
    </row>
    <row r="74" spans="1:57" ht="18" customHeight="1">
      <c r="A74" s="2186" t="s">
        <v>1069</v>
      </c>
      <c r="B74" s="2186"/>
      <c r="C74" s="2186"/>
      <c r="D74" s="2186"/>
      <c r="E74" s="2186"/>
      <c r="F74" s="2186"/>
      <c r="G74" s="2186"/>
      <c r="H74" s="2186"/>
      <c r="I74" s="2186"/>
      <c r="J74" s="2186"/>
      <c r="K74" s="2186"/>
      <c r="L74" s="2186"/>
      <c r="M74" s="2186"/>
      <c r="N74" s="2186"/>
      <c r="O74" s="2186"/>
      <c r="P74" s="2186"/>
      <c r="Q74" s="2186"/>
      <c r="R74" s="2186"/>
      <c r="S74" s="2186"/>
      <c r="T74" s="2186"/>
      <c r="U74" s="2186"/>
      <c r="V74" s="2186"/>
      <c r="W74" s="2186"/>
      <c r="X74" s="2186"/>
      <c r="Y74" s="2186"/>
      <c r="Z74" s="2186"/>
      <c r="AA74" s="2186"/>
      <c r="AB74" s="2186"/>
      <c r="AC74" s="2186"/>
      <c r="AD74" s="2186"/>
      <c r="AE74" s="2186"/>
      <c r="AF74" s="2186"/>
      <c r="AG74" s="2186"/>
      <c r="AH74" s="2186"/>
      <c r="AI74" s="2186"/>
      <c r="AJ74" s="2186"/>
      <c r="AK74" s="2186"/>
      <c r="AL74" s="2186"/>
      <c r="AM74" s="2186"/>
      <c r="AN74" s="2186"/>
      <c r="AO74" s="2186"/>
      <c r="AP74" s="2186"/>
      <c r="AQ74" s="2186"/>
      <c r="AR74" s="2186"/>
      <c r="AS74" s="2186"/>
      <c r="AT74" s="2186"/>
      <c r="AU74" s="2186"/>
      <c r="AV74" s="2186"/>
      <c r="AW74" s="2186"/>
      <c r="AX74" s="2186"/>
      <c r="AY74" s="2186"/>
      <c r="AZ74" s="2186"/>
      <c r="BA74" s="2186"/>
      <c r="BB74" s="2186"/>
      <c r="BC74" s="2186"/>
      <c r="BD74" s="2186"/>
      <c r="BE74" s="2186"/>
    </row>
    <row r="75" spans="1:57" ht="18" customHeight="1">
      <c r="A75" s="2186" t="s">
        <v>1070</v>
      </c>
      <c r="B75" s="2186"/>
      <c r="C75" s="2186"/>
      <c r="D75" s="2186"/>
      <c r="E75" s="2186"/>
      <c r="F75" s="2186"/>
      <c r="G75" s="2186"/>
      <c r="H75" s="2186"/>
      <c r="I75" s="2186"/>
      <c r="J75" s="2186"/>
      <c r="K75" s="2186"/>
      <c r="L75" s="2186"/>
      <c r="M75" s="2186"/>
      <c r="N75" s="2186"/>
      <c r="O75" s="2186"/>
      <c r="P75" s="2186"/>
      <c r="Q75" s="2186"/>
      <c r="R75" s="2186"/>
      <c r="S75" s="2186"/>
      <c r="T75" s="2186"/>
      <c r="U75" s="2186"/>
      <c r="V75" s="2186"/>
      <c r="W75" s="2186"/>
      <c r="X75" s="2186"/>
      <c r="Y75" s="2186"/>
      <c r="Z75" s="2186"/>
      <c r="AA75" s="2186"/>
      <c r="AB75" s="2186"/>
      <c r="AC75" s="2186"/>
      <c r="AD75" s="2186"/>
      <c r="AE75" s="2186"/>
      <c r="AF75" s="2186"/>
      <c r="AG75" s="2186"/>
      <c r="AH75" s="2186"/>
      <c r="AI75" s="2186"/>
      <c r="AJ75" s="2186"/>
      <c r="AK75" s="2186"/>
      <c r="AL75" s="2186"/>
      <c r="AM75" s="2186"/>
      <c r="AN75" s="2186"/>
      <c r="AO75" s="2186"/>
      <c r="AP75" s="2186"/>
      <c r="AQ75" s="2186"/>
      <c r="AR75" s="2186"/>
      <c r="AS75" s="2186"/>
      <c r="AT75" s="2186"/>
      <c r="AU75" s="2186"/>
      <c r="AV75" s="2186"/>
      <c r="AW75" s="2186"/>
      <c r="AX75" s="2186"/>
      <c r="AY75" s="2186"/>
      <c r="AZ75" s="2186"/>
      <c r="BA75" s="2186"/>
      <c r="BB75" s="2186"/>
      <c r="BC75" s="2186"/>
      <c r="BD75" s="2186"/>
      <c r="BE75" s="2186"/>
    </row>
    <row r="76" spans="1:57" ht="18" customHeight="1">
      <c r="A76" s="2189" t="s">
        <v>1071</v>
      </c>
      <c r="B76" s="2189"/>
      <c r="C76" s="2189"/>
      <c r="D76" s="2189"/>
      <c r="E76" s="2189"/>
      <c r="F76" s="2189"/>
      <c r="G76" s="2189"/>
      <c r="H76" s="2189"/>
      <c r="I76" s="2189"/>
      <c r="J76" s="2189"/>
      <c r="K76" s="2189"/>
      <c r="L76" s="2189"/>
      <c r="M76" s="2189"/>
      <c r="N76" s="2189"/>
      <c r="O76" s="2189"/>
      <c r="P76" s="2189"/>
      <c r="Q76" s="2189"/>
      <c r="R76" s="2189"/>
      <c r="S76" s="2189"/>
      <c r="T76" s="2189"/>
      <c r="U76" s="2189"/>
      <c r="V76" s="2189"/>
      <c r="W76" s="2189"/>
      <c r="X76" s="2189"/>
      <c r="Y76" s="2189"/>
      <c r="Z76" s="2189"/>
      <c r="AA76" s="2189"/>
      <c r="AB76" s="2189"/>
      <c r="AC76" s="2189"/>
      <c r="AD76" s="2189"/>
      <c r="AE76" s="2189"/>
      <c r="AF76" s="2189"/>
      <c r="AG76" s="2189"/>
      <c r="AH76" s="2189"/>
      <c r="AI76" s="2189"/>
      <c r="AJ76" s="2189"/>
      <c r="AK76" s="2189"/>
      <c r="AL76" s="2189"/>
      <c r="AM76" s="2189"/>
      <c r="AN76" s="2189"/>
      <c r="AO76" s="2189"/>
      <c r="AP76" s="2189"/>
      <c r="AQ76" s="2189"/>
      <c r="AR76" s="2189"/>
      <c r="AS76" s="2189"/>
      <c r="AT76" s="2189"/>
      <c r="AU76" s="2189"/>
      <c r="AV76" s="2189"/>
      <c r="AW76" s="2189"/>
      <c r="AX76" s="2189"/>
      <c r="AY76" s="2189"/>
      <c r="AZ76" s="2189"/>
      <c r="BA76" s="2189"/>
      <c r="BB76" s="2189"/>
      <c r="BC76" s="2189"/>
      <c r="BD76" s="2189"/>
      <c r="BE76" s="2189"/>
    </row>
    <row r="77" spans="1:57" ht="18" customHeight="1">
      <c r="A77" s="2189" t="s">
        <v>1072</v>
      </c>
      <c r="B77" s="2189"/>
      <c r="C77" s="2189"/>
      <c r="D77" s="2189"/>
      <c r="E77" s="2189"/>
      <c r="F77" s="2189"/>
      <c r="G77" s="2189"/>
      <c r="H77" s="2189"/>
      <c r="I77" s="2189"/>
      <c r="J77" s="2189"/>
      <c r="K77" s="2189"/>
      <c r="L77" s="2189"/>
      <c r="M77" s="2189"/>
      <c r="N77" s="2189"/>
      <c r="O77" s="2189"/>
      <c r="P77" s="2189"/>
      <c r="Q77" s="2189"/>
      <c r="R77" s="2189"/>
      <c r="S77" s="2189"/>
      <c r="T77" s="2189"/>
      <c r="U77" s="2189"/>
      <c r="V77" s="2189"/>
      <c r="W77" s="2189"/>
      <c r="X77" s="2189"/>
      <c r="Y77" s="2189"/>
      <c r="Z77" s="2189"/>
      <c r="AA77" s="2189"/>
      <c r="AB77" s="2189"/>
      <c r="AC77" s="2189"/>
      <c r="AD77" s="2189"/>
      <c r="AE77" s="2189"/>
      <c r="AF77" s="2189"/>
      <c r="AG77" s="2189"/>
      <c r="AH77" s="2189"/>
      <c r="AI77" s="2189"/>
      <c r="AJ77" s="2189"/>
      <c r="AK77" s="2189"/>
      <c r="AL77" s="2189"/>
      <c r="AM77" s="2189"/>
      <c r="AN77" s="2189"/>
      <c r="AO77" s="2189"/>
      <c r="AP77" s="2189"/>
      <c r="AQ77" s="2189"/>
      <c r="AR77" s="2189"/>
      <c r="AS77" s="2189"/>
      <c r="AT77" s="2189"/>
      <c r="AU77" s="2198" t="s">
        <v>1073</v>
      </c>
      <c r="AV77" s="2198"/>
      <c r="AW77" s="2198"/>
      <c r="AX77" s="2198"/>
      <c r="AY77" s="2198"/>
      <c r="AZ77" s="2198"/>
      <c r="BA77" s="2198"/>
      <c r="BB77" s="2198"/>
      <c r="BC77" s="2198"/>
      <c r="BD77" s="2198"/>
      <c r="BE77" s="2198"/>
    </row>
    <row r="78" spans="1:57" ht="18" customHeight="1">
      <c r="A78" s="313"/>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c r="AW78" s="313"/>
      <c r="AX78" s="313"/>
      <c r="AY78" s="313"/>
      <c r="AZ78" s="313"/>
      <c r="BA78" s="313"/>
      <c r="BB78" s="313"/>
      <c r="BC78" s="313"/>
      <c r="BD78" s="313"/>
      <c r="BE78" s="313"/>
    </row>
    <row r="79" spans="1:57" ht="18" customHeight="1">
      <c r="A79" s="2197" t="s">
        <v>384</v>
      </c>
      <c r="B79" s="2197"/>
      <c r="C79" s="2197"/>
      <c r="D79" s="2197"/>
      <c r="E79" s="2197"/>
      <c r="F79" s="2197"/>
      <c r="G79" s="2197"/>
      <c r="H79" s="2197"/>
      <c r="I79" s="2197"/>
      <c r="J79" s="2197"/>
      <c r="K79" s="2197"/>
      <c r="L79" s="2197"/>
      <c r="M79" s="2197"/>
      <c r="N79" s="2197"/>
      <c r="O79" s="2197"/>
      <c r="P79" s="2197"/>
      <c r="Q79" s="2197"/>
      <c r="R79" s="2197"/>
      <c r="S79" s="2197"/>
      <c r="T79" s="2197"/>
      <c r="U79" s="2197"/>
      <c r="V79" s="2197"/>
      <c r="W79" s="2197"/>
      <c r="X79" s="2197"/>
      <c r="Y79" s="2197"/>
      <c r="Z79" s="2197"/>
      <c r="AA79" s="2197"/>
      <c r="AB79" s="2197"/>
      <c r="AC79" s="2197"/>
      <c r="AD79" s="2197"/>
      <c r="AE79" s="2197"/>
      <c r="AF79" s="2197"/>
      <c r="AG79" s="2197" t="s">
        <v>507</v>
      </c>
      <c r="AH79" s="2197"/>
      <c r="AI79" s="2197"/>
      <c r="AJ79" s="2197"/>
      <c r="AK79" s="2197"/>
      <c r="AL79" s="2197"/>
      <c r="AM79" s="2197"/>
      <c r="AN79" s="2197"/>
      <c r="AO79" s="2197"/>
      <c r="AP79" s="2197"/>
      <c r="AQ79" s="2197"/>
      <c r="AR79" s="2197"/>
      <c r="AS79" s="2197"/>
      <c r="AT79" s="2197"/>
      <c r="AU79" s="2197"/>
      <c r="AV79" s="2197" t="s">
        <v>508</v>
      </c>
      <c r="AW79" s="2197"/>
      <c r="AX79" s="2197"/>
      <c r="AY79" s="2197"/>
      <c r="AZ79" s="2197"/>
      <c r="BA79" s="2197"/>
      <c r="BB79" s="2197"/>
      <c r="BC79" s="2197"/>
      <c r="BD79" s="2197"/>
      <c r="BE79" s="2197"/>
    </row>
    <row r="80" spans="1:57" ht="18" customHeight="1">
      <c r="A80" s="2193" t="s">
        <v>1074</v>
      </c>
      <c r="B80" s="2193"/>
      <c r="C80" s="2193"/>
      <c r="D80" s="2193"/>
      <c r="E80" s="2193"/>
      <c r="F80" s="2193"/>
      <c r="G80" s="2193"/>
      <c r="H80" s="2193"/>
      <c r="I80" s="2193"/>
      <c r="J80" s="2193"/>
      <c r="K80" s="2193"/>
      <c r="L80" s="2193"/>
      <c r="M80" s="2193"/>
      <c r="N80" s="2193"/>
      <c r="O80" s="2193"/>
      <c r="P80" s="2193"/>
      <c r="Q80" s="2193"/>
      <c r="R80" s="2193"/>
      <c r="S80" s="2193"/>
      <c r="T80" s="2193"/>
      <c r="U80" s="2193"/>
      <c r="V80" s="2193"/>
      <c r="W80" s="2193"/>
      <c r="X80" s="2193"/>
      <c r="Y80" s="2193"/>
      <c r="Z80" s="2193"/>
      <c r="AA80" s="2193"/>
      <c r="AB80" s="2193"/>
      <c r="AC80" s="2193"/>
      <c r="AD80" s="2193"/>
      <c r="AE80" s="2193"/>
      <c r="AF80" s="2193"/>
      <c r="AG80" s="2194"/>
      <c r="AH80" s="2194"/>
      <c r="AI80" s="2194"/>
      <c r="AJ80" s="2194"/>
      <c r="AK80" s="2194"/>
      <c r="AL80" s="2194"/>
      <c r="AM80" s="2194"/>
      <c r="AN80" s="2194"/>
      <c r="AO80" s="2194"/>
      <c r="AP80" s="2194"/>
      <c r="AQ80" s="2194"/>
      <c r="AR80" s="2194"/>
      <c r="AS80" s="2194"/>
      <c r="AT80" s="2194"/>
      <c r="AU80" s="2194"/>
      <c r="AV80" s="2194"/>
      <c r="AW80" s="2194"/>
      <c r="AX80" s="2194"/>
      <c r="AY80" s="2194"/>
      <c r="AZ80" s="2194"/>
      <c r="BA80" s="2194"/>
      <c r="BB80" s="2194"/>
      <c r="BC80" s="2194"/>
      <c r="BD80" s="2194"/>
      <c r="BE80" s="2194"/>
    </row>
    <row r="81" spans="1:57" ht="18" customHeight="1">
      <c r="A81" s="2193" t="s">
        <v>1075</v>
      </c>
      <c r="B81" s="2193"/>
      <c r="C81" s="2193"/>
      <c r="D81" s="2193"/>
      <c r="E81" s="2193"/>
      <c r="F81" s="2193"/>
      <c r="G81" s="2193"/>
      <c r="H81" s="2193"/>
      <c r="I81" s="2193"/>
      <c r="J81" s="2193"/>
      <c r="K81" s="2193"/>
      <c r="L81" s="2193"/>
      <c r="M81" s="2193"/>
      <c r="N81" s="2193"/>
      <c r="O81" s="2193"/>
      <c r="P81" s="2193"/>
      <c r="Q81" s="2193"/>
      <c r="R81" s="2193"/>
      <c r="S81" s="2193"/>
      <c r="T81" s="2193"/>
      <c r="U81" s="2193"/>
      <c r="V81" s="2193"/>
      <c r="W81" s="2193"/>
      <c r="X81" s="2193"/>
      <c r="Y81" s="2193"/>
      <c r="Z81" s="2193"/>
      <c r="AA81" s="2193"/>
      <c r="AB81" s="2193"/>
      <c r="AC81" s="2193"/>
      <c r="AD81" s="2193"/>
      <c r="AE81" s="2193"/>
      <c r="AF81" s="2193"/>
      <c r="AG81" s="2194"/>
      <c r="AH81" s="2194"/>
      <c r="AI81" s="2194"/>
      <c r="AJ81" s="2194"/>
      <c r="AK81" s="2194"/>
      <c r="AL81" s="2194"/>
      <c r="AM81" s="2194"/>
      <c r="AN81" s="2194"/>
      <c r="AO81" s="2194"/>
      <c r="AP81" s="2194"/>
      <c r="AQ81" s="2194"/>
      <c r="AR81" s="2194"/>
      <c r="AS81" s="2194"/>
      <c r="AT81" s="2194"/>
      <c r="AU81" s="2194"/>
      <c r="AV81" s="2194"/>
      <c r="AW81" s="2194"/>
      <c r="AX81" s="2194"/>
      <c r="AY81" s="2194"/>
      <c r="AZ81" s="2194"/>
      <c r="BA81" s="2194"/>
      <c r="BB81" s="2194"/>
      <c r="BC81" s="2194"/>
      <c r="BD81" s="2194"/>
      <c r="BE81" s="2194"/>
    </row>
    <row r="82" spans="1:57" ht="18" customHeight="1">
      <c r="A82" s="2195" t="s">
        <v>1076</v>
      </c>
      <c r="B82" s="2195"/>
      <c r="C82" s="2195"/>
      <c r="D82" s="2195"/>
      <c r="E82" s="2195"/>
      <c r="F82" s="2195"/>
      <c r="G82" s="2195"/>
      <c r="H82" s="2195"/>
      <c r="I82" s="2195"/>
      <c r="J82" s="2195"/>
      <c r="K82" s="2195"/>
      <c r="L82" s="2195"/>
      <c r="M82" s="2195"/>
      <c r="N82" s="2195"/>
      <c r="O82" s="2195"/>
      <c r="P82" s="2195"/>
      <c r="Q82" s="2195"/>
      <c r="R82" s="2195"/>
      <c r="S82" s="2195"/>
      <c r="T82" s="2195"/>
      <c r="U82" s="2195"/>
      <c r="V82" s="2195"/>
      <c r="W82" s="2195"/>
      <c r="X82" s="2195"/>
      <c r="Y82" s="2195"/>
      <c r="Z82" s="2195"/>
      <c r="AA82" s="2195"/>
      <c r="AB82" s="2195"/>
      <c r="AC82" s="2195"/>
      <c r="AD82" s="2195"/>
      <c r="AE82" s="2195"/>
      <c r="AF82" s="2195"/>
      <c r="AG82" s="2196">
        <v>0</v>
      </c>
      <c r="AH82" s="2196"/>
      <c r="AI82" s="2196"/>
      <c r="AJ82" s="2196"/>
      <c r="AK82" s="2196"/>
      <c r="AL82" s="2196"/>
      <c r="AM82" s="2196"/>
      <c r="AN82" s="2196"/>
      <c r="AO82" s="2196"/>
      <c r="AP82" s="2196"/>
      <c r="AQ82" s="2196"/>
      <c r="AR82" s="2196"/>
      <c r="AS82" s="2196"/>
      <c r="AT82" s="2196"/>
      <c r="AU82" s="2196"/>
      <c r="AV82" s="2196">
        <v>0</v>
      </c>
      <c r="AW82" s="2196"/>
      <c r="AX82" s="2196"/>
      <c r="AY82" s="2196"/>
      <c r="AZ82" s="2196"/>
      <c r="BA82" s="2196"/>
      <c r="BB82" s="2196"/>
      <c r="BC82" s="2196"/>
      <c r="BD82" s="2196"/>
      <c r="BE82" s="2196"/>
    </row>
    <row r="83" spans="1:57" ht="18" customHeight="1">
      <c r="A83" s="2199" t="s">
        <v>124</v>
      </c>
      <c r="B83" s="2199"/>
      <c r="C83" s="2199"/>
      <c r="D83" s="2199"/>
      <c r="E83" s="2199"/>
      <c r="F83" s="2199"/>
      <c r="G83" s="2199"/>
      <c r="H83" s="2199"/>
      <c r="I83" s="2199"/>
      <c r="J83" s="2199"/>
      <c r="K83" s="2199"/>
      <c r="L83" s="2199"/>
      <c r="M83" s="2199"/>
      <c r="N83" s="2199"/>
      <c r="O83" s="2199"/>
      <c r="P83" s="2199"/>
      <c r="Q83" s="2199"/>
      <c r="R83" s="2199"/>
      <c r="S83" s="2199"/>
      <c r="T83" s="2199"/>
      <c r="U83" s="2199"/>
      <c r="V83" s="2199"/>
      <c r="W83" s="2199"/>
      <c r="X83" s="2199"/>
      <c r="Y83" s="2199"/>
      <c r="Z83" s="2199"/>
      <c r="AA83" s="2199"/>
      <c r="AB83" s="2199"/>
      <c r="AC83" s="2199"/>
      <c r="AD83" s="2199"/>
      <c r="AE83" s="2199"/>
      <c r="AF83" s="2199"/>
      <c r="AG83" s="2200"/>
      <c r="AH83" s="2200"/>
      <c r="AI83" s="2200"/>
      <c r="AJ83" s="2200"/>
      <c r="AK83" s="2200"/>
      <c r="AL83" s="2200"/>
      <c r="AM83" s="2200"/>
      <c r="AN83" s="2200"/>
      <c r="AO83" s="2200"/>
      <c r="AP83" s="2200"/>
      <c r="AQ83" s="2200"/>
      <c r="AR83" s="2200"/>
      <c r="AS83" s="2200"/>
      <c r="AT83" s="2200"/>
      <c r="AU83" s="2200"/>
      <c r="AV83" s="2200"/>
      <c r="AW83" s="2200"/>
      <c r="AX83" s="2200"/>
      <c r="AY83" s="2200"/>
      <c r="AZ83" s="2200"/>
      <c r="BA83" s="2200"/>
      <c r="BB83" s="2200"/>
      <c r="BC83" s="2200"/>
      <c r="BD83" s="2200"/>
      <c r="BE83" s="2200"/>
    </row>
    <row r="84" spans="1:57" ht="18" customHeight="1">
      <c r="A84" s="314"/>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row>
    <row r="85" spans="1:57" ht="18" customHeight="1">
      <c r="A85" s="2201" t="s">
        <v>1077</v>
      </c>
      <c r="B85" s="2201"/>
      <c r="C85" s="2201"/>
      <c r="D85" s="2201"/>
      <c r="E85" s="2201"/>
      <c r="F85" s="2201"/>
      <c r="G85" s="2201"/>
      <c r="H85" s="2201"/>
      <c r="I85" s="2201"/>
      <c r="J85" s="2201"/>
      <c r="K85" s="2201"/>
      <c r="L85" s="2201"/>
      <c r="M85" s="2201"/>
      <c r="N85" s="2201"/>
      <c r="O85" s="2201"/>
      <c r="P85" s="2201"/>
      <c r="Q85" s="2201"/>
      <c r="R85" s="2201"/>
      <c r="S85" s="2201"/>
      <c r="T85" s="2201"/>
      <c r="U85" s="2201"/>
      <c r="V85" s="2201"/>
      <c r="W85" s="2201"/>
      <c r="X85" s="2201"/>
      <c r="Y85" s="2201"/>
      <c r="Z85" s="2201"/>
      <c r="AA85" s="2201"/>
      <c r="AB85" s="2201"/>
      <c r="AC85" s="2201"/>
      <c r="AD85" s="2201"/>
      <c r="AE85" s="2201"/>
      <c r="AF85" s="2201"/>
      <c r="AG85" s="2201"/>
      <c r="AH85" s="2201"/>
      <c r="AI85" s="2201"/>
      <c r="AJ85" s="2201"/>
      <c r="AK85" s="2201"/>
      <c r="AL85" s="2201"/>
      <c r="AM85" s="2201"/>
      <c r="AN85" s="2201"/>
      <c r="AO85" s="2201"/>
      <c r="AP85" s="2201"/>
      <c r="AQ85" s="2201"/>
      <c r="AR85" s="2201"/>
      <c r="AS85" s="2201"/>
      <c r="AT85" s="2201"/>
      <c r="AU85" s="2201"/>
      <c r="AV85" s="2201"/>
      <c r="AW85" s="2201"/>
      <c r="AX85" s="2201"/>
      <c r="AY85" s="2201"/>
      <c r="AZ85" s="2201"/>
      <c r="BA85" s="2201"/>
      <c r="BB85" s="2201"/>
      <c r="BC85" s="2201"/>
      <c r="BD85" s="2201"/>
      <c r="BE85" s="2201"/>
    </row>
    <row r="86" spans="1:57" ht="18" customHeight="1">
      <c r="A86" s="2201" t="s">
        <v>1078</v>
      </c>
      <c r="B86" s="2201"/>
      <c r="C86" s="2201"/>
      <c r="D86" s="2201"/>
      <c r="E86" s="2201"/>
      <c r="F86" s="2201"/>
      <c r="G86" s="2201"/>
      <c r="H86" s="2201"/>
      <c r="I86" s="2201"/>
      <c r="J86" s="2201"/>
      <c r="K86" s="2201"/>
      <c r="L86" s="2201"/>
      <c r="M86" s="2201"/>
      <c r="N86" s="2201"/>
      <c r="O86" s="2201"/>
      <c r="P86" s="2201"/>
      <c r="Q86" s="2201"/>
      <c r="R86" s="2201"/>
      <c r="S86" s="2201"/>
      <c r="T86" s="2201"/>
      <c r="U86" s="2201"/>
      <c r="V86" s="2201"/>
      <c r="W86" s="2201"/>
      <c r="X86" s="2201"/>
      <c r="Y86" s="2201"/>
      <c r="Z86" s="2201"/>
      <c r="AA86" s="2201"/>
      <c r="AB86" s="2201"/>
      <c r="AC86" s="2201"/>
      <c r="AD86" s="2201"/>
      <c r="AE86" s="2201"/>
      <c r="AF86" s="2201"/>
      <c r="AG86" s="2201"/>
      <c r="AH86" s="2201"/>
      <c r="AI86" s="2201"/>
      <c r="AJ86" s="2201"/>
      <c r="AK86" s="2201"/>
      <c r="AL86" s="2201"/>
      <c r="AM86" s="2201"/>
      <c r="AN86" s="2201"/>
      <c r="AO86" s="2201"/>
      <c r="AP86" s="2201"/>
      <c r="AQ86" s="2201"/>
      <c r="AR86" s="2201"/>
      <c r="AS86" s="2201"/>
      <c r="AT86" s="2201"/>
      <c r="AU86" s="2201"/>
      <c r="AV86" s="2201"/>
      <c r="AW86" s="2201"/>
      <c r="AX86" s="2201"/>
      <c r="AY86" s="2201"/>
      <c r="AZ86" s="2201"/>
      <c r="BA86" s="2201"/>
      <c r="BB86" s="2201"/>
      <c r="BC86" s="2201"/>
      <c r="BD86" s="2201"/>
      <c r="BE86" s="2201"/>
    </row>
    <row r="87" spans="1:57" ht="18" customHeight="1">
      <c r="A87" s="313"/>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c r="AP87" s="313"/>
      <c r="AQ87" s="313"/>
      <c r="AR87" s="313"/>
      <c r="AS87" s="313"/>
      <c r="AT87" s="313"/>
      <c r="AU87" s="313"/>
      <c r="AV87" s="313"/>
      <c r="AW87" s="313"/>
      <c r="AX87" s="313"/>
      <c r="AY87" s="313"/>
      <c r="AZ87" s="313"/>
      <c r="BA87" s="313"/>
      <c r="BB87" s="313"/>
      <c r="BC87" s="313"/>
      <c r="BD87" s="313"/>
      <c r="BE87" s="313"/>
    </row>
    <row r="88" spans="1:57" ht="18" customHeight="1">
      <c r="A88" s="2197" t="s">
        <v>384</v>
      </c>
      <c r="B88" s="2197"/>
      <c r="C88" s="2197"/>
      <c r="D88" s="2197"/>
      <c r="E88" s="2197"/>
      <c r="F88" s="2202" t="s">
        <v>507</v>
      </c>
      <c r="G88" s="2202"/>
      <c r="H88" s="2202"/>
      <c r="I88" s="2202"/>
      <c r="J88" s="2202"/>
      <c r="K88" s="2202"/>
      <c r="L88" s="2202"/>
      <c r="M88" s="2202"/>
      <c r="N88" s="2202"/>
      <c r="O88" s="2202"/>
      <c r="P88" s="2202"/>
      <c r="Q88" s="2202"/>
      <c r="R88" s="2202"/>
      <c r="S88" s="2202"/>
      <c r="T88" s="2202"/>
      <c r="U88" s="2202"/>
      <c r="V88" s="2202"/>
      <c r="W88" s="2202"/>
      <c r="X88" s="2202"/>
      <c r="Y88" s="2202"/>
      <c r="Z88" s="2202"/>
      <c r="AA88" s="2202"/>
      <c r="AB88" s="2202"/>
      <c r="AC88" s="2202"/>
      <c r="AD88" s="2202"/>
      <c r="AE88" s="2202"/>
      <c r="AF88" s="2202" t="s">
        <v>508</v>
      </c>
      <c r="AG88" s="2202"/>
      <c r="AH88" s="2202"/>
      <c r="AI88" s="2202"/>
      <c r="AJ88" s="2202"/>
      <c r="AK88" s="2202"/>
      <c r="AL88" s="2202"/>
      <c r="AM88" s="2202"/>
      <c r="AN88" s="2202"/>
      <c r="AO88" s="2202"/>
      <c r="AP88" s="2202"/>
      <c r="AQ88" s="2202"/>
      <c r="AR88" s="2202"/>
      <c r="AS88" s="2202"/>
      <c r="AT88" s="2202"/>
      <c r="AU88" s="2202"/>
      <c r="AV88" s="2202"/>
      <c r="AW88" s="2202"/>
      <c r="AX88" s="2202"/>
      <c r="AY88" s="2202"/>
      <c r="AZ88" s="2202"/>
      <c r="BA88" s="2202"/>
      <c r="BB88" s="2202"/>
      <c r="BC88" s="2202"/>
      <c r="BD88" s="2202"/>
      <c r="BE88" s="2202"/>
    </row>
    <row r="89" spans="1:57" ht="18" customHeight="1">
      <c r="A89" s="2197"/>
      <c r="B89" s="2197"/>
      <c r="C89" s="2197"/>
      <c r="D89" s="2197"/>
      <c r="E89" s="2197"/>
      <c r="F89" s="2197" t="s">
        <v>1079</v>
      </c>
      <c r="G89" s="2197"/>
      <c r="H89" s="2197"/>
      <c r="I89" s="2197"/>
      <c r="J89" s="2197"/>
      <c r="K89" s="2197"/>
      <c r="L89" s="2197"/>
      <c r="M89" s="2197"/>
      <c r="N89" s="2197" t="s">
        <v>1080</v>
      </c>
      <c r="O89" s="2197"/>
      <c r="P89" s="2197"/>
      <c r="Q89" s="2197"/>
      <c r="R89" s="2197"/>
      <c r="S89" s="2197"/>
      <c r="T89" s="2197"/>
      <c r="U89" s="2197"/>
      <c r="V89" s="2197"/>
      <c r="W89" s="2197" t="s">
        <v>1081</v>
      </c>
      <c r="X89" s="2197"/>
      <c r="Y89" s="2197"/>
      <c r="Z89" s="2197"/>
      <c r="AA89" s="2197"/>
      <c r="AB89" s="2197"/>
      <c r="AC89" s="2197"/>
      <c r="AD89" s="2197"/>
      <c r="AE89" s="2197"/>
      <c r="AF89" s="2197" t="s">
        <v>1079</v>
      </c>
      <c r="AG89" s="2197"/>
      <c r="AH89" s="2197"/>
      <c r="AI89" s="2197"/>
      <c r="AJ89" s="2197"/>
      <c r="AK89" s="2197"/>
      <c r="AL89" s="2197"/>
      <c r="AM89" s="2197"/>
      <c r="AN89" s="2197"/>
      <c r="AO89" s="2197" t="s">
        <v>1080</v>
      </c>
      <c r="AP89" s="2197"/>
      <c r="AQ89" s="2197"/>
      <c r="AR89" s="2197"/>
      <c r="AS89" s="2197"/>
      <c r="AT89" s="2197"/>
      <c r="AU89" s="2197"/>
      <c r="AV89" s="2197"/>
      <c r="AW89" s="2197"/>
      <c r="AX89" s="2197"/>
      <c r="AY89" s="2197"/>
      <c r="AZ89" s="2197"/>
      <c r="BA89" s="2197"/>
      <c r="BB89" s="2197" t="s">
        <v>1081</v>
      </c>
      <c r="BC89" s="2197"/>
      <c r="BD89" s="2197"/>
      <c r="BE89" s="2197"/>
    </row>
    <row r="90" spans="1:57" ht="18" customHeight="1">
      <c r="A90" s="2193" t="s">
        <v>1082</v>
      </c>
      <c r="B90" s="2193"/>
      <c r="C90" s="2193"/>
      <c r="D90" s="2193"/>
      <c r="E90" s="2193"/>
      <c r="F90" s="2194">
        <v>0</v>
      </c>
      <c r="G90" s="2194"/>
      <c r="H90" s="2194"/>
      <c r="I90" s="2194"/>
      <c r="J90" s="2194"/>
      <c r="K90" s="2194"/>
      <c r="L90" s="2194"/>
      <c r="M90" s="2194"/>
      <c r="N90" s="2194">
        <v>0</v>
      </c>
      <c r="O90" s="2194"/>
      <c r="P90" s="2194"/>
      <c r="Q90" s="2194"/>
      <c r="R90" s="2194"/>
      <c r="S90" s="2194"/>
      <c r="T90" s="2194"/>
      <c r="U90" s="2194"/>
      <c r="V90" s="2194"/>
      <c r="W90" s="2194">
        <v>0</v>
      </c>
      <c r="X90" s="2194"/>
      <c r="Y90" s="2194"/>
      <c r="Z90" s="2194"/>
      <c r="AA90" s="2194"/>
      <c r="AB90" s="2194"/>
      <c r="AC90" s="2194"/>
      <c r="AD90" s="2194"/>
      <c r="AE90" s="2194"/>
      <c r="AF90" s="2194">
        <v>0</v>
      </c>
      <c r="AG90" s="2194"/>
      <c r="AH90" s="2194"/>
      <c r="AI90" s="2194"/>
      <c r="AJ90" s="2194"/>
      <c r="AK90" s="2194"/>
      <c r="AL90" s="2194"/>
      <c r="AM90" s="2194"/>
      <c r="AN90" s="2194"/>
      <c r="AO90" s="2194">
        <v>0</v>
      </c>
      <c r="AP90" s="2194"/>
      <c r="AQ90" s="2194"/>
      <c r="AR90" s="2194"/>
      <c r="AS90" s="2194"/>
      <c r="AT90" s="2194"/>
      <c r="AU90" s="2194"/>
      <c r="AV90" s="2194"/>
      <c r="AW90" s="2194"/>
      <c r="AX90" s="2194"/>
      <c r="AY90" s="2194"/>
      <c r="AZ90" s="2194"/>
      <c r="BA90" s="2194"/>
      <c r="BB90" s="2194">
        <v>0</v>
      </c>
      <c r="BC90" s="2194"/>
      <c r="BD90" s="2194"/>
      <c r="BE90" s="2194"/>
    </row>
    <row r="91" spans="1:57" ht="18" customHeight="1">
      <c r="A91" s="2193" t="s">
        <v>1083</v>
      </c>
      <c r="B91" s="2193"/>
      <c r="C91" s="2193"/>
      <c r="D91" s="2193"/>
      <c r="E91" s="2193"/>
      <c r="F91" s="2194">
        <v>0</v>
      </c>
      <c r="G91" s="2194"/>
      <c r="H91" s="2194"/>
      <c r="I91" s="2194"/>
      <c r="J91" s="2194"/>
      <c r="K91" s="2194"/>
      <c r="L91" s="2194"/>
      <c r="M91" s="2194"/>
      <c r="N91" s="2194">
        <v>0</v>
      </c>
      <c r="O91" s="2194"/>
      <c r="P91" s="2194"/>
      <c r="Q91" s="2194"/>
      <c r="R91" s="2194"/>
      <c r="S91" s="2194"/>
      <c r="T91" s="2194"/>
      <c r="U91" s="2194"/>
      <c r="V91" s="2194"/>
      <c r="W91" s="2194">
        <v>0</v>
      </c>
      <c r="X91" s="2194"/>
      <c r="Y91" s="2194"/>
      <c r="Z91" s="2194"/>
      <c r="AA91" s="2194"/>
      <c r="AB91" s="2194"/>
      <c r="AC91" s="2194"/>
      <c r="AD91" s="2194"/>
      <c r="AE91" s="2194"/>
      <c r="AF91" s="2194">
        <v>0</v>
      </c>
      <c r="AG91" s="2194"/>
      <c r="AH91" s="2194"/>
      <c r="AI91" s="2194"/>
      <c r="AJ91" s="2194"/>
      <c r="AK91" s="2194"/>
      <c r="AL91" s="2194"/>
      <c r="AM91" s="2194"/>
      <c r="AN91" s="2194"/>
      <c r="AO91" s="2194">
        <v>0</v>
      </c>
      <c r="AP91" s="2194"/>
      <c r="AQ91" s="2194"/>
      <c r="AR91" s="2194"/>
      <c r="AS91" s="2194"/>
      <c r="AT91" s="2194"/>
      <c r="AU91" s="2194"/>
      <c r="AV91" s="2194"/>
      <c r="AW91" s="2194"/>
      <c r="AX91" s="2194"/>
      <c r="AY91" s="2194"/>
      <c r="AZ91" s="2194"/>
      <c r="BA91" s="2194"/>
      <c r="BB91" s="2194">
        <v>0</v>
      </c>
      <c r="BC91" s="2194"/>
      <c r="BD91" s="2194"/>
      <c r="BE91" s="2194"/>
    </row>
    <row r="92" spans="1:57" ht="18" customHeight="1">
      <c r="A92" s="2195" t="s">
        <v>1084</v>
      </c>
      <c r="B92" s="2195"/>
      <c r="C92" s="2195"/>
      <c r="D92" s="2195"/>
      <c r="E92" s="2195"/>
      <c r="F92" s="2196">
        <v>0</v>
      </c>
      <c r="G92" s="2196"/>
      <c r="H92" s="2196"/>
      <c r="I92" s="2196"/>
      <c r="J92" s="2196"/>
      <c r="K92" s="2196"/>
      <c r="L92" s="2196"/>
      <c r="M92" s="2196"/>
      <c r="N92" s="2196">
        <v>0</v>
      </c>
      <c r="O92" s="2196"/>
      <c r="P92" s="2196"/>
      <c r="Q92" s="2196"/>
      <c r="R92" s="2196"/>
      <c r="S92" s="2196"/>
      <c r="T92" s="2196"/>
      <c r="U92" s="2196"/>
      <c r="V92" s="2196"/>
      <c r="W92" s="2196">
        <v>0</v>
      </c>
      <c r="X92" s="2196"/>
      <c r="Y92" s="2196"/>
      <c r="Z92" s="2196"/>
      <c r="AA92" s="2196"/>
      <c r="AB92" s="2196"/>
      <c r="AC92" s="2196"/>
      <c r="AD92" s="2196"/>
      <c r="AE92" s="2196"/>
      <c r="AF92" s="2196">
        <v>0</v>
      </c>
      <c r="AG92" s="2196"/>
      <c r="AH92" s="2196"/>
      <c r="AI92" s="2196"/>
      <c r="AJ92" s="2196"/>
      <c r="AK92" s="2196"/>
      <c r="AL92" s="2196"/>
      <c r="AM92" s="2196"/>
      <c r="AN92" s="2196"/>
      <c r="AO92" s="2196">
        <v>0</v>
      </c>
      <c r="AP92" s="2196"/>
      <c r="AQ92" s="2196"/>
      <c r="AR92" s="2196"/>
      <c r="AS92" s="2196"/>
      <c r="AT92" s="2196"/>
      <c r="AU92" s="2196"/>
      <c r="AV92" s="2196"/>
      <c r="AW92" s="2196"/>
      <c r="AX92" s="2196"/>
      <c r="AY92" s="2196"/>
      <c r="AZ92" s="2196"/>
      <c r="BA92" s="2196"/>
      <c r="BB92" s="2196">
        <v>0</v>
      </c>
      <c r="BC92" s="2196"/>
      <c r="BD92" s="2196"/>
      <c r="BE92" s="2196"/>
    </row>
    <row r="93" spans="1:57" ht="18" customHeight="1">
      <c r="A93" s="314"/>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314"/>
      <c r="AV93" s="314"/>
      <c r="AW93" s="314"/>
      <c r="AX93" s="314"/>
      <c r="AY93" s="314"/>
      <c r="AZ93" s="314"/>
      <c r="BA93" s="314"/>
      <c r="BB93" s="314"/>
      <c r="BC93" s="314"/>
      <c r="BD93" s="314"/>
      <c r="BE93" s="314"/>
    </row>
    <row r="94" spans="1:57" ht="18" customHeight="1">
      <c r="A94" s="2186" t="s">
        <v>1085</v>
      </c>
      <c r="B94" s="2186"/>
      <c r="C94" s="2186"/>
      <c r="D94" s="2186"/>
      <c r="E94" s="2186"/>
      <c r="F94" s="2186"/>
      <c r="G94" s="2186"/>
      <c r="H94" s="2186"/>
      <c r="I94" s="2186"/>
      <c r="J94" s="2186"/>
      <c r="K94" s="2186"/>
      <c r="L94" s="2186"/>
      <c r="M94" s="2186"/>
      <c r="N94" s="2186"/>
      <c r="O94" s="2186"/>
      <c r="P94" s="2186"/>
      <c r="Q94" s="2186"/>
      <c r="R94" s="2186"/>
      <c r="S94" s="2186"/>
      <c r="T94" s="2186"/>
      <c r="U94" s="2186"/>
      <c r="V94" s="2186"/>
      <c r="W94" s="2186"/>
      <c r="X94" s="2186"/>
      <c r="Y94" s="2186"/>
      <c r="Z94" s="2186"/>
      <c r="AA94" s="2186"/>
      <c r="AB94" s="2186"/>
      <c r="AC94" s="2186"/>
      <c r="AD94" s="2186"/>
      <c r="AE94" s="2186"/>
      <c r="AF94" s="2186"/>
      <c r="AG94" s="2186"/>
      <c r="AH94" s="2186"/>
      <c r="AI94" s="2186"/>
      <c r="AJ94" s="2186"/>
      <c r="AK94" s="2186"/>
      <c r="AL94" s="2186"/>
      <c r="AM94" s="2186"/>
      <c r="AN94" s="2186"/>
      <c r="AO94" s="2186"/>
      <c r="AP94" s="2186"/>
      <c r="AQ94" s="2186"/>
      <c r="AR94" s="2186"/>
      <c r="AS94" s="2186"/>
      <c r="AT94" s="2186"/>
      <c r="AU94" s="2186"/>
      <c r="AV94" s="2186"/>
      <c r="AW94" s="2186"/>
      <c r="AX94" s="2186"/>
      <c r="AY94" s="2186"/>
      <c r="AZ94" s="2186"/>
      <c r="BA94" s="2186"/>
      <c r="BB94" s="2186"/>
      <c r="BC94" s="2186"/>
      <c r="BD94" s="2186"/>
      <c r="BE94" s="2186"/>
    </row>
    <row r="95" spans="1:57" ht="18" customHeight="1">
      <c r="A95" s="2186" t="s">
        <v>1086</v>
      </c>
      <c r="B95" s="2186"/>
      <c r="C95" s="2186"/>
      <c r="D95" s="2186"/>
      <c r="E95" s="2186"/>
      <c r="F95" s="2186"/>
      <c r="G95" s="2186"/>
      <c r="H95" s="2186"/>
      <c r="I95" s="2186"/>
      <c r="J95" s="2186"/>
      <c r="K95" s="2186"/>
      <c r="L95" s="2186"/>
      <c r="M95" s="2186"/>
      <c r="N95" s="2186"/>
      <c r="O95" s="2186"/>
      <c r="P95" s="2186"/>
      <c r="Q95" s="2186"/>
      <c r="R95" s="2186"/>
      <c r="S95" s="2186"/>
      <c r="T95" s="2186"/>
      <c r="U95" s="2186"/>
      <c r="V95" s="2186"/>
      <c r="W95" s="2186"/>
      <c r="X95" s="2186"/>
      <c r="Y95" s="2186"/>
      <c r="Z95" s="2186"/>
      <c r="AA95" s="2186"/>
      <c r="AB95" s="2186"/>
      <c r="AC95" s="2186"/>
      <c r="AD95" s="2186"/>
      <c r="AE95" s="2186"/>
      <c r="AF95" s="2186"/>
      <c r="AG95" s="2186"/>
      <c r="AH95" s="2186"/>
      <c r="AI95" s="2186"/>
      <c r="AJ95" s="2186"/>
      <c r="AK95" s="2186"/>
      <c r="AL95" s="2186"/>
      <c r="AM95" s="2186"/>
      <c r="AN95" s="2186"/>
      <c r="AO95" s="2186"/>
      <c r="AP95" s="2186"/>
      <c r="AQ95" s="2186"/>
      <c r="AR95" s="2186"/>
      <c r="AS95" s="2186"/>
      <c r="AT95" s="2186"/>
      <c r="AU95" s="2186"/>
      <c r="AV95" s="2186"/>
      <c r="AW95" s="2186"/>
      <c r="AX95" s="2186"/>
      <c r="AY95" s="2186"/>
      <c r="AZ95" s="2186"/>
      <c r="BA95" s="2186"/>
      <c r="BB95" s="2186"/>
      <c r="BC95" s="2186"/>
      <c r="BD95" s="2186"/>
      <c r="BE95" s="2186"/>
    </row>
    <row r="96" spans="1:57" ht="18" customHeight="1">
      <c r="A96" s="2186" t="s">
        <v>1087</v>
      </c>
      <c r="B96" s="2186"/>
      <c r="C96" s="2186"/>
      <c r="D96" s="2186"/>
      <c r="E96" s="2186"/>
      <c r="F96" s="2186"/>
      <c r="G96" s="2186"/>
      <c r="H96" s="2186"/>
      <c r="I96" s="2186"/>
      <c r="J96" s="2186"/>
      <c r="K96" s="2186"/>
      <c r="L96" s="2186"/>
      <c r="M96" s="2186"/>
      <c r="N96" s="2186"/>
      <c r="O96" s="2186"/>
      <c r="P96" s="2186"/>
      <c r="Q96" s="2186"/>
      <c r="R96" s="2186"/>
      <c r="S96" s="2186"/>
      <c r="T96" s="2186"/>
      <c r="U96" s="2186"/>
      <c r="V96" s="2186"/>
      <c r="W96" s="2186"/>
      <c r="X96" s="2186"/>
      <c r="Y96" s="2186"/>
      <c r="Z96" s="2186"/>
      <c r="AA96" s="2186"/>
      <c r="AB96" s="2186"/>
      <c r="AC96" s="2186"/>
      <c r="AD96" s="2186"/>
      <c r="AE96" s="2186"/>
      <c r="AF96" s="2186"/>
      <c r="AG96" s="2186"/>
      <c r="AH96" s="2186"/>
      <c r="AI96" s="2186"/>
      <c r="AJ96" s="2186"/>
      <c r="AK96" s="2186"/>
      <c r="AL96" s="2186"/>
      <c r="AM96" s="2186"/>
      <c r="AN96" s="2186"/>
      <c r="AO96" s="2186"/>
      <c r="AP96" s="2186"/>
      <c r="AQ96" s="2186"/>
      <c r="AR96" s="2186"/>
      <c r="AS96" s="2186"/>
      <c r="AT96" s="2186"/>
      <c r="AU96" s="2186"/>
      <c r="AV96" s="2186"/>
      <c r="AW96" s="2186"/>
      <c r="AX96" s="2186"/>
      <c r="AY96" s="2186"/>
      <c r="AZ96" s="2186"/>
      <c r="BA96" s="2186"/>
      <c r="BB96" s="2186"/>
      <c r="BC96" s="2186"/>
      <c r="BD96" s="2186"/>
      <c r="BE96" s="2186"/>
    </row>
    <row r="98" spans="1:57" ht="18" customHeight="1">
      <c r="A98" s="2201" t="s">
        <v>518</v>
      </c>
      <c r="B98" s="2201"/>
      <c r="C98" s="2201"/>
      <c r="D98" s="2201"/>
      <c r="E98" s="2201"/>
      <c r="F98" s="2201"/>
      <c r="G98" s="2201"/>
      <c r="H98" s="2201"/>
      <c r="I98" s="2201"/>
      <c r="J98" s="2201"/>
      <c r="K98" s="2201"/>
      <c r="L98" s="2201"/>
      <c r="M98" s="2201"/>
      <c r="N98" s="2201"/>
      <c r="O98" s="2201"/>
      <c r="P98" s="2201"/>
      <c r="Q98" s="2201"/>
      <c r="R98" s="2201"/>
      <c r="S98" s="2201"/>
      <c r="T98" s="2201"/>
      <c r="U98" s="2201"/>
      <c r="V98" s="2201"/>
      <c r="W98" s="2201"/>
      <c r="X98" s="2201"/>
      <c r="Y98" s="2201"/>
      <c r="Z98" s="2201"/>
      <c r="AA98" s="2201"/>
      <c r="AB98" s="2201"/>
      <c r="AC98" s="2201"/>
      <c r="AD98" s="2201"/>
      <c r="AE98" s="2201"/>
      <c r="AF98" s="2201"/>
      <c r="AG98" s="2201"/>
      <c r="AH98" s="2201"/>
      <c r="AI98" s="2201"/>
      <c r="AJ98" s="2201"/>
      <c r="AK98" s="2201"/>
      <c r="AL98" s="2201"/>
      <c r="AM98" s="2201"/>
      <c r="AN98" s="2201"/>
      <c r="AO98" s="2201"/>
      <c r="AP98" s="2201"/>
      <c r="AQ98" s="2201"/>
      <c r="AR98" s="2201"/>
      <c r="AS98" s="2201"/>
      <c r="AT98" s="2201"/>
      <c r="AU98" s="2201"/>
      <c r="AV98" s="2201"/>
      <c r="AW98" s="2201"/>
      <c r="AX98" s="2201"/>
      <c r="AY98" s="2201"/>
      <c r="AZ98" s="2201"/>
      <c r="BA98" s="2201"/>
      <c r="BB98" s="2201"/>
      <c r="BC98" s="2201"/>
      <c r="BD98" s="2201"/>
      <c r="BE98" s="2201"/>
    </row>
    <row r="99" spans="1:57" ht="18" customHeight="1">
      <c r="A99" s="313"/>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313"/>
      <c r="AO99" s="313"/>
      <c r="AP99" s="313"/>
      <c r="AQ99" s="313"/>
      <c r="AR99" s="313"/>
      <c r="AS99" s="313"/>
      <c r="AT99" s="313"/>
      <c r="AU99" s="313"/>
      <c r="AV99" s="313"/>
      <c r="AW99" s="313"/>
      <c r="AX99" s="313"/>
      <c r="AY99" s="313"/>
      <c r="AZ99" s="313"/>
      <c r="BA99" s="313"/>
      <c r="BB99" s="313"/>
      <c r="BC99" s="313"/>
      <c r="BD99" s="313"/>
      <c r="BE99" s="313"/>
    </row>
    <row r="100" spans="1:57" ht="18" customHeight="1">
      <c r="A100" s="2197" t="s">
        <v>384</v>
      </c>
      <c r="B100" s="2197"/>
      <c r="C100" s="2197"/>
      <c r="D100" s="2197"/>
      <c r="E100" s="2197"/>
      <c r="F100" s="2197"/>
      <c r="G100" s="2197"/>
      <c r="H100" s="2197"/>
      <c r="I100" s="2197"/>
      <c r="J100" s="2197"/>
      <c r="K100" s="2197"/>
      <c r="L100" s="2197"/>
      <c r="M100" s="2197"/>
      <c r="N100" s="2197"/>
      <c r="O100" s="2197"/>
      <c r="P100" s="2197"/>
      <c r="Q100" s="2202" t="s">
        <v>507</v>
      </c>
      <c r="R100" s="2202"/>
      <c r="S100" s="2202"/>
      <c r="T100" s="2202"/>
      <c r="U100" s="2202"/>
      <c r="V100" s="2202"/>
      <c r="W100" s="2202"/>
      <c r="X100" s="2202"/>
      <c r="Y100" s="2202"/>
      <c r="Z100" s="2202"/>
      <c r="AA100" s="2202"/>
      <c r="AB100" s="2202"/>
      <c r="AC100" s="2202"/>
      <c r="AD100" s="2202"/>
      <c r="AE100" s="2202"/>
      <c r="AF100" s="2202"/>
      <c r="AG100" s="2202"/>
      <c r="AH100" s="2202"/>
      <c r="AI100" s="2202"/>
      <c r="AJ100" s="2202"/>
      <c r="AK100" s="2202"/>
      <c r="AL100" s="2202"/>
      <c r="AM100" s="2202" t="s">
        <v>508</v>
      </c>
      <c r="AN100" s="2202"/>
      <c r="AO100" s="2202"/>
      <c r="AP100" s="2202"/>
      <c r="AQ100" s="2202"/>
      <c r="AR100" s="2202"/>
      <c r="AS100" s="2202"/>
      <c r="AT100" s="2202"/>
      <c r="AU100" s="2202"/>
      <c r="AV100" s="2202"/>
      <c r="AW100" s="2202"/>
      <c r="AX100" s="2202"/>
      <c r="AY100" s="2202"/>
      <c r="AZ100" s="2202"/>
      <c r="BA100" s="2202"/>
      <c r="BB100" s="2202"/>
      <c r="BC100" s="2202"/>
      <c r="BD100" s="2202"/>
      <c r="BE100" s="2202"/>
    </row>
    <row r="101" spans="1:57" ht="18" customHeight="1">
      <c r="A101" s="2197"/>
      <c r="B101" s="2197"/>
      <c r="C101" s="2197"/>
      <c r="D101" s="2197"/>
      <c r="E101" s="2197"/>
      <c r="F101" s="2197"/>
      <c r="G101" s="2197"/>
      <c r="H101" s="2197"/>
      <c r="I101" s="2197"/>
      <c r="J101" s="2197"/>
      <c r="K101" s="2197"/>
      <c r="L101" s="2197"/>
      <c r="M101" s="2197"/>
      <c r="N101" s="2197"/>
      <c r="O101" s="2197"/>
      <c r="P101" s="2197"/>
      <c r="Q101" s="2197" t="s">
        <v>1079</v>
      </c>
      <c r="R101" s="2197"/>
      <c r="S101" s="2197"/>
      <c r="T101" s="2197"/>
      <c r="U101" s="2197"/>
      <c r="V101" s="2197"/>
      <c r="W101" s="2197"/>
      <c r="X101" s="2197"/>
      <c r="Y101" s="2197"/>
      <c r="Z101" s="2197"/>
      <c r="AA101" s="2197" t="s">
        <v>1088</v>
      </c>
      <c r="AB101" s="2197"/>
      <c r="AC101" s="2197"/>
      <c r="AD101" s="2197"/>
      <c r="AE101" s="2197"/>
      <c r="AF101" s="2197"/>
      <c r="AG101" s="2197"/>
      <c r="AH101" s="2197"/>
      <c r="AI101" s="2197"/>
      <c r="AJ101" s="2197"/>
      <c r="AK101" s="2197"/>
      <c r="AL101" s="2197"/>
      <c r="AM101" s="2197" t="s">
        <v>1079</v>
      </c>
      <c r="AN101" s="2197"/>
      <c r="AO101" s="2197"/>
      <c r="AP101" s="2197"/>
      <c r="AQ101" s="2197"/>
      <c r="AR101" s="2197"/>
      <c r="AS101" s="2197"/>
      <c r="AT101" s="2197"/>
      <c r="AU101" s="2197"/>
      <c r="AV101" s="2197"/>
      <c r="AW101" s="2197"/>
      <c r="AX101" s="2197"/>
      <c r="AY101" s="2197"/>
      <c r="AZ101" s="2197" t="s">
        <v>1088</v>
      </c>
      <c r="BA101" s="2197"/>
      <c r="BB101" s="2197"/>
      <c r="BC101" s="2197"/>
      <c r="BD101" s="2197"/>
      <c r="BE101" s="2197"/>
    </row>
    <row r="102" spans="1:57" ht="18" customHeight="1">
      <c r="A102" s="2193" t="s">
        <v>1089</v>
      </c>
      <c r="B102" s="2193"/>
      <c r="C102" s="2193"/>
      <c r="D102" s="2193"/>
      <c r="E102" s="2193"/>
      <c r="F102" s="2193"/>
      <c r="G102" s="2193"/>
      <c r="H102" s="2193"/>
      <c r="I102" s="2193"/>
      <c r="J102" s="2193"/>
      <c r="K102" s="2193"/>
      <c r="L102" s="2193"/>
      <c r="M102" s="2193"/>
      <c r="N102" s="2193"/>
      <c r="O102" s="2193"/>
      <c r="P102" s="2193"/>
      <c r="Q102" s="2194">
        <v>0</v>
      </c>
      <c r="R102" s="2194"/>
      <c r="S102" s="2194"/>
      <c r="T102" s="2194"/>
      <c r="U102" s="2194"/>
      <c r="V102" s="2194"/>
      <c r="W102" s="2194"/>
      <c r="X102" s="2194"/>
      <c r="Y102" s="2194"/>
      <c r="Z102" s="2194"/>
      <c r="AA102" s="2194">
        <v>0</v>
      </c>
      <c r="AB102" s="2194"/>
      <c r="AC102" s="2194"/>
      <c r="AD102" s="2194"/>
      <c r="AE102" s="2194"/>
      <c r="AF102" s="2194"/>
      <c r="AG102" s="2194"/>
      <c r="AH102" s="2194"/>
      <c r="AI102" s="2194"/>
      <c r="AJ102" s="2194"/>
      <c r="AK102" s="2194"/>
      <c r="AL102" s="2194"/>
      <c r="AM102" s="2194">
        <v>0</v>
      </c>
      <c r="AN102" s="2194"/>
      <c r="AO102" s="2194"/>
      <c r="AP102" s="2194"/>
      <c r="AQ102" s="2194"/>
      <c r="AR102" s="2194"/>
      <c r="AS102" s="2194"/>
      <c r="AT102" s="2194"/>
      <c r="AU102" s="2194"/>
      <c r="AV102" s="2194"/>
      <c r="AW102" s="2194"/>
      <c r="AX102" s="2194"/>
      <c r="AY102" s="2194"/>
      <c r="AZ102" s="2194">
        <v>0</v>
      </c>
      <c r="BA102" s="2194"/>
      <c r="BB102" s="2194"/>
      <c r="BC102" s="2194"/>
      <c r="BD102" s="2194"/>
      <c r="BE102" s="2194"/>
    </row>
    <row r="103" spans="1:57" ht="18" customHeight="1">
      <c r="A103" s="2193" t="s">
        <v>1090</v>
      </c>
      <c r="B103" s="2193"/>
      <c r="C103" s="2193"/>
      <c r="D103" s="2193"/>
      <c r="E103" s="2193"/>
      <c r="F103" s="2193"/>
      <c r="G103" s="2193"/>
      <c r="H103" s="2193"/>
      <c r="I103" s="2193"/>
      <c r="J103" s="2193"/>
      <c r="K103" s="2193"/>
      <c r="L103" s="2193"/>
      <c r="M103" s="2193"/>
      <c r="N103" s="2193"/>
      <c r="O103" s="2193"/>
      <c r="P103" s="2193"/>
      <c r="Q103" s="2194">
        <v>0</v>
      </c>
      <c r="R103" s="2194"/>
      <c r="S103" s="2194"/>
      <c r="T103" s="2194"/>
      <c r="U103" s="2194"/>
      <c r="V103" s="2194"/>
      <c r="W103" s="2194"/>
      <c r="X103" s="2194"/>
      <c r="Y103" s="2194"/>
      <c r="Z103" s="2194"/>
      <c r="AA103" s="2194">
        <v>0</v>
      </c>
      <c r="AB103" s="2194"/>
      <c r="AC103" s="2194"/>
      <c r="AD103" s="2194"/>
      <c r="AE103" s="2194"/>
      <c r="AF103" s="2194"/>
      <c r="AG103" s="2194"/>
      <c r="AH103" s="2194"/>
      <c r="AI103" s="2194"/>
      <c r="AJ103" s="2194"/>
      <c r="AK103" s="2194"/>
      <c r="AL103" s="2194"/>
      <c r="AM103" s="2194">
        <v>0</v>
      </c>
      <c r="AN103" s="2194"/>
      <c r="AO103" s="2194"/>
      <c r="AP103" s="2194"/>
      <c r="AQ103" s="2194"/>
      <c r="AR103" s="2194"/>
      <c r="AS103" s="2194"/>
      <c r="AT103" s="2194"/>
      <c r="AU103" s="2194"/>
      <c r="AV103" s="2194"/>
      <c r="AW103" s="2194"/>
      <c r="AX103" s="2194"/>
      <c r="AY103" s="2194"/>
      <c r="AZ103" s="2194">
        <v>0</v>
      </c>
      <c r="BA103" s="2194"/>
      <c r="BB103" s="2194"/>
      <c r="BC103" s="2194"/>
      <c r="BD103" s="2194"/>
      <c r="BE103" s="2194"/>
    </row>
    <row r="104" spans="1:57" ht="18" customHeight="1">
      <c r="A104" s="2193" t="s">
        <v>1091</v>
      </c>
      <c r="B104" s="2193"/>
      <c r="C104" s="2193"/>
      <c r="D104" s="2193"/>
      <c r="E104" s="2193"/>
      <c r="F104" s="2193"/>
      <c r="G104" s="2193"/>
      <c r="H104" s="2193"/>
      <c r="I104" s="2193"/>
      <c r="J104" s="2193"/>
      <c r="K104" s="2193"/>
      <c r="L104" s="2193"/>
      <c r="M104" s="2193"/>
      <c r="N104" s="2193"/>
      <c r="O104" s="2193"/>
      <c r="P104" s="2193"/>
      <c r="Q104" s="2194">
        <v>0</v>
      </c>
      <c r="R104" s="2194"/>
      <c r="S104" s="2194"/>
      <c r="T104" s="2194"/>
      <c r="U104" s="2194"/>
      <c r="V104" s="2194"/>
      <c r="W104" s="2194"/>
      <c r="X104" s="2194"/>
      <c r="Y104" s="2194"/>
      <c r="Z104" s="2194"/>
      <c r="AA104" s="2194">
        <v>0</v>
      </c>
      <c r="AB104" s="2194"/>
      <c r="AC104" s="2194"/>
      <c r="AD104" s="2194"/>
      <c r="AE104" s="2194"/>
      <c r="AF104" s="2194"/>
      <c r="AG104" s="2194"/>
      <c r="AH104" s="2194"/>
      <c r="AI104" s="2194"/>
      <c r="AJ104" s="2194"/>
      <c r="AK104" s="2194"/>
      <c r="AL104" s="2194"/>
      <c r="AM104" s="2194">
        <v>0</v>
      </c>
      <c r="AN104" s="2194"/>
      <c r="AO104" s="2194"/>
      <c r="AP104" s="2194"/>
      <c r="AQ104" s="2194"/>
      <c r="AR104" s="2194"/>
      <c r="AS104" s="2194"/>
      <c r="AT104" s="2194"/>
      <c r="AU104" s="2194"/>
      <c r="AV104" s="2194"/>
      <c r="AW104" s="2194"/>
      <c r="AX104" s="2194"/>
      <c r="AY104" s="2194"/>
      <c r="AZ104" s="2194">
        <v>0</v>
      </c>
      <c r="BA104" s="2194"/>
      <c r="BB104" s="2194"/>
      <c r="BC104" s="2194"/>
      <c r="BD104" s="2194"/>
      <c r="BE104" s="2194"/>
    </row>
    <row r="105" spans="1:57" ht="18" customHeight="1">
      <c r="A105" s="2193" t="s">
        <v>1084</v>
      </c>
      <c r="B105" s="2193"/>
      <c r="C105" s="2193"/>
      <c r="D105" s="2193"/>
      <c r="E105" s="2193"/>
      <c r="F105" s="2193"/>
      <c r="G105" s="2193"/>
      <c r="H105" s="2193"/>
      <c r="I105" s="2193"/>
      <c r="J105" s="2193"/>
      <c r="K105" s="2193"/>
      <c r="L105" s="2193"/>
      <c r="M105" s="2193"/>
      <c r="N105" s="2193"/>
      <c r="O105" s="2193"/>
      <c r="P105" s="2193"/>
      <c r="Q105" s="2194">
        <v>0</v>
      </c>
      <c r="R105" s="2194"/>
      <c r="S105" s="2194"/>
      <c r="T105" s="2194"/>
      <c r="U105" s="2194"/>
      <c r="V105" s="2194"/>
      <c r="W105" s="2194"/>
      <c r="X105" s="2194"/>
      <c r="Y105" s="2194"/>
      <c r="Z105" s="2194"/>
      <c r="AA105" s="2194">
        <v>0</v>
      </c>
      <c r="AB105" s="2194"/>
      <c r="AC105" s="2194"/>
      <c r="AD105" s="2194"/>
      <c r="AE105" s="2194"/>
      <c r="AF105" s="2194"/>
      <c r="AG105" s="2194"/>
      <c r="AH105" s="2194"/>
      <c r="AI105" s="2194"/>
      <c r="AJ105" s="2194"/>
      <c r="AK105" s="2194"/>
      <c r="AL105" s="2194"/>
      <c r="AM105" s="2194">
        <v>0</v>
      </c>
      <c r="AN105" s="2194"/>
      <c r="AO105" s="2194"/>
      <c r="AP105" s="2194"/>
      <c r="AQ105" s="2194"/>
      <c r="AR105" s="2194"/>
      <c r="AS105" s="2194"/>
      <c r="AT105" s="2194"/>
      <c r="AU105" s="2194"/>
      <c r="AV105" s="2194"/>
      <c r="AW105" s="2194"/>
      <c r="AX105" s="2194"/>
      <c r="AY105" s="2194"/>
      <c r="AZ105" s="2194">
        <v>0</v>
      </c>
      <c r="BA105" s="2194"/>
      <c r="BB105" s="2194"/>
      <c r="BC105" s="2194"/>
      <c r="BD105" s="2194"/>
      <c r="BE105" s="2194"/>
    </row>
    <row r="106" spans="1:57" ht="18" customHeight="1">
      <c r="A106" s="2193" t="s">
        <v>1092</v>
      </c>
      <c r="B106" s="2193"/>
      <c r="C106" s="2193"/>
      <c r="D106" s="2193"/>
      <c r="E106" s="2193"/>
      <c r="F106" s="2193"/>
      <c r="G106" s="2193"/>
      <c r="H106" s="2193"/>
      <c r="I106" s="2193"/>
      <c r="J106" s="2193"/>
      <c r="K106" s="2193"/>
      <c r="L106" s="2193"/>
      <c r="M106" s="2193"/>
      <c r="N106" s="2193"/>
      <c r="O106" s="2193"/>
      <c r="P106" s="2193"/>
      <c r="Q106" s="2194">
        <v>0</v>
      </c>
      <c r="R106" s="2194"/>
      <c r="S106" s="2194"/>
      <c r="T106" s="2194"/>
      <c r="U106" s="2194"/>
      <c r="V106" s="2194"/>
      <c r="W106" s="2194"/>
      <c r="X106" s="2194"/>
      <c r="Y106" s="2194"/>
      <c r="Z106" s="2194"/>
      <c r="AA106" s="2194">
        <v>0</v>
      </c>
      <c r="AB106" s="2194"/>
      <c r="AC106" s="2194"/>
      <c r="AD106" s="2194"/>
      <c r="AE106" s="2194"/>
      <c r="AF106" s="2194"/>
      <c r="AG106" s="2194"/>
      <c r="AH106" s="2194"/>
      <c r="AI106" s="2194"/>
      <c r="AJ106" s="2194"/>
      <c r="AK106" s="2194"/>
      <c r="AL106" s="2194"/>
      <c r="AM106" s="2194">
        <v>0</v>
      </c>
      <c r="AN106" s="2194"/>
      <c r="AO106" s="2194"/>
      <c r="AP106" s="2194"/>
      <c r="AQ106" s="2194"/>
      <c r="AR106" s="2194"/>
      <c r="AS106" s="2194"/>
      <c r="AT106" s="2194"/>
      <c r="AU106" s="2194"/>
      <c r="AV106" s="2194"/>
      <c r="AW106" s="2194"/>
      <c r="AX106" s="2194"/>
      <c r="AY106" s="2194"/>
      <c r="AZ106" s="2194">
        <v>0</v>
      </c>
      <c r="BA106" s="2194"/>
      <c r="BB106" s="2194"/>
      <c r="BC106" s="2194"/>
      <c r="BD106" s="2194"/>
      <c r="BE106" s="2194"/>
    </row>
    <row r="107" spans="1:57" ht="18" customHeight="1">
      <c r="A107" s="2193" t="s">
        <v>1090</v>
      </c>
      <c r="B107" s="2193"/>
      <c r="C107" s="2193"/>
      <c r="D107" s="2193"/>
      <c r="E107" s="2193"/>
      <c r="F107" s="2193"/>
      <c r="G107" s="2193"/>
      <c r="H107" s="2193"/>
      <c r="I107" s="2193"/>
      <c r="J107" s="2193"/>
      <c r="K107" s="2193"/>
      <c r="L107" s="2193"/>
      <c r="M107" s="2193"/>
      <c r="N107" s="2193"/>
      <c r="O107" s="2193"/>
      <c r="P107" s="2193"/>
      <c r="Q107" s="2194">
        <v>0</v>
      </c>
      <c r="R107" s="2194"/>
      <c r="S107" s="2194"/>
      <c r="T107" s="2194"/>
      <c r="U107" s="2194"/>
      <c r="V107" s="2194"/>
      <c r="W107" s="2194"/>
      <c r="X107" s="2194"/>
      <c r="Y107" s="2194"/>
      <c r="Z107" s="2194"/>
      <c r="AA107" s="2194">
        <v>0</v>
      </c>
      <c r="AB107" s="2194"/>
      <c r="AC107" s="2194"/>
      <c r="AD107" s="2194"/>
      <c r="AE107" s="2194"/>
      <c r="AF107" s="2194"/>
      <c r="AG107" s="2194"/>
      <c r="AH107" s="2194"/>
      <c r="AI107" s="2194"/>
      <c r="AJ107" s="2194"/>
      <c r="AK107" s="2194"/>
      <c r="AL107" s="2194"/>
      <c r="AM107" s="2194">
        <v>0</v>
      </c>
      <c r="AN107" s="2194"/>
      <c r="AO107" s="2194"/>
      <c r="AP107" s="2194"/>
      <c r="AQ107" s="2194"/>
      <c r="AR107" s="2194"/>
      <c r="AS107" s="2194"/>
      <c r="AT107" s="2194"/>
      <c r="AU107" s="2194"/>
      <c r="AV107" s="2194"/>
      <c r="AW107" s="2194"/>
      <c r="AX107" s="2194"/>
      <c r="AY107" s="2194"/>
      <c r="AZ107" s="2194">
        <v>0</v>
      </c>
      <c r="BA107" s="2194"/>
      <c r="BB107" s="2194"/>
      <c r="BC107" s="2194"/>
      <c r="BD107" s="2194"/>
      <c r="BE107" s="2194"/>
    </row>
    <row r="108" spans="1:57" ht="18" customHeight="1">
      <c r="A108" s="2193" t="s">
        <v>1091</v>
      </c>
      <c r="B108" s="2193"/>
      <c r="C108" s="2193"/>
      <c r="D108" s="2193"/>
      <c r="E108" s="2193"/>
      <c r="F108" s="2193"/>
      <c r="G108" s="2193"/>
      <c r="H108" s="2193"/>
      <c r="I108" s="2193"/>
      <c r="J108" s="2193"/>
      <c r="K108" s="2193"/>
      <c r="L108" s="2193"/>
      <c r="M108" s="2193"/>
      <c r="N108" s="2193"/>
      <c r="O108" s="2193"/>
      <c r="P108" s="2193"/>
      <c r="Q108" s="2194">
        <v>0</v>
      </c>
      <c r="R108" s="2194"/>
      <c r="S108" s="2194"/>
      <c r="T108" s="2194"/>
      <c r="U108" s="2194"/>
      <c r="V108" s="2194"/>
      <c r="W108" s="2194"/>
      <c r="X108" s="2194"/>
      <c r="Y108" s="2194"/>
      <c r="Z108" s="2194"/>
      <c r="AA108" s="2194">
        <v>0</v>
      </c>
      <c r="AB108" s="2194"/>
      <c r="AC108" s="2194"/>
      <c r="AD108" s="2194"/>
      <c r="AE108" s="2194"/>
      <c r="AF108" s="2194"/>
      <c r="AG108" s="2194"/>
      <c r="AH108" s="2194"/>
      <c r="AI108" s="2194"/>
      <c r="AJ108" s="2194"/>
      <c r="AK108" s="2194"/>
      <c r="AL108" s="2194"/>
      <c r="AM108" s="2194">
        <v>0</v>
      </c>
      <c r="AN108" s="2194"/>
      <c r="AO108" s="2194"/>
      <c r="AP108" s="2194"/>
      <c r="AQ108" s="2194"/>
      <c r="AR108" s="2194"/>
      <c r="AS108" s="2194"/>
      <c r="AT108" s="2194"/>
      <c r="AU108" s="2194"/>
      <c r="AV108" s="2194"/>
      <c r="AW108" s="2194"/>
      <c r="AX108" s="2194"/>
      <c r="AY108" s="2194"/>
      <c r="AZ108" s="2194">
        <v>0</v>
      </c>
      <c r="BA108" s="2194"/>
      <c r="BB108" s="2194"/>
      <c r="BC108" s="2194"/>
      <c r="BD108" s="2194"/>
      <c r="BE108" s="2194"/>
    </row>
    <row r="109" spans="1:57" ht="18" customHeight="1">
      <c r="A109" s="2195" t="s">
        <v>1084</v>
      </c>
      <c r="B109" s="2195"/>
      <c r="C109" s="2195"/>
      <c r="D109" s="2195"/>
      <c r="E109" s="2195"/>
      <c r="F109" s="2195"/>
      <c r="G109" s="2195"/>
      <c r="H109" s="2195"/>
      <c r="I109" s="2195"/>
      <c r="J109" s="2195"/>
      <c r="K109" s="2195"/>
      <c r="L109" s="2195"/>
      <c r="M109" s="2195"/>
      <c r="N109" s="2195"/>
      <c r="O109" s="2195"/>
      <c r="P109" s="2195"/>
      <c r="Q109" s="2196">
        <v>0</v>
      </c>
      <c r="R109" s="2196"/>
      <c r="S109" s="2196"/>
      <c r="T109" s="2196"/>
      <c r="U109" s="2196"/>
      <c r="V109" s="2196"/>
      <c r="W109" s="2196"/>
      <c r="X109" s="2196"/>
      <c r="Y109" s="2196"/>
      <c r="Z109" s="2196"/>
      <c r="AA109" s="2196">
        <v>0</v>
      </c>
      <c r="AB109" s="2196"/>
      <c r="AC109" s="2196"/>
      <c r="AD109" s="2196"/>
      <c r="AE109" s="2196"/>
      <c r="AF109" s="2196"/>
      <c r="AG109" s="2196"/>
      <c r="AH109" s="2196"/>
      <c r="AI109" s="2196"/>
      <c r="AJ109" s="2196"/>
      <c r="AK109" s="2196"/>
      <c r="AL109" s="2196"/>
      <c r="AM109" s="2196">
        <v>0</v>
      </c>
      <c r="AN109" s="2196"/>
      <c r="AO109" s="2196"/>
      <c r="AP109" s="2196"/>
      <c r="AQ109" s="2196"/>
      <c r="AR109" s="2196"/>
      <c r="AS109" s="2196"/>
      <c r="AT109" s="2196"/>
      <c r="AU109" s="2196"/>
      <c r="AV109" s="2196"/>
      <c r="AW109" s="2196"/>
      <c r="AX109" s="2196"/>
      <c r="AY109" s="2196"/>
      <c r="AZ109" s="2196">
        <v>0</v>
      </c>
      <c r="BA109" s="2196"/>
      <c r="BB109" s="2196"/>
      <c r="BC109" s="2196"/>
      <c r="BD109" s="2196"/>
      <c r="BE109" s="2196"/>
    </row>
    <row r="110" spans="1:57" ht="18" customHeight="1">
      <c r="A110" s="314"/>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314"/>
      <c r="AQ110" s="314"/>
      <c r="AR110" s="314"/>
      <c r="AS110" s="314"/>
      <c r="AT110" s="314"/>
      <c r="AU110" s="314"/>
      <c r="AV110" s="314"/>
      <c r="AW110" s="314"/>
      <c r="AX110" s="314"/>
      <c r="AY110" s="314"/>
      <c r="AZ110" s="314"/>
      <c r="BA110" s="314"/>
      <c r="BB110" s="314"/>
      <c r="BC110" s="314"/>
      <c r="BD110" s="314"/>
      <c r="BE110" s="314"/>
    </row>
    <row r="111" spans="1:57" ht="18" customHeight="1">
      <c r="A111" s="2203" t="s">
        <v>1093</v>
      </c>
      <c r="B111" s="2203"/>
      <c r="C111" s="2203"/>
      <c r="D111" s="2203"/>
      <c r="E111" s="2203"/>
      <c r="F111" s="2203"/>
      <c r="G111" s="2203"/>
      <c r="H111" s="2203"/>
      <c r="I111" s="2203"/>
      <c r="J111" s="2203"/>
      <c r="K111" s="2203"/>
      <c r="L111" s="2203"/>
      <c r="M111" s="2203"/>
      <c r="N111" s="2203"/>
      <c r="O111" s="2203"/>
      <c r="P111" s="2203"/>
      <c r="Q111" s="2203"/>
      <c r="R111" s="2203"/>
      <c r="S111" s="2203"/>
      <c r="T111" s="2203"/>
      <c r="U111" s="2203"/>
      <c r="V111" s="2203"/>
      <c r="W111" s="2203"/>
      <c r="X111" s="2203"/>
      <c r="Y111" s="2203"/>
      <c r="Z111" s="2203"/>
      <c r="AA111" s="2203"/>
      <c r="AB111" s="2203"/>
      <c r="AC111" s="2203"/>
      <c r="AD111" s="2203"/>
      <c r="AE111" s="2203"/>
      <c r="AF111" s="2203"/>
      <c r="AG111" s="2203"/>
      <c r="AH111" s="2203"/>
      <c r="AI111" s="2203"/>
      <c r="AJ111" s="2203"/>
      <c r="AK111" s="2203"/>
      <c r="AL111" s="2203"/>
      <c r="AM111" s="2203"/>
      <c r="AN111" s="2203"/>
      <c r="AO111" s="2203"/>
      <c r="AP111" s="2203"/>
      <c r="AQ111" s="2203"/>
      <c r="AR111" s="2203"/>
      <c r="AS111" s="2203"/>
      <c r="AT111" s="2203"/>
      <c r="AU111" s="2203"/>
      <c r="AV111" s="2203"/>
      <c r="AW111" s="2203"/>
      <c r="AX111" s="2203"/>
      <c r="AY111" s="2203"/>
      <c r="AZ111" s="2203"/>
      <c r="BA111" s="2203"/>
      <c r="BB111" s="2203"/>
      <c r="BC111" s="2203"/>
      <c r="BD111" s="2203"/>
      <c r="BE111" s="2203"/>
    </row>
    <row r="112" spans="1:57" ht="18" customHeight="1">
      <c r="A112" s="2197" t="s">
        <v>384</v>
      </c>
      <c r="B112" s="2197"/>
      <c r="C112" s="2197"/>
      <c r="D112" s="2197"/>
      <c r="E112" s="2197"/>
      <c r="F112" s="2202" t="s">
        <v>507</v>
      </c>
      <c r="G112" s="2202"/>
      <c r="H112" s="2202"/>
      <c r="I112" s="2202"/>
      <c r="J112" s="2202"/>
      <c r="K112" s="2202"/>
      <c r="L112" s="2202"/>
      <c r="M112" s="2202"/>
      <c r="N112" s="2202"/>
      <c r="O112" s="2202"/>
      <c r="P112" s="2202"/>
      <c r="Q112" s="2202"/>
      <c r="R112" s="2202"/>
      <c r="S112" s="2202"/>
      <c r="T112" s="2202"/>
      <c r="U112" s="2202"/>
      <c r="V112" s="2202"/>
      <c r="W112" s="2202"/>
      <c r="X112" s="2202"/>
      <c r="Y112" s="2202"/>
      <c r="Z112" s="2202"/>
      <c r="AA112" s="2202"/>
      <c r="AB112" s="2202"/>
      <c r="AC112" s="2202"/>
      <c r="AD112" s="2202"/>
      <c r="AE112" s="2202"/>
      <c r="AF112" s="2202" t="s">
        <v>508</v>
      </c>
      <c r="AG112" s="2202"/>
      <c r="AH112" s="2202"/>
      <c r="AI112" s="2202"/>
      <c r="AJ112" s="2202"/>
      <c r="AK112" s="2202"/>
      <c r="AL112" s="2202"/>
      <c r="AM112" s="2202"/>
      <c r="AN112" s="2202"/>
      <c r="AO112" s="2202"/>
      <c r="AP112" s="2202"/>
      <c r="AQ112" s="2202"/>
      <c r="AR112" s="2202"/>
      <c r="AS112" s="2202"/>
      <c r="AT112" s="2202"/>
      <c r="AU112" s="2202"/>
      <c r="AV112" s="2202"/>
      <c r="AW112" s="2202"/>
      <c r="AX112" s="2202"/>
      <c r="AY112" s="2202"/>
      <c r="AZ112" s="2202"/>
      <c r="BA112" s="2202"/>
      <c r="BB112" s="2202"/>
      <c r="BC112" s="2202"/>
      <c r="BD112" s="2202"/>
      <c r="BE112" s="2202"/>
    </row>
    <row r="113" spans="1:57" ht="18" customHeight="1">
      <c r="A113" s="2197"/>
      <c r="B113" s="2197"/>
      <c r="C113" s="2197"/>
      <c r="D113" s="2197"/>
      <c r="E113" s="2197"/>
      <c r="F113" s="2197" t="s">
        <v>1079</v>
      </c>
      <c r="G113" s="2197"/>
      <c r="H113" s="2197"/>
      <c r="I113" s="2197"/>
      <c r="J113" s="2197"/>
      <c r="K113" s="2197"/>
      <c r="L113" s="2197"/>
      <c r="M113" s="2197"/>
      <c r="N113" s="2197" t="s">
        <v>1081</v>
      </c>
      <c r="O113" s="2197"/>
      <c r="P113" s="2197"/>
      <c r="Q113" s="2197"/>
      <c r="R113" s="2197"/>
      <c r="S113" s="2197"/>
      <c r="T113" s="2197"/>
      <c r="U113" s="2197"/>
      <c r="V113" s="2197"/>
      <c r="W113" s="2197" t="s">
        <v>1080</v>
      </c>
      <c r="X113" s="2197"/>
      <c r="Y113" s="2197"/>
      <c r="Z113" s="2197"/>
      <c r="AA113" s="2197"/>
      <c r="AB113" s="2197"/>
      <c r="AC113" s="2197"/>
      <c r="AD113" s="2197"/>
      <c r="AE113" s="2197"/>
      <c r="AF113" s="2197" t="s">
        <v>1079</v>
      </c>
      <c r="AG113" s="2197"/>
      <c r="AH113" s="2197"/>
      <c r="AI113" s="2197"/>
      <c r="AJ113" s="2197"/>
      <c r="AK113" s="2197"/>
      <c r="AL113" s="2197"/>
      <c r="AM113" s="2197"/>
      <c r="AN113" s="2197"/>
      <c r="AO113" s="2197" t="s">
        <v>1081</v>
      </c>
      <c r="AP113" s="2197"/>
      <c r="AQ113" s="2197"/>
      <c r="AR113" s="2197"/>
      <c r="AS113" s="2197"/>
      <c r="AT113" s="2197"/>
      <c r="AU113" s="2197"/>
      <c r="AV113" s="2197"/>
      <c r="AW113" s="2197"/>
      <c r="AX113" s="2197"/>
      <c r="AY113" s="2197"/>
      <c r="AZ113" s="2197"/>
      <c r="BA113" s="2197"/>
      <c r="BB113" s="2197" t="s">
        <v>1080</v>
      </c>
      <c r="BC113" s="2197"/>
      <c r="BD113" s="2197"/>
      <c r="BE113" s="2197"/>
    </row>
    <row r="114" spans="1:57" ht="18" customHeight="1">
      <c r="A114" s="2193" t="s">
        <v>1094</v>
      </c>
      <c r="B114" s="2193"/>
      <c r="C114" s="2193"/>
      <c r="D114" s="2193"/>
      <c r="E114" s="2193"/>
      <c r="F114" s="2194">
        <v>0</v>
      </c>
      <c r="G114" s="2194"/>
      <c r="H114" s="2194"/>
      <c r="I114" s="2194"/>
      <c r="J114" s="2194"/>
      <c r="K114" s="2194"/>
      <c r="L114" s="2194"/>
      <c r="M114" s="2194"/>
      <c r="N114" s="2194">
        <v>0</v>
      </c>
      <c r="O114" s="2194"/>
      <c r="P114" s="2194"/>
      <c r="Q114" s="2194"/>
      <c r="R114" s="2194"/>
      <c r="S114" s="2194"/>
      <c r="T114" s="2194"/>
      <c r="U114" s="2194"/>
      <c r="V114" s="2194"/>
      <c r="W114" s="2194">
        <v>0</v>
      </c>
      <c r="X114" s="2194"/>
      <c r="Y114" s="2194"/>
      <c r="Z114" s="2194"/>
      <c r="AA114" s="2194"/>
      <c r="AB114" s="2194"/>
      <c r="AC114" s="2194"/>
      <c r="AD114" s="2194"/>
      <c r="AE114" s="2194"/>
      <c r="AF114" s="2194">
        <v>0</v>
      </c>
      <c r="AG114" s="2194"/>
      <c r="AH114" s="2194"/>
      <c r="AI114" s="2194"/>
      <c r="AJ114" s="2194"/>
      <c r="AK114" s="2194"/>
      <c r="AL114" s="2194"/>
      <c r="AM114" s="2194"/>
      <c r="AN114" s="2194"/>
      <c r="AO114" s="2194">
        <v>0</v>
      </c>
      <c r="AP114" s="2194"/>
      <c r="AQ114" s="2194"/>
      <c r="AR114" s="2194"/>
      <c r="AS114" s="2194"/>
      <c r="AT114" s="2194"/>
      <c r="AU114" s="2194"/>
      <c r="AV114" s="2194"/>
      <c r="AW114" s="2194"/>
      <c r="AX114" s="2194"/>
      <c r="AY114" s="2194"/>
      <c r="AZ114" s="2194"/>
      <c r="BA114" s="2194"/>
      <c r="BB114" s="2194">
        <v>0</v>
      </c>
      <c r="BC114" s="2194"/>
      <c r="BD114" s="2194"/>
      <c r="BE114" s="2194"/>
    </row>
    <row r="115" spans="1:57" ht="18" customHeight="1">
      <c r="A115" s="2193" t="s">
        <v>1095</v>
      </c>
      <c r="B115" s="2193"/>
      <c r="C115" s="2193"/>
      <c r="D115" s="2193"/>
      <c r="E115" s="2193"/>
      <c r="F115" s="2194">
        <v>0</v>
      </c>
      <c r="G115" s="2194"/>
      <c r="H115" s="2194"/>
      <c r="I115" s="2194"/>
      <c r="J115" s="2194"/>
      <c r="K115" s="2194"/>
      <c r="L115" s="2194"/>
      <c r="M115" s="2194"/>
      <c r="N115" s="2194">
        <v>0</v>
      </c>
      <c r="O115" s="2194"/>
      <c r="P115" s="2194"/>
      <c r="Q115" s="2194"/>
      <c r="R115" s="2194"/>
      <c r="S115" s="2194"/>
      <c r="T115" s="2194"/>
      <c r="U115" s="2194"/>
      <c r="V115" s="2194"/>
      <c r="W115" s="2194">
        <v>0</v>
      </c>
      <c r="X115" s="2194"/>
      <c r="Y115" s="2194"/>
      <c r="Z115" s="2194"/>
      <c r="AA115" s="2194"/>
      <c r="AB115" s="2194"/>
      <c r="AC115" s="2194"/>
      <c r="AD115" s="2194"/>
      <c r="AE115" s="2194"/>
      <c r="AF115" s="2194">
        <v>0</v>
      </c>
      <c r="AG115" s="2194"/>
      <c r="AH115" s="2194"/>
      <c r="AI115" s="2194"/>
      <c r="AJ115" s="2194"/>
      <c r="AK115" s="2194"/>
      <c r="AL115" s="2194"/>
      <c r="AM115" s="2194"/>
      <c r="AN115" s="2194"/>
      <c r="AO115" s="2194">
        <v>0</v>
      </c>
      <c r="AP115" s="2194"/>
      <c r="AQ115" s="2194"/>
      <c r="AR115" s="2194"/>
      <c r="AS115" s="2194"/>
      <c r="AT115" s="2194"/>
      <c r="AU115" s="2194"/>
      <c r="AV115" s="2194"/>
      <c r="AW115" s="2194"/>
      <c r="AX115" s="2194"/>
      <c r="AY115" s="2194"/>
      <c r="AZ115" s="2194"/>
      <c r="BA115" s="2194"/>
      <c r="BB115" s="2194">
        <v>0</v>
      </c>
      <c r="BC115" s="2194"/>
      <c r="BD115" s="2194"/>
      <c r="BE115" s="2194"/>
    </row>
    <row r="116" spans="1:57" ht="18" customHeight="1">
      <c r="A116" s="2195" t="s">
        <v>1096</v>
      </c>
      <c r="B116" s="2195"/>
      <c r="C116" s="2195"/>
      <c r="D116" s="2195"/>
      <c r="E116" s="2195"/>
      <c r="F116" s="2196">
        <v>0</v>
      </c>
      <c r="G116" s="2196"/>
      <c r="H116" s="2196"/>
      <c r="I116" s="2196"/>
      <c r="J116" s="2196"/>
      <c r="K116" s="2196"/>
      <c r="L116" s="2196"/>
      <c r="M116" s="2196"/>
      <c r="N116" s="2196">
        <v>0</v>
      </c>
      <c r="O116" s="2196"/>
      <c r="P116" s="2196"/>
      <c r="Q116" s="2196"/>
      <c r="R116" s="2196"/>
      <c r="S116" s="2196"/>
      <c r="T116" s="2196"/>
      <c r="U116" s="2196"/>
      <c r="V116" s="2196"/>
      <c r="W116" s="2196">
        <v>0</v>
      </c>
      <c r="X116" s="2196"/>
      <c r="Y116" s="2196"/>
      <c r="Z116" s="2196"/>
      <c r="AA116" s="2196"/>
      <c r="AB116" s="2196"/>
      <c r="AC116" s="2196"/>
      <c r="AD116" s="2196"/>
      <c r="AE116" s="2196"/>
      <c r="AF116" s="2196">
        <v>0</v>
      </c>
      <c r="AG116" s="2196"/>
      <c r="AH116" s="2196"/>
      <c r="AI116" s="2196"/>
      <c r="AJ116" s="2196"/>
      <c r="AK116" s="2196"/>
      <c r="AL116" s="2196"/>
      <c r="AM116" s="2196"/>
      <c r="AN116" s="2196"/>
      <c r="AO116" s="2196">
        <v>0</v>
      </c>
      <c r="AP116" s="2196"/>
      <c r="AQ116" s="2196"/>
      <c r="AR116" s="2196"/>
      <c r="AS116" s="2196"/>
      <c r="AT116" s="2196"/>
      <c r="AU116" s="2196"/>
      <c r="AV116" s="2196"/>
      <c r="AW116" s="2196"/>
      <c r="AX116" s="2196"/>
      <c r="AY116" s="2196"/>
      <c r="AZ116" s="2196"/>
      <c r="BA116" s="2196"/>
      <c r="BB116" s="2196">
        <v>0</v>
      </c>
      <c r="BC116" s="2196"/>
      <c r="BD116" s="2196"/>
      <c r="BE116" s="2196"/>
    </row>
    <row r="117" spans="1:57" ht="18" customHeight="1">
      <c r="A117" s="314"/>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4"/>
      <c r="AJ117" s="314"/>
      <c r="AK117" s="314"/>
      <c r="AL117" s="314"/>
      <c r="AM117" s="314"/>
      <c r="AN117" s="314"/>
      <c r="AO117" s="314"/>
      <c r="AP117" s="314"/>
      <c r="AQ117" s="314"/>
      <c r="AR117" s="314"/>
      <c r="AS117" s="314"/>
      <c r="AT117" s="314"/>
      <c r="AU117" s="314"/>
      <c r="AV117" s="314"/>
      <c r="AW117" s="314"/>
      <c r="AX117" s="314"/>
      <c r="AY117" s="314"/>
      <c r="AZ117" s="314"/>
      <c r="BA117" s="314"/>
      <c r="BB117" s="314"/>
      <c r="BC117" s="314"/>
      <c r="BD117" s="314"/>
      <c r="BE117" s="314"/>
    </row>
    <row r="118" spans="1:57" ht="18" customHeight="1">
      <c r="A118" s="2186" t="s">
        <v>1097</v>
      </c>
      <c r="B118" s="2186"/>
      <c r="C118" s="2186"/>
      <c r="D118" s="2186"/>
      <c r="E118" s="2186"/>
      <c r="F118" s="2186"/>
      <c r="G118" s="2186"/>
      <c r="H118" s="2186"/>
      <c r="I118" s="2186"/>
      <c r="J118" s="2186"/>
      <c r="K118" s="2186"/>
      <c r="L118" s="2186"/>
      <c r="M118" s="2186"/>
      <c r="N118" s="2186"/>
      <c r="O118" s="2186"/>
      <c r="P118" s="2186"/>
      <c r="Q118" s="2186"/>
      <c r="R118" s="2186"/>
      <c r="S118" s="2186"/>
      <c r="T118" s="2186"/>
      <c r="U118" s="2186"/>
      <c r="V118" s="2186"/>
      <c r="W118" s="2186"/>
      <c r="X118" s="2186"/>
      <c r="Y118" s="2186"/>
      <c r="Z118" s="2186"/>
      <c r="AA118" s="2186"/>
      <c r="AB118" s="2186"/>
      <c r="AC118" s="2186"/>
      <c r="AD118" s="2186"/>
      <c r="AE118" s="2186"/>
      <c r="AF118" s="2186"/>
      <c r="AG118" s="2186"/>
      <c r="AH118" s="2186"/>
      <c r="AI118" s="2186"/>
      <c r="AJ118" s="2186"/>
      <c r="AK118" s="2186"/>
      <c r="AL118" s="2186"/>
      <c r="AM118" s="2186"/>
      <c r="AN118" s="2186"/>
      <c r="AO118" s="2186"/>
      <c r="AP118" s="2186"/>
      <c r="AQ118" s="2186"/>
      <c r="AR118" s="2186"/>
      <c r="AS118" s="2186"/>
      <c r="AT118" s="2186"/>
      <c r="AU118" s="2186"/>
      <c r="AV118" s="2186"/>
      <c r="AW118" s="2186"/>
      <c r="AX118" s="2186"/>
      <c r="AY118" s="2186"/>
      <c r="AZ118" s="2186"/>
      <c r="BA118" s="2186"/>
      <c r="BB118" s="2186"/>
      <c r="BC118" s="2186"/>
      <c r="BD118" s="2186"/>
      <c r="BE118" s="2186"/>
    </row>
    <row r="119" spans="1:57" ht="18" customHeight="1">
      <c r="A119" s="2186" t="s">
        <v>1098</v>
      </c>
      <c r="B119" s="2186"/>
      <c r="C119" s="2186"/>
      <c r="D119" s="2186"/>
      <c r="E119" s="2186"/>
      <c r="F119" s="2186"/>
      <c r="G119" s="2186"/>
      <c r="H119" s="2186"/>
      <c r="I119" s="2186"/>
      <c r="J119" s="2186"/>
      <c r="K119" s="2186"/>
      <c r="L119" s="2186"/>
      <c r="M119" s="2186"/>
      <c r="N119" s="2186"/>
      <c r="O119" s="2186"/>
      <c r="P119" s="2186"/>
      <c r="Q119" s="2186"/>
      <c r="R119" s="2186"/>
      <c r="S119" s="2186"/>
      <c r="T119" s="2186"/>
      <c r="U119" s="2186"/>
      <c r="V119" s="2186"/>
      <c r="W119" s="2186"/>
      <c r="X119" s="2186"/>
      <c r="Y119" s="2186"/>
      <c r="Z119" s="2186"/>
      <c r="AA119" s="2186"/>
      <c r="AB119" s="2186"/>
      <c r="AC119" s="2186"/>
      <c r="AD119" s="2186"/>
      <c r="AE119" s="2186"/>
      <c r="AF119" s="2186"/>
      <c r="AG119" s="2186"/>
      <c r="AH119" s="2186"/>
      <c r="AI119" s="2186"/>
      <c r="AJ119" s="2186"/>
      <c r="AK119" s="2186"/>
      <c r="AL119" s="2186"/>
      <c r="AM119" s="2186"/>
      <c r="AN119" s="2186"/>
      <c r="AO119" s="2186"/>
      <c r="AP119" s="2186"/>
      <c r="AQ119" s="2186"/>
      <c r="AR119" s="2186"/>
      <c r="AS119" s="2186"/>
      <c r="AT119" s="2186"/>
      <c r="AU119" s="2186"/>
      <c r="AV119" s="2186"/>
      <c r="AW119" s="2186"/>
      <c r="AX119" s="2186"/>
      <c r="AY119" s="2186"/>
      <c r="AZ119" s="2186"/>
      <c r="BA119" s="2186"/>
      <c r="BB119" s="2186"/>
      <c r="BC119" s="2186"/>
      <c r="BD119" s="2186"/>
      <c r="BE119" s="2186"/>
    </row>
    <row r="120" spans="1:57" ht="18" customHeight="1">
      <c r="A120" s="2186" t="s">
        <v>1099</v>
      </c>
      <c r="B120" s="2186"/>
      <c r="C120" s="2186"/>
      <c r="D120" s="2186"/>
      <c r="E120" s="2186"/>
      <c r="F120" s="2186"/>
      <c r="G120" s="2186"/>
      <c r="H120" s="2186"/>
      <c r="I120" s="2186"/>
      <c r="J120" s="2186"/>
      <c r="K120" s="2186"/>
      <c r="L120" s="2186"/>
      <c r="M120" s="2186"/>
      <c r="N120" s="2186"/>
      <c r="O120" s="2186"/>
      <c r="P120" s="2186"/>
      <c r="Q120" s="2186"/>
      <c r="R120" s="2186"/>
      <c r="S120" s="2186"/>
      <c r="T120" s="2186"/>
      <c r="U120" s="2186"/>
      <c r="V120" s="2186"/>
      <c r="W120" s="2186"/>
      <c r="X120" s="2186"/>
      <c r="Y120" s="2186"/>
      <c r="Z120" s="2186"/>
      <c r="AA120" s="2186"/>
      <c r="AB120" s="2186"/>
      <c r="AC120" s="2186"/>
      <c r="AD120" s="2186"/>
      <c r="AE120" s="2186"/>
      <c r="AF120" s="2186"/>
      <c r="AG120" s="2186"/>
      <c r="AH120" s="2186"/>
      <c r="AI120" s="2186"/>
      <c r="AJ120" s="2186"/>
      <c r="AK120" s="2186"/>
      <c r="AL120" s="2186"/>
      <c r="AM120" s="2186"/>
      <c r="AN120" s="2186"/>
      <c r="AO120" s="2186"/>
      <c r="AP120" s="2186"/>
      <c r="AQ120" s="2186"/>
      <c r="AR120" s="2186"/>
      <c r="AS120" s="2186"/>
      <c r="AT120" s="2186"/>
      <c r="AU120" s="2186"/>
      <c r="AV120" s="2186"/>
      <c r="AW120" s="2186"/>
      <c r="AX120" s="2186"/>
      <c r="AY120" s="2186"/>
      <c r="AZ120" s="2186"/>
      <c r="BA120" s="2186"/>
      <c r="BB120" s="2186"/>
      <c r="BC120" s="2186"/>
      <c r="BD120" s="2186"/>
      <c r="BE120" s="2186"/>
    </row>
    <row r="121" spans="1:57" ht="18" customHeight="1">
      <c r="A121" s="2201" t="s">
        <v>1100</v>
      </c>
      <c r="B121" s="2201"/>
      <c r="C121" s="2201"/>
      <c r="D121" s="2201"/>
      <c r="E121" s="2201"/>
      <c r="F121" s="2201"/>
      <c r="G121" s="2201"/>
      <c r="H121" s="2201"/>
      <c r="I121" s="2201"/>
      <c r="J121" s="2201"/>
      <c r="K121" s="2201"/>
      <c r="L121" s="2201"/>
      <c r="M121" s="2201"/>
      <c r="N121" s="2201"/>
      <c r="O121" s="2201"/>
      <c r="P121" s="2201"/>
      <c r="Q121" s="2201"/>
      <c r="R121" s="2201"/>
      <c r="S121" s="2201"/>
      <c r="T121" s="2201"/>
      <c r="U121" s="2201"/>
      <c r="V121" s="2201"/>
      <c r="W121" s="2201"/>
      <c r="X121" s="2201"/>
      <c r="Y121" s="2201"/>
      <c r="Z121" s="2201"/>
      <c r="AA121" s="2201"/>
      <c r="AB121" s="2201"/>
      <c r="AC121" s="2201"/>
      <c r="AD121" s="2201"/>
      <c r="AE121" s="2201"/>
      <c r="AF121" s="2201"/>
      <c r="AG121" s="2201"/>
      <c r="AH121" s="2201"/>
      <c r="AI121" s="2201"/>
      <c r="AJ121" s="2201"/>
      <c r="AK121" s="2201"/>
      <c r="AL121" s="2201"/>
      <c r="AM121" s="2201"/>
      <c r="AN121" s="2201"/>
      <c r="AO121" s="2201"/>
      <c r="AP121" s="2201"/>
      <c r="AQ121" s="2201"/>
      <c r="AR121" s="2201"/>
      <c r="AS121" s="2201"/>
      <c r="AT121" s="2201"/>
      <c r="AU121" s="2201"/>
      <c r="AV121" s="2201"/>
      <c r="AW121" s="2201"/>
      <c r="AX121" s="2201"/>
      <c r="AY121" s="2201"/>
      <c r="AZ121" s="2201"/>
      <c r="BA121" s="2201"/>
      <c r="BB121" s="2201"/>
      <c r="BC121" s="2201"/>
      <c r="BD121" s="2201"/>
      <c r="BE121" s="2201"/>
    </row>
    <row r="122" spans="1:57" ht="18" customHeight="1">
      <c r="A122" s="313"/>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313"/>
      <c r="AG122" s="313"/>
      <c r="AH122" s="313"/>
      <c r="AI122" s="313"/>
      <c r="AJ122" s="313"/>
      <c r="AK122" s="313"/>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row>
    <row r="123" spans="1:57" ht="18" customHeight="1">
      <c r="A123" s="2197" t="s">
        <v>384</v>
      </c>
      <c r="B123" s="2197"/>
      <c r="C123" s="2197"/>
      <c r="D123" s="2197"/>
      <c r="E123" s="2197"/>
      <c r="F123" s="2197"/>
      <c r="G123" s="2197"/>
      <c r="H123" s="2197"/>
      <c r="I123" s="2197"/>
      <c r="J123" s="2197"/>
      <c r="K123" s="2197"/>
      <c r="L123" s="2197"/>
      <c r="M123" s="2197"/>
      <c r="N123" s="2197"/>
      <c r="O123" s="2197"/>
      <c r="P123" s="2197"/>
      <c r="Q123" s="2197"/>
      <c r="R123" s="2197"/>
      <c r="S123" s="2197"/>
      <c r="T123" s="2197"/>
      <c r="U123" s="2197"/>
      <c r="V123" s="2197"/>
      <c r="W123" s="2197"/>
      <c r="X123" s="2197"/>
      <c r="Y123" s="2197"/>
      <c r="Z123" s="2197"/>
      <c r="AA123" s="2197"/>
      <c r="AB123" s="2197"/>
      <c r="AC123" s="2197"/>
      <c r="AD123" s="2197"/>
      <c r="AE123" s="2197"/>
      <c r="AF123" s="2197"/>
      <c r="AG123" s="2197" t="s">
        <v>507</v>
      </c>
      <c r="AH123" s="2197"/>
      <c r="AI123" s="2197"/>
      <c r="AJ123" s="2197"/>
      <c r="AK123" s="2197"/>
      <c r="AL123" s="2197"/>
      <c r="AM123" s="2197"/>
      <c r="AN123" s="2197"/>
      <c r="AO123" s="2197"/>
      <c r="AP123" s="2197"/>
      <c r="AQ123" s="2197"/>
      <c r="AR123" s="2197"/>
      <c r="AS123" s="2197"/>
      <c r="AT123" s="2197"/>
      <c r="AU123" s="2197"/>
      <c r="AV123" s="2197" t="s">
        <v>508</v>
      </c>
      <c r="AW123" s="2197"/>
      <c r="AX123" s="2197"/>
      <c r="AY123" s="2197"/>
      <c r="AZ123" s="2197"/>
      <c r="BA123" s="2197"/>
      <c r="BB123" s="2197"/>
      <c r="BC123" s="2197"/>
      <c r="BD123" s="2197"/>
      <c r="BE123" s="2197"/>
    </row>
    <row r="124" spans="1:57" ht="18" customHeight="1">
      <c r="A124" s="2193" t="s">
        <v>1101</v>
      </c>
      <c r="B124" s="2193"/>
      <c r="C124" s="2193"/>
      <c r="D124" s="2193"/>
      <c r="E124" s="2193"/>
      <c r="F124" s="2193"/>
      <c r="G124" s="2193"/>
      <c r="H124" s="2193"/>
      <c r="I124" s="2193"/>
      <c r="J124" s="2193"/>
      <c r="K124" s="2193"/>
      <c r="L124" s="2193"/>
      <c r="M124" s="2193"/>
      <c r="N124" s="2193"/>
      <c r="O124" s="2193"/>
      <c r="P124" s="2193"/>
      <c r="Q124" s="2193"/>
      <c r="R124" s="2193"/>
      <c r="S124" s="2193"/>
      <c r="T124" s="2193"/>
      <c r="U124" s="2193"/>
      <c r="V124" s="2193"/>
      <c r="W124" s="2193"/>
      <c r="X124" s="2193"/>
      <c r="Y124" s="2193"/>
      <c r="Z124" s="2193"/>
      <c r="AA124" s="2193"/>
      <c r="AB124" s="2193"/>
      <c r="AC124" s="2193"/>
      <c r="AD124" s="2193"/>
      <c r="AE124" s="2193"/>
      <c r="AF124" s="2193"/>
      <c r="AG124" s="2194"/>
      <c r="AH124" s="2194"/>
      <c r="AI124" s="2194"/>
      <c r="AJ124" s="2194"/>
      <c r="AK124" s="2194"/>
      <c r="AL124" s="2194"/>
      <c r="AM124" s="2194"/>
      <c r="AN124" s="2194"/>
      <c r="AO124" s="2194"/>
      <c r="AP124" s="2194"/>
      <c r="AQ124" s="2194"/>
      <c r="AR124" s="2194"/>
      <c r="AS124" s="2194"/>
      <c r="AT124" s="2194"/>
      <c r="AU124" s="2194"/>
      <c r="AV124" s="2194"/>
      <c r="AW124" s="2194"/>
      <c r="AX124" s="2194"/>
      <c r="AY124" s="2194"/>
      <c r="AZ124" s="2194"/>
      <c r="BA124" s="2194"/>
      <c r="BB124" s="2194"/>
      <c r="BC124" s="2194"/>
      <c r="BD124" s="2194"/>
      <c r="BE124" s="2194"/>
    </row>
    <row r="125" spans="1:57" ht="18" customHeight="1">
      <c r="A125" s="2193" t="s">
        <v>1102</v>
      </c>
      <c r="B125" s="2193"/>
      <c r="C125" s="2193"/>
      <c r="D125" s="2193"/>
      <c r="E125" s="2193"/>
      <c r="F125" s="2193"/>
      <c r="G125" s="2193"/>
      <c r="H125" s="2193"/>
      <c r="I125" s="2193"/>
      <c r="J125" s="2193"/>
      <c r="K125" s="2193"/>
      <c r="L125" s="2193"/>
      <c r="M125" s="2193"/>
      <c r="N125" s="2193"/>
      <c r="O125" s="2193"/>
      <c r="P125" s="2193"/>
      <c r="Q125" s="2193"/>
      <c r="R125" s="2193"/>
      <c r="S125" s="2193"/>
      <c r="T125" s="2193"/>
      <c r="U125" s="2193"/>
      <c r="V125" s="2193"/>
      <c r="W125" s="2193"/>
      <c r="X125" s="2193"/>
      <c r="Y125" s="2193"/>
      <c r="Z125" s="2193"/>
      <c r="AA125" s="2193"/>
      <c r="AB125" s="2193"/>
      <c r="AC125" s="2193"/>
      <c r="AD125" s="2193"/>
      <c r="AE125" s="2193"/>
      <c r="AF125" s="2193"/>
      <c r="AG125" s="2194">
        <v>0</v>
      </c>
      <c r="AH125" s="2194"/>
      <c r="AI125" s="2194"/>
      <c r="AJ125" s="2194"/>
      <c r="AK125" s="2194"/>
      <c r="AL125" s="2194"/>
      <c r="AM125" s="2194"/>
      <c r="AN125" s="2194"/>
      <c r="AO125" s="2194"/>
      <c r="AP125" s="2194"/>
      <c r="AQ125" s="2194"/>
      <c r="AR125" s="2194"/>
      <c r="AS125" s="2194"/>
      <c r="AT125" s="2194"/>
      <c r="AU125" s="2194"/>
      <c r="AV125" s="2194">
        <v>0</v>
      </c>
      <c r="AW125" s="2194"/>
      <c r="AX125" s="2194"/>
      <c r="AY125" s="2194"/>
      <c r="AZ125" s="2194"/>
      <c r="BA125" s="2194"/>
      <c r="BB125" s="2194"/>
      <c r="BC125" s="2194"/>
      <c r="BD125" s="2194"/>
      <c r="BE125" s="2194"/>
    </row>
    <row r="126" spans="1:57" ht="18" customHeight="1">
      <c r="A126" s="2193" t="s">
        <v>1103</v>
      </c>
      <c r="B126" s="2193"/>
      <c r="C126" s="2193"/>
      <c r="D126" s="2193"/>
      <c r="E126" s="2193"/>
      <c r="F126" s="2193"/>
      <c r="G126" s="2193"/>
      <c r="H126" s="2193"/>
      <c r="I126" s="2193"/>
      <c r="J126" s="2193"/>
      <c r="K126" s="2193"/>
      <c r="L126" s="2193"/>
      <c r="M126" s="2193"/>
      <c r="N126" s="2193"/>
      <c r="O126" s="2193"/>
      <c r="P126" s="2193"/>
      <c r="Q126" s="2193"/>
      <c r="R126" s="2193"/>
      <c r="S126" s="2193"/>
      <c r="T126" s="2193"/>
      <c r="U126" s="2193"/>
      <c r="V126" s="2193"/>
      <c r="W126" s="2193"/>
      <c r="X126" s="2193"/>
      <c r="Y126" s="2193"/>
      <c r="Z126" s="2193"/>
      <c r="AA126" s="2193"/>
      <c r="AB126" s="2193"/>
      <c r="AC126" s="2193"/>
      <c r="AD126" s="2193"/>
      <c r="AE126" s="2193"/>
      <c r="AF126" s="2193"/>
      <c r="AG126" s="2194">
        <v>0</v>
      </c>
      <c r="AH126" s="2194"/>
      <c r="AI126" s="2194"/>
      <c r="AJ126" s="2194"/>
      <c r="AK126" s="2194"/>
      <c r="AL126" s="2194"/>
      <c r="AM126" s="2194"/>
      <c r="AN126" s="2194"/>
      <c r="AO126" s="2194"/>
      <c r="AP126" s="2194"/>
      <c r="AQ126" s="2194"/>
      <c r="AR126" s="2194"/>
      <c r="AS126" s="2194"/>
      <c r="AT126" s="2194"/>
      <c r="AU126" s="2194"/>
      <c r="AV126" s="2194">
        <v>0</v>
      </c>
      <c r="AW126" s="2194"/>
      <c r="AX126" s="2194"/>
      <c r="AY126" s="2194"/>
      <c r="AZ126" s="2194"/>
      <c r="BA126" s="2194"/>
      <c r="BB126" s="2194"/>
      <c r="BC126" s="2194"/>
      <c r="BD126" s="2194"/>
      <c r="BE126" s="2194"/>
    </row>
    <row r="127" spans="1:57" ht="18" customHeight="1">
      <c r="A127" s="2193" t="s">
        <v>1104</v>
      </c>
      <c r="B127" s="2193"/>
      <c r="C127" s="2193"/>
      <c r="D127" s="2193"/>
      <c r="E127" s="2193"/>
      <c r="F127" s="2193"/>
      <c r="G127" s="2193"/>
      <c r="H127" s="2193"/>
      <c r="I127" s="2193"/>
      <c r="J127" s="2193"/>
      <c r="K127" s="2193"/>
      <c r="L127" s="2193"/>
      <c r="M127" s="2193"/>
      <c r="N127" s="2193"/>
      <c r="O127" s="2193"/>
      <c r="P127" s="2193"/>
      <c r="Q127" s="2193"/>
      <c r="R127" s="2193"/>
      <c r="S127" s="2193"/>
      <c r="T127" s="2193"/>
      <c r="U127" s="2193"/>
      <c r="V127" s="2193"/>
      <c r="W127" s="2193"/>
      <c r="X127" s="2193"/>
      <c r="Y127" s="2193"/>
      <c r="Z127" s="2193"/>
      <c r="AA127" s="2193"/>
      <c r="AB127" s="2193"/>
      <c r="AC127" s="2193"/>
      <c r="AD127" s="2193"/>
      <c r="AE127" s="2193"/>
      <c r="AF127" s="2193"/>
      <c r="AG127" s="2194">
        <v>0</v>
      </c>
      <c r="AH127" s="2194"/>
      <c r="AI127" s="2194"/>
      <c r="AJ127" s="2194"/>
      <c r="AK127" s="2194"/>
      <c r="AL127" s="2194"/>
      <c r="AM127" s="2194"/>
      <c r="AN127" s="2194"/>
      <c r="AO127" s="2194"/>
      <c r="AP127" s="2194"/>
      <c r="AQ127" s="2194"/>
      <c r="AR127" s="2194"/>
      <c r="AS127" s="2194"/>
      <c r="AT127" s="2194"/>
      <c r="AU127" s="2194"/>
      <c r="AV127" s="2194">
        <v>0</v>
      </c>
      <c r="AW127" s="2194"/>
      <c r="AX127" s="2194"/>
      <c r="AY127" s="2194"/>
      <c r="AZ127" s="2194"/>
      <c r="BA127" s="2194"/>
      <c r="BB127" s="2194"/>
      <c r="BC127" s="2194"/>
      <c r="BD127" s="2194"/>
      <c r="BE127" s="2194"/>
    </row>
    <row r="128" spans="1:57" ht="18" customHeight="1">
      <c r="A128" s="2195" t="s">
        <v>1105</v>
      </c>
      <c r="B128" s="2195"/>
      <c r="C128" s="2195"/>
      <c r="D128" s="2195"/>
      <c r="E128" s="2195"/>
      <c r="F128" s="2195"/>
      <c r="G128" s="2195"/>
      <c r="H128" s="2195"/>
      <c r="I128" s="2195"/>
      <c r="J128" s="2195"/>
      <c r="K128" s="2195"/>
      <c r="L128" s="2195"/>
      <c r="M128" s="2195"/>
      <c r="N128" s="2195"/>
      <c r="O128" s="2195"/>
      <c r="P128" s="2195"/>
      <c r="Q128" s="2195"/>
      <c r="R128" s="2195"/>
      <c r="S128" s="2195"/>
      <c r="T128" s="2195"/>
      <c r="U128" s="2195"/>
      <c r="V128" s="2195"/>
      <c r="W128" s="2195"/>
      <c r="X128" s="2195"/>
      <c r="Y128" s="2195"/>
      <c r="Z128" s="2195"/>
      <c r="AA128" s="2195"/>
      <c r="AB128" s="2195"/>
      <c r="AC128" s="2195"/>
      <c r="AD128" s="2195"/>
      <c r="AE128" s="2195"/>
      <c r="AF128" s="2195"/>
      <c r="AG128" s="2196">
        <v>0</v>
      </c>
      <c r="AH128" s="2196"/>
      <c r="AI128" s="2196"/>
      <c r="AJ128" s="2196"/>
      <c r="AK128" s="2196"/>
      <c r="AL128" s="2196"/>
      <c r="AM128" s="2196"/>
      <c r="AN128" s="2196"/>
      <c r="AO128" s="2196"/>
      <c r="AP128" s="2196"/>
      <c r="AQ128" s="2196"/>
      <c r="AR128" s="2196"/>
      <c r="AS128" s="2196"/>
      <c r="AT128" s="2196"/>
      <c r="AU128" s="2196"/>
      <c r="AV128" s="2196">
        <v>0</v>
      </c>
      <c r="AW128" s="2196"/>
      <c r="AX128" s="2196"/>
      <c r="AY128" s="2196"/>
      <c r="AZ128" s="2196"/>
      <c r="BA128" s="2196"/>
      <c r="BB128" s="2196"/>
      <c r="BC128" s="2196"/>
      <c r="BD128" s="2196"/>
      <c r="BE128" s="2196"/>
    </row>
    <row r="129" spans="1:57" ht="18" customHeight="1">
      <c r="A129" s="314"/>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row>
    <row r="130" spans="1:57" ht="18" customHeight="1">
      <c r="A130" s="2201" t="s">
        <v>1106</v>
      </c>
      <c r="B130" s="2201"/>
      <c r="C130" s="2201"/>
      <c r="D130" s="2201"/>
      <c r="E130" s="2201"/>
      <c r="F130" s="2201"/>
      <c r="G130" s="2201"/>
      <c r="H130" s="2201"/>
      <c r="I130" s="2201"/>
      <c r="J130" s="2201"/>
      <c r="K130" s="2201"/>
      <c r="L130" s="2201"/>
      <c r="M130" s="2201"/>
      <c r="N130" s="2201"/>
      <c r="O130" s="2201"/>
      <c r="P130" s="2201"/>
      <c r="Q130" s="2201"/>
      <c r="R130" s="2201"/>
      <c r="S130" s="2201"/>
      <c r="T130" s="2201"/>
      <c r="U130" s="2201"/>
      <c r="V130" s="2201"/>
      <c r="W130" s="2201"/>
      <c r="X130" s="2201"/>
      <c r="Y130" s="2201"/>
      <c r="Z130" s="2201"/>
      <c r="AA130" s="2201"/>
      <c r="AB130" s="2201"/>
      <c r="AC130" s="2201"/>
      <c r="AD130" s="2201"/>
      <c r="AE130" s="2201"/>
      <c r="AF130" s="2201"/>
      <c r="AG130" s="2201"/>
      <c r="AH130" s="2201"/>
      <c r="AI130" s="2201"/>
      <c r="AJ130" s="2201"/>
      <c r="AK130" s="2201"/>
      <c r="AL130" s="2201"/>
      <c r="AM130" s="2201"/>
      <c r="AN130" s="2201"/>
      <c r="AO130" s="2201"/>
      <c r="AP130" s="2201"/>
      <c r="AQ130" s="2201"/>
      <c r="AR130" s="2201"/>
      <c r="AS130" s="2201"/>
      <c r="AT130" s="2201"/>
      <c r="AU130" s="2201"/>
      <c r="AV130" s="2201"/>
      <c r="AW130" s="2201"/>
      <c r="AX130" s="2201"/>
      <c r="AY130" s="2201"/>
      <c r="AZ130" s="2201"/>
      <c r="BA130" s="2201"/>
      <c r="BB130" s="2201"/>
      <c r="BC130" s="2201"/>
      <c r="BD130" s="2201"/>
      <c r="BE130" s="2201"/>
    </row>
    <row r="131" spans="1:57" ht="18" customHeight="1">
      <c r="A131" s="313"/>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313"/>
      <c r="AE131" s="313"/>
      <c r="AF131" s="313"/>
      <c r="AG131" s="313"/>
      <c r="AH131" s="313"/>
      <c r="AI131" s="313"/>
      <c r="AJ131" s="313"/>
      <c r="AK131" s="313"/>
      <c r="AL131" s="313"/>
      <c r="AM131" s="313"/>
      <c r="AN131" s="313"/>
      <c r="AO131" s="313"/>
      <c r="AP131" s="313"/>
      <c r="AQ131" s="313"/>
      <c r="AR131" s="313"/>
      <c r="AS131" s="313"/>
      <c r="AT131" s="313"/>
      <c r="AU131" s="313"/>
      <c r="AV131" s="313"/>
      <c r="AW131" s="313"/>
      <c r="AX131" s="313"/>
      <c r="AY131" s="313"/>
      <c r="AZ131" s="313"/>
      <c r="BA131" s="313"/>
      <c r="BB131" s="313"/>
      <c r="BC131" s="313"/>
      <c r="BD131" s="313"/>
      <c r="BE131" s="313"/>
    </row>
    <row r="132" spans="1:57" ht="18" customHeight="1">
      <c r="A132" s="2197" t="s">
        <v>384</v>
      </c>
      <c r="B132" s="2197"/>
      <c r="C132" s="2197"/>
      <c r="D132" s="2197"/>
      <c r="E132" s="2197"/>
      <c r="F132" s="2197"/>
      <c r="G132" s="2197"/>
      <c r="H132" s="2197"/>
      <c r="I132" s="2197"/>
      <c r="J132" s="2197"/>
      <c r="K132" s="2197"/>
      <c r="L132" s="2197"/>
      <c r="M132" s="2197"/>
      <c r="N132" s="2197"/>
      <c r="O132" s="2202" t="s">
        <v>507</v>
      </c>
      <c r="P132" s="2202"/>
      <c r="Q132" s="2202"/>
      <c r="R132" s="2202"/>
      <c r="S132" s="2202"/>
      <c r="T132" s="2202"/>
      <c r="U132" s="2202"/>
      <c r="V132" s="2202"/>
      <c r="W132" s="2202"/>
      <c r="X132" s="2202"/>
      <c r="Y132" s="2202"/>
      <c r="Z132" s="2202"/>
      <c r="AA132" s="2202"/>
      <c r="AB132" s="2202"/>
      <c r="AC132" s="2202"/>
      <c r="AD132" s="2202"/>
      <c r="AE132" s="2202"/>
      <c r="AF132" s="2202"/>
      <c r="AG132" s="2202"/>
      <c r="AH132" s="2202"/>
      <c r="AI132" s="2202"/>
      <c r="AJ132" s="2202"/>
      <c r="AK132" s="2202"/>
      <c r="AL132" s="2202" t="s">
        <v>508</v>
      </c>
      <c r="AM132" s="2202"/>
      <c r="AN132" s="2202"/>
      <c r="AO132" s="2202"/>
      <c r="AP132" s="2202"/>
      <c r="AQ132" s="2202"/>
      <c r="AR132" s="2202"/>
      <c r="AS132" s="2202"/>
      <c r="AT132" s="2202"/>
      <c r="AU132" s="2202"/>
      <c r="AV132" s="2202"/>
      <c r="AW132" s="2202"/>
      <c r="AX132" s="2202"/>
      <c r="AY132" s="2202"/>
      <c r="AZ132" s="2202"/>
      <c r="BA132" s="2202"/>
      <c r="BB132" s="2202"/>
      <c r="BC132" s="2202"/>
      <c r="BD132" s="2202"/>
      <c r="BE132" s="2202"/>
    </row>
    <row r="133" spans="1:57" ht="18" customHeight="1">
      <c r="A133" s="2197"/>
      <c r="B133" s="2197"/>
      <c r="C133" s="2197"/>
      <c r="D133" s="2197"/>
      <c r="E133" s="2197"/>
      <c r="F133" s="2197"/>
      <c r="G133" s="2197"/>
      <c r="H133" s="2197"/>
      <c r="I133" s="2197"/>
      <c r="J133" s="2197"/>
      <c r="K133" s="2197"/>
      <c r="L133" s="2197"/>
      <c r="M133" s="2197"/>
      <c r="N133" s="2197"/>
      <c r="O133" s="2197" t="s">
        <v>1107</v>
      </c>
      <c r="P133" s="2197"/>
      <c r="Q133" s="2197"/>
      <c r="R133" s="2197"/>
      <c r="S133" s="2197"/>
      <c r="T133" s="2197"/>
      <c r="U133" s="2197"/>
      <c r="V133" s="2197"/>
      <c r="W133" s="2197"/>
      <c r="X133" s="2197"/>
      <c r="Y133" s="2197"/>
      <c r="Z133" s="2197" t="s">
        <v>1081</v>
      </c>
      <c r="AA133" s="2197"/>
      <c r="AB133" s="2197"/>
      <c r="AC133" s="2197"/>
      <c r="AD133" s="2197"/>
      <c r="AE133" s="2197"/>
      <c r="AF133" s="2197"/>
      <c r="AG133" s="2197"/>
      <c r="AH133" s="2197"/>
      <c r="AI133" s="2197"/>
      <c r="AJ133" s="2197"/>
      <c r="AK133" s="2197"/>
      <c r="AL133" s="2197" t="s">
        <v>1107</v>
      </c>
      <c r="AM133" s="2197"/>
      <c r="AN133" s="2197"/>
      <c r="AO133" s="2197"/>
      <c r="AP133" s="2197"/>
      <c r="AQ133" s="2197"/>
      <c r="AR133" s="2197"/>
      <c r="AS133" s="2197"/>
      <c r="AT133" s="2197"/>
      <c r="AU133" s="2197"/>
      <c r="AV133" s="2197"/>
      <c r="AW133" s="2197"/>
      <c r="AX133" s="2197"/>
      <c r="AY133" s="2197" t="s">
        <v>1081</v>
      </c>
      <c r="AZ133" s="2197"/>
      <c r="BA133" s="2197"/>
      <c r="BB133" s="2197"/>
      <c r="BC133" s="2197"/>
      <c r="BD133" s="2197"/>
      <c r="BE133" s="2197"/>
    </row>
    <row r="134" spans="1:57" ht="18" customHeight="1">
      <c r="A134" s="2193" t="s">
        <v>1108</v>
      </c>
      <c r="B134" s="2193"/>
      <c r="C134" s="2193"/>
      <c r="D134" s="2193"/>
      <c r="E134" s="2193"/>
      <c r="F134" s="2193"/>
      <c r="G134" s="2193"/>
      <c r="H134" s="2193"/>
      <c r="I134" s="2193"/>
      <c r="J134" s="2193"/>
      <c r="K134" s="2193"/>
      <c r="L134" s="2193"/>
      <c r="M134" s="2193"/>
      <c r="N134" s="2193"/>
      <c r="O134" s="2194">
        <v>0</v>
      </c>
      <c r="P134" s="2194"/>
      <c r="Q134" s="2194"/>
      <c r="R134" s="2194"/>
      <c r="S134" s="2194"/>
      <c r="T134" s="2194"/>
      <c r="U134" s="2194"/>
      <c r="V134" s="2194"/>
      <c r="W134" s="2194"/>
      <c r="X134" s="2194"/>
      <c r="Y134" s="2194"/>
      <c r="Z134" s="2194">
        <v>0</v>
      </c>
      <c r="AA134" s="2194"/>
      <c r="AB134" s="2194"/>
      <c r="AC134" s="2194"/>
      <c r="AD134" s="2194"/>
      <c r="AE134" s="2194"/>
      <c r="AF134" s="2194"/>
      <c r="AG134" s="2194"/>
      <c r="AH134" s="2194"/>
      <c r="AI134" s="2194"/>
      <c r="AJ134" s="2194"/>
      <c r="AK134" s="2194"/>
      <c r="AL134" s="2194">
        <v>0</v>
      </c>
      <c r="AM134" s="2194"/>
      <c r="AN134" s="2194"/>
      <c r="AO134" s="2194"/>
      <c r="AP134" s="2194"/>
      <c r="AQ134" s="2194"/>
      <c r="AR134" s="2194"/>
      <c r="AS134" s="2194"/>
      <c r="AT134" s="2194"/>
      <c r="AU134" s="2194"/>
      <c r="AV134" s="2194"/>
      <c r="AW134" s="2194"/>
      <c r="AX134" s="2194"/>
      <c r="AY134" s="2194">
        <v>0</v>
      </c>
      <c r="AZ134" s="2194"/>
      <c r="BA134" s="2194"/>
      <c r="BB134" s="2194"/>
      <c r="BC134" s="2194"/>
      <c r="BD134" s="2194"/>
      <c r="BE134" s="2194"/>
    </row>
    <row r="135" spans="1:57" ht="18" customHeight="1">
      <c r="A135" s="2193" t="s">
        <v>1109</v>
      </c>
      <c r="B135" s="2193"/>
      <c r="C135" s="2193"/>
      <c r="D135" s="2193"/>
      <c r="E135" s="2193"/>
      <c r="F135" s="2193"/>
      <c r="G135" s="2193"/>
      <c r="H135" s="2193"/>
      <c r="I135" s="2193"/>
      <c r="J135" s="2193"/>
      <c r="K135" s="2193"/>
      <c r="L135" s="2193"/>
      <c r="M135" s="2193"/>
      <c r="N135" s="2193"/>
      <c r="O135" s="2194">
        <v>0</v>
      </c>
      <c r="P135" s="2194"/>
      <c r="Q135" s="2194"/>
      <c r="R135" s="2194"/>
      <c r="S135" s="2194"/>
      <c r="T135" s="2194"/>
      <c r="U135" s="2194"/>
      <c r="V135" s="2194"/>
      <c r="W135" s="2194"/>
      <c r="X135" s="2194"/>
      <c r="Y135" s="2194"/>
      <c r="Z135" s="2194">
        <v>0</v>
      </c>
      <c r="AA135" s="2194"/>
      <c r="AB135" s="2194"/>
      <c r="AC135" s="2194"/>
      <c r="AD135" s="2194"/>
      <c r="AE135" s="2194"/>
      <c r="AF135" s="2194"/>
      <c r="AG135" s="2194"/>
      <c r="AH135" s="2194"/>
      <c r="AI135" s="2194"/>
      <c r="AJ135" s="2194"/>
      <c r="AK135" s="2194"/>
      <c r="AL135" s="2194">
        <v>0</v>
      </c>
      <c r="AM135" s="2194"/>
      <c r="AN135" s="2194"/>
      <c r="AO135" s="2194"/>
      <c r="AP135" s="2194"/>
      <c r="AQ135" s="2194"/>
      <c r="AR135" s="2194"/>
      <c r="AS135" s="2194"/>
      <c r="AT135" s="2194"/>
      <c r="AU135" s="2194"/>
      <c r="AV135" s="2194"/>
      <c r="AW135" s="2194"/>
      <c r="AX135" s="2194"/>
      <c r="AY135" s="2194">
        <v>0</v>
      </c>
      <c r="AZ135" s="2194"/>
      <c r="BA135" s="2194"/>
      <c r="BB135" s="2194"/>
      <c r="BC135" s="2194"/>
      <c r="BD135" s="2194"/>
      <c r="BE135" s="2194"/>
    </row>
    <row r="136" spans="1:57" ht="18" customHeight="1">
      <c r="A136" s="2193" t="s">
        <v>1110</v>
      </c>
      <c r="B136" s="2193"/>
      <c r="C136" s="2193"/>
      <c r="D136" s="2193"/>
      <c r="E136" s="2193"/>
      <c r="F136" s="2193"/>
      <c r="G136" s="2193"/>
      <c r="H136" s="2193"/>
      <c r="I136" s="2193"/>
      <c r="J136" s="2193"/>
      <c r="K136" s="2193"/>
      <c r="L136" s="2193"/>
      <c r="M136" s="2193"/>
      <c r="N136" s="2193"/>
      <c r="O136" s="2194">
        <v>0</v>
      </c>
      <c r="P136" s="2194"/>
      <c r="Q136" s="2194"/>
      <c r="R136" s="2194"/>
      <c r="S136" s="2194"/>
      <c r="T136" s="2194"/>
      <c r="U136" s="2194"/>
      <c r="V136" s="2194"/>
      <c r="W136" s="2194"/>
      <c r="X136" s="2194"/>
      <c r="Y136" s="2194"/>
      <c r="Z136" s="2194">
        <v>0</v>
      </c>
      <c r="AA136" s="2194"/>
      <c r="AB136" s="2194"/>
      <c r="AC136" s="2194"/>
      <c r="AD136" s="2194"/>
      <c r="AE136" s="2194"/>
      <c r="AF136" s="2194"/>
      <c r="AG136" s="2194"/>
      <c r="AH136" s="2194"/>
      <c r="AI136" s="2194"/>
      <c r="AJ136" s="2194"/>
      <c r="AK136" s="2194"/>
      <c r="AL136" s="2194">
        <v>0</v>
      </c>
      <c r="AM136" s="2194"/>
      <c r="AN136" s="2194"/>
      <c r="AO136" s="2194"/>
      <c r="AP136" s="2194"/>
      <c r="AQ136" s="2194"/>
      <c r="AR136" s="2194"/>
      <c r="AS136" s="2194"/>
      <c r="AT136" s="2194"/>
      <c r="AU136" s="2194"/>
      <c r="AV136" s="2194"/>
      <c r="AW136" s="2194"/>
      <c r="AX136" s="2194"/>
      <c r="AY136" s="2194">
        <v>0</v>
      </c>
      <c r="AZ136" s="2194"/>
      <c r="BA136" s="2194"/>
      <c r="BB136" s="2194"/>
      <c r="BC136" s="2194"/>
      <c r="BD136" s="2194"/>
      <c r="BE136" s="2194"/>
    </row>
    <row r="137" spans="1:57" ht="18" customHeight="1">
      <c r="A137" s="2193" t="s">
        <v>1111</v>
      </c>
      <c r="B137" s="2193"/>
      <c r="C137" s="2193"/>
      <c r="D137" s="2193"/>
      <c r="E137" s="2193"/>
      <c r="F137" s="2193"/>
      <c r="G137" s="2193"/>
      <c r="H137" s="2193"/>
      <c r="I137" s="2193"/>
      <c r="J137" s="2193"/>
      <c r="K137" s="2193"/>
      <c r="L137" s="2193"/>
      <c r="M137" s="2193"/>
      <c r="N137" s="2193"/>
      <c r="O137" s="2194">
        <v>0</v>
      </c>
      <c r="P137" s="2194"/>
      <c r="Q137" s="2194"/>
      <c r="R137" s="2194"/>
      <c r="S137" s="2194"/>
      <c r="T137" s="2194"/>
      <c r="U137" s="2194"/>
      <c r="V137" s="2194"/>
      <c r="W137" s="2194"/>
      <c r="X137" s="2194"/>
      <c r="Y137" s="2194"/>
      <c r="Z137" s="2194">
        <v>0</v>
      </c>
      <c r="AA137" s="2194"/>
      <c r="AB137" s="2194"/>
      <c r="AC137" s="2194"/>
      <c r="AD137" s="2194"/>
      <c r="AE137" s="2194"/>
      <c r="AF137" s="2194"/>
      <c r="AG137" s="2194"/>
      <c r="AH137" s="2194"/>
      <c r="AI137" s="2194"/>
      <c r="AJ137" s="2194"/>
      <c r="AK137" s="2194"/>
      <c r="AL137" s="2194">
        <v>0</v>
      </c>
      <c r="AM137" s="2194"/>
      <c r="AN137" s="2194"/>
      <c r="AO137" s="2194"/>
      <c r="AP137" s="2194"/>
      <c r="AQ137" s="2194"/>
      <c r="AR137" s="2194"/>
      <c r="AS137" s="2194"/>
      <c r="AT137" s="2194"/>
      <c r="AU137" s="2194"/>
      <c r="AV137" s="2194"/>
      <c r="AW137" s="2194"/>
      <c r="AX137" s="2194"/>
      <c r="AY137" s="2194">
        <v>0</v>
      </c>
      <c r="AZ137" s="2194"/>
      <c r="BA137" s="2194"/>
      <c r="BB137" s="2194"/>
      <c r="BC137" s="2194"/>
      <c r="BD137" s="2194"/>
      <c r="BE137" s="2194"/>
    </row>
    <row r="138" spans="1:57" ht="18" customHeight="1">
      <c r="A138" s="2193" t="s">
        <v>1112</v>
      </c>
      <c r="B138" s="2193"/>
      <c r="C138" s="2193"/>
      <c r="D138" s="2193"/>
      <c r="E138" s="2193"/>
      <c r="F138" s="2193"/>
      <c r="G138" s="2193"/>
      <c r="H138" s="2193"/>
      <c r="I138" s="2193"/>
      <c r="J138" s="2193"/>
      <c r="K138" s="2193"/>
      <c r="L138" s="2193"/>
      <c r="M138" s="2193"/>
      <c r="N138" s="2193"/>
      <c r="O138" s="2194">
        <v>0</v>
      </c>
      <c r="P138" s="2194"/>
      <c r="Q138" s="2194"/>
      <c r="R138" s="2194"/>
      <c r="S138" s="2194"/>
      <c r="T138" s="2194"/>
      <c r="U138" s="2194"/>
      <c r="V138" s="2194"/>
      <c r="W138" s="2194"/>
      <c r="X138" s="2194"/>
      <c r="Y138" s="2194"/>
      <c r="Z138" s="2194">
        <v>0</v>
      </c>
      <c r="AA138" s="2194"/>
      <c r="AB138" s="2194"/>
      <c r="AC138" s="2194"/>
      <c r="AD138" s="2194"/>
      <c r="AE138" s="2194"/>
      <c r="AF138" s="2194"/>
      <c r="AG138" s="2194"/>
      <c r="AH138" s="2194"/>
      <c r="AI138" s="2194"/>
      <c r="AJ138" s="2194"/>
      <c r="AK138" s="2194"/>
      <c r="AL138" s="2194">
        <v>0</v>
      </c>
      <c r="AM138" s="2194"/>
      <c r="AN138" s="2194"/>
      <c r="AO138" s="2194"/>
      <c r="AP138" s="2194"/>
      <c r="AQ138" s="2194"/>
      <c r="AR138" s="2194"/>
      <c r="AS138" s="2194"/>
      <c r="AT138" s="2194"/>
      <c r="AU138" s="2194"/>
      <c r="AV138" s="2194"/>
      <c r="AW138" s="2194"/>
      <c r="AX138" s="2194"/>
      <c r="AY138" s="2194">
        <v>0</v>
      </c>
      <c r="AZ138" s="2194"/>
      <c r="BA138" s="2194"/>
      <c r="BB138" s="2194"/>
      <c r="BC138" s="2194"/>
      <c r="BD138" s="2194"/>
      <c r="BE138" s="2194"/>
    </row>
    <row r="139" spans="1:57" ht="18" customHeight="1">
      <c r="A139" s="2193" t="s">
        <v>1113</v>
      </c>
      <c r="B139" s="2193"/>
      <c r="C139" s="2193"/>
      <c r="D139" s="2193"/>
      <c r="E139" s="2193"/>
      <c r="F139" s="2193"/>
      <c r="G139" s="2193"/>
      <c r="H139" s="2193"/>
      <c r="I139" s="2193"/>
      <c r="J139" s="2193"/>
      <c r="K139" s="2193"/>
      <c r="L139" s="2193"/>
      <c r="M139" s="2193"/>
      <c r="N139" s="2193"/>
      <c r="O139" s="2194">
        <v>0</v>
      </c>
      <c r="P139" s="2194"/>
      <c r="Q139" s="2194"/>
      <c r="R139" s="2194"/>
      <c r="S139" s="2194"/>
      <c r="T139" s="2194"/>
      <c r="U139" s="2194"/>
      <c r="V139" s="2194"/>
      <c r="W139" s="2194"/>
      <c r="X139" s="2194"/>
      <c r="Y139" s="2194"/>
      <c r="Z139" s="2194">
        <v>0</v>
      </c>
      <c r="AA139" s="2194"/>
      <c r="AB139" s="2194"/>
      <c r="AC139" s="2194"/>
      <c r="AD139" s="2194"/>
      <c r="AE139" s="2194"/>
      <c r="AF139" s="2194"/>
      <c r="AG139" s="2194"/>
      <c r="AH139" s="2194"/>
      <c r="AI139" s="2194"/>
      <c r="AJ139" s="2194"/>
      <c r="AK139" s="2194"/>
      <c r="AL139" s="2194">
        <v>0</v>
      </c>
      <c r="AM139" s="2194"/>
      <c r="AN139" s="2194"/>
      <c r="AO139" s="2194"/>
      <c r="AP139" s="2194"/>
      <c r="AQ139" s="2194"/>
      <c r="AR139" s="2194"/>
      <c r="AS139" s="2194"/>
      <c r="AT139" s="2194"/>
      <c r="AU139" s="2194"/>
      <c r="AV139" s="2194"/>
      <c r="AW139" s="2194"/>
      <c r="AX139" s="2194"/>
      <c r="AY139" s="2194">
        <v>0</v>
      </c>
      <c r="AZ139" s="2194"/>
      <c r="BA139" s="2194"/>
      <c r="BB139" s="2194"/>
      <c r="BC139" s="2194"/>
      <c r="BD139" s="2194"/>
      <c r="BE139" s="2194"/>
    </row>
    <row r="140" spans="1:57" ht="18" customHeight="1">
      <c r="A140" s="2193" t="s">
        <v>1114</v>
      </c>
      <c r="B140" s="2193"/>
      <c r="C140" s="2193"/>
      <c r="D140" s="2193"/>
      <c r="E140" s="2193"/>
      <c r="F140" s="2193"/>
      <c r="G140" s="2193"/>
      <c r="H140" s="2193"/>
      <c r="I140" s="2193"/>
      <c r="J140" s="2193"/>
      <c r="K140" s="2193"/>
      <c r="L140" s="2193"/>
      <c r="M140" s="2193"/>
      <c r="N140" s="2193"/>
      <c r="O140" s="2194">
        <v>0</v>
      </c>
      <c r="P140" s="2194"/>
      <c r="Q140" s="2194"/>
      <c r="R140" s="2194"/>
      <c r="S140" s="2194"/>
      <c r="T140" s="2194"/>
      <c r="U140" s="2194"/>
      <c r="V140" s="2194"/>
      <c r="W140" s="2194"/>
      <c r="X140" s="2194"/>
      <c r="Y140" s="2194"/>
      <c r="Z140" s="2194">
        <v>0</v>
      </c>
      <c r="AA140" s="2194"/>
      <c r="AB140" s="2194"/>
      <c r="AC140" s="2194"/>
      <c r="AD140" s="2194"/>
      <c r="AE140" s="2194"/>
      <c r="AF140" s="2194"/>
      <c r="AG140" s="2194"/>
      <c r="AH140" s="2194"/>
      <c r="AI140" s="2194"/>
      <c r="AJ140" s="2194"/>
      <c r="AK140" s="2194"/>
      <c r="AL140" s="2194">
        <v>0</v>
      </c>
      <c r="AM140" s="2194"/>
      <c r="AN140" s="2194"/>
      <c r="AO140" s="2194"/>
      <c r="AP140" s="2194"/>
      <c r="AQ140" s="2194"/>
      <c r="AR140" s="2194"/>
      <c r="AS140" s="2194"/>
      <c r="AT140" s="2194"/>
      <c r="AU140" s="2194"/>
      <c r="AV140" s="2194"/>
      <c r="AW140" s="2194"/>
      <c r="AX140" s="2194"/>
      <c r="AY140" s="2194">
        <v>0</v>
      </c>
      <c r="AZ140" s="2194"/>
      <c r="BA140" s="2194"/>
      <c r="BB140" s="2194"/>
      <c r="BC140" s="2194"/>
      <c r="BD140" s="2194"/>
      <c r="BE140" s="2194"/>
    </row>
    <row r="141" spans="1:57" ht="18" customHeight="1">
      <c r="A141" s="2193" t="s">
        <v>1115</v>
      </c>
      <c r="B141" s="2193"/>
      <c r="C141" s="2193"/>
      <c r="D141" s="2193"/>
      <c r="E141" s="2193"/>
      <c r="F141" s="2193"/>
      <c r="G141" s="2193"/>
      <c r="H141" s="2193"/>
      <c r="I141" s="2193"/>
      <c r="J141" s="2193"/>
      <c r="K141" s="2193"/>
      <c r="L141" s="2193"/>
      <c r="M141" s="2193"/>
      <c r="N141" s="2193"/>
      <c r="O141" s="2194">
        <v>0</v>
      </c>
      <c r="P141" s="2194"/>
      <c r="Q141" s="2194"/>
      <c r="R141" s="2194"/>
      <c r="S141" s="2194"/>
      <c r="T141" s="2194"/>
      <c r="U141" s="2194"/>
      <c r="V141" s="2194"/>
      <c r="W141" s="2194"/>
      <c r="X141" s="2194"/>
      <c r="Y141" s="2194"/>
      <c r="Z141" s="2194">
        <v>0</v>
      </c>
      <c r="AA141" s="2194"/>
      <c r="AB141" s="2194"/>
      <c r="AC141" s="2194"/>
      <c r="AD141" s="2194"/>
      <c r="AE141" s="2194"/>
      <c r="AF141" s="2194"/>
      <c r="AG141" s="2194"/>
      <c r="AH141" s="2194"/>
      <c r="AI141" s="2194"/>
      <c r="AJ141" s="2194"/>
      <c r="AK141" s="2194"/>
      <c r="AL141" s="2194">
        <v>0</v>
      </c>
      <c r="AM141" s="2194"/>
      <c r="AN141" s="2194"/>
      <c r="AO141" s="2194"/>
      <c r="AP141" s="2194"/>
      <c r="AQ141" s="2194"/>
      <c r="AR141" s="2194"/>
      <c r="AS141" s="2194"/>
      <c r="AT141" s="2194"/>
      <c r="AU141" s="2194"/>
      <c r="AV141" s="2194"/>
      <c r="AW141" s="2194"/>
      <c r="AX141" s="2194"/>
      <c r="AY141" s="2194">
        <v>0</v>
      </c>
      <c r="AZ141" s="2194"/>
      <c r="BA141" s="2194"/>
      <c r="BB141" s="2194"/>
      <c r="BC141" s="2194"/>
      <c r="BD141" s="2194"/>
      <c r="BE141" s="2194"/>
    </row>
    <row r="142" spans="1:57" ht="18" customHeight="1">
      <c r="A142" s="2193" t="s">
        <v>1116</v>
      </c>
      <c r="B142" s="2193"/>
      <c r="C142" s="2193"/>
      <c r="D142" s="2193"/>
      <c r="E142" s="2193"/>
      <c r="F142" s="2193"/>
      <c r="G142" s="2193"/>
      <c r="H142" s="2193"/>
      <c r="I142" s="2193"/>
      <c r="J142" s="2193"/>
      <c r="K142" s="2193"/>
      <c r="L142" s="2193"/>
      <c r="M142" s="2193"/>
      <c r="N142" s="2193"/>
      <c r="O142" s="2194">
        <v>0</v>
      </c>
      <c r="P142" s="2194"/>
      <c r="Q142" s="2194"/>
      <c r="R142" s="2194"/>
      <c r="S142" s="2194"/>
      <c r="T142" s="2194"/>
      <c r="U142" s="2194"/>
      <c r="V142" s="2194"/>
      <c r="W142" s="2194"/>
      <c r="X142" s="2194"/>
      <c r="Y142" s="2194"/>
      <c r="Z142" s="2194">
        <v>0</v>
      </c>
      <c r="AA142" s="2194"/>
      <c r="AB142" s="2194"/>
      <c r="AC142" s="2194"/>
      <c r="AD142" s="2194"/>
      <c r="AE142" s="2194"/>
      <c r="AF142" s="2194"/>
      <c r="AG142" s="2194"/>
      <c r="AH142" s="2194"/>
      <c r="AI142" s="2194"/>
      <c r="AJ142" s="2194"/>
      <c r="AK142" s="2194"/>
      <c r="AL142" s="2194">
        <v>0</v>
      </c>
      <c r="AM142" s="2194"/>
      <c r="AN142" s="2194"/>
      <c r="AO142" s="2194"/>
      <c r="AP142" s="2194"/>
      <c r="AQ142" s="2194"/>
      <c r="AR142" s="2194"/>
      <c r="AS142" s="2194"/>
      <c r="AT142" s="2194"/>
      <c r="AU142" s="2194"/>
      <c r="AV142" s="2194"/>
      <c r="AW142" s="2194"/>
      <c r="AX142" s="2194"/>
      <c r="AY142" s="2194">
        <v>0</v>
      </c>
      <c r="AZ142" s="2194"/>
      <c r="BA142" s="2194"/>
      <c r="BB142" s="2194"/>
      <c r="BC142" s="2194"/>
      <c r="BD142" s="2194"/>
      <c r="BE142" s="2194"/>
    </row>
    <row r="143" spans="1:57" ht="18" customHeight="1">
      <c r="A143" s="2193" t="s">
        <v>1109</v>
      </c>
      <c r="B143" s="2193"/>
      <c r="C143" s="2193"/>
      <c r="D143" s="2193"/>
      <c r="E143" s="2193"/>
      <c r="F143" s="2193"/>
      <c r="G143" s="2193"/>
      <c r="H143" s="2193"/>
      <c r="I143" s="2193"/>
      <c r="J143" s="2193"/>
      <c r="K143" s="2193"/>
      <c r="L143" s="2193"/>
      <c r="M143" s="2193"/>
      <c r="N143" s="2193"/>
      <c r="O143" s="2194">
        <v>0</v>
      </c>
      <c r="P143" s="2194"/>
      <c r="Q143" s="2194"/>
      <c r="R143" s="2194"/>
      <c r="S143" s="2194"/>
      <c r="T143" s="2194"/>
      <c r="U143" s="2194"/>
      <c r="V143" s="2194"/>
      <c r="W143" s="2194"/>
      <c r="X143" s="2194"/>
      <c r="Y143" s="2194"/>
      <c r="Z143" s="2194">
        <v>0</v>
      </c>
      <c r="AA143" s="2194"/>
      <c r="AB143" s="2194"/>
      <c r="AC143" s="2194"/>
      <c r="AD143" s="2194"/>
      <c r="AE143" s="2194"/>
      <c r="AF143" s="2194"/>
      <c r="AG143" s="2194"/>
      <c r="AH143" s="2194"/>
      <c r="AI143" s="2194"/>
      <c r="AJ143" s="2194"/>
      <c r="AK143" s="2194"/>
      <c r="AL143" s="2194">
        <v>0</v>
      </c>
      <c r="AM143" s="2194"/>
      <c r="AN143" s="2194"/>
      <c r="AO143" s="2194"/>
      <c r="AP143" s="2194"/>
      <c r="AQ143" s="2194"/>
      <c r="AR143" s="2194"/>
      <c r="AS143" s="2194"/>
      <c r="AT143" s="2194"/>
      <c r="AU143" s="2194"/>
      <c r="AV143" s="2194"/>
      <c r="AW143" s="2194"/>
      <c r="AX143" s="2194"/>
      <c r="AY143" s="2194">
        <v>0</v>
      </c>
      <c r="AZ143" s="2194"/>
      <c r="BA143" s="2194"/>
      <c r="BB143" s="2194"/>
      <c r="BC143" s="2194"/>
      <c r="BD143" s="2194"/>
      <c r="BE143" s="2194"/>
    </row>
    <row r="144" spans="1:57" ht="18" customHeight="1">
      <c r="A144" s="2193" t="s">
        <v>1110</v>
      </c>
      <c r="B144" s="2193"/>
      <c r="C144" s="2193"/>
      <c r="D144" s="2193"/>
      <c r="E144" s="2193"/>
      <c r="F144" s="2193"/>
      <c r="G144" s="2193"/>
      <c r="H144" s="2193"/>
      <c r="I144" s="2193"/>
      <c r="J144" s="2193"/>
      <c r="K144" s="2193"/>
      <c r="L144" s="2193"/>
      <c r="M144" s="2193"/>
      <c r="N144" s="2193"/>
      <c r="O144" s="2194">
        <v>0</v>
      </c>
      <c r="P144" s="2194"/>
      <c r="Q144" s="2194"/>
      <c r="R144" s="2194"/>
      <c r="S144" s="2194"/>
      <c r="T144" s="2194"/>
      <c r="U144" s="2194"/>
      <c r="V144" s="2194"/>
      <c r="W144" s="2194"/>
      <c r="X144" s="2194"/>
      <c r="Y144" s="2194"/>
      <c r="Z144" s="2194">
        <v>0</v>
      </c>
      <c r="AA144" s="2194"/>
      <c r="AB144" s="2194"/>
      <c r="AC144" s="2194"/>
      <c r="AD144" s="2194"/>
      <c r="AE144" s="2194"/>
      <c r="AF144" s="2194"/>
      <c r="AG144" s="2194"/>
      <c r="AH144" s="2194"/>
      <c r="AI144" s="2194"/>
      <c r="AJ144" s="2194"/>
      <c r="AK144" s="2194"/>
      <c r="AL144" s="2194">
        <v>0</v>
      </c>
      <c r="AM144" s="2194"/>
      <c r="AN144" s="2194"/>
      <c r="AO144" s="2194"/>
      <c r="AP144" s="2194"/>
      <c r="AQ144" s="2194"/>
      <c r="AR144" s="2194"/>
      <c r="AS144" s="2194"/>
      <c r="AT144" s="2194"/>
      <c r="AU144" s="2194"/>
      <c r="AV144" s="2194"/>
      <c r="AW144" s="2194"/>
      <c r="AX144" s="2194"/>
      <c r="AY144" s="2194">
        <v>0</v>
      </c>
      <c r="AZ144" s="2194"/>
      <c r="BA144" s="2194"/>
      <c r="BB144" s="2194"/>
      <c r="BC144" s="2194"/>
      <c r="BD144" s="2194"/>
      <c r="BE144" s="2194"/>
    </row>
    <row r="145" spans="1:57" ht="18" customHeight="1">
      <c r="A145" s="2193" t="s">
        <v>1111</v>
      </c>
      <c r="B145" s="2193"/>
      <c r="C145" s="2193"/>
      <c r="D145" s="2193"/>
      <c r="E145" s="2193"/>
      <c r="F145" s="2193"/>
      <c r="G145" s="2193"/>
      <c r="H145" s="2193"/>
      <c r="I145" s="2193"/>
      <c r="J145" s="2193"/>
      <c r="K145" s="2193"/>
      <c r="L145" s="2193"/>
      <c r="M145" s="2193"/>
      <c r="N145" s="2193"/>
      <c r="O145" s="2194">
        <v>0</v>
      </c>
      <c r="P145" s="2194"/>
      <c r="Q145" s="2194"/>
      <c r="R145" s="2194"/>
      <c r="S145" s="2194"/>
      <c r="T145" s="2194"/>
      <c r="U145" s="2194"/>
      <c r="V145" s="2194"/>
      <c r="W145" s="2194"/>
      <c r="X145" s="2194"/>
      <c r="Y145" s="2194"/>
      <c r="Z145" s="2194">
        <v>0</v>
      </c>
      <c r="AA145" s="2194"/>
      <c r="AB145" s="2194"/>
      <c r="AC145" s="2194"/>
      <c r="AD145" s="2194"/>
      <c r="AE145" s="2194"/>
      <c r="AF145" s="2194"/>
      <c r="AG145" s="2194"/>
      <c r="AH145" s="2194"/>
      <c r="AI145" s="2194"/>
      <c r="AJ145" s="2194"/>
      <c r="AK145" s="2194"/>
      <c r="AL145" s="2194">
        <v>0</v>
      </c>
      <c r="AM145" s="2194"/>
      <c r="AN145" s="2194"/>
      <c r="AO145" s="2194"/>
      <c r="AP145" s="2194"/>
      <c r="AQ145" s="2194"/>
      <c r="AR145" s="2194"/>
      <c r="AS145" s="2194"/>
      <c r="AT145" s="2194"/>
      <c r="AU145" s="2194"/>
      <c r="AV145" s="2194"/>
      <c r="AW145" s="2194"/>
      <c r="AX145" s="2194"/>
      <c r="AY145" s="2194">
        <v>0</v>
      </c>
      <c r="AZ145" s="2194"/>
      <c r="BA145" s="2194"/>
      <c r="BB145" s="2194"/>
      <c r="BC145" s="2194"/>
      <c r="BD145" s="2194"/>
      <c r="BE145" s="2194"/>
    </row>
    <row r="146" spans="1:57" ht="18" customHeight="1">
      <c r="A146" s="2193" t="s">
        <v>1112</v>
      </c>
      <c r="B146" s="2193"/>
      <c r="C146" s="2193"/>
      <c r="D146" s="2193"/>
      <c r="E146" s="2193"/>
      <c r="F146" s="2193"/>
      <c r="G146" s="2193"/>
      <c r="H146" s="2193"/>
      <c r="I146" s="2193"/>
      <c r="J146" s="2193"/>
      <c r="K146" s="2193"/>
      <c r="L146" s="2193"/>
      <c r="M146" s="2193"/>
      <c r="N146" s="2193"/>
      <c r="O146" s="2194">
        <v>0</v>
      </c>
      <c r="P146" s="2194"/>
      <c r="Q146" s="2194"/>
      <c r="R146" s="2194"/>
      <c r="S146" s="2194"/>
      <c r="T146" s="2194"/>
      <c r="U146" s="2194"/>
      <c r="V146" s="2194"/>
      <c r="W146" s="2194"/>
      <c r="X146" s="2194"/>
      <c r="Y146" s="2194"/>
      <c r="Z146" s="2194">
        <v>0</v>
      </c>
      <c r="AA146" s="2194"/>
      <c r="AB146" s="2194"/>
      <c r="AC146" s="2194"/>
      <c r="AD146" s="2194"/>
      <c r="AE146" s="2194"/>
      <c r="AF146" s="2194"/>
      <c r="AG146" s="2194"/>
      <c r="AH146" s="2194"/>
      <c r="AI146" s="2194"/>
      <c r="AJ146" s="2194"/>
      <c r="AK146" s="2194"/>
      <c r="AL146" s="2194">
        <v>0</v>
      </c>
      <c r="AM146" s="2194"/>
      <c r="AN146" s="2194"/>
      <c r="AO146" s="2194"/>
      <c r="AP146" s="2194"/>
      <c r="AQ146" s="2194"/>
      <c r="AR146" s="2194"/>
      <c r="AS146" s="2194"/>
      <c r="AT146" s="2194"/>
      <c r="AU146" s="2194"/>
      <c r="AV146" s="2194"/>
      <c r="AW146" s="2194"/>
      <c r="AX146" s="2194"/>
      <c r="AY146" s="2194">
        <v>0</v>
      </c>
      <c r="AZ146" s="2194"/>
      <c r="BA146" s="2194"/>
      <c r="BB146" s="2194"/>
      <c r="BC146" s="2194"/>
      <c r="BD146" s="2194"/>
      <c r="BE146" s="2194"/>
    </row>
    <row r="147" spans="1:57" ht="18" customHeight="1">
      <c r="A147" s="2193" t="s">
        <v>1113</v>
      </c>
      <c r="B147" s="2193"/>
      <c r="C147" s="2193"/>
      <c r="D147" s="2193"/>
      <c r="E147" s="2193"/>
      <c r="F147" s="2193"/>
      <c r="G147" s="2193"/>
      <c r="H147" s="2193"/>
      <c r="I147" s="2193"/>
      <c r="J147" s="2193"/>
      <c r="K147" s="2193"/>
      <c r="L147" s="2193"/>
      <c r="M147" s="2193"/>
      <c r="N147" s="2193"/>
      <c r="O147" s="2194">
        <v>0</v>
      </c>
      <c r="P147" s="2194"/>
      <c r="Q147" s="2194"/>
      <c r="R147" s="2194"/>
      <c r="S147" s="2194"/>
      <c r="T147" s="2194"/>
      <c r="U147" s="2194"/>
      <c r="V147" s="2194"/>
      <c r="W147" s="2194"/>
      <c r="X147" s="2194"/>
      <c r="Y147" s="2194"/>
      <c r="Z147" s="2194">
        <v>0</v>
      </c>
      <c r="AA147" s="2194"/>
      <c r="AB147" s="2194"/>
      <c r="AC147" s="2194"/>
      <c r="AD147" s="2194"/>
      <c r="AE147" s="2194"/>
      <c r="AF147" s="2194"/>
      <c r="AG147" s="2194"/>
      <c r="AH147" s="2194"/>
      <c r="AI147" s="2194"/>
      <c r="AJ147" s="2194"/>
      <c r="AK147" s="2194"/>
      <c r="AL147" s="2194">
        <v>0</v>
      </c>
      <c r="AM147" s="2194"/>
      <c r="AN147" s="2194"/>
      <c r="AO147" s="2194"/>
      <c r="AP147" s="2194"/>
      <c r="AQ147" s="2194"/>
      <c r="AR147" s="2194"/>
      <c r="AS147" s="2194"/>
      <c r="AT147" s="2194"/>
      <c r="AU147" s="2194"/>
      <c r="AV147" s="2194"/>
      <c r="AW147" s="2194"/>
      <c r="AX147" s="2194"/>
      <c r="AY147" s="2194">
        <v>0</v>
      </c>
      <c r="AZ147" s="2194"/>
      <c r="BA147" s="2194"/>
      <c r="BB147" s="2194"/>
      <c r="BC147" s="2194"/>
      <c r="BD147" s="2194"/>
      <c r="BE147" s="2194"/>
    </row>
    <row r="148" spans="1:57" ht="18" customHeight="1">
      <c r="A148" s="2193" t="s">
        <v>1114</v>
      </c>
      <c r="B148" s="2193"/>
      <c r="C148" s="2193"/>
      <c r="D148" s="2193"/>
      <c r="E148" s="2193"/>
      <c r="F148" s="2193"/>
      <c r="G148" s="2193"/>
      <c r="H148" s="2193"/>
      <c r="I148" s="2193"/>
      <c r="J148" s="2193"/>
      <c r="K148" s="2193"/>
      <c r="L148" s="2193"/>
      <c r="M148" s="2193"/>
      <c r="N148" s="2193"/>
      <c r="O148" s="2194">
        <v>0</v>
      </c>
      <c r="P148" s="2194"/>
      <c r="Q148" s="2194"/>
      <c r="R148" s="2194"/>
      <c r="S148" s="2194"/>
      <c r="T148" s="2194"/>
      <c r="U148" s="2194"/>
      <c r="V148" s="2194"/>
      <c r="W148" s="2194"/>
      <c r="X148" s="2194"/>
      <c r="Y148" s="2194"/>
      <c r="Z148" s="2194">
        <v>0</v>
      </c>
      <c r="AA148" s="2194"/>
      <c r="AB148" s="2194"/>
      <c r="AC148" s="2194"/>
      <c r="AD148" s="2194"/>
      <c r="AE148" s="2194"/>
      <c r="AF148" s="2194"/>
      <c r="AG148" s="2194"/>
      <c r="AH148" s="2194"/>
      <c r="AI148" s="2194"/>
      <c r="AJ148" s="2194"/>
      <c r="AK148" s="2194"/>
      <c r="AL148" s="2194">
        <v>0</v>
      </c>
      <c r="AM148" s="2194"/>
      <c r="AN148" s="2194"/>
      <c r="AO148" s="2194"/>
      <c r="AP148" s="2194"/>
      <c r="AQ148" s="2194"/>
      <c r="AR148" s="2194"/>
      <c r="AS148" s="2194"/>
      <c r="AT148" s="2194"/>
      <c r="AU148" s="2194"/>
      <c r="AV148" s="2194"/>
      <c r="AW148" s="2194"/>
      <c r="AX148" s="2194"/>
      <c r="AY148" s="2194">
        <v>0</v>
      </c>
      <c r="AZ148" s="2194"/>
      <c r="BA148" s="2194"/>
      <c r="BB148" s="2194"/>
      <c r="BC148" s="2194"/>
      <c r="BD148" s="2194"/>
      <c r="BE148" s="2194"/>
    </row>
    <row r="149" spans="1:57" ht="18" customHeight="1">
      <c r="A149" s="2195" t="s">
        <v>1115</v>
      </c>
      <c r="B149" s="2195"/>
      <c r="C149" s="2195"/>
      <c r="D149" s="2195"/>
      <c r="E149" s="2195"/>
      <c r="F149" s="2195"/>
      <c r="G149" s="2195"/>
      <c r="H149" s="2195"/>
      <c r="I149" s="2195"/>
      <c r="J149" s="2195"/>
      <c r="K149" s="2195"/>
      <c r="L149" s="2195"/>
      <c r="M149" s="2195"/>
      <c r="N149" s="2195"/>
      <c r="O149" s="2196">
        <v>0</v>
      </c>
      <c r="P149" s="2196"/>
      <c r="Q149" s="2196"/>
      <c r="R149" s="2196"/>
      <c r="S149" s="2196"/>
      <c r="T149" s="2196"/>
      <c r="U149" s="2196"/>
      <c r="V149" s="2196"/>
      <c r="W149" s="2196"/>
      <c r="X149" s="2196"/>
      <c r="Y149" s="2196"/>
      <c r="Z149" s="2196">
        <v>0</v>
      </c>
      <c r="AA149" s="2196"/>
      <c r="AB149" s="2196"/>
      <c r="AC149" s="2196"/>
      <c r="AD149" s="2196"/>
      <c r="AE149" s="2196"/>
      <c r="AF149" s="2196"/>
      <c r="AG149" s="2196"/>
      <c r="AH149" s="2196"/>
      <c r="AI149" s="2196"/>
      <c r="AJ149" s="2196"/>
      <c r="AK149" s="2196"/>
      <c r="AL149" s="2196">
        <v>0</v>
      </c>
      <c r="AM149" s="2196"/>
      <c r="AN149" s="2196"/>
      <c r="AO149" s="2196"/>
      <c r="AP149" s="2196"/>
      <c r="AQ149" s="2196"/>
      <c r="AR149" s="2196"/>
      <c r="AS149" s="2196"/>
      <c r="AT149" s="2196"/>
      <c r="AU149" s="2196"/>
      <c r="AV149" s="2196"/>
      <c r="AW149" s="2196"/>
      <c r="AX149" s="2196"/>
      <c r="AY149" s="2196">
        <v>0</v>
      </c>
      <c r="AZ149" s="2196"/>
      <c r="BA149" s="2196"/>
      <c r="BB149" s="2196"/>
      <c r="BC149" s="2196"/>
      <c r="BD149" s="2196"/>
      <c r="BE149" s="2196"/>
    </row>
    <row r="150" spans="1:57" ht="18" customHeight="1">
      <c r="A150" s="2202" t="s">
        <v>124</v>
      </c>
      <c r="B150" s="2202"/>
      <c r="C150" s="2202"/>
      <c r="D150" s="2202"/>
      <c r="E150" s="2202"/>
      <c r="F150" s="2202"/>
      <c r="G150" s="2202"/>
      <c r="H150" s="2202"/>
      <c r="I150" s="2202"/>
      <c r="J150" s="2202"/>
      <c r="K150" s="2202"/>
      <c r="L150" s="2202"/>
      <c r="M150" s="2202"/>
      <c r="N150" s="2202"/>
      <c r="O150" s="2200">
        <v>0</v>
      </c>
      <c r="P150" s="2200"/>
      <c r="Q150" s="2200"/>
      <c r="R150" s="2200"/>
      <c r="S150" s="2200"/>
      <c r="T150" s="2200"/>
      <c r="U150" s="2200"/>
      <c r="V150" s="2200"/>
      <c r="W150" s="2200"/>
      <c r="X150" s="2200"/>
      <c r="Y150" s="2200"/>
      <c r="Z150" s="2200">
        <v>0</v>
      </c>
      <c r="AA150" s="2200"/>
      <c r="AB150" s="2200"/>
      <c r="AC150" s="2200"/>
      <c r="AD150" s="2200"/>
      <c r="AE150" s="2200"/>
      <c r="AF150" s="2200"/>
      <c r="AG150" s="2200"/>
      <c r="AH150" s="2200"/>
      <c r="AI150" s="2200"/>
      <c r="AJ150" s="2200"/>
      <c r="AK150" s="2200"/>
      <c r="AL150" s="2200">
        <v>0</v>
      </c>
      <c r="AM150" s="2200"/>
      <c r="AN150" s="2200"/>
      <c r="AO150" s="2200"/>
      <c r="AP150" s="2200"/>
      <c r="AQ150" s="2200"/>
      <c r="AR150" s="2200"/>
      <c r="AS150" s="2200"/>
      <c r="AT150" s="2200"/>
      <c r="AU150" s="2200"/>
      <c r="AV150" s="2200"/>
      <c r="AW150" s="2200"/>
      <c r="AX150" s="2200"/>
      <c r="AY150" s="2200">
        <v>0</v>
      </c>
      <c r="AZ150" s="2200"/>
      <c r="BA150" s="2200"/>
      <c r="BB150" s="2200"/>
      <c r="BC150" s="2200"/>
      <c r="BD150" s="2200"/>
      <c r="BE150" s="2200"/>
    </row>
    <row r="151" spans="1:57" ht="18" customHeight="1">
      <c r="A151" s="314"/>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c r="AL151" s="314"/>
      <c r="AM151" s="314"/>
      <c r="AN151" s="314"/>
      <c r="AO151" s="314"/>
      <c r="AP151" s="314"/>
      <c r="AQ151" s="314"/>
      <c r="AR151" s="314"/>
      <c r="AS151" s="314"/>
      <c r="AT151" s="314"/>
      <c r="AU151" s="314"/>
      <c r="AV151" s="314"/>
      <c r="AW151" s="314"/>
      <c r="AX151" s="314"/>
      <c r="AY151" s="314"/>
      <c r="AZ151" s="314"/>
      <c r="BA151" s="314"/>
      <c r="BB151" s="314"/>
      <c r="BC151" s="314"/>
      <c r="BD151" s="314"/>
      <c r="BE151" s="314"/>
    </row>
    <row r="152" spans="1:57" ht="18" customHeight="1">
      <c r="A152" s="2201" t="s">
        <v>1117</v>
      </c>
      <c r="B152" s="2201"/>
      <c r="C152" s="2201"/>
      <c r="D152" s="2201"/>
      <c r="E152" s="2201"/>
      <c r="F152" s="2201"/>
      <c r="G152" s="2201"/>
      <c r="H152" s="2201"/>
      <c r="I152" s="2201"/>
      <c r="J152" s="2201"/>
      <c r="K152" s="2201"/>
      <c r="L152" s="2201"/>
      <c r="M152" s="2201"/>
      <c r="N152" s="2201"/>
      <c r="O152" s="2201"/>
      <c r="P152" s="2201"/>
      <c r="Q152" s="2201"/>
      <c r="R152" s="2201"/>
      <c r="S152" s="2201"/>
      <c r="T152" s="2201"/>
      <c r="U152" s="2201"/>
      <c r="V152" s="2201"/>
      <c r="W152" s="2201"/>
      <c r="X152" s="2201"/>
      <c r="Y152" s="2201"/>
      <c r="Z152" s="2201"/>
      <c r="AA152" s="2201"/>
      <c r="AB152" s="2201"/>
      <c r="AC152" s="2201"/>
      <c r="AD152" s="2201"/>
      <c r="AE152" s="2201"/>
      <c r="AF152" s="2201"/>
      <c r="AG152" s="2201"/>
      <c r="AH152" s="2201"/>
      <c r="AI152" s="2201"/>
      <c r="AJ152" s="2201"/>
      <c r="AK152" s="2201"/>
      <c r="AL152" s="2201"/>
      <c r="AM152" s="2201"/>
      <c r="AN152" s="2201"/>
      <c r="AO152" s="2201"/>
      <c r="AP152" s="2201"/>
      <c r="AQ152" s="2201"/>
      <c r="AR152" s="2201"/>
      <c r="AS152" s="2201"/>
      <c r="AT152" s="2201"/>
      <c r="AU152" s="2201"/>
      <c r="AV152" s="2201"/>
      <c r="AW152" s="2201"/>
      <c r="AX152" s="2201"/>
      <c r="AY152" s="2201"/>
      <c r="AZ152" s="2201"/>
      <c r="BA152" s="2201"/>
      <c r="BB152" s="2201"/>
      <c r="BC152" s="2201"/>
      <c r="BD152" s="2201"/>
      <c r="BE152" s="2201"/>
    </row>
    <row r="153" spans="1:57" ht="18" customHeight="1">
      <c r="A153" s="313"/>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313"/>
      <c r="AF153" s="313"/>
      <c r="AG153" s="313"/>
      <c r="AH153" s="313"/>
      <c r="AI153" s="313"/>
      <c r="AJ153" s="313"/>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row>
    <row r="154" spans="1:57" ht="18" customHeight="1">
      <c r="A154" s="2197" t="s">
        <v>384</v>
      </c>
      <c r="B154" s="2197"/>
      <c r="C154" s="2197"/>
      <c r="D154" s="2197"/>
      <c r="E154" s="2197"/>
      <c r="F154" s="2197"/>
      <c r="G154" s="2197"/>
      <c r="H154" s="2197"/>
      <c r="I154" s="2197"/>
      <c r="J154" s="2197"/>
      <c r="K154" s="2197"/>
      <c r="L154" s="2197"/>
      <c r="M154" s="2197"/>
      <c r="N154" s="2197"/>
      <c r="O154" s="2202" t="s">
        <v>507</v>
      </c>
      <c r="P154" s="2202"/>
      <c r="Q154" s="2202"/>
      <c r="R154" s="2202"/>
      <c r="S154" s="2202"/>
      <c r="T154" s="2202"/>
      <c r="U154" s="2202"/>
      <c r="V154" s="2202"/>
      <c r="W154" s="2202"/>
      <c r="X154" s="2202"/>
      <c r="Y154" s="2202"/>
      <c r="Z154" s="2202"/>
      <c r="AA154" s="2202"/>
      <c r="AB154" s="2202"/>
      <c r="AC154" s="2202"/>
      <c r="AD154" s="2202"/>
      <c r="AE154" s="2202"/>
      <c r="AF154" s="2202"/>
      <c r="AG154" s="2202"/>
      <c r="AH154" s="2202"/>
      <c r="AI154" s="2202"/>
      <c r="AJ154" s="2202"/>
      <c r="AK154" s="2202"/>
      <c r="AL154" s="2202" t="s">
        <v>508</v>
      </c>
      <c r="AM154" s="2202"/>
      <c r="AN154" s="2202"/>
      <c r="AO154" s="2202"/>
      <c r="AP154" s="2202"/>
      <c r="AQ154" s="2202"/>
      <c r="AR154" s="2202"/>
      <c r="AS154" s="2202"/>
      <c r="AT154" s="2202"/>
      <c r="AU154" s="2202"/>
      <c r="AV154" s="2202"/>
      <c r="AW154" s="2202"/>
      <c r="AX154" s="2202"/>
      <c r="AY154" s="2202"/>
      <c r="AZ154" s="2202"/>
      <c r="BA154" s="2202"/>
      <c r="BB154" s="2202"/>
      <c r="BC154" s="2202"/>
      <c r="BD154" s="2202"/>
      <c r="BE154" s="2202"/>
    </row>
    <row r="155" spans="1:57" ht="18" customHeight="1">
      <c r="A155" s="2197"/>
      <c r="B155" s="2197"/>
      <c r="C155" s="2197"/>
      <c r="D155" s="2197"/>
      <c r="E155" s="2197"/>
      <c r="F155" s="2197"/>
      <c r="G155" s="2197"/>
      <c r="H155" s="2197"/>
      <c r="I155" s="2197"/>
      <c r="J155" s="2197"/>
      <c r="K155" s="2197"/>
      <c r="L155" s="2197"/>
      <c r="M155" s="2197"/>
      <c r="N155" s="2197"/>
      <c r="O155" s="2197" t="s">
        <v>72</v>
      </c>
      <c r="P155" s="2197"/>
      <c r="Q155" s="2197"/>
      <c r="R155" s="2197"/>
      <c r="S155" s="2197"/>
      <c r="T155" s="2197"/>
      <c r="U155" s="2197"/>
      <c r="V155" s="2197"/>
      <c r="W155" s="2197"/>
      <c r="X155" s="2197"/>
      <c r="Y155" s="2197"/>
      <c r="Z155" s="2197" t="s">
        <v>1107</v>
      </c>
      <c r="AA155" s="2197"/>
      <c r="AB155" s="2197"/>
      <c r="AC155" s="2197"/>
      <c r="AD155" s="2197"/>
      <c r="AE155" s="2197"/>
      <c r="AF155" s="2197"/>
      <c r="AG155" s="2197"/>
      <c r="AH155" s="2197"/>
      <c r="AI155" s="2197"/>
      <c r="AJ155" s="2197"/>
      <c r="AK155" s="2197"/>
      <c r="AL155" s="2197" t="s">
        <v>72</v>
      </c>
      <c r="AM155" s="2197"/>
      <c r="AN155" s="2197"/>
      <c r="AO155" s="2197"/>
      <c r="AP155" s="2197"/>
      <c r="AQ155" s="2197"/>
      <c r="AR155" s="2197"/>
      <c r="AS155" s="2197"/>
      <c r="AT155" s="2197"/>
      <c r="AU155" s="2197"/>
      <c r="AV155" s="2197"/>
      <c r="AW155" s="2197"/>
      <c r="AX155" s="2197"/>
      <c r="AY155" s="2197" t="s">
        <v>1107</v>
      </c>
      <c r="AZ155" s="2197"/>
      <c r="BA155" s="2197"/>
      <c r="BB155" s="2197"/>
      <c r="BC155" s="2197"/>
      <c r="BD155" s="2197"/>
      <c r="BE155" s="2197"/>
    </row>
    <row r="156" spans="1:57" ht="18" customHeight="1">
      <c r="A156" s="2193" t="s">
        <v>1118</v>
      </c>
      <c r="B156" s="2193"/>
      <c r="C156" s="2193"/>
      <c r="D156" s="2193"/>
      <c r="E156" s="2193"/>
      <c r="F156" s="2193"/>
      <c r="G156" s="2193"/>
      <c r="H156" s="2193"/>
      <c r="I156" s="2193"/>
      <c r="J156" s="2193"/>
      <c r="K156" s="2193"/>
      <c r="L156" s="2193"/>
      <c r="M156" s="2193"/>
      <c r="N156" s="2193"/>
      <c r="O156" s="2194">
        <v>0</v>
      </c>
      <c r="P156" s="2194"/>
      <c r="Q156" s="2194"/>
      <c r="R156" s="2194"/>
      <c r="S156" s="2194"/>
      <c r="T156" s="2194"/>
      <c r="U156" s="2194"/>
      <c r="V156" s="2194"/>
      <c r="W156" s="2194"/>
      <c r="X156" s="2194"/>
      <c r="Y156" s="2194"/>
      <c r="Z156" s="2194">
        <v>0</v>
      </c>
      <c r="AA156" s="2194"/>
      <c r="AB156" s="2194"/>
      <c r="AC156" s="2194"/>
      <c r="AD156" s="2194"/>
      <c r="AE156" s="2194"/>
      <c r="AF156" s="2194"/>
      <c r="AG156" s="2194"/>
      <c r="AH156" s="2194"/>
      <c r="AI156" s="2194"/>
      <c r="AJ156" s="2194"/>
      <c r="AK156" s="2194"/>
      <c r="AL156" s="2194">
        <v>0</v>
      </c>
      <c r="AM156" s="2194"/>
      <c r="AN156" s="2194"/>
      <c r="AO156" s="2194"/>
      <c r="AP156" s="2194"/>
      <c r="AQ156" s="2194"/>
      <c r="AR156" s="2194"/>
      <c r="AS156" s="2194"/>
      <c r="AT156" s="2194"/>
      <c r="AU156" s="2194"/>
      <c r="AV156" s="2194"/>
      <c r="AW156" s="2194"/>
      <c r="AX156" s="2194"/>
      <c r="AY156" s="2194">
        <v>0</v>
      </c>
      <c r="AZ156" s="2194"/>
      <c r="BA156" s="2194"/>
      <c r="BB156" s="2194"/>
      <c r="BC156" s="2194"/>
      <c r="BD156" s="2194"/>
      <c r="BE156" s="2194"/>
    </row>
    <row r="157" spans="1:57" ht="18" customHeight="1">
      <c r="A157" s="2193" t="s">
        <v>1119</v>
      </c>
      <c r="B157" s="2193"/>
      <c r="C157" s="2193"/>
      <c r="D157" s="2193"/>
      <c r="E157" s="2193"/>
      <c r="F157" s="2193"/>
      <c r="G157" s="2193"/>
      <c r="H157" s="2193"/>
      <c r="I157" s="2193"/>
      <c r="J157" s="2193"/>
      <c r="K157" s="2193"/>
      <c r="L157" s="2193"/>
      <c r="M157" s="2193"/>
      <c r="N157" s="2193"/>
      <c r="O157" s="2194">
        <v>0</v>
      </c>
      <c r="P157" s="2194"/>
      <c r="Q157" s="2194"/>
      <c r="R157" s="2194"/>
      <c r="S157" s="2194"/>
      <c r="T157" s="2194"/>
      <c r="U157" s="2194"/>
      <c r="V157" s="2194"/>
      <c r="W157" s="2194"/>
      <c r="X157" s="2194"/>
      <c r="Y157" s="2194"/>
      <c r="Z157" s="2194">
        <v>0</v>
      </c>
      <c r="AA157" s="2194"/>
      <c r="AB157" s="2194"/>
      <c r="AC157" s="2194"/>
      <c r="AD157" s="2194"/>
      <c r="AE157" s="2194"/>
      <c r="AF157" s="2194"/>
      <c r="AG157" s="2194"/>
      <c r="AH157" s="2194"/>
      <c r="AI157" s="2194"/>
      <c r="AJ157" s="2194"/>
      <c r="AK157" s="2194"/>
      <c r="AL157" s="2194">
        <v>0</v>
      </c>
      <c r="AM157" s="2194"/>
      <c r="AN157" s="2194"/>
      <c r="AO157" s="2194"/>
      <c r="AP157" s="2194"/>
      <c r="AQ157" s="2194"/>
      <c r="AR157" s="2194"/>
      <c r="AS157" s="2194"/>
      <c r="AT157" s="2194"/>
      <c r="AU157" s="2194"/>
      <c r="AV157" s="2194"/>
      <c r="AW157" s="2194"/>
      <c r="AX157" s="2194"/>
      <c r="AY157" s="2194">
        <v>0</v>
      </c>
      <c r="AZ157" s="2194"/>
      <c r="BA157" s="2194"/>
      <c r="BB157" s="2194"/>
      <c r="BC157" s="2194"/>
      <c r="BD157" s="2194"/>
      <c r="BE157" s="2194"/>
    </row>
    <row r="158" spans="1:57" ht="18" customHeight="1">
      <c r="A158" s="2193" t="s">
        <v>1120</v>
      </c>
      <c r="B158" s="2193"/>
      <c r="C158" s="2193"/>
      <c r="D158" s="2193"/>
      <c r="E158" s="2193"/>
      <c r="F158" s="2193"/>
      <c r="G158" s="2193"/>
      <c r="H158" s="2193"/>
      <c r="I158" s="2193"/>
      <c r="J158" s="2193"/>
      <c r="K158" s="2193"/>
      <c r="L158" s="2193"/>
      <c r="M158" s="2193"/>
      <c r="N158" s="2193"/>
      <c r="O158" s="2194">
        <v>0</v>
      </c>
      <c r="P158" s="2194"/>
      <c r="Q158" s="2194"/>
      <c r="R158" s="2194"/>
      <c r="S158" s="2194"/>
      <c r="T158" s="2194"/>
      <c r="U158" s="2194"/>
      <c r="V158" s="2194"/>
      <c r="W158" s="2194"/>
      <c r="X158" s="2194"/>
      <c r="Y158" s="2194"/>
      <c r="Z158" s="2194">
        <v>0</v>
      </c>
      <c r="AA158" s="2194"/>
      <c r="AB158" s="2194"/>
      <c r="AC158" s="2194"/>
      <c r="AD158" s="2194"/>
      <c r="AE158" s="2194"/>
      <c r="AF158" s="2194"/>
      <c r="AG158" s="2194"/>
      <c r="AH158" s="2194"/>
      <c r="AI158" s="2194"/>
      <c r="AJ158" s="2194"/>
      <c r="AK158" s="2194"/>
      <c r="AL158" s="2194">
        <v>0</v>
      </c>
      <c r="AM158" s="2194"/>
      <c r="AN158" s="2194"/>
      <c r="AO158" s="2194"/>
      <c r="AP158" s="2194"/>
      <c r="AQ158" s="2194"/>
      <c r="AR158" s="2194"/>
      <c r="AS158" s="2194"/>
      <c r="AT158" s="2194"/>
      <c r="AU158" s="2194"/>
      <c r="AV158" s="2194"/>
      <c r="AW158" s="2194"/>
      <c r="AX158" s="2194"/>
      <c r="AY158" s="2194">
        <v>0</v>
      </c>
      <c r="AZ158" s="2194"/>
      <c r="BA158" s="2194"/>
      <c r="BB158" s="2194"/>
      <c r="BC158" s="2194"/>
      <c r="BD158" s="2194"/>
      <c r="BE158" s="2194"/>
    </row>
    <row r="159" spans="1:57" ht="18" customHeight="1">
      <c r="A159" s="2195" t="s">
        <v>1121</v>
      </c>
      <c r="B159" s="2195"/>
      <c r="C159" s="2195"/>
      <c r="D159" s="2195"/>
      <c r="E159" s="2195"/>
      <c r="F159" s="2195"/>
      <c r="G159" s="2195"/>
      <c r="H159" s="2195"/>
      <c r="I159" s="2195"/>
      <c r="J159" s="2195"/>
      <c r="K159" s="2195"/>
      <c r="L159" s="2195"/>
      <c r="M159" s="2195"/>
      <c r="N159" s="2195"/>
      <c r="O159" s="2196">
        <v>0</v>
      </c>
      <c r="P159" s="2196"/>
      <c r="Q159" s="2196"/>
      <c r="R159" s="2196"/>
      <c r="S159" s="2196"/>
      <c r="T159" s="2196"/>
      <c r="U159" s="2196"/>
      <c r="V159" s="2196"/>
      <c r="W159" s="2196"/>
      <c r="X159" s="2196"/>
      <c r="Y159" s="2196"/>
      <c r="Z159" s="2196">
        <v>0</v>
      </c>
      <c r="AA159" s="2196"/>
      <c r="AB159" s="2196"/>
      <c r="AC159" s="2196"/>
      <c r="AD159" s="2196"/>
      <c r="AE159" s="2196"/>
      <c r="AF159" s="2196"/>
      <c r="AG159" s="2196"/>
      <c r="AH159" s="2196"/>
      <c r="AI159" s="2196"/>
      <c r="AJ159" s="2196"/>
      <c r="AK159" s="2196"/>
      <c r="AL159" s="2196">
        <v>0</v>
      </c>
      <c r="AM159" s="2196"/>
      <c r="AN159" s="2196"/>
      <c r="AO159" s="2196"/>
      <c r="AP159" s="2196"/>
      <c r="AQ159" s="2196"/>
      <c r="AR159" s="2196"/>
      <c r="AS159" s="2196"/>
      <c r="AT159" s="2196"/>
      <c r="AU159" s="2196"/>
      <c r="AV159" s="2196"/>
      <c r="AW159" s="2196"/>
      <c r="AX159" s="2196"/>
      <c r="AY159" s="2196">
        <v>0</v>
      </c>
      <c r="AZ159" s="2196"/>
      <c r="BA159" s="2196"/>
      <c r="BB159" s="2196"/>
      <c r="BC159" s="2196"/>
      <c r="BD159" s="2196"/>
      <c r="BE159" s="2196"/>
    </row>
    <row r="160" spans="1:57" ht="18" customHeight="1">
      <c r="A160" s="314"/>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314"/>
      <c r="AF160" s="314"/>
      <c r="AG160" s="314"/>
      <c r="AH160" s="314"/>
      <c r="AI160" s="314"/>
      <c r="AJ160" s="314"/>
      <c r="AK160" s="314"/>
      <c r="AL160" s="314"/>
      <c r="AM160" s="314"/>
      <c r="AN160" s="314"/>
      <c r="AO160" s="314"/>
      <c r="AP160" s="314"/>
      <c r="AQ160" s="314"/>
      <c r="AR160" s="314"/>
      <c r="AS160" s="314"/>
      <c r="AT160" s="314"/>
      <c r="AU160" s="314"/>
      <c r="AV160" s="314"/>
      <c r="AW160" s="314"/>
      <c r="AX160" s="314"/>
      <c r="AY160" s="314"/>
      <c r="AZ160" s="314"/>
      <c r="BA160" s="314"/>
      <c r="BB160" s="314"/>
      <c r="BC160" s="314"/>
      <c r="BD160" s="314"/>
      <c r="BE160" s="314"/>
    </row>
    <row r="161" spans="1:57" ht="18" customHeight="1">
      <c r="A161" s="2201" t="s">
        <v>1122</v>
      </c>
      <c r="B161" s="2201"/>
      <c r="C161" s="2201"/>
      <c r="D161" s="2201"/>
      <c r="E161" s="2201"/>
      <c r="F161" s="2201"/>
      <c r="G161" s="2201"/>
      <c r="H161" s="2201"/>
      <c r="I161" s="2201"/>
      <c r="J161" s="2201"/>
      <c r="K161" s="2201"/>
      <c r="L161" s="2201"/>
      <c r="M161" s="2201"/>
      <c r="N161" s="2201"/>
      <c r="O161" s="2201"/>
      <c r="P161" s="2201"/>
      <c r="Q161" s="2201"/>
      <c r="R161" s="2201"/>
      <c r="S161" s="2201"/>
      <c r="T161" s="2201"/>
      <c r="U161" s="2201"/>
      <c r="V161" s="2201"/>
      <c r="W161" s="2201"/>
      <c r="X161" s="2201"/>
      <c r="Y161" s="2201"/>
      <c r="Z161" s="2201"/>
      <c r="AA161" s="2201"/>
      <c r="AB161" s="2201"/>
      <c r="AC161" s="2201"/>
      <c r="AD161" s="2201"/>
      <c r="AE161" s="2201"/>
      <c r="AF161" s="2201"/>
      <c r="AG161" s="2201"/>
      <c r="AH161" s="2201"/>
      <c r="AI161" s="2201"/>
      <c r="AJ161" s="2201"/>
      <c r="AK161" s="2201"/>
      <c r="AL161" s="2201"/>
      <c r="AM161" s="2201"/>
      <c r="AN161" s="2201"/>
      <c r="AO161" s="2201"/>
      <c r="AP161" s="2201"/>
      <c r="AQ161" s="2201"/>
      <c r="AR161" s="2201"/>
      <c r="AS161" s="2201"/>
      <c r="AT161" s="2201"/>
      <c r="AU161" s="2201"/>
      <c r="AV161" s="2201"/>
      <c r="AW161" s="2201"/>
      <c r="AX161" s="2201"/>
      <c r="AY161" s="2201"/>
      <c r="AZ161" s="2201"/>
      <c r="BA161" s="2201"/>
      <c r="BB161" s="2201"/>
      <c r="BC161" s="2201"/>
      <c r="BD161" s="2201"/>
      <c r="BE161" s="2201"/>
    </row>
    <row r="162" spans="1:57" ht="18" customHeight="1">
      <c r="A162" s="313"/>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row>
    <row r="163" spans="1:57" ht="18" customHeight="1">
      <c r="A163" s="2197" t="s">
        <v>384</v>
      </c>
      <c r="B163" s="2197"/>
      <c r="C163" s="2197"/>
      <c r="D163" s="2197"/>
      <c r="E163" s="2197"/>
      <c r="F163" s="2202" t="s">
        <v>507</v>
      </c>
      <c r="G163" s="2202"/>
      <c r="H163" s="2202"/>
      <c r="I163" s="2202"/>
      <c r="J163" s="2202"/>
      <c r="K163" s="2202"/>
      <c r="L163" s="2202"/>
      <c r="M163" s="2202"/>
      <c r="N163" s="2202"/>
      <c r="O163" s="2202"/>
      <c r="P163" s="2202"/>
      <c r="Q163" s="2202"/>
      <c r="R163" s="2202"/>
      <c r="S163" s="2202"/>
      <c r="T163" s="2202"/>
      <c r="U163" s="2202"/>
      <c r="V163" s="2202"/>
      <c r="W163" s="2202"/>
      <c r="X163" s="2202"/>
      <c r="Y163" s="2202"/>
      <c r="Z163" s="2202"/>
      <c r="AA163" s="2202"/>
      <c r="AB163" s="2202"/>
      <c r="AC163" s="2202"/>
      <c r="AD163" s="2202"/>
      <c r="AE163" s="2202"/>
      <c r="AF163" s="2202" t="s">
        <v>508</v>
      </c>
      <c r="AG163" s="2202"/>
      <c r="AH163" s="2202"/>
      <c r="AI163" s="2202"/>
      <c r="AJ163" s="2202"/>
      <c r="AK163" s="2202"/>
      <c r="AL163" s="2202"/>
      <c r="AM163" s="2202"/>
      <c r="AN163" s="2202"/>
      <c r="AO163" s="2202"/>
      <c r="AP163" s="2202"/>
      <c r="AQ163" s="2202"/>
      <c r="AR163" s="2202"/>
      <c r="AS163" s="2202"/>
      <c r="AT163" s="2202"/>
      <c r="AU163" s="2202"/>
      <c r="AV163" s="2202"/>
      <c r="AW163" s="2202"/>
      <c r="AX163" s="2202"/>
      <c r="AY163" s="2202"/>
      <c r="AZ163" s="2202"/>
      <c r="BA163" s="2202"/>
      <c r="BB163" s="2202"/>
      <c r="BC163" s="2202"/>
      <c r="BD163" s="2202"/>
      <c r="BE163" s="2202"/>
    </row>
    <row r="164" spans="1:57" ht="43.5" customHeight="1">
      <c r="A164" s="2197"/>
      <c r="B164" s="2197"/>
      <c r="C164" s="2197"/>
      <c r="D164" s="2197"/>
      <c r="E164" s="2197"/>
      <c r="F164" s="2197" t="s">
        <v>1079</v>
      </c>
      <c r="G164" s="2197"/>
      <c r="H164" s="2197"/>
      <c r="I164" s="2197"/>
      <c r="J164" s="2197"/>
      <c r="K164" s="2197"/>
      <c r="L164" s="2197"/>
      <c r="M164" s="2197"/>
      <c r="N164" s="2197" t="s">
        <v>1123</v>
      </c>
      <c r="O164" s="2197"/>
      <c r="P164" s="2197"/>
      <c r="Q164" s="2197"/>
      <c r="R164" s="2197"/>
      <c r="S164" s="2197"/>
      <c r="T164" s="2197"/>
      <c r="U164" s="2197"/>
      <c r="V164" s="2197"/>
      <c r="W164" s="2197" t="s">
        <v>1124</v>
      </c>
      <c r="X164" s="2197"/>
      <c r="Y164" s="2197"/>
      <c r="Z164" s="2197"/>
      <c r="AA164" s="2197"/>
      <c r="AB164" s="2197"/>
      <c r="AC164" s="2197"/>
      <c r="AD164" s="2197"/>
      <c r="AE164" s="2197"/>
      <c r="AF164" s="2197" t="s">
        <v>1079</v>
      </c>
      <c r="AG164" s="2197"/>
      <c r="AH164" s="2197"/>
      <c r="AI164" s="2197"/>
      <c r="AJ164" s="2197"/>
      <c r="AK164" s="2197"/>
      <c r="AL164" s="2197"/>
      <c r="AM164" s="2197"/>
      <c r="AN164" s="2197"/>
      <c r="AO164" s="2197" t="s">
        <v>1123</v>
      </c>
      <c r="AP164" s="2197"/>
      <c r="AQ164" s="2197"/>
      <c r="AR164" s="2197"/>
      <c r="AS164" s="2197"/>
      <c r="AT164" s="2197"/>
      <c r="AU164" s="2197"/>
      <c r="AV164" s="2197"/>
      <c r="AW164" s="2197"/>
      <c r="AX164" s="2197"/>
      <c r="AY164" s="2197"/>
      <c r="AZ164" s="2197"/>
      <c r="BA164" s="2197"/>
      <c r="BB164" s="2197" t="s">
        <v>1124</v>
      </c>
      <c r="BC164" s="2197"/>
      <c r="BD164" s="2197"/>
      <c r="BE164" s="2197"/>
    </row>
    <row r="165" spans="1:57" ht="18" customHeight="1">
      <c r="A165" s="2193" t="s">
        <v>1125</v>
      </c>
      <c r="B165" s="2193"/>
      <c r="C165" s="2193"/>
      <c r="D165" s="2193"/>
      <c r="E165" s="2193"/>
      <c r="F165" s="2194">
        <v>0</v>
      </c>
      <c r="G165" s="2194"/>
      <c r="H165" s="2194"/>
      <c r="I165" s="2194"/>
      <c r="J165" s="2194"/>
      <c r="K165" s="2194"/>
      <c r="L165" s="2194"/>
      <c r="M165" s="2194"/>
      <c r="N165" s="2194">
        <v>0</v>
      </c>
      <c r="O165" s="2194"/>
      <c r="P165" s="2194"/>
      <c r="Q165" s="2194"/>
      <c r="R165" s="2194"/>
      <c r="S165" s="2194"/>
      <c r="T165" s="2194"/>
      <c r="U165" s="2194"/>
      <c r="V165" s="2194"/>
      <c r="W165" s="2193"/>
      <c r="X165" s="2193"/>
      <c r="Y165" s="2193"/>
      <c r="Z165" s="2193"/>
      <c r="AA165" s="2193"/>
      <c r="AB165" s="2193"/>
      <c r="AC165" s="2193"/>
      <c r="AD165" s="2193"/>
      <c r="AE165" s="2193"/>
      <c r="AF165" s="2194">
        <v>0</v>
      </c>
      <c r="AG165" s="2194"/>
      <c r="AH165" s="2194"/>
      <c r="AI165" s="2194"/>
      <c r="AJ165" s="2194"/>
      <c r="AK165" s="2194"/>
      <c r="AL165" s="2194"/>
      <c r="AM165" s="2194"/>
      <c r="AN165" s="2194"/>
      <c r="AO165" s="2194">
        <v>0</v>
      </c>
      <c r="AP165" s="2194"/>
      <c r="AQ165" s="2194"/>
      <c r="AR165" s="2194"/>
      <c r="AS165" s="2194"/>
      <c r="AT165" s="2194"/>
      <c r="AU165" s="2194"/>
      <c r="AV165" s="2194"/>
      <c r="AW165" s="2194"/>
      <c r="AX165" s="2194"/>
      <c r="AY165" s="2194"/>
      <c r="AZ165" s="2194"/>
      <c r="BA165" s="2194"/>
      <c r="BB165" s="2193"/>
      <c r="BC165" s="2193"/>
      <c r="BD165" s="2193"/>
      <c r="BE165" s="2193"/>
    </row>
    <row r="166" spans="1:57" ht="18" customHeight="1">
      <c r="A166" s="2193"/>
      <c r="B166" s="2193"/>
      <c r="C166" s="2193"/>
      <c r="D166" s="2193"/>
      <c r="E166" s="2193"/>
      <c r="F166" s="2194"/>
      <c r="G166" s="2194"/>
      <c r="H166" s="2194"/>
      <c r="I166" s="2194"/>
      <c r="J166" s="2194"/>
      <c r="K166" s="2194"/>
      <c r="L166" s="2194"/>
      <c r="M166" s="2194"/>
      <c r="N166" s="2194"/>
      <c r="O166" s="2194"/>
      <c r="P166" s="2194"/>
      <c r="Q166" s="2194"/>
      <c r="R166" s="2194"/>
      <c r="S166" s="2194"/>
      <c r="T166" s="2194"/>
      <c r="U166" s="2194"/>
      <c r="V166" s="2194"/>
      <c r="W166" s="2193"/>
      <c r="X166" s="2193"/>
      <c r="Y166" s="2193"/>
      <c r="Z166" s="2193"/>
      <c r="AA166" s="2193"/>
      <c r="AB166" s="2193"/>
      <c r="AC166" s="2193"/>
      <c r="AD166" s="2193"/>
      <c r="AE166" s="2193"/>
      <c r="AF166" s="2194"/>
      <c r="AG166" s="2194"/>
      <c r="AH166" s="2194"/>
      <c r="AI166" s="2194"/>
      <c r="AJ166" s="2194"/>
      <c r="AK166" s="2194"/>
      <c r="AL166" s="2194"/>
      <c r="AM166" s="2194"/>
      <c r="AN166" s="2194"/>
      <c r="AO166" s="2194"/>
      <c r="AP166" s="2194"/>
      <c r="AQ166" s="2194"/>
      <c r="AR166" s="2194"/>
      <c r="AS166" s="2194"/>
      <c r="AT166" s="2194"/>
      <c r="AU166" s="2194"/>
      <c r="AV166" s="2194"/>
      <c r="AW166" s="2194"/>
      <c r="AX166" s="2194"/>
      <c r="AY166" s="2194"/>
      <c r="AZ166" s="2194"/>
      <c r="BA166" s="2194"/>
      <c r="BB166" s="2193"/>
      <c r="BC166" s="2193"/>
      <c r="BD166" s="2193"/>
      <c r="BE166" s="2193"/>
    </row>
    <row r="167" spans="1:57" ht="18" customHeight="1">
      <c r="A167" s="2193"/>
      <c r="B167" s="2193"/>
      <c r="C167" s="2193"/>
      <c r="D167" s="2193"/>
      <c r="E167" s="2193"/>
      <c r="F167" s="2194"/>
      <c r="G167" s="2194"/>
      <c r="H167" s="2194"/>
      <c r="I167" s="2194"/>
      <c r="J167" s="2194"/>
      <c r="K167" s="2194"/>
      <c r="L167" s="2194"/>
      <c r="M167" s="2194"/>
      <c r="N167" s="2194"/>
      <c r="O167" s="2194"/>
      <c r="P167" s="2194"/>
      <c r="Q167" s="2194"/>
      <c r="R167" s="2194"/>
      <c r="S167" s="2194"/>
      <c r="T167" s="2194"/>
      <c r="U167" s="2194"/>
      <c r="V167" s="2194"/>
      <c r="W167" s="2193"/>
      <c r="X167" s="2193"/>
      <c r="Y167" s="2193"/>
      <c r="Z167" s="2193"/>
      <c r="AA167" s="2193"/>
      <c r="AB167" s="2193"/>
      <c r="AC167" s="2193"/>
      <c r="AD167" s="2193"/>
      <c r="AE167" s="2193"/>
      <c r="AF167" s="2194"/>
      <c r="AG167" s="2194"/>
      <c r="AH167" s="2194"/>
      <c r="AI167" s="2194"/>
      <c r="AJ167" s="2194"/>
      <c r="AK167" s="2194"/>
      <c r="AL167" s="2194"/>
      <c r="AM167" s="2194"/>
      <c r="AN167" s="2194"/>
      <c r="AO167" s="2194"/>
      <c r="AP167" s="2194"/>
      <c r="AQ167" s="2194"/>
      <c r="AR167" s="2194"/>
      <c r="AS167" s="2194"/>
      <c r="AT167" s="2194"/>
      <c r="AU167" s="2194"/>
      <c r="AV167" s="2194"/>
      <c r="AW167" s="2194"/>
      <c r="AX167" s="2194"/>
      <c r="AY167" s="2194"/>
      <c r="AZ167" s="2194"/>
      <c r="BA167" s="2194"/>
      <c r="BB167" s="2193"/>
      <c r="BC167" s="2193"/>
      <c r="BD167" s="2193"/>
      <c r="BE167" s="2193"/>
    </row>
    <row r="168" spans="1:57" ht="18" customHeight="1">
      <c r="A168" s="2193" t="s">
        <v>1126</v>
      </c>
      <c r="B168" s="2193"/>
      <c r="C168" s="2193"/>
      <c r="D168" s="2193"/>
      <c r="E168" s="2193"/>
      <c r="F168" s="2194">
        <v>0</v>
      </c>
      <c r="G168" s="2194"/>
      <c r="H168" s="2194"/>
      <c r="I168" s="2194"/>
      <c r="J168" s="2194"/>
      <c r="K168" s="2194"/>
      <c r="L168" s="2194"/>
      <c r="M168" s="2194"/>
      <c r="N168" s="2194">
        <v>0</v>
      </c>
      <c r="O168" s="2194"/>
      <c r="P168" s="2194"/>
      <c r="Q168" s="2194"/>
      <c r="R168" s="2194"/>
      <c r="S168" s="2194"/>
      <c r="T168" s="2194"/>
      <c r="U168" s="2194"/>
      <c r="V168" s="2194"/>
      <c r="W168" s="2193"/>
      <c r="X168" s="2193"/>
      <c r="Y168" s="2193"/>
      <c r="Z168" s="2193"/>
      <c r="AA168" s="2193"/>
      <c r="AB168" s="2193"/>
      <c r="AC168" s="2193"/>
      <c r="AD168" s="2193"/>
      <c r="AE168" s="2193"/>
      <c r="AF168" s="2194">
        <v>0</v>
      </c>
      <c r="AG168" s="2194"/>
      <c r="AH168" s="2194"/>
      <c r="AI168" s="2194"/>
      <c r="AJ168" s="2194"/>
      <c r="AK168" s="2194"/>
      <c r="AL168" s="2194"/>
      <c r="AM168" s="2194"/>
      <c r="AN168" s="2194"/>
      <c r="AO168" s="2194">
        <v>0</v>
      </c>
      <c r="AP168" s="2194"/>
      <c r="AQ168" s="2194"/>
      <c r="AR168" s="2194"/>
      <c r="AS168" s="2194"/>
      <c r="AT168" s="2194"/>
      <c r="AU168" s="2194"/>
      <c r="AV168" s="2194"/>
      <c r="AW168" s="2194"/>
      <c r="AX168" s="2194"/>
      <c r="AY168" s="2194"/>
      <c r="AZ168" s="2194"/>
      <c r="BA168" s="2194"/>
      <c r="BB168" s="2193"/>
      <c r="BC168" s="2193"/>
      <c r="BD168" s="2193"/>
      <c r="BE168" s="2193"/>
    </row>
    <row r="169" spans="1:57" ht="18" customHeight="1">
      <c r="A169" s="2195" t="s">
        <v>1127</v>
      </c>
      <c r="B169" s="2195"/>
      <c r="C169" s="2195"/>
      <c r="D169" s="2195"/>
      <c r="E169" s="2195"/>
      <c r="F169" s="2196">
        <v>0</v>
      </c>
      <c r="G169" s="2196"/>
      <c r="H169" s="2196"/>
      <c r="I169" s="2196"/>
      <c r="J169" s="2196"/>
      <c r="K169" s="2196"/>
      <c r="L169" s="2196"/>
      <c r="M169" s="2196"/>
      <c r="N169" s="2196">
        <v>0</v>
      </c>
      <c r="O169" s="2196"/>
      <c r="P169" s="2196"/>
      <c r="Q169" s="2196"/>
      <c r="R169" s="2196"/>
      <c r="S169" s="2196"/>
      <c r="T169" s="2196"/>
      <c r="U169" s="2196"/>
      <c r="V169" s="2196"/>
      <c r="W169" s="2195"/>
      <c r="X169" s="2195"/>
      <c r="Y169" s="2195"/>
      <c r="Z169" s="2195"/>
      <c r="AA169" s="2195"/>
      <c r="AB169" s="2195"/>
      <c r="AC169" s="2195"/>
      <c r="AD169" s="2195"/>
      <c r="AE169" s="2195"/>
      <c r="AF169" s="2196">
        <v>0</v>
      </c>
      <c r="AG169" s="2196"/>
      <c r="AH169" s="2196"/>
      <c r="AI169" s="2196"/>
      <c r="AJ169" s="2196"/>
      <c r="AK169" s="2196"/>
      <c r="AL169" s="2196"/>
      <c r="AM169" s="2196"/>
      <c r="AN169" s="2196"/>
      <c r="AO169" s="2196">
        <v>0</v>
      </c>
      <c r="AP169" s="2196"/>
      <c r="AQ169" s="2196"/>
      <c r="AR169" s="2196"/>
      <c r="AS169" s="2196"/>
      <c r="AT169" s="2196"/>
      <c r="AU169" s="2196"/>
      <c r="AV169" s="2196"/>
      <c r="AW169" s="2196"/>
      <c r="AX169" s="2196"/>
      <c r="AY169" s="2196"/>
      <c r="AZ169" s="2196"/>
      <c r="BA169" s="2196"/>
      <c r="BB169" s="2195"/>
      <c r="BC169" s="2195"/>
      <c r="BD169" s="2195"/>
      <c r="BE169" s="2195"/>
    </row>
    <row r="170" spans="1:57" ht="18" customHeight="1">
      <c r="A170" s="2202" t="s">
        <v>124</v>
      </c>
      <c r="B170" s="2202"/>
      <c r="C170" s="2202"/>
      <c r="D170" s="2202"/>
      <c r="E170" s="2202"/>
      <c r="F170" s="2200">
        <v>0</v>
      </c>
      <c r="G170" s="2200"/>
      <c r="H170" s="2200"/>
      <c r="I170" s="2200"/>
      <c r="J170" s="2200"/>
      <c r="K170" s="2200"/>
      <c r="L170" s="2200"/>
      <c r="M170" s="2200"/>
      <c r="N170" s="2200">
        <v>0</v>
      </c>
      <c r="O170" s="2200"/>
      <c r="P170" s="2200"/>
      <c r="Q170" s="2200"/>
      <c r="R170" s="2200"/>
      <c r="S170" s="2200"/>
      <c r="T170" s="2200"/>
      <c r="U170" s="2200"/>
      <c r="V170" s="2200"/>
      <c r="W170" s="2200"/>
      <c r="X170" s="2200"/>
      <c r="Y170" s="2200"/>
      <c r="Z170" s="2200"/>
      <c r="AA170" s="2200"/>
      <c r="AB170" s="2200"/>
      <c r="AC170" s="2200"/>
      <c r="AD170" s="2200"/>
      <c r="AE170" s="2200"/>
      <c r="AF170" s="2200">
        <v>0</v>
      </c>
      <c r="AG170" s="2200"/>
      <c r="AH170" s="2200"/>
      <c r="AI170" s="2200"/>
      <c r="AJ170" s="2200"/>
      <c r="AK170" s="2200"/>
      <c r="AL170" s="2200"/>
      <c r="AM170" s="2200"/>
      <c r="AN170" s="2200"/>
      <c r="AO170" s="2200">
        <v>0</v>
      </c>
      <c r="AP170" s="2200"/>
      <c r="AQ170" s="2200"/>
      <c r="AR170" s="2200"/>
      <c r="AS170" s="2200"/>
      <c r="AT170" s="2200"/>
      <c r="AU170" s="2200"/>
      <c r="AV170" s="2200"/>
      <c r="AW170" s="2200"/>
      <c r="AX170" s="2200"/>
      <c r="AY170" s="2200"/>
      <c r="AZ170" s="2200"/>
      <c r="BA170" s="2200"/>
      <c r="BB170" s="2200"/>
      <c r="BC170" s="2200"/>
      <c r="BD170" s="2200"/>
      <c r="BE170" s="2200"/>
    </row>
    <row r="171" spans="1:57" ht="18" customHeight="1">
      <c r="A171" s="314"/>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314"/>
      <c r="AE171" s="314"/>
      <c r="AF171" s="314"/>
      <c r="AG171" s="314"/>
      <c r="AH171" s="314"/>
      <c r="AI171" s="314"/>
      <c r="AJ171" s="314"/>
      <c r="AK171" s="314"/>
      <c r="AL171" s="314"/>
      <c r="AM171" s="314"/>
      <c r="AN171" s="314"/>
      <c r="AO171" s="314"/>
      <c r="AP171" s="314"/>
      <c r="AQ171" s="314"/>
      <c r="AR171" s="314"/>
      <c r="AS171" s="314"/>
      <c r="AT171" s="314"/>
      <c r="AU171" s="314"/>
      <c r="AV171" s="314"/>
      <c r="AW171" s="314"/>
      <c r="AX171" s="314"/>
      <c r="AY171" s="314"/>
      <c r="AZ171" s="314"/>
      <c r="BA171" s="314"/>
      <c r="BB171" s="314"/>
      <c r="BC171" s="314"/>
      <c r="BD171" s="314"/>
      <c r="BE171" s="314"/>
    </row>
    <row r="172" spans="1:57" ht="18" customHeight="1">
      <c r="A172" s="2201" t="s">
        <v>1128</v>
      </c>
      <c r="B172" s="2201"/>
      <c r="C172" s="2201"/>
      <c r="D172" s="2201"/>
      <c r="E172" s="2201"/>
      <c r="F172" s="2201"/>
      <c r="G172" s="2201"/>
      <c r="H172" s="2201"/>
      <c r="I172" s="2201"/>
      <c r="J172" s="2201"/>
      <c r="K172" s="2201"/>
      <c r="L172" s="2201"/>
      <c r="M172" s="2201"/>
      <c r="N172" s="2201"/>
      <c r="O172" s="2201"/>
      <c r="P172" s="2201"/>
      <c r="Q172" s="2201"/>
      <c r="R172" s="2201"/>
      <c r="S172" s="2201"/>
      <c r="T172" s="2201"/>
      <c r="U172" s="2201"/>
      <c r="V172" s="2201"/>
      <c r="W172" s="2201"/>
      <c r="X172" s="2201"/>
      <c r="Y172" s="2201"/>
      <c r="Z172" s="2201"/>
      <c r="AA172" s="2201"/>
      <c r="AB172" s="2201"/>
      <c r="AC172" s="2201"/>
      <c r="AD172" s="2201"/>
      <c r="AE172" s="2201"/>
      <c r="AF172" s="2201"/>
      <c r="AG172" s="2201"/>
      <c r="AH172" s="2201"/>
      <c r="AI172" s="2201"/>
      <c r="AJ172" s="2201"/>
      <c r="AK172" s="2201"/>
      <c r="AL172" s="2201"/>
      <c r="AM172" s="2201"/>
      <c r="AN172" s="2201"/>
      <c r="AO172" s="2201"/>
      <c r="AP172" s="2201"/>
      <c r="AQ172" s="2201"/>
      <c r="AR172" s="2201"/>
      <c r="AS172" s="2201"/>
      <c r="AT172" s="2201"/>
      <c r="AU172" s="2201"/>
      <c r="AV172" s="2201"/>
      <c r="AW172" s="2201"/>
      <c r="AX172" s="2201"/>
      <c r="AY172" s="2201"/>
      <c r="AZ172" s="2201"/>
      <c r="BA172" s="2201"/>
      <c r="BB172" s="2201"/>
      <c r="BC172" s="2201"/>
      <c r="BD172" s="2201"/>
      <c r="BE172" s="2201"/>
    </row>
    <row r="173" spans="1:57" ht="18" customHeight="1">
      <c r="A173" s="313"/>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row>
    <row r="174" spans="1:57" ht="18" customHeight="1">
      <c r="A174" s="2197" t="s">
        <v>384</v>
      </c>
      <c r="B174" s="2197"/>
      <c r="C174" s="2197"/>
      <c r="D174" s="2197"/>
      <c r="E174" s="2197"/>
      <c r="F174" s="2197"/>
      <c r="G174" s="2197"/>
      <c r="H174" s="2197"/>
      <c r="I174" s="2197"/>
      <c r="J174" s="2197"/>
      <c r="K174" s="2197"/>
      <c r="L174" s="2197"/>
      <c r="M174" s="2197"/>
      <c r="N174" s="2197"/>
      <c r="O174" s="2202" t="s">
        <v>507</v>
      </c>
      <c r="P174" s="2202"/>
      <c r="Q174" s="2202"/>
      <c r="R174" s="2202"/>
      <c r="S174" s="2202"/>
      <c r="T174" s="2202"/>
      <c r="U174" s="2202"/>
      <c r="V174" s="2202"/>
      <c r="W174" s="2202"/>
      <c r="X174" s="2202"/>
      <c r="Y174" s="2202"/>
      <c r="Z174" s="2202"/>
      <c r="AA174" s="2202"/>
      <c r="AB174" s="2202"/>
      <c r="AC174" s="2202"/>
      <c r="AD174" s="2202"/>
      <c r="AE174" s="2202"/>
      <c r="AF174" s="2202"/>
      <c r="AG174" s="2202"/>
      <c r="AH174" s="2202"/>
      <c r="AI174" s="2202"/>
      <c r="AJ174" s="2202"/>
      <c r="AK174" s="2202"/>
      <c r="AL174" s="2202" t="s">
        <v>508</v>
      </c>
      <c r="AM174" s="2202"/>
      <c r="AN174" s="2202"/>
      <c r="AO174" s="2202"/>
      <c r="AP174" s="2202"/>
      <c r="AQ174" s="2202"/>
      <c r="AR174" s="2202"/>
      <c r="AS174" s="2202"/>
      <c r="AT174" s="2202"/>
      <c r="AU174" s="2202"/>
      <c r="AV174" s="2202"/>
      <c r="AW174" s="2202"/>
      <c r="AX174" s="2202"/>
      <c r="AY174" s="2202"/>
      <c r="AZ174" s="2202"/>
      <c r="BA174" s="2202"/>
      <c r="BB174" s="2202"/>
      <c r="BC174" s="2202"/>
      <c r="BD174" s="2202"/>
      <c r="BE174" s="2202"/>
    </row>
    <row r="175" spans="1:57" ht="18" customHeight="1">
      <c r="A175" s="2197"/>
      <c r="B175" s="2197"/>
      <c r="C175" s="2197"/>
      <c r="D175" s="2197"/>
      <c r="E175" s="2197"/>
      <c r="F175" s="2197"/>
      <c r="G175" s="2197"/>
      <c r="H175" s="2197"/>
      <c r="I175" s="2197"/>
      <c r="J175" s="2197"/>
      <c r="K175" s="2197"/>
      <c r="L175" s="2197"/>
      <c r="M175" s="2197"/>
      <c r="N175" s="2197"/>
      <c r="O175" s="2197" t="s">
        <v>1079</v>
      </c>
      <c r="P175" s="2197"/>
      <c r="Q175" s="2197"/>
      <c r="R175" s="2197"/>
      <c r="S175" s="2197"/>
      <c r="T175" s="2197"/>
      <c r="U175" s="2197"/>
      <c r="V175" s="2197"/>
      <c r="W175" s="2197"/>
      <c r="X175" s="2197"/>
      <c r="Y175" s="2197"/>
      <c r="Z175" s="2197" t="s">
        <v>1081</v>
      </c>
      <c r="AA175" s="2197"/>
      <c r="AB175" s="2197"/>
      <c r="AC175" s="2197"/>
      <c r="AD175" s="2197"/>
      <c r="AE175" s="2197"/>
      <c r="AF175" s="2197"/>
      <c r="AG175" s="2197"/>
      <c r="AH175" s="2197"/>
      <c r="AI175" s="2197"/>
      <c r="AJ175" s="2197"/>
      <c r="AK175" s="2197"/>
      <c r="AL175" s="2197" t="s">
        <v>1079</v>
      </c>
      <c r="AM175" s="2197"/>
      <c r="AN175" s="2197"/>
      <c r="AO175" s="2197"/>
      <c r="AP175" s="2197"/>
      <c r="AQ175" s="2197"/>
      <c r="AR175" s="2197"/>
      <c r="AS175" s="2197"/>
      <c r="AT175" s="2197"/>
      <c r="AU175" s="2197"/>
      <c r="AV175" s="2197"/>
      <c r="AW175" s="2197"/>
      <c r="AX175" s="2197"/>
      <c r="AY175" s="2197" t="s">
        <v>1081</v>
      </c>
      <c r="AZ175" s="2197"/>
      <c r="BA175" s="2197"/>
      <c r="BB175" s="2197"/>
      <c r="BC175" s="2197"/>
      <c r="BD175" s="2197"/>
      <c r="BE175" s="2197"/>
    </row>
    <row r="176" spans="1:57" ht="18" customHeight="1">
      <c r="A176" s="2193" t="s">
        <v>1129</v>
      </c>
      <c r="B176" s="2193"/>
      <c r="C176" s="2193"/>
      <c r="D176" s="2193"/>
      <c r="E176" s="2193"/>
      <c r="F176" s="2193"/>
      <c r="G176" s="2193"/>
      <c r="H176" s="2193"/>
      <c r="I176" s="2193"/>
      <c r="J176" s="2193"/>
      <c r="K176" s="2193"/>
      <c r="L176" s="2193"/>
      <c r="M176" s="2193"/>
      <c r="N176" s="2193"/>
      <c r="O176" s="2194">
        <v>0</v>
      </c>
      <c r="P176" s="2194"/>
      <c r="Q176" s="2194"/>
      <c r="R176" s="2194"/>
      <c r="S176" s="2194"/>
      <c r="T176" s="2194"/>
      <c r="U176" s="2194"/>
      <c r="V176" s="2194"/>
      <c r="W176" s="2194"/>
      <c r="X176" s="2194"/>
      <c r="Y176" s="2194"/>
      <c r="Z176" s="2194">
        <v>0</v>
      </c>
      <c r="AA176" s="2194"/>
      <c r="AB176" s="2194"/>
      <c r="AC176" s="2194"/>
      <c r="AD176" s="2194"/>
      <c r="AE176" s="2194"/>
      <c r="AF176" s="2194"/>
      <c r="AG176" s="2194"/>
      <c r="AH176" s="2194"/>
      <c r="AI176" s="2194"/>
      <c r="AJ176" s="2194"/>
      <c r="AK176" s="2194"/>
      <c r="AL176" s="2194">
        <v>0</v>
      </c>
      <c r="AM176" s="2194"/>
      <c r="AN176" s="2194"/>
      <c r="AO176" s="2194"/>
      <c r="AP176" s="2194"/>
      <c r="AQ176" s="2194"/>
      <c r="AR176" s="2194"/>
      <c r="AS176" s="2194"/>
      <c r="AT176" s="2194"/>
      <c r="AU176" s="2194"/>
      <c r="AV176" s="2194"/>
      <c r="AW176" s="2194"/>
      <c r="AX176" s="2194"/>
      <c r="AY176" s="2194">
        <v>0</v>
      </c>
      <c r="AZ176" s="2194"/>
      <c r="BA176" s="2194"/>
      <c r="BB176" s="2194"/>
      <c r="BC176" s="2194"/>
      <c r="BD176" s="2194"/>
      <c r="BE176" s="2194"/>
    </row>
    <row r="177" spans="1:57" ht="18" customHeight="1">
      <c r="A177" s="2193" t="s">
        <v>1130</v>
      </c>
      <c r="B177" s="2193"/>
      <c r="C177" s="2193"/>
      <c r="D177" s="2193"/>
      <c r="E177" s="2193"/>
      <c r="F177" s="2193"/>
      <c r="G177" s="2193"/>
      <c r="H177" s="2193"/>
      <c r="I177" s="2193"/>
      <c r="J177" s="2193"/>
      <c r="K177" s="2193"/>
      <c r="L177" s="2193"/>
      <c r="M177" s="2193"/>
      <c r="N177" s="2193"/>
      <c r="O177" s="2194">
        <v>0</v>
      </c>
      <c r="P177" s="2194"/>
      <c r="Q177" s="2194"/>
      <c r="R177" s="2194"/>
      <c r="S177" s="2194"/>
      <c r="T177" s="2194"/>
      <c r="U177" s="2194"/>
      <c r="V177" s="2194"/>
      <c r="W177" s="2194"/>
      <c r="X177" s="2194"/>
      <c r="Y177" s="2194"/>
      <c r="Z177" s="2194">
        <v>0</v>
      </c>
      <c r="AA177" s="2194"/>
      <c r="AB177" s="2194"/>
      <c r="AC177" s="2194"/>
      <c r="AD177" s="2194"/>
      <c r="AE177" s="2194"/>
      <c r="AF177" s="2194"/>
      <c r="AG177" s="2194"/>
      <c r="AH177" s="2194"/>
      <c r="AI177" s="2194"/>
      <c r="AJ177" s="2194"/>
      <c r="AK177" s="2194"/>
      <c r="AL177" s="2194">
        <v>0</v>
      </c>
      <c r="AM177" s="2194"/>
      <c r="AN177" s="2194"/>
      <c r="AO177" s="2194"/>
      <c r="AP177" s="2194"/>
      <c r="AQ177" s="2194"/>
      <c r="AR177" s="2194"/>
      <c r="AS177" s="2194"/>
      <c r="AT177" s="2194"/>
      <c r="AU177" s="2194"/>
      <c r="AV177" s="2194"/>
      <c r="AW177" s="2194"/>
      <c r="AX177" s="2194"/>
      <c r="AY177" s="2194">
        <v>0</v>
      </c>
      <c r="AZ177" s="2194"/>
      <c r="BA177" s="2194"/>
      <c r="BB177" s="2194"/>
      <c r="BC177" s="2194"/>
      <c r="BD177" s="2194"/>
      <c r="BE177" s="2194"/>
    </row>
    <row r="178" spans="1:57" ht="18" customHeight="1">
      <c r="A178" s="2193" t="s">
        <v>1131</v>
      </c>
      <c r="B178" s="2193"/>
      <c r="C178" s="2193"/>
      <c r="D178" s="2193"/>
      <c r="E178" s="2193"/>
      <c r="F178" s="2193"/>
      <c r="G178" s="2193"/>
      <c r="H178" s="2193"/>
      <c r="I178" s="2193"/>
      <c r="J178" s="2193"/>
      <c r="K178" s="2193"/>
      <c r="L178" s="2193"/>
      <c r="M178" s="2193"/>
      <c r="N178" s="2193"/>
      <c r="O178" s="2194">
        <v>0</v>
      </c>
      <c r="P178" s="2194"/>
      <c r="Q178" s="2194"/>
      <c r="R178" s="2194"/>
      <c r="S178" s="2194"/>
      <c r="T178" s="2194"/>
      <c r="U178" s="2194"/>
      <c r="V178" s="2194"/>
      <c r="W178" s="2194"/>
      <c r="X178" s="2194"/>
      <c r="Y178" s="2194"/>
      <c r="Z178" s="2194">
        <v>0</v>
      </c>
      <c r="AA178" s="2194"/>
      <c r="AB178" s="2194"/>
      <c r="AC178" s="2194"/>
      <c r="AD178" s="2194"/>
      <c r="AE178" s="2194"/>
      <c r="AF178" s="2194"/>
      <c r="AG178" s="2194"/>
      <c r="AH178" s="2194"/>
      <c r="AI178" s="2194"/>
      <c r="AJ178" s="2194"/>
      <c r="AK178" s="2194"/>
      <c r="AL178" s="2194">
        <v>0</v>
      </c>
      <c r="AM178" s="2194"/>
      <c r="AN178" s="2194"/>
      <c r="AO178" s="2194"/>
      <c r="AP178" s="2194"/>
      <c r="AQ178" s="2194"/>
      <c r="AR178" s="2194"/>
      <c r="AS178" s="2194"/>
      <c r="AT178" s="2194"/>
      <c r="AU178" s="2194"/>
      <c r="AV178" s="2194"/>
      <c r="AW178" s="2194"/>
      <c r="AX178" s="2194"/>
      <c r="AY178" s="2194">
        <v>0</v>
      </c>
      <c r="AZ178" s="2194"/>
      <c r="BA178" s="2194"/>
      <c r="BB178" s="2194"/>
      <c r="BC178" s="2194"/>
      <c r="BD178" s="2194"/>
      <c r="BE178" s="2194"/>
    </row>
    <row r="179" spans="1:57" ht="18" customHeight="1">
      <c r="A179" s="2193" t="s">
        <v>1132</v>
      </c>
      <c r="B179" s="2193"/>
      <c r="C179" s="2193"/>
      <c r="D179" s="2193"/>
      <c r="E179" s="2193"/>
      <c r="F179" s="2193"/>
      <c r="G179" s="2193"/>
      <c r="H179" s="2193"/>
      <c r="I179" s="2193"/>
      <c r="J179" s="2193"/>
      <c r="K179" s="2193"/>
      <c r="L179" s="2193"/>
      <c r="M179" s="2193"/>
      <c r="N179" s="2193"/>
      <c r="O179" s="2194">
        <v>0</v>
      </c>
      <c r="P179" s="2194"/>
      <c r="Q179" s="2194"/>
      <c r="R179" s="2194"/>
      <c r="S179" s="2194"/>
      <c r="T179" s="2194"/>
      <c r="U179" s="2194"/>
      <c r="V179" s="2194"/>
      <c r="W179" s="2194"/>
      <c r="X179" s="2194"/>
      <c r="Y179" s="2194"/>
      <c r="Z179" s="2194">
        <v>0</v>
      </c>
      <c r="AA179" s="2194"/>
      <c r="AB179" s="2194"/>
      <c r="AC179" s="2194"/>
      <c r="AD179" s="2194"/>
      <c r="AE179" s="2194"/>
      <c r="AF179" s="2194"/>
      <c r="AG179" s="2194"/>
      <c r="AH179" s="2194"/>
      <c r="AI179" s="2194"/>
      <c r="AJ179" s="2194"/>
      <c r="AK179" s="2194"/>
      <c r="AL179" s="2194">
        <v>0</v>
      </c>
      <c r="AM179" s="2194"/>
      <c r="AN179" s="2194"/>
      <c r="AO179" s="2194"/>
      <c r="AP179" s="2194"/>
      <c r="AQ179" s="2194"/>
      <c r="AR179" s="2194"/>
      <c r="AS179" s="2194"/>
      <c r="AT179" s="2194"/>
      <c r="AU179" s="2194"/>
      <c r="AV179" s="2194"/>
      <c r="AW179" s="2194"/>
      <c r="AX179" s="2194"/>
      <c r="AY179" s="2194">
        <v>0</v>
      </c>
      <c r="AZ179" s="2194"/>
      <c r="BA179" s="2194"/>
      <c r="BB179" s="2194"/>
      <c r="BC179" s="2194"/>
      <c r="BD179" s="2194"/>
      <c r="BE179" s="2194"/>
    </row>
    <row r="180" spans="1:57" ht="18" customHeight="1">
      <c r="A180" s="2193" t="s">
        <v>1133</v>
      </c>
      <c r="B180" s="2193"/>
      <c r="C180" s="2193"/>
      <c r="D180" s="2193"/>
      <c r="E180" s="2193"/>
      <c r="F180" s="2193"/>
      <c r="G180" s="2193"/>
      <c r="H180" s="2193"/>
      <c r="I180" s="2193"/>
      <c r="J180" s="2193"/>
      <c r="K180" s="2193"/>
      <c r="L180" s="2193"/>
      <c r="M180" s="2193"/>
      <c r="N180" s="2193"/>
      <c r="O180" s="2194">
        <v>0</v>
      </c>
      <c r="P180" s="2194"/>
      <c r="Q180" s="2194"/>
      <c r="R180" s="2194"/>
      <c r="S180" s="2194"/>
      <c r="T180" s="2194"/>
      <c r="U180" s="2194"/>
      <c r="V180" s="2194"/>
      <c r="W180" s="2194"/>
      <c r="X180" s="2194"/>
      <c r="Y180" s="2194"/>
      <c r="Z180" s="2194">
        <v>0</v>
      </c>
      <c r="AA180" s="2194"/>
      <c r="AB180" s="2194"/>
      <c r="AC180" s="2194"/>
      <c r="AD180" s="2194"/>
      <c r="AE180" s="2194"/>
      <c r="AF180" s="2194"/>
      <c r="AG180" s="2194"/>
      <c r="AH180" s="2194"/>
      <c r="AI180" s="2194"/>
      <c r="AJ180" s="2194"/>
      <c r="AK180" s="2194"/>
      <c r="AL180" s="2194">
        <v>0</v>
      </c>
      <c r="AM180" s="2194"/>
      <c r="AN180" s="2194"/>
      <c r="AO180" s="2194"/>
      <c r="AP180" s="2194"/>
      <c r="AQ180" s="2194"/>
      <c r="AR180" s="2194"/>
      <c r="AS180" s="2194"/>
      <c r="AT180" s="2194"/>
      <c r="AU180" s="2194"/>
      <c r="AV180" s="2194"/>
      <c r="AW180" s="2194"/>
      <c r="AX180" s="2194"/>
      <c r="AY180" s="2194">
        <v>0</v>
      </c>
      <c r="AZ180" s="2194"/>
      <c r="BA180" s="2194"/>
      <c r="BB180" s="2194"/>
      <c r="BC180" s="2194"/>
      <c r="BD180" s="2194"/>
      <c r="BE180" s="2194"/>
    </row>
    <row r="181" spans="1:57" ht="18" customHeight="1">
      <c r="A181" s="2193" t="s">
        <v>1134</v>
      </c>
      <c r="B181" s="2193"/>
      <c r="C181" s="2193"/>
      <c r="D181" s="2193"/>
      <c r="E181" s="2193"/>
      <c r="F181" s="2193"/>
      <c r="G181" s="2193"/>
      <c r="H181" s="2193"/>
      <c r="I181" s="2193"/>
      <c r="J181" s="2193"/>
      <c r="K181" s="2193"/>
      <c r="L181" s="2193"/>
      <c r="M181" s="2193"/>
      <c r="N181" s="2193"/>
      <c r="O181" s="2194"/>
      <c r="P181" s="2194"/>
      <c r="Q181" s="2194"/>
      <c r="R181" s="2194"/>
      <c r="S181" s="2194"/>
      <c r="T181" s="2194"/>
      <c r="U181" s="2194"/>
      <c r="V181" s="2194"/>
      <c r="W181" s="2194"/>
      <c r="X181" s="2194"/>
      <c r="Y181" s="2194"/>
      <c r="Z181" s="2194">
        <v>0</v>
      </c>
      <c r="AA181" s="2194"/>
      <c r="AB181" s="2194"/>
      <c r="AC181" s="2194"/>
      <c r="AD181" s="2194"/>
      <c r="AE181" s="2194"/>
      <c r="AF181" s="2194"/>
      <c r="AG181" s="2194"/>
      <c r="AH181" s="2194"/>
      <c r="AI181" s="2194"/>
      <c r="AJ181" s="2194"/>
      <c r="AK181" s="2194"/>
      <c r="AL181" s="2194"/>
      <c r="AM181" s="2194"/>
      <c r="AN181" s="2194"/>
      <c r="AO181" s="2194"/>
      <c r="AP181" s="2194"/>
      <c r="AQ181" s="2194"/>
      <c r="AR181" s="2194"/>
      <c r="AS181" s="2194"/>
      <c r="AT181" s="2194"/>
      <c r="AU181" s="2194"/>
      <c r="AV181" s="2194"/>
      <c r="AW181" s="2194"/>
      <c r="AX181" s="2194"/>
      <c r="AY181" s="2194">
        <v>0</v>
      </c>
      <c r="AZ181" s="2194"/>
      <c r="BA181" s="2194"/>
      <c r="BB181" s="2194"/>
      <c r="BC181" s="2194"/>
      <c r="BD181" s="2194"/>
      <c r="BE181" s="2194"/>
    </row>
    <row r="182" spans="1:57" ht="18" customHeight="1">
      <c r="A182" s="2193" t="s">
        <v>1135</v>
      </c>
      <c r="B182" s="2193"/>
      <c r="C182" s="2193"/>
      <c r="D182" s="2193"/>
      <c r="E182" s="2193"/>
      <c r="F182" s="2193"/>
      <c r="G182" s="2193"/>
      <c r="H182" s="2193"/>
      <c r="I182" s="2193"/>
      <c r="J182" s="2193"/>
      <c r="K182" s="2193"/>
      <c r="L182" s="2193"/>
      <c r="M182" s="2193"/>
      <c r="N182" s="2193"/>
      <c r="O182" s="2194">
        <v>0</v>
      </c>
      <c r="P182" s="2194"/>
      <c r="Q182" s="2194"/>
      <c r="R182" s="2194"/>
      <c r="S182" s="2194"/>
      <c r="T182" s="2194"/>
      <c r="U182" s="2194"/>
      <c r="V182" s="2194"/>
      <c r="W182" s="2194"/>
      <c r="X182" s="2194"/>
      <c r="Y182" s="2194"/>
      <c r="Z182" s="2194">
        <v>0</v>
      </c>
      <c r="AA182" s="2194"/>
      <c r="AB182" s="2194"/>
      <c r="AC182" s="2194"/>
      <c r="AD182" s="2194"/>
      <c r="AE182" s="2194"/>
      <c r="AF182" s="2194"/>
      <c r="AG182" s="2194"/>
      <c r="AH182" s="2194"/>
      <c r="AI182" s="2194"/>
      <c r="AJ182" s="2194"/>
      <c r="AK182" s="2194"/>
      <c r="AL182" s="2194">
        <v>0</v>
      </c>
      <c r="AM182" s="2194"/>
      <c r="AN182" s="2194"/>
      <c r="AO182" s="2194"/>
      <c r="AP182" s="2194"/>
      <c r="AQ182" s="2194"/>
      <c r="AR182" s="2194"/>
      <c r="AS182" s="2194"/>
      <c r="AT182" s="2194"/>
      <c r="AU182" s="2194"/>
      <c r="AV182" s="2194"/>
      <c r="AW182" s="2194"/>
      <c r="AX182" s="2194"/>
      <c r="AY182" s="2194">
        <v>0</v>
      </c>
      <c r="AZ182" s="2194"/>
      <c r="BA182" s="2194"/>
      <c r="BB182" s="2194"/>
      <c r="BC182" s="2194"/>
      <c r="BD182" s="2194"/>
      <c r="BE182" s="2194"/>
    </row>
    <row r="183" spans="1:57" ht="18" customHeight="1">
      <c r="A183" s="2193" t="s">
        <v>1136</v>
      </c>
      <c r="B183" s="2193"/>
      <c r="C183" s="2193"/>
      <c r="D183" s="2193"/>
      <c r="E183" s="2193"/>
      <c r="F183" s="2193"/>
      <c r="G183" s="2193"/>
      <c r="H183" s="2193"/>
      <c r="I183" s="2193"/>
      <c r="J183" s="2193"/>
      <c r="K183" s="2193"/>
      <c r="L183" s="2193"/>
      <c r="M183" s="2193"/>
      <c r="N183" s="2193"/>
      <c r="O183" s="2194">
        <v>0</v>
      </c>
      <c r="P183" s="2194"/>
      <c r="Q183" s="2194"/>
      <c r="R183" s="2194"/>
      <c r="S183" s="2194"/>
      <c r="T183" s="2194"/>
      <c r="U183" s="2194"/>
      <c r="V183" s="2194"/>
      <c r="W183" s="2194"/>
      <c r="X183" s="2194"/>
      <c r="Y183" s="2194"/>
      <c r="Z183" s="2194">
        <v>0</v>
      </c>
      <c r="AA183" s="2194"/>
      <c r="AB183" s="2194"/>
      <c r="AC183" s="2194"/>
      <c r="AD183" s="2194"/>
      <c r="AE183" s="2194"/>
      <c r="AF183" s="2194"/>
      <c r="AG183" s="2194"/>
      <c r="AH183" s="2194"/>
      <c r="AI183" s="2194"/>
      <c r="AJ183" s="2194"/>
      <c r="AK183" s="2194"/>
      <c r="AL183" s="2194">
        <v>0</v>
      </c>
      <c r="AM183" s="2194"/>
      <c r="AN183" s="2194"/>
      <c r="AO183" s="2194"/>
      <c r="AP183" s="2194"/>
      <c r="AQ183" s="2194"/>
      <c r="AR183" s="2194"/>
      <c r="AS183" s="2194"/>
      <c r="AT183" s="2194"/>
      <c r="AU183" s="2194"/>
      <c r="AV183" s="2194"/>
      <c r="AW183" s="2194"/>
      <c r="AX183" s="2194"/>
      <c r="AY183" s="2194">
        <v>0</v>
      </c>
      <c r="AZ183" s="2194"/>
      <c r="BA183" s="2194"/>
      <c r="BB183" s="2194"/>
      <c r="BC183" s="2194"/>
      <c r="BD183" s="2194"/>
      <c r="BE183" s="2194"/>
    </row>
    <row r="184" spans="1:57" ht="18" customHeight="1">
      <c r="A184" s="2195" t="s">
        <v>1137</v>
      </c>
      <c r="B184" s="2195"/>
      <c r="C184" s="2195"/>
      <c r="D184" s="2195"/>
      <c r="E184" s="2195"/>
      <c r="F184" s="2195"/>
      <c r="G184" s="2195"/>
      <c r="H184" s="2195"/>
      <c r="I184" s="2195"/>
      <c r="J184" s="2195"/>
      <c r="K184" s="2195"/>
      <c r="L184" s="2195"/>
      <c r="M184" s="2195"/>
      <c r="N184" s="2195"/>
      <c r="O184" s="2196">
        <v>0</v>
      </c>
      <c r="P184" s="2196"/>
      <c r="Q184" s="2196"/>
      <c r="R184" s="2196"/>
      <c r="S184" s="2196"/>
      <c r="T184" s="2196"/>
      <c r="U184" s="2196"/>
      <c r="V184" s="2196"/>
      <c r="W184" s="2196"/>
      <c r="X184" s="2196"/>
      <c r="Y184" s="2196"/>
      <c r="Z184" s="2196">
        <v>0</v>
      </c>
      <c r="AA184" s="2196"/>
      <c r="AB184" s="2196"/>
      <c r="AC184" s="2196"/>
      <c r="AD184" s="2196"/>
      <c r="AE184" s="2196"/>
      <c r="AF184" s="2196"/>
      <c r="AG184" s="2196"/>
      <c r="AH184" s="2196"/>
      <c r="AI184" s="2196"/>
      <c r="AJ184" s="2196"/>
      <c r="AK184" s="2196"/>
      <c r="AL184" s="2196">
        <v>0</v>
      </c>
      <c r="AM184" s="2196"/>
      <c r="AN184" s="2196"/>
      <c r="AO184" s="2196"/>
      <c r="AP184" s="2196"/>
      <c r="AQ184" s="2196"/>
      <c r="AR184" s="2196"/>
      <c r="AS184" s="2196"/>
      <c r="AT184" s="2196"/>
      <c r="AU184" s="2196"/>
      <c r="AV184" s="2196"/>
      <c r="AW184" s="2196"/>
      <c r="AX184" s="2196"/>
      <c r="AY184" s="2196">
        <v>0</v>
      </c>
      <c r="AZ184" s="2196"/>
      <c r="BA184" s="2196"/>
      <c r="BB184" s="2196"/>
      <c r="BC184" s="2196"/>
      <c r="BD184" s="2196"/>
      <c r="BE184" s="2196"/>
    </row>
    <row r="185" spans="1:57" ht="18" customHeight="1">
      <c r="A185" s="2202" t="s">
        <v>124</v>
      </c>
      <c r="B185" s="2202"/>
      <c r="C185" s="2202"/>
      <c r="D185" s="2202"/>
      <c r="E185" s="2202"/>
      <c r="F185" s="2202"/>
      <c r="G185" s="2202"/>
      <c r="H185" s="2202"/>
      <c r="I185" s="2202"/>
      <c r="J185" s="2202"/>
      <c r="K185" s="2202"/>
      <c r="L185" s="2202"/>
      <c r="M185" s="2202"/>
      <c r="N185" s="2202"/>
      <c r="O185" s="2200"/>
      <c r="P185" s="2200"/>
      <c r="Q185" s="2200"/>
      <c r="R185" s="2200"/>
      <c r="S185" s="2200"/>
      <c r="T185" s="2200"/>
      <c r="U185" s="2200"/>
      <c r="V185" s="2200"/>
      <c r="W185" s="2200"/>
      <c r="X185" s="2200"/>
      <c r="Y185" s="2200"/>
      <c r="Z185" s="2200">
        <v>0</v>
      </c>
      <c r="AA185" s="2200"/>
      <c r="AB185" s="2200"/>
      <c r="AC185" s="2200"/>
      <c r="AD185" s="2200"/>
      <c r="AE185" s="2200"/>
      <c r="AF185" s="2200"/>
      <c r="AG185" s="2200"/>
      <c r="AH185" s="2200"/>
      <c r="AI185" s="2200"/>
      <c r="AJ185" s="2200"/>
      <c r="AK185" s="2200"/>
      <c r="AL185" s="2200"/>
      <c r="AM185" s="2200"/>
      <c r="AN185" s="2200"/>
      <c r="AO185" s="2200"/>
      <c r="AP185" s="2200"/>
      <c r="AQ185" s="2200"/>
      <c r="AR185" s="2200"/>
      <c r="AS185" s="2200"/>
      <c r="AT185" s="2200"/>
      <c r="AU185" s="2200"/>
      <c r="AV185" s="2200"/>
      <c r="AW185" s="2200"/>
      <c r="AX185" s="2200"/>
      <c r="AY185" s="2200">
        <v>0</v>
      </c>
      <c r="AZ185" s="2200"/>
      <c r="BA185" s="2200"/>
      <c r="BB185" s="2200"/>
      <c r="BC185" s="2200"/>
      <c r="BD185" s="2200"/>
      <c r="BE185" s="2200"/>
    </row>
    <row r="186" spans="1:57" ht="18" customHeight="1">
      <c r="A186" s="314"/>
      <c r="B186" s="314"/>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4"/>
      <c r="AG186" s="314"/>
      <c r="AH186" s="314"/>
      <c r="AI186" s="314"/>
      <c r="AJ186" s="314"/>
      <c r="AK186" s="314"/>
      <c r="AL186" s="314"/>
      <c r="AM186" s="314"/>
      <c r="AN186" s="314"/>
      <c r="AO186" s="314"/>
      <c r="AP186" s="314"/>
      <c r="AQ186" s="314"/>
      <c r="AR186" s="314"/>
      <c r="AS186" s="314"/>
      <c r="AT186" s="314"/>
      <c r="AU186" s="314"/>
      <c r="AV186" s="314"/>
      <c r="AW186" s="314"/>
      <c r="AX186" s="314"/>
      <c r="AY186" s="314"/>
      <c r="AZ186" s="314"/>
      <c r="BA186" s="314"/>
      <c r="BB186" s="314"/>
      <c r="BC186" s="314"/>
      <c r="BD186" s="314"/>
      <c r="BE186" s="314"/>
    </row>
    <row r="187" spans="1:57" ht="18" customHeight="1">
      <c r="A187" s="2186" t="s">
        <v>1138</v>
      </c>
      <c r="B187" s="2186"/>
      <c r="C187" s="2186"/>
      <c r="D187" s="2186"/>
      <c r="E187" s="2186"/>
      <c r="F187" s="2186"/>
      <c r="G187" s="2186"/>
      <c r="H187" s="2186"/>
      <c r="I187" s="2186"/>
      <c r="J187" s="2186"/>
      <c r="K187" s="2186"/>
      <c r="L187" s="2186"/>
      <c r="M187" s="2186"/>
      <c r="N187" s="2186"/>
      <c r="O187" s="2186"/>
      <c r="P187" s="2186"/>
      <c r="Q187" s="2186"/>
      <c r="R187" s="2186"/>
      <c r="S187" s="2186"/>
      <c r="T187" s="2186"/>
      <c r="U187" s="2186"/>
      <c r="V187" s="2186"/>
      <c r="W187" s="2186"/>
      <c r="X187" s="2186"/>
      <c r="Y187" s="2186"/>
      <c r="Z187" s="2186"/>
      <c r="AA187" s="2186"/>
      <c r="AB187" s="2186"/>
      <c r="AC187" s="2186"/>
      <c r="AD187" s="2186"/>
      <c r="AE187" s="2186"/>
      <c r="AF187" s="2186"/>
      <c r="AG187" s="2186"/>
      <c r="AH187" s="2186"/>
      <c r="AI187" s="2186"/>
      <c r="AJ187" s="2186"/>
      <c r="AK187" s="2186"/>
      <c r="AL187" s="2186"/>
      <c r="AM187" s="2186"/>
      <c r="AN187" s="2186"/>
      <c r="AO187" s="2186"/>
      <c r="AP187" s="2186"/>
      <c r="AQ187" s="2186"/>
      <c r="AR187" s="2186"/>
      <c r="AS187" s="2186"/>
      <c r="AT187" s="2186"/>
      <c r="AU187" s="2186"/>
      <c r="AV187" s="2186"/>
      <c r="AW187" s="2186"/>
      <c r="AX187" s="2186"/>
      <c r="AY187" s="2186"/>
      <c r="AZ187" s="2186"/>
      <c r="BA187" s="2186"/>
      <c r="BB187" s="2186"/>
      <c r="BC187" s="2186"/>
      <c r="BD187" s="2186"/>
      <c r="BE187" s="2186"/>
    </row>
    <row r="188" spans="1:57" ht="18" customHeight="1">
      <c r="A188" s="2186" t="s">
        <v>1139</v>
      </c>
      <c r="B188" s="2186"/>
      <c r="C188" s="2186"/>
      <c r="D188" s="2186"/>
      <c r="E188" s="2186"/>
      <c r="F188" s="2186"/>
      <c r="G188" s="2186"/>
      <c r="H188" s="2186"/>
      <c r="I188" s="2186"/>
      <c r="J188" s="2186"/>
      <c r="K188" s="2186"/>
      <c r="L188" s="2186"/>
      <c r="M188" s="2186"/>
      <c r="N188" s="2186"/>
      <c r="O188" s="2186"/>
      <c r="P188" s="2186"/>
      <c r="Q188" s="2186"/>
      <c r="R188" s="2186"/>
      <c r="S188" s="2186"/>
      <c r="T188" s="2186"/>
      <c r="U188" s="2186"/>
      <c r="V188" s="2186"/>
      <c r="W188" s="2186"/>
      <c r="X188" s="2186"/>
      <c r="Y188" s="2186"/>
      <c r="Z188" s="2186"/>
      <c r="AA188" s="2186"/>
      <c r="AB188" s="2186"/>
      <c r="AC188" s="2186"/>
      <c r="AD188" s="2186"/>
      <c r="AE188" s="2186"/>
      <c r="AF188" s="2186"/>
      <c r="AG188" s="2186"/>
      <c r="AH188" s="2186"/>
      <c r="AI188" s="2186"/>
      <c r="AJ188" s="2186"/>
      <c r="AK188" s="2186"/>
      <c r="AL188" s="2186"/>
      <c r="AM188" s="2186"/>
      <c r="AN188" s="2186"/>
      <c r="AO188" s="2186"/>
      <c r="AP188" s="2186"/>
      <c r="AQ188" s="2186"/>
      <c r="AR188" s="2186"/>
      <c r="AS188" s="2186"/>
      <c r="AT188" s="2186"/>
      <c r="AU188" s="2186"/>
      <c r="AV188" s="2186"/>
      <c r="AW188" s="2186"/>
      <c r="AX188" s="2186"/>
      <c r="AY188" s="2186"/>
      <c r="AZ188" s="2186"/>
      <c r="BA188" s="2186"/>
      <c r="BB188" s="2186"/>
      <c r="BC188" s="2186"/>
      <c r="BD188" s="2186"/>
      <c r="BE188" s="2186"/>
    </row>
    <row r="189" spans="1:57" ht="18" customHeight="1">
      <c r="A189" s="2186" t="s">
        <v>1140</v>
      </c>
      <c r="B189" s="2186"/>
      <c r="C189" s="2186"/>
      <c r="D189" s="2186"/>
      <c r="E189" s="2186"/>
      <c r="F189" s="2186"/>
      <c r="G189" s="2186"/>
      <c r="H189" s="2186"/>
      <c r="I189" s="2186"/>
      <c r="J189" s="2186"/>
      <c r="K189" s="2186"/>
      <c r="L189" s="2186"/>
      <c r="M189" s="2186"/>
      <c r="N189" s="2186"/>
      <c r="O189" s="2186"/>
      <c r="P189" s="2186"/>
      <c r="Q189" s="2186"/>
      <c r="R189" s="2186"/>
      <c r="S189" s="2186"/>
      <c r="T189" s="2186"/>
      <c r="U189" s="2186"/>
      <c r="V189" s="2186"/>
      <c r="W189" s="2186"/>
      <c r="X189" s="2186"/>
      <c r="Y189" s="2186"/>
      <c r="Z189" s="2186"/>
      <c r="AA189" s="2186"/>
      <c r="AB189" s="2186"/>
      <c r="AC189" s="2186"/>
      <c r="AD189" s="2186"/>
      <c r="AE189" s="2186"/>
      <c r="AF189" s="2186"/>
      <c r="AG189" s="2186"/>
      <c r="AH189" s="2186"/>
      <c r="AI189" s="2186"/>
      <c r="AJ189" s="2186"/>
      <c r="AK189" s="2186"/>
      <c r="AL189" s="2186"/>
      <c r="AM189" s="2186"/>
      <c r="AN189" s="2186"/>
      <c r="AO189" s="2186"/>
      <c r="AP189" s="2186"/>
      <c r="AQ189" s="2186"/>
      <c r="AR189" s="2186"/>
      <c r="AS189" s="2186"/>
      <c r="AT189" s="2186"/>
      <c r="AU189" s="2186"/>
      <c r="AV189" s="2186"/>
      <c r="AW189" s="2186"/>
      <c r="AX189" s="2186"/>
      <c r="AY189" s="2186"/>
      <c r="AZ189" s="2186"/>
      <c r="BA189" s="2186"/>
      <c r="BB189" s="2186"/>
      <c r="BC189" s="2186"/>
      <c r="BD189" s="2186"/>
      <c r="BE189" s="2186"/>
    </row>
    <row r="191" spans="1:57" ht="18" customHeight="1">
      <c r="A191" s="2201" t="s">
        <v>1141</v>
      </c>
      <c r="B191" s="2201"/>
      <c r="C191" s="2201"/>
      <c r="D191" s="2201"/>
      <c r="E191" s="2201"/>
      <c r="F191" s="2201"/>
      <c r="G191" s="2201"/>
      <c r="H191" s="2201"/>
      <c r="I191" s="2201"/>
      <c r="J191" s="2201"/>
      <c r="K191" s="2201"/>
      <c r="L191" s="2201"/>
      <c r="M191" s="2201"/>
      <c r="N191" s="2201"/>
      <c r="O191" s="2201"/>
      <c r="P191" s="2201"/>
      <c r="Q191" s="2201"/>
      <c r="R191" s="2201"/>
      <c r="S191" s="2201"/>
      <c r="T191" s="2201"/>
      <c r="U191" s="2201"/>
      <c r="V191" s="2201"/>
      <c r="W191" s="2201"/>
      <c r="X191" s="2201"/>
      <c r="Y191" s="2201"/>
      <c r="Z191" s="2201"/>
      <c r="AA191" s="2201"/>
      <c r="AB191" s="2201"/>
      <c r="AC191" s="2201"/>
      <c r="AD191" s="2201"/>
      <c r="AE191" s="2201"/>
      <c r="AF191" s="2201"/>
      <c r="AG191" s="2201"/>
      <c r="AH191" s="2201"/>
      <c r="AI191" s="2201"/>
      <c r="AJ191" s="2201"/>
      <c r="AK191" s="2201"/>
      <c r="AL191" s="2201"/>
      <c r="AM191" s="2201"/>
      <c r="AN191" s="2201"/>
      <c r="AO191" s="2201"/>
      <c r="AP191" s="2201"/>
      <c r="AQ191" s="2201"/>
      <c r="AR191" s="2201"/>
      <c r="AS191" s="2201"/>
      <c r="AT191" s="2201"/>
      <c r="AU191" s="2201"/>
      <c r="AV191" s="2201"/>
      <c r="AW191" s="2201"/>
      <c r="AX191" s="2201"/>
      <c r="AY191" s="2201"/>
      <c r="AZ191" s="2201"/>
      <c r="BA191" s="2201"/>
      <c r="BB191" s="2201"/>
      <c r="BC191" s="2201"/>
      <c r="BD191" s="2201"/>
      <c r="BE191" s="2201"/>
    </row>
    <row r="192" spans="1:57" ht="18" customHeight="1">
      <c r="A192" s="313"/>
      <c r="B192" s="313"/>
      <c r="C192" s="313"/>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313"/>
      <c r="AE192" s="313"/>
      <c r="AF192" s="313"/>
      <c r="AG192" s="313"/>
      <c r="AH192" s="313"/>
      <c r="AI192" s="313"/>
      <c r="AJ192" s="313"/>
      <c r="AK192" s="313"/>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row>
    <row r="193" spans="1:57" ht="18" customHeight="1">
      <c r="A193" s="2197" t="s">
        <v>384</v>
      </c>
      <c r="B193" s="2197"/>
      <c r="C193" s="2197"/>
      <c r="D193" s="2197"/>
      <c r="E193" s="2197"/>
      <c r="F193" s="2197"/>
      <c r="G193" s="2197"/>
      <c r="H193" s="2197"/>
      <c r="I193" s="2197"/>
      <c r="J193" s="2197"/>
      <c r="K193" s="2197"/>
      <c r="L193" s="2197"/>
      <c r="M193" s="2197"/>
      <c r="N193" s="2197"/>
      <c r="O193" s="2202" t="s">
        <v>507</v>
      </c>
      <c r="P193" s="2202"/>
      <c r="Q193" s="2202"/>
      <c r="R193" s="2202"/>
      <c r="S193" s="2202"/>
      <c r="T193" s="2202"/>
      <c r="U193" s="2202"/>
      <c r="V193" s="2202"/>
      <c r="W193" s="2202"/>
      <c r="X193" s="2202"/>
      <c r="Y193" s="2202"/>
      <c r="Z193" s="2202"/>
      <c r="AA193" s="2202"/>
      <c r="AB193" s="2202"/>
      <c r="AC193" s="2202"/>
      <c r="AD193" s="2202"/>
      <c r="AE193" s="2202"/>
      <c r="AF193" s="2202"/>
      <c r="AG193" s="2202"/>
      <c r="AH193" s="2202"/>
      <c r="AI193" s="2202"/>
      <c r="AJ193" s="2202"/>
      <c r="AK193" s="2202"/>
      <c r="AL193" s="2202" t="s">
        <v>508</v>
      </c>
      <c r="AM193" s="2202"/>
      <c r="AN193" s="2202"/>
      <c r="AO193" s="2202"/>
      <c r="AP193" s="2202"/>
      <c r="AQ193" s="2202"/>
      <c r="AR193" s="2202"/>
      <c r="AS193" s="2202"/>
      <c r="AT193" s="2202"/>
      <c r="AU193" s="2202"/>
      <c r="AV193" s="2202"/>
      <c r="AW193" s="2202"/>
      <c r="AX193" s="2202"/>
      <c r="AY193" s="2202"/>
      <c r="AZ193" s="2202"/>
      <c r="BA193" s="2202"/>
      <c r="BB193" s="2202"/>
      <c r="BC193" s="2202"/>
      <c r="BD193" s="2202"/>
      <c r="BE193" s="2202"/>
    </row>
    <row r="194" spans="1:57" ht="18" customHeight="1">
      <c r="A194" s="2197"/>
      <c r="B194" s="2197"/>
      <c r="C194" s="2197"/>
      <c r="D194" s="2197"/>
      <c r="E194" s="2197"/>
      <c r="F194" s="2197"/>
      <c r="G194" s="2197"/>
      <c r="H194" s="2197"/>
      <c r="I194" s="2197"/>
      <c r="J194" s="2197"/>
      <c r="K194" s="2197"/>
      <c r="L194" s="2197"/>
      <c r="M194" s="2197"/>
      <c r="N194" s="2197"/>
      <c r="O194" s="2197" t="s">
        <v>1079</v>
      </c>
      <c r="P194" s="2197"/>
      <c r="Q194" s="2197"/>
      <c r="R194" s="2197"/>
      <c r="S194" s="2197"/>
      <c r="T194" s="2197"/>
      <c r="U194" s="2197"/>
      <c r="V194" s="2197"/>
      <c r="W194" s="2197"/>
      <c r="X194" s="2197"/>
      <c r="Y194" s="2197"/>
      <c r="Z194" s="2197" t="s">
        <v>1123</v>
      </c>
      <c r="AA194" s="2197"/>
      <c r="AB194" s="2197"/>
      <c r="AC194" s="2197"/>
      <c r="AD194" s="2197"/>
      <c r="AE194" s="2197"/>
      <c r="AF194" s="2197"/>
      <c r="AG194" s="2197"/>
      <c r="AH194" s="2197"/>
      <c r="AI194" s="2197"/>
      <c r="AJ194" s="2197"/>
      <c r="AK194" s="2197"/>
      <c r="AL194" s="2197" t="s">
        <v>1079</v>
      </c>
      <c r="AM194" s="2197"/>
      <c r="AN194" s="2197"/>
      <c r="AO194" s="2197"/>
      <c r="AP194" s="2197"/>
      <c r="AQ194" s="2197"/>
      <c r="AR194" s="2197"/>
      <c r="AS194" s="2197"/>
      <c r="AT194" s="2197"/>
      <c r="AU194" s="2197"/>
      <c r="AV194" s="2197"/>
      <c r="AW194" s="2197"/>
      <c r="AX194" s="2197"/>
      <c r="AY194" s="2197" t="s">
        <v>1123</v>
      </c>
      <c r="AZ194" s="2197"/>
      <c r="BA194" s="2197"/>
      <c r="BB194" s="2197"/>
      <c r="BC194" s="2197"/>
      <c r="BD194" s="2197"/>
      <c r="BE194" s="2197"/>
    </row>
    <row r="195" spans="1:57" ht="18" customHeight="1">
      <c r="A195" s="2193" t="s">
        <v>1142</v>
      </c>
      <c r="B195" s="2193"/>
      <c r="C195" s="2193"/>
      <c r="D195" s="2193"/>
      <c r="E195" s="2193"/>
      <c r="F195" s="2193"/>
      <c r="G195" s="2193"/>
      <c r="H195" s="2193"/>
      <c r="I195" s="2193"/>
      <c r="J195" s="2193"/>
      <c r="K195" s="2193"/>
      <c r="L195" s="2193"/>
      <c r="M195" s="2193"/>
      <c r="N195" s="2193"/>
      <c r="O195" s="2194">
        <v>0</v>
      </c>
      <c r="P195" s="2194"/>
      <c r="Q195" s="2194"/>
      <c r="R195" s="2194"/>
      <c r="S195" s="2194"/>
      <c r="T195" s="2194"/>
      <c r="U195" s="2194"/>
      <c r="V195" s="2194"/>
      <c r="W195" s="2194"/>
      <c r="X195" s="2194"/>
      <c r="Y195" s="2194"/>
      <c r="Z195" s="2194">
        <v>0</v>
      </c>
      <c r="AA195" s="2194"/>
      <c r="AB195" s="2194"/>
      <c r="AC195" s="2194"/>
      <c r="AD195" s="2194"/>
      <c r="AE195" s="2194"/>
      <c r="AF195" s="2194"/>
      <c r="AG195" s="2194"/>
      <c r="AH195" s="2194"/>
      <c r="AI195" s="2194"/>
      <c r="AJ195" s="2194"/>
      <c r="AK195" s="2194"/>
      <c r="AL195" s="2194">
        <v>0</v>
      </c>
      <c r="AM195" s="2194"/>
      <c r="AN195" s="2194"/>
      <c r="AO195" s="2194"/>
      <c r="AP195" s="2194"/>
      <c r="AQ195" s="2194"/>
      <c r="AR195" s="2194"/>
      <c r="AS195" s="2194"/>
      <c r="AT195" s="2194"/>
      <c r="AU195" s="2194"/>
      <c r="AV195" s="2194"/>
      <c r="AW195" s="2194"/>
      <c r="AX195" s="2194"/>
      <c r="AY195" s="2194">
        <v>0</v>
      </c>
      <c r="AZ195" s="2194"/>
      <c r="BA195" s="2194"/>
      <c r="BB195" s="2194"/>
      <c r="BC195" s="2194"/>
      <c r="BD195" s="2194"/>
      <c r="BE195" s="2194"/>
    </row>
    <row r="196" spans="1:57" ht="18" customHeight="1">
      <c r="A196" s="315"/>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row>
    <row r="197" spans="1:57" ht="18" customHeight="1">
      <c r="A197" s="2195" t="s">
        <v>1143</v>
      </c>
      <c r="B197" s="2195"/>
      <c r="C197" s="2195"/>
      <c r="D197" s="2195"/>
      <c r="E197" s="2195"/>
      <c r="F197" s="2195"/>
      <c r="G197" s="2195"/>
      <c r="H197" s="2195"/>
      <c r="I197" s="2195"/>
      <c r="J197" s="2195"/>
      <c r="K197" s="2195"/>
      <c r="L197" s="2195"/>
      <c r="M197" s="2195"/>
      <c r="N197" s="2195"/>
      <c r="O197" s="2196">
        <v>0</v>
      </c>
      <c r="P197" s="2196"/>
      <c r="Q197" s="2196"/>
      <c r="R197" s="2196"/>
      <c r="S197" s="2196"/>
      <c r="T197" s="2196"/>
      <c r="U197" s="2196"/>
      <c r="V197" s="2196"/>
      <c r="W197" s="2196"/>
      <c r="X197" s="2196"/>
      <c r="Y197" s="2196"/>
      <c r="Z197" s="2196">
        <v>0</v>
      </c>
      <c r="AA197" s="2196"/>
      <c r="AB197" s="2196"/>
      <c r="AC197" s="2196"/>
      <c r="AD197" s="2196"/>
      <c r="AE197" s="2196"/>
      <c r="AF197" s="2196"/>
      <c r="AG197" s="2196"/>
      <c r="AH197" s="2196"/>
      <c r="AI197" s="2196"/>
      <c r="AJ197" s="2196"/>
      <c r="AK197" s="2196"/>
      <c r="AL197" s="2196">
        <v>0</v>
      </c>
      <c r="AM197" s="2196"/>
      <c r="AN197" s="2196"/>
      <c r="AO197" s="2196"/>
      <c r="AP197" s="2196"/>
      <c r="AQ197" s="2196"/>
      <c r="AR197" s="2196"/>
      <c r="AS197" s="2196"/>
      <c r="AT197" s="2196"/>
      <c r="AU197" s="2196"/>
      <c r="AV197" s="2196"/>
      <c r="AW197" s="2196"/>
      <c r="AX197" s="2196"/>
      <c r="AY197" s="2196">
        <v>0</v>
      </c>
      <c r="AZ197" s="2196"/>
      <c r="BA197" s="2196"/>
      <c r="BB197" s="2196"/>
      <c r="BC197" s="2196"/>
      <c r="BD197" s="2196"/>
      <c r="BE197" s="2196"/>
    </row>
    <row r="198" spans="1:57" ht="18" customHeight="1">
      <c r="A198" s="2202" t="s">
        <v>124</v>
      </c>
      <c r="B198" s="2202"/>
      <c r="C198" s="2202"/>
      <c r="D198" s="2202"/>
      <c r="E198" s="2202"/>
      <c r="F198" s="2202"/>
      <c r="G198" s="2202"/>
      <c r="H198" s="2202"/>
      <c r="I198" s="2202"/>
      <c r="J198" s="2202"/>
      <c r="K198" s="2202"/>
      <c r="L198" s="2202"/>
      <c r="M198" s="2202"/>
      <c r="N198" s="2202"/>
      <c r="O198" s="2200">
        <v>0</v>
      </c>
      <c r="P198" s="2200"/>
      <c r="Q198" s="2200"/>
      <c r="R198" s="2200"/>
      <c r="S198" s="2200"/>
      <c r="T198" s="2200"/>
      <c r="U198" s="2200"/>
      <c r="V198" s="2200"/>
      <c r="W198" s="2200"/>
      <c r="X198" s="2200"/>
      <c r="Y198" s="2200"/>
      <c r="Z198" s="2200">
        <v>0</v>
      </c>
      <c r="AA198" s="2200"/>
      <c r="AB198" s="2200"/>
      <c r="AC198" s="2200"/>
      <c r="AD198" s="2200"/>
      <c r="AE198" s="2200"/>
      <c r="AF198" s="2200"/>
      <c r="AG198" s="2200"/>
      <c r="AH198" s="2200"/>
      <c r="AI198" s="2200"/>
      <c r="AJ198" s="2200"/>
      <c r="AK198" s="2200"/>
      <c r="AL198" s="2200">
        <v>0</v>
      </c>
      <c r="AM198" s="2200"/>
      <c r="AN198" s="2200"/>
      <c r="AO198" s="2200"/>
      <c r="AP198" s="2200"/>
      <c r="AQ198" s="2200"/>
      <c r="AR198" s="2200"/>
      <c r="AS198" s="2200"/>
      <c r="AT198" s="2200"/>
      <c r="AU198" s="2200"/>
      <c r="AV198" s="2200"/>
      <c r="AW198" s="2200"/>
      <c r="AX198" s="2200"/>
      <c r="AY198" s="2200">
        <v>0</v>
      </c>
      <c r="AZ198" s="2200"/>
      <c r="BA198" s="2200"/>
      <c r="BB198" s="2200"/>
      <c r="BC198" s="2200"/>
      <c r="BD198" s="2200"/>
      <c r="BE198" s="2200"/>
    </row>
    <row r="199" spans="1:57" ht="18" customHeight="1">
      <c r="A199" s="2197" t="s">
        <v>384</v>
      </c>
      <c r="B199" s="2197"/>
      <c r="C199" s="2197"/>
      <c r="D199" s="2197"/>
      <c r="E199" s="2197"/>
      <c r="F199" s="2197"/>
      <c r="G199" s="2197"/>
      <c r="H199" s="2197"/>
      <c r="I199" s="2197"/>
      <c r="J199" s="2197"/>
      <c r="K199" s="2197"/>
      <c r="L199" s="2197"/>
      <c r="M199" s="2197"/>
      <c r="N199" s="2197"/>
      <c r="O199" s="2197" t="s">
        <v>507</v>
      </c>
      <c r="P199" s="2197"/>
      <c r="Q199" s="2197"/>
      <c r="R199" s="2197"/>
      <c r="S199" s="2197"/>
      <c r="T199" s="2197"/>
      <c r="U199" s="2197"/>
      <c r="V199" s="2197"/>
      <c r="W199" s="2197"/>
      <c r="X199" s="2197"/>
      <c r="Y199" s="2197"/>
      <c r="Z199" s="2197"/>
      <c r="AA199" s="2197"/>
      <c r="AB199" s="2197"/>
      <c r="AC199" s="2197"/>
      <c r="AD199" s="2197"/>
      <c r="AE199" s="2197"/>
      <c r="AF199" s="2197"/>
      <c r="AG199" s="2197"/>
      <c r="AH199" s="2197"/>
      <c r="AI199" s="2197"/>
      <c r="AJ199" s="2197"/>
      <c r="AK199" s="2197"/>
      <c r="AL199" s="2197" t="s">
        <v>508</v>
      </c>
      <c r="AM199" s="2197"/>
      <c r="AN199" s="2197"/>
      <c r="AO199" s="2197"/>
      <c r="AP199" s="2197"/>
      <c r="AQ199" s="2197"/>
      <c r="AR199" s="2197"/>
      <c r="AS199" s="2197"/>
      <c r="AT199" s="2197"/>
      <c r="AU199" s="2197"/>
      <c r="AV199" s="2197"/>
      <c r="AW199" s="2197"/>
      <c r="AX199" s="2197"/>
      <c r="AY199" s="2197"/>
      <c r="AZ199" s="2197"/>
      <c r="BA199" s="2197"/>
      <c r="BB199" s="2197"/>
      <c r="BC199" s="2197"/>
      <c r="BD199" s="2197"/>
      <c r="BE199" s="2197"/>
    </row>
    <row r="200" spans="1:57" ht="18" customHeight="1">
      <c r="A200" s="2193" t="s">
        <v>1144</v>
      </c>
      <c r="B200" s="2193"/>
      <c r="C200" s="2193"/>
      <c r="D200" s="2193"/>
      <c r="E200" s="2193"/>
      <c r="F200" s="2193"/>
      <c r="G200" s="2193"/>
      <c r="H200" s="2193"/>
      <c r="I200" s="2193"/>
      <c r="J200" s="2193"/>
      <c r="K200" s="2193"/>
      <c r="L200" s="2193"/>
      <c r="M200" s="2193"/>
      <c r="N200" s="2193"/>
      <c r="O200" s="2194">
        <v>0</v>
      </c>
      <c r="P200" s="2194"/>
      <c r="Q200" s="2194"/>
      <c r="R200" s="2194"/>
      <c r="S200" s="2194"/>
      <c r="T200" s="2194"/>
      <c r="U200" s="2194"/>
      <c r="V200" s="2194"/>
      <c r="W200" s="2194"/>
      <c r="X200" s="2194"/>
      <c r="Y200" s="2194"/>
      <c r="Z200" s="2194"/>
      <c r="AA200" s="2194"/>
      <c r="AB200" s="2194"/>
      <c r="AC200" s="2194"/>
      <c r="AD200" s="2194"/>
      <c r="AE200" s="2194"/>
      <c r="AF200" s="2194"/>
      <c r="AG200" s="2194"/>
      <c r="AH200" s="2194"/>
      <c r="AI200" s="2194"/>
      <c r="AJ200" s="2194"/>
      <c r="AK200" s="2194"/>
      <c r="AL200" s="2194">
        <v>0</v>
      </c>
      <c r="AM200" s="2194"/>
      <c r="AN200" s="2194"/>
      <c r="AO200" s="2194"/>
      <c r="AP200" s="2194"/>
      <c r="AQ200" s="2194"/>
      <c r="AR200" s="2194"/>
      <c r="AS200" s="2194"/>
      <c r="AT200" s="2194"/>
      <c r="AU200" s="2194"/>
      <c r="AV200" s="2194"/>
      <c r="AW200" s="2194"/>
      <c r="AX200" s="2194"/>
      <c r="AY200" s="2194"/>
      <c r="AZ200" s="2194"/>
      <c r="BA200" s="2194"/>
      <c r="BB200" s="2194"/>
      <c r="BC200" s="2194"/>
      <c r="BD200" s="2194"/>
      <c r="BE200" s="2194"/>
    </row>
    <row r="201" spans="1:57" ht="18" customHeight="1">
      <c r="A201" s="2193" t="s">
        <v>1145</v>
      </c>
      <c r="B201" s="2193"/>
      <c r="C201" s="2193"/>
      <c r="D201" s="2193"/>
      <c r="E201" s="2193"/>
      <c r="F201" s="2193"/>
      <c r="G201" s="2193"/>
      <c r="H201" s="2193"/>
      <c r="I201" s="2193"/>
      <c r="J201" s="2193"/>
      <c r="K201" s="2193"/>
      <c r="L201" s="2193"/>
      <c r="M201" s="2193"/>
      <c r="N201" s="2193"/>
      <c r="O201" s="2194">
        <v>0</v>
      </c>
      <c r="P201" s="2194"/>
      <c r="Q201" s="2194"/>
      <c r="R201" s="2194"/>
      <c r="S201" s="2194"/>
      <c r="T201" s="2194"/>
      <c r="U201" s="2194"/>
      <c r="V201" s="2194"/>
      <c r="W201" s="2194"/>
      <c r="X201" s="2194"/>
      <c r="Y201" s="2194"/>
      <c r="Z201" s="2194"/>
      <c r="AA201" s="2194"/>
      <c r="AB201" s="2194"/>
      <c r="AC201" s="2194"/>
      <c r="AD201" s="2194"/>
      <c r="AE201" s="2194"/>
      <c r="AF201" s="2194"/>
      <c r="AG201" s="2194"/>
      <c r="AH201" s="2194"/>
      <c r="AI201" s="2194"/>
      <c r="AJ201" s="2194"/>
      <c r="AK201" s="2194"/>
      <c r="AL201" s="2194">
        <v>0</v>
      </c>
      <c r="AM201" s="2194"/>
      <c r="AN201" s="2194"/>
      <c r="AO201" s="2194"/>
      <c r="AP201" s="2194"/>
      <c r="AQ201" s="2194"/>
      <c r="AR201" s="2194"/>
      <c r="AS201" s="2194"/>
      <c r="AT201" s="2194"/>
      <c r="AU201" s="2194"/>
      <c r="AV201" s="2194"/>
      <c r="AW201" s="2194"/>
      <c r="AX201" s="2194"/>
      <c r="AY201" s="2194"/>
      <c r="AZ201" s="2194"/>
      <c r="BA201" s="2194"/>
      <c r="BB201" s="2194"/>
      <c r="BC201" s="2194"/>
      <c r="BD201" s="2194"/>
      <c r="BE201" s="2194"/>
    </row>
    <row r="202" spans="1:57" ht="18" customHeight="1">
      <c r="A202" s="2193" t="s">
        <v>1146</v>
      </c>
      <c r="B202" s="2193"/>
      <c r="C202" s="2193"/>
      <c r="D202" s="2193"/>
      <c r="E202" s="2193"/>
      <c r="F202" s="2193"/>
      <c r="G202" s="2193"/>
      <c r="H202" s="2193"/>
      <c r="I202" s="2193"/>
      <c r="J202" s="2193"/>
      <c r="K202" s="2193"/>
      <c r="L202" s="2193"/>
      <c r="M202" s="2193"/>
      <c r="N202" s="2193"/>
      <c r="O202" s="2194">
        <v>0</v>
      </c>
      <c r="P202" s="2194"/>
      <c r="Q202" s="2194"/>
      <c r="R202" s="2194"/>
      <c r="S202" s="2194"/>
      <c r="T202" s="2194"/>
      <c r="U202" s="2194"/>
      <c r="V202" s="2194"/>
      <c r="W202" s="2194"/>
      <c r="X202" s="2194"/>
      <c r="Y202" s="2194"/>
      <c r="Z202" s="2194"/>
      <c r="AA202" s="2194"/>
      <c r="AB202" s="2194"/>
      <c r="AC202" s="2194"/>
      <c r="AD202" s="2194"/>
      <c r="AE202" s="2194"/>
      <c r="AF202" s="2194"/>
      <c r="AG202" s="2194"/>
      <c r="AH202" s="2194"/>
      <c r="AI202" s="2194"/>
      <c r="AJ202" s="2194"/>
      <c r="AK202" s="2194"/>
      <c r="AL202" s="2194">
        <v>0</v>
      </c>
      <c r="AM202" s="2194"/>
      <c r="AN202" s="2194"/>
      <c r="AO202" s="2194"/>
      <c r="AP202" s="2194"/>
      <c r="AQ202" s="2194"/>
      <c r="AR202" s="2194"/>
      <c r="AS202" s="2194"/>
      <c r="AT202" s="2194"/>
      <c r="AU202" s="2194"/>
      <c r="AV202" s="2194"/>
      <c r="AW202" s="2194"/>
      <c r="AX202" s="2194"/>
      <c r="AY202" s="2194"/>
      <c r="AZ202" s="2194"/>
      <c r="BA202" s="2194"/>
      <c r="BB202" s="2194"/>
      <c r="BC202" s="2194"/>
      <c r="BD202" s="2194"/>
      <c r="BE202" s="2194"/>
    </row>
    <row r="203" spans="1:57" ht="18" customHeight="1">
      <c r="A203" s="2195" t="s">
        <v>1147</v>
      </c>
      <c r="B203" s="2195"/>
      <c r="C203" s="2195"/>
      <c r="D203" s="2195"/>
      <c r="E203" s="2195"/>
      <c r="F203" s="2195"/>
      <c r="G203" s="2195"/>
      <c r="H203" s="2195"/>
      <c r="I203" s="2195"/>
      <c r="J203" s="2195"/>
      <c r="K203" s="2195"/>
      <c r="L203" s="2195"/>
      <c r="M203" s="2195"/>
      <c r="N203" s="2195"/>
      <c r="O203" s="2196">
        <v>0</v>
      </c>
      <c r="P203" s="2196"/>
      <c r="Q203" s="2196"/>
      <c r="R203" s="2196"/>
      <c r="S203" s="2196"/>
      <c r="T203" s="2196"/>
      <c r="U203" s="2196"/>
      <c r="V203" s="2196"/>
      <c r="W203" s="2196"/>
      <c r="X203" s="2196"/>
      <c r="Y203" s="2196"/>
      <c r="Z203" s="2196"/>
      <c r="AA203" s="2196"/>
      <c r="AB203" s="2196"/>
      <c r="AC203" s="2196"/>
      <c r="AD203" s="2196"/>
      <c r="AE203" s="2196"/>
      <c r="AF203" s="2196"/>
      <c r="AG203" s="2196"/>
      <c r="AH203" s="2196"/>
      <c r="AI203" s="2196"/>
      <c r="AJ203" s="2196"/>
      <c r="AK203" s="2196"/>
      <c r="AL203" s="2196">
        <v>0</v>
      </c>
      <c r="AM203" s="2196"/>
      <c r="AN203" s="2196"/>
      <c r="AO203" s="2196"/>
      <c r="AP203" s="2196"/>
      <c r="AQ203" s="2196"/>
      <c r="AR203" s="2196"/>
      <c r="AS203" s="2196"/>
      <c r="AT203" s="2196"/>
      <c r="AU203" s="2196"/>
      <c r="AV203" s="2196"/>
      <c r="AW203" s="2196"/>
      <c r="AX203" s="2196"/>
      <c r="AY203" s="2196"/>
      <c r="AZ203" s="2196"/>
      <c r="BA203" s="2196"/>
      <c r="BB203" s="2196"/>
      <c r="BC203" s="2196"/>
      <c r="BD203" s="2196"/>
      <c r="BE203" s="2196"/>
    </row>
    <row r="204" spans="1:57" ht="18" customHeight="1">
      <c r="A204" s="2202" t="s">
        <v>124</v>
      </c>
      <c r="B204" s="2202"/>
      <c r="C204" s="2202"/>
      <c r="D204" s="2202"/>
      <c r="E204" s="2202"/>
      <c r="F204" s="2202"/>
      <c r="G204" s="2202"/>
      <c r="H204" s="2202"/>
      <c r="I204" s="2202"/>
      <c r="J204" s="2202"/>
      <c r="K204" s="2202"/>
      <c r="L204" s="2202"/>
      <c r="M204" s="2202"/>
      <c r="N204" s="2202"/>
      <c r="O204" s="2200">
        <v>0</v>
      </c>
      <c r="P204" s="2200"/>
      <c r="Q204" s="2200"/>
      <c r="R204" s="2200"/>
      <c r="S204" s="2200"/>
      <c r="T204" s="2200"/>
      <c r="U204" s="2200"/>
      <c r="V204" s="2200"/>
      <c r="W204" s="2200"/>
      <c r="X204" s="2200"/>
      <c r="Y204" s="2200"/>
      <c r="Z204" s="2200"/>
      <c r="AA204" s="2200"/>
      <c r="AB204" s="2200"/>
      <c r="AC204" s="2200"/>
      <c r="AD204" s="2200"/>
      <c r="AE204" s="2200"/>
      <c r="AF204" s="2200"/>
      <c r="AG204" s="2200"/>
      <c r="AH204" s="2200"/>
      <c r="AI204" s="2200"/>
      <c r="AJ204" s="2200"/>
      <c r="AK204" s="2200"/>
      <c r="AL204" s="2200">
        <v>0</v>
      </c>
      <c r="AM204" s="2200"/>
      <c r="AN204" s="2200"/>
      <c r="AO204" s="2200"/>
      <c r="AP204" s="2200"/>
      <c r="AQ204" s="2200"/>
      <c r="AR204" s="2200"/>
      <c r="AS204" s="2200"/>
      <c r="AT204" s="2200"/>
      <c r="AU204" s="2200"/>
      <c r="AV204" s="2200"/>
      <c r="AW204" s="2200"/>
      <c r="AX204" s="2200"/>
      <c r="AY204" s="2200"/>
      <c r="AZ204" s="2200"/>
      <c r="BA204" s="2200"/>
      <c r="BB204" s="2200"/>
      <c r="BC204" s="2200"/>
      <c r="BD204" s="2200"/>
      <c r="BE204" s="2200"/>
    </row>
    <row r="205" spans="1:57" ht="18" customHeight="1">
      <c r="A205" s="314"/>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c r="AD205" s="314"/>
      <c r="AE205" s="314"/>
      <c r="AF205" s="314"/>
      <c r="AG205" s="314"/>
      <c r="AH205" s="314"/>
      <c r="AI205" s="314"/>
      <c r="AJ205" s="314"/>
      <c r="AK205" s="314"/>
      <c r="AL205" s="314"/>
      <c r="AM205" s="314"/>
      <c r="AN205" s="314"/>
      <c r="AO205" s="314"/>
      <c r="AP205" s="314"/>
      <c r="AQ205" s="314"/>
      <c r="AR205" s="314"/>
      <c r="AS205" s="314"/>
      <c r="AT205" s="314"/>
      <c r="AU205" s="314"/>
      <c r="AV205" s="314"/>
      <c r="AW205" s="314"/>
      <c r="AX205" s="314"/>
      <c r="AY205" s="314"/>
      <c r="AZ205" s="314"/>
      <c r="BA205" s="314"/>
      <c r="BB205" s="314"/>
      <c r="BC205" s="314"/>
      <c r="BD205" s="314"/>
      <c r="BE205" s="314"/>
    </row>
    <row r="206" spans="1:57" ht="18" customHeight="1">
      <c r="A206" s="2201" t="s">
        <v>1148</v>
      </c>
      <c r="B206" s="2201"/>
      <c r="C206" s="2201"/>
      <c r="D206" s="2201"/>
      <c r="E206" s="2201"/>
      <c r="F206" s="2201"/>
      <c r="G206" s="2201"/>
      <c r="H206" s="2201"/>
      <c r="I206" s="2201"/>
      <c r="J206" s="2201"/>
      <c r="K206" s="2201"/>
      <c r="L206" s="2201"/>
      <c r="M206" s="2201"/>
      <c r="N206" s="2201"/>
      <c r="O206" s="2201"/>
      <c r="P206" s="2201"/>
      <c r="Q206" s="2201"/>
      <c r="R206" s="2201"/>
      <c r="S206" s="2201"/>
      <c r="T206" s="2201"/>
      <c r="U206" s="2201"/>
      <c r="V206" s="2201"/>
      <c r="W206" s="2201"/>
      <c r="X206" s="2201"/>
      <c r="Y206" s="2201"/>
      <c r="Z206" s="2201"/>
      <c r="AA206" s="2201"/>
      <c r="AB206" s="2201"/>
      <c r="AC206" s="2201"/>
      <c r="AD206" s="2201"/>
      <c r="AE206" s="2201"/>
      <c r="AF206" s="2201"/>
      <c r="AG206" s="2201"/>
      <c r="AH206" s="2201"/>
      <c r="AI206" s="2201"/>
      <c r="AJ206" s="2201"/>
      <c r="AK206" s="2201"/>
      <c r="AL206" s="2201"/>
      <c r="AM206" s="2201"/>
      <c r="AN206" s="2201"/>
      <c r="AO206" s="2201"/>
      <c r="AP206" s="2201"/>
      <c r="AQ206" s="2201"/>
      <c r="AR206" s="2201"/>
      <c r="AS206" s="2201"/>
      <c r="AT206" s="2201"/>
      <c r="AU206" s="2201"/>
      <c r="AV206" s="2201"/>
      <c r="AW206" s="2201"/>
      <c r="AX206" s="2201"/>
      <c r="AY206" s="2201"/>
      <c r="AZ206" s="2201"/>
      <c r="BA206" s="2201"/>
      <c r="BB206" s="2201"/>
      <c r="BC206" s="2201"/>
      <c r="BD206" s="2201"/>
      <c r="BE206" s="2201"/>
    </row>
    <row r="207" spans="1:57" ht="18" customHeight="1">
      <c r="A207" s="313"/>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313"/>
      <c r="AF207" s="313"/>
      <c r="AG207" s="313"/>
      <c r="AH207" s="313"/>
      <c r="AI207" s="313"/>
      <c r="AJ207" s="313"/>
      <c r="AK207" s="313"/>
      <c r="AL207" s="313"/>
      <c r="AM207" s="313"/>
      <c r="AN207" s="313"/>
      <c r="AO207" s="313"/>
      <c r="AP207" s="313"/>
      <c r="AQ207" s="313"/>
      <c r="AR207" s="313"/>
      <c r="AS207" s="313"/>
      <c r="AT207" s="313"/>
      <c r="AU207" s="313"/>
      <c r="AV207" s="313"/>
      <c r="AW207" s="313"/>
      <c r="AX207" s="313"/>
      <c r="AY207" s="313"/>
      <c r="AZ207" s="313"/>
      <c r="BA207" s="313"/>
      <c r="BB207" s="313"/>
      <c r="BC207" s="313"/>
      <c r="BD207" s="313"/>
      <c r="BE207" s="313"/>
    </row>
    <row r="208" spans="1:57" ht="18" customHeight="1">
      <c r="A208" s="2197" t="s">
        <v>553</v>
      </c>
      <c r="B208" s="2197"/>
      <c r="C208" s="2197"/>
      <c r="D208" s="2197"/>
      <c r="E208" s="2197"/>
      <c r="F208" s="2197"/>
      <c r="G208" s="2197" t="s">
        <v>1149</v>
      </c>
      <c r="H208" s="2197"/>
      <c r="I208" s="2197"/>
      <c r="J208" s="2197"/>
      <c r="K208" s="2197"/>
      <c r="L208" s="2197" t="s">
        <v>1150</v>
      </c>
      <c r="M208" s="2197"/>
      <c r="N208" s="2197"/>
      <c r="O208" s="2197"/>
      <c r="P208" s="2197"/>
      <c r="Q208" s="2197"/>
      <c r="R208" s="2197"/>
      <c r="S208" s="2197"/>
      <c r="T208" s="2197" t="s">
        <v>1151</v>
      </c>
      <c r="U208" s="2197"/>
      <c r="V208" s="2197"/>
      <c r="W208" s="2197"/>
      <c r="X208" s="2197"/>
      <c r="Y208" s="2197"/>
      <c r="Z208" s="2197"/>
      <c r="AA208" s="2197"/>
      <c r="AB208" s="2197"/>
      <c r="AC208" s="2197" t="s">
        <v>1152</v>
      </c>
      <c r="AD208" s="2197"/>
      <c r="AE208" s="2197"/>
      <c r="AF208" s="2197"/>
      <c r="AG208" s="2197"/>
      <c r="AH208" s="2197"/>
      <c r="AI208" s="2197"/>
      <c r="AJ208" s="2197"/>
      <c r="AK208" s="2197" t="s">
        <v>1153</v>
      </c>
      <c r="AL208" s="2197"/>
      <c r="AM208" s="2197"/>
      <c r="AN208" s="2197"/>
      <c r="AO208" s="2197"/>
      <c r="AP208" s="2197"/>
      <c r="AQ208" s="2197"/>
      <c r="AR208" s="2197"/>
      <c r="AS208" s="2197" t="s">
        <v>1154</v>
      </c>
      <c r="AT208" s="2197"/>
      <c r="AU208" s="2197"/>
      <c r="AV208" s="2197"/>
      <c r="AW208" s="2197"/>
      <c r="AX208" s="2197"/>
      <c r="AY208" s="2197"/>
      <c r="AZ208" s="2197"/>
      <c r="BA208" s="2197"/>
      <c r="BB208" s="2197"/>
      <c r="BC208" s="2197" t="s">
        <v>128</v>
      </c>
      <c r="BD208" s="2197"/>
      <c r="BE208" s="2197"/>
    </row>
    <row r="209" spans="1:57" ht="18" customHeight="1">
      <c r="A209" s="2205" t="s">
        <v>559</v>
      </c>
      <c r="B209" s="2205"/>
      <c r="C209" s="2205"/>
      <c r="D209" s="2205"/>
      <c r="E209" s="2205"/>
      <c r="F209" s="2205"/>
      <c r="G209" s="2204">
        <v>0</v>
      </c>
      <c r="H209" s="2204"/>
      <c r="I209" s="2204"/>
      <c r="J209" s="2204"/>
      <c r="K209" s="2204"/>
      <c r="L209" s="2204">
        <v>0</v>
      </c>
      <c r="M209" s="2204"/>
      <c r="N209" s="2204"/>
      <c r="O209" s="2204"/>
      <c r="P209" s="2204"/>
      <c r="Q209" s="2204"/>
      <c r="R209" s="2204"/>
      <c r="S209" s="2204"/>
      <c r="T209" s="2204">
        <v>0</v>
      </c>
      <c r="U209" s="2204"/>
      <c r="V209" s="2204"/>
      <c r="W209" s="2204"/>
      <c r="X209" s="2204"/>
      <c r="Y209" s="2204"/>
      <c r="Z209" s="2204"/>
      <c r="AA209" s="2204"/>
      <c r="AB209" s="2204"/>
      <c r="AC209" s="2204">
        <v>0</v>
      </c>
      <c r="AD209" s="2204"/>
      <c r="AE209" s="2204"/>
      <c r="AF209" s="2204"/>
      <c r="AG209" s="2204"/>
      <c r="AH209" s="2204"/>
      <c r="AI209" s="2204"/>
      <c r="AJ209" s="2204"/>
      <c r="AK209" s="2204">
        <v>0</v>
      </c>
      <c r="AL209" s="2204"/>
      <c r="AM209" s="2204"/>
      <c r="AN209" s="2204"/>
      <c r="AO209" s="2204"/>
      <c r="AP209" s="2204"/>
      <c r="AQ209" s="2204"/>
      <c r="AR209" s="2204"/>
      <c r="AS209" s="2204">
        <v>0</v>
      </c>
      <c r="AT209" s="2204"/>
      <c r="AU209" s="2204"/>
      <c r="AV209" s="2204"/>
      <c r="AW209" s="2204"/>
      <c r="AX209" s="2204"/>
      <c r="AY209" s="2204"/>
      <c r="AZ209" s="2204"/>
      <c r="BA209" s="2204"/>
      <c r="BB209" s="2204"/>
      <c r="BC209" s="2204">
        <v>0</v>
      </c>
      <c r="BD209" s="2204"/>
      <c r="BE209" s="2204"/>
    </row>
    <row r="210" spans="1:57" ht="18" customHeight="1">
      <c r="A210" s="2193" t="s">
        <v>554</v>
      </c>
      <c r="B210" s="2193"/>
      <c r="C210" s="2193"/>
      <c r="D210" s="2193"/>
      <c r="E210" s="2193"/>
      <c r="F210" s="2193"/>
      <c r="G210" s="2194">
        <v>0</v>
      </c>
      <c r="H210" s="2194"/>
      <c r="I210" s="2194"/>
      <c r="J210" s="2194"/>
      <c r="K210" s="2194"/>
      <c r="L210" s="2194">
        <v>0</v>
      </c>
      <c r="M210" s="2194"/>
      <c r="N210" s="2194"/>
      <c r="O210" s="2194"/>
      <c r="P210" s="2194"/>
      <c r="Q210" s="2194"/>
      <c r="R210" s="2194"/>
      <c r="S210" s="2194"/>
      <c r="T210" s="2194">
        <v>0</v>
      </c>
      <c r="U210" s="2194"/>
      <c r="V210" s="2194"/>
      <c r="W210" s="2194"/>
      <c r="X210" s="2194"/>
      <c r="Y210" s="2194"/>
      <c r="Z210" s="2194"/>
      <c r="AA210" s="2194"/>
      <c r="AB210" s="2194"/>
      <c r="AC210" s="2194">
        <v>0</v>
      </c>
      <c r="AD210" s="2194"/>
      <c r="AE210" s="2194"/>
      <c r="AF210" s="2194"/>
      <c r="AG210" s="2194"/>
      <c r="AH210" s="2194"/>
      <c r="AI210" s="2194"/>
      <c r="AJ210" s="2194"/>
      <c r="AK210" s="2194">
        <v>0</v>
      </c>
      <c r="AL210" s="2194"/>
      <c r="AM210" s="2194"/>
      <c r="AN210" s="2194"/>
      <c r="AO210" s="2194"/>
      <c r="AP210" s="2194"/>
      <c r="AQ210" s="2194"/>
      <c r="AR210" s="2194"/>
      <c r="AS210" s="2194">
        <v>0</v>
      </c>
      <c r="AT210" s="2194"/>
      <c r="AU210" s="2194"/>
      <c r="AV210" s="2194"/>
      <c r="AW210" s="2194"/>
      <c r="AX210" s="2194"/>
      <c r="AY210" s="2194"/>
      <c r="AZ210" s="2194"/>
      <c r="BA210" s="2194"/>
      <c r="BB210" s="2194"/>
      <c r="BC210" s="2194">
        <v>0</v>
      </c>
      <c r="BD210" s="2194"/>
      <c r="BE210" s="2194"/>
    </row>
    <row r="211" spans="1:57" ht="18" customHeight="1">
      <c r="A211" s="2193" t="s">
        <v>1155</v>
      </c>
      <c r="B211" s="2193"/>
      <c r="C211" s="2193"/>
      <c r="D211" s="2193"/>
      <c r="E211" s="2193"/>
      <c r="F211" s="2193"/>
      <c r="G211" s="2194">
        <v>0</v>
      </c>
      <c r="H211" s="2194"/>
      <c r="I211" s="2194"/>
      <c r="J211" s="2194"/>
      <c r="K211" s="2194"/>
      <c r="L211" s="2194">
        <v>0</v>
      </c>
      <c r="M211" s="2194"/>
      <c r="N211" s="2194"/>
      <c r="O211" s="2194"/>
      <c r="P211" s="2194"/>
      <c r="Q211" s="2194"/>
      <c r="R211" s="2194"/>
      <c r="S211" s="2194"/>
      <c r="T211" s="2194">
        <v>0</v>
      </c>
      <c r="U211" s="2194"/>
      <c r="V211" s="2194"/>
      <c r="W211" s="2194"/>
      <c r="X211" s="2194"/>
      <c r="Y211" s="2194"/>
      <c r="Z211" s="2194"/>
      <c r="AA211" s="2194"/>
      <c r="AB211" s="2194"/>
      <c r="AC211" s="2194">
        <v>0</v>
      </c>
      <c r="AD211" s="2194"/>
      <c r="AE211" s="2194"/>
      <c r="AF211" s="2194"/>
      <c r="AG211" s="2194"/>
      <c r="AH211" s="2194"/>
      <c r="AI211" s="2194"/>
      <c r="AJ211" s="2194"/>
      <c r="AK211" s="2194">
        <v>0</v>
      </c>
      <c r="AL211" s="2194"/>
      <c r="AM211" s="2194"/>
      <c r="AN211" s="2194"/>
      <c r="AO211" s="2194"/>
      <c r="AP211" s="2194"/>
      <c r="AQ211" s="2194"/>
      <c r="AR211" s="2194"/>
      <c r="AS211" s="2194">
        <v>0</v>
      </c>
      <c r="AT211" s="2194"/>
      <c r="AU211" s="2194"/>
      <c r="AV211" s="2194"/>
      <c r="AW211" s="2194"/>
      <c r="AX211" s="2194"/>
      <c r="AY211" s="2194"/>
      <c r="AZ211" s="2194"/>
      <c r="BA211" s="2194"/>
      <c r="BB211" s="2194"/>
      <c r="BC211" s="2194">
        <v>0</v>
      </c>
      <c r="BD211" s="2194"/>
      <c r="BE211" s="2194"/>
    </row>
    <row r="212" spans="1:57" ht="18" customHeight="1">
      <c r="A212" s="2193" t="s">
        <v>1156</v>
      </c>
      <c r="B212" s="2193"/>
      <c r="C212" s="2193"/>
      <c r="D212" s="2193"/>
      <c r="E212" s="2193"/>
      <c r="F212" s="2193"/>
      <c r="G212" s="2194">
        <v>0</v>
      </c>
      <c r="H212" s="2194"/>
      <c r="I212" s="2194"/>
      <c r="J212" s="2194"/>
      <c r="K212" s="2194"/>
      <c r="L212" s="2194">
        <v>0</v>
      </c>
      <c r="M212" s="2194"/>
      <c r="N212" s="2194"/>
      <c r="O212" s="2194"/>
      <c r="P212" s="2194"/>
      <c r="Q212" s="2194"/>
      <c r="R212" s="2194"/>
      <c r="S212" s="2194"/>
      <c r="T212" s="2194">
        <v>0</v>
      </c>
      <c r="U212" s="2194"/>
      <c r="V212" s="2194"/>
      <c r="W212" s="2194"/>
      <c r="X212" s="2194"/>
      <c r="Y212" s="2194"/>
      <c r="Z212" s="2194"/>
      <c r="AA212" s="2194"/>
      <c r="AB212" s="2194"/>
      <c r="AC212" s="2194">
        <v>0</v>
      </c>
      <c r="AD212" s="2194"/>
      <c r="AE212" s="2194"/>
      <c r="AF212" s="2194"/>
      <c r="AG212" s="2194"/>
      <c r="AH212" s="2194"/>
      <c r="AI212" s="2194"/>
      <c r="AJ212" s="2194"/>
      <c r="AK212" s="2194">
        <v>0</v>
      </c>
      <c r="AL212" s="2194"/>
      <c r="AM212" s="2194"/>
      <c r="AN212" s="2194"/>
      <c r="AO212" s="2194"/>
      <c r="AP212" s="2194"/>
      <c r="AQ212" s="2194"/>
      <c r="AR212" s="2194"/>
      <c r="AS212" s="2194">
        <v>0</v>
      </c>
      <c r="AT212" s="2194"/>
      <c r="AU212" s="2194"/>
      <c r="AV212" s="2194"/>
      <c r="AW212" s="2194"/>
      <c r="AX212" s="2194"/>
      <c r="AY212" s="2194"/>
      <c r="AZ212" s="2194"/>
      <c r="BA212" s="2194"/>
      <c r="BB212" s="2194"/>
      <c r="BC212" s="2194">
        <v>0</v>
      </c>
      <c r="BD212" s="2194"/>
      <c r="BE212" s="2194"/>
    </row>
    <row r="213" spans="1:57" ht="18" customHeight="1">
      <c r="A213" s="2193" t="s">
        <v>1157</v>
      </c>
      <c r="B213" s="2193"/>
      <c r="C213" s="2193"/>
      <c r="D213" s="2193"/>
      <c r="E213" s="2193"/>
      <c r="F213" s="2193"/>
      <c r="G213" s="2194">
        <v>0</v>
      </c>
      <c r="H213" s="2194"/>
      <c r="I213" s="2194"/>
      <c r="J213" s="2194"/>
      <c r="K213" s="2194"/>
      <c r="L213" s="2194">
        <v>0</v>
      </c>
      <c r="M213" s="2194"/>
      <c r="N213" s="2194"/>
      <c r="O213" s="2194"/>
      <c r="P213" s="2194"/>
      <c r="Q213" s="2194"/>
      <c r="R213" s="2194"/>
      <c r="S213" s="2194"/>
      <c r="T213" s="2194">
        <v>0</v>
      </c>
      <c r="U213" s="2194"/>
      <c r="V213" s="2194"/>
      <c r="W213" s="2194"/>
      <c r="X213" s="2194"/>
      <c r="Y213" s="2194"/>
      <c r="Z213" s="2194"/>
      <c r="AA213" s="2194"/>
      <c r="AB213" s="2194"/>
      <c r="AC213" s="2194">
        <v>0</v>
      </c>
      <c r="AD213" s="2194"/>
      <c r="AE213" s="2194"/>
      <c r="AF213" s="2194"/>
      <c r="AG213" s="2194"/>
      <c r="AH213" s="2194"/>
      <c r="AI213" s="2194"/>
      <c r="AJ213" s="2194"/>
      <c r="AK213" s="2194">
        <v>0</v>
      </c>
      <c r="AL213" s="2194"/>
      <c r="AM213" s="2194"/>
      <c r="AN213" s="2194"/>
      <c r="AO213" s="2194"/>
      <c r="AP213" s="2194"/>
      <c r="AQ213" s="2194"/>
      <c r="AR213" s="2194"/>
      <c r="AS213" s="2194">
        <v>0</v>
      </c>
      <c r="AT213" s="2194"/>
      <c r="AU213" s="2194"/>
      <c r="AV213" s="2194"/>
      <c r="AW213" s="2194"/>
      <c r="AX213" s="2194"/>
      <c r="AY213" s="2194"/>
      <c r="AZ213" s="2194"/>
      <c r="BA213" s="2194"/>
      <c r="BB213" s="2194"/>
      <c r="BC213" s="2194">
        <v>0</v>
      </c>
      <c r="BD213" s="2194"/>
      <c r="BE213" s="2194"/>
    </row>
    <row r="214" spans="1:57" ht="18" customHeight="1">
      <c r="A214" s="2193" t="s">
        <v>1158</v>
      </c>
      <c r="B214" s="2193"/>
      <c r="C214" s="2193"/>
      <c r="D214" s="2193"/>
      <c r="E214" s="2193"/>
      <c r="F214" s="2193"/>
      <c r="G214" s="2194">
        <v>0</v>
      </c>
      <c r="H214" s="2194"/>
      <c r="I214" s="2194"/>
      <c r="J214" s="2194"/>
      <c r="K214" s="2194"/>
      <c r="L214" s="2194">
        <v>0</v>
      </c>
      <c r="M214" s="2194"/>
      <c r="N214" s="2194"/>
      <c r="O214" s="2194"/>
      <c r="P214" s="2194"/>
      <c r="Q214" s="2194"/>
      <c r="R214" s="2194"/>
      <c r="S214" s="2194"/>
      <c r="T214" s="2194">
        <v>0</v>
      </c>
      <c r="U214" s="2194"/>
      <c r="V214" s="2194"/>
      <c r="W214" s="2194"/>
      <c r="X214" s="2194"/>
      <c r="Y214" s="2194"/>
      <c r="Z214" s="2194"/>
      <c r="AA214" s="2194"/>
      <c r="AB214" s="2194"/>
      <c r="AC214" s="2194">
        <v>0</v>
      </c>
      <c r="AD214" s="2194"/>
      <c r="AE214" s="2194"/>
      <c r="AF214" s="2194"/>
      <c r="AG214" s="2194"/>
      <c r="AH214" s="2194"/>
      <c r="AI214" s="2194"/>
      <c r="AJ214" s="2194"/>
      <c r="AK214" s="2194">
        <v>0</v>
      </c>
      <c r="AL214" s="2194"/>
      <c r="AM214" s="2194"/>
      <c r="AN214" s="2194"/>
      <c r="AO214" s="2194"/>
      <c r="AP214" s="2194"/>
      <c r="AQ214" s="2194"/>
      <c r="AR214" s="2194"/>
      <c r="AS214" s="2194">
        <v>0</v>
      </c>
      <c r="AT214" s="2194"/>
      <c r="AU214" s="2194"/>
      <c r="AV214" s="2194"/>
      <c r="AW214" s="2194"/>
      <c r="AX214" s="2194"/>
      <c r="AY214" s="2194"/>
      <c r="AZ214" s="2194"/>
      <c r="BA214" s="2194"/>
      <c r="BB214" s="2194"/>
      <c r="BC214" s="2194">
        <v>0</v>
      </c>
      <c r="BD214" s="2194"/>
      <c r="BE214" s="2194"/>
    </row>
    <row r="215" spans="1:57" ht="18" customHeight="1">
      <c r="A215" s="2193" t="s">
        <v>1159</v>
      </c>
      <c r="B215" s="2193"/>
      <c r="C215" s="2193"/>
      <c r="D215" s="2193"/>
      <c r="E215" s="2193"/>
      <c r="F215" s="2193"/>
      <c r="G215" s="2194">
        <v>0</v>
      </c>
      <c r="H215" s="2194"/>
      <c r="I215" s="2194"/>
      <c r="J215" s="2194"/>
      <c r="K215" s="2194"/>
      <c r="L215" s="2194">
        <v>0</v>
      </c>
      <c r="M215" s="2194"/>
      <c r="N215" s="2194"/>
      <c r="O215" s="2194"/>
      <c r="P215" s="2194"/>
      <c r="Q215" s="2194"/>
      <c r="R215" s="2194"/>
      <c r="S215" s="2194"/>
      <c r="T215" s="2194">
        <v>0</v>
      </c>
      <c r="U215" s="2194"/>
      <c r="V215" s="2194"/>
      <c r="W215" s="2194"/>
      <c r="X215" s="2194"/>
      <c r="Y215" s="2194"/>
      <c r="Z215" s="2194"/>
      <c r="AA215" s="2194"/>
      <c r="AB215" s="2194"/>
      <c r="AC215" s="2194">
        <v>0</v>
      </c>
      <c r="AD215" s="2194"/>
      <c r="AE215" s="2194"/>
      <c r="AF215" s="2194"/>
      <c r="AG215" s="2194"/>
      <c r="AH215" s="2194"/>
      <c r="AI215" s="2194"/>
      <c r="AJ215" s="2194"/>
      <c r="AK215" s="2194">
        <v>0</v>
      </c>
      <c r="AL215" s="2194"/>
      <c r="AM215" s="2194"/>
      <c r="AN215" s="2194"/>
      <c r="AO215" s="2194"/>
      <c r="AP215" s="2194"/>
      <c r="AQ215" s="2194"/>
      <c r="AR215" s="2194"/>
      <c r="AS215" s="2194">
        <v>0</v>
      </c>
      <c r="AT215" s="2194"/>
      <c r="AU215" s="2194"/>
      <c r="AV215" s="2194"/>
      <c r="AW215" s="2194"/>
      <c r="AX215" s="2194"/>
      <c r="AY215" s="2194"/>
      <c r="AZ215" s="2194"/>
      <c r="BA215" s="2194"/>
      <c r="BB215" s="2194"/>
      <c r="BC215" s="2194">
        <v>0</v>
      </c>
      <c r="BD215" s="2194"/>
      <c r="BE215" s="2194"/>
    </row>
    <row r="216" spans="1:57" ht="18" customHeight="1">
      <c r="A216" s="2193" t="s">
        <v>1160</v>
      </c>
      <c r="B216" s="2193"/>
      <c r="C216" s="2193"/>
      <c r="D216" s="2193"/>
      <c r="E216" s="2193"/>
      <c r="F216" s="2193"/>
      <c r="G216" s="2194">
        <v>0</v>
      </c>
      <c r="H216" s="2194"/>
      <c r="I216" s="2194"/>
      <c r="J216" s="2194"/>
      <c r="K216" s="2194"/>
      <c r="L216" s="2194">
        <v>0</v>
      </c>
      <c r="M216" s="2194"/>
      <c r="N216" s="2194"/>
      <c r="O216" s="2194"/>
      <c r="P216" s="2194"/>
      <c r="Q216" s="2194"/>
      <c r="R216" s="2194"/>
      <c r="S216" s="2194"/>
      <c r="T216" s="2194">
        <v>0</v>
      </c>
      <c r="U216" s="2194"/>
      <c r="V216" s="2194"/>
      <c r="W216" s="2194"/>
      <c r="X216" s="2194"/>
      <c r="Y216" s="2194"/>
      <c r="Z216" s="2194"/>
      <c r="AA216" s="2194"/>
      <c r="AB216" s="2194"/>
      <c r="AC216" s="2194">
        <v>0</v>
      </c>
      <c r="AD216" s="2194"/>
      <c r="AE216" s="2194"/>
      <c r="AF216" s="2194"/>
      <c r="AG216" s="2194"/>
      <c r="AH216" s="2194"/>
      <c r="AI216" s="2194"/>
      <c r="AJ216" s="2194"/>
      <c r="AK216" s="2194">
        <v>0</v>
      </c>
      <c r="AL216" s="2194"/>
      <c r="AM216" s="2194"/>
      <c r="AN216" s="2194"/>
      <c r="AO216" s="2194"/>
      <c r="AP216" s="2194"/>
      <c r="AQ216" s="2194"/>
      <c r="AR216" s="2194"/>
      <c r="AS216" s="2194">
        <v>0</v>
      </c>
      <c r="AT216" s="2194"/>
      <c r="AU216" s="2194"/>
      <c r="AV216" s="2194"/>
      <c r="AW216" s="2194"/>
      <c r="AX216" s="2194"/>
      <c r="AY216" s="2194"/>
      <c r="AZ216" s="2194"/>
      <c r="BA216" s="2194"/>
      <c r="BB216" s="2194"/>
      <c r="BC216" s="2194">
        <v>0</v>
      </c>
      <c r="BD216" s="2194"/>
      <c r="BE216" s="2194"/>
    </row>
    <row r="217" spans="1:57" ht="18" customHeight="1">
      <c r="A217" s="2193" t="s">
        <v>557</v>
      </c>
      <c r="B217" s="2193"/>
      <c r="C217" s="2193"/>
      <c r="D217" s="2193"/>
      <c r="E217" s="2193"/>
      <c r="F217" s="2193"/>
      <c r="G217" s="2194">
        <v>0</v>
      </c>
      <c r="H217" s="2194"/>
      <c r="I217" s="2194"/>
      <c r="J217" s="2194"/>
      <c r="K217" s="2194"/>
      <c r="L217" s="2194">
        <v>0</v>
      </c>
      <c r="M217" s="2194"/>
      <c r="N217" s="2194"/>
      <c r="O217" s="2194"/>
      <c r="P217" s="2194"/>
      <c r="Q217" s="2194"/>
      <c r="R217" s="2194"/>
      <c r="S217" s="2194"/>
      <c r="T217" s="2194">
        <v>0</v>
      </c>
      <c r="U217" s="2194"/>
      <c r="V217" s="2194"/>
      <c r="W217" s="2194"/>
      <c r="X217" s="2194"/>
      <c r="Y217" s="2194"/>
      <c r="Z217" s="2194"/>
      <c r="AA217" s="2194"/>
      <c r="AB217" s="2194"/>
      <c r="AC217" s="2194">
        <v>0</v>
      </c>
      <c r="AD217" s="2194"/>
      <c r="AE217" s="2194"/>
      <c r="AF217" s="2194"/>
      <c r="AG217" s="2194"/>
      <c r="AH217" s="2194"/>
      <c r="AI217" s="2194"/>
      <c r="AJ217" s="2194"/>
      <c r="AK217" s="2194">
        <v>0</v>
      </c>
      <c r="AL217" s="2194"/>
      <c r="AM217" s="2194"/>
      <c r="AN217" s="2194"/>
      <c r="AO217" s="2194"/>
      <c r="AP217" s="2194"/>
      <c r="AQ217" s="2194"/>
      <c r="AR217" s="2194"/>
      <c r="AS217" s="2194">
        <v>0</v>
      </c>
      <c r="AT217" s="2194"/>
      <c r="AU217" s="2194"/>
      <c r="AV217" s="2194"/>
      <c r="AW217" s="2194"/>
      <c r="AX217" s="2194"/>
      <c r="AY217" s="2194"/>
      <c r="AZ217" s="2194"/>
      <c r="BA217" s="2194"/>
      <c r="BB217" s="2194"/>
      <c r="BC217" s="2194">
        <v>0</v>
      </c>
      <c r="BD217" s="2194"/>
      <c r="BE217" s="2194"/>
    </row>
    <row r="218" spans="1:57" ht="18" customHeight="1">
      <c r="A218" s="2205" t="s">
        <v>560</v>
      </c>
      <c r="B218" s="2205"/>
      <c r="C218" s="2205"/>
      <c r="D218" s="2205"/>
      <c r="E218" s="2205"/>
      <c r="F218" s="2205"/>
      <c r="G218" s="2204">
        <v>0</v>
      </c>
      <c r="H218" s="2204"/>
      <c r="I218" s="2204"/>
      <c r="J218" s="2204"/>
      <c r="K218" s="2204"/>
      <c r="L218" s="2204">
        <v>0</v>
      </c>
      <c r="M218" s="2204"/>
      <c r="N218" s="2204"/>
      <c r="O218" s="2204"/>
      <c r="P218" s="2204"/>
      <c r="Q218" s="2204"/>
      <c r="R218" s="2204"/>
      <c r="S218" s="2204"/>
      <c r="T218" s="2204">
        <v>0</v>
      </c>
      <c r="U218" s="2204"/>
      <c r="V218" s="2204"/>
      <c r="W218" s="2204"/>
      <c r="X218" s="2204"/>
      <c r="Y218" s="2204"/>
      <c r="Z218" s="2204"/>
      <c r="AA218" s="2204"/>
      <c r="AB218" s="2204"/>
      <c r="AC218" s="2204">
        <v>0</v>
      </c>
      <c r="AD218" s="2204"/>
      <c r="AE218" s="2204"/>
      <c r="AF218" s="2204"/>
      <c r="AG218" s="2204"/>
      <c r="AH218" s="2204"/>
      <c r="AI218" s="2204"/>
      <c r="AJ218" s="2204"/>
      <c r="AK218" s="2204">
        <v>0</v>
      </c>
      <c r="AL218" s="2204"/>
      <c r="AM218" s="2204"/>
      <c r="AN218" s="2204"/>
      <c r="AO218" s="2204"/>
      <c r="AP218" s="2204"/>
      <c r="AQ218" s="2204"/>
      <c r="AR218" s="2204"/>
      <c r="AS218" s="2204">
        <v>0</v>
      </c>
      <c r="AT218" s="2204"/>
      <c r="AU218" s="2204"/>
      <c r="AV218" s="2204"/>
      <c r="AW218" s="2204"/>
      <c r="AX218" s="2204"/>
      <c r="AY218" s="2204"/>
      <c r="AZ218" s="2204"/>
      <c r="BA218" s="2204"/>
      <c r="BB218" s="2204"/>
      <c r="BC218" s="2204">
        <v>0</v>
      </c>
      <c r="BD218" s="2204"/>
      <c r="BE218" s="2204"/>
    </row>
    <row r="219" spans="1:57" ht="18" customHeight="1">
      <c r="A219" s="2193" t="s">
        <v>554</v>
      </c>
      <c r="B219" s="2193"/>
      <c r="C219" s="2193"/>
      <c r="D219" s="2193"/>
      <c r="E219" s="2193"/>
      <c r="F219" s="2193"/>
      <c r="G219" s="2194">
        <v>0</v>
      </c>
      <c r="H219" s="2194"/>
      <c r="I219" s="2194"/>
      <c r="J219" s="2194"/>
      <c r="K219" s="2194"/>
      <c r="L219" s="2194">
        <v>0</v>
      </c>
      <c r="M219" s="2194"/>
      <c r="N219" s="2194"/>
      <c r="O219" s="2194"/>
      <c r="P219" s="2194"/>
      <c r="Q219" s="2194"/>
      <c r="R219" s="2194"/>
      <c r="S219" s="2194"/>
      <c r="T219" s="2194">
        <v>0</v>
      </c>
      <c r="U219" s="2194"/>
      <c r="V219" s="2194"/>
      <c r="W219" s="2194"/>
      <c r="X219" s="2194"/>
      <c r="Y219" s="2194"/>
      <c r="Z219" s="2194"/>
      <c r="AA219" s="2194"/>
      <c r="AB219" s="2194"/>
      <c r="AC219" s="2194">
        <v>0</v>
      </c>
      <c r="AD219" s="2194"/>
      <c r="AE219" s="2194"/>
      <c r="AF219" s="2194"/>
      <c r="AG219" s="2194"/>
      <c r="AH219" s="2194"/>
      <c r="AI219" s="2194"/>
      <c r="AJ219" s="2194"/>
      <c r="AK219" s="2194">
        <v>0</v>
      </c>
      <c r="AL219" s="2194"/>
      <c r="AM219" s="2194"/>
      <c r="AN219" s="2194"/>
      <c r="AO219" s="2194"/>
      <c r="AP219" s="2194"/>
      <c r="AQ219" s="2194"/>
      <c r="AR219" s="2194"/>
      <c r="AS219" s="2194">
        <v>0</v>
      </c>
      <c r="AT219" s="2194"/>
      <c r="AU219" s="2194"/>
      <c r="AV219" s="2194"/>
      <c r="AW219" s="2194"/>
      <c r="AX219" s="2194"/>
      <c r="AY219" s="2194"/>
      <c r="AZ219" s="2194"/>
      <c r="BA219" s="2194"/>
      <c r="BB219" s="2194"/>
      <c r="BC219" s="2194">
        <v>0</v>
      </c>
      <c r="BD219" s="2194"/>
      <c r="BE219" s="2194"/>
    </row>
    <row r="220" spans="1:57" ht="18" customHeight="1">
      <c r="A220" s="2193" t="s">
        <v>1161</v>
      </c>
      <c r="B220" s="2193"/>
      <c r="C220" s="2193"/>
      <c r="D220" s="2193"/>
      <c r="E220" s="2193"/>
      <c r="F220" s="2193"/>
      <c r="G220" s="2194">
        <v>0</v>
      </c>
      <c r="H220" s="2194"/>
      <c r="I220" s="2194"/>
      <c r="J220" s="2194"/>
      <c r="K220" s="2194"/>
      <c r="L220" s="2194">
        <v>0</v>
      </c>
      <c r="M220" s="2194"/>
      <c r="N220" s="2194"/>
      <c r="O220" s="2194"/>
      <c r="P220" s="2194"/>
      <c r="Q220" s="2194"/>
      <c r="R220" s="2194"/>
      <c r="S220" s="2194"/>
      <c r="T220" s="2194">
        <v>0</v>
      </c>
      <c r="U220" s="2194"/>
      <c r="V220" s="2194"/>
      <c r="W220" s="2194"/>
      <c r="X220" s="2194"/>
      <c r="Y220" s="2194"/>
      <c r="Z220" s="2194"/>
      <c r="AA220" s="2194"/>
      <c r="AB220" s="2194"/>
      <c r="AC220" s="2194">
        <v>0</v>
      </c>
      <c r="AD220" s="2194"/>
      <c r="AE220" s="2194"/>
      <c r="AF220" s="2194"/>
      <c r="AG220" s="2194"/>
      <c r="AH220" s="2194"/>
      <c r="AI220" s="2194"/>
      <c r="AJ220" s="2194"/>
      <c r="AK220" s="2194">
        <v>0</v>
      </c>
      <c r="AL220" s="2194"/>
      <c r="AM220" s="2194"/>
      <c r="AN220" s="2194"/>
      <c r="AO220" s="2194"/>
      <c r="AP220" s="2194"/>
      <c r="AQ220" s="2194"/>
      <c r="AR220" s="2194"/>
      <c r="AS220" s="2194">
        <v>0</v>
      </c>
      <c r="AT220" s="2194"/>
      <c r="AU220" s="2194"/>
      <c r="AV220" s="2194"/>
      <c r="AW220" s="2194"/>
      <c r="AX220" s="2194"/>
      <c r="AY220" s="2194"/>
      <c r="AZ220" s="2194"/>
      <c r="BA220" s="2194"/>
      <c r="BB220" s="2194"/>
      <c r="BC220" s="2194">
        <v>0</v>
      </c>
      <c r="BD220" s="2194"/>
      <c r="BE220" s="2194"/>
    </row>
    <row r="221" spans="1:57" ht="18" customHeight="1">
      <c r="A221" s="2193" t="s">
        <v>1157</v>
      </c>
      <c r="B221" s="2193"/>
      <c r="C221" s="2193"/>
      <c r="D221" s="2193"/>
      <c r="E221" s="2193"/>
      <c r="F221" s="2193"/>
      <c r="G221" s="2194">
        <v>0</v>
      </c>
      <c r="H221" s="2194"/>
      <c r="I221" s="2194"/>
      <c r="J221" s="2194"/>
      <c r="K221" s="2194"/>
      <c r="L221" s="2194">
        <v>0</v>
      </c>
      <c r="M221" s="2194"/>
      <c r="N221" s="2194"/>
      <c r="O221" s="2194"/>
      <c r="P221" s="2194"/>
      <c r="Q221" s="2194"/>
      <c r="R221" s="2194"/>
      <c r="S221" s="2194"/>
      <c r="T221" s="2194">
        <v>0</v>
      </c>
      <c r="U221" s="2194"/>
      <c r="V221" s="2194"/>
      <c r="W221" s="2194"/>
      <c r="X221" s="2194"/>
      <c r="Y221" s="2194"/>
      <c r="Z221" s="2194"/>
      <c r="AA221" s="2194"/>
      <c r="AB221" s="2194"/>
      <c r="AC221" s="2194">
        <v>0</v>
      </c>
      <c r="AD221" s="2194"/>
      <c r="AE221" s="2194"/>
      <c r="AF221" s="2194"/>
      <c r="AG221" s="2194"/>
      <c r="AH221" s="2194"/>
      <c r="AI221" s="2194"/>
      <c r="AJ221" s="2194"/>
      <c r="AK221" s="2194">
        <v>0</v>
      </c>
      <c r="AL221" s="2194"/>
      <c r="AM221" s="2194"/>
      <c r="AN221" s="2194"/>
      <c r="AO221" s="2194"/>
      <c r="AP221" s="2194"/>
      <c r="AQ221" s="2194"/>
      <c r="AR221" s="2194"/>
      <c r="AS221" s="2194">
        <v>0</v>
      </c>
      <c r="AT221" s="2194"/>
      <c r="AU221" s="2194"/>
      <c r="AV221" s="2194"/>
      <c r="AW221" s="2194"/>
      <c r="AX221" s="2194"/>
      <c r="AY221" s="2194"/>
      <c r="AZ221" s="2194"/>
      <c r="BA221" s="2194"/>
      <c r="BB221" s="2194"/>
      <c r="BC221" s="2194">
        <v>0</v>
      </c>
      <c r="BD221" s="2194"/>
      <c r="BE221" s="2194"/>
    </row>
    <row r="222" spans="1:57" ht="18" customHeight="1">
      <c r="A222" s="2193" t="s">
        <v>1158</v>
      </c>
      <c r="B222" s="2193"/>
      <c r="C222" s="2193"/>
      <c r="D222" s="2193"/>
      <c r="E222" s="2193"/>
      <c r="F222" s="2193"/>
      <c r="G222" s="2194">
        <v>0</v>
      </c>
      <c r="H222" s="2194"/>
      <c r="I222" s="2194"/>
      <c r="J222" s="2194"/>
      <c r="K222" s="2194"/>
      <c r="L222" s="2194">
        <v>0</v>
      </c>
      <c r="M222" s="2194"/>
      <c r="N222" s="2194"/>
      <c r="O222" s="2194"/>
      <c r="P222" s="2194"/>
      <c r="Q222" s="2194"/>
      <c r="R222" s="2194"/>
      <c r="S222" s="2194"/>
      <c r="T222" s="2194">
        <v>0</v>
      </c>
      <c r="U222" s="2194"/>
      <c r="V222" s="2194"/>
      <c r="W222" s="2194"/>
      <c r="X222" s="2194"/>
      <c r="Y222" s="2194"/>
      <c r="Z222" s="2194"/>
      <c r="AA222" s="2194"/>
      <c r="AB222" s="2194"/>
      <c r="AC222" s="2194">
        <v>0</v>
      </c>
      <c r="AD222" s="2194"/>
      <c r="AE222" s="2194"/>
      <c r="AF222" s="2194"/>
      <c r="AG222" s="2194"/>
      <c r="AH222" s="2194"/>
      <c r="AI222" s="2194"/>
      <c r="AJ222" s="2194"/>
      <c r="AK222" s="2194">
        <v>0</v>
      </c>
      <c r="AL222" s="2194"/>
      <c r="AM222" s="2194"/>
      <c r="AN222" s="2194"/>
      <c r="AO222" s="2194"/>
      <c r="AP222" s="2194"/>
      <c r="AQ222" s="2194"/>
      <c r="AR222" s="2194"/>
      <c r="AS222" s="2194">
        <v>0</v>
      </c>
      <c r="AT222" s="2194"/>
      <c r="AU222" s="2194"/>
      <c r="AV222" s="2194"/>
      <c r="AW222" s="2194"/>
      <c r="AX222" s="2194"/>
      <c r="AY222" s="2194"/>
      <c r="AZ222" s="2194"/>
      <c r="BA222" s="2194"/>
      <c r="BB222" s="2194"/>
      <c r="BC222" s="2194">
        <v>0</v>
      </c>
      <c r="BD222" s="2194"/>
      <c r="BE222" s="2194"/>
    </row>
    <row r="223" spans="1:57" ht="18" customHeight="1">
      <c r="A223" s="2193" t="s">
        <v>1159</v>
      </c>
      <c r="B223" s="2193"/>
      <c r="C223" s="2193"/>
      <c r="D223" s="2193"/>
      <c r="E223" s="2193"/>
      <c r="F223" s="2193"/>
      <c r="G223" s="2194">
        <v>0</v>
      </c>
      <c r="H223" s="2194"/>
      <c r="I223" s="2194"/>
      <c r="J223" s="2194"/>
      <c r="K223" s="2194"/>
      <c r="L223" s="2194">
        <v>0</v>
      </c>
      <c r="M223" s="2194"/>
      <c r="N223" s="2194"/>
      <c r="O223" s="2194"/>
      <c r="P223" s="2194"/>
      <c r="Q223" s="2194"/>
      <c r="R223" s="2194"/>
      <c r="S223" s="2194"/>
      <c r="T223" s="2194">
        <v>0</v>
      </c>
      <c r="U223" s="2194"/>
      <c r="V223" s="2194"/>
      <c r="W223" s="2194"/>
      <c r="X223" s="2194"/>
      <c r="Y223" s="2194"/>
      <c r="Z223" s="2194"/>
      <c r="AA223" s="2194"/>
      <c r="AB223" s="2194"/>
      <c r="AC223" s="2194">
        <v>0</v>
      </c>
      <c r="AD223" s="2194"/>
      <c r="AE223" s="2194"/>
      <c r="AF223" s="2194"/>
      <c r="AG223" s="2194"/>
      <c r="AH223" s="2194"/>
      <c r="AI223" s="2194"/>
      <c r="AJ223" s="2194"/>
      <c r="AK223" s="2194">
        <v>0</v>
      </c>
      <c r="AL223" s="2194"/>
      <c r="AM223" s="2194"/>
      <c r="AN223" s="2194"/>
      <c r="AO223" s="2194"/>
      <c r="AP223" s="2194"/>
      <c r="AQ223" s="2194"/>
      <c r="AR223" s="2194"/>
      <c r="AS223" s="2194">
        <v>0</v>
      </c>
      <c r="AT223" s="2194"/>
      <c r="AU223" s="2194"/>
      <c r="AV223" s="2194"/>
      <c r="AW223" s="2194"/>
      <c r="AX223" s="2194"/>
      <c r="AY223" s="2194"/>
      <c r="AZ223" s="2194"/>
      <c r="BA223" s="2194"/>
      <c r="BB223" s="2194"/>
      <c r="BC223" s="2194">
        <v>0</v>
      </c>
      <c r="BD223" s="2194"/>
      <c r="BE223" s="2194"/>
    </row>
    <row r="224" spans="1:57" ht="18" customHeight="1">
      <c r="A224" s="2193" t="s">
        <v>1160</v>
      </c>
      <c r="B224" s="2193"/>
      <c r="C224" s="2193"/>
      <c r="D224" s="2193"/>
      <c r="E224" s="2193"/>
      <c r="F224" s="2193"/>
      <c r="G224" s="2194">
        <v>0</v>
      </c>
      <c r="H224" s="2194"/>
      <c r="I224" s="2194"/>
      <c r="J224" s="2194"/>
      <c r="K224" s="2194"/>
      <c r="L224" s="2194">
        <v>0</v>
      </c>
      <c r="M224" s="2194"/>
      <c r="N224" s="2194"/>
      <c r="O224" s="2194"/>
      <c r="P224" s="2194"/>
      <c r="Q224" s="2194"/>
      <c r="R224" s="2194"/>
      <c r="S224" s="2194"/>
      <c r="T224" s="2194">
        <v>0</v>
      </c>
      <c r="U224" s="2194"/>
      <c r="V224" s="2194"/>
      <c r="W224" s="2194"/>
      <c r="X224" s="2194"/>
      <c r="Y224" s="2194"/>
      <c r="Z224" s="2194"/>
      <c r="AA224" s="2194"/>
      <c r="AB224" s="2194"/>
      <c r="AC224" s="2194">
        <v>0</v>
      </c>
      <c r="AD224" s="2194"/>
      <c r="AE224" s="2194"/>
      <c r="AF224" s="2194"/>
      <c r="AG224" s="2194"/>
      <c r="AH224" s="2194"/>
      <c r="AI224" s="2194"/>
      <c r="AJ224" s="2194"/>
      <c r="AK224" s="2194">
        <v>0</v>
      </c>
      <c r="AL224" s="2194"/>
      <c r="AM224" s="2194"/>
      <c r="AN224" s="2194"/>
      <c r="AO224" s="2194"/>
      <c r="AP224" s="2194"/>
      <c r="AQ224" s="2194"/>
      <c r="AR224" s="2194"/>
      <c r="AS224" s="2194">
        <v>0</v>
      </c>
      <c r="AT224" s="2194"/>
      <c r="AU224" s="2194"/>
      <c r="AV224" s="2194"/>
      <c r="AW224" s="2194"/>
      <c r="AX224" s="2194"/>
      <c r="AY224" s="2194"/>
      <c r="AZ224" s="2194"/>
      <c r="BA224" s="2194"/>
      <c r="BB224" s="2194"/>
      <c r="BC224" s="2194">
        <v>0</v>
      </c>
      <c r="BD224" s="2194"/>
      <c r="BE224" s="2194"/>
    </row>
    <row r="225" spans="1:57" ht="18" customHeight="1">
      <c r="A225" s="2193" t="s">
        <v>557</v>
      </c>
      <c r="B225" s="2193"/>
      <c r="C225" s="2193"/>
      <c r="D225" s="2193"/>
      <c r="E225" s="2193"/>
      <c r="F225" s="2193"/>
      <c r="G225" s="2194">
        <v>0</v>
      </c>
      <c r="H225" s="2194"/>
      <c r="I225" s="2194"/>
      <c r="J225" s="2194"/>
      <c r="K225" s="2194"/>
      <c r="L225" s="2194">
        <v>0</v>
      </c>
      <c r="M225" s="2194"/>
      <c r="N225" s="2194"/>
      <c r="O225" s="2194"/>
      <c r="P225" s="2194"/>
      <c r="Q225" s="2194"/>
      <c r="R225" s="2194"/>
      <c r="S225" s="2194"/>
      <c r="T225" s="2194">
        <v>0</v>
      </c>
      <c r="U225" s="2194"/>
      <c r="V225" s="2194"/>
      <c r="W225" s="2194"/>
      <c r="X225" s="2194"/>
      <c r="Y225" s="2194"/>
      <c r="Z225" s="2194"/>
      <c r="AA225" s="2194"/>
      <c r="AB225" s="2194"/>
      <c r="AC225" s="2194">
        <v>0</v>
      </c>
      <c r="AD225" s="2194"/>
      <c r="AE225" s="2194"/>
      <c r="AF225" s="2194"/>
      <c r="AG225" s="2194"/>
      <c r="AH225" s="2194"/>
      <c r="AI225" s="2194"/>
      <c r="AJ225" s="2194"/>
      <c r="AK225" s="2194">
        <v>0</v>
      </c>
      <c r="AL225" s="2194"/>
      <c r="AM225" s="2194"/>
      <c r="AN225" s="2194"/>
      <c r="AO225" s="2194"/>
      <c r="AP225" s="2194"/>
      <c r="AQ225" s="2194"/>
      <c r="AR225" s="2194"/>
      <c r="AS225" s="2194">
        <v>0</v>
      </c>
      <c r="AT225" s="2194"/>
      <c r="AU225" s="2194"/>
      <c r="AV225" s="2194"/>
      <c r="AW225" s="2194"/>
      <c r="AX225" s="2194"/>
      <c r="AY225" s="2194"/>
      <c r="AZ225" s="2194"/>
      <c r="BA225" s="2194"/>
      <c r="BB225" s="2194"/>
      <c r="BC225" s="2194">
        <v>0</v>
      </c>
      <c r="BD225" s="2194"/>
      <c r="BE225" s="2194"/>
    </row>
    <row r="226" spans="1:57" ht="18" customHeight="1">
      <c r="A226" s="2205" t="s">
        <v>561</v>
      </c>
      <c r="B226" s="2205"/>
      <c r="C226" s="2205"/>
      <c r="D226" s="2205"/>
      <c r="E226" s="2205"/>
      <c r="F226" s="2205"/>
      <c r="G226" s="2204">
        <v>0</v>
      </c>
      <c r="H226" s="2204"/>
      <c r="I226" s="2204"/>
      <c r="J226" s="2204"/>
      <c r="K226" s="2204"/>
      <c r="L226" s="2204">
        <v>0</v>
      </c>
      <c r="M226" s="2204"/>
      <c r="N226" s="2204"/>
      <c r="O226" s="2204"/>
      <c r="P226" s="2204"/>
      <c r="Q226" s="2204"/>
      <c r="R226" s="2204"/>
      <c r="S226" s="2204"/>
      <c r="T226" s="2204">
        <v>0</v>
      </c>
      <c r="U226" s="2204"/>
      <c r="V226" s="2204"/>
      <c r="W226" s="2204"/>
      <c r="X226" s="2204"/>
      <c r="Y226" s="2204"/>
      <c r="Z226" s="2204"/>
      <c r="AA226" s="2204"/>
      <c r="AB226" s="2204"/>
      <c r="AC226" s="2204">
        <v>0</v>
      </c>
      <c r="AD226" s="2204"/>
      <c r="AE226" s="2204"/>
      <c r="AF226" s="2204"/>
      <c r="AG226" s="2204"/>
      <c r="AH226" s="2204"/>
      <c r="AI226" s="2204"/>
      <c r="AJ226" s="2204"/>
      <c r="AK226" s="2204">
        <v>0</v>
      </c>
      <c r="AL226" s="2204"/>
      <c r="AM226" s="2204"/>
      <c r="AN226" s="2204"/>
      <c r="AO226" s="2204"/>
      <c r="AP226" s="2204"/>
      <c r="AQ226" s="2204"/>
      <c r="AR226" s="2204"/>
      <c r="AS226" s="2204">
        <v>0</v>
      </c>
      <c r="AT226" s="2204"/>
      <c r="AU226" s="2204"/>
      <c r="AV226" s="2204"/>
      <c r="AW226" s="2204"/>
      <c r="AX226" s="2204"/>
      <c r="AY226" s="2204"/>
      <c r="AZ226" s="2204"/>
      <c r="BA226" s="2204"/>
      <c r="BB226" s="2204"/>
      <c r="BC226" s="2204">
        <v>0</v>
      </c>
      <c r="BD226" s="2204"/>
      <c r="BE226" s="2204"/>
    </row>
    <row r="227" spans="1:57" ht="18" customHeight="1">
      <c r="A227" s="2193" t="s">
        <v>1162</v>
      </c>
      <c r="B227" s="2193"/>
      <c r="C227" s="2193"/>
      <c r="D227" s="2193"/>
      <c r="E227" s="2193"/>
      <c r="F227" s="2193"/>
      <c r="G227" s="2194">
        <v>0</v>
      </c>
      <c r="H227" s="2194"/>
      <c r="I227" s="2194"/>
      <c r="J227" s="2194"/>
      <c r="K227" s="2194"/>
      <c r="L227" s="2194">
        <v>0</v>
      </c>
      <c r="M227" s="2194"/>
      <c r="N227" s="2194"/>
      <c r="O227" s="2194"/>
      <c r="P227" s="2194"/>
      <c r="Q227" s="2194"/>
      <c r="R227" s="2194"/>
      <c r="S227" s="2194"/>
      <c r="T227" s="2194">
        <v>0</v>
      </c>
      <c r="U227" s="2194"/>
      <c r="V227" s="2194"/>
      <c r="W227" s="2194"/>
      <c r="X227" s="2194"/>
      <c r="Y227" s="2194"/>
      <c r="Z227" s="2194"/>
      <c r="AA227" s="2194"/>
      <c r="AB227" s="2194"/>
      <c r="AC227" s="2194">
        <v>0</v>
      </c>
      <c r="AD227" s="2194"/>
      <c r="AE227" s="2194"/>
      <c r="AF227" s="2194"/>
      <c r="AG227" s="2194"/>
      <c r="AH227" s="2194"/>
      <c r="AI227" s="2194"/>
      <c r="AJ227" s="2194"/>
      <c r="AK227" s="2194">
        <v>0</v>
      </c>
      <c r="AL227" s="2194"/>
      <c r="AM227" s="2194"/>
      <c r="AN227" s="2194"/>
      <c r="AO227" s="2194"/>
      <c r="AP227" s="2194"/>
      <c r="AQ227" s="2194"/>
      <c r="AR227" s="2194"/>
      <c r="AS227" s="2194">
        <v>0</v>
      </c>
      <c r="AT227" s="2194"/>
      <c r="AU227" s="2194"/>
      <c r="AV227" s="2194"/>
      <c r="AW227" s="2194"/>
      <c r="AX227" s="2194"/>
      <c r="AY227" s="2194"/>
      <c r="AZ227" s="2194"/>
      <c r="BA227" s="2194"/>
      <c r="BB227" s="2194"/>
      <c r="BC227" s="2194">
        <v>0</v>
      </c>
      <c r="BD227" s="2194"/>
      <c r="BE227" s="2194"/>
    </row>
    <row r="228" spans="1:57" ht="18" customHeight="1">
      <c r="A228" s="2195" t="s">
        <v>1163</v>
      </c>
      <c r="B228" s="2195"/>
      <c r="C228" s="2195"/>
      <c r="D228" s="2195"/>
      <c r="E228" s="2195"/>
      <c r="F228" s="2195"/>
      <c r="G228" s="2196">
        <v>0</v>
      </c>
      <c r="H228" s="2196"/>
      <c r="I228" s="2196"/>
      <c r="J228" s="2196"/>
      <c r="K228" s="2196"/>
      <c r="L228" s="2196">
        <v>0</v>
      </c>
      <c r="M228" s="2196"/>
      <c r="N228" s="2196"/>
      <c r="O228" s="2196"/>
      <c r="P228" s="2196"/>
      <c r="Q228" s="2196"/>
      <c r="R228" s="2196"/>
      <c r="S228" s="2196"/>
      <c r="T228" s="2196">
        <v>0</v>
      </c>
      <c r="U228" s="2196"/>
      <c r="V228" s="2196"/>
      <c r="W228" s="2196"/>
      <c r="X228" s="2196"/>
      <c r="Y228" s="2196"/>
      <c r="Z228" s="2196"/>
      <c r="AA228" s="2196"/>
      <c r="AB228" s="2196"/>
      <c r="AC228" s="2196">
        <v>0</v>
      </c>
      <c r="AD228" s="2196"/>
      <c r="AE228" s="2196"/>
      <c r="AF228" s="2196"/>
      <c r="AG228" s="2196"/>
      <c r="AH228" s="2196"/>
      <c r="AI228" s="2196"/>
      <c r="AJ228" s="2196"/>
      <c r="AK228" s="2196">
        <v>0</v>
      </c>
      <c r="AL228" s="2196"/>
      <c r="AM228" s="2196"/>
      <c r="AN228" s="2196"/>
      <c r="AO228" s="2196"/>
      <c r="AP228" s="2196"/>
      <c r="AQ228" s="2196"/>
      <c r="AR228" s="2196"/>
      <c r="AS228" s="2196">
        <v>0</v>
      </c>
      <c r="AT228" s="2196"/>
      <c r="AU228" s="2196"/>
      <c r="AV228" s="2196"/>
      <c r="AW228" s="2196"/>
      <c r="AX228" s="2196"/>
      <c r="AY228" s="2196"/>
      <c r="AZ228" s="2196"/>
      <c r="BA228" s="2196"/>
      <c r="BB228" s="2196"/>
      <c r="BC228" s="2196">
        <v>0</v>
      </c>
      <c r="BD228" s="2196"/>
      <c r="BE228" s="2196"/>
    </row>
    <row r="229" spans="1:57" ht="18" customHeight="1">
      <c r="A229" s="314"/>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c r="AN229" s="314"/>
      <c r="AO229" s="314"/>
      <c r="AP229" s="314"/>
      <c r="AQ229" s="314"/>
      <c r="AR229" s="314"/>
      <c r="AS229" s="314"/>
      <c r="AT229" s="314"/>
      <c r="AU229" s="314"/>
      <c r="AV229" s="314"/>
      <c r="AW229" s="314"/>
      <c r="AX229" s="314"/>
      <c r="AY229" s="314"/>
      <c r="AZ229" s="314"/>
      <c r="BA229" s="314"/>
      <c r="BB229" s="314"/>
      <c r="BC229" s="314"/>
      <c r="BD229" s="314"/>
      <c r="BE229" s="314"/>
    </row>
    <row r="230" spans="1:57" ht="18" customHeight="1">
      <c r="A230" s="2186" t="s">
        <v>1164</v>
      </c>
      <c r="B230" s="2186"/>
      <c r="C230" s="2186"/>
      <c r="D230" s="2186"/>
      <c r="E230" s="2186"/>
      <c r="F230" s="2186"/>
      <c r="G230" s="2186"/>
      <c r="H230" s="2186"/>
      <c r="I230" s="2186"/>
      <c r="J230" s="2186"/>
      <c r="K230" s="2186"/>
      <c r="L230" s="2186"/>
      <c r="M230" s="2186"/>
      <c r="N230" s="2186"/>
      <c r="O230" s="2186"/>
      <c r="P230" s="2186"/>
      <c r="Q230" s="2186"/>
      <c r="R230" s="2186"/>
      <c r="S230" s="2186"/>
      <c r="T230" s="2186"/>
      <c r="U230" s="2186"/>
      <c r="V230" s="2186"/>
      <c r="W230" s="2186"/>
      <c r="X230" s="2186"/>
      <c r="Y230" s="2186"/>
      <c r="Z230" s="2186"/>
      <c r="AA230" s="2186"/>
      <c r="AB230" s="2186"/>
      <c r="AC230" s="2186"/>
      <c r="AD230" s="2186"/>
      <c r="AE230" s="2186"/>
      <c r="AF230" s="2186"/>
      <c r="AG230" s="2186"/>
      <c r="AH230" s="2186"/>
      <c r="AI230" s="2186"/>
      <c r="AJ230" s="2186"/>
      <c r="AK230" s="2186"/>
      <c r="AL230" s="2186"/>
      <c r="AM230" s="2186"/>
      <c r="AN230" s="2186"/>
      <c r="AO230" s="2186"/>
      <c r="AP230" s="2186"/>
      <c r="AQ230" s="2186"/>
      <c r="AR230" s="2186"/>
      <c r="AS230" s="2186"/>
      <c r="AT230" s="2186"/>
      <c r="AU230" s="2186"/>
      <c r="AV230" s="2186"/>
      <c r="AW230" s="2186"/>
      <c r="AX230" s="2186"/>
      <c r="AY230" s="2186"/>
      <c r="AZ230" s="2186"/>
      <c r="BA230" s="2186"/>
      <c r="BB230" s="2186"/>
      <c r="BC230" s="2186"/>
      <c r="BD230" s="2186"/>
      <c r="BE230" s="2186"/>
    </row>
    <row r="231" spans="1:57" ht="18" customHeight="1">
      <c r="A231" s="2186" t="s">
        <v>1165</v>
      </c>
      <c r="B231" s="2186"/>
      <c r="C231" s="2186"/>
      <c r="D231" s="2186"/>
      <c r="E231" s="2186"/>
      <c r="F231" s="2186"/>
      <c r="G231" s="2186"/>
      <c r="H231" s="2186"/>
      <c r="I231" s="2186"/>
      <c r="J231" s="2186"/>
      <c r="K231" s="2186"/>
      <c r="L231" s="2186"/>
      <c r="M231" s="2186"/>
      <c r="N231" s="2186"/>
      <c r="O231" s="2186"/>
      <c r="P231" s="2186"/>
      <c r="Q231" s="2186"/>
      <c r="R231" s="2186"/>
      <c r="S231" s="2186"/>
      <c r="T231" s="2186"/>
      <c r="U231" s="2186"/>
      <c r="V231" s="2186"/>
      <c r="W231" s="2186"/>
      <c r="X231" s="2186"/>
      <c r="Y231" s="2186"/>
      <c r="Z231" s="2186"/>
      <c r="AA231" s="2186"/>
      <c r="AB231" s="2186"/>
      <c r="AC231" s="2186"/>
      <c r="AD231" s="2186"/>
      <c r="AE231" s="2186"/>
      <c r="AF231" s="2186"/>
      <c r="AG231" s="2186"/>
      <c r="AH231" s="2186"/>
      <c r="AI231" s="2186"/>
      <c r="AJ231" s="2186"/>
      <c r="AK231" s="2186"/>
      <c r="AL231" s="2186"/>
      <c r="AM231" s="2186"/>
      <c r="AN231" s="2186"/>
      <c r="AO231" s="2186"/>
      <c r="AP231" s="2186"/>
      <c r="AQ231" s="2186"/>
      <c r="AR231" s="2186"/>
      <c r="AS231" s="2186"/>
      <c r="AT231" s="2186"/>
      <c r="AU231" s="2186"/>
      <c r="AV231" s="2186"/>
      <c r="AW231" s="2186"/>
      <c r="AX231" s="2186"/>
      <c r="AY231" s="2186"/>
      <c r="AZ231" s="2186"/>
      <c r="BA231" s="2186"/>
      <c r="BB231" s="2186"/>
      <c r="BC231" s="2186"/>
      <c r="BD231" s="2186"/>
      <c r="BE231" s="2186"/>
    </row>
    <row r="232" spans="1:57" ht="18" customHeight="1">
      <c r="A232" s="2186" t="s">
        <v>1166</v>
      </c>
      <c r="B232" s="2186"/>
      <c r="C232" s="2186"/>
      <c r="D232" s="2186"/>
      <c r="E232" s="2186"/>
      <c r="F232" s="2186"/>
      <c r="G232" s="2186"/>
      <c r="H232" s="2186"/>
      <c r="I232" s="2186"/>
      <c r="J232" s="2186"/>
      <c r="K232" s="2186"/>
      <c r="L232" s="2186"/>
      <c r="M232" s="2186"/>
      <c r="N232" s="2186"/>
      <c r="O232" s="2186"/>
      <c r="P232" s="2186"/>
      <c r="Q232" s="2186"/>
      <c r="R232" s="2186"/>
      <c r="S232" s="2186"/>
      <c r="T232" s="2186"/>
      <c r="U232" s="2186"/>
      <c r="V232" s="2186"/>
      <c r="W232" s="2186"/>
      <c r="X232" s="2186"/>
      <c r="Y232" s="2186"/>
      <c r="Z232" s="2186"/>
      <c r="AA232" s="2186"/>
      <c r="AB232" s="2186"/>
      <c r="AC232" s="2186"/>
      <c r="AD232" s="2186"/>
      <c r="AE232" s="2186"/>
      <c r="AF232" s="2186"/>
      <c r="AG232" s="2186"/>
      <c r="AH232" s="2186"/>
      <c r="AI232" s="2186"/>
      <c r="AJ232" s="2186"/>
      <c r="AK232" s="2186"/>
      <c r="AL232" s="2186"/>
      <c r="AM232" s="2186"/>
      <c r="AN232" s="2186"/>
      <c r="AO232" s="2186"/>
      <c r="AP232" s="2186"/>
      <c r="AQ232" s="2186"/>
      <c r="AR232" s="2186"/>
      <c r="AS232" s="2186"/>
      <c r="AT232" s="2186"/>
      <c r="AU232" s="2186"/>
      <c r="AV232" s="2186"/>
      <c r="AW232" s="2186"/>
      <c r="AX232" s="2186"/>
      <c r="AY232" s="2186"/>
      <c r="AZ232" s="2186"/>
      <c r="BA232" s="2186"/>
      <c r="BB232" s="2186"/>
      <c r="BC232" s="2186"/>
      <c r="BD232" s="2186"/>
      <c r="BE232" s="2186"/>
    </row>
    <row r="233" spans="1:57" ht="18" customHeight="1">
      <c r="A233" s="2186" t="s">
        <v>1167</v>
      </c>
      <c r="B233" s="2186"/>
      <c r="C233" s="2186"/>
      <c r="D233" s="2186"/>
      <c r="E233" s="2186"/>
      <c r="F233" s="2186"/>
      <c r="G233" s="2186"/>
      <c r="H233" s="2186"/>
      <c r="I233" s="2186"/>
      <c r="J233" s="2186"/>
      <c r="K233" s="2186"/>
      <c r="L233" s="2186"/>
      <c r="M233" s="2186"/>
      <c r="N233" s="2186"/>
      <c r="O233" s="2186"/>
      <c r="P233" s="2186"/>
      <c r="Q233" s="2186"/>
      <c r="R233" s="2186"/>
      <c r="S233" s="2186"/>
      <c r="T233" s="2186"/>
      <c r="U233" s="2186"/>
      <c r="V233" s="2186"/>
      <c r="W233" s="2186"/>
      <c r="X233" s="2186"/>
      <c r="Y233" s="2186"/>
      <c r="Z233" s="2186"/>
      <c r="AA233" s="2186"/>
      <c r="AB233" s="2186"/>
      <c r="AC233" s="2186"/>
      <c r="AD233" s="2186"/>
      <c r="AE233" s="2186"/>
      <c r="AF233" s="2186"/>
      <c r="AG233" s="2186"/>
      <c r="AH233" s="2186"/>
      <c r="AI233" s="2186"/>
      <c r="AJ233" s="2186"/>
      <c r="AK233" s="2186"/>
      <c r="AL233" s="2186"/>
      <c r="AM233" s="2186"/>
      <c r="AN233" s="2186"/>
      <c r="AO233" s="2186"/>
      <c r="AP233" s="2186"/>
      <c r="AQ233" s="2186"/>
      <c r="AR233" s="2186"/>
      <c r="AS233" s="2186"/>
      <c r="AT233" s="2186"/>
      <c r="AU233" s="2186"/>
      <c r="AV233" s="2186"/>
      <c r="AW233" s="2186"/>
      <c r="AX233" s="2186"/>
      <c r="AY233" s="2186"/>
      <c r="AZ233" s="2186"/>
      <c r="BA233" s="2186"/>
      <c r="BB233" s="2186"/>
      <c r="BC233" s="2186"/>
      <c r="BD233" s="2186"/>
      <c r="BE233" s="2186"/>
    </row>
    <row r="234" spans="1:57" ht="18" customHeight="1">
      <c r="A234" s="2186" t="s">
        <v>1168</v>
      </c>
      <c r="B234" s="2186"/>
      <c r="C234" s="2186"/>
      <c r="D234" s="2186"/>
      <c r="E234" s="2186"/>
      <c r="F234" s="2186"/>
      <c r="G234" s="2186"/>
      <c r="H234" s="2186"/>
      <c r="I234" s="2186"/>
      <c r="J234" s="2186"/>
      <c r="K234" s="2186"/>
      <c r="L234" s="2186"/>
      <c r="M234" s="2186"/>
      <c r="N234" s="2186"/>
      <c r="O234" s="2186"/>
      <c r="P234" s="2186"/>
      <c r="Q234" s="2186"/>
      <c r="R234" s="2186"/>
      <c r="S234" s="2186"/>
      <c r="T234" s="2186"/>
      <c r="U234" s="2186"/>
      <c r="V234" s="2186"/>
      <c r="W234" s="2186"/>
      <c r="X234" s="2186"/>
      <c r="Y234" s="2186"/>
      <c r="Z234" s="2186"/>
      <c r="AA234" s="2186"/>
      <c r="AB234" s="2186"/>
      <c r="AC234" s="2186"/>
      <c r="AD234" s="2186"/>
      <c r="AE234" s="2186"/>
      <c r="AF234" s="2186"/>
      <c r="AG234" s="2186"/>
      <c r="AH234" s="2186"/>
      <c r="AI234" s="2186"/>
      <c r="AJ234" s="2186"/>
      <c r="AK234" s="2186"/>
      <c r="AL234" s="2186"/>
      <c r="AM234" s="2186"/>
      <c r="AN234" s="2186"/>
      <c r="AO234" s="2186"/>
      <c r="AP234" s="2186"/>
      <c r="AQ234" s="2186"/>
      <c r="AR234" s="2186"/>
      <c r="AS234" s="2186"/>
      <c r="AT234" s="2186"/>
      <c r="AU234" s="2186"/>
      <c r="AV234" s="2186"/>
      <c r="AW234" s="2186"/>
      <c r="AX234" s="2186"/>
      <c r="AY234" s="2186"/>
      <c r="AZ234" s="2186"/>
      <c r="BA234" s="2186"/>
      <c r="BB234" s="2186"/>
      <c r="BC234" s="2186"/>
      <c r="BD234" s="2186"/>
      <c r="BE234" s="2186"/>
    </row>
    <row r="236" spans="1:57" ht="18" customHeight="1">
      <c r="A236" s="2201" t="s">
        <v>1169</v>
      </c>
      <c r="B236" s="2201"/>
      <c r="C236" s="2201"/>
      <c r="D236" s="2201"/>
      <c r="E236" s="2201"/>
      <c r="F236" s="2201"/>
      <c r="G236" s="2201"/>
      <c r="H236" s="2201"/>
      <c r="I236" s="2201"/>
      <c r="J236" s="2201"/>
      <c r="K236" s="2201"/>
      <c r="L236" s="2201"/>
      <c r="M236" s="2201"/>
      <c r="N236" s="2201"/>
      <c r="O236" s="2201"/>
      <c r="P236" s="2201"/>
      <c r="Q236" s="2201"/>
      <c r="R236" s="2201"/>
      <c r="S236" s="2201"/>
      <c r="T236" s="2201"/>
      <c r="U236" s="2201"/>
      <c r="V236" s="2201"/>
      <c r="W236" s="2201"/>
      <c r="X236" s="2201"/>
      <c r="Y236" s="2201"/>
      <c r="Z236" s="2201"/>
      <c r="AA236" s="2201"/>
      <c r="AB236" s="2201"/>
      <c r="AC236" s="2201"/>
      <c r="AD236" s="2201"/>
      <c r="AE236" s="2201"/>
      <c r="AF236" s="2201"/>
      <c r="AG236" s="2201"/>
      <c r="AH236" s="2201"/>
      <c r="AI236" s="2201"/>
      <c r="AJ236" s="2201"/>
      <c r="AK236" s="2201"/>
      <c r="AL236" s="2201"/>
      <c r="AM236" s="2201"/>
      <c r="AN236" s="2201"/>
      <c r="AO236" s="2201"/>
      <c r="AP236" s="2201"/>
      <c r="AQ236" s="2201"/>
      <c r="AR236" s="2201"/>
      <c r="AS236" s="2201"/>
      <c r="AT236" s="2201"/>
      <c r="AU236" s="2201"/>
      <c r="AV236" s="2201"/>
      <c r="AW236" s="2201"/>
      <c r="AX236" s="2201"/>
      <c r="AY236" s="2201"/>
      <c r="AZ236" s="2201"/>
      <c r="BA236" s="2201"/>
      <c r="BB236" s="2201"/>
      <c r="BC236" s="2201"/>
      <c r="BD236" s="2201"/>
      <c r="BE236" s="2201"/>
    </row>
    <row r="238" spans="1:57" ht="18" customHeight="1">
      <c r="A238" s="313"/>
      <c r="B238" s="313"/>
      <c r="C238" s="313"/>
      <c r="D238" s="313"/>
      <c r="E238" s="313"/>
      <c r="F238" s="313"/>
      <c r="G238" s="313"/>
      <c r="H238" s="313"/>
      <c r="I238" s="313"/>
      <c r="J238" s="313"/>
      <c r="K238" s="313"/>
      <c r="L238" s="313"/>
      <c r="M238" s="313"/>
      <c r="N238" s="313"/>
      <c r="O238" s="313"/>
      <c r="P238" s="313"/>
      <c r="Q238" s="313"/>
      <c r="R238" s="313"/>
      <c r="S238" s="313"/>
      <c r="T238" s="313"/>
      <c r="U238" s="313"/>
      <c r="V238" s="313"/>
      <c r="W238" s="313"/>
      <c r="X238" s="313"/>
      <c r="Y238" s="313"/>
      <c r="Z238" s="313"/>
      <c r="AA238" s="313"/>
      <c r="AB238" s="313"/>
      <c r="AC238" s="313"/>
      <c r="AD238" s="313"/>
      <c r="AE238" s="313"/>
      <c r="AF238" s="313"/>
      <c r="AG238" s="313"/>
      <c r="AH238" s="313"/>
      <c r="AI238" s="313"/>
      <c r="AJ238" s="313"/>
      <c r="AK238" s="313"/>
      <c r="AL238" s="313"/>
      <c r="AM238" s="313"/>
      <c r="AN238" s="313"/>
      <c r="AO238" s="313"/>
      <c r="AP238" s="313"/>
      <c r="AQ238" s="313"/>
      <c r="AR238" s="313"/>
      <c r="AS238" s="313"/>
      <c r="AT238" s="313"/>
      <c r="AU238" s="313"/>
      <c r="AV238" s="313"/>
      <c r="AW238" s="313"/>
      <c r="AX238" s="313"/>
      <c r="AY238" s="313"/>
      <c r="AZ238" s="313"/>
      <c r="BA238" s="313"/>
      <c r="BB238" s="313"/>
      <c r="BC238" s="313"/>
      <c r="BD238" s="313"/>
      <c r="BE238" s="313"/>
    </row>
    <row r="239" spans="1:57" ht="18" customHeight="1">
      <c r="A239" s="2197" t="s">
        <v>553</v>
      </c>
      <c r="B239" s="2197"/>
      <c r="C239" s="2197"/>
      <c r="D239" s="2197"/>
      <c r="E239" s="2197" t="s">
        <v>1170</v>
      </c>
      <c r="F239" s="2197"/>
      <c r="G239" s="2197"/>
      <c r="H239" s="2197"/>
      <c r="I239" s="2197" t="s">
        <v>1171</v>
      </c>
      <c r="J239" s="2197"/>
      <c r="K239" s="2197"/>
      <c r="L239" s="2197"/>
      <c r="M239" s="2197"/>
      <c r="N239" s="2197"/>
      <c r="O239" s="2197"/>
      <c r="P239" s="2197"/>
      <c r="Q239" s="2197"/>
      <c r="R239" s="2197" t="s">
        <v>1172</v>
      </c>
      <c r="S239" s="2197"/>
      <c r="T239" s="2197"/>
      <c r="U239" s="2197"/>
      <c r="V239" s="2197"/>
      <c r="W239" s="2197"/>
      <c r="X239" s="2197"/>
      <c r="Y239" s="2197" t="s">
        <v>1173</v>
      </c>
      <c r="Z239" s="2197"/>
      <c r="AA239" s="2197"/>
      <c r="AB239" s="2197"/>
      <c r="AC239" s="2197"/>
      <c r="AD239" s="2197" t="s">
        <v>1174</v>
      </c>
      <c r="AE239" s="2197"/>
      <c r="AF239" s="2197"/>
      <c r="AG239" s="2197"/>
      <c r="AH239" s="2197"/>
      <c r="AI239" s="2197"/>
      <c r="AJ239" s="2197"/>
      <c r="AK239" s="2197"/>
      <c r="AL239" s="2197"/>
      <c r="AM239" s="2197" t="s">
        <v>1175</v>
      </c>
      <c r="AN239" s="2197"/>
      <c r="AO239" s="2197"/>
      <c r="AP239" s="2197"/>
      <c r="AQ239" s="2197"/>
      <c r="AR239" s="2197"/>
      <c r="AS239" s="2197"/>
      <c r="AT239" s="2197" t="s">
        <v>1176</v>
      </c>
      <c r="AU239" s="2197"/>
      <c r="AV239" s="2197"/>
      <c r="AW239" s="2197"/>
      <c r="AX239" s="2197"/>
      <c r="AY239" s="2197"/>
      <c r="AZ239" s="2197"/>
      <c r="BA239" s="2197"/>
      <c r="BB239" s="2197"/>
      <c r="BC239" s="2197"/>
      <c r="BD239" s="2197" t="s">
        <v>128</v>
      </c>
      <c r="BE239" s="2197"/>
    </row>
    <row r="240" spans="1:57" ht="18" customHeight="1">
      <c r="A240" s="2205" t="s">
        <v>559</v>
      </c>
      <c r="B240" s="2205"/>
      <c r="C240" s="2205"/>
      <c r="D240" s="2205"/>
      <c r="E240" s="2204">
        <v>0</v>
      </c>
      <c r="F240" s="2204"/>
      <c r="G240" s="2204"/>
      <c r="H240" s="2204"/>
      <c r="I240" s="2204">
        <v>0</v>
      </c>
      <c r="J240" s="2204"/>
      <c r="K240" s="2204"/>
      <c r="L240" s="2204"/>
      <c r="M240" s="2204"/>
      <c r="N240" s="2204"/>
      <c r="O240" s="2204"/>
      <c r="P240" s="2204"/>
      <c r="Q240" s="2204"/>
      <c r="R240" s="2204">
        <v>0</v>
      </c>
      <c r="S240" s="2204"/>
      <c r="T240" s="2204"/>
      <c r="U240" s="2204"/>
      <c r="V240" s="2204"/>
      <c r="W240" s="2204"/>
      <c r="X240" s="2204"/>
      <c r="Y240" s="2204">
        <v>0</v>
      </c>
      <c r="Z240" s="2204"/>
      <c r="AA240" s="2204"/>
      <c r="AB240" s="2204"/>
      <c r="AC240" s="2204"/>
      <c r="AD240" s="2204">
        <v>0</v>
      </c>
      <c r="AE240" s="2204"/>
      <c r="AF240" s="2204"/>
      <c r="AG240" s="2204"/>
      <c r="AH240" s="2204"/>
      <c r="AI240" s="2204"/>
      <c r="AJ240" s="2204"/>
      <c r="AK240" s="2204"/>
      <c r="AL240" s="2204"/>
      <c r="AM240" s="2204">
        <v>0</v>
      </c>
      <c r="AN240" s="2204"/>
      <c r="AO240" s="2204"/>
      <c r="AP240" s="2204"/>
      <c r="AQ240" s="2204"/>
      <c r="AR240" s="2204"/>
      <c r="AS240" s="2204"/>
      <c r="AT240" s="2204">
        <v>0</v>
      </c>
      <c r="AU240" s="2204"/>
      <c r="AV240" s="2204"/>
      <c r="AW240" s="2204"/>
      <c r="AX240" s="2204"/>
      <c r="AY240" s="2204"/>
      <c r="AZ240" s="2204"/>
      <c r="BA240" s="2204"/>
      <c r="BB240" s="2204"/>
      <c r="BC240" s="2204"/>
      <c r="BD240" s="2204">
        <v>0</v>
      </c>
      <c r="BE240" s="2204"/>
    </row>
    <row r="241" spans="1:57" ht="18" customHeight="1">
      <c r="A241" s="2193" t="s">
        <v>554</v>
      </c>
      <c r="B241" s="2193"/>
      <c r="C241" s="2193"/>
      <c r="D241" s="2193"/>
      <c r="E241" s="2194">
        <v>0</v>
      </c>
      <c r="F241" s="2194"/>
      <c r="G241" s="2194"/>
      <c r="H241" s="2194"/>
      <c r="I241" s="2194">
        <v>0</v>
      </c>
      <c r="J241" s="2194"/>
      <c r="K241" s="2194"/>
      <c r="L241" s="2194"/>
      <c r="M241" s="2194"/>
      <c r="N241" s="2194"/>
      <c r="O241" s="2194"/>
      <c r="P241" s="2194"/>
      <c r="Q241" s="2194"/>
      <c r="R241" s="2194">
        <v>0</v>
      </c>
      <c r="S241" s="2194"/>
      <c r="T241" s="2194"/>
      <c r="U241" s="2194"/>
      <c r="V241" s="2194"/>
      <c r="W241" s="2194"/>
      <c r="X241" s="2194"/>
      <c r="Y241" s="2194">
        <v>0</v>
      </c>
      <c r="Z241" s="2194"/>
      <c r="AA241" s="2194"/>
      <c r="AB241" s="2194"/>
      <c r="AC241" s="2194"/>
      <c r="AD241" s="2194">
        <v>0</v>
      </c>
      <c r="AE241" s="2194"/>
      <c r="AF241" s="2194"/>
      <c r="AG241" s="2194"/>
      <c r="AH241" s="2194"/>
      <c r="AI241" s="2194"/>
      <c r="AJ241" s="2194"/>
      <c r="AK241" s="2194"/>
      <c r="AL241" s="2194"/>
      <c r="AM241" s="2194">
        <v>0</v>
      </c>
      <c r="AN241" s="2194"/>
      <c r="AO241" s="2194"/>
      <c r="AP241" s="2194"/>
      <c r="AQ241" s="2194"/>
      <c r="AR241" s="2194"/>
      <c r="AS241" s="2194"/>
      <c r="AT241" s="2194">
        <v>0</v>
      </c>
      <c r="AU241" s="2194"/>
      <c r="AV241" s="2194"/>
      <c r="AW241" s="2194"/>
      <c r="AX241" s="2194"/>
      <c r="AY241" s="2194"/>
      <c r="AZ241" s="2194"/>
      <c r="BA241" s="2194"/>
      <c r="BB241" s="2194"/>
      <c r="BC241" s="2194"/>
      <c r="BD241" s="2194">
        <v>0</v>
      </c>
      <c r="BE241" s="2194"/>
    </row>
    <row r="242" spans="1:57" ht="18" customHeight="1">
      <c r="A242" s="2193" t="s">
        <v>1155</v>
      </c>
      <c r="B242" s="2193"/>
      <c r="C242" s="2193"/>
      <c r="D242" s="2193"/>
      <c r="E242" s="2194">
        <v>0</v>
      </c>
      <c r="F242" s="2194"/>
      <c r="G242" s="2194"/>
      <c r="H242" s="2194"/>
      <c r="I242" s="2194">
        <v>0</v>
      </c>
      <c r="J242" s="2194"/>
      <c r="K242" s="2194"/>
      <c r="L242" s="2194"/>
      <c r="M242" s="2194"/>
      <c r="N242" s="2194"/>
      <c r="O242" s="2194"/>
      <c r="P242" s="2194"/>
      <c r="Q242" s="2194"/>
      <c r="R242" s="2194">
        <v>0</v>
      </c>
      <c r="S242" s="2194"/>
      <c r="T242" s="2194"/>
      <c r="U242" s="2194"/>
      <c r="V242" s="2194"/>
      <c r="W242" s="2194"/>
      <c r="X242" s="2194"/>
      <c r="Y242" s="2194">
        <v>0</v>
      </c>
      <c r="Z242" s="2194"/>
      <c r="AA242" s="2194"/>
      <c r="AB242" s="2194"/>
      <c r="AC242" s="2194"/>
      <c r="AD242" s="2194">
        <v>0</v>
      </c>
      <c r="AE242" s="2194"/>
      <c r="AF242" s="2194"/>
      <c r="AG242" s="2194"/>
      <c r="AH242" s="2194"/>
      <c r="AI242" s="2194"/>
      <c r="AJ242" s="2194"/>
      <c r="AK242" s="2194"/>
      <c r="AL242" s="2194"/>
      <c r="AM242" s="2194">
        <v>0</v>
      </c>
      <c r="AN242" s="2194"/>
      <c r="AO242" s="2194"/>
      <c r="AP242" s="2194"/>
      <c r="AQ242" s="2194"/>
      <c r="AR242" s="2194"/>
      <c r="AS242" s="2194"/>
      <c r="AT242" s="2194">
        <v>0</v>
      </c>
      <c r="AU242" s="2194"/>
      <c r="AV242" s="2194"/>
      <c r="AW242" s="2194"/>
      <c r="AX242" s="2194"/>
      <c r="AY242" s="2194"/>
      <c r="AZ242" s="2194"/>
      <c r="BA242" s="2194"/>
      <c r="BB242" s="2194"/>
      <c r="BC242" s="2194"/>
      <c r="BD242" s="2194">
        <v>0</v>
      </c>
      <c r="BE242" s="2194"/>
    </row>
    <row r="243" spans="1:57" ht="18" customHeight="1">
      <c r="A243" s="2193" t="s">
        <v>1177</v>
      </c>
      <c r="B243" s="2193"/>
      <c r="C243" s="2193"/>
      <c r="D243" s="2193"/>
      <c r="E243" s="2194">
        <v>0</v>
      </c>
      <c r="F243" s="2194"/>
      <c r="G243" s="2194"/>
      <c r="H243" s="2194"/>
      <c r="I243" s="2194">
        <v>0</v>
      </c>
      <c r="J243" s="2194"/>
      <c r="K243" s="2194"/>
      <c r="L243" s="2194"/>
      <c r="M243" s="2194"/>
      <c r="N243" s="2194"/>
      <c r="O243" s="2194"/>
      <c r="P243" s="2194"/>
      <c r="Q243" s="2194"/>
      <c r="R243" s="2194">
        <v>0</v>
      </c>
      <c r="S243" s="2194"/>
      <c r="T243" s="2194"/>
      <c r="U243" s="2194"/>
      <c r="V243" s="2194"/>
      <c r="W243" s="2194"/>
      <c r="X243" s="2194"/>
      <c r="Y243" s="2194">
        <v>0</v>
      </c>
      <c r="Z243" s="2194"/>
      <c r="AA243" s="2194"/>
      <c r="AB243" s="2194"/>
      <c r="AC243" s="2194"/>
      <c r="AD243" s="2194">
        <v>0</v>
      </c>
      <c r="AE243" s="2194"/>
      <c r="AF243" s="2194"/>
      <c r="AG243" s="2194"/>
      <c r="AH243" s="2194"/>
      <c r="AI243" s="2194"/>
      <c r="AJ243" s="2194"/>
      <c r="AK243" s="2194"/>
      <c r="AL243" s="2194"/>
      <c r="AM243" s="2194">
        <v>0</v>
      </c>
      <c r="AN243" s="2194"/>
      <c r="AO243" s="2194"/>
      <c r="AP243" s="2194"/>
      <c r="AQ243" s="2194"/>
      <c r="AR243" s="2194"/>
      <c r="AS243" s="2194"/>
      <c r="AT243" s="2194">
        <v>0</v>
      </c>
      <c r="AU243" s="2194"/>
      <c r="AV243" s="2194"/>
      <c r="AW243" s="2194"/>
      <c r="AX243" s="2194"/>
      <c r="AY243" s="2194"/>
      <c r="AZ243" s="2194"/>
      <c r="BA243" s="2194"/>
      <c r="BB243" s="2194"/>
      <c r="BC243" s="2194"/>
      <c r="BD243" s="2194">
        <v>0</v>
      </c>
      <c r="BE243" s="2194"/>
    </row>
    <row r="244" spans="1:57" ht="18" customHeight="1">
      <c r="A244" s="2193" t="s">
        <v>1178</v>
      </c>
      <c r="B244" s="2193"/>
      <c r="C244" s="2193"/>
      <c r="D244" s="2193"/>
      <c r="E244" s="2194">
        <v>0</v>
      </c>
      <c r="F244" s="2194"/>
      <c r="G244" s="2194"/>
      <c r="H244" s="2194"/>
      <c r="I244" s="2194">
        <v>0</v>
      </c>
      <c r="J244" s="2194"/>
      <c r="K244" s="2194"/>
      <c r="L244" s="2194"/>
      <c r="M244" s="2194"/>
      <c r="N244" s="2194"/>
      <c r="O244" s="2194"/>
      <c r="P244" s="2194"/>
      <c r="Q244" s="2194"/>
      <c r="R244" s="2194">
        <v>0</v>
      </c>
      <c r="S244" s="2194"/>
      <c r="T244" s="2194"/>
      <c r="U244" s="2194"/>
      <c r="V244" s="2194"/>
      <c r="W244" s="2194"/>
      <c r="X244" s="2194"/>
      <c r="Y244" s="2194">
        <v>0</v>
      </c>
      <c r="Z244" s="2194"/>
      <c r="AA244" s="2194"/>
      <c r="AB244" s="2194"/>
      <c r="AC244" s="2194"/>
      <c r="AD244" s="2194">
        <v>0</v>
      </c>
      <c r="AE244" s="2194"/>
      <c r="AF244" s="2194"/>
      <c r="AG244" s="2194"/>
      <c r="AH244" s="2194"/>
      <c r="AI244" s="2194"/>
      <c r="AJ244" s="2194"/>
      <c r="AK244" s="2194"/>
      <c r="AL244" s="2194"/>
      <c r="AM244" s="2194">
        <v>0</v>
      </c>
      <c r="AN244" s="2194"/>
      <c r="AO244" s="2194"/>
      <c r="AP244" s="2194"/>
      <c r="AQ244" s="2194"/>
      <c r="AR244" s="2194"/>
      <c r="AS244" s="2194"/>
      <c r="AT244" s="2194">
        <v>0</v>
      </c>
      <c r="AU244" s="2194"/>
      <c r="AV244" s="2194"/>
      <c r="AW244" s="2194"/>
      <c r="AX244" s="2194"/>
      <c r="AY244" s="2194"/>
      <c r="AZ244" s="2194"/>
      <c r="BA244" s="2194"/>
      <c r="BB244" s="2194"/>
      <c r="BC244" s="2194"/>
      <c r="BD244" s="2194">
        <v>0</v>
      </c>
      <c r="BE244" s="2194"/>
    </row>
    <row r="245" spans="1:57" ht="18" customHeight="1">
      <c r="A245" s="2193" t="s">
        <v>1157</v>
      </c>
      <c r="B245" s="2193"/>
      <c r="C245" s="2193"/>
      <c r="D245" s="2193"/>
      <c r="E245" s="2194">
        <v>0</v>
      </c>
      <c r="F245" s="2194"/>
      <c r="G245" s="2194"/>
      <c r="H245" s="2194"/>
      <c r="I245" s="2194">
        <v>0</v>
      </c>
      <c r="J245" s="2194"/>
      <c r="K245" s="2194"/>
      <c r="L245" s="2194"/>
      <c r="M245" s="2194"/>
      <c r="N245" s="2194"/>
      <c r="O245" s="2194"/>
      <c r="P245" s="2194"/>
      <c r="Q245" s="2194"/>
      <c r="R245" s="2194">
        <v>0</v>
      </c>
      <c r="S245" s="2194"/>
      <c r="T245" s="2194"/>
      <c r="U245" s="2194"/>
      <c r="V245" s="2194"/>
      <c r="W245" s="2194"/>
      <c r="X245" s="2194"/>
      <c r="Y245" s="2194">
        <v>0</v>
      </c>
      <c r="Z245" s="2194"/>
      <c r="AA245" s="2194"/>
      <c r="AB245" s="2194"/>
      <c r="AC245" s="2194"/>
      <c r="AD245" s="2194">
        <v>0</v>
      </c>
      <c r="AE245" s="2194"/>
      <c r="AF245" s="2194"/>
      <c r="AG245" s="2194"/>
      <c r="AH245" s="2194"/>
      <c r="AI245" s="2194"/>
      <c r="AJ245" s="2194"/>
      <c r="AK245" s="2194"/>
      <c r="AL245" s="2194"/>
      <c r="AM245" s="2194">
        <v>0</v>
      </c>
      <c r="AN245" s="2194"/>
      <c r="AO245" s="2194"/>
      <c r="AP245" s="2194"/>
      <c r="AQ245" s="2194"/>
      <c r="AR245" s="2194"/>
      <c r="AS245" s="2194"/>
      <c r="AT245" s="2194">
        <v>0</v>
      </c>
      <c r="AU245" s="2194"/>
      <c r="AV245" s="2194"/>
      <c r="AW245" s="2194"/>
      <c r="AX245" s="2194"/>
      <c r="AY245" s="2194"/>
      <c r="AZ245" s="2194"/>
      <c r="BA245" s="2194"/>
      <c r="BB245" s="2194"/>
      <c r="BC245" s="2194"/>
      <c r="BD245" s="2194">
        <v>0</v>
      </c>
      <c r="BE245" s="2194"/>
    </row>
    <row r="246" spans="1:57" ht="18" customHeight="1">
      <c r="A246" s="2193" t="s">
        <v>1159</v>
      </c>
      <c r="B246" s="2193"/>
      <c r="C246" s="2193"/>
      <c r="D246" s="2193"/>
      <c r="E246" s="2194">
        <v>0</v>
      </c>
      <c r="F246" s="2194"/>
      <c r="G246" s="2194"/>
      <c r="H246" s="2194"/>
      <c r="I246" s="2194">
        <v>0</v>
      </c>
      <c r="J246" s="2194"/>
      <c r="K246" s="2194"/>
      <c r="L246" s="2194"/>
      <c r="M246" s="2194"/>
      <c r="N246" s="2194"/>
      <c r="O246" s="2194"/>
      <c r="P246" s="2194"/>
      <c r="Q246" s="2194"/>
      <c r="R246" s="2194">
        <v>0</v>
      </c>
      <c r="S246" s="2194"/>
      <c r="T246" s="2194"/>
      <c r="U246" s="2194"/>
      <c r="V246" s="2194"/>
      <c r="W246" s="2194"/>
      <c r="X246" s="2194"/>
      <c r="Y246" s="2194">
        <v>0</v>
      </c>
      <c r="Z246" s="2194"/>
      <c r="AA246" s="2194"/>
      <c r="AB246" s="2194"/>
      <c r="AC246" s="2194"/>
      <c r="AD246" s="2194">
        <v>0</v>
      </c>
      <c r="AE246" s="2194"/>
      <c r="AF246" s="2194"/>
      <c r="AG246" s="2194"/>
      <c r="AH246" s="2194"/>
      <c r="AI246" s="2194"/>
      <c r="AJ246" s="2194"/>
      <c r="AK246" s="2194"/>
      <c r="AL246" s="2194"/>
      <c r="AM246" s="2194">
        <v>0</v>
      </c>
      <c r="AN246" s="2194"/>
      <c r="AO246" s="2194"/>
      <c r="AP246" s="2194"/>
      <c r="AQ246" s="2194"/>
      <c r="AR246" s="2194"/>
      <c r="AS246" s="2194"/>
      <c r="AT246" s="2194">
        <v>0</v>
      </c>
      <c r="AU246" s="2194"/>
      <c r="AV246" s="2194"/>
      <c r="AW246" s="2194"/>
      <c r="AX246" s="2194"/>
      <c r="AY246" s="2194"/>
      <c r="AZ246" s="2194"/>
      <c r="BA246" s="2194"/>
      <c r="BB246" s="2194"/>
      <c r="BC246" s="2194"/>
      <c r="BD246" s="2194">
        <v>0</v>
      </c>
      <c r="BE246" s="2194"/>
    </row>
    <row r="247" spans="1:57" ht="18" customHeight="1">
      <c r="A247" s="2193" t="s">
        <v>1160</v>
      </c>
      <c r="B247" s="2193"/>
      <c r="C247" s="2193"/>
      <c r="D247" s="2193"/>
      <c r="E247" s="2194">
        <v>0</v>
      </c>
      <c r="F247" s="2194"/>
      <c r="G247" s="2194"/>
      <c r="H247" s="2194"/>
      <c r="I247" s="2194">
        <v>0</v>
      </c>
      <c r="J247" s="2194"/>
      <c r="K247" s="2194"/>
      <c r="L247" s="2194"/>
      <c r="M247" s="2194"/>
      <c r="N247" s="2194"/>
      <c r="O247" s="2194"/>
      <c r="P247" s="2194"/>
      <c r="Q247" s="2194"/>
      <c r="R247" s="2194">
        <v>0</v>
      </c>
      <c r="S247" s="2194"/>
      <c r="T247" s="2194"/>
      <c r="U247" s="2194"/>
      <c r="V247" s="2194"/>
      <c r="W247" s="2194"/>
      <c r="X247" s="2194"/>
      <c r="Y247" s="2194">
        <v>0</v>
      </c>
      <c r="Z247" s="2194"/>
      <c r="AA247" s="2194"/>
      <c r="AB247" s="2194"/>
      <c r="AC247" s="2194"/>
      <c r="AD247" s="2194">
        <v>0</v>
      </c>
      <c r="AE247" s="2194"/>
      <c r="AF247" s="2194"/>
      <c r="AG247" s="2194"/>
      <c r="AH247" s="2194"/>
      <c r="AI247" s="2194"/>
      <c r="AJ247" s="2194"/>
      <c r="AK247" s="2194"/>
      <c r="AL247" s="2194"/>
      <c r="AM247" s="2194">
        <v>0</v>
      </c>
      <c r="AN247" s="2194"/>
      <c r="AO247" s="2194"/>
      <c r="AP247" s="2194"/>
      <c r="AQ247" s="2194"/>
      <c r="AR247" s="2194"/>
      <c r="AS247" s="2194"/>
      <c r="AT247" s="2194">
        <v>0</v>
      </c>
      <c r="AU247" s="2194"/>
      <c r="AV247" s="2194"/>
      <c r="AW247" s="2194"/>
      <c r="AX247" s="2194"/>
      <c r="AY247" s="2194"/>
      <c r="AZ247" s="2194"/>
      <c r="BA247" s="2194"/>
      <c r="BB247" s="2194"/>
      <c r="BC247" s="2194"/>
      <c r="BD247" s="2194">
        <v>0</v>
      </c>
      <c r="BE247" s="2194"/>
    </row>
    <row r="248" spans="1:57" ht="18" customHeight="1">
      <c r="A248" s="2193" t="s">
        <v>557</v>
      </c>
      <c r="B248" s="2193"/>
      <c r="C248" s="2193"/>
      <c r="D248" s="2193"/>
      <c r="E248" s="2194">
        <v>0</v>
      </c>
      <c r="F248" s="2194"/>
      <c r="G248" s="2194"/>
      <c r="H248" s="2194"/>
      <c r="I248" s="2194">
        <v>0</v>
      </c>
      <c r="J248" s="2194"/>
      <c r="K248" s="2194"/>
      <c r="L248" s="2194"/>
      <c r="M248" s="2194"/>
      <c r="N248" s="2194"/>
      <c r="O248" s="2194"/>
      <c r="P248" s="2194"/>
      <c r="Q248" s="2194"/>
      <c r="R248" s="2194">
        <v>0</v>
      </c>
      <c r="S248" s="2194"/>
      <c r="T248" s="2194"/>
      <c r="U248" s="2194"/>
      <c r="V248" s="2194"/>
      <c r="W248" s="2194"/>
      <c r="X248" s="2194"/>
      <c r="Y248" s="2194">
        <v>0</v>
      </c>
      <c r="Z248" s="2194"/>
      <c r="AA248" s="2194"/>
      <c r="AB248" s="2194"/>
      <c r="AC248" s="2194"/>
      <c r="AD248" s="2194">
        <v>0</v>
      </c>
      <c r="AE248" s="2194"/>
      <c r="AF248" s="2194"/>
      <c r="AG248" s="2194"/>
      <c r="AH248" s="2194"/>
      <c r="AI248" s="2194"/>
      <c r="AJ248" s="2194"/>
      <c r="AK248" s="2194"/>
      <c r="AL248" s="2194"/>
      <c r="AM248" s="2194">
        <v>0</v>
      </c>
      <c r="AN248" s="2194"/>
      <c r="AO248" s="2194"/>
      <c r="AP248" s="2194"/>
      <c r="AQ248" s="2194"/>
      <c r="AR248" s="2194"/>
      <c r="AS248" s="2194"/>
      <c r="AT248" s="2194">
        <v>0</v>
      </c>
      <c r="AU248" s="2194"/>
      <c r="AV248" s="2194"/>
      <c r="AW248" s="2194"/>
      <c r="AX248" s="2194"/>
      <c r="AY248" s="2194"/>
      <c r="AZ248" s="2194"/>
      <c r="BA248" s="2194"/>
      <c r="BB248" s="2194"/>
      <c r="BC248" s="2194"/>
      <c r="BD248" s="2194">
        <v>0</v>
      </c>
      <c r="BE248" s="2194"/>
    </row>
    <row r="249" spans="1:57" ht="18" customHeight="1">
      <c r="A249" s="2205" t="s">
        <v>560</v>
      </c>
      <c r="B249" s="2205"/>
      <c r="C249" s="2205"/>
      <c r="D249" s="2205"/>
      <c r="E249" s="2204">
        <v>0</v>
      </c>
      <c r="F249" s="2204"/>
      <c r="G249" s="2204"/>
      <c r="H249" s="2204"/>
      <c r="I249" s="2204">
        <v>0</v>
      </c>
      <c r="J249" s="2204"/>
      <c r="K249" s="2204"/>
      <c r="L249" s="2204"/>
      <c r="M249" s="2204"/>
      <c r="N249" s="2204"/>
      <c r="O249" s="2204"/>
      <c r="P249" s="2204"/>
      <c r="Q249" s="2204"/>
      <c r="R249" s="2204">
        <v>0</v>
      </c>
      <c r="S249" s="2204"/>
      <c r="T249" s="2204"/>
      <c r="U249" s="2204"/>
      <c r="V249" s="2204"/>
      <c r="W249" s="2204"/>
      <c r="X249" s="2204"/>
      <c r="Y249" s="2204">
        <v>0</v>
      </c>
      <c r="Z249" s="2204"/>
      <c r="AA249" s="2204"/>
      <c r="AB249" s="2204"/>
      <c r="AC249" s="2204"/>
      <c r="AD249" s="2204">
        <v>0</v>
      </c>
      <c r="AE249" s="2204"/>
      <c r="AF249" s="2204"/>
      <c r="AG249" s="2204"/>
      <c r="AH249" s="2204"/>
      <c r="AI249" s="2204"/>
      <c r="AJ249" s="2204"/>
      <c r="AK249" s="2204"/>
      <c r="AL249" s="2204"/>
      <c r="AM249" s="2204">
        <v>0</v>
      </c>
      <c r="AN249" s="2204"/>
      <c r="AO249" s="2204"/>
      <c r="AP249" s="2204"/>
      <c r="AQ249" s="2204"/>
      <c r="AR249" s="2204"/>
      <c r="AS249" s="2204"/>
      <c r="AT249" s="2204">
        <v>0</v>
      </c>
      <c r="AU249" s="2204"/>
      <c r="AV249" s="2204"/>
      <c r="AW249" s="2204"/>
      <c r="AX249" s="2204"/>
      <c r="AY249" s="2204"/>
      <c r="AZ249" s="2204"/>
      <c r="BA249" s="2204"/>
      <c r="BB249" s="2204"/>
      <c r="BC249" s="2204"/>
      <c r="BD249" s="2204">
        <v>0</v>
      </c>
      <c r="BE249" s="2204"/>
    </row>
    <row r="250" spans="1:57" ht="18" customHeight="1">
      <c r="A250" s="2193" t="s">
        <v>554</v>
      </c>
      <c r="B250" s="2193"/>
      <c r="C250" s="2193"/>
      <c r="D250" s="2193"/>
      <c r="E250" s="2194">
        <v>0</v>
      </c>
      <c r="F250" s="2194"/>
      <c r="G250" s="2194"/>
      <c r="H250" s="2194"/>
      <c r="I250" s="2194">
        <v>0</v>
      </c>
      <c r="J250" s="2194"/>
      <c r="K250" s="2194"/>
      <c r="L250" s="2194"/>
      <c r="M250" s="2194"/>
      <c r="N250" s="2194"/>
      <c r="O250" s="2194"/>
      <c r="P250" s="2194"/>
      <c r="Q250" s="2194"/>
      <c r="R250" s="2194">
        <v>0</v>
      </c>
      <c r="S250" s="2194"/>
      <c r="T250" s="2194"/>
      <c r="U250" s="2194"/>
      <c r="V250" s="2194"/>
      <c r="W250" s="2194"/>
      <c r="X250" s="2194"/>
      <c r="Y250" s="2194">
        <v>0</v>
      </c>
      <c r="Z250" s="2194"/>
      <c r="AA250" s="2194"/>
      <c r="AB250" s="2194"/>
      <c r="AC250" s="2194"/>
      <c r="AD250" s="2194">
        <v>0</v>
      </c>
      <c r="AE250" s="2194"/>
      <c r="AF250" s="2194"/>
      <c r="AG250" s="2194"/>
      <c r="AH250" s="2194"/>
      <c r="AI250" s="2194"/>
      <c r="AJ250" s="2194"/>
      <c r="AK250" s="2194"/>
      <c r="AL250" s="2194"/>
      <c r="AM250" s="2194">
        <v>0</v>
      </c>
      <c r="AN250" s="2194"/>
      <c r="AO250" s="2194"/>
      <c r="AP250" s="2194"/>
      <c r="AQ250" s="2194"/>
      <c r="AR250" s="2194"/>
      <c r="AS250" s="2194"/>
      <c r="AT250" s="2194">
        <v>0</v>
      </c>
      <c r="AU250" s="2194"/>
      <c r="AV250" s="2194"/>
      <c r="AW250" s="2194"/>
      <c r="AX250" s="2194"/>
      <c r="AY250" s="2194"/>
      <c r="AZ250" s="2194"/>
      <c r="BA250" s="2194"/>
      <c r="BB250" s="2194"/>
      <c r="BC250" s="2194"/>
      <c r="BD250" s="2194">
        <v>0</v>
      </c>
      <c r="BE250" s="2194"/>
    </row>
    <row r="251" spans="1:57" ht="18" customHeight="1">
      <c r="A251" s="2193" t="s">
        <v>1161</v>
      </c>
      <c r="B251" s="2193"/>
      <c r="C251" s="2193"/>
      <c r="D251" s="2193"/>
      <c r="E251" s="2194">
        <v>0</v>
      </c>
      <c r="F251" s="2194"/>
      <c r="G251" s="2194"/>
      <c r="H251" s="2194"/>
      <c r="I251" s="2194">
        <v>0</v>
      </c>
      <c r="J251" s="2194"/>
      <c r="K251" s="2194"/>
      <c r="L251" s="2194"/>
      <c r="M251" s="2194"/>
      <c r="N251" s="2194"/>
      <c r="O251" s="2194"/>
      <c r="P251" s="2194"/>
      <c r="Q251" s="2194"/>
      <c r="R251" s="2194">
        <v>0</v>
      </c>
      <c r="S251" s="2194"/>
      <c r="T251" s="2194"/>
      <c r="U251" s="2194"/>
      <c r="V251" s="2194"/>
      <c r="W251" s="2194"/>
      <c r="X251" s="2194"/>
      <c r="Y251" s="2194">
        <v>0</v>
      </c>
      <c r="Z251" s="2194"/>
      <c r="AA251" s="2194"/>
      <c r="AB251" s="2194"/>
      <c r="AC251" s="2194"/>
      <c r="AD251" s="2194">
        <v>0</v>
      </c>
      <c r="AE251" s="2194"/>
      <c r="AF251" s="2194"/>
      <c r="AG251" s="2194"/>
      <c r="AH251" s="2194"/>
      <c r="AI251" s="2194"/>
      <c r="AJ251" s="2194"/>
      <c r="AK251" s="2194"/>
      <c r="AL251" s="2194"/>
      <c r="AM251" s="2194">
        <v>0</v>
      </c>
      <c r="AN251" s="2194"/>
      <c r="AO251" s="2194"/>
      <c r="AP251" s="2194"/>
      <c r="AQ251" s="2194"/>
      <c r="AR251" s="2194"/>
      <c r="AS251" s="2194"/>
      <c r="AT251" s="2194">
        <v>0</v>
      </c>
      <c r="AU251" s="2194"/>
      <c r="AV251" s="2194"/>
      <c r="AW251" s="2194"/>
      <c r="AX251" s="2194"/>
      <c r="AY251" s="2194"/>
      <c r="AZ251" s="2194"/>
      <c r="BA251" s="2194"/>
      <c r="BB251" s="2194"/>
      <c r="BC251" s="2194"/>
      <c r="BD251" s="2194">
        <v>0</v>
      </c>
      <c r="BE251" s="2194"/>
    </row>
    <row r="252" spans="1:57" ht="18" customHeight="1">
      <c r="A252" s="2193" t="s">
        <v>1157</v>
      </c>
      <c r="B252" s="2193"/>
      <c r="C252" s="2193"/>
      <c r="D252" s="2193"/>
      <c r="E252" s="2194">
        <v>0</v>
      </c>
      <c r="F252" s="2194"/>
      <c r="G252" s="2194"/>
      <c r="H252" s="2194"/>
      <c r="I252" s="2194">
        <v>0</v>
      </c>
      <c r="J252" s="2194"/>
      <c r="K252" s="2194"/>
      <c r="L252" s="2194"/>
      <c r="M252" s="2194"/>
      <c r="N252" s="2194"/>
      <c r="O252" s="2194"/>
      <c r="P252" s="2194"/>
      <c r="Q252" s="2194"/>
      <c r="R252" s="2194">
        <v>0</v>
      </c>
      <c r="S252" s="2194"/>
      <c r="T252" s="2194"/>
      <c r="U252" s="2194"/>
      <c r="V252" s="2194"/>
      <c r="W252" s="2194"/>
      <c r="X252" s="2194"/>
      <c r="Y252" s="2194">
        <v>0</v>
      </c>
      <c r="Z252" s="2194"/>
      <c r="AA252" s="2194"/>
      <c r="AB252" s="2194"/>
      <c r="AC252" s="2194"/>
      <c r="AD252" s="2194">
        <v>0</v>
      </c>
      <c r="AE252" s="2194"/>
      <c r="AF252" s="2194"/>
      <c r="AG252" s="2194"/>
      <c r="AH252" s="2194"/>
      <c r="AI252" s="2194"/>
      <c r="AJ252" s="2194"/>
      <c r="AK252" s="2194"/>
      <c r="AL252" s="2194"/>
      <c r="AM252" s="2194">
        <v>0</v>
      </c>
      <c r="AN252" s="2194"/>
      <c r="AO252" s="2194"/>
      <c r="AP252" s="2194"/>
      <c r="AQ252" s="2194"/>
      <c r="AR252" s="2194"/>
      <c r="AS252" s="2194"/>
      <c r="AT252" s="2194">
        <v>0</v>
      </c>
      <c r="AU252" s="2194"/>
      <c r="AV252" s="2194"/>
      <c r="AW252" s="2194"/>
      <c r="AX252" s="2194"/>
      <c r="AY252" s="2194"/>
      <c r="AZ252" s="2194"/>
      <c r="BA252" s="2194"/>
      <c r="BB252" s="2194"/>
      <c r="BC252" s="2194"/>
      <c r="BD252" s="2194">
        <v>0</v>
      </c>
      <c r="BE252" s="2194"/>
    </row>
    <row r="253" spans="1:57" ht="18" customHeight="1">
      <c r="A253" s="2193" t="s">
        <v>1179</v>
      </c>
      <c r="B253" s="2193"/>
      <c r="C253" s="2193"/>
      <c r="D253" s="2193"/>
      <c r="E253" s="2194">
        <v>0</v>
      </c>
      <c r="F253" s="2194"/>
      <c r="G253" s="2194"/>
      <c r="H253" s="2194"/>
      <c r="I253" s="2194">
        <v>0</v>
      </c>
      <c r="J253" s="2194"/>
      <c r="K253" s="2194"/>
      <c r="L253" s="2194"/>
      <c r="M253" s="2194"/>
      <c r="N253" s="2194"/>
      <c r="O253" s="2194"/>
      <c r="P253" s="2194"/>
      <c r="Q253" s="2194"/>
      <c r="R253" s="2194">
        <v>0</v>
      </c>
      <c r="S253" s="2194"/>
      <c r="T253" s="2194"/>
      <c r="U253" s="2194"/>
      <c r="V253" s="2194"/>
      <c r="W253" s="2194"/>
      <c r="X253" s="2194"/>
      <c r="Y253" s="2194">
        <v>0</v>
      </c>
      <c r="Z253" s="2194"/>
      <c r="AA253" s="2194"/>
      <c r="AB253" s="2194"/>
      <c r="AC253" s="2194"/>
      <c r="AD253" s="2194">
        <v>0</v>
      </c>
      <c r="AE253" s="2194"/>
      <c r="AF253" s="2194"/>
      <c r="AG253" s="2194"/>
      <c r="AH253" s="2194"/>
      <c r="AI253" s="2194"/>
      <c r="AJ253" s="2194"/>
      <c r="AK253" s="2194"/>
      <c r="AL253" s="2194"/>
      <c r="AM253" s="2194">
        <v>0</v>
      </c>
      <c r="AN253" s="2194"/>
      <c r="AO253" s="2194"/>
      <c r="AP253" s="2194"/>
      <c r="AQ253" s="2194"/>
      <c r="AR253" s="2194"/>
      <c r="AS253" s="2194"/>
      <c r="AT253" s="2194">
        <v>0</v>
      </c>
      <c r="AU253" s="2194"/>
      <c r="AV253" s="2194"/>
      <c r="AW253" s="2194"/>
      <c r="AX253" s="2194"/>
      <c r="AY253" s="2194"/>
      <c r="AZ253" s="2194"/>
      <c r="BA253" s="2194"/>
      <c r="BB253" s="2194"/>
      <c r="BC253" s="2194"/>
      <c r="BD253" s="2194">
        <v>0</v>
      </c>
      <c r="BE253" s="2194"/>
    </row>
    <row r="254" spans="1:57" ht="18" customHeight="1">
      <c r="A254" s="2193" t="s">
        <v>1160</v>
      </c>
      <c r="B254" s="2193"/>
      <c r="C254" s="2193"/>
      <c r="D254" s="2193"/>
      <c r="E254" s="2194">
        <v>0</v>
      </c>
      <c r="F254" s="2194"/>
      <c r="G254" s="2194"/>
      <c r="H254" s="2194"/>
      <c r="I254" s="2194">
        <v>0</v>
      </c>
      <c r="J254" s="2194"/>
      <c r="K254" s="2194"/>
      <c r="L254" s="2194"/>
      <c r="M254" s="2194"/>
      <c r="N254" s="2194"/>
      <c r="O254" s="2194"/>
      <c r="P254" s="2194"/>
      <c r="Q254" s="2194"/>
      <c r="R254" s="2194">
        <v>0</v>
      </c>
      <c r="S254" s="2194"/>
      <c r="T254" s="2194"/>
      <c r="U254" s="2194"/>
      <c r="V254" s="2194"/>
      <c r="W254" s="2194"/>
      <c r="X254" s="2194"/>
      <c r="Y254" s="2194">
        <v>0</v>
      </c>
      <c r="Z254" s="2194"/>
      <c r="AA254" s="2194"/>
      <c r="AB254" s="2194"/>
      <c r="AC254" s="2194"/>
      <c r="AD254" s="2194">
        <v>0</v>
      </c>
      <c r="AE254" s="2194"/>
      <c r="AF254" s="2194"/>
      <c r="AG254" s="2194"/>
      <c r="AH254" s="2194"/>
      <c r="AI254" s="2194"/>
      <c r="AJ254" s="2194"/>
      <c r="AK254" s="2194"/>
      <c r="AL254" s="2194"/>
      <c r="AM254" s="2194">
        <v>0</v>
      </c>
      <c r="AN254" s="2194"/>
      <c r="AO254" s="2194"/>
      <c r="AP254" s="2194"/>
      <c r="AQ254" s="2194"/>
      <c r="AR254" s="2194"/>
      <c r="AS254" s="2194"/>
      <c r="AT254" s="2194">
        <v>0</v>
      </c>
      <c r="AU254" s="2194"/>
      <c r="AV254" s="2194"/>
      <c r="AW254" s="2194"/>
      <c r="AX254" s="2194"/>
      <c r="AY254" s="2194"/>
      <c r="AZ254" s="2194"/>
      <c r="BA254" s="2194"/>
      <c r="BB254" s="2194"/>
      <c r="BC254" s="2194"/>
      <c r="BD254" s="2194">
        <v>0</v>
      </c>
      <c r="BE254" s="2194"/>
    </row>
    <row r="255" spans="1:57" ht="18" customHeight="1">
      <c r="A255" s="2193" t="s">
        <v>557</v>
      </c>
      <c r="B255" s="2193"/>
      <c r="C255" s="2193"/>
      <c r="D255" s="2193"/>
      <c r="E255" s="2194">
        <v>0</v>
      </c>
      <c r="F255" s="2194"/>
      <c r="G255" s="2194"/>
      <c r="H255" s="2194"/>
      <c r="I255" s="2194">
        <v>0</v>
      </c>
      <c r="J255" s="2194"/>
      <c r="K255" s="2194"/>
      <c r="L255" s="2194"/>
      <c r="M255" s="2194"/>
      <c r="N255" s="2194"/>
      <c r="O255" s="2194"/>
      <c r="P255" s="2194"/>
      <c r="Q255" s="2194"/>
      <c r="R255" s="2194">
        <v>0</v>
      </c>
      <c r="S255" s="2194"/>
      <c r="T255" s="2194"/>
      <c r="U255" s="2194"/>
      <c r="V255" s="2194"/>
      <c r="W255" s="2194"/>
      <c r="X255" s="2194"/>
      <c r="Y255" s="2194">
        <v>0</v>
      </c>
      <c r="Z255" s="2194"/>
      <c r="AA255" s="2194"/>
      <c r="AB255" s="2194"/>
      <c r="AC255" s="2194"/>
      <c r="AD255" s="2194">
        <v>0</v>
      </c>
      <c r="AE255" s="2194"/>
      <c r="AF255" s="2194"/>
      <c r="AG255" s="2194"/>
      <c r="AH255" s="2194"/>
      <c r="AI255" s="2194"/>
      <c r="AJ255" s="2194"/>
      <c r="AK255" s="2194"/>
      <c r="AL255" s="2194"/>
      <c r="AM255" s="2194">
        <v>0</v>
      </c>
      <c r="AN255" s="2194"/>
      <c r="AO255" s="2194"/>
      <c r="AP255" s="2194"/>
      <c r="AQ255" s="2194"/>
      <c r="AR255" s="2194"/>
      <c r="AS255" s="2194"/>
      <c r="AT255" s="2194">
        <v>0</v>
      </c>
      <c r="AU255" s="2194"/>
      <c r="AV255" s="2194"/>
      <c r="AW255" s="2194"/>
      <c r="AX255" s="2194"/>
      <c r="AY255" s="2194"/>
      <c r="AZ255" s="2194"/>
      <c r="BA255" s="2194"/>
      <c r="BB255" s="2194"/>
      <c r="BC255" s="2194"/>
      <c r="BD255" s="2194">
        <v>0</v>
      </c>
      <c r="BE255" s="2194"/>
    </row>
    <row r="256" spans="1:57" ht="18" customHeight="1">
      <c r="A256" s="2205" t="s">
        <v>561</v>
      </c>
      <c r="B256" s="2205"/>
      <c r="C256" s="2205"/>
      <c r="D256" s="2205"/>
      <c r="E256" s="2204">
        <v>0</v>
      </c>
      <c r="F256" s="2204"/>
      <c r="G256" s="2204"/>
      <c r="H256" s="2204"/>
      <c r="I256" s="2204">
        <v>0</v>
      </c>
      <c r="J256" s="2204"/>
      <c r="K256" s="2204"/>
      <c r="L256" s="2204"/>
      <c r="M256" s="2204"/>
      <c r="N256" s="2204"/>
      <c r="O256" s="2204"/>
      <c r="P256" s="2204"/>
      <c r="Q256" s="2204"/>
      <c r="R256" s="2204">
        <v>0</v>
      </c>
      <c r="S256" s="2204"/>
      <c r="T256" s="2204"/>
      <c r="U256" s="2204"/>
      <c r="V256" s="2204"/>
      <c r="W256" s="2204"/>
      <c r="X256" s="2204"/>
      <c r="Y256" s="2204">
        <v>0</v>
      </c>
      <c r="Z256" s="2204"/>
      <c r="AA256" s="2204"/>
      <c r="AB256" s="2204"/>
      <c r="AC256" s="2204"/>
      <c r="AD256" s="2204">
        <v>0</v>
      </c>
      <c r="AE256" s="2204"/>
      <c r="AF256" s="2204"/>
      <c r="AG256" s="2204"/>
      <c r="AH256" s="2204"/>
      <c r="AI256" s="2204"/>
      <c r="AJ256" s="2204"/>
      <c r="AK256" s="2204"/>
      <c r="AL256" s="2204"/>
      <c r="AM256" s="2204">
        <v>0</v>
      </c>
      <c r="AN256" s="2204"/>
      <c r="AO256" s="2204"/>
      <c r="AP256" s="2204"/>
      <c r="AQ256" s="2204"/>
      <c r="AR256" s="2204"/>
      <c r="AS256" s="2204"/>
      <c r="AT256" s="2204">
        <v>0</v>
      </c>
      <c r="AU256" s="2204"/>
      <c r="AV256" s="2204"/>
      <c r="AW256" s="2204"/>
      <c r="AX256" s="2204"/>
      <c r="AY256" s="2204"/>
      <c r="AZ256" s="2204"/>
      <c r="BA256" s="2204"/>
      <c r="BB256" s="2204"/>
      <c r="BC256" s="2204"/>
      <c r="BD256" s="2204">
        <v>0</v>
      </c>
      <c r="BE256" s="2204"/>
    </row>
    <row r="257" spans="1:57" ht="18" customHeight="1">
      <c r="A257" s="2193" t="s">
        <v>1162</v>
      </c>
      <c r="B257" s="2193"/>
      <c r="C257" s="2193"/>
      <c r="D257" s="2193"/>
      <c r="E257" s="2194">
        <v>0</v>
      </c>
      <c r="F257" s="2194"/>
      <c r="G257" s="2194"/>
      <c r="H257" s="2194"/>
      <c r="I257" s="2194">
        <v>0</v>
      </c>
      <c r="J257" s="2194"/>
      <c r="K257" s="2194"/>
      <c r="L257" s="2194"/>
      <c r="M257" s="2194"/>
      <c r="N257" s="2194"/>
      <c r="O257" s="2194"/>
      <c r="P257" s="2194"/>
      <c r="Q257" s="2194"/>
      <c r="R257" s="2194">
        <v>0</v>
      </c>
      <c r="S257" s="2194"/>
      <c r="T257" s="2194"/>
      <c r="U257" s="2194"/>
      <c r="V257" s="2194"/>
      <c r="W257" s="2194"/>
      <c r="X257" s="2194"/>
      <c r="Y257" s="2194">
        <v>0</v>
      </c>
      <c r="Z257" s="2194"/>
      <c r="AA257" s="2194"/>
      <c r="AB257" s="2194"/>
      <c r="AC257" s="2194"/>
      <c r="AD257" s="2194">
        <v>0</v>
      </c>
      <c r="AE257" s="2194"/>
      <c r="AF257" s="2194"/>
      <c r="AG257" s="2194"/>
      <c r="AH257" s="2194"/>
      <c r="AI257" s="2194"/>
      <c r="AJ257" s="2194"/>
      <c r="AK257" s="2194"/>
      <c r="AL257" s="2194"/>
      <c r="AM257" s="2194">
        <v>0</v>
      </c>
      <c r="AN257" s="2194"/>
      <c r="AO257" s="2194"/>
      <c r="AP257" s="2194"/>
      <c r="AQ257" s="2194"/>
      <c r="AR257" s="2194"/>
      <c r="AS257" s="2194"/>
      <c r="AT257" s="2194">
        <v>0</v>
      </c>
      <c r="AU257" s="2194"/>
      <c r="AV257" s="2194"/>
      <c r="AW257" s="2194"/>
      <c r="AX257" s="2194"/>
      <c r="AY257" s="2194"/>
      <c r="AZ257" s="2194"/>
      <c r="BA257" s="2194"/>
      <c r="BB257" s="2194"/>
      <c r="BC257" s="2194"/>
      <c r="BD257" s="2194">
        <v>0</v>
      </c>
      <c r="BE257" s="2194"/>
    </row>
    <row r="258" spans="1:57" ht="18" customHeight="1">
      <c r="A258" s="2195" t="s">
        <v>1163</v>
      </c>
      <c r="B258" s="2195"/>
      <c r="C258" s="2195"/>
      <c r="D258" s="2195"/>
      <c r="E258" s="2196">
        <v>0</v>
      </c>
      <c r="F258" s="2196"/>
      <c r="G258" s="2196"/>
      <c r="H258" s="2196"/>
      <c r="I258" s="2196">
        <v>0</v>
      </c>
      <c r="J258" s="2196"/>
      <c r="K258" s="2196"/>
      <c r="L258" s="2196"/>
      <c r="M258" s="2196"/>
      <c r="N258" s="2196"/>
      <c r="O258" s="2196"/>
      <c r="P258" s="2196"/>
      <c r="Q258" s="2196"/>
      <c r="R258" s="2196">
        <v>0</v>
      </c>
      <c r="S258" s="2196"/>
      <c r="T258" s="2196"/>
      <c r="U258" s="2196"/>
      <c r="V258" s="2196"/>
      <c r="W258" s="2196"/>
      <c r="X258" s="2196"/>
      <c r="Y258" s="2196">
        <v>0</v>
      </c>
      <c r="Z258" s="2196"/>
      <c r="AA258" s="2196"/>
      <c r="AB258" s="2196"/>
      <c r="AC258" s="2196"/>
      <c r="AD258" s="2196">
        <v>0</v>
      </c>
      <c r="AE258" s="2196"/>
      <c r="AF258" s="2196"/>
      <c r="AG258" s="2196"/>
      <c r="AH258" s="2196"/>
      <c r="AI258" s="2196"/>
      <c r="AJ258" s="2196"/>
      <c r="AK258" s="2196"/>
      <c r="AL258" s="2196"/>
      <c r="AM258" s="2196">
        <v>0</v>
      </c>
      <c r="AN258" s="2196"/>
      <c r="AO258" s="2196"/>
      <c r="AP258" s="2196"/>
      <c r="AQ258" s="2196"/>
      <c r="AR258" s="2196"/>
      <c r="AS258" s="2196"/>
      <c r="AT258" s="2196">
        <v>0</v>
      </c>
      <c r="AU258" s="2196"/>
      <c r="AV258" s="2196"/>
      <c r="AW258" s="2196"/>
      <c r="AX258" s="2196"/>
      <c r="AY258" s="2196"/>
      <c r="AZ258" s="2196"/>
      <c r="BA258" s="2196"/>
      <c r="BB258" s="2196"/>
      <c r="BC258" s="2196"/>
      <c r="BD258" s="2196">
        <v>0</v>
      </c>
      <c r="BE258" s="2196"/>
    </row>
    <row r="259" spans="1:57" ht="18" customHeight="1">
      <c r="A259" s="314"/>
      <c r="B259" s="314"/>
      <c r="C259" s="314"/>
      <c r="D259" s="314"/>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4"/>
      <c r="AB259" s="314"/>
      <c r="AC259" s="314"/>
      <c r="AD259" s="314"/>
      <c r="AE259" s="314"/>
      <c r="AF259" s="314"/>
      <c r="AG259" s="314"/>
      <c r="AH259" s="314"/>
      <c r="AI259" s="314"/>
      <c r="AJ259" s="314"/>
      <c r="AK259" s="314"/>
      <c r="AL259" s="314"/>
      <c r="AM259" s="314"/>
      <c r="AN259" s="314"/>
      <c r="AO259" s="314"/>
      <c r="AP259" s="314"/>
      <c r="AQ259" s="314"/>
      <c r="AR259" s="314"/>
      <c r="AS259" s="314"/>
      <c r="AT259" s="314"/>
      <c r="AU259" s="314"/>
      <c r="AV259" s="314"/>
      <c r="AW259" s="314"/>
      <c r="AX259" s="314"/>
      <c r="AY259" s="314"/>
      <c r="AZ259" s="314"/>
      <c r="BA259" s="314"/>
      <c r="BB259" s="314"/>
      <c r="BC259" s="314"/>
      <c r="BD259" s="314"/>
      <c r="BE259" s="314"/>
    </row>
    <row r="260" spans="1:57" ht="18" customHeight="1">
      <c r="A260" s="2186" t="s">
        <v>1180</v>
      </c>
      <c r="B260" s="2186"/>
      <c r="C260" s="2186"/>
      <c r="D260" s="2186"/>
      <c r="E260" s="2186"/>
      <c r="F260" s="2186"/>
      <c r="G260" s="2186"/>
      <c r="H260" s="2186"/>
      <c r="I260" s="2186"/>
      <c r="J260" s="2186"/>
      <c r="K260" s="2186"/>
      <c r="L260" s="2186"/>
      <c r="M260" s="2186"/>
      <c r="N260" s="2186"/>
      <c r="O260" s="2186"/>
      <c r="P260" s="2186"/>
      <c r="Q260" s="2186"/>
      <c r="R260" s="2186"/>
      <c r="S260" s="2186"/>
      <c r="T260" s="2186"/>
      <c r="U260" s="2186"/>
      <c r="V260" s="2186"/>
      <c r="W260" s="2186"/>
      <c r="X260" s="2186"/>
      <c r="Y260" s="2186"/>
      <c r="Z260" s="2186"/>
      <c r="AA260" s="2186"/>
      <c r="AB260" s="2186"/>
      <c r="AC260" s="2186"/>
      <c r="AD260" s="2186"/>
      <c r="AE260" s="2186"/>
      <c r="AF260" s="2186"/>
      <c r="AG260" s="2186"/>
      <c r="AH260" s="2186"/>
      <c r="AI260" s="2186"/>
      <c r="AJ260" s="2186"/>
      <c r="AK260" s="2186"/>
      <c r="AL260" s="2186"/>
      <c r="AM260" s="2186"/>
      <c r="AN260" s="2186"/>
      <c r="AO260" s="2186"/>
      <c r="AP260" s="2186"/>
      <c r="AQ260" s="2186"/>
      <c r="AR260" s="2186"/>
      <c r="AS260" s="2186"/>
      <c r="AT260" s="2186"/>
      <c r="AU260" s="2186"/>
      <c r="AV260" s="2186"/>
      <c r="AW260" s="2186"/>
      <c r="AX260" s="2186"/>
      <c r="AY260" s="2186"/>
      <c r="AZ260" s="2186"/>
      <c r="BA260" s="2186"/>
      <c r="BB260" s="2186"/>
      <c r="BC260" s="2186"/>
      <c r="BD260" s="2186"/>
      <c r="BE260" s="2186"/>
    </row>
    <row r="261" spans="1:57" ht="18" customHeight="1">
      <c r="A261" s="2186" t="s">
        <v>1181</v>
      </c>
      <c r="B261" s="2186"/>
      <c r="C261" s="2186"/>
      <c r="D261" s="2186"/>
      <c r="E261" s="2186"/>
      <c r="F261" s="2186"/>
      <c r="G261" s="2186"/>
      <c r="H261" s="2186"/>
      <c r="I261" s="2186"/>
      <c r="J261" s="2186"/>
      <c r="K261" s="2186"/>
      <c r="L261" s="2186"/>
      <c r="M261" s="2186"/>
      <c r="N261" s="2186"/>
      <c r="O261" s="2186"/>
      <c r="P261" s="2186"/>
      <c r="Q261" s="2186"/>
      <c r="R261" s="2186"/>
      <c r="S261" s="2186"/>
      <c r="T261" s="2186"/>
      <c r="U261" s="2186"/>
      <c r="V261" s="2186"/>
      <c r="W261" s="2186"/>
      <c r="X261" s="2186"/>
      <c r="Y261" s="2186"/>
      <c r="Z261" s="2186"/>
      <c r="AA261" s="2186"/>
      <c r="AB261" s="2186"/>
      <c r="AC261" s="2186"/>
      <c r="AD261" s="2186"/>
      <c r="AE261" s="2186"/>
      <c r="AF261" s="2186"/>
      <c r="AG261" s="2186"/>
      <c r="AH261" s="2186"/>
      <c r="AI261" s="2186"/>
      <c r="AJ261" s="2186"/>
      <c r="AK261" s="2186"/>
      <c r="AL261" s="2186"/>
      <c r="AM261" s="2186"/>
      <c r="AN261" s="2186"/>
      <c r="AO261" s="2186"/>
      <c r="AP261" s="2186"/>
      <c r="AQ261" s="2186"/>
      <c r="AR261" s="2186"/>
      <c r="AS261" s="2186"/>
      <c r="AT261" s="2186"/>
      <c r="AU261" s="2186"/>
      <c r="AV261" s="2186"/>
      <c r="AW261" s="2186"/>
      <c r="AX261" s="2186"/>
      <c r="AY261" s="2186"/>
      <c r="AZ261" s="2186"/>
      <c r="BA261" s="2186"/>
      <c r="BB261" s="2186"/>
      <c r="BC261" s="2186"/>
      <c r="BD261" s="2186"/>
      <c r="BE261" s="2186"/>
    </row>
    <row r="262" spans="1:57" ht="18" customHeight="1">
      <c r="A262" s="2186" t="s">
        <v>1182</v>
      </c>
      <c r="B262" s="2186"/>
      <c r="C262" s="2186"/>
      <c r="D262" s="2186"/>
      <c r="E262" s="2186"/>
      <c r="F262" s="2186"/>
      <c r="G262" s="2186"/>
      <c r="H262" s="2186"/>
      <c r="I262" s="2186"/>
      <c r="J262" s="2186"/>
      <c r="K262" s="2186"/>
      <c r="L262" s="2186"/>
      <c r="M262" s="2186"/>
      <c r="N262" s="2186"/>
      <c r="O262" s="2186"/>
      <c r="P262" s="2186"/>
      <c r="Q262" s="2186"/>
      <c r="R262" s="2186"/>
      <c r="S262" s="2186"/>
      <c r="T262" s="2186"/>
      <c r="U262" s="2186"/>
      <c r="V262" s="2186"/>
      <c r="W262" s="2186"/>
      <c r="X262" s="2186"/>
      <c r="Y262" s="2186"/>
      <c r="Z262" s="2186"/>
      <c r="AA262" s="2186"/>
      <c r="AB262" s="2186"/>
      <c r="AC262" s="2186"/>
      <c r="AD262" s="2186"/>
      <c r="AE262" s="2186"/>
      <c r="AF262" s="2186"/>
      <c r="AG262" s="2186"/>
      <c r="AH262" s="2186"/>
      <c r="AI262" s="2186"/>
      <c r="AJ262" s="2186"/>
      <c r="AK262" s="2186"/>
      <c r="AL262" s="2186"/>
      <c r="AM262" s="2186"/>
      <c r="AN262" s="2186"/>
      <c r="AO262" s="2186"/>
      <c r="AP262" s="2186"/>
      <c r="AQ262" s="2186"/>
      <c r="AR262" s="2186"/>
      <c r="AS262" s="2186"/>
      <c r="AT262" s="2186"/>
      <c r="AU262" s="2186"/>
      <c r="AV262" s="2186"/>
      <c r="AW262" s="2186"/>
      <c r="AX262" s="2186"/>
      <c r="AY262" s="2186"/>
      <c r="AZ262" s="2186"/>
      <c r="BA262" s="2186"/>
      <c r="BB262" s="2186"/>
      <c r="BC262" s="2186"/>
      <c r="BD262" s="2186"/>
      <c r="BE262" s="2186"/>
    </row>
    <row r="264" spans="1:57" ht="18" customHeight="1">
      <c r="A264" s="2206" t="s">
        <v>1183</v>
      </c>
      <c r="B264" s="2206"/>
      <c r="C264" s="2206"/>
      <c r="D264" s="2206"/>
      <c r="E264" s="2206"/>
      <c r="F264" s="2206"/>
      <c r="G264" s="2206"/>
      <c r="H264" s="2206"/>
      <c r="I264" s="2206"/>
      <c r="J264" s="2206"/>
      <c r="K264" s="2206"/>
      <c r="L264" s="2206"/>
      <c r="M264" s="2206"/>
      <c r="N264" s="2206"/>
      <c r="O264" s="2206"/>
      <c r="P264" s="2206"/>
      <c r="Q264" s="2206"/>
      <c r="R264" s="2206"/>
      <c r="S264" s="2206"/>
      <c r="T264" s="2206"/>
      <c r="U264" s="2206"/>
      <c r="V264" s="2206"/>
      <c r="W264" s="2206"/>
      <c r="X264" s="2206"/>
      <c r="Y264" s="2206"/>
      <c r="Z264" s="2206"/>
      <c r="AA264" s="2206"/>
      <c r="AB264" s="2206"/>
      <c r="AC264" s="2206"/>
      <c r="AD264" s="2206"/>
      <c r="AE264" s="2206"/>
      <c r="AF264" s="2206"/>
      <c r="AG264" s="2206"/>
      <c r="AH264" s="2206"/>
      <c r="AI264" s="2206"/>
      <c r="AJ264" s="2206"/>
      <c r="AK264" s="2206"/>
      <c r="AL264" s="2206"/>
      <c r="AM264" s="2206"/>
      <c r="AN264" s="2206"/>
      <c r="AO264" s="2206"/>
      <c r="AP264" s="2206"/>
      <c r="AQ264" s="2206"/>
      <c r="AR264" s="2206"/>
      <c r="AS264" s="2206"/>
      <c r="AT264" s="2206"/>
      <c r="AU264" s="2206"/>
      <c r="AV264" s="2206"/>
      <c r="AW264" s="2206"/>
      <c r="AX264" s="2206"/>
      <c r="AY264" s="2206"/>
      <c r="AZ264" s="2206"/>
      <c r="BA264" s="2206"/>
      <c r="BB264" s="2206"/>
      <c r="BC264" s="2206"/>
      <c r="BD264" s="2206"/>
      <c r="BE264" s="2206"/>
    </row>
    <row r="265" spans="1:57" ht="18" customHeight="1">
      <c r="A265" s="313"/>
      <c r="B265" s="313"/>
      <c r="C265" s="313"/>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13"/>
      <c r="AC265" s="313"/>
      <c r="AD265" s="313"/>
      <c r="AE265" s="313"/>
      <c r="AF265" s="313"/>
      <c r="AG265" s="313"/>
      <c r="AH265" s="313"/>
      <c r="AI265" s="313"/>
      <c r="AJ265" s="313"/>
      <c r="AK265" s="313"/>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row>
    <row r="266" spans="1:57" ht="18" customHeight="1">
      <c r="A266" s="2197" t="s">
        <v>553</v>
      </c>
      <c r="B266" s="2197"/>
      <c r="C266" s="2197"/>
      <c r="D266" s="2197"/>
      <c r="E266" s="2197"/>
      <c r="F266" s="2197"/>
      <c r="G266" s="2197" t="s">
        <v>1149</v>
      </c>
      <c r="H266" s="2197"/>
      <c r="I266" s="2197"/>
      <c r="J266" s="2197"/>
      <c r="K266" s="2197"/>
      <c r="L266" s="2197" t="s">
        <v>1150</v>
      </c>
      <c r="M266" s="2197"/>
      <c r="N266" s="2197"/>
      <c r="O266" s="2197"/>
      <c r="P266" s="2197"/>
      <c r="Q266" s="2197"/>
      <c r="R266" s="2197"/>
      <c r="S266" s="2197"/>
      <c r="T266" s="2207" t="s">
        <v>1184</v>
      </c>
      <c r="U266" s="2207"/>
      <c r="V266" s="2207"/>
      <c r="W266" s="2207"/>
      <c r="X266" s="2207"/>
      <c r="Y266" s="2207"/>
      <c r="Z266" s="2207"/>
      <c r="AA266" s="2207"/>
      <c r="AB266" s="2207"/>
      <c r="AC266" s="2197" t="s">
        <v>1152</v>
      </c>
      <c r="AD266" s="2197"/>
      <c r="AE266" s="2197"/>
      <c r="AF266" s="2197"/>
      <c r="AG266" s="2197"/>
      <c r="AH266" s="2197"/>
      <c r="AI266" s="2197"/>
      <c r="AJ266" s="2197"/>
      <c r="AK266" s="2197" t="s">
        <v>1154</v>
      </c>
      <c r="AL266" s="2197"/>
      <c r="AM266" s="2197"/>
      <c r="AN266" s="2197"/>
      <c r="AO266" s="2197"/>
      <c r="AP266" s="2197"/>
      <c r="AQ266" s="2197"/>
      <c r="AR266" s="2197"/>
      <c r="AS266" s="2197" t="s">
        <v>1185</v>
      </c>
      <c r="AT266" s="2197"/>
      <c r="AU266" s="2197"/>
      <c r="AV266" s="2197"/>
      <c r="AW266" s="2197"/>
      <c r="AX266" s="2197"/>
      <c r="AY266" s="2197"/>
      <c r="AZ266" s="2197"/>
      <c r="BA266" s="2197"/>
      <c r="BB266" s="2197"/>
      <c r="BC266" s="2197" t="s">
        <v>128</v>
      </c>
      <c r="BD266" s="2197"/>
      <c r="BE266" s="2197"/>
    </row>
    <row r="267" spans="1:57" ht="18" customHeight="1">
      <c r="A267" s="2205" t="s">
        <v>559</v>
      </c>
      <c r="B267" s="2205"/>
      <c r="C267" s="2205"/>
      <c r="D267" s="2205"/>
      <c r="E267" s="2205"/>
      <c r="F267" s="2205"/>
      <c r="G267" s="2204">
        <v>0</v>
      </c>
      <c r="H267" s="2204"/>
      <c r="I267" s="2204"/>
      <c r="J267" s="2204"/>
      <c r="K267" s="2204"/>
      <c r="L267" s="2204">
        <v>0</v>
      </c>
      <c r="M267" s="2204"/>
      <c r="N267" s="2204"/>
      <c r="O267" s="2204"/>
      <c r="P267" s="2204"/>
      <c r="Q267" s="2204"/>
      <c r="R267" s="2204"/>
      <c r="S267" s="2204"/>
      <c r="T267" s="2204">
        <v>0</v>
      </c>
      <c r="U267" s="2204"/>
      <c r="V267" s="2204"/>
      <c r="W267" s="2204"/>
      <c r="X267" s="2204"/>
      <c r="Y267" s="2204"/>
      <c r="Z267" s="2204"/>
      <c r="AA267" s="2204"/>
      <c r="AB267" s="2204"/>
      <c r="AC267" s="2204">
        <v>0</v>
      </c>
      <c r="AD267" s="2204"/>
      <c r="AE267" s="2204"/>
      <c r="AF267" s="2204"/>
      <c r="AG267" s="2204"/>
      <c r="AH267" s="2204"/>
      <c r="AI267" s="2204"/>
      <c r="AJ267" s="2204"/>
      <c r="AK267" s="2204">
        <v>0</v>
      </c>
      <c r="AL267" s="2204"/>
      <c r="AM267" s="2204"/>
      <c r="AN267" s="2204"/>
      <c r="AO267" s="2204"/>
      <c r="AP267" s="2204"/>
      <c r="AQ267" s="2204"/>
      <c r="AR267" s="2204"/>
      <c r="AS267" s="2204">
        <v>0</v>
      </c>
      <c r="AT267" s="2204"/>
      <c r="AU267" s="2204"/>
      <c r="AV267" s="2204"/>
      <c r="AW267" s="2204"/>
      <c r="AX267" s="2204"/>
      <c r="AY267" s="2204"/>
      <c r="AZ267" s="2204"/>
      <c r="BA267" s="2204"/>
      <c r="BB267" s="2204"/>
      <c r="BC267" s="2204">
        <v>0</v>
      </c>
      <c r="BD267" s="2204"/>
      <c r="BE267" s="2204"/>
    </row>
    <row r="268" spans="1:57" ht="18" customHeight="1">
      <c r="A268" s="2193" t="s">
        <v>554</v>
      </c>
      <c r="B268" s="2193"/>
      <c r="C268" s="2193"/>
      <c r="D268" s="2193"/>
      <c r="E268" s="2193"/>
      <c r="F268" s="2193"/>
      <c r="G268" s="2194">
        <v>0</v>
      </c>
      <c r="H268" s="2194"/>
      <c r="I268" s="2194"/>
      <c r="J268" s="2194"/>
      <c r="K268" s="2194"/>
      <c r="L268" s="2194">
        <v>0</v>
      </c>
      <c r="M268" s="2194"/>
      <c r="N268" s="2194"/>
      <c r="O268" s="2194"/>
      <c r="P268" s="2194"/>
      <c r="Q268" s="2194"/>
      <c r="R268" s="2194"/>
      <c r="S268" s="2194"/>
      <c r="T268" s="2194">
        <v>0</v>
      </c>
      <c r="U268" s="2194"/>
      <c r="V268" s="2194"/>
      <c r="W268" s="2194"/>
      <c r="X268" s="2194"/>
      <c r="Y268" s="2194"/>
      <c r="Z268" s="2194"/>
      <c r="AA268" s="2194"/>
      <c r="AB268" s="2194"/>
      <c r="AC268" s="2194">
        <v>0</v>
      </c>
      <c r="AD268" s="2194"/>
      <c r="AE268" s="2194"/>
      <c r="AF268" s="2194"/>
      <c r="AG268" s="2194"/>
      <c r="AH268" s="2194"/>
      <c r="AI268" s="2194"/>
      <c r="AJ268" s="2194"/>
      <c r="AK268" s="2194">
        <v>0</v>
      </c>
      <c r="AL268" s="2194"/>
      <c r="AM268" s="2194"/>
      <c r="AN268" s="2194"/>
      <c r="AO268" s="2194"/>
      <c r="AP268" s="2194"/>
      <c r="AQ268" s="2194"/>
      <c r="AR268" s="2194"/>
      <c r="AS268" s="2194">
        <v>0</v>
      </c>
      <c r="AT268" s="2194"/>
      <c r="AU268" s="2194"/>
      <c r="AV268" s="2194"/>
      <c r="AW268" s="2194"/>
      <c r="AX268" s="2194"/>
      <c r="AY268" s="2194"/>
      <c r="AZ268" s="2194"/>
      <c r="BA268" s="2194"/>
      <c r="BB268" s="2194"/>
      <c r="BC268" s="2194">
        <v>0</v>
      </c>
      <c r="BD268" s="2194"/>
      <c r="BE268" s="2194"/>
    </row>
    <row r="269" spans="1:57" ht="18" customHeight="1">
      <c r="A269" s="2193" t="s">
        <v>1186</v>
      </c>
      <c r="B269" s="2193"/>
      <c r="C269" s="2193"/>
      <c r="D269" s="2193"/>
      <c r="E269" s="2193"/>
      <c r="F269" s="2193"/>
      <c r="G269" s="2194">
        <v>0</v>
      </c>
      <c r="H269" s="2194"/>
      <c r="I269" s="2194"/>
      <c r="J269" s="2194"/>
      <c r="K269" s="2194"/>
      <c r="L269" s="2194">
        <v>0</v>
      </c>
      <c r="M269" s="2194"/>
      <c r="N269" s="2194"/>
      <c r="O269" s="2194"/>
      <c r="P269" s="2194"/>
      <c r="Q269" s="2194"/>
      <c r="R269" s="2194"/>
      <c r="S269" s="2194"/>
      <c r="T269" s="2194">
        <v>0</v>
      </c>
      <c r="U269" s="2194"/>
      <c r="V269" s="2194"/>
      <c r="W269" s="2194"/>
      <c r="X269" s="2194"/>
      <c r="Y269" s="2194"/>
      <c r="Z269" s="2194"/>
      <c r="AA269" s="2194"/>
      <c r="AB269" s="2194"/>
      <c r="AC269" s="2194">
        <v>0</v>
      </c>
      <c r="AD269" s="2194"/>
      <c r="AE269" s="2194"/>
      <c r="AF269" s="2194"/>
      <c r="AG269" s="2194"/>
      <c r="AH269" s="2194"/>
      <c r="AI269" s="2194"/>
      <c r="AJ269" s="2194"/>
      <c r="AK269" s="2194">
        <v>0</v>
      </c>
      <c r="AL269" s="2194"/>
      <c r="AM269" s="2194"/>
      <c r="AN269" s="2194"/>
      <c r="AO269" s="2194"/>
      <c r="AP269" s="2194"/>
      <c r="AQ269" s="2194"/>
      <c r="AR269" s="2194"/>
      <c r="AS269" s="2194">
        <v>0</v>
      </c>
      <c r="AT269" s="2194"/>
      <c r="AU269" s="2194"/>
      <c r="AV269" s="2194"/>
      <c r="AW269" s="2194"/>
      <c r="AX269" s="2194"/>
      <c r="AY269" s="2194"/>
      <c r="AZ269" s="2194"/>
      <c r="BA269" s="2194"/>
      <c r="BB269" s="2194"/>
      <c r="BC269" s="2194">
        <v>0</v>
      </c>
      <c r="BD269" s="2194"/>
      <c r="BE269" s="2194"/>
    </row>
    <row r="270" spans="1:57" ht="18" customHeight="1">
      <c r="A270" s="2193" t="s">
        <v>1187</v>
      </c>
      <c r="B270" s="2193"/>
      <c r="C270" s="2193"/>
      <c r="D270" s="2193"/>
      <c r="E270" s="2193"/>
      <c r="F270" s="2193"/>
      <c r="G270" s="2194">
        <v>0</v>
      </c>
      <c r="H270" s="2194"/>
      <c r="I270" s="2194"/>
      <c r="J270" s="2194"/>
      <c r="K270" s="2194"/>
      <c r="L270" s="2194">
        <v>0</v>
      </c>
      <c r="M270" s="2194"/>
      <c r="N270" s="2194"/>
      <c r="O270" s="2194"/>
      <c r="P270" s="2194"/>
      <c r="Q270" s="2194"/>
      <c r="R270" s="2194"/>
      <c r="S270" s="2194"/>
      <c r="T270" s="2194">
        <v>0</v>
      </c>
      <c r="U270" s="2194"/>
      <c r="V270" s="2194"/>
      <c r="W270" s="2194"/>
      <c r="X270" s="2194"/>
      <c r="Y270" s="2194"/>
      <c r="Z270" s="2194"/>
      <c r="AA270" s="2194"/>
      <c r="AB270" s="2194"/>
      <c r="AC270" s="2194">
        <v>0</v>
      </c>
      <c r="AD270" s="2194"/>
      <c r="AE270" s="2194"/>
      <c r="AF270" s="2194"/>
      <c r="AG270" s="2194"/>
      <c r="AH270" s="2194"/>
      <c r="AI270" s="2194"/>
      <c r="AJ270" s="2194"/>
      <c r="AK270" s="2194">
        <v>0</v>
      </c>
      <c r="AL270" s="2194"/>
      <c r="AM270" s="2194"/>
      <c r="AN270" s="2194"/>
      <c r="AO270" s="2194"/>
      <c r="AP270" s="2194"/>
      <c r="AQ270" s="2194"/>
      <c r="AR270" s="2194"/>
      <c r="AS270" s="2194">
        <v>0</v>
      </c>
      <c r="AT270" s="2194"/>
      <c r="AU270" s="2194"/>
      <c r="AV270" s="2194"/>
      <c r="AW270" s="2194"/>
      <c r="AX270" s="2194"/>
      <c r="AY270" s="2194"/>
      <c r="AZ270" s="2194"/>
      <c r="BA270" s="2194"/>
      <c r="BB270" s="2194"/>
      <c r="BC270" s="2194">
        <v>0</v>
      </c>
      <c r="BD270" s="2194"/>
      <c r="BE270" s="2194"/>
    </row>
    <row r="271" spans="1:57" ht="18" customHeight="1">
      <c r="A271" s="2193" t="s">
        <v>1157</v>
      </c>
      <c r="B271" s="2193"/>
      <c r="C271" s="2193"/>
      <c r="D271" s="2193"/>
      <c r="E271" s="2193"/>
      <c r="F271" s="2193"/>
      <c r="G271" s="2194">
        <v>0</v>
      </c>
      <c r="H271" s="2194"/>
      <c r="I271" s="2194"/>
      <c r="J271" s="2194"/>
      <c r="K271" s="2194"/>
      <c r="L271" s="2194">
        <v>0</v>
      </c>
      <c r="M271" s="2194"/>
      <c r="N271" s="2194"/>
      <c r="O271" s="2194"/>
      <c r="P271" s="2194"/>
      <c r="Q271" s="2194"/>
      <c r="R271" s="2194"/>
      <c r="S271" s="2194"/>
      <c r="T271" s="2194">
        <v>0</v>
      </c>
      <c r="U271" s="2194"/>
      <c r="V271" s="2194"/>
      <c r="W271" s="2194"/>
      <c r="X271" s="2194"/>
      <c r="Y271" s="2194"/>
      <c r="Z271" s="2194"/>
      <c r="AA271" s="2194"/>
      <c r="AB271" s="2194"/>
      <c r="AC271" s="2194">
        <v>0</v>
      </c>
      <c r="AD271" s="2194"/>
      <c r="AE271" s="2194"/>
      <c r="AF271" s="2194"/>
      <c r="AG271" s="2194"/>
      <c r="AH271" s="2194"/>
      <c r="AI271" s="2194"/>
      <c r="AJ271" s="2194"/>
      <c r="AK271" s="2194">
        <v>0</v>
      </c>
      <c r="AL271" s="2194"/>
      <c r="AM271" s="2194"/>
      <c r="AN271" s="2194"/>
      <c r="AO271" s="2194"/>
      <c r="AP271" s="2194"/>
      <c r="AQ271" s="2194"/>
      <c r="AR271" s="2194"/>
      <c r="AS271" s="2194">
        <v>0</v>
      </c>
      <c r="AT271" s="2194"/>
      <c r="AU271" s="2194"/>
      <c r="AV271" s="2194"/>
      <c r="AW271" s="2194"/>
      <c r="AX271" s="2194"/>
      <c r="AY271" s="2194"/>
      <c r="AZ271" s="2194"/>
      <c r="BA271" s="2194"/>
      <c r="BB271" s="2194"/>
      <c r="BC271" s="2194">
        <v>0</v>
      </c>
      <c r="BD271" s="2194"/>
      <c r="BE271" s="2194"/>
    </row>
    <row r="272" spans="1:57" ht="18" customHeight="1">
      <c r="A272" s="2193" t="s">
        <v>1188</v>
      </c>
      <c r="B272" s="2193"/>
      <c r="C272" s="2193"/>
      <c r="D272" s="2193"/>
      <c r="E272" s="2193"/>
      <c r="F272" s="2193"/>
      <c r="G272" s="2194">
        <v>0</v>
      </c>
      <c r="H272" s="2194"/>
      <c r="I272" s="2194"/>
      <c r="J272" s="2194"/>
      <c r="K272" s="2194"/>
      <c r="L272" s="2194">
        <v>0</v>
      </c>
      <c r="M272" s="2194"/>
      <c r="N272" s="2194"/>
      <c r="O272" s="2194"/>
      <c r="P272" s="2194"/>
      <c r="Q272" s="2194"/>
      <c r="R272" s="2194"/>
      <c r="S272" s="2194"/>
      <c r="T272" s="2194">
        <v>0</v>
      </c>
      <c r="U272" s="2194"/>
      <c r="V272" s="2194"/>
      <c r="W272" s="2194"/>
      <c r="X272" s="2194"/>
      <c r="Y272" s="2194"/>
      <c r="Z272" s="2194"/>
      <c r="AA272" s="2194"/>
      <c r="AB272" s="2194"/>
      <c r="AC272" s="2194">
        <v>0</v>
      </c>
      <c r="AD272" s="2194"/>
      <c r="AE272" s="2194"/>
      <c r="AF272" s="2194"/>
      <c r="AG272" s="2194"/>
      <c r="AH272" s="2194"/>
      <c r="AI272" s="2194"/>
      <c r="AJ272" s="2194"/>
      <c r="AK272" s="2194">
        <v>0</v>
      </c>
      <c r="AL272" s="2194"/>
      <c r="AM272" s="2194"/>
      <c r="AN272" s="2194"/>
      <c r="AO272" s="2194"/>
      <c r="AP272" s="2194"/>
      <c r="AQ272" s="2194"/>
      <c r="AR272" s="2194"/>
      <c r="AS272" s="2194">
        <v>0</v>
      </c>
      <c r="AT272" s="2194"/>
      <c r="AU272" s="2194"/>
      <c r="AV272" s="2194"/>
      <c r="AW272" s="2194"/>
      <c r="AX272" s="2194"/>
      <c r="AY272" s="2194"/>
      <c r="AZ272" s="2194"/>
      <c r="BA272" s="2194"/>
      <c r="BB272" s="2194"/>
      <c r="BC272" s="2194">
        <v>0</v>
      </c>
      <c r="BD272" s="2194"/>
      <c r="BE272" s="2194"/>
    </row>
    <row r="273" spans="1:57" ht="18" customHeight="1">
      <c r="A273" s="2193" t="s">
        <v>1160</v>
      </c>
      <c r="B273" s="2193"/>
      <c r="C273" s="2193"/>
      <c r="D273" s="2193"/>
      <c r="E273" s="2193"/>
      <c r="F273" s="2193"/>
      <c r="G273" s="2194">
        <v>0</v>
      </c>
      <c r="H273" s="2194"/>
      <c r="I273" s="2194"/>
      <c r="J273" s="2194"/>
      <c r="K273" s="2194"/>
      <c r="L273" s="2194">
        <v>0</v>
      </c>
      <c r="M273" s="2194"/>
      <c r="N273" s="2194"/>
      <c r="O273" s="2194"/>
      <c r="P273" s="2194"/>
      <c r="Q273" s="2194"/>
      <c r="R273" s="2194"/>
      <c r="S273" s="2194"/>
      <c r="T273" s="2194">
        <v>0</v>
      </c>
      <c r="U273" s="2194"/>
      <c r="V273" s="2194"/>
      <c r="W273" s="2194"/>
      <c r="X273" s="2194"/>
      <c r="Y273" s="2194"/>
      <c r="Z273" s="2194"/>
      <c r="AA273" s="2194"/>
      <c r="AB273" s="2194"/>
      <c r="AC273" s="2194">
        <v>0</v>
      </c>
      <c r="AD273" s="2194"/>
      <c r="AE273" s="2194"/>
      <c r="AF273" s="2194"/>
      <c r="AG273" s="2194"/>
      <c r="AH273" s="2194"/>
      <c r="AI273" s="2194"/>
      <c r="AJ273" s="2194"/>
      <c r="AK273" s="2194">
        <v>0</v>
      </c>
      <c r="AL273" s="2194"/>
      <c r="AM273" s="2194"/>
      <c r="AN273" s="2194"/>
      <c r="AO273" s="2194"/>
      <c r="AP273" s="2194"/>
      <c r="AQ273" s="2194"/>
      <c r="AR273" s="2194"/>
      <c r="AS273" s="2194">
        <v>0</v>
      </c>
      <c r="AT273" s="2194"/>
      <c r="AU273" s="2194"/>
      <c r="AV273" s="2194"/>
      <c r="AW273" s="2194"/>
      <c r="AX273" s="2194"/>
      <c r="AY273" s="2194"/>
      <c r="AZ273" s="2194"/>
      <c r="BA273" s="2194"/>
      <c r="BB273" s="2194"/>
      <c r="BC273" s="2194">
        <v>0</v>
      </c>
      <c r="BD273" s="2194"/>
      <c r="BE273" s="2194"/>
    </row>
    <row r="274" spans="1:57" ht="18" customHeight="1">
      <c r="A274" s="2193" t="s">
        <v>557</v>
      </c>
      <c r="B274" s="2193"/>
      <c r="C274" s="2193"/>
      <c r="D274" s="2193"/>
      <c r="E274" s="2193"/>
      <c r="F274" s="2193"/>
      <c r="G274" s="2194">
        <v>0</v>
      </c>
      <c r="H274" s="2194"/>
      <c r="I274" s="2194"/>
      <c r="J274" s="2194"/>
      <c r="K274" s="2194"/>
      <c r="L274" s="2194">
        <v>0</v>
      </c>
      <c r="M274" s="2194"/>
      <c r="N274" s="2194"/>
      <c r="O274" s="2194"/>
      <c r="P274" s="2194"/>
      <c r="Q274" s="2194"/>
      <c r="R274" s="2194"/>
      <c r="S274" s="2194"/>
      <c r="T274" s="2194">
        <v>0</v>
      </c>
      <c r="U274" s="2194"/>
      <c r="V274" s="2194"/>
      <c r="W274" s="2194"/>
      <c r="X274" s="2194"/>
      <c r="Y274" s="2194"/>
      <c r="Z274" s="2194"/>
      <c r="AA274" s="2194"/>
      <c r="AB274" s="2194"/>
      <c r="AC274" s="2194">
        <v>0</v>
      </c>
      <c r="AD274" s="2194"/>
      <c r="AE274" s="2194"/>
      <c r="AF274" s="2194"/>
      <c r="AG274" s="2194"/>
      <c r="AH274" s="2194"/>
      <c r="AI274" s="2194"/>
      <c r="AJ274" s="2194"/>
      <c r="AK274" s="2194">
        <v>0</v>
      </c>
      <c r="AL274" s="2194"/>
      <c r="AM274" s="2194"/>
      <c r="AN274" s="2194"/>
      <c r="AO274" s="2194"/>
      <c r="AP274" s="2194"/>
      <c r="AQ274" s="2194"/>
      <c r="AR274" s="2194"/>
      <c r="AS274" s="2194">
        <v>0</v>
      </c>
      <c r="AT274" s="2194"/>
      <c r="AU274" s="2194"/>
      <c r="AV274" s="2194"/>
      <c r="AW274" s="2194"/>
      <c r="AX274" s="2194"/>
      <c r="AY274" s="2194"/>
      <c r="AZ274" s="2194"/>
      <c r="BA274" s="2194"/>
      <c r="BB274" s="2194"/>
      <c r="BC274" s="2194">
        <v>0</v>
      </c>
      <c r="BD274" s="2194"/>
      <c r="BE274" s="2194"/>
    </row>
    <row r="275" spans="1:57" ht="18" customHeight="1">
      <c r="A275" s="2205" t="s">
        <v>560</v>
      </c>
      <c r="B275" s="2205"/>
      <c r="C275" s="2205"/>
      <c r="D275" s="2205"/>
      <c r="E275" s="2205"/>
      <c r="F275" s="2205"/>
      <c r="G275" s="2204">
        <v>0</v>
      </c>
      <c r="H275" s="2204"/>
      <c r="I275" s="2204"/>
      <c r="J275" s="2204"/>
      <c r="K275" s="2204"/>
      <c r="L275" s="2204">
        <v>0</v>
      </c>
      <c r="M275" s="2204"/>
      <c r="N275" s="2204"/>
      <c r="O275" s="2204"/>
      <c r="P275" s="2204"/>
      <c r="Q275" s="2204"/>
      <c r="R275" s="2204"/>
      <c r="S275" s="2204"/>
      <c r="T275" s="2204">
        <v>0</v>
      </c>
      <c r="U275" s="2204"/>
      <c r="V275" s="2204"/>
      <c r="W275" s="2204"/>
      <c r="X275" s="2204"/>
      <c r="Y275" s="2204"/>
      <c r="Z275" s="2204"/>
      <c r="AA275" s="2204"/>
      <c r="AB275" s="2204"/>
      <c r="AC275" s="2204">
        <v>0</v>
      </c>
      <c r="AD275" s="2204"/>
      <c r="AE275" s="2204"/>
      <c r="AF275" s="2204"/>
      <c r="AG275" s="2204"/>
      <c r="AH275" s="2204"/>
      <c r="AI275" s="2204"/>
      <c r="AJ275" s="2204"/>
      <c r="AK275" s="2204">
        <v>0</v>
      </c>
      <c r="AL275" s="2204"/>
      <c r="AM275" s="2204"/>
      <c r="AN275" s="2204"/>
      <c r="AO275" s="2204"/>
      <c r="AP275" s="2204"/>
      <c r="AQ275" s="2204"/>
      <c r="AR275" s="2204"/>
      <c r="AS275" s="2204">
        <v>0</v>
      </c>
      <c r="AT275" s="2204"/>
      <c r="AU275" s="2204"/>
      <c r="AV275" s="2204"/>
      <c r="AW275" s="2204"/>
      <c r="AX275" s="2204"/>
      <c r="AY275" s="2204"/>
      <c r="AZ275" s="2204"/>
      <c r="BA275" s="2204"/>
      <c r="BB275" s="2204"/>
      <c r="BC275" s="2204">
        <v>0</v>
      </c>
      <c r="BD275" s="2204"/>
      <c r="BE275" s="2204"/>
    </row>
    <row r="276" spans="1:57" ht="18" customHeight="1">
      <c r="A276" s="2193" t="s">
        <v>554</v>
      </c>
      <c r="B276" s="2193"/>
      <c r="C276" s="2193"/>
      <c r="D276" s="2193"/>
      <c r="E276" s="2193"/>
      <c r="F276" s="2193"/>
      <c r="G276" s="2194">
        <v>0</v>
      </c>
      <c r="H276" s="2194"/>
      <c r="I276" s="2194"/>
      <c r="J276" s="2194"/>
      <c r="K276" s="2194"/>
      <c r="L276" s="2194">
        <v>0</v>
      </c>
      <c r="M276" s="2194"/>
      <c r="N276" s="2194"/>
      <c r="O276" s="2194"/>
      <c r="P276" s="2194"/>
      <c r="Q276" s="2194"/>
      <c r="R276" s="2194"/>
      <c r="S276" s="2194"/>
      <c r="T276" s="2194">
        <v>0</v>
      </c>
      <c r="U276" s="2194"/>
      <c r="V276" s="2194"/>
      <c r="W276" s="2194"/>
      <c r="X276" s="2194"/>
      <c r="Y276" s="2194"/>
      <c r="Z276" s="2194"/>
      <c r="AA276" s="2194"/>
      <c r="AB276" s="2194"/>
      <c r="AC276" s="2194">
        <v>0</v>
      </c>
      <c r="AD276" s="2194"/>
      <c r="AE276" s="2194"/>
      <c r="AF276" s="2194"/>
      <c r="AG276" s="2194"/>
      <c r="AH276" s="2194"/>
      <c r="AI276" s="2194"/>
      <c r="AJ276" s="2194"/>
      <c r="AK276" s="2194">
        <v>0</v>
      </c>
      <c r="AL276" s="2194"/>
      <c r="AM276" s="2194"/>
      <c r="AN276" s="2194"/>
      <c r="AO276" s="2194"/>
      <c r="AP276" s="2194"/>
      <c r="AQ276" s="2194"/>
      <c r="AR276" s="2194"/>
      <c r="AS276" s="2194">
        <v>0</v>
      </c>
      <c r="AT276" s="2194"/>
      <c r="AU276" s="2194"/>
      <c r="AV276" s="2194"/>
      <c r="AW276" s="2194"/>
      <c r="AX276" s="2194"/>
      <c r="AY276" s="2194"/>
      <c r="AZ276" s="2194"/>
      <c r="BA276" s="2194"/>
      <c r="BB276" s="2194"/>
      <c r="BC276" s="2194">
        <v>0</v>
      </c>
      <c r="BD276" s="2194"/>
      <c r="BE276" s="2194"/>
    </row>
    <row r="277" spans="1:57" ht="18" customHeight="1">
      <c r="A277" s="2193" t="s">
        <v>1161</v>
      </c>
      <c r="B277" s="2193"/>
      <c r="C277" s="2193"/>
      <c r="D277" s="2193"/>
      <c r="E277" s="2193"/>
      <c r="F277" s="2193"/>
      <c r="G277" s="2194">
        <v>0</v>
      </c>
      <c r="H277" s="2194"/>
      <c r="I277" s="2194"/>
      <c r="J277" s="2194"/>
      <c r="K277" s="2194"/>
      <c r="L277" s="2194">
        <v>0</v>
      </c>
      <c r="M277" s="2194"/>
      <c r="N277" s="2194"/>
      <c r="O277" s="2194"/>
      <c r="P277" s="2194"/>
      <c r="Q277" s="2194"/>
      <c r="R277" s="2194"/>
      <c r="S277" s="2194"/>
      <c r="T277" s="2194">
        <v>0</v>
      </c>
      <c r="U277" s="2194"/>
      <c r="V277" s="2194"/>
      <c r="W277" s="2194"/>
      <c r="X277" s="2194"/>
      <c r="Y277" s="2194"/>
      <c r="Z277" s="2194"/>
      <c r="AA277" s="2194"/>
      <c r="AB277" s="2194"/>
      <c r="AC277" s="2194">
        <v>0</v>
      </c>
      <c r="AD277" s="2194"/>
      <c r="AE277" s="2194"/>
      <c r="AF277" s="2194"/>
      <c r="AG277" s="2194"/>
      <c r="AH277" s="2194"/>
      <c r="AI277" s="2194"/>
      <c r="AJ277" s="2194"/>
      <c r="AK277" s="2194">
        <v>0</v>
      </c>
      <c r="AL277" s="2194"/>
      <c r="AM277" s="2194"/>
      <c r="AN277" s="2194"/>
      <c r="AO277" s="2194"/>
      <c r="AP277" s="2194"/>
      <c r="AQ277" s="2194"/>
      <c r="AR277" s="2194"/>
      <c r="AS277" s="2194">
        <v>0</v>
      </c>
      <c r="AT277" s="2194"/>
      <c r="AU277" s="2194"/>
      <c r="AV277" s="2194"/>
      <c r="AW277" s="2194"/>
      <c r="AX277" s="2194"/>
      <c r="AY277" s="2194"/>
      <c r="AZ277" s="2194"/>
      <c r="BA277" s="2194"/>
      <c r="BB277" s="2194"/>
      <c r="BC277" s="2194">
        <v>0</v>
      </c>
      <c r="BD277" s="2194"/>
      <c r="BE277" s="2194"/>
    </row>
    <row r="278" spans="1:57" ht="18" customHeight="1">
      <c r="A278" s="315"/>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row>
    <row r="279" spans="1:57" ht="18" customHeight="1">
      <c r="A279" s="2193" t="s">
        <v>1187</v>
      </c>
      <c r="B279" s="2193"/>
      <c r="C279" s="2193"/>
      <c r="D279" s="2193"/>
      <c r="E279" s="2193"/>
      <c r="F279" s="2193"/>
      <c r="G279" s="2194">
        <v>0</v>
      </c>
      <c r="H279" s="2194"/>
      <c r="I279" s="2194"/>
      <c r="J279" s="2194"/>
      <c r="K279" s="2194"/>
      <c r="L279" s="2194">
        <v>0</v>
      </c>
      <c r="M279" s="2194"/>
      <c r="N279" s="2194"/>
      <c r="O279" s="2194"/>
      <c r="P279" s="2194"/>
      <c r="Q279" s="2194"/>
      <c r="R279" s="2194"/>
      <c r="S279" s="2194"/>
      <c r="T279" s="2194">
        <v>0</v>
      </c>
      <c r="U279" s="2194"/>
      <c r="V279" s="2194"/>
      <c r="W279" s="2194"/>
      <c r="X279" s="2194"/>
      <c r="Y279" s="2194"/>
      <c r="Z279" s="2194"/>
      <c r="AA279" s="2194"/>
      <c r="AB279" s="2194"/>
      <c r="AC279" s="2194">
        <v>0</v>
      </c>
      <c r="AD279" s="2194"/>
      <c r="AE279" s="2194"/>
      <c r="AF279" s="2194"/>
      <c r="AG279" s="2194"/>
      <c r="AH279" s="2194"/>
      <c r="AI279" s="2194"/>
      <c r="AJ279" s="2194"/>
      <c r="AK279" s="2194">
        <v>0</v>
      </c>
      <c r="AL279" s="2194"/>
      <c r="AM279" s="2194"/>
      <c r="AN279" s="2194"/>
      <c r="AO279" s="2194"/>
      <c r="AP279" s="2194"/>
      <c r="AQ279" s="2194"/>
      <c r="AR279" s="2194"/>
      <c r="AS279" s="2194">
        <v>0</v>
      </c>
      <c r="AT279" s="2194"/>
      <c r="AU279" s="2194"/>
      <c r="AV279" s="2194"/>
      <c r="AW279" s="2194"/>
      <c r="AX279" s="2194"/>
      <c r="AY279" s="2194"/>
      <c r="AZ279" s="2194"/>
      <c r="BA279" s="2194"/>
      <c r="BB279" s="2194"/>
      <c r="BC279" s="2194">
        <v>0</v>
      </c>
      <c r="BD279" s="2194"/>
      <c r="BE279" s="2194"/>
    </row>
    <row r="280" spans="1:57" ht="18" customHeight="1">
      <c r="A280" s="2193" t="s">
        <v>1157</v>
      </c>
      <c r="B280" s="2193"/>
      <c r="C280" s="2193"/>
      <c r="D280" s="2193"/>
      <c r="E280" s="2193"/>
      <c r="F280" s="2193"/>
      <c r="G280" s="2194">
        <v>0</v>
      </c>
      <c r="H280" s="2194"/>
      <c r="I280" s="2194"/>
      <c r="J280" s="2194"/>
      <c r="K280" s="2194"/>
      <c r="L280" s="2194">
        <v>0</v>
      </c>
      <c r="M280" s="2194"/>
      <c r="N280" s="2194"/>
      <c r="O280" s="2194"/>
      <c r="P280" s="2194"/>
      <c r="Q280" s="2194"/>
      <c r="R280" s="2194"/>
      <c r="S280" s="2194"/>
      <c r="T280" s="2194">
        <v>0</v>
      </c>
      <c r="U280" s="2194"/>
      <c r="V280" s="2194"/>
      <c r="W280" s="2194"/>
      <c r="X280" s="2194"/>
      <c r="Y280" s="2194"/>
      <c r="Z280" s="2194"/>
      <c r="AA280" s="2194"/>
      <c r="AB280" s="2194"/>
      <c r="AC280" s="2194">
        <v>0</v>
      </c>
      <c r="AD280" s="2194"/>
      <c r="AE280" s="2194"/>
      <c r="AF280" s="2194"/>
      <c r="AG280" s="2194"/>
      <c r="AH280" s="2194"/>
      <c r="AI280" s="2194"/>
      <c r="AJ280" s="2194"/>
      <c r="AK280" s="2194">
        <v>0</v>
      </c>
      <c r="AL280" s="2194"/>
      <c r="AM280" s="2194"/>
      <c r="AN280" s="2194"/>
      <c r="AO280" s="2194"/>
      <c r="AP280" s="2194"/>
      <c r="AQ280" s="2194"/>
      <c r="AR280" s="2194"/>
      <c r="AS280" s="2194">
        <v>0</v>
      </c>
      <c r="AT280" s="2194"/>
      <c r="AU280" s="2194"/>
      <c r="AV280" s="2194"/>
      <c r="AW280" s="2194"/>
      <c r="AX280" s="2194"/>
      <c r="AY280" s="2194"/>
      <c r="AZ280" s="2194"/>
      <c r="BA280" s="2194"/>
      <c r="BB280" s="2194"/>
      <c r="BC280" s="2194">
        <v>0</v>
      </c>
      <c r="BD280" s="2194"/>
      <c r="BE280" s="2194"/>
    </row>
    <row r="281" spans="1:57" ht="18" customHeight="1">
      <c r="A281" s="2193" t="s">
        <v>1188</v>
      </c>
      <c r="B281" s="2193"/>
      <c r="C281" s="2193"/>
      <c r="D281" s="2193"/>
      <c r="E281" s="2193"/>
      <c r="F281" s="2193"/>
      <c r="G281" s="2194">
        <v>0</v>
      </c>
      <c r="H281" s="2194"/>
      <c r="I281" s="2194"/>
      <c r="J281" s="2194"/>
      <c r="K281" s="2194"/>
      <c r="L281" s="2194">
        <v>0</v>
      </c>
      <c r="M281" s="2194"/>
      <c r="N281" s="2194"/>
      <c r="O281" s="2194"/>
      <c r="P281" s="2194"/>
      <c r="Q281" s="2194"/>
      <c r="R281" s="2194"/>
      <c r="S281" s="2194"/>
      <c r="T281" s="2194">
        <v>0</v>
      </c>
      <c r="U281" s="2194"/>
      <c r="V281" s="2194"/>
      <c r="W281" s="2194"/>
      <c r="X281" s="2194"/>
      <c r="Y281" s="2194"/>
      <c r="Z281" s="2194"/>
      <c r="AA281" s="2194"/>
      <c r="AB281" s="2194"/>
      <c r="AC281" s="2194">
        <v>0</v>
      </c>
      <c r="AD281" s="2194"/>
      <c r="AE281" s="2194"/>
      <c r="AF281" s="2194"/>
      <c r="AG281" s="2194"/>
      <c r="AH281" s="2194"/>
      <c r="AI281" s="2194"/>
      <c r="AJ281" s="2194"/>
      <c r="AK281" s="2194">
        <v>0</v>
      </c>
      <c r="AL281" s="2194"/>
      <c r="AM281" s="2194"/>
      <c r="AN281" s="2194"/>
      <c r="AO281" s="2194"/>
      <c r="AP281" s="2194"/>
      <c r="AQ281" s="2194"/>
      <c r="AR281" s="2194"/>
      <c r="AS281" s="2194">
        <v>0</v>
      </c>
      <c r="AT281" s="2194"/>
      <c r="AU281" s="2194"/>
      <c r="AV281" s="2194"/>
      <c r="AW281" s="2194"/>
      <c r="AX281" s="2194"/>
      <c r="AY281" s="2194"/>
      <c r="AZ281" s="2194"/>
      <c r="BA281" s="2194"/>
      <c r="BB281" s="2194"/>
      <c r="BC281" s="2194">
        <v>0</v>
      </c>
      <c r="BD281" s="2194"/>
      <c r="BE281" s="2194"/>
    </row>
    <row r="282" spans="1:57" ht="18" customHeight="1">
      <c r="A282" s="2193" t="s">
        <v>1160</v>
      </c>
      <c r="B282" s="2193"/>
      <c r="C282" s="2193"/>
      <c r="D282" s="2193"/>
      <c r="E282" s="2193"/>
      <c r="F282" s="2193"/>
      <c r="G282" s="2194">
        <v>0</v>
      </c>
      <c r="H282" s="2194"/>
      <c r="I282" s="2194"/>
      <c r="J282" s="2194"/>
      <c r="K282" s="2194"/>
      <c r="L282" s="2194">
        <v>0</v>
      </c>
      <c r="M282" s="2194"/>
      <c r="N282" s="2194"/>
      <c r="O282" s="2194"/>
      <c r="P282" s="2194"/>
      <c r="Q282" s="2194"/>
      <c r="R282" s="2194"/>
      <c r="S282" s="2194"/>
      <c r="T282" s="2194">
        <v>0</v>
      </c>
      <c r="U282" s="2194"/>
      <c r="V282" s="2194"/>
      <c r="W282" s="2194"/>
      <c r="X282" s="2194"/>
      <c r="Y282" s="2194"/>
      <c r="Z282" s="2194"/>
      <c r="AA282" s="2194"/>
      <c r="AB282" s="2194"/>
      <c r="AC282" s="2194">
        <v>0</v>
      </c>
      <c r="AD282" s="2194"/>
      <c r="AE282" s="2194"/>
      <c r="AF282" s="2194"/>
      <c r="AG282" s="2194"/>
      <c r="AH282" s="2194"/>
      <c r="AI282" s="2194"/>
      <c r="AJ282" s="2194"/>
      <c r="AK282" s="2194">
        <v>0</v>
      </c>
      <c r="AL282" s="2194"/>
      <c r="AM282" s="2194"/>
      <c r="AN282" s="2194"/>
      <c r="AO282" s="2194"/>
      <c r="AP282" s="2194"/>
      <c r="AQ282" s="2194"/>
      <c r="AR282" s="2194"/>
      <c r="AS282" s="2194">
        <v>0</v>
      </c>
      <c r="AT282" s="2194"/>
      <c r="AU282" s="2194"/>
      <c r="AV282" s="2194"/>
      <c r="AW282" s="2194"/>
      <c r="AX282" s="2194"/>
      <c r="AY282" s="2194"/>
      <c r="AZ282" s="2194"/>
      <c r="BA282" s="2194"/>
      <c r="BB282" s="2194"/>
      <c r="BC282" s="2194">
        <v>0</v>
      </c>
      <c r="BD282" s="2194"/>
      <c r="BE282" s="2194"/>
    </row>
    <row r="283" spans="1:57" ht="18" customHeight="1">
      <c r="A283" s="2193" t="s">
        <v>557</v>
      </c>
      <c r="B283" s="2193"/>
      <c r="C283" s="2193"/>
      <c r="D283" s="2193"/>
      <c r="E283" s="2193"/>
      <c r="F283" s="2193"/>
      <c r="G283" s="2194">
        <v>0</v>
      </c>
      <c r="H283" s="2194"/>
      <c r="I283" s="2194"/>
      <c r="J283" s="2194"/>
      <c r="K283" s="2194"/>
      <c r="L283" s="2194">
        <v>0</v>
      </c>
      <c r="M283" s="2194"/>
      <c r="N283" s="2194"/>
      <c r="O283" s="2194"/>
      <c r="P283" s="2194"/>
      <c r="Q283" s="2194"/>
      <c r="R283" s="2194"/>
      <c r="S283" s="2194"/>
      <c r="T283" s="2194">
        <v>0</v>
      </c>
      <c r="U283" s="2194"/>
      <c r="V283" s="2194"/>
      <c r="W283" s="2194"/>
      <c r="X283" s="2194"/>
      <c r="Y283" s="2194"/>
      <c r="Z283" s="2194"/>
      <c r="AA283" s="2194"/>
      <c r="AB283" s="2194"/>
      <c r="AC283" s="2194">
        <v>0</v>
      </c>
      <c r="AD283" s="2194"/>
      <c r="AE283" s="2194"/>
      <c r="AF283" s="2194"/>
      <c r="AG283" s="2194"/>
      <c r="AH283" s="2194"/>
      <c r="AI283" s="2194"/>
      <c r="AJ283" s="2194"/>
      <c r="AK283" s="2194">
        <v>0</v>
      </c>
      <c r="AL283" s="2194"/>
      <c r="AM283" s="2194"/>
      <c r="AN283" s="2194"/>
      <c r="AO283" s="2194"/>
      <c r="AP283" s="2194"/>
      <c r="AQ283" s="2194"/>
      <c r="AR283" s="2194"/>
      <c r="AS283" s="2194">
        <v>0</v>
      </c>
      <c r="AT283" s="2194"/>
      <c r="AU283" s="2194"/>
      <c r="AV283" s="2194"/>
      <c r="AW283" s="2194"/>
      <c r="AX283" s="2194"/>
      <c r="AY283" s="2194"/>
      <c r="AZ283" s="2194"/>
      <c r="BA283" s="2194"/>
      <c r="BB283" s="2194"/>
      <c r="BC283" s="2194">
        <v>0</v>
      </c>
      <c r="BD283" s="2194"/>
      <c r="BE283" s="2194"/>
    </row>
    <row r="284" spans="1:57" ht="18" customHeight="1">
      <c r="A284" s="2205" t="s">
        <v>561</v>
      </c>
      <c r="B284" s="2205"/>
      <c r="C284" s="2205"/>
      <c r="D284" s="2205"/>
      <c r="E284" s="2205"/>
      <c r="F284" s="2205"/>
      <c r="G284" s="2204">
        <v>0</v>
      </c>
      <c r="H284" s="2204"/>
      <c r="I284" s="2204"/>
      <c r="J284" s="2204"/>
      <c r="K284" s="2204"/>
      <c r="L284" s="2204">
        <v>0</v>
      </c>
      <c r="M284" s="2204"/>
      <c r="N284" s="2204"/>
      <c r="O284" s="2204"/>
      <c r="P284" s="2204"/>
      <c r="Q284" s="2204"/>
      <c r="R284" s="2204"/>
      <c r="S284" s="2204"/>
      <c r="T284" s="2204">
        <v>0</v>
      </c>
      <c r="U284" s="2204"/>
      <c r="V284" s="2204"/>
      <c r="W284" s="2204"/>
      <c r="X284" s="2204"/>
      <c r="Y284" s="2204"/>
      <c r="Z284" s="2204"/>
      <c r="AA284" s="2204"/>
      <c r="AB284" s="2204"/>
      <c r="AC284" s="2204">
        <v>0</v>
      </c>
      <c r="AD284" s="2204"/>
      <c r="AE284" s="2204"/>
      <c r="AF284" s="2204"/>
      <c r="AG284" s="2204"/>
      <c r="AH284" s="2204"/>
      <c r="AI284" s="2204"/>
      <c r="AJ284" s="2204"/>
      <c r="AK284" s="2204">
        <v>0</v>
      </c>
      <c r="AL284" s="2204"/>
      <c r="AM284" s="2204"/>
      <c r="AN284" s="2204"/>
      <c r="AO284" s="2204"/>
      <c r="AP284" s="2204"/>
      <c r="AQ284" s="2204"/>
      <c r="AR284" s="2204"/>
      <c r="AS284" s="2204">
        <v>0</v>
      </c>
      <c r="AT284" s="2204"/>
      <c r="AU284" s="2204"/>
      <c r="AV284" s="2204"/>
      <c r="AW284" s="2204"/>
      <c r="AX284" s="2204"/>
      <c r="AY284" s="2204"/>
      <c r="AZ284" s="2204"/>
      <c r="BA284" s="2204"/>
      <c r="BB284" s="2204"/>
      <c r="BC284" s="2204">
        <v>0</v>
      </c>
      <c r="BD284" s="2204"/>
      <c r="BE284" s="2204"/>
    </row>
    <row r="285" spans="1:57" ht="18" customHeight="1">
      <c r="A285" s="2193" t="s">
        <v>1162</v>
      </c>
      <c r="B285" s="2193"/>
      <c r="C285" s="2193"/>
      <c r="D285" s="2193"/>
      <c r="E285" s="2193"/>
      <c r="F285" s="2193"/>
      <c r="G285" s="2194">
        <v>0</v>
      </c>
      <c r="H285" s="2194"/>
      <c r="I285" s="2194"/>
      <c r="J285" s="2194"/>
      <c r="K285" s="2194"/>
      <c r="L285" s="2194">
        <v>0</v>
      </c>
      <c r="M285" s="2194"/>
      <c r="N285" s="2194"/>
      <c r="O285" s="2194"/>
      <c r="P285" s="2194"/>
      <c r="Q285" s="2194"/>
      <c r="R285" s="2194"/>
      <c r="S285" s="2194"/>
      <c r="T285" s="2194">
        <v>0</v>
      </c>
      <c r="U285" s="2194"/>
      <c r="V285" s="2194"/>
      <c r="W285" s="2194"/>
      <c r="X285" s="2194"/>
      <c r="Y285" s="2194"/>
      <c r="Z285" s="2194"/>
      <c r="AA285" s="2194"/>
      <c r="AB285" s="2194"/>
      <c r="AC285" s="2194">
        <v>0</v>
      </c>
      <c r="AD285" s="2194"/>
      <c r="AE285" s="2194"/>
      <c r="AF285" s="2194"/>
      <c r="AG285" s="2194"/>
      <c r="AH285" s="2194"/>
      <c r="AI285" s="2194"/>
      <c r="AJ285" s="2194"/>
      <c r="AK285" s="2194">
        <v>0</v>
      </c>
      <c r="AL285" s="2194"/>
      <c r="AM285" s="2194"/>
      <c r="AN285" s="2194"/>
      <c r="AO285" s="2194"/>
      <c r="AP285" s="2194"/>
      <c r="AQ285" s="2194"/>
      <c r="AR285" s="2194"/>
      <c r="AS285" s="2194">
        <v>0</v>
      </c>
      <c r="AT285" s="2194"/>
      <c r="AU285" s="2194"/>
      <c r="AV285" s="2194"/>
      <c r="AW285" s="2194"/>
      <c r="AX285" s="2194"/>
      <c r="AY285" s="2194"/>
      <c r="AZ285" s="2194"/>
      <c r="BA285" s="2194"/>
      <c r="BB285" s="2194"/>
      <c r="BC285" s="2194">
        <v>0</v>
      </c>
      <c r="BD285" s="2194"/>
      <c r="BE285" s="2194"/>
    </row>
    <row r="286" spans="1:57" ht="18" customHeight="1">
      <c r="A286" s="2195" t="s">
        <v>1163</v>
      </c>
      <c r="B286" s="2195"/>
      <c r="C286" s="2195"/>
      <c r="D286" s="2195"/>
      <c r="E286" s="2195"/>
      <c r="F286" s="2195"/>
      <c r="G286" s="2196">
        <v>0</v>
      </c>
      <c r="H286" s="2196"/>
      <c r="I286" s="2196"/>
      <c r="J286" s="2196"/>
      <c r="K286" s="2196"/>
      <c r="L286" s="2196">
        <v>0</v>
      </c>
      <c r="M286" s="2196"/>
      <c r="N286" s="2196"/>
      <c r="O286" s="2196"/>
      <c r="P286" s="2196"/>
      <c r="Q286" s="2196"/>
      <c r="R286" s="2196"/>
      <c r="S286" s="2196"/>
      <c r="T286" s="2196">
        <v>0</v>
      </c>
      <c r="U286" s="2196"/>
      <c r="V286" s="2196"/>
      <c r="W286" s="2196"/>
      <c r="X286" s="2196"/>
      <c r="Y286" s="2196"/>
      <c r="Z286" s="2196"/>
      <c r="AA286" s="2196"/>
      <c r="AB286" s="2196"/>
      <c r="AC286" s="2196">
        <v>0</v>
      </c>
      <c r="AD286" s="2196"/>
      <c r="AE286" s="2196"/>
      <c r="AF286" s="2196"/>
      <c r="AG286" s="2196"/>
      <c r="AH286" s="2196"/>
      <c r="AI286" s="2196"/>
      <c r="AJ286" s="2196"/>
      <c r="AK286" s="2196">
        <v>0</v>
      </c>
      <c r="AL286" s="2196"/>
      <c r="AM286" s="2196"/>
      <c r="AN286" s="2196"/>
      <c r="AO286" s="2196"/>
      <c r="AP286" s="2196"/>
      <c r="AQ286" s="2196"/>
      <c r="AR286" s="2196"/>
      <c r="AS286" s="2196">
        <v>0</v>
      </c>
      <c r="AT286" s="2196"/>
      <c r="AU286" s="2196"/>
      <c r="AV286" s="2196"/>
      <c r="AW286" s="2196"/>
      <c r="AX286" s="2196"/>
      <c r="AY286" s="2196"/>
      <c r="AZ286" s="2196"/>
      <c r="BA286" s="2196"/>
      <c r="BB286" s="2196"/>
      <c r="BC286" s="2196">
        <v>0</v>
      </c>
      <c r="BD286" s="2196"/>
      <c r="BE286" s="2196"/>
    </row>
    <row r="287" spans="1:57" ht="18" customHeight="1">
      <c r="A287" s="314"/>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314"/>
      <c r="AE287" s="314"/>
      <c r="AF287" s="314"/>
      <c r="AG287" s="314"/>
      <c r="AH287" s="314"/>
      <c r="AI287" s="314"/>
      <c r="AJ287" s="314"/>
      <c r="AK287" s="314"/>
      <c r="AL287" s="314"/>
      <c r="AM287" s="314"/>
      <c r="AN287" s="314"/>
      <c r="AO287" s="314"/>
      <c r="AP287" s="314"/>
      <c r="AQ287" s="314"/>
      <c r="AR287" s="314"/>
      <c r="AS287" s="314"/>
      <c r="AT287" s="314"/>
      <c r="AU287" s="314"/>
      <c r="AV287" s="314"/>
      <c r="AW287" s="314"/>
      <c r="AX287" s="314"/>
      <c r="AY287" s="314"/>
      <c r="AZ287" s="314"/>
      <c r="BA287" s="314"/>
      <c r="BB287" s="314"/>
      <c r="BC287" s="314"/>
      <c r="BD287" s="314"/>
      <c r="BE287" s="314"/>
    </row>
    <row r="288" spans="1:57" ht="18" customHeight="1">
      <c r="A288" s="2186" t="s">
        <v>1189</v>
      </c>
      <c r="B288" s="2186"/>
      <c r="C288" s="2186"/>
      <c r="D288" s="2186"/>
      <c r="E288" s="2186"/>
      <c r="F288" s="2186"/>
      <c r="G288" s="2186"/>
      <c r="H288" s="2186"/>
      <c r="I288" s="2186"/>
      <c r="J288" s="2186"/>
      <c r="K288" s="2186"/>
      <c r="L288" s="2186"/>
      <c r="M288" s="2186"/>
      <c r="N288" s="2186"/>
      <c r="O288" s="2186"/>
      <c r="P288" s="2186"/>
      <c r="Q288" s="2186"/>
      <c r="R288" s="2186"/>
      <c r="S288" s="2186"/>
      <c r="T288" s="2186"/>
      <c r="U288" s="2186"/>
      <c r="V288" s="2186"/>
      <c r="W288" s="2186"/>
      <c r="X288" s="2186"/>
      <c r="Y288" s="2186"/>
      <c r="Z288" s="2186"/>
      <c r="AA288" s="2186"/>
      <c r="AB288" s="2186"/>
      <c r="AC288" s="2186"/>
      <c r="AD288" s="2186"/>
      <c r="AE288" s="2186"/>
      <c r="AF288" s="2186"/>
      <c r="AG288" s="2186"/>
      <c r="AH288" s="2186"/>
      <c r="AI288" s="2186"/>
      <c r="AJ288" s="2186"/>
      <c r="AK288" s="2186"/>
      <c r="AL288" s="2186"/>
      <c r="AM288" s="2186"/>
      <c r="AN288" s="2186"/>
      <c r="AO288" s="2186"/>
      <c r="AP288" s="2186"/>
      <c r="AQ288" s="2186"/>
      <c r="AR288" s="2186"/>
      <c r="AS288" s="2186"/>
      <c r="AT288" s="2186"/>
      <c r="AU288" s="2186"/>
      <c r="AV288" s="2186"/>
      <c r="AW288" s="2186"/>
      <c r="AX288" s="2186"/>
      <c r="AY288" s="2186"/>
      <c r="AZ288" s="2186"/>
      <c r="BA288" s="2186"/>
      <c r="BB288" s="2186"/>
      <c r="BC288" s="2186"/>
      <c r="BD288" s="2186"/>
      <c r="BE288" s="2186"/>
    </row>
    <row r="289" spans="1:57" ht="18" customHeight="1">
      <c r="A289" s="2186" t="s">
        <v>1190</v>
      </c>
      <c r="B289" s="2186"/>
      <c r="C289" s="2186"/>
      <c r="D289" s="2186"/>
      <c r="E289" s="2186"/>
      <c r="F289" s="2186"/>
      <c r="G289" s="2186"/>
      <c r="H289" s="2186"/>
      <c r="I289" s="2186"/>
      <c r="J289" s="2186"/>
      <c r="K289" s="2186"/>
      <c r="L289" s="2186"/>
      <c r="M289" s="2186"/>
      <c r="N289" s="2186"/>
      <c r="O289" s="2186"/>
      <c r="P289" s="2186"/>
      <c r="Q289" s="2186"/>
      <c r="R289" s="2186"/>
      <c r="S289" s="2186"/>
      <c r="T289" s="2186"/>
      <c r="U289" s="2186"/>
      <c r="V289" s="2186"/>
      <c r="W289" s="2186"/>
      <c r="X289" s="2186"/>
      <c r="Y289" s="2186"/>
      <c r="Z289" s="2186"/>
      <c r="AA289" s="2186"/>
      <c r="AB289" s="2186"/>
      <c r="AC289" s="2186"/>
      <c r="AD289" s="2186"/>
      <c r="AE289" s="2186"/>
      <c r="AF289" s="2186"/>
      <c r="AG289" s="2186"/>
      <c r="AH289" s="2186"/>
      <c r="AI289" s="2186"/>
      <c r="AJ289" s="2186"/>
      <c r="AK289" s="2186"/>
      <c r="AL289" s="2186"/>
      <c r="AM289" s="2186"/>
      <c r="AN289" s="2186"/>
      <c r="AO289" s="2186"/>
      <c r="AP289" s="2186"/>
      <c r="AQ289" s="2186"/>
      <c r="AR289" s="2186"/>
      <c r="AS289" s="2186"/>
      <c r="AT289" s="2186"/>
      <c r="AU289" s="2186"/>
      <c r="AV289" s="2186"/>
      <c r="AW289" s="2186"/>
      <c r="AX289" s="2186"/>
      <c r="AY289" s="2186"/>
      <c r="AZ289" s="2186"/>
      <c r="BA289" s="2186"/>
      <c r="BB289" s="2186"/>
      <c r="BC289" s="2186"/>
      <c r="BD289" s="2186"/>
      <c r="BE289" s="2186"/>
    </row>
    <row r="290" spans="1:57" ht="18" customHeight="1">
      <c r="A290" s="2186" t="s">
        <v>1191</v>
      </c>
      <c r="B290" s="2186"/>
      <c r="C290" s="2186"/>
      <c r="D290" s="2186"/>
      <c r="E290" s="2186"/>
      <c r="F290" s="2186"/>
      <c r="G290" s="2186"/>
      <c r="H290" s="2186"/>
      <c r="I290" s="2186"/>
      <c r="J290" s="2186"/>
      <c r="K290" s="2186"/>
      <c r="L290" s="2186"/>
      <c r="M290" s="2186"/>
      <c r="N290" s="2186"/>
      <c r="O290" s="2186"/>
      <c r="P290" s="2186"/>
      <c r="Q290" s="2186"/>
      <c r="R290" s="2186"/>
      <c r="S290" s="2186"/>
      <c r="T290" s="2186"/>
      <c r="U290" s="2186"/>
      <c r="V290" s="2186"/>
      <c r="W290" s="2186"/>
      <c r="X290" s="2186"/>
      <c r="Y290" s="2186"/>
      <c r="Z290" s="2186"/>
      <c r="AA290" s="2186"/>
      <c r="AB290" s="2186"/>
      <c r="AC290" s="2186"/>
      <c r="AD290" s="2186"/>
      <c r="AE290" s="2186"/>
      <c r="AF290" s="2186"/>
      <c r="AG290" s="2186"/>
      <c r="AH290" s="2186"/>
      <c r="AI290" s="2186"/>
      <c r="AJ290" s="2186"/>
      <c r="AK290" s="2186"/>
      <c r="AL290" s="2186"/>
      <c r="AM290" s="2186"/>
      <c r="AN290" s="2186"/>
      <c r="AO290" s="2186"/>
      <c r="AP290" s="2186"/>
      <c r="AQ290" s="2186"/>
      <c r="AR290" s="2186"/>
      <c r="AS290" s="2186"/>
      <c r="AT290" s="2186"/>
      <c r="AU290" s="2186"/>
      <c r="AV290" s="2186"/>
      <c r="AW290" s="2186"/>
      <c r="AX290" s="2186"/>
      <c r="AY290" s="2186"/>
      <c r="AZ290" s="2186"/>
      <c r="BA290" s="2186"/>
      <c r="BB290" s="2186"/>
      <c r="BC290" s="2186"/>
      <c r="BD290" s="2186"/>
      <c r="BE290" s="2186"/>
    </row>
    <row r="292" spans="1:57" ht="18" customHeight="1">
      <c r="A292" s="2201" t="s">
        <v>1192</v>
      </c>
      <c r="B292" s="2201"/>
      <c r="C292" s="2201"/>
      <c r="D292" s="2201"/>
      <c r="E292" s="2201"/>
      <c r="F292" s="2201"/>
      <c r="G292" s="2201"/>
      <c r="H292" s="2201"/>
      <c r="I292" s="2201"/>
      <c r="J292" s="2201"/>
      <c r="K292" s="2201"/>
      <c r="L292" s="2201"/>
      <c r="M292" s="2201"/>
      <c r="N292" s="2201"/>
      <c r="O292" s="2201"/>
      <c r="P292" s="2201"/>
      <c r="Q292" s="2201"/>
      <c r="R292" s="2201"/>
      <c r="S292" s="2201"/>
      <c r="T292" s="2201"/>
      <c r="U292" s="2201"/>
      <c r="V292" s="2201"/>
      <c r="W292" s="2201"/>
      <c r="X292" s="2201"/>
      <c r="Y292" s="2201"/>
      <c r="Z292" s="2201"/>
      <c r="AA292" s="2201"/>
      <c r="AB292" s="2201"/>
      <c r="AC292" s="2201"/>
      <c r="AD292" s="2201"/>
      <c r="AE292" s="2201"/>
      <c r="AF292" s="2201"/>
      <c r="AG292" s="2201"/>
      <c r="AH292" s="2201"/>
      <c r="AI292" s="2201"/>
      <c r="AJ292" s="2201"/>
      <c r="AK292" s="2201"/>
      <c r="AL292" s="2201"/>
      <c r="AM292" s="2201"/>
      <c r="AN292" s="2201"/>
      <c r="AO292" s="2201"/>
      <c r="AP292" s="2201"/>
      <c r="AQ292" s="2201"/>
      <c r="AR292" s="2201"/>
      <c r="AS292" s="2201"/>
      <c r="AT292" s="2201"/>
      <c r="AU292" s="2201"/>
      <c r="AV292" s="2201"/>
      <c r="AW292" s="2201"/>
      <c r="AX292" s="2201"/>
      <c r="AY292" s="2201"/>
      <c r="AZ292" s="2201"/>
      <c r="BA292" s="2201"/>
      <c r="BB292" s="2201"/>
      <c r="BC292" s="2201"/>
      <c r="BD292" s="2201"/>
      <c r="BE292" s="2201"/>
    </row>
    <row r="293" spans="1:57" ht="18" customHeight="1">
      <c r="A293" s="313"/>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c r="AA293" s="313"/>
      <c r="AB293" s="313"/>
      <c r="AC293" s="313"/>
      <c r="AD293" s="313"/>
      <c r="AE293" s="313"/>
      <c r="AF293" s="313"/>
      <c r="AG293" s="313"/>
      <c r="AH293" s="313"/>
      <c r="AI293" s="313"/>
      <c r="AJ293" s="313"/>
      <c r="AK293" s="313"/>
      <c r="AL293" s="313"/>
      <c r="AM293" s="313"/>
      <c r="AN293" s="313"/>
      <c r="AO293" s="313"/>
      <c r="AP293" s="313"/>
      <c r="AQ293" s="313"/>
      <c r="AR293" s="313"/>
      <c r="AS293" s="313"/>
      <c r="AT293" s="313"/>
      <c r="AU293" s="313"/>
      <c r="AV293" s="313"/>
      <c r="AW293" s="313"/>
      <c r="AX293" s="313"/>
      <c r="AY293" s="313"/>
      <c r="AZ293" s="313"/>
      <c r="BA293" s="313"/>
      <c r="BB293" s="313"/>
      <c r="BC293" s="313"/>
      <c r="BD293" s="313"/>
      <c r="BE293" s="313"/>
    </row>
    <row r="294" spans="1:57" ht="18" customHeight="1">
      <c r="A294" s="2197" t="s">
        <v>553</v>
      </c>
      <c r="B294" s="2197"/>
      <c r="C294" s="2197"/>
      <c r="D294" s="2197"/>
      <c r="E294" s="2197"/>
      <c r="F294" s="2197"/>
      <c r="G294" s="2197"/>
      <c r="H294" s="2197"/>
      <c r="I294" s="2197"/>
      <c r="J294" s="2197"/>
      <c r="K294" s="2197"/>
      <c r="L294" s="2197"/>
      <c r="M294" s="2197"/>
      <c r="N294" s="2197"/>
      <c r="O294" s="2197" t="s">
        <v>288</v>
      </c>
      <c r="P294" s="2197"/>
      <c r="Q294" s="2197"/>
      <c r="R294" s="2197"/>
      <c r="S294" s="2197"/>
      <c r="T294" s="2197"/>
      <c r="U294" s="2197"/>
      <c r="V294" s="2197"/>
      <c r="W294" s="2197"/>
      <c r="X294" s="2197"/>
      <c r="Y294" s="2197"/>
      <c r="Z294" s="2197" t="s">
        <v>556</v>
      </c>
      <c r="AA294" s="2197"/>
      <c r="AB294" s="2197"/>
      <c r="AC294" s="2197"/>
      <c r="AD294" s="2197"/>
      <c r="AE294" s="2197"/>
      <c r="AF294" s="2197"/>
      <c r="AG294" s="2197"/>
      <c r="AH294" s="2197"/>
      <c r="AI294" s="2197"/>
      <c r="AJ294" s="2197"/>
      <c r="AK294" s="2197"/>
      <c r="AL294" s="2197" t="s">
        <v>555</v>
      </c>
      <c r="AM294" s="2197"/>
      <c r="AN294" s="2197"/>
      <c r="AO294" s="2197"/>
      <c r="AP294" s="2197"/>
      <c r="AQ294" s="2197"/>
      <c r="AR294" s="2197"/>
      <c r="AS294" s="2197"/>
      <c r="AT294" s="2197"/>
      <c r="AU294" s="2197"/>
      <c r="AV294" s="2197"/>
      <c r="AW294" s="2197"/>
      <c r="AX294" s="2197"/>
      <c r="AY294" s="2197" t="s">
        <v>287</v>
      </c>
      <c r="AZ294" s="2197"/>
      <c r="BA294" s="2197"/>
      <c r="BB294" s="2197"/>
      <c r="BC294" s="2197"/>
      <c r="BD294" s="2197"/>
      <c r="BE294" s="2197"/>
    </row>
    <row r="295" spans="1:57" ht="18" customHeight="1">
      <c r="A295" s="2205" t="s">
        <v>574</v>
      </c>
      <c r="B295" s="2205"/>
      <c r="C295" s="2205"/>
      <c r="D295" s="2205"/>
      <c r="E295" s="2205"/>
      <c r="F295" s="2205"/>
      <c r="G295" s="2205"/>
      <c r="H295" s="2205"/>
      <c r="I295" s="2205"/>
      <c r="J295" s="2205"/>
      <c r="K295" s="2205"/>
      <c r="L295" s="2205"/>
      <c r="M295" s="2205"/>
      <c r="N295" s="2205"/>
      <c r="O295" s="2204">
        <v>0</v>
      </c>
      <c r="P295" s="2204"/>
      <c r="Q295" s="2204"/>
      <c r="R295" s="2204"/>
      <c r="S295" s="2204"/>
      <c r="T295" s="2204"/>
      <c r="U295" s="2204"/>
      <c r="V295" s="2204"/>
      <c r="W295" s="2204"/>
      <c r="X295" s="2204"/>
      <c r="Y295" s="2204"/>
      <c r="Z295" s="2204">
        <v>0</v>
      </c>
      <c r="AA295" s="2204"/>
      <c r="AB295" s="2204"/>
      <c r="AC295" s="2204"/>
      <c r="AD295" s="2204"/>
      <c r="AE295" s="2204"/>
      <c r="AF295" s="2204"/>
      <c r="AG295" s="2204"/>
      <c r="AH295" s="2204"/>
      <c r="AI295" s="2204"/>
      <c r="AJ295" s="2204"/>
      <c r="AK295" s="2204"/>
      <c r="AL295" s="2204">
        <v>0</v>
      </c>
      <c r="AM295" s="2204"/>
      <c r="AN295" s="2204"/>
      <c r="AO295" s="2204"/>
      <c r="AP295" s="2204"/>
      <c r="AQ295" s="2204"/>
      <c r="AR295" s="2204"/>
      <c r="AS295" s="2204"/>
      <c r="AT295" s="2204"/>
      <c r="AU295" s="2204"/>
      <c r="AV295" s="2204"/>
      <c r="AW295" s="2204"/>
      <c r="AX295" s="2204"/>
      <c r="AY295" s="2204">
        <v>0</v>
      </c>
      <c r="AZ295" s="2204"/>
      <c r="BA295" s="2204"/>
      <c r="BB295" s="2204"/>
      <c r="BC295" s="2204"/>
      <c r="BD295" s="2204"/>
      <c r="BE295" s="2204"/>
    </row>
    <row r="296" spans="1:57" ht="18" customHeight="1">
      <c r="A296" s="2205" t="s">
        <v>559</v>
      </c>
      <c r="B296" s="2205"/>
      <c r="C296" s="2205"/>
      <c r="D296" s="2205"/>
      <c r="E296" s="2205"/>
      <c r="F296" s="2205"/>
      <c r="G296" s="2205"/>
      <c r="H296" s="2205"/>
      <c r="I296" s="2205"/>
      <c r="J296" s="2205"/>
      <c r="K296" s="2205"/>
      <c r="L296" s="2205"/>
      <c r="M296" s="2205"/>
      <c r="N296" s="2205"/>
      <c r="O296" s="2204">
        <v>0</v>
      </c>
      <c r="P296" s="2204"/>
      <c r="Q296" s="2204"/>
      <c r="R296" s="2204"/>
      <c r="S296" s="2204"/>
      <c r="T296" s="2204"/>
      <c r="U296" s="2204"/>
      <c r="V296" s="2204"/>
      <c r="W296" s="2204"/>
      <c r="X296" s="2204"/>
      <c r="Y296" s="2204"/>
      <c r="Z296" s="2204">
        <v>0</v>
      </c>
      <c r="AA296" s="2204"/>
      <c r="AB296" s="2204"/>
      <c r="AC296" s="2204"/>
      <c r="AD296" s="2204"/>
      <c r="AE296" s="2204"/>
      <c r="AF296" s="2204"/>
      <c r="AG296" s="2204"/>
      <c r="AH296" s="2204"/>
      <c r="AI296" s="2204"/>
      <c r="AJ296" s="2204"/>
      <c r="AK296" s="2204"/>
      <c r="AL296" s="2204">
        <v>0</v>
      </c>
      <c r="AM296" s="2204"/>
      <c r="AN296" s="2204"/>
      <c r="AO296" s="2204"/>
      <c r="AP296" s="2204"/>
      <c r="AQ296" s="2204"/>
      <c r="AR296" s="2204"/>
      <c r="AS296" s="2204"/>
      <c r="AT296" s="2204"/>
      <c r="AU296" s="2204"/>
      <c r="AV296" s="2204"/>
      <c r="AW296" s="2204"/>
      <c r="AX296" s="2204"/>
      <c r="AY296" s="2204">
        <v>0</v>
      </c>
      <c r="AZ296" s="2204"/>
      <c r="BA296" s="2204"/>
      <c r="BB296" s="2204"/>
      <c r="BC296" s="2204"/>
      <c r="BD296" s="2204"/>
      <c r="BE296" s="2204"/>
    </row>
    <row r="297" spans="1:57" ht="18" customHeight="1">
      <c r="A297" s="2193" t="s">
        <v>1193</v>
      </c>
      <c r="B297" s="2193"/>
      <c r="C297" s="2193"/>
      <c r="D297" s="2193"/>
      <c r="E297" s="2193"/>
      <c r="F297" s="2193"/>
      <c r="G297" s="2193"/>
      <c r="H297" s="2193"/>
      <c r="I297" s="2193"/>
      <c r="J297" s="2193"/>
      <c r="K297" s="2193"/>
      <c r="L297" s="2193"/>
      <c r="M297" s="2193"/>
      <c r="N297" s="2193"/>
      <c r="O297" s="2194">
        <v>0</v>
      </c>
      <c r="P297" s="2194"/>
      <c r="Q297" s="2194"/>
      <c r="R297" s="2194"/>
      <c r="S297" s="2194"/>
      <c r="T297" s="2194"/>
      <c r="U297" s="2194"/>
      <c r="V297" s="2194"/>
      <c r="W297" s="2194"/>
      <c r="X297" s="2194"/>
      <c r="Y297" s="2194"/>
      <c r="Z297" s="2194">
        <v>0</v>
      </c>
      <c r="AA297" s="2194"/>
      <c r="AB297" s="2194"/>
      <c r="AC297" s="2194"/>
      <c r="AD297" s="2194"/>
      <c r="AE297" s="2194"/>
      <c r="AF297" s="2194"/>
      <c r="AG297" s="2194"/>
      <c r="AH297" s="2194"/>
      <c r="AI297" s="2194"/>
      <c r="AJ297" s="2194"/>
      <c r="AK297" s="2194"/>
      <c r="AL297" s="2194">
        <v>0</v>
      </c>
      <c r="AM297" s="2194"/>
      <c r="AN297" s="2194"/>
      <c r="AO297" s="2194"/>
      <c r="AP297" s="2194"/>
      <c r="AQ297" s="2194"/>
      <c r="AR297" s="2194"/>
      <c r="AS297" s="2194"/>
      <c r="AT297" s="2194"/>
      <c r="AU297" s="2194"/>
      <c r="AV297" s="2194"/>
      <c r="AW297" s="2194"/>
      <c r="AX297" s="2194"/>
      <c r="AY297" s="2194">
        <v>0</v>
      </c>
      <c r="AZ297" s="2194"/>
      <c r="BA297" s="2194"/>
      <c r="BB297" s="2194"/>
      <c r="BC297" s="2194"/>
      <c r="BD297" s="2194"/>
      <c r="BE297" s="2194"/>
    </row>
    <row r="298" spans="1:57" ht="18" customHeight="1">
      <c r="A298" s="2193" t="s">
        <v>1194</v>
      </c>
      <c r="B298" s="2193"/>
      <c r="C298" s="2193"/>
      <c r="D298" s="2193"/>
      <c r="E298" s="2193"/>
      <c r="F298" s="2193"/>
      <c r="G298" s="2193"/>
      <c r="H298" s="2193"/>
      <c r="I298" s="2193"/>
      <c r="J298" s="2193"/>
      <c r="K298" s="2193"/>
      <c r="L298" s="2193"/>
      <c r="M298" s="2193"/>
      <c r="N298" s="2193"/>
      <c r="O298" s="2194">
        <v>0</v>
      </c>
      <c r="P298" s="2194"/>
      <c r="Q298" s="2194"/>
      <c r="R298" s="2194"/>
      <c r="S298" s="2194"/>
      <c r="T298" s="2194"/>
      <c r="U298" s="2194"/>
      <c r="V298" s="2194"/>
      <c r="W298" s="2194"/>
      <c r="X298" s="2194"/>
      <c r="Y298" s="2194"/>
      <c r="Z298" s="2194">
        <v>0</v>
      </c>
      <c r="AA298" s="2194"/>
      <c r="AB298" s="2194"/>
      <c r="AC298" s="2194"/>
      <c r="AD298" s="2194"/>
      <c r="AE298" s="2194"/>
      <c r="AF298" s="2194"/>
      <c r="AG298" s="2194"/>
      <c r="AH298" s="2194"/>
      <c r="AI298" s="2194"/>
      <c r="AJ298" s="2194"/>
      <c r="AK298" s="2194"/>
      <c r="AL298" s="2194">
        <v>0</v>
      </c>
      <c r="AM298" s="2194"/>
      <c r="AN298" s="2194"/>
      <c r="AO298" s="2194"/>
      <c r="AP298" s="2194"/>
      <c r="AQ298" s="2194"/>
      <c r="AR298" s="2194"/>
      <c r="AS298" s="2194"/>
      <c r="AT298" s="2194"/>
      <c r="AU298" s="2194"/>
      <c r="AV298" s="2194"/>
      <c r="AW298" s="2194"/>
      <c r="AX298" s="2194"/>
      <c r="AY298" s="2194">
        <v>0</v>
      </c>
      <c r="AZ298" s="2194"/>
      <c r="BA298" s="2194"/>
      <c r="BB298" s="2194"/>
      <c r="BC298" s="2194"/>
      <c r="BD298" s="2194"/>
      <c r="BE298" s="2194"/>
    </row>
    <row r="299" spans="1:57" ht="18" customHeight="1">
      <c r="A299" s="2193" t="s">
        <v>1195</v>
      </c>
      <c r="B299" s="2193"/>
      <c r="C299" s="2193"/>
      <c r="D299" s="2193"/>
      <c r="E299" s="2193"/>
      <c r="F299" s="2193"/>
      <c r="G299" s="2193"/>
      <c r="H299" s="2193"/>
      <c r="I299" s="2193"/>
      <c r="J299" s="2193"/>
      <c r="K299" s="2193"/>
      <c r="L299" s="2193"/>
      <c r="M299" s="2193"/>
      <c r="N299" s="2193"/>
      <c r="O299" s="2194">
        <v>0</v>
      </c>
      <c r="P299" s="2194"/>
      <c r="Q299" s="2194"/>
      <c r="R299" s="2194"/>
      <c r="S299" s="2194"/>
      <c r="T299" s="2194"/>
      <c r="U299" s="2194"/>
      <c r="V299" s="2194"/>
      <c r="W299" s="2194"/>
      <c r="X299" s="2194"/>
      <c r="Y299" s="2194"/>
      <c r="Z299" s="2194">
        <v>0</v>
      </c>
      <c r="AA299" s="2194"/>
      <c r="AB299" s="2194"/>
      <c r="AC299" s="2194"/>
      <c r="AD299" s="2194"/>
      <c r="AE299" s="2194"/>
      <c r="AF299" s="2194"/>
      <c r="AG299" s="2194"/>
      <c r="AH299" s="2194"/>
      <c r="AI299" s="2194"/>
      <c r="AJ299" s="2194"/>
      <c r="AK299" s="2194"/>
      <c r="AL299" s="2194">
        <v>0</v>
      </c>
      <c r="AM299" s="2194"/>
      <c r="AN299" s="2194"/>
      <c r="AO299" s="2194"/>
      <c r="AP299" s="2194"/>
      <c r="AQ299" s="2194"/>
      <c r="AR299" s="2194"/>
      <c r="AS299" s="2194"/>
      <c r="AT299" s="2194"/>
      <c r="AU299" s="2194"/>
      <c r="AV299" s="2194"/>
      <c r="AW299" s="2194"/>
      <c r="AX299" s="2194"/>
      <c r="AY299" s="2194">
        <v>0</v>
      </c>
      <c r="AZ299" s="2194"/>
      <c r="BA299" s="2194"/>
      <c r="BB299" s="2194"/>
      <c r="BC299" s="2194"/>
      <c r="BD299" s="2194"/>
      <c r="BE299" s="2194"/>
    </row>
    <row r="300" spans="1:57" ht="18" customHeight="1">
      <c r="A300" s="2193" t="s">
        <v>1196</v>
      </c>
      <c r="B300" s="2193"/>
      <c r="C300" s="2193"/>
      <c r="D300" s="2193"/>
      <c r="E300" s="2193"/>
      <c r="F300" s="2193"/>
      <c r="G300" s="2193"/>
      <c r="H300" s="2193"/>
      <c r="I300" s="2193"/>
      <c r="J300" s="2193"/>
      <c r="K300" s="2193"/>
      <c r="L300" s="2193"/>
      <c r="M300" s="2193"/>
      <c r="N300" s="2193"/>
      <c r="O300" s="2194">
        <v>0</v>
      </c>
      <c r="P300" s="2194"/>
      <c r="Q300" s="2194"/>
      <c r="R300" s="2194"/>
      <c r="S300" s="2194"/>
      <c r="T300" s="2194"/>
      <c r="U300" s="2194"/>
      <c r="V300" s="2194"/>
      <c r="W300" s="2194"/>
      <c r="X300" s="2194"/>
      <c r="Y300" s="2194"/>
      <c r="Z300" s="2194">
        <v>0</v>
      </c>
      <c r="AA300" s="2194"/>
      <c r="AB300" s="2194"/>
      <c r="AC300" s="2194"/>
      <c r="AD300" s="2194"/>
      <c r="AE300" s="2194"/>
      <c r="AF300" s="2194"/>
      <c r="AG300" s="2194"/>
      <c r="AH300" s="2194"/>
      <c r="AI300" s="2194"/>
      <c r="AJ300" s="2194"/>
      <c r="AK300" s="2194"/>
      <c r="AL300" s="2194">
        <v>0</v>
      </c>
      <c r="AM300" s="2194"/>
      <c r="AN300" s="2194"/>
      <c r="AO300" s="2194"/>
      <c r="AP300" s="2194"/>
      <c r="AQ300" s="2194"/>
      <c r="AR300" s="2194"/>
      <c r="AS300" s="2194"/>
      <c r="AT300" s="2194"/>
      <c r="AU300" s="2194"/>
      <c r="AV300" s="2194"/>
      <c r="AW300" s="2194"/>
      <c r="AX300" s="2194"/>
      <c r="AY300" s="2194">
        <v>0</v>
      </c>
      <c r="AZ300" s="2194"/>
      <c r="BA300" s="2194"/>
      <c r="BB300" s="2194"/>
      <c r="BC300" s="2194"/>
      <c r="BD300" s="2194"/>
      <c r="BE300" s="2194"/>
    </row>
    <row r="301" spans="1:57" ht="18" customHeight="1">
      <c r="A301" s="2205" t="s">
        <v>560</v>
      </c>
      <c r="B301" s="2205"/>
      <c r="C301" s="2205"/>
      <c r="D301" s="2205"/>
      <c r="E301" s="2205"/>
      <c r="F301" s="2205"/>
      <c r="G301" s="2205"/>
      <c r="H301" s="2205"/>
      <c r="I301" s="2205"/>
      <c r="J301" s="2205"/>
      <c r="K301" s="2205"/>
      <c r="L301" s="2205"/>
      <c r="M301" s="2205"/>
      <c r="N301" s="2205"/>
      <c r="O301" s="2204">
        <v>0</v>
      </c>
      <c r="P301" s="2204"/>
      <c r="Q301" s="2204"/>
      <c r="R301" s="2204"/>
      <c r="S301" s="2204"/>
      <c r="T301" s="2204"/>
      <c r="U301" s="2204"/>
      <c r="V301" s="2204"/>
      <c r="W301" s="2204"/>
      <c r="X301" s="2204"/>
      <c r="Y301" s="2204"/>
      <c r="Z301" s="2204">
        <v>0</v>
      </c>
      <c r="AA301" s="2204"/>
      <c r="AB301" s="2204"/>
      <c r="AC301" s="2204"/>
      <c r="AD301" s="2204"/>
      <c r="AE301" s="2204"/>
      <c r="AF301" s="2204"/>
      <c r="AG301" s="2204"/>
      <c r="AH301" s="2204"/>
      <c r="AI301" s="2204"/>
      <c r="AJ301" s="2204"/>
      <c r="AK301" s="2204"/>
      <c r="AL301" s="2204">
        <v>0</v>
      </c>
      <c r="AM301" s="2204"/>
      <c r="AN301" s="2204"/>
      <c r="AO301" s="2204"/>
      <c r="AP301" s="2204"/>
      <c r="AQ301" s="2204"/>
      <c r="AR301" s="2204"/>
      <c r="AS301" s="2204"/>
      <c r="AT301" s="2204"/>
      <c r="AU301" s="2204"/>
      <c r="AV301" s="2204"/>
      <c r="AW301" s="2204"/>
      <c r="AX301" s="2204"/>
      <c r="AY301" s="2204">
        <v>0</v>
      </c>
      <c r="AZ301" s="2204"/>
      <c r="BA301" s="2204"/>
      <c r="BB301" s="2204"/>
      <c r="BC301" s="2204"/>
      <c r="BD301" s="2204"/>
      <c r="BE301" s="2204"/>
    </row>
    <row r="302" spans="1:57" ht="18" customHeight="1">
      <c r="A302" s="2193" t="s">
        <v>1193</v>
      </c>
      <c r="B302" s="2193"/>
      <c r="C302" s="2193"/>
      <c r="D302" s="2193"/>
      <c r="E302" s="2193"/>
      <c r="F302" s="2193"/>
      <c r="G302" s="2193"/>
      <c r="H302" s="2193"/>
      <c r="I302" s="2193"/>
      <c r="J302" s="2193"/>
      <c r="K302" s="2193"/>
      <c r="L302" s="2193"/>
      <c r="M302" s="2193"/>
      <c r="N302" s="2193"/>
      <c r="O302" s="2194">
        <v>0</v>
      </c>
      <c r="P302" s="2194"/>
      <c r="Q302" s="2194"/>
      <c r="R302" s="2194"/>
      <c r="S302" s="2194"/>
      <c r="T302" s="2194"/>
      <c r="U302" s="2194"/>
      <c r="V302" s="2194"/>
      <c r="W302" s="2194"/>
      <c r="X302" s="2194"/>
      <c r="Y302" s="2194"/>
      <c r="Z302" s="2194">
        <v>0</v>
      </c>
      <c r="AA302" s="2194"/>
      <c r="AB302" s="2194"/>
      <c r="AC302" s="2194"/>
      <c r="AD302" s="2194"/>
      <c r="AE302" s="2194"/>
      <c r="AF302" s="2194"/>
      <c r="AG302" s="2194"/>
      <c r="AH302" s="2194"/>
      <c r="AI302" s="2194"/>
      <c r="AJ302" s="2194"/>
      <c r="AK302" s="2194"/>
      <c r="AL302" s="2194">
        <v>0</v>
      </c>
      <c r="AM302" s="2194"/>
      <c r="AN302" s="2194"/>
      <c r="AO302" s="2194"/>
      <c r="AP302" s="2194"/>
      <c r="AQ302" s="2194"/>
      <c r="AR302" s="2194"/>
      <c r="AS302" s="2194"/>
      <c r="AT302" s="2194"/>
      <c r="AU302" s="2194"/>
      <c r="AV302" s="2194"/>
      <c r="AW302" s="2194"/>
      <c r="AX302" s="2194"/>
      <c r="AY302" s="2194">
        <v>0</v>
      </c>
      <c r="AZ302" s="2194"/>
      <c r="BA302" s="2194"/>
      <c r="BB302" s="2194"/>
      <c r="BC302" s="2194"/>
      <c r="BD302" s="2194"/>
      <c r="BE302" s="2194"/>
    </row>
    <row r="303" spans="1:57" ht="18" customHeight="1">
      <c r="A303" s="2193" t="s">
        <v>1194</v>
      </c>
      <c r="B303" s="2193"/>
      <c r="C303" s="2193"/>
      <c r="D303" s="2193"/>
      <c r="E303" s="2193"/>
      <c r="F303" s="2193"/>
      <c r="G303" s="2193"/>
      <c r="H303" s="2193"/>
      <c r="I303" s="2193"/>
      <c r="J303" s="2193"/>
      <c r="K303" s="2193"/>
      <c r="L303" s="2193"/>
      <c r="M303" s="2193"/>
      <c r="N303" s="2193"/>
      <c r="O303" s="2194">
        <v>0</v>
      </c>
      <c r="P303" s="2194"/>
      <c r="Q303" s="2194"/>
      <c r="R303" s="2194"/>
      <c r="S303" s="2194"/>
      <c r="T303" s="2194"/>
      <c r="U303" s="2194"/>
      <c r="V303" s="2194"/>
      <c r="W303" s="2194"/>
      <c r="X303" s="2194"/>
      <c r="Y303" s="2194"/>
      <c r="Z303" s="2194">
        <v>0</v>
      </c>
      <c r="AA303" s="2194"/>
      <c r="AB303" s="2194"/>
      <c r="AC303" s="2194"/>
      <c r="AD303" s="2194"/>
      <c r="AE303" s="2194"/>
      <c r="AF303" s="2194"/>
      <c r="AG303" s="2194"/>
      <c r="AH303" s="2194"/>
      <c r="AI303" s="2194"/>
      <c r="AJ303" s="2194"/>
      <c r="AK303" s="2194"/>
      <c r="AL303" s="2194">
        <v>0</v>
      </c>
      <c r="AM303" s="2194"/>
      <c r="AN303" s="2194"/>
      <c r="AO303" s="2194"/>
      <c r="AP303" s="2194"/>
      <c r="AQ303" s="2194"/>
      <c r="AR303" s="2194"/>
      <c r="AS303" s="2194"/>
      <c r="AT303" s="2194"/>
      <c r="AU303" s="2194"/>
      <c r="AV303" s="2194"/>
      <c r="AW303" s="2194"/>
      <c r="AX303" s="2194"/>
      <c r="AY303" s="2194">
        <v>0</v>
      </c>
      <c r="AZ303" s="2194"/>
      <c r="BA303" s="2194"/>
      <c r="BB303" s="2194"/>
      <c r="BC303" s="2194"/>
      <c r="BD303" s="2194"/>
      <c r="BE303" s="2194"/>
    </row>
    <row r="304" spans="1:57" ht="18" customHeight="1">
      <c r="A304" s="2193" t="s">
        <v>1195</v>
      </c>
      <c r="B304" s="2193"/>
      <c r="C304" s="2193"/>
      <c r="D304" s="2193"/>
      <c r="E304" s="2193"/>
      <c r="F304" s="2193"/>
      <c r="G304" s="2193"/>
      <c r="H304" s="2193"/>
      <c r="I304" s="2193"/>
      <c r="J304" s="2193"/>
      <c r="K304" s="2193"/>
      <c r="L304" s="2193"/>
      <c r="M304" s="2193"/>
      <c r="N304" s="2193"/>
      <c r="O304" s="2194">
        <v>0</v>
      </c>
      <c r="P304" s="2194"/>
      <c r="Q304" s="2194"/>
      <c r="R304" s="2194"/>
      <c r="S304" s="2194"/>
      <c r="T304" s="2194"/>
      <c r="U304" s="2194"/>
      <c r="V304" s="2194"/>
      <c r="W304" s="2194"/>
      <c r="X304" s="2194"/>
      <c r="Y304" s="2194"/>
      <c r="Z304" s="2194">
        <v>0</v>
      </c>
      <c r="AA304" s="2194"/>
      <c r="AB304" s="2194"/>
      <c r="AC304" s="2194"/>
      <c r="AD304" s="2194"/>
      <c r="AE304" s="2194"/>
      <c r="AF304" s="2194"/>
      <c r="AG304" s="2194"/>
      <c r="AH304" s="2194"/>
      <c r="AI304" s="2194"/>
      <c r="AJ304" s="2194"/>
      <c r="AK304" s="2194"/>
      <c r="AL304" s="2194">
        <v>0</v>
      </c>
      <c r="AM304" s="2194"/>
      <c r="AN304" s="2194"/>
      <c r="AO304" s="2194"/>
      <c r="AP304" s="2194"/>
      <c r="AQ304" s="2194"/>
      <c r="AR304" s="2194"/>
      <c r="AS304" s="2194"/>
      <c r="AT304" s="2194"/>
      <c r="AU304" s="2194"/>
      <c r="AV304" s="2194"/>
      <c r="AW304" s="2194"/>
      <c r="AX304" s="2194"/>
      <c r="AY304" s="2194">
        <v>0</v>
      </c>
      <c r="AZ304" s="2194"/>
      <c r="BA304" s="2194"/>
      <c r="BB304" s="2194"/>
      <c r="BC304" s="2194"/>
      <c r="BD304" s="2194"/>
      <c r="BE304" s="2194"/>
    </row>
    <row r="305" spans="1:57" ht="18" customHeight="1">
      <c r="A305" s="2193" t="s">
        <v>1196</v>
      </c>
      <c r="B305" s="2193"/>
      <c r="C305" s="2193"/>
      <c r="D305" s="2193"/>
      <c r="E305" s="2193"/>
      <c r="F305" s="2193"/>
      <c r="G305" s="2193"/>
      <c r="H305" s="2193"/>
      <c r="I305" s="2193"/>
      <c r="J305" s="2193"/>
      <c r="K305" s="2193"/>
      <c r="L305" s="2193"/>
      <c r="M305" s="2193"/>
      <c r="N305" s="2193"/>
      <c r="O305" s="2194">
        <v>0</v>
      </c>
      <c r="P305" s="2194"/>
      <c r="Q305" s="2194"/>
      <c r="R305" s="2194"/>
      <c r="S305" s="2194"/>
      <c r="T305" s="2194"/>
      <c r="U305" s="2194"/>
      <c r="V305" s="2194"/>
      <c r="W305" s="2194"/>
      <c r="X305" s="2194"/>
      <c r="Y305" s="2194"/>
      <c r="Z305" s="2194">
        <v>0</v>
      </c>
      <c r="AA305" s="2194"/>
      <c r="AB305" s="2194"/>
      <c r="AC305" s="2194"/>
      <c r="AD305" s="2194"/>
      <c r="AE305" s="2194"/>
      <c r="AF305" s="2194"/>
      <c r="AG305" s="2194"/>
      <c r="AH305" s="2194"/>
      <c r="AI305" s="2194"/>
      <c r="AJ305" s="2194"/>
      <c r="AK305" s="2194"/>
      <c r="AL305" s="2194">
        <v>0</v>
      </c>
      <c r="AM305" s="2194"/>
      <c r="AN305" s="2194"/>
      <c r="AO305" s="2194"/>
      <c r="AP305" s="2194"/>
      <c r="AQ305" s="2194"/>
      <c r="AR305" s="2194"/>
      <c r="AS305" s="2194"/>
      <c r="AT305" s="2194"/>
      <c r="AU305" s="2194"/>
      <c r="AV305" s="2194"/>
      <c r="AW305" s="2194"/>
      <c r="AX305" s="2194"/>
      <c r="AY305" s="2194">
        <v>0</v>
      </c>
      <c r="AZ305" s="2194"/>
      <c r="BA305" s="2194"/>
      <c r="BB305" s="2194"/>
      <c r="BC305" s="2194"/>
      <c r="BD305" s="2194"/>
      <c r="BE305" s="2194"/>
    </row>
    <row r="306" spans="1:57" ht="18" customHeight="1">
      <c r="A306" s="2205" t="s">
        <v>561</v>
      </c>
      <c r="B306" s="2205"/>
      <c r="C306" s="2205"/>
      <c r="D306" s="2205"/>
      <c r="E306" s="2205"/>
      <c r="F306" s="2205"/>
      <c r="G306" s="2205"/>
      <c r="H306" s="2205"/>
      <c r="I306" s="2205"/>
      <c r="J306" s="2205"/>
      <c r="K306" s="2205"/>
      <c r="L306" s="2205"/>
      <c r="M306" s="2205"/>
      <c r="N306" s="2205"/>
      <c r="O306" s="2204">
        <v>0</v>
      </c>
      <c r="P306" s="2204"/>
      <c r="Q306" s="2204"/>
      <c r="R306" s="2204"/>
      <c r="S306" s="2204"/>
      <c r="T306" s="2204"/>
      <c r="U306" s="2204"/>
      <c r="V306" s="2204"/>
      <c r="W306" s="2204"/>
      <c r="X306" s="2204"/>
      <c r="Y306" s="2204"/>
      <c r="Z306" s="2204">
        <v>0</v>
      </c>
      <c r="AA306" s="2204"/>
      <c r="AB306" s="2204"/>
      <c r="AC306" s="2204"/>
      <c r="AD306" s="2204"/>
      <c r="AE306" s="2204"/>
      <c r="AF306" s="2204"/>
      <c r="AG306" s="2204"/>
      <c r="AH306" s="2204"/>
      <c r="AI306" s="2204"/>
      <c r="AJ306" s="2204"/>
      <c r="AK306" s="2204"/>
      <c r="AL306" s="2204">
        <v>0</v>
      </c>
      <c r="AM306" s="2204"/>
      <c r="AN306" s="2204"/>
      <c r="AO306" s="2204"/>
      <c r="AP306" s="2204"/>
      <c r="AQ306" s="2204"/>
      <c r="AR306" s="2204"/>
      <c r="AS306" s="2204"/>
      <c r="AT306" s="2204"/>
      <c r="AU306" s="2204"/>
      <c r="AV306" s="2204"/>
      <c r="AW306" s="2204"/>
      <c r="AX306" s="2204"/>
      <c r="AY306" s="2204">
        <v>0</v>
      </c>
      <c r="AZ306" s="2204"/>
      <c r="BA306" s="2204"/>
      <c r="BB306" s="2204"/>
      <c r="BC306" s="2204"/>
      <c r="BD306" s="2204"/>
      <c r="BE306" s="2204"/>
    </row>
    <row r="307" spans="1:57" ht="18" customHeight="1">
      <c r="A307" s="2193" t="s">
        <v>1193</v>
      </c>
      <c r="B307" s="2193"/>
      <c r="C307" s="2193"/>
      <c r="D307" s="2193"/>
      <c r="E307" s="2193"/>
      <c r="F307" s="2193"/>
      <c r="G307" s="2193"/>
      <c r="H307" s="2193"/>
      <c r="I307" s="2193"/>
      <c r="J307" s="2193"/>
      <c r="K307" s="2193"/>
      <c r="L307" s="2193"/>
      <c r="M307" s="2193"/>
      <c r="N307" s="2193"/>
      <c r="O307" s="2194">
        <v>0</v>
      </c>
      <c r="P307" s="2194"/>
      <c r="Q307" s="2194"/>
      <c r="R307" s="2194"/>
      <c r="S307" s="2194"/>
      <c r="T307" s="2194"/>
      <c r="U307" s="2194"/>
      <c r="V307" s="2194"/>
      <c r="W307" s="2194"/>
      <c r="X307" s="2194"/>
      <c r="Y307" s="2194"/>
      <c r="Z307" s="2194">
        <v>0</v>
      </c>
      <c r="AA307" s="2194"/>
      <c r="AB307" s="2194"/>
      <c r="AC307" s="2194"/>
      <c r="AD307" s="2194"/>
      <c r="AE307" s="2194"/>
      <c r="AF307" s="2194"/>
      <c r="AG307" s="2194"/>
      <c r="AH307" s="2194"/>
      <c r="AI307" s="2194"/>
      <c r="AJ307" s="2194"/>
      <c r="AK307" s="2194"/>
      <c r="AL307" s="2194">
        <v>0</v>
      </c>
      <c r="AM307" s="2194"/>
      <c r="AN307" s="2194"/>
      <c r="AO307" s="2194"/>
      <c r="AP307" s="2194"/>
      <c r="AQ307" s="2194"/>
      <c r="AR307" s="2194"/>
      <c r="AS307" s="2194"/>
      <c r="AT307" s="2194"/>
      <c r="AU307" s="2194"/>
      <c r="AV307" s="2194"/>
      <c r="AW307" s="2194"/>
      <c r="AX307" s="2194"/>
      <c r="AY307" s="2194">
        <v>0</v>
      </c>
      <c r="AZ307" s="2194"/>
      <c r="BA307" s="2194"/>
      <c r="BB307" s="2194"/>
      <c r="BC307" s="2194"/>
      <c r="BD307" s="2194"/>
      <c r="BE307" s="2194"/>
    </row>
    <row r="308" spans="1:57" ht="18" customHeight="1">
      <c r="A308" s="2193" t="s">
        <v>1194</v>
      </c>
      <c r="B308" s="2193"/>
      <c r="C308" s="2193"/>
      <c r="D308" s="2193"/>
      <c r="E308" s="2193"/>
      <c r="F308" s="2193"/>
      <c r="G308" s="2193"/>
      <c r="H308" s="2193"/>
      <c r="I308" s="2193"/>
      <c r="J308" s="2193"/>
      <c r="K308" s="2193"/>
      <c r="L308" s="2193"/>
      <c r="M308" s="2193"/>
      <c r="N308" s="2193"/>
      <c r="O308" s="2194">
        <v>0</v>
      </c>
      <c r="P308" s="2194"/>
      <c r="Q308" s="2194"/>
      <c r="R308" s="2194"/>
      <c r="S308" s="2194"/>
      <c r="T308" s="2194"/>
      <c r="U308" s="2194"/>
      <c r="V308" s="2194"/>
      <c r="W308" s="2194"/>
      <c r="X308" s="2194"/>
      <c r="Y308" s="2194"/>
      <c r="Z308" s="2194">
        <v>0</v>
      </c>
      <c r="AA308" s="2194"/>
      <c r="AB308" s="2194"/>
      <c r="AC308" s="2194"/>
      <c r="AD308" s="2194"/>
      <c r="AE308" s="2194"/>
      <c r="AF308" s="2194"/>
      <c r="AG308" s="2194"/>
      <c r="AH308" s="2194"/>
      <c r="AI308" s="2194"/>
      <c r="AJ308" s="2194"/>
      <c r="AK308" s="2194"/>
      <c r="AL308" s="2194">
        <v>0</v>
      </c>
      <c r="AM308" s="2194"/>
      <c r="AN308" s="2194"/>
      <c r="AO308" s="2194"/>
      <c r="AP308" s="2194"/>
      <c r="AQ308" s="2194"/>
      <c r="AR308" s="2194"/>
      <c r="AS308" s="2194"/>
      <c r="AT308" s="2194"/>
      <c r="AU308" s="2194"/>
      <c r="AV308" s="2194"/>
      <c r="AW308" s="2194"/>
      <c r="AX308" s="2194"/>
      <c r="AY308" s="2194">
        <v>0</v>
      </c>
      <c r="AZ308" s="2194"/>
      <c r="BA308" s="2194"/>
      <c r="BB308" s="2194"/>
      <c r="BC308" s="2194"/>
      <c r="BD308" s="2194"/>
      <c r="BE308" s="2194"/>
    </row>
    <row r="309" spans="1:57" ht="18" customHeight="1">
      <c r="A309" s="2193" t="s">
        <v>1195</v>
      </c>
      <c r="B309" s="2193"/>
      <c r="C309" s="2193"/>
      <c r="D309" s="2193"/>
      <c r="E309" s="2193"/>
      <c r="F309" s="2193"/>
      <c r="G309" s="2193"/>
      <c r="H309" s="2193"/>
      <c r="I309" s="2193"/>
      <c r="J309" s="2193"/>
      <c r="K309" s="2193"/>
      <c r="L309" s="2193"/>
      <c r="M309" s="2193"/>
      <c r="N309" s="2193"/>
      <c r="O309" s="2194">
        <v>0</v>
      </c>
      <c r="P309" s="2194"/>
      <c r="Q309" s="2194"/>
      <c r="R309" s="2194"/>
      <c r="S309" s="2194"/>
      <c r="T309" s="2194"/>
      <c r="U309" s="2194"/>
      <c r="V309" s="2194"/>
      <c r="W309" s="2194"/>
      <c r="X309" s="2194"/>
      <c r="Y309" s="2194"/>
      <c r="Z309" s="2194">
        <v>0</v>
      </c>
      <c r="AA309" s="2194"/>
      <c r="AB309" s="2194"/>
      <c r="AC309" s="2194"/>
      <c r="AD309" s="2194"/>
      <c r="AE309" s="2194"/>
      <c r="AF309" s="2194"/>
      <c r="AG309" s="2194"/>
      <c r="AH309" s="2194"/>
      <c r="AI309" s="2194"/>
      <c r="AJ309" s="2194"/>
      <c r="AK309" s="2194"/>
      <c r="AL309" s="2194">
        <v>0</v>
      </c>
      <c r="AM309" s="2194"/>
      <c r="AN309" s="2194"/>
      <c r="AO309" s="2194"/>
      <c r="AP309" s="2194"/>
      <c r="AQ309" s="2194"/>
      <c r="AR309" s="2194"/>
      <c r="AS309" s="2194"/>
      <c r="AT309" s="2194"/>
      <c r="AU309" s="2194"/>
      <c r="AV309" s="2194"/>
      <c r="AW309" s="2194"/>
      <c r="AX309" s="2194"/>
      <c r="AY309" s="2194">
        <v>0</v>
      </c>
      <c r="AZ309" s="2194"/>
      <c r="BA309" s="2194"/>
      <c r="BB309" s="2194"/>
      <c r="BC309" s="2194"/>
      <c r="BD309" s="2194"/>
      <c r="BE309" s="2194"/>
    </row>
    <row r="310" spans="1:57" ht="18" customHeight="1">
      <c r="A310" s="2193" t="s">
        <v>1196</v>
      </c>
      <c r="B310" s="2193"/>
      <c r="C310" s="2193"/>
      <c r="D310" s="2193"/>
      <c r="E310" s="2193"/>
      <c r="F310" s="2193"/>
      <c r="G310" s="2193"/>
      <c r="H310" s="2193"/>
      <c r="I310" s="2193"/>
      <c r="J310" s="2193"/>
      <c r="K310" s="2193"/>
      <c r="L310" s="2193"/>
      <c r="M310" s="2193"/>
      <c r="N310" s="2193"/>
      <c r="O310" s="2194">
        <v>0</v>
      </c>
      <c r="P310" s="2194"/>
      <c r="Q310" s="2194"/>
      <c r="R310" s="2194"/>
      <c r="S310" s="2194"/>
      <c r="T310" s="2194"/>
      <c r="U310" s="2194"/>
      <c r="V310" s="2194"/>
      <c r="W310" s="2194"/>
      <c r="X310" s="2194"/>
      <c r="Y310" s="2194"/>
      <c r="Z310" s="2194">
        <v>0</v>
      </c>
      <c r="AA310" s="2194"/>
      <c r="AB310" s="2194"/>
      <c r="AC310" s="2194"/>
      <c r="AD310" s="2194"/>
      <c r="AE310" s="2194"/>
      <c r="AF310" s="2194"/>
      <c r="AG310" s="2194"/>
      <c r="AH310" s="2194"/>
      <c r="AI310" s="2194"/>
      <c r="AJ310" s="2194"/>
      <c r="AK310" s="2194"/>
      <c r="AL310" s="2194">
        <v>0</v>
      </c>
      <c r="AM310" s="2194"/>
      <c r="AN310" s="2194"/>
      <c r="AO310" s="2194"/>
      <c r="AP310" s="2194"/>
      <c r="AQ310" s="2194"/>
      <c r="AR310" s="2194"/>
      <c r="AS310" s="2194"/>
      <c r="AT310" s="2194"/>
      <c r="AU310" s="2194"/>
      <c r="AV310" s="2194"/>
      <c r="AW310" s="2194"/>
      <c r="AX310" s="2194"/>
      <c r="AY310" s="2194">
        <v>0</v>
      </c>
      <c r="AZ310" s="2194"/>
      <c r="BA310" s="2194"/>
      <c r="BB310" s="2194"/>
      <c r="BC310" s="2194"/>
      <c r="BD310" s="2194"/>
      <c r="BE310" s="2194"/>
    </row>
    <row r="311" spans="1:57" ht="18" customHeight="1">
      <c r="A311" s="2205" t="s">
        <v>578</v>
      </c>
      <c r="B311" s="2205"/>
      <c r="C311" s="2205"/>
      <c r="D311" s="2205"/>
      <c r="E311" s="2205"/>
      <c r="F311" s="2205"/>
      <c r="G311" s="2205"/>
      <c r="H311" s="2205"/>
      <c r="I311" s="2205"/>
      <c r="J311" s="2205"/>
      <c r="K311" s="2205"/>
      <c r="L311" s="2205"/>
      <c r="M311" s="2205"/>
      <c r="N311" s="2205"/>
      <c r="O311" s="2204">
        <v>0</v>
      </c>
      <c r="P311" s="2204"/>
      <c r="Q311" s="2204"/>
      <c r="R311" s="2204"/>
      <c r="S311" s="2204"/>
      <c r="T311" s="2204"/>
      <c r="U311" s="2204"/>
      <c r="V311" s="2204"/>
      <c r="W311" s="2204"/>
      <c r="X311" s="2204"/>
      <c r="Y311" s="2204"/>
      <c r="Z311" s="2204">
        <v>0</v>
      </c>
      <c r="AA311" s="2204"/>
      <c r="AB311" s="2204"/>
      <c r="AC311" s="2204"/>
      <c r="AD311" s="2204"/>
      <c r="AE311" s="2204"/>
      <c r="AF311" s="2204"/>
      <c r="AG311" s="2204"/>
      <c r="AH311" s="2204"/>
      <c r="AI311" s="2204"/>
      <c r="AJ311" s="2204"/>
      <c r="AK311" s="2204"/>
      <c r="AL311" s="2204">
        <v>0</v>
      </c>
      <c r="AM311" s="2204"/>
      <c r="AN311" s="2204"/>
      <c r="AO311" s="2204"/>
      <c r="AP311" s="2204"/>
      <c r="AQ311" s="2204"/>
      <c r="AR311" s="2204"/>
      <c r="AS311" s="2204"/>
      <c r="AT311" s="2204"/>
      <c r="AU311" s="2204"/>
      <c r="AV311" s="2204"/>
      <c r="AW311" s="2204"/>
      <c r="AX311" s="2204"/>
      <c r="AY311" s="2204">
        <v>0</v>
      </c>
      <c r="AZ311" s="2204"/>
      <c r="BA311" s="2204"/>
      <c r="BB311" s="2204"/>
      <c r="BC311" s="2204"/>
      <c r="BD311" s="2204"/>
      <c r="BE311" s="2204"/>
    </row>
    <row r="312" spans="1:57" ht="18" customHeight="1">
      <c r="A312" s="2205" t="s">
        <v>559</v>
      </c>
      <c r="B312" s="2205"/>
      <c r="C312" s="2205"/>
      <c r="D312" s="2205"/>
      <c r="E312" s="2205"/>
      <c r="F312" s="2205"/>
      <c r="G312" s="2205"/>
      <c r="H312" s="2205"/>
      <c r="I312" s="2205"/>
      <c r="J312" s="2205"/>
      <c r="K312" s="2205"/>
      <c r="L312" s="2205"/>
      <c r="M312" s="2205"/>
      <c r="N312" s="2205"/>
      <c r="O312" s="2204">
        <v>0</v>
      </c>
      <c r="P312" s="2204"/>
      <c r="Q312" s="2204"/>
      <c r="R312" s="2204"/>
      <c r="S312" s="2204"/>
      <c r="T312" s="2204"/>
      <c r="U312" s="2204"/>
      <c r="V312" s="2204"/>
      <c r="W312" s="2204"/>
      <c r="X312" s="2204"/>
      <c r="Y312" s="2204"/>
      <c r="Z312" s="2204">
        <v>0</v>
      </c>
      <c r="AA312" s="2204"/>
      <c r="AB312" s="2204"/>
      <c r="AC312" s="2204"/>
      <c r="AD312" s="2204"/>
      <c r="AE312" s="2204"/>
      <c r="AF312" s="2204"/>
      <c r="AG312" s="2204"/>
      <c r="AH312" s="2204"/>
      <c r="AI312" s="2204"/>
      <c r="AJ312" s="2204"/>
      <c r="AK312" s="2204"/>
      <c r="AL312" s="2204">
        <v>0</v>
      </c>
      <c r="AM312" s="2204"/>
      <c r="AN312" s="2204"/>
      <c r="AO312" s="2204"/>
      <c r="AP312" s="2204"/>
      <c r="AQ312" s="2204"/>
      <c r="AR312" s="2204"/>
      <c r="AS312" s="2204"/>
      <c r="AT312" s="2204"/>
      <c r="AU312" s="2204"/>
      <c r="AV312" s="2204"/>
      <c r="AW312" s="2204"/>
      <c r="AX312" s="2204"/>
      <c r="AY312" s="2204">
        <v>0</v>
      </c>
      <c r="AZ312" s="2204"/>
      <c r="BA312" s="2204"/>
      <c r="BB312" s="2204"/>
      <c r="BC312" s="2204"/>
      <c r="BD312" s="2204"/>
      <c r="BE312" s="2204"/>
    </row>
    <row r="313" spans="1:57" ht="18" customHeight="1">
      <c r="A313" s="2193" t="s">
        <v>1193</v>
      </c>
      <c r="B313" s="2193"/>
      <c r="C313" s="2193"/>
      <c r="D313" s="2193"/>
      <c r="E313" s="2193"/>
      <c r="F313" s="2193"/>
      <c r="G313" s="2193"/>
      <c r="H313" s="2193"/>
      <c r="I313" s="2193"/>
      <c r="J313" s="2193"/>
      <c r="K313" s="2193"/>
      <c r="L313" s="2193"/>
      <c r="M313" s="2193"/>
      <c r="N313" s="2193"/>
      <c r="O313" s="2194">
        <v>0</v>
      </c>
      <c r="P313" s="2194"/>
      <c r="Q313" s="2194"/>
      <c r="R313" s="2194"/>
      <c r="S313" s="2194"/>
      <c r="T313" s="2194"/>
      <c r="U313" s="2194"/>
      <c r="V313" s="2194"/>
      <c r="W313" s="2194"/>
      <c r="X313" s="2194"/>
      <c r="Y313" s="2194"/>
      <c r="Z313" s="2194">
        <v>0</v>
      </c>
      <c r="AA313" s="2194"/>
      <c r="AB313" s="2194"/>
      <c r="AC313" s="2194"/>
      <c r="AD313" s="2194"/>
      <c r="AE313" s="2194"/>
      <c r="AF313" s="2194"/>
      <c r="AG313" s="2194"/>
      <c r="AH313" s="2194"/>
      <c r="AI313" s="2194"/>
      <c r="AJ313" s="2194"/>
      <c r="AK313" s="2194"/>
      <c r="AL313" s="2194">
        <v>0</v>
      </c>
      <c r="AM313" s="2194"/>
      <c r="AN313" s="2194"/>
      <c r="AO313" s="2194"/>
      <c r="AP313" s="2194"/>
      <c r="AQ313" s="2194"/>
      <c r="AR313" s="2194"/>
      <c r="AS313" s="2194"/>
      <c r="AT313" s="2194"/>
      <c r="AU313" s="2194"/>
      <c r="AV313" s="2194"/>
      <c r="AW313" s="2194"/>
      <c r="AX313" s="2194"/>
      <c r="AY313" s="2194">
        <v>0</v>
      </c>
      <c r="AZ313" s="2194"/>
      <c r="BA313" s="2194"/>
      <c r="BB313" s="2194"/>
      <c r="BC313" s="2194"/>
      <c r="BD313" s="2194"/>
      <c r="BE313" s="2194"/>
    </row>
    <row r="314" spans="1:57" ht="18" customHeight="1">
      <c r="A314" s="2193" t="s">
        <v>1194</v>
      </c>
      <c r="B314" s="2193"/>
      <c r="C314" s="2193"/>
      <c r="D314" s="2193"/>
      <c r="E314" s="2193"/>
      <c r="F314" s="2193"/>
      <c r="G314" s="2193"/>
      <c r="H314" s="2193"/>
      <c r="I314" s="2193"/>
      <c r="J314" s="2193"/>
      <c r="K314" s="2193"/>
      <c r="L314" s="2193"/>
      <c r="M314" s="2193"/>
      <c r="N314" s="2193"/>
      <c r="O314" s="2194">
        <v>0</v>
      </c>
      <c r="P314" s="2194"/>
      <c r="Q314" s="2194"/>
      <c r="R314" s="2194"/>
      <c r="S314" s="2194"/>
      <c r="T314" s="2194"/>
      <c r="U314" s="2194"/>
      <c r="V314" s="2194"/>
      <c r="W314" s="2194"/>
      <c r="X314" s="2194"/>
      <c r="Y314" s="2194"/>
      <c r="Z314" s="2194">
        <v>0</v>
      </c>
      <c r="AA314" s="2194"/>
      <c r="AB314" s="2194"/>
      <c r="AC314" s="2194"/>
      <c r="AD314" s="2194"/>
      <c r="AE314" s="2194"/>
      <c r="AF314" s="2194"/>
      <c r="AG314" s="2194"/>
      <c r="AH314" s="2194"/>
      <c r="AI314" s="2194"/>
      <c r="AJ314" s="2194"/>
      <c r="AK314" s="2194"/>
      <c r="AL314" s="2194">
        <v>0</v>
      </c>
      <c r="AM314" s="2194"/>
      <c r="AN314" s="2194"/>
      <c r="AO314" s="2194"/>
      <c r="AP314" s="2194"/>
      <c r="AQ314" s="2194"/>
      <c r="AR314" s="2194"/>
      <c r="AS314" s="2194"/>
      <c r="AT314" s="2194"/>
      <c r="AU314" s="2194"/>
      <c r="AV314" s="2194"/>
      <c r="AW314" s="2194"/>
      <c r="AX314" s="2194"/>
      <c r="AY314" s="2194">
        <v>0</v>
      </c>
      <c r="AZ314" s="2194"/>
      <c r="BA314" s="2194"/>
      <c r="BB314" s="2194"/>
      <c r="BC314" s="2194"/>
      <c r="BD314" s="2194"/>
      <c r="BE314" s="2194"/>
    </row>
    <row r="315" spans="1:57" ht="18" customHeight="1">
      <c r="A315" s="2193" t="s">
        <v>1195</v>
      </c>
      <c r="B315" s="2193"/>
      <c r="C315" s="2193"/>
      <c r="D315" s="2193"/>
      <c r="E315" s="2193"/>
      <c r="F315" s="2193"/>
      <c r="G315" s="2193"/>
      <c r="H315" s="2193"/>
      <c r="I315" s="2193"/>
      <c r="J315" s="2193"/>
      <c r="K315" s="2193"/>
      <c r="L315" s="2193"/>
      <c r="M315" s="2193"/>
      <c r="N315" s="2193"/>
      <c r="O315" s="2194">
        <v>0</v>
      </c>
      <c r="P315" s="2194"/>
      <c r="Q315" s="2194"/>
      <c r="R315" s="2194"/>
      <c r="S315" s="2194"/>
      <c r="T315" s="2194"/>
      <c r="U315" s="2194"/>
      <c r="V315" s="2194"/>
      <c r="W315" s="2194"/>
      <c r="X315" s="2194"/>
      <c r="Y315" s="2194"/>
      <c r="Z315" s="2194">
        <v>0</v>
      </c>
      <c r="AA315" s="2194"/>
      <c r="AB315" s="2194"/>
      <c r="AC315" s="2194"/>
      <c r="AD315" s="2194"/>
      <c r="AE315" s="2194"/>
      <c r="AF315" s="2194"/>
      <c r="AG315" s="2194"/>
      <c r="AH315" s="2194"/>
      <c r="AI315" s="2194"/>
      <c r="AJ315" s="2194"/>
      <c r="AK315" s="2194"/>
      <c r="AL315" s="2194">
        <v>0</v>
      </c>
      <c r="AM315" s="2194"/>
      <c r="AN315" s="2194"/>
      <c r="AO315" s="2194"/>
      <c r="AP315" s="2194"/>
      <c r="AQ315" s="2194"/>
      <c r="AR315" s="2194"/>
      <c r="AS315" s="2194"/>
      <c r="AT315" s="2194"/>
      <c r="AU315" s="2194"/>
      <c r="AV315" s="2194"/>
      <c r="AW315" s="2194"/>
      <c r="AX315" s="2194"/>
      <c r="AY315" s="2194">
        <v>0</v>
      </c>
      <c r="AZ315" s="2194"/>
      <c r="BA315" s="2194"/>
      <c r="BB315" s="2194"/>
      <c r="BC315" s="2194"/>
      <c r="BD315" s="2194"/>
      <c r="BE315" s="2194"/>
    </row>
    <row r="316" spans="1:57" ht="18" customHeight="1">
      <c r="A316" s="2193" t="s">
        <v>1196</v>
      </c>
      <c r="B316" s="2193"/>
      <c r="C316" s="2193"/>
      <c r="D316" s="2193"/>
      <c r="E316" s="2193"/>
      <c r="F316" s="2193"/>
      <c r="G316" s="2193"/>
      <c r="H316" s="2193"/>
      <c r="I316" s="2193"/>
      <c r="J316" s="2193"/>
      <c r="K316" s="2193"/>
      <c r="L316" s="2193"/>
      <c r="M316" s="2193"/>
      <c r="N316" s="2193"/>
      <c r="O316" s="2194">
        <v>0</v>
      </c>
      <c r="P316" s="2194"/>
      <c r="Q316" s="2194"/>
      <c r="R316" s="2194"/>
      <c r="S316" s="2194"/>
      <c r="T316" s="2194"/>
      <c r="U316" s="2194"/>
      <c r="V316" s="2194"/>
      <c r="W316" s="2194"/>
      <c r="X316" s="2194"/>
      <c r="Y316" s="2194"/>
      <c r="Z316" s="2194">
        <v>0</v>
      </c>
      <c r="AA316" s="2194"/>
      <c r="AB316" s="2194"/>
      <c r="AC316" s="2194"/>
      <c r="AD316" s="2194"/>
      <c r="AE316" s="2194"/>
      <c r="AF316" s="2194"/>
      <c r="AG316" s="2194"/>
      <c r="AH316" s="2194"/>
      <c r="AI316" s="2194"/>
      <c r="AJ316" s="2194"/>
      <c r="AK316" s="2194"/>
      <c r="AL316" s="2194">
        <v>0</v>
      </c>
      <c r="AM316" s="2194"/>
      <c r="AN316" s="2194"/>
      <c r="AO316" s="2194"/>
      <c r="AP316" s="2194"/>
      <c r="AQ316" s="2194"/>
      <c r="AR316" s="2194"/>
      <c r="AS316" s="2194"/>
      <c r="AT316" s="2194"/>
      <c r="AU316" s="2194"/>
      <c r="AV316" s="2194"/>
      <c r="AW316" s="2194"/>
      <c r="AX316" s="2194"/>
      <c r="AY316" s="2194">
        <v>0</v>
      </c>
      <c r="AZ316" s="2194"/>
      <c r="BA316" s="2194"/>
      <c r="BB316" s="2194"/>
      <c r="BC316" s="2194"/>
      <c r="BD316" s="2194"/>
      <c r="BE316" s="2194"/>
    </row>
    <row r="317" spans="1:57" ht="18" customHeight="1">
      <c r="A317" s="2205" t="s">
        <v>1197</v>
      </c>
      <c r="B317" s="2205"/>
      <c r="C317" s="2205"/>
      <c r="D317" s="2205"/>
      <c r="E317" s="2205"/>
      <c r="F317" s="2205"/>
      <c r="G317" s="2205"/>
      <c r="H317" s="2205"/>
      <c r="I317" s="2205"/>
      <c r="J317" s="2205"/>
      <c r="K317" s="2205"/>
      <c r="L317" s="2205"/>
      <c r="M317" s="2205"/>
      <c r="N317" s="2205"/>
      <c r="O317" s="2204">
        <v>0</v>
      </c>
      <c r="P317" s="2204"/>
      <c r="Q317" s="2204"/>
      <c r="R317" s="2204"/>
      <c r="S317" s="2204"/>
      <c r="T317" s="2204"/>
      <c r="U317" s="2204"/>
      <c r="V317" s="2204"/>
      <c r="W317" s="2204"/>
      <c r="X317" s="2204"/>
      <c r="Y317" s="2204"/>
      <c r="Z317" s="2204">
        <v>0</v>
      </c>
      <c r="AA317" s="2204"/>
      <c r="AB317" s="2204"/>
      <c r="AC317" s="2204"/>
      <c r="AD317" s="2204"/>
      <c r="AE317" s="2204"/>
      <c r="AF317" s="2204"/>
      <c r="AG317" s="2204"/>
      <c r="AH317" s="2204"/>
      <c r="AI317" s="2204"/>
      <c r="AJ317" s="2204"/>
      <c r="AK317" s="2204"/>
      <c r="AL317" s="2204">
        <v>0</v>
      </c>
      <c r="AM317" s="2204"/>
      <c r="AN317" s="2204"/>
      <c r="AO317" s="2204"/>
      <c r="AP317" s="2204"/>
      <c r="AQ317" s="2204"/>
      <c r="AR317" s="2204"/>
      <c r="AS317" s="2204"/>
      <c r="AT317" s="2204"/>
      <c r="AU317" s="2204"/>
      <c r="AV317" s="2204"/>
      <c r="AW317" s="2204"/>
      <c r="AX317" s="2204"/>
      <c r="AY317" s="2204">
        <v>0</v>
      </c>
      <c r="AZ317" s="2204"/>
      <c r="BA317" s="2204"/>
      <c r="BB317" s="2204"/>
      <c r="BC317" s="2204"/>
      <c r="BD317" s="2204"/>
      <c r="BE317" s="2204"/>
    </row>
    <row r="318" spans="1:57" ht="18" customHeight="1">
      <c r="A318" s="2193" t="s">
        <v>1193</v>
      </c>
      <c r="B318" s="2193"/>
      <c r="C318" s="2193"/>
      <c r="D318" s="2193"/>
      <c r="E318" s="2193"/>
      <c r="F318" s="2193"/>
      <c r="G318" s="2193"/>
      <c r="H318" s="2193"/>
      <c r="I318" s="2193"/>
      <c r="J318" s="2193"/>
      <c r="K318" s="2193"/>
      <c r="L318" s="2193"/>
      <c r="M318" s="2193"/>
      <c r="N318" s="2193"/>
      <c r="O318" s="2194">
        <v>0</v>
      </c>
      <c r="P318" s="2194"/>
      <c r="Q318" s="2194"/>
      <c r="R318" s="2194"/>
      <c r="S318" s="2194"/>
      <c r="T318" s="2194"/>
      <c r="U318" s="2194"/>
      <c r="V318" s="2194"/>
      <c r="W318" s="2194"/>
      <c r="X318" s="2194"/>
      <c r="Y318" s="2194"/>
      <c r="Z318" s="2194">
        <v>0</v>
      </c>
      <c r="AA318" s="2194"/>
      <c r="AB318" s="2194"/>
      <c r="AC318" s="2194"/>
      <c r="AD318" s="2194"/>
      <c r="AE318" s="2194"/>
      <c r="AF318" s="2194"/>
      <c r="AG318" s="2194"/>
      <c r="AH318" s="2194"/>
      <c r="AI318" s="2194"/>
      <c r="AJ318" s="2194"/>
      <c r="AK318" s="2194"/>
      <c r="AL318" s="2194">
        <v>0</v>
      </c>
      <c r="AM318" s="2194"/>
      <c r="AN318" s="2194"/>
      <c r="AO318" s="2194"/>
      <c r="AP318" s="2194"/>
      <c r="AQ318" s="2194"/>
      <c r="AR318" s="2194"/>
      <c r="AS318" s="2194"/>
      <c r="AT318" s="2194"/>
      <c r="AU318" s="2194"/>
      <c r="AV318" s="2194"/>
      <c r="AW318" s="2194"/>
      <c r="AX318" s="2194"/>
      <c r="AY318" s="2194">
        <v>0</v>
      </c>
      <c r="AZ318" s="2194"/>
      <c r="BA318" s="2194"/>
      <c r="BB318" s="2194"/>
      <c r="BC318" s="2194"/>
      <c r="BD318" s="2194"/>
      <c r="BE318" s="2194"/>
    </row>
    <row r="319" spans="1:57" ht="18" customHeight="1">
      <c r="A319" s="2193" t="s">
        <v>1194</v>
      </c>
      <c r="B319" s="2193"/>
      <c r="C319" s="2193"/>
      <c r="D319" s="2193"/>
      <c r="E319" s="2193"/>
      <c r="F319" s="2193"/>
      <c r="G319" s="2193"/>
      <c r="H319" s="2193"/>
      <c r="I319" s="2193"/>
      <c r="J319" s="2193"/>
      <c r="K319" s="2193"/>
      <c r="L319" s="2193"/>
      <c r="M319" s="2193"/>
      <c r="N319" s="2193"/>
      <c r="O319" s="2194">
        <v>0</v>
      </c>
      <c r="P319" s="2194"/>
      <c r="Q319" s="2194"/>
      <c r="R319" s="2194"/>
      <c r="S319" s="2194"/>
      <c r="T319" s="2194"/>
      <c r="U319" s="2194"/>
      <c r="V319" s="2194"/>
      <c r="W319" s="2194"/>
      <c r="X319" s="2194"/>
      <c r="Y319" s="2194"/>
      <c r="Z319" s="2194">
        <v>0</v>
      </c>
      <c r="AA319" s="2194"/>
      <c r="AB319" s="2194"/>
      <c r="AC319" s="2194"/>
      <c r="AD319" s="2194"/>
      <c r="AE319" s="2194"/>
      <c r="AF319" s="2194"/>
      <c r="AG319" s="2194"/>
      <c r="AH319" s="2194"/>
      <c r="AI319" s="2194"/>
      <c r="AJ319" s="2194"/>
      <c r="AK319" s="2194"/>
      <c r="AL319" s="2194">
        <v>0</v>
      </c>
      <c r="AM319" s="2194"/>
      <c r="AN319" s="2194"/>
      <c r="AO319" s="2194"/>
      <c r="AP319" s="2194"/>
      <c r="AQ319" s="2194"/>
      <c r="AR319" s="2194"/>
      <c r="AS319" s="2194"/>
      <c r="AT319" s="2194"/>
      <c r="AU319" s="2194"/>
      <c r="AV319" s="2194"/>
      <c r="AW319" s="2194"/>
      <c r="AX319" s="2194"/>
      <c r="AY319" s="2194">
        <v>0</v>
      </c>
      <c r="AZ319" s="2194"/>
      <c r="BA319" s="2194"/>
      <c r="BB319" s="2194"/>
      <c r="BC319" s="2194"/>
      <c r="BD319" s="2194"/>
      <c r="BE319" s="2194"/>
    </row>
    <row r="320" spans="1:57" ht="18" customHeight="1">
      <c r="A320" s="2193" t="s">
        <v>1195</v>
      </c>
      <c r="B320" s="2193"/>
      <c r="C320" s="2193"/>
      <c r="D320" s="2193"/>
      <c r="E320" s="2193"/>
      <c r="F320" s="2193"/>
      <c r="G320" s="2193"/>
      <c r="H320" s="2193"/>
      <c r="I320" s="2193"/>
      <c r="J320" s="2193"/>
      <c r="K320" s="2193"/>
      <c r="L320" s="2193"/>
      <c r="M320" s="2193"/>
      <c r="N320" s="2193"/>
      <c r="O320" s="2194">
        <v>0</v>
      </c>
      <c r="P320" s="2194"/>
      <c r="Q320" s="2194"/>
      <c r="R320" s="2194"/>
      <c r="S320" s="2194"/>
      <c r="T320" s="2194"/>
      <c r="U320" s="2194"/>
      <c r="V320" s="2194"/>
      <c r="W320" s="2194"/>
      <c r="X320" s="2194"/>
      <c r="Y320" s="2194"/>
      <c r="Z320" s="2194">
        <v>0</v>
      </c>
      <c r="AA320" s="2194"/>
      <c r="AB320" s="2194"/>
      <c r="AC320" s="2194"/>
      <c r="AD320" s="2194"/>
      <c r="AE320" s="2194"/>
      <c r="AF320" s="2194"/>
      <c r="AG320" s="2194"/>
      <c r="AH320" s="2194"/>
      <c r="AI320" s="2194"/>
      <c r="AJ320" s="2194"/>
      <c r="AK320" s="2194"/>
      <c r="AL320" s="2194">
        <v>0</v>
      </c>
      <c r="AM320" s="2194"/>
      <c r="AN320" s="2194"/>
      <c r="AO320" s="2194"/>
      <c r="AP320" s="2194"/>
      <c r="AQ320" s="2194"/>
      <c r="AR320" s="2194"/>
      <c r="AS320" s="2194"/>
      <c r="AT320" s="2194"/>
      <c r="AU320" s="2194"/>
      <c r="AV320" s="2194"/>
      <c r="AW320" s="2194"/>
      <c r="AX320" s="2194"/>
      <c r="AY320" s="2194">
        <v>0</v>
      </c>
      <c r="AZ320" s="2194"/>
      <c r="BA320" s="2194"/>
      <c r="BB320" s="2194"/>
      <c r="BC320" s="2194"/>
      <c r="BD320" s="2194"/>
      <c r="BE320" s="2194"/>
    </row>
    <row r="321" spans="1:57" ht="18" customHeight="1">
      <c r="A321" s="2193" t="s">
        <v>1196</v>
      </c>
      <c r="B321" s="2193"/>
      <c r="C321" s="2193"/>
      <c r="D321" s="2193"/>
      <c r="E321" s="2193"/>
      <c r="F321" s="2193"/>
      <c r="G321" s="2193"/>
      <c r="H321" s="2193"/>
      <c r="I321" s="2193"/>
      <c r="J321" s="2193"/>
      <c r="K321" s="2193"/>
      <c r="L321" s="2193"/>
      <c r="M321" s="2193"/>
      <c r="N321" s="2193"/>
      <c r="O321" s="2194">
        <v>0</v>
      </c>
      <c r="P321" s="2194"/>
      <c r="Q321" s="2194"/>
      <c r="R321" s="2194"/>
      <c r="S321" s="2194"/>
      <c r="T321" s="2194"/>
      <c r="U321" s="2194"/>
      <c r="V321" s="2194"/>
      <c r="W321" s="2194"/>
      <c r="X321" s="2194"/>
      <c r="Y321" s="2194"/>
      <c r="Z321" s="2194">
        <v>0</v>
      </c>
      <c r="AA321" s="2194"/>
      <c r="AB321" s="2194"/>
      <c r="AC321" s="2194"/>
      <c r="AD321" s="2194"/>
      <c r="AE321" s="2194"/>
      <c r="AF321" s="2194"/>
      <c r="AG321" s="2194"/>
      <c r="AH321" s="2194"/>
      <c r="AI321" s="2194"/>
      <c r="AJ321" s="2194"/>
      <c r="AK321" s="2194"/>
      <c r="AL321" s="2194">
        <v>0</v>
      </c>
      <c r="AM321" s="2194"/>
      <c r="AN321" s="2194"/>
      <c r="AO321" s="2194"/>
      <c r="AP321" s="2194"/>
      <c r="AQ321" s="2194"/>
      <c r="AR321" s="2194"/>
      <c r="AS321" s="2194"/>
      <c r="AT321" s="2194"/>
      <c r="AU321" s="2194"/>
      <c r="AV321" s="2194"/>
      <c r="AW321" s="2194"/>
      <c r="AX321" s="2194"/>
      <c r="AY321" s="2194">
        <v>0</v>
      </c>
      <c r="AZ321" s="2194"/>
      <c r="BA321" s="2194"/>
      <c r="BB321" s="2194"/>
      <c r="BC321" s="2194"/>
      <c r="BD321" s="2194"/>
      <c r="BE321" s="2194"/>
    </row>
    <row r="322" spans="1:57" ht="18" customHeight="1">
      <c r="A322" s="2205" t="s">
        <v>561</v>
      </c>
      <c r="B322" s="2205"/>
      <c r="C322" s="2205"/>
      <c r="D322" s="2205"/>
      <c r="E322" s="2205"/>
      <c r="F322" s="2205"/>
      <c r="G322" s="2205"/>
      <c r="H322" s="2205"/>
      <c r="I322" s="2205"/>
      <c r="J322" s="2205"/>
      <c r="K322" s="2205"/>
      <c r="L322" s="2205"/>
      <c r="M322" s="2205"/>
      <c r="N322" s="2205"/>
      <c r="O322" s="2204">
        <v>0</v>
      </c>
      <c r="P322" s="2204"/>
      <c r="Q322" s="2204"/>
      <c r="R322" s="2204"/>
      <c r="S322" s="2204"/>
      <c r="T322" s="2204"/>
      <c r="U322" s="2204"/>
      <c r="V322" s="2204"/>
      <c r="W322" s="2204"/>
      <c r="X322" s="2204"/>
      <c r="Y322" s="2204"/>
      <c r="Z322" s="2204">
        <v>0</v>
      </c>
      <c r="AA322" s="2204"/>
      <c r="AB322" s="2204"/>
      <c r="AC322" s="2204"/>
      <c r="AD322" s="2204"/>
      <c r="AE322" s="2204"/>
      <c r="AF322" s="2204"/>
      <c r="AG322" s="2204"/>
      <c r="AH322" s="2204"/>
      <c r="AI322" s="2204"/>
      <c r="AJ322" s="2204"/>
      <c r="AK322" s="2204"/>
      <c r="AL322" s="2204">
        <v>0</v>
      </c>
      <c r="AM322" s="2204"/>
      <c r="AN322" s="2204"/>
      <c r="AO322" s="2204"/>
      <c r="AP322" s="2204"/>
      <c r="AQ322" s="2204"/>
      <c r="AR322" s="2204"/>
      <c r="AS322" s="2204"/>
      <c r="AT322" s="2204"/>
      <c r="AU322" s="2204"/>
      <c r="AV322" s="2204"/>
      <c r="AW322" s="2204"/>
      <c r="AX322" s="2204"/>
      <c r="AY322" s="2204">
        <v>0</v>
      </c>
      <c r="AZ322" s="2204"/>
      <c r="BA322" s="2204"/>
      <c r="BB322" s="2204"/>
      <c r="BC322" s="2204"/>
      <c r="BD322" s="2204"/>
      <c r="BE322" s="2204"/>
    </row>
    <row r="323" spans="1:57" ht="18" customHeight="1">
      <c r="A323" s="315"/>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row>
    <row r="324" spans="1:57" ht="18" customHeight="1">
      <c r="A324" s="2193" t="s">
        <v>1193</v>
      </c>
      <c r="B324" s="2193"/>
      <c r="C324" s="2193"/>
      <c r="D324" s="2193"/>
      <c r="E324" s="2193"/>
      <c r="F324" s="2193"/>
      <c r="G324" s="2193"/>
      <c r="H324" s="2193"/>
      <c r="I324" s="2193"/>
      <c r="J324" s="2193"/>
      <c r="K324" s="2193"/>
      <c r="L324" s="2193"/>
      <c r="M324" s="2193"/>
      <c r="N324" s="2193"/>
      <c r="O324" s="2194">
        <v>0</v>
      </c>
      <c r="P324" s="2194"/>
      <c r="Q324" s="2194"/>
      <c r="R324" s="2194"/>
      <c r="S324" s="2194"/>
      <c r="T324" s="2194"/>
      <c r="U324" s="2194"/>
      <c r="V324" s="2194"/>
      <c r="W324" s="2194"/>
      <c r="X324" s="2194"/>
      <c r="Y324" s="2194"/>
      <c r="Z324" s="2194">
        <v>0</v>
      </c>
      <c r="AA324" s="2194"/>
      <c r="AB324" s="2194"/>
      <c r="AC324" s="2194"/>
      <c r="AD324" s="2194"/>
      <c r="AE324" s="2194"/>
      <c r="AF324" s="2194"/>
      <c r="AG324" s="2194"/>
      <c r="AH324" s="2194"/>
      <c r="AI324" s="2194"/>
      <c r="AJ324" s="2194"/>
      <c r="AK324" s="2194"/>
      <c r="AL324" s="2194">
        <v>0</v>
      </c>
      <c r="AM324" s="2194"/>
      <c r="AN324" s="2194"/>
      <c r="AO324" s="2194"/>
      <c r="AP324" s="2194"/>
      <c r="AQ324" s="2194"/>
      <c r="AR324" s="2194"/>
      <c r="AS324" s="2194"/>
      <c r="AT324" s="2194"/>
      <c r="AU324" s="2194"/>
      <c r="AV324" s="2194"/>
      <c r="AW324" s="2194"/>
      <c r="AX324" s="2194"/>
      <c r="AY324" s="2194">
        <v>0</v>
      </c>
      <c r="AZ324" s="2194"/>
      <c r="BA324" s="2194"/>
      <c r="BB324" s="2194"/>
      <c r="BC324" s="2194"/>
      <c r="BD324" s="2194"/>
      <c r="BE324" s="2194"/>
    </row>
    <row r="325" spans="1:57" ht="18" customHeight="1">
      <c r="A325" s="2193" t="s">
        <v>1194</v>
      </c>
      <c r="B325" s="2193"/>
      <c r="C325" s="2193"/>
      <c r="D325" s="2193"/>
      <c r="E325" s="2193"/>
      <c r="F325" s="2193"/>
      <c r="G325" s="2193"/>
      <c r="H325" s="2193"/>
      <c r="I325" s="2193"/>
      <c r="J325" s="2193"/>
      <c r="K325" s="2193"/>
      <c r="L325" s="2193"/>
      <c r="M325" s="2193"/>
      <c r="N325" s="2193"/>
      <c r="O325" s="2194">
        <v>0</v>
      </c>
      <c r="P325" s="2194"/>
      <c r="Q325" s="2194"/>
      <c r="R325" s="2194"/>
      <c r="S325" s="2194"/>
      <c r="T325" s="2194"/>
      <c r="U325" s="2194"/>
      <c r="V325" s="2194"/>
      <c r="W325" s="2194"/>
      <c r="X325" s="2194"/>
      <c r="Y325" s="2194"/>
      <c r="Z325" s="2194">
        <v>0</v>
      </c>
      <c r="AA325" s="2194"/>
      <c r="AB325" s="2194"/>
      <c r="AC325" s="2194"/>
      <c r="AD325" s="2194"/>
      <c r="AE325" s="2194"/>
      <c r="AF325" s="2194"/>
      <c r="AG325" s="2194"/>
      <c r="AH325" s="2194"/>
      <c r="AI325" s="2194"/>
      <c r="AJ325" s="2194"/>
      <c r="AK325" s="2194"/>
      <c r="AL325" s="2194">
        <v>0</v>
      </c>
      <c r="AM325" s="2194"/>
      <c r="AN325" s="2194"/>
      <c r="AO325" s="2194"/>
      <c r="AP325" s="2194"/>
      <c r="AQ325" s="2194"/>
      <c r="AR325" s="2194"/>
      <c r="AS325" s="2194"/>
      <c r="AT325" s="2194"/>
      <c r="AU325" s="2194"/>
      <c r="AV325" s="2194"/>
      <c r="AW325" s="2194"/>
      <c r="AX325" s="2194"/>
      <c r="AY325" s="2194">
        <v>0</v>
      </c>
      <c r="AZ325" s="2194"/>
      <c r="BA325" s="2194"/>
      <c r="BB325" s="2194"/>
      <c r="BC325" s="2194"/>
      <c r="BD325" s="2194"/>
      <c r="BE325" s="2194"/>
    </row>
    <row r="326" spans="1:57" ht="18" customHeight="1">
      <c r="A326" s="2193" t="s">
        <v>1195</v>
      </c>
      <c r="B326" s="2193"/>
      <c r="C326" s="2193"/>
      <c r="D326" s="2193"/>
      <c r="E326" s="2193"/>
      <c r="F326" s="2193"/>
      <c r="G326" s="2193"/>
      <c r="H326" s="2193"/>
      <c r="I326" s="2193"/>
      <c r="J326" s="2193"/>
      <c r="K326" s="2193"/>
      <c r="L326" s="2193"/>
      <c r="M326" s="2193"/>
      <c r="N326" s="2193"/>
      <c r="O326" s="2194">
        <v>0</v>
      </c>
      <c r="P326" s="2194"/>
      <c r="Q326" s="2194"/>
      <c r="R326" s="2194"/>
      <c r="S326" s="2194"/>
      <c r="T326" s="2194"/>
      <c r="U326" s="2194"/>
      <c r="V326" s="2194"/>
      <c r="W326" s="2194"/>
      <c r="X326" s="2194"/>
      <c r="Y326" s="2194"/>
      <c r="Z326" s="2194">
        <v>0</v>
      </c>
      <c r="AA326" s="2194"/>
      <c r="AB326" s="2194"/>
      <c r="AC326" s="2194"/>
      <c r="AD326" s="2194"/>
      <c r="AE326" s="2194"/>
      <c r="AF326" s="2194"/>
      <c r="AG326" s="2194"/>
      <c r="AH326" s="2194"/>
      <c r="AI326" s="2194"/>
      <c r="AJ326" s="2194"/>
      <c r="AK326" s="2194"/>
      <c r="AL326" s="2194">
        <v>0</v>
      </c>
      <c r="AM326" s="2194"/>
      <c r="AN326" s="2194"/>
      <c r="AO326" s="2194"/>
      <c r="AP326" s="2194"/>
      <c r="AQ326" s="2194"/>
      <c r="AR326" s="2194"/>
      <c r="AS326" s="2194"/>
      <c r="AT326" s="2194"/>
      <c r="AU326" s="2194"/>
      <c r="AV326" s="2194"/>
      <c r="AW326" s="2194"/>
      <c r="AX326" s="2194"/>
      <c r="AY326" s="2194">
        <v>0</v>
      </c>
      <c r="AZ326" s="2194"/>
      <c r="BA326" s="2194"/>
      <c r="BB326" s="2194"/>
      <c r="BC326" s="2194"/>
      <c r="BD326" s="2194"/>
      <c r="BE326" s="2194"/>
    </row>
    <row r="327" spans="1:57" ht="18" customHeight="1">
      <c r="A327" s="2195" t="s">
        <v>1196</v>
      </c>
      <c r="B327" s="2195"/>
      <c r="C327" s="2195"/>
      <c r="D327" s="2195"/>
      <c r="E327" s="2195"/>
      <c r="F327" s="2195"/>
      <c r="G327" s="2195"/>
      <c r="H327" s="2195"/>
      <c r="I327" s="2195"/>
      <c r="J327" s="2195"/>
      <c r="K327" s="2195"/>
      <c r="L327" s="2195"/>
      <c r="M327" s="2195"/>
      <c r="N327" s="2195"/>
      <c r="O327" s="2196">
        <v>0</v>
      </c>
      <c r="P327" s="2196"/>
      <c r="Q327" s="2196"/>
      <c r="R327" s="2196"/>
      <c r="S327" s="2196"/>
      <c r="T327" s="2196"/>
      <c r="U327" s="2196"/>
      <c r="V327" s="2196"/>
      <c r="W327" s="2196"/>
      <c r="X327" s="2196"/>
      <c r="Y327" s="2196"/>
      <c r="Z327" s="2196">
        <v>0</v>
      </c>
      <c r="AA327" s="2196"/>
      <c r="AB327" s="2196"/>
      <c r="AC327" s="2196"/>
      <c r="AD327" s="2196"/>
      <c r="AE327" s="2196"/>
      <c r="AF327" s="2196"/>
      <c r="AG327" s="2196"/>
      <c r="AH327" s="2196"/>
      <c r="AI327" s="2196"/>
      <c r="AJ327" s="2196"/>
      <c r="AK327" s="2196"/>
      <c r="AL327" s="2196">
        <v>0</v>
      </c>
      <c r="AM327" s="2196"/>
      <c r="AN327" s="2196"/>
      <c r="AO327" s="2196"/>
      <c r="AP327" s="2196"/>
      <c r="AQ327" s="2196"/>
      <c r="AR327" s="2196"/>
      <c r="AS327" s="2196"/>
      <c r="AT327" s="2196"/>
      <c r="AU327" s="2196"/>
      <c r="AV327" s="2196"/>
      <c r="AW327" s="2196"/>
      <c r="AX327" s="2196"/>
      <c r="AY327" s="2196">
        <v>0</v>
      </c>
      <c r="AZ327" s="2196"/>
      <c r="BA327" s="2196"/>
      <c r="BB327" s="2196"/>
      <c r="BC327" s="2196"/>
      <c r="BD327" s="2196"/>
      <c r="BE327" s="2196"/>
    </row>
    <row r="328" spans="1:57" ht="18" customHeight="1">
      <c r="A328" s="314"/>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314"/>
      <c r="AE328" s="314"/>
      <c r="AF328" s="314"/>
      <c r="AG328" s="314"/>
      <c r="AH328" s="314"/>
      <c r="AI328" s="314"/>
      <c r="AJ328" s="314"/>
      <c r="AK328" s="314"/>
      <c r="AL328" s="314"/>
      <c r="AM328" s="314"/>
      <c r="AN328" s="314"/>
      <c r="AO328" s="314"/>
      <c r="AP328" s="314"/>
      <c r="AQ328" s="314"/>
      <c r="AR328" s="314"/>
      <c r="AS328" s="314"/>
      <c r="AT328" s="314"/>
      <c r="AU328" s="314"/>
      <c r="AV328" s="314"/>
      <c r="AW328" s="314"/>
      <c r="AX328" s="314"/>
      <c r="AY328" s="314"/>
      <c r="AZ328" s="314"/>
      <c r="BA328" s="314"/>
      <c r="BB328" s="314"/>
      <c r="BC328" s="314"/>
      <c r="BD328" s="314"/>
      <c r="BE328" s="314"/>
    </row>
    <row r="329" spans="1:57" ht="18" customHeight="1">
      <c r="A329" s="2186" t="s">
        <v>1198</v>
      </c>
      <c r="B329" s="2186"/>
      <c r="C329" s="2186"/>
      <c r="D329" s="2186"/>
      <c r="E329" s="2186"/>
      <c r="F329" s="2186"/>
      <c r="G329" s="2186"/>
      <c r="H329" s="2186"/>
      <c r="I329" s="2186"/>
      <c r="J329" s="2186"/>
      <c r="K329" s="2186"/>
      <c r="L329" s="2186"/>
      <c r="M329" s="2186"/>
      <c r="N329" s="2186"/>
      <c r="O329" s="2186"/>
      <c r="P329" s="2186"/>
      <c r="Q329" s="2186"/>
      <c r="R329" s="2186"/>
      <c r="S329" s="2186"/>
      <c r="T329" s="2186"/>
      <c r="U329" s="2186"/>
      <c r="V329" s="2186"/>
      <c r="W329" s="2186"/>
      <c r="X329" s="2186"/>
      <c r="Y329" s="2186"/>
      <c r="Z329" s="2186"/>
      <c r="AA329" s="2186"/>
      <c r="AB329" s="2186"/>
      <c r="AC329" s="2186"/>
      <c r="AD329" s="2186"/>
      <c r="AE329" s="2186"/>
      <c r="AF329" s="2186"/>
      <c r="AG329" s="2186"/>
      <c r="AH329" s="2186"/>
      <c r="AI329" s="2186"/>
      <c r="AJ329" s="2186"/>
      <c r="AK329" s="2186"/>
      <c r="AL329" s="2186"/>
      <c r="AM329" s="2186"/>
      <c r="AN329" s="2186"/>
      <c r="AO329" s="2186"/>
      <c r="AP329" s="2186"/>
      <c r="AQ329" s="2186"/>
      <c r="AR329" s="2186"/>
      <c r="AS329" s="2186"/>
      <c r="AT329" s="2186"/>
      <c r="AU329" s="2186"/>
      <c r="AV329" s="2186"/>
      <c r="AW329" s="2186"/>
      <c r="AX329" s="2186"/>
      <c r="AY329" s="2186"/>
      <c r="AZ329" s="2186"/>
      <c r="BA329" s="2186"/>
      <c r="BB329" s="2186"/>
      <c r="BC329" s="2186"/>
      <c r="BD329" s="2186"/>
      <c r="BE329" s="2186"/>
    </row>
    <row r="330" spans="1:57" ht="18" customHeight="1">
      <c r="A330" s="2186" t="s">
        <v>1199</v>
      </c>
      <c r="B330" s="2186"/>
      <c r="C330" s="2186"/>
      <c r="D330" s="2186"/>
      <c r="E330" s="2186"/>
      <c r="F330" s="2186"/>
      <c r="G330" s="2186"/>
      <c r="H330" s="2186"/>
      <c r="I330" s="2186"/>
      <c r="J330" s="2186"/>
      <c r="K330" s="2186"/>
      <c r="L330" s="2186"/>
      <c r="M330" s="2186"/>
      <c r="N330" s="2186"/>
      <c r="O330" s="2186"/>
      <c r="P330" s="2186"/>
      <c r="Q330" s="2186"/>
      <c r="R330" s="2186"/>
      <c r="S330" s="2186"/>
      <c r="T330" s="2186"/>
      <c r="U330" s="2186"/>
      <c r="V330" s="2186"/>
      <c r="W330" s="2186"/>
      <c r="X330" s="2186"/>
      <c r="Y330" s="2186"/>
      <c r="Z330" s="2186"/>
      <c r="AA330" s="2186"/>
      <c r="AB330" s="2186"/>
      <c r="AC330" s="2186"/>
      <c r="AD330" s="2186"/>
      <c r="AE330" s="2186"/>
      <c r="AF330" s="2186"/>
      <c r="AG330" s="2186"/>
      <c r="AH330" s="2186"/>
      <c r="AI330" s="2186"/>
      <c r="AJ330" s="2186"/>
      <c r="AK330" s="2186"/>
      <c r="AL330" s="2186"/>
      <c r="AM330" s="2186"/>
      <c r="AN330" s="2186"/>
      <c r="AO330" s="2186"/>
      <c r="AP330" s="2186"/>
      <c r="AQ330" s="2186"/>
      <c r="AR330" s="2186"/>
      <c r="AS330" s="2186"/>
      <c r="AT330" s="2186"/>
      <c r="AU330" s="2186"/>
      <c r="AV330" s="2186"/>
      <c r="AW330" s="2186"/>
      <c r="AX330" s="2186"/>
      <c r="AY330" s="2186"/>
      <c r="AZ330" s="2186"/>
      <c r="BA330" s="2186"/>
      <c r="BB330" s="2186"/>
      <c r="BC330" s="2186"/>
      <c r="BD330" s="2186"/>
      <c r="BE330" s="2186"/>
    </row>
    <row r="331" spans="1:57" ht="18" customHeight="1">
      <c r="A331" s="2186" t="s">
        <v>1200</v>
      </c>
      <c r="B331" s="2186"/>
      <c r="C331" s="2186"/>
      <c r="D331" s="2186"/>
      <c r="E331" s="2186"/>
      <c r="F331" s="2186"/>
      <c r="G331" s="2186"/>
      <c r="H331" s="2186"/>
      <c r="I331" s="2186"/>
      <c r="J331" s="2186"/>
      <c r="K331" s="2186"/>
      <c r="L331" s="2186"/>
      <c r="M331" s="2186"/>
      <c r="N331" s="2186"/>
      <c r="O331" s="2186"/>
      <c r="P331" s="2186"/>
      <c r="Q331" s="2186"/>
      <c r="R331" s="2186"/>
      <c r="S331" s="2186"/>
      <c r="T331" s="2186"/>
      <c r="U331" s="2186"/>
      <c r="V331" s="2186"/>
      <c r="W331" s="2186"/>
      <c r="X331" s="2186"/>
      <c r="Y331" s="2186"/>
      <c r="Z331" s="2186"/>
      <c r="AA331" s="2186"/>
      <c r="AB331" s="2186"/>
      <c r="AC331" s="2186"/>
      <c r="AD331" s="2186"/>
      <c r="AE331" s="2186"/>
      <c r="AF331" s="2186"/>
      <c r="AG331" s="2186"/>
      <c r="AH331" s="2186"/>
      <c r="AI331" s="2186"/>
      <c r="AJ331" s="2186"/>
      <c r="AK331" s="2186"/>
      <c r="AL331" s="2186"/>
      <c r="AM331" s="2186"/>
      <c r="AN331" s="2186"/>
      <c r="AO331" s="2186"/>
      <c r="AP331" s="2186"/>
      <c r="AQ331" s="2186"/>
      <c r="AR331" s="2186"/>
      <c r="AS331" s="2186"/>
      <c r="AT331" s="2186"/>
      <c r="AU331" s="2186"/>
      <c r="AV331" s="2186"/>
      <c r="AW331" s="2186"/>
      <c r="AX331" s="2186"/>
      <c r="AY331" s="2186"/>
      <c r="AZ331" s="2186"/>
      <c r="BA331" s="2186"/>
      <c r="BB331" s="2186"/>
      <c r="BC331" s="2186"/>
      <c r="BD331" s="2186"/>
      <c r="BE331" s="2186"/>
    </row>
    <row r="333" spans="1:57" ht="18" customHeight="1">
      <c r="A333" s="2201" t="s">
        <v>1201</v>
      </c>
      <c r="B333" s="2201"/>
      <c r="C333" s="2201"/>
      <c r="D333" s="2201"/>
      <c r="E333" s="2201"/>
      <c r="F333" s="2201"/>
      <c r="G333" s="2201"/>
      <c r="H333" s="2201"/>
      <c r="I333" s="2201"/>
      <c r="J333" s="2201"/>
      <c r="K333" s="2201"/>
      <c r="L333" s="2201"/>
      <c r="M333" s="2201"/>
      <c r="N333" s="2201"/>
      <c r="O333" s="2201"/>
      <c r="P333" s="2201"/>
      <c r="Q333" s="2201"/>
      <c r="R333" s="2201"/>
      <c r="S333" s="2201"/>
      <c r="T333" s="2201"/>
      <c r="U333" s="2201"/>
      <c r="V333" s="2201"/>
      <c r="W333" s="2201"/>
      <c r="X333" s="2201"/>
      <c r="Y333" s="2201"/>
      <c r="Z333" s="2201"/>
      <c r="AA333" s="2201"/>
      <c r="AB333" s="2201"/>
      <c r="AC333" s="2201"/>
      <c r="AD333" s="2201"/>
      <c r="AE333" s="2201"/>
      <c r="AF333" s="2201"/>
      <c r="AG333" s="2201"/>
      <c r="AH333" s="2201"/>
      <c r="AI333" s="2201"/>
      <c r="AJ333" s="2201"/>
      <c r="AK333" s="2201"/>
      <c r="AL333" s="2201"/>
      <c r="AM333" s="2201"/>
      <c r="AN333" s="2201"/>
      <c r="AO333" s="2201"/>
      <c r="AP333" s="2201"/>
      <c r="AQ333" s="2201"/>
      <c r="AR333" s="2201"/>
      <c r="AS333" s="2201"/>
      <c r="AT333" s="2201"/>
      <c r="AU333" s="2201"/>
      <c r="AV333" s="2201"/>
      <c r="AW333" s="2201"/>
      <c r="AX333" s="2201"/>
      <c r="AY333" s="2201"/>
      <c r="AZ333" s="2201"/>
      <c r="BA333" s="2201"/>
      <c r="BB333" s="2201"/>
      <c r="BC333" s="2201"/>
      <c r="BD333" s="2201"/>
      <c r="BE333" s="2201"/>
    </row>
    <row r="334" spans="1:57" ht="18" customHeight="1">
      <c r="A334" s="313"/>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313"/>
      <c r="AF334" s="313"/>
      <c r="AG334" s="313"/>
      <c r="AH334" s="313"/>
      <c r="AI334" s="313"/>
      <c r="AJ334" s="313"/>
      <c r="AK334" s="313"/>
      <c r="AL334" s="313"/>
      <c r="AM334" s="313"/>
      <c r="AN334" s="313"/>
      <c r="AO334" s="313"/>
      <c r="AP334" s="313"/>
      <c r="AQ334" s="313"/>
      <c r="AR334" s="313"/>
      <c r="AS334" s="313"/>
      <c r="AT334" s="313"/>
      <c r="AU334" s="313"/>
      <c r="AV334" s="313"/>
      <c r="AW334" s="313"/>
      <c r="AX334" s="313"/>
      <c r="AY334" s="313"/>
      <c r="AZ334" s="313"/>
      <c r="BA334" s="313"/>
      <c r="BB334" s="313"/>
      <c r="BC334" s="313"/>
      <c r="BD334" s="313"/>
      <c r="BE334" s="313"/>
    </row>
    <row r="335" spans="1:57" ht="18" customHeight="1">
      <c r="A335" s="2197" t="s">
        <v>384</v>
      </c>
      <c r="B335" s="2197"/>
      <c r="C335" s="2197"/>
      <c r="D335" s="2197"/>
      <c r="E335" s="2197"/>
      <c r="F335" s="2197"/>
      <c r="G335" s="2197"/>
      <c r="H335" s="2197"/>
      <c r="I335" s="2197"/>
      <c r="J335" s="2197"/>
      <c r="K335" s="2197"/>
      <c r="L335" s="2197"/>
      <c r="M335" s="2197"/>
      <c r="N335" s="2197"/>
      <c r="O335" s="2197"/>
      <c r="P335" s="2197"/>
      <c r="Q335" s="2197"/>
      <c r="R335" s="2197"/>
      <c r="S335" s="2197"/>
      <c r="T335" s="2197"/>
      <c r="U335" s="2197"/>
      <c r="V335" s="2197"/>
      <c r="W335" s="2197"/>
      <c r="X335" s="2197"/>
      <c r="Y335" s="2197"/>
      <c r="Z335" s="2197"/>
      <c r="AA335" s="2197"/>
      <c r="AB335" s="2197"/>
      <c r="AC335" s="2197"/>
      <c r="AD335" s="2197"/>
      <c r="AE335" s="2197"/>
      <c r="AF335" s="2197"/>
      <c r="AG335" s="2197" t="s">
        <v>507</v>
      </c>
      <c r="AH335" s="2197"/>
      <c r="AI335" s="2197"/>
      <c r="AJ335" s="2197"/>
      <c r="AK335" s="2197"/>
      <c r="AL335" s="2197"/>
      <c r="AM335" s="2197"/>
      <c r="AN335" s="2197"/>
      <c r="AO335" s="2197"/>
      <c r="AP335" s="2197"/>
      <c r="AQ335" s="2197"/>
      <c r="AR335" s="2197"/>
      <c r="AS335" s="2197"/>
      <c r="AT335" s="2197"/>
      <c r="AU335" s="2197"/>
      <c r="AV335" s="2197" t="s">
        <v>508</v>
      </c>
      <c r="AW335" s="2197"/>
      <c r="AX335" s="2197"/>
      <c r="AY335" s="2197"/>
      <c r="AZ335" s="2197"/>
      <c r="BA335" s="2197"/>
      <c r="BB335" s="2197"/>
      <c r="BC335" s="2197"/>
      <c r="BD335" s="2197"/>
      <c r="BE335" s="2197"/>
    </row>
    <row r="336" spans="1:57" ht="18" customHeight="1">
      <c r="A336" s="2193" t="s">
        <v>1202</v>
      </c>
      <c r="B336" s="2193"/>
      <c r="C336" s="2193"/>
      <c r="D336" s="2193"/>
      <c r="E336" s="2193"/>
      <c r="F336" s="2193"/>
      <c r="G336" s="2193"/>
      <c r="H336" s="2193"/>
      <c r="I336" s="2193"/>
      <c r="J336" s="2193"/>
      <c r="K336" s="2193"/>
      <c r="L336" s="2193"/>
      <c r="M336" s="2193"/>
      <c r="N336" s="2193"/>
      <c r="O336" s="2193"/>
      <c r="P336" s="2193"/>
      <c r="Q336" s="2193"/>
      <c r="R336" s="2193"/>
      <c r="S336" s="2193"/>
      <c r="T336" s="2193"/>
      <c r="U336" s="2193"/>
      <c r="V336" s="2193"/>
      <c r="W336" s="2193"/>
      <c r="X336" s="2193"/>
      <c r="Y336" s="2193"/>
      <c r="Z336" s="2193"/>
      <c r="AA336" s="2193"/>
      <c r="AB336" s="2193"/>
      <c r="AC336" s="2193"/>
      <c r="AD336" s="2193"/>
      <c r="AE336" s="2193"/>
      <c r="AF336" s="2193"/>
      <c r="AG336" s="2194">
        <v>0</v>
      </c>
      <c r="AH336" s="2194"/>
      <c r="AI336" s="2194"/>
      <c r="AJ336" s="2194"/>
      <c r="AK336" s="2194"/>
      <c r="AL336" s="2194"/>
      <c r="AM336" s="2194"/>
      <c r="AN336" s="2194"/>
      <c r="AO336" s="2194"/>
      <c r="AP336" s="2194"/>
      <c r="AQ336" s="2194"/>
      <c r="AR336" s="2194"/>
      <c r="AS336" s="2194"/>
      <c r="AT336" s="2194"/>
      <c r="AU336" s="2194"/>
      <c r="AV336" s="2194">
        <v>0</v>
      </c>
      <c r="AW336" s="2194"/>
      <c r="AX336" s="2194"/>
      <c r="AY336" s="2194"/>
      <c r="AZ336" s="2194"/>
      <c r="BA336" s="2194"/>
      <c r="BB336" s="2194"/>
      <c r="BC336" s="2194"/>
      <c r="BD336" s="2194"/>
      <c r="BE336" s="2194"/>
    </row>
    <row r="337" spans="1:57" ht="18" customHeight="1">
      <c r="A337" s="2193" t="s">
        <v>1203</v>
      </c>
      <c r="B337" s="2193"/>
      <c r="C337" s="2193"/>
      <c r="D337" s="2193"/>
      <c r="E337" s="2193"/>
      <c r="F337" s="2193"/>
      <c r="G337" s="2193"/>
      <c r="H337" s="2193"/>
      <c r="I337" s="2193"/>
      <c r="J337" s="2193"/>
      <c r="K337" s="2193"/>
      <c r="L337" s="2193"/>
      <c r="M337" s="2193"/>
      <c r="N337" s="2193"/>
      <c r="O337" s="2193"/>
      <c r="P337" s="2193"/>
      <c r="Q337" s="2193"/>
      <c r="R337" s="2193"/>
      <c r="S337" s="2193"/>
      <c r="T337" s="2193"/>
      <c r="U337" s="2193"/>
      <c r="V337" s="2193"/>
      <c r="W337" s="2193"/>
      <c r="X337" s="2193"/>
      <c r="Y337" s="2193"/>
      <c r="Z337" s="2193"/>
      <c r="AA337" s="2193"/>
      <c r="AB337" s="2193"/>
      <c r="AC337" s="2193"/>
      <c r="AD337" s="2193"/>
      <c r="AE337" s="2193"/>
      <c r="AF337" s="2193"/>
      <c r="AG337" s="2194">
        <v>0</v>
      </c>
      <c r="AH337" s="2194"/>
      <c r="AI337" s="2194"/>
      <c r="AJ337" s="2194"/>
      <c r="AK337" s="2194"/>
      <c r="AL337" s="2194"/>
      <c r="AM337" s="2194"/>
      <c r="AN337" s="2194"/>
      <c r="AO337" s="2194"/>
      <c r="AP337" s="2194"/>
      <c r="AQ337" s="2194"/>
      <c r="AR337" s="2194"/>
      <c r="AS337" s="2194"/>
      <c r="AT337" s="2194"/>
      <c r="AU337" s="2194"/>
      <c r="AV337" s="2194">
        <v>0</v>
      </c>
      <c r="AW337" s="2194"/>
      <c r="AX337" s="2194"/>
      <c r="AY337" s="2194"/>
      <c r="AZ337" s="2194"/>
      <c r="BA337" s="2194"/>
      <c r="BB337" s="2194"/>
      <c r="BC337" s="2194"/>
      <c r="BD337" s="2194"/>
      <c r="BE337" s="2194"/>
    </row>
    <row r="338" spans="1:57" ht="18" customHeight="1">
      <c r="A338" s="2193" t="s">
        <v>1204</v>
      </c>
      <c r="B338" s="2193"/>
      <c r="C338" s="2193"/>
      <c r="D338" s="2193"/>
      <c r="E338" s="2193"/>
      <c r="F338" s="2193"/>
      <c r="G338" s="2193"/>
      <c r="H338" s="2193"/>
      <c r="I338" s="2193"/>
      <c r="J338" s="2193"/>
      <c r="K338" s="2193"/>
      <c r="L338" s="2193"/>
      <c r="M338" s="2193"/>
      <c r="N338" s="2193"/>
      <c r="O338" s="2193"/>
      <c r="P338" s="2193"/>
      <c r="Q338" s="2193"/>
      <c r="R338" s="2193"/>
      <c r="S338" s="2193"/>
      <c r="T338" s="2193"/>
      <c r="U338" s="2193"/>
      <c r="V338" s="2193"/>
      <c r="W338" s="2193"/>
      <c r="X338" s="2193"/>
      <c r="Y338" s="2193"/>
      <c r="Z338" s="2193"/>
      <c r="AA338" s="2193"/>
      <c r="AB338" s="2193"/>
      <c r="AC338" s="2193"/>
      <c r="AD338" s="2193"/>
      <c r="AE338" s="2193"/>
      <c r="AF338" s="2193"/>
      <c r="AG338" s="2194">
        <v>0</v>
      </c>
      <c r="AH338" s="2194"/>
      <c r="AI338" s="2194"/>
      <c r="AJ338" s="2194"/>
      <c r="AK338" s="2194"/>
      <c r="AL338" s="2194"/>
      <c r="AM338" s="2194"/>
      <c r="AN338" s="2194"/>
      <c r="AO338" s="2194"/>
      <c r="AP338" s="2194"/>
      <c r="AQ338" s="2194"/>
      <c r="AR338" s="2194"/>
      <c r="AS338" s="2194"/>
      <c r="AT338" s="2194"/>
      <c r="AU338" s="2194"/>
      <c r="AV338" s="2194">
        <v>0</v>
      </c>
      <c r="AW338" s="2194"/>
      <c r="AX338" s="2194"/>
      <c r="AY338" s="2194"/>
      <c r="AZ338" s="2194"/>
      <c r="BA338" s="2194"/>
      <c r="BB338" s="2194"/>
      <c r="BC338" s="2194"/>
      <c r="BD338" s="2194"/>
      <c r="BE338" s="2194"/>
    </row>
    <row r="339" spans="1:57" ht="18" customHeight="1">
      <c r="A339" s="2193" t="s">
        <v>1205</v>
      </c>
      <c r="B339" s="2193"/>
      <c r="C339" s="2193"/>
      <c r="D339" s="2193"/>
      <c r="E339" s="2193"/>
      <c r="F339" s="2193"/>
      <c r="G339" s="2193"/>
      <c r="H339" s="2193"/>
      <c r="I339" s="2193"/>
      <c r="J339" s="2193"/>
      <c r="K339" s="2193"/>
      <c r="L339" s="2193"/>
      <c r="M339" s="2193"/>
      <c r="N339" s="2193"/>
      <c r="O339" s="2193"/>
      <c r="P339" s="2193"/>
      <c r="Q339" s="2193"/>
      <c r="R339" s="2193"/>
      <c r="S339" s="2193"/>
      <c r="T339" s="2193"/>
      <c r="U339" s="2193"/>
      <c r="V339" s="2193"/>
      <c r="W339" s="2193"/>
      <c r="X339" s="2193"/>
      <c r="Y339" s="2193"/>
      <c r="Z339" s="2193"/>
      <c r="AA339" s="2193"/>
      <c r="AB339" s="2193"/>
      <c r="AC339" s="2193"/>
      <c r="AD339" s="2193"/>
      <c r="AE339" s="2193"/>
      <c r="AF339" s="2193"/>
      <c r="AG339" s="2194">
        <v>0</v>
      </c>
      <c r="AH339" s="2194"/>
      <c r="AI339" s="2194"/>
      <c r="AJ339" s="2194"/>
      <c r="AK339" s="2194"/>
      <c r="AL339" s="2194"/>
      <c r="AM339" s="2194"/>
      <c r="AN339" s="2194"/>
      <c r="AO339" s="2194"/>
      <c r="AP339" s="2194"/>
      <c r="AQ339" s="2194"/>
      <c r="AR339" s="2194"/>
      <c r="AS339" s="2194"/>
      <c r="AT339" s="2194"/>
      <c r="AU339" s="2194"/>
      <c r="AV339" s="2194">
        <v>0</v>
      </c>
      <c r="AW339" s="2194"/>
      <c r="AX339" s="2194"/>
      <c r="AY339" s="2194"/>
      <c r="AZ339" s="2194"/>
      <c r="BA339" s="2194"/>
      <c r="BB339" s="2194"/>
      <c r="BC339" s="2194"/>
      <c r="BD339" s="2194"/>
      <c r="BE339" s="2194"/>
    </row>
    <row r="340" spans="1:57" ht="18" customHeight="1">
      <c r="A340" s="2193" t="s">
        <v>1206</v>
      </c>
      <c r="B340" s="2193"/>
      <c r="C340" s="2193"/>
      <c r="D340" s="2193"/>
      <c r="E340" s="2193"/>
      <c r="F340" s="2193"/>
      <c r="G340" s="2193"/>
      <c r="H340" s="2193"/>
      <c r="I340" s="2193"/>
      <c r="J340" s="2193"/>
      <c r="K340" s="2193"/>
      <c r="L340" s="2193"/>
      <c r="M340" s="2193"/>
      <c r="N340" s="2193"/>
      <c r="O340" s="2193"/>
      <c r="P340" s="2193"/>
      <c r="Q340" s="2193"/>
      <c r="R340" s="2193"/>
      <c r="S340" s="2193"/>
      <c r="T340" s="2193"/>
      <c r="U340" s="2193"/>
      <c r="V340" s="2193"/>
      <c r="W340" s="2193"/>
      <c r="X340" s="2193"/>
      <c r="Y340" s="2193"/>
      <c r="Z340" s="2193"/>
      <c r="AA340" s="2193"/>
      <c r="AB340" s="2193"/>
      <c r="AC340" s="2193"/>
      <c r="AD340" s="2193"/>
      <c r="AE340" s="2193"/>
      <c r="AF340" s="2193"/>
      <c r="AG340" s="2194">
        <v>0</v>
      </c>
      <c r="AH340" s="2194"/>
      <c r="AI340" s="2194"/>
      <c r="AJ340" s="2194"/>
      <c r="AK340" s="2194"/>
      <c r="AL340" s="2194"/>
      <c r="AM340" s="2194"/>
      <c r="AN340" s="2194"/>
      <c r="AO340" s="2194"/>
      <c r="AP340" s="2194"/>
      <c r="AQ340" s="2194"/>
      <c r="AR340" s="2194"/>
      <c r="AS340" s="2194"/>
      <c r="AT340" s="2194"/>
      <c r="AU340" s="2194"/>
      <c r="AV340" s="2194">
        <v>0</v>
      </c>
      <c r="AW340" s="2194"/>
      <c r="AX340" s="2194"/>
      <c r="AY340" s="2194"/>
      <c r="AZ340" s="2194"/>
      <c r="BA340" s="2194"/>
      <c r="BB340" s="2194"/>
      <c r="BC340" s="2194"/>
      <c r="BD340" s="2194"/>
      <c r="BE340" s="2194"/>
    </row>
    <row r="341" spans="1:57" ht="18" customHeight="1">
      <c r="A341" s="2193" t="s">
        <v>1116</v>
      </c>
      <c r="B341" s="2193"/>
      <c r="C341" s="2193"/>
      <c r="D341" s="2193"/>
      <c r="E341" s="2193"/>
      <c r="F341" s="2193"/>
      <c r="G341" s="2193"/>
      <c r="H341" s="2193"/>
      <c r="I341" s="2193"/>
      <c r="J341" s="2193"/>
      <c r="K341" s="2193"/>
      <c r="L341" s="2193"/>
      <c r="M341" s="2193"/>
      <c r="N341" s="2193"/>
      <c r="O341" s="2193"/>
      <c r="P341" s="2193"/>
      <c r="Q341" s="2193"/>
      <c r="R341" s="2193"/>
      <c r="S341" s="2193"/>
      <c r="T341" s="2193"/>
      <c r="U341" s="2193"/>
      <c r="V341" s="2193"/>
      <c r="W341" s="2193"/>
      <c r="X341" s="2193"/>
      <c r="Y341" s="2193"/>
      <c r="Z341" s="2193"/>
      <c r="AA341" s="2193"/>
      <c r="AB341" s="2193"/>
      <c r="AC341" s="2193"/>
      <c r="AD341" s="2193"/>
      <c r="AE341" s="2193"/>
      <c r="AF341" s="2193"/>
      <c r="AG341" s="2194">
        <v>0</v>
      </c>
      <c r="AH341" s="2194"/>
      <c r="AI341" s="2194"/>
      <c r="AJ341" s="2194"/>
      <c r="AK341" s="2194"/>
      <c r="AL341" s="2194"/>
      <c r="AM341" s="2194"/>
      <c r="AN341" s="2194"/>
      <c r="AO341" s="2194"/>
      <c r="AP341" s="2194"/>
      <c r="AQ341" s="2194"/>
      <c r="AR341" s="2194"/>
      <c r="AS341" s="2194"/>
      <c r="AT341" s="2194"/>
      <c r="AU341" s="2194"/>
      <c r="AV341" s="2194">
        <v>0</v>
      </c>
      <c r="AW341" s="2194"/>
      <c r="AX341" s="2194"/>
      <c r="AY341" s="2194"/>
      <c r="AZ341" s="2194"/>
      <c r="BA341" s="2194"/>
      <c r="BB341" s="2194"/>
      <c r="BC341" s="2194"/>
      <c r="BD341" s="2194"/>
      <c r="BE341" s="2194"/>
    </row>
    <row r="342" spans="1:57" ht="18" customHeight="1">
      <c r="A342" s="2193" t="s">
        <v>1207</v>
      </c>
      <c r="B342" s="2193"/>
      <c r="C342" s="2193"/>
      <c r="D342" s="2193"/>
      <c r="E342" s="2193"/>
      <c r="F342" s="2193"/>
      <c r="G342" s="2193"/>
      <c r="H342" s="2193"/>
      <c r="I342" s="2193"/>
      <c r="J342" s="2193"/>
      <c r="K342" s="2193"/>
      <c r="L342" s="2193"/>
      <c r="M342" s="2193"/>
      <c r="N342" s="2193"/>
      <c r="O342" s="2193"/>
      <c r="P342" s="2193"/>
      <c r="Q342" s="2193"/>
      <c r="R342" s="2193"/>
      <c r="S342" s="2193"/>
      <c r="T342" s="2193"/>
      <c r="U342" s="2193"/>
      <c r="V342" s="2193"/>
      <c r="W342" s="2193"/>
      <c r="X342" s="2193"/>
      <c r="Y342" s="2193"/>
      <c r="Z342" s="2193"/>
      <c r="AA342" s="2193"/>
      <c r="AB342" s="2193"/>
      <c r="AC342" s="2193"/>
      <c r="AD342" s="2193"/>
      <c r="AE342" s="2193"/>
      <c r="AF342" s="2193"/>
      <c r="AG342" s="2194">
        <v>0</v>
      </c>
      <c r="AH342" s="2194"/>
      <c r="AI342" s="2194"/>
      <c r="AJ342" s="2194"/>
      <c r="AK342" s="2194"/>
      <c r="AL342" s="2194"/>
      <c r="AM342" s="2194"/>
      <c r="AN342" s="2194"/>
      <c r="AO342" s="2194"/>
      <c r="AP342" s="2194"/>
      <c r="AQ342" s="2194"/>
      <c r="AR342" s="2194"/>
      <c r="AS342" s="2194"/>
      <c r="AT342" s="2194"/>
      <c r="AU342" s="2194"/>
      <c r="AV342" s="2194">
        <v>0</v>
      </c>
      <c r="AW342" s="2194"/>
      <c r="AX342" s="2194"/>
      <c r="AY342" s="2194"/>
      <c r="AZ342" s="2194"/>
      <c r="BA342" s="2194"/>
      <c r="BB342" s="2194"/>
      <c r="BC342" s="2194"/>
      <c r="BD342" s="2194"/>
      <c r="BE342" s="2194"/>
    </row>
    <row r="343" spans="1:57" ht="18" customHeight="1">
      <c r="A343" s="2193" t="s">
        <v>1208</v>
      </c>
      <c r="B343" s="2193"/>
      <c r="C343" s="2193"/>
      <c r="D343" s="2193"/>
      <c r="E343" s="2193"/>
      <c r="F343" s="2193"/>
      <c r="G343" s="2193"/>
      <c r="H343" s="2193"/>
      <c r="I343" s="2193"/>
      <c r="J343" s="2193"/>
      <c r="K343" s="2193"/>
      <c r="L343" s="2193"/>
      <c r="M343" s="2193"/>
      <c r="N343" s="2193"/>
      <c r="O343" s="2193"/>
      <c r="P343" s="2193"/>
      <c r="Q343" s="2193"/>
      <c r="R343" s="2193"/>
      <c r="S343" s="2193"/>
      <c r="T343" s="2193"/>
      <c r="U343" s="2193"/>
      <c r="V343" s="2193"/>
      <c r="W343" s="2193"/>
      <c r="X343" s="2193"/>
      <c r="Y343" s="2193"/>
      <c r="Z343" s="2193"/>
      <c r="AA343" s="2193"/>
      <c r="AB343" s="2193"/>
      <c r="AC343" s="2193"/>
      <c r="AD343" s="2193"/>
      <c r="AE343" s="2193"/>
      <c r="AF343" s="2193"/>
      <c r="AG343" s="2194">
        <v>0</v>
      </c>
      <c r="AH343" s="2194"/>
      <c r="AI343" s="2194"/>
      <c r="AJ343" s="2194"/>
      <c r="AK343" s="2194"/>
      <c r="AL343" s="2194"/>
      <c r="AM343" s="2194"/>
      <c r="AN343" s="2194"/>
      <c r="AO343" s="2194"/>
      <c r="AP343" s="2194"/>
      <c r="AQ343" s="2194"/>
      <c r="AR343" s="2194"/>
      <c r="AS343" s="2194"/>
      <c r="AT343" s="2194"/>
      <c r="AU343" s="2194"/>
      <c r="AV343" s="2194">
        <v>0</v>
      </c>
      <c r="AW343" s="2194"/>
      <c r="AX343" s="2194"/>
      <c r="AY343" s="2194"/>
      <c r="AZ343" s="2194"/>
      <c r="BA343" s="2194"/>
      <c r="BB343" s="2194"/>
      <c r="BC343" s="2194"/>
      <c r="BD343" s="2194"/>
      <c r="BE343" s="2194"/>
    </row>
    <row r="344" spans="1:57" ht="18" customHeight="1">
      <c r="A344" s="2195" t="s">
        <v>1206</v>
      </c>
      <c r="B344" s="2195"/>
      <c r="C344" s="2195"/>
      <c r="D344" s="2195"/>
      <c r="E344" s="2195"/>
      <c r="F344" s="2195"/>
      <c r="G344" s="2195"/>
      <c r="H344" s="2195"/>
      <c r="I344" s="2195"/>
      <c r="J344" s="2195"/>
      <c r="K344" s="2195"/>
      <c r="L344" s="2195"/>
      <c r="M344" s="2195"/>
      <c r="N344" s="2195"/>
      <c r="O344" s="2195"/>
      <c r="P344" s="2195"/>
      <c r="Q344" s="2195"/>
      <c r="R344" s="2195"/>
      <c r="S344" s="2195"/>
      <c r="T344" s="2195"/>
      <c r="U344" s="2195"/>
      <c r="V344" s="2195"/>
      <c r="W344" s="2195"/>
      <c r="X344" s="2195"/>
      <c r="Y344" s="2195"/>
      <c r="Z344" s="2195"/>
      <c r="AA344" s="2195"/>
      <c r="AB344" s="2195"/>
      <c r="AC344" s="2195"/>
      <c r="AD344" s="2195"/>
      <c r="AE344" s="2195"/>
      <c r="AF344" s="2195"/>
      <c r="AG344" s="2196">
        <v>0</v>
      </c>
      <c r="AH344" s="2196"/>
      <c r="AI344" s="2196"/>
      <c r="AJ344" s="2196"/>
      <c r="AK344" s="2196"/>
      <c r="AL344" s="2196"/>
      <c r="AM344" s="2196"/>
      <c r="AN344" s="2196"/>
      <c r="AO344" s="2196"/>
      <c r="AP344" s="2196"/>
      <c r="AQ344" s="2196"/>
      <c r="AR344" s="2196"/>
      <c r="AS344" s="2196"/>
      <c r="AT344" s="2196"/>
      <c r="AU344" s="2196"/>
      <c r="AV344" s="2196">
        <v>0</v>
      </c>
      <c r="AW344" s="2196"/>
      <c r="AX344" s="2196"/>
      <c r="AY344" s="2196"/>
      <c r="AZ344" s="2196"/>
      <c r="BA344" s="2196"/>
      <c r="BB344" s="2196"/>
      <c r="BC344" s="2196"/>
      <c r="BD344" s="2196"/>
      <c r="BE344" s="2196"/>
    </row>
    <row r="345" spans="1:57" ht="18" customHeight="1">
      <c r="A345" s="2202" t="s">
        <v>124</v>
      </c>
      <c r="B345" s="2202"/>
      <c r="C345" s="2202"/>
      <c r="D345" s="2202"/>
      <c r="E345" s="2202"/>
      <c r="F345" s="2202"/>
      <c r="G345" s="2202"/>
      <c r="H345" s="2202"/>
      <c r="I345" s="2202"/>
      <c r="J345" s="2202"/>
      <c r="K345" s="2202"/>
      <c r="L345" s="2202"/>
      <c r="M345" s="2202"/>
      <c r="N345" s="2202"/>
      <c r="O345" s="2202"/>
      <c r="P345" s="2202"/>
      <c r="Q345" s="2202"/>
      <c r="R345" s="2202"/>
      <c r="S345" s="2202"/>
      <c r="T345" s="2202"/>
      <c r="U345" s="2202"/>
      <c r="V345" s="2202"/>
      <c r="W345" s="2202"/>
      <c r="X345" s="2202"/>
      <c r="Y345" s="2202"/>
      <c r="Z345" s="2202"/>
      <c r="AA345" s="2202"/>
      <c r="AB345" s="2202"/>
      <c r="AC345" s="2202"/>
      <c r="AD345" s="2202"/>
      <c r="AE345" s="2202"/>
      <c r="AF345" s="2202"/>
      <c r="AG345" s="2200">
        <v>0</v>
      </c>
      <c r="AH345" s="2200"/>
      <c r="AI345" s="2200"/>
      <c r="AJ345" s="2200"/>
      <c r="AK345" s="2200"/>
      <c r="AL345" s="2200"/>
      <c r="AM345" s="2200"/>
      <c r="AN345" s="2200"/>
      <c r="AO345" s="2200"/>
      <c r="AP345" s="2200"/>
      <c r="AQ345" s="2200"/>
      <c r="AR345" s="2200"/>
      <c r="AS345" s="2200"/>
      <c r="AT345" s="2200"/>
      <c r="AU345" s="2200"/>
      <c r="AV345" s="2200">
        <v>0</v>
      </c>
      <c r="AW345" s="2200"/>
      <c r="AX345" s="2200"/>
      <c r="AY345" s="2200"/>
      <c r="AZ345" s="2200"/>
      <c r="BA345" s="2200"/>
      <c r="BB345" s="2200"/>
      <c r="BC345" s="2200"/>
      <c r="BD345" s="2200"/>
      <c r="BE345" s="2200"/>
    </row>
    <row r="346" spans="1:57" ht="18" customHeight="1">
      <c r="A346" s="314"/>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c r="AF346" s="314"/>
      <c r="AG346" s="314"/>
      <c r="AH346" s="314"/>
      <c r="AI346" s="314"/>
      <c r="AJ346" s="314"/>
      <c r="AK346" s="314"/>
      <c r="AL346" s="314"/>
      <c r="AM346" s="314"/>
      <c r="AN346" s="314"/>
      <c r="AO346" s="314"/>
      <c r="AP346" s="314"/>
      <c r="AQ346" s="314"/>
      <c r="AR346" s="314"/>
      <c r="AS346" s="314"/>
      <c r="AT346" s="314"/>
      <c r="AU346" s="314"/>
      <c r="AV346" s="314"/>
      <c r="AW346" s="314"/>
      <c r="AX346" s="314"/>
      <c r="AY346" s="314"/>
      <c r="AZ346" s="314"/>
      <c r="BA346" s="314"/>
      <c r="BB346" s="314"/>
      <c r="BC346" s="314"/>
      <c r="BD346" s="314"/>
      <c r="BE346" s="314"/>
    </row>
    <row r="347" spans="1:57" ht="18" customHeight="1">
      <c r="A347" s="2201" t="s">
        <v>1209</v>
      </c>
      <c r="B347" s="2201"/>
      <c r="C347" s="2201"/>
      <c r="D347" s="2201"/>
      <c r="E347" s="2201"/>
      <c r="F347" s="2201"/>
      <c r="G347" s="2201"/>
      <c r="H347" s="2201"/>
      <c r="I347" s="2201"/>
      <c r="J347" s="2201"/>
      <c r="K347" s="2201"/>
      <c r="L347" s="2201"/>
      <c r="M347" s="2201"/>
      <c r="N347" s="2201"/>
      <c r="O347" s="2201"/>
      <c r="P347" s="2201"/>
      <c r="Q347" s="2201"/>
      <c r="R347" s="2201"/>
      <c r="S347" s="2201"/>
      <c r="T347" s="2201"/>
      <c r="U347" s="2201"/>
      <c r="V347" s="2201"/>
      <c r="W347" s="2201"/>
      <c r="X347" s="2201"/>
      <c r="Y347" s="2201"/>
      <c r="Z347" s="2201"/>
      <c r="AA347" s="2201"/>
      <c r="AB347" s="2201"/>
      <c r="AC347" s="2201"/>
      <c r="AD347" s="2201"/>
      <c r="AE347" s="2201"/>
      <c r="AF347" s="2201"/>
      <c r="AG347" s="2201"/>
      <c r="AH347" s="2201"/>
      <c r="AI347" s="2201"/>
      <c r="AJ347" s="2201"/>
      <c r="AK347" s="2201"/>
      <c r="AL347" s="2201"/>
      <c r="AM347" s="2201"/>
      <c r="AN347" s="2201"/>
      <c r="AO347" s="2201"/>
      <c r="AP347" s="2201"/>
      <c r="AQ347" s="2201"/>
      <c r="AR347" s="2201"/>
      <c r="AS347" s="2201"/>
      <c r="AT347" s="2201"/>
      <c r="AU347" s="2201"/>
      <c r="AV347" s="2201"/>
      <c r="AW347" s="2201"/>
      <c r="AX347" s="2201"/>
      <c r="AY347" s="2201"/>
      <c r="AZ347" s="2201"/>
      <c r="BA347" s="2201"/>
      <c r="BB347" s="2201"/>
      <c r="BC347" s="2201"/>
      <c r="BD347" s="2201"/>
      <c r="BE347" s="2201"/>
    </row>
    <row r="348" spans="1:57" ht="18" customHeight="1">
      <c r="A348" s="313"/>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313"/>
      <c r="AF348" s="313"/>
      <c r="AG348" s="313"/>
      <c r="AH348" s="313"/>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row>
    <row r="349" spans="1:57" ht="18" customHeight="1">
      <c r="A349" s="2197" t="s">
        <v>384</v>
      </c>
      <c r="B349" s="2197"/>
      <c r="C349" s="2197"/>
      <c r="D349" s="2197"/>
      <c r="E349" s="2197"/>
      <c r="F349" s="2197"/>
      <c r="G349" s="2197"/>
      <c r="H349" s="2197"/>
      <c r="I349" s="2197"/>
      <c r="J349" s="2197"/>
      <c r="K349" s="2197"/>
      <c r="L349" s="2197"/>
      <c r="M349" s="2197"/>
      <c r="N349" s="2197"/>
      <c r="O349" s="2197"/>
      <c r="P349" s="2197"/>
      <c r="Q349" s="2197"/>
      <c r="R349" s="2197"/>
      <c r="S349" s="2197"/>
      <c r="T349" s="2197"/>
      <c r="U349" s="2197"/>
      <c r="V349" s="2197"/>
      <c r="W349" s="2197"/>
      <c r="X349" s="2197"/>
      <c r="Y349" s="2197"/>
      <c r="Z349" s="2197"/>
      <c r="AA349" s="2197"/>
      <c r="AB349" s="2197"/>
      <c r="AC349" s="2197"/>
      <c r="AD349" s="2197"/>
      <c r="AE349" s="2197"/>
      <c r="AF349" s="2197"/>
      <c r="AG349" s="2197" t="s">
        <v>507</v>
      </c>
      <c r="AH349" s="2197"/>
      <c r="AI349" s="2197"/>
      <c r="AJ349" s="2197"/>
      <c r="AK349" s="2197"/>
      <c r="AL349" s="2197"/>
      <c r="AM349" s="2197"/>
      <c r="AN349" s="2197"/>
      <c r="AO349" s="2197"/>
      <c r="AP349" s="2197"/>
      <c r="AQ349" s="2197"/>
      <c r="AR349" s="2197"/>
      <c r="AS349" s="2197"/>
      <c r="AT349" s="2197"/>
      <c r="AU349" s="2197"/>
      <c r="AV349" s="2197" t="s">
        <v>508</v>
      </c>
      <c r="AW349" s="2197"/>
      <c r="AX349" s="2197"/>
      <c r="AY349" s="2197"/>
      <c r="AZ349" s="2197"/>
      <c r="BA349" s="2197"/>
      <c r="BB349" s="2197"/>
      <c r="BC349" s="2197"/>
      <c r="BD349" s="2197"/>
      <c r="BE349" s="2197"/>
    </row>
    <row r="350" spans="1:57" ht="18" customHeight="1">
      <c r="A350" s="2193" t="s">
        <v>1202</v>
      </c>
      <c r="B350" s="2193"/>
      <c r="C350" s="2193"/>
      <c r="D350" s="2193"/>
      <c r="E350" s="2193"/>
      <c r="F350" s="2193"/>
      <c r="G350" s="2193"/>
      <c r="H350" s="2193"/>
      <c r="I350" s="2193"/>
      <c r="J350" s="2193"/>
      <c r="K350" s="2193"/>
      <c r="L350" s="2193"/>
      <c r="M350" s="2193"/>
      <c r="N350" s="2193"/>
      <c r="O350" s="2193"/>
      <c r="P350" s="2193"/>
      <c r="Q350" s="2193"/>
      <c r="R350" s="2193"/>
      <c r="S350" s="2193"/>
      <c r="T350" s="2193"/>
      <c r="U350" s="2193"/>
      <c r="V350" s="2193"/>
      <c r="W350" s="2193"/>
      <c r="X350" s="2193"/>
      <c r="Y350" s="2193"/>
      <c r="Z350" s="2193"/>
      <c r="AA350" s="2193"/>
      <c r="AB350" s="2193"/>
      <c r="AC350" s="2193"/>
      <c r="AD350" s="2193"/>
      <c r="AE350" s="2193"/>
      <c r="AF350" s="2193"/>
      <c r="AG350" s="2194">
        <v>0</v>
      </c>
      <c r="AH350" s="2194"/>
      <c r="AI350" s="2194"/>
      <c r="AJ350" s="2194"/>
      <c r="AK350" s="2194"/>
      <c r="AL350" s="2194"/>
      <c r="AM350" s="2194"/>
      <c r="AN350" s="2194"/>
      <c r="AO350" s="2194"/>
      <c r="AP350" s="2194"/>
      <c r="AQ350" s="2194"/>
      <c r="AR350" s="2194"/>
      <c r="AS350" s="2194"/>
      <c r="AT350" s="2194"/>
      <c r="AU350" s="2194"/>
      <c r="AV350" s="2194">
        <v>0</v>
      </c>
      <c r="AW350" s="2194"/>
      <c r="AX350" s="2194"/>
      <c r="AY350" s="2194"/>
      <c r="AZ350" s="2194"/>
      <c r="BA350" s="2194"/>
      <c r="BB350" s="2194"/>
      <c r="BC350" s="2194"/>
      <c r="BD350" s="2194"/>
      <c r="BE350" s="2194"/>
    </row>
    <row r="351" spans="1:57" ht="18" customHeight="1">
      <c r="A351" s="2195" t="s">
        <v>1210</v>
      </c>
      <c r="B351" s="2195"/>
      <c r="C351" s="2195"/>
      <c r="D351" s="2195"/>
      <c r="E351" s="2195"/>
      <c r="F351" s="2195"/>
      <c r="G351" s="2195"/>
      <c r="H351" s="2195"/>
      <c r="I351" s="2195"/>
      <c r="J351" s="2195"/>
      <c r="K351" s="2195"/>
      <c r="L351" s="2195"/>
      <c r="M351" s="2195"/>
      <c r="N351" s="2195"/>
      <c r="O351" s="2195"/>
      <c r="P351" s="2195"/>
      <c r="Q351" s="2195"/>
      <c r="R351" s="2195"/>
      <c r="S351" s="2195"/>
      <c r="T351" s="2195"/>
      <c r="U351" s="2195"/>
      <c r="V351" s="2195"/>
      <c r="W351" s="2195"/>
      <c r="X351" s="2195"/>
      <c r="Y351" s="2195"/>
      <c r="Z351" s="2195"/>
      <c r="AA351" s="2195"/>
      <c r="AB351" s="2195"/>
      <c r="AC351" s="2195"/>
      <c r="AD351" s="2195"/>
      <c r="AE351" s="2195"/>
      <c r="AF351" s="2195"/>
      <c r="AG351" s="2196">
        <v>0</v>
      </c>
      <c r="AH351" s="2196"/>
      <c r="AI351" s="2196"/>
      <c r="AJ351" s="2196"/>
      <c r="AK351" s="2196"/>
      <c r="AL351" s="2196"/>
      <c r="AM351" s="2196"/>
      <c r="AN351" s="2196"/>
      <c r="AO351" s="2196"/>
      <c r="AP351" s="2196"/>
      <c r="AQ351" s="2196"/>
      <c r="AR351" s="2196"/>
      <c r="AS351" s="2196"/>
      <c r="AT351" s="2196"/>
      <c r="AU351" s="2196"/>
      <c r="AV351" s="2196">
        <v>0</v>
      </c>
      <c r="AW351" s="2196"/>
      <c r="AX351" s="2196"/>
      <c r="AY351" s="2196"/>
      <c r="AZ351" s="2196"/>
      <c r="BA351" s="2196"/>
      <c r="BB351" s="2196"/>
      <c r="BC351" s="2196"/>
      <c r="BD351" s="2196"/>
      <c r="BE351" s="2196"/>
    </row>
    <row r="352" spans="1:57" ht="18" customHeight="1">
      <c r="A352" s="2202" t="s">
        <v>124</v>
      </c>
      <c r="B352" s="2202"/>
      <c r="C352" s="2202"/>
      <c r="D352" s="2202"/>
      <c r="E352" s="2202"/>
      <c r="F352" s="2202"/>
      <c r="G352" s="2202"/>
      <c r="H352" s="2202"/>
      <c r="I352" s="2202"/>
      <c r="J352" s="2202"/>
      <c r="K352" s="2202"/>
      <c r="L352" s="2202"/>
      <c r="M352" s="2202"/>
      <c r="N352" s="2202"/>
      <c r="O352" s="2202"/>
      <c r="P352" s="2202"/>
      <c r="Q352" s="2202"/>
      <c r="R352" s="2202"/>
      <c r="S352" s="2202"/>
      <c r="T352" s="2202"/>
      <c r="U352" s="2202"/>
      <c r="V352" s="2202"/>
      <c r="W352" s="2202"/>
      <c r="X352" s="2202"/>
      <c r="Y352" s="2202"/>
      <c r="Z352" s="2202"/>
      <c r="AA352" s="2202"/>
      <c r="AB352" s="2202"/>
      <c r="AC352" s="2202"/>
      <c r="AD352" s="2202"/>
      <c r="AE352" s="2202"/>
      <c r="AF352" s="2202"/>
      <c r="AG352" s="2200">
        <v>0</v>
      </c>
      <c r="AH352" s="2200"/>
      <c r="AI352" s="2200"/>
      <c r="AJ352" s="2200"/>
      <c r="AK352" s="2200"/>
      <c r="AL352" s="2200"/>
      <c r="AM352" s="2200"/>
      <c r="AN352" s="2200"/>
      <c r="AO352" s="2200"/>
      <c r="AP352" s="2200"/>
      <c r="AQ352" s="2200"/>
      <c r="AR352" s="2200"/>
      <c r="AS352" s="2200"/>
      <c r="AT352" s="2200"/>
      <c r="AU352" s="2200"/>
      <c r="AV352" s="2200">
        <v>0</v>
      </c>
      <c r="AW352" s="2200"/>
      <c r="AX352" s="2200"/>
      <c r="AY352" s="2200"/>
      <c r="AZ352" s="2200"/>
      <c r="BA352" s="2200"/>
      <c r="BB352" s="2200"/>
      <c r="BC352" s="2200"/>
      <c r="BD352" s="2200"/>
      <c r="BE352" s="2200"/>
    </row>
    <row r="353" spans="1:57" ht="18" customHeight="1">
      <c r="A353" s="314"/>
      <c r="B353" s="314"/>
      <c r="C353" s="314"/>
      <c r="D353" s="314"/>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c r="AA353" s="314"/>
      <c r="AB353" s="314"/>
      <c r="AC353" s="314"/>
      <c r="AD353" s="314"/>
      <c r="AE353" s="314"/>
      <c r="AF353" s="314"/>
      <c r="AG353" s="314"/>
      <c r="AH353" s="314"/>
      <c r="AI353" s="314"/>
      <c r="AJ353" s="314"/>
      <c r="AK353" s="314"/>
      <c r="AL353" s="314"/>
      <c r="AM353" s="314"/>
      <c r="AN353" s="314"/>
      <c r="AO353" s="314"/>
      <c r="AP353" s="314"/>
      <c r="AQ353" s="314"/>
      <c r="AR353" s="314"/>
      <c r="AS353" s="314"/>
      <c r="AT353" s="314"/>
      <c r="AU353" s="314"/>
      <c r="AV353" s="314"/>
      <c r="AW353" s="314"/>
      <c r="AX353" s="314"/>
      <c r="AY353" s="314"/>
      <c r="AZ353" s="314"/>
      <c r="BA353" s="314"/>
      <c r="BB353" s="314"/>
      <c r="BC353" s="314"/>
      <c r="BD353" s="314"/>
      <c r="BE353" s="314"/>
    </row>
    <row r="354" spans="1:57" ht="18" customHeight="1">
      <c r="A354" s="2201" t="s">
        <v>1211</v>
      </c>
      <c r="B354" s="2201"/>
      <c r="C354" s="2201"/>
      <c r="D354" s="2201"/>
      <c r="E354" s="2201"/>
      <c r="F354" s="2201"/>
      <c r="G354" s="2201"/>
      <c r="H354" s="2201"/>
      <c r="I354" s="2201"/>
      <c r="J354" s="2201"/>
      <c r="K354" s="2201"/>
      <c r="L354" s="2201"/>
      <c r="M354" s="2201"/>
      <c r="N354" s="2201"/>
      <c r="O354" s="2201"/>
      <c r="P354" s="2201"/>
      <c r="Q354" s="2201"/>
      <c r="R354" s="2201"/>
      <c r="S354" s="2201"/>
      <c r="T354" s="2201"/>
      <c r="U354" s="2201"/>
      <c r="V354" s="2201"/>
      <c r="W354" s="2201"/>
      <c r="X354" s="2201"/>
      <c r="Y354" s="2201"/>
      <c r="Z354" s="2201"/>
      <c r="AA354" s="2201"/>
      <c r="AB354" s="2201"/>
      <c r="AC354" s="2201"/>
      <c r="AD354" s="2201"/>
      <c r="AE354" s="2201"/>
      <c r="AF354" s="2201"/>
      <c r="AG354" s="2201"/>
      <c r="AH354" s="2201"/>
      <c r="AI354" s="2201"/>
      <c r="AJ354" s="2201"/>
      <c r="AK354" s="2201"/>
      <c r="AL354" s="2201"/>
      <c r="AM354" s="2201"/>
      <c r="AN354" s="2201"/>
      <c r="AO354" s="2201"/>
      <c r="AP354" s="2201"/>
      <c r="AQ354" s="2201"/>
      <c r="AR354" s="2201"/>
      <c r="AS354" s="2201"/>
      <c r="AT354" s="2201"/>
      <c r="AU354" s="2201"/>
      <c r="AV354" s="2201"/>
      <c r="AW354" s="2201"/>
      <c r="AX354" s="2201"/>
      <c r="AY354" s="2201"/>
      <c r="AZ354" s="2201"/>
      <c r="BA354" s="2201"/>
      <c r="BB354" s="2201"/>
      <c r="BC354" s="2201"/>
      <c r="BD354" s="2201"/>
      <c r="BE354" s="2201"/>
    </row>
    <row r="355" spans="1:57" ht="18" customHeight="1">
      <c r="A355" s="313"/>
      <c r="B355" s="313"/>
      <c r="C355" s="313"/>
      <c r="D355" s="313"/>
      <c r="E355" s="313"/>
      <c r="F355" s="313"/>
      <c r="G355" s="313"/>
      <c r="H355" s="313"/>
      <c r="I355" s="313"/>
      <c r="J355" s="313"/>
      <c r="K355" s="313"/>
      <c r="L355" s="313"/>
      <c r="M355" s="313"/>
      <c r="N355" s="313"/>
      <c r="O355" s="313"/>
      <c r="P355" s="313"/>
      <c r="Q355" s="313"/>
      <c r="R355" s="313"/>
      <c r="S355" s="313"/>
      <c r="T355" s="313"/>
      <c r="U355" s="313"/>
      <c r="V355" s="313"/>
      <c r="W355" s="313"/>
      <c r="X355" s="313"/>
      <c r="Y355" s="313"/>
      <c r="Z355" s="313"/>
      <c r="AA355" s="313"/>
      <c r="AB355" s="313"/>
      <c r="AC355" s="313"/>
      <c r="AD355" s="313"/>
      <c r="AE355" s="313"/>
      <c r="AF355" s="313"/>
      <c r="AG355" s="313"/>
      <c r="AH355" s="313"/>
      <c r="AI355" s="313"/>
      <c r="AJ355" s="313"/>
      <c r="AK355" s="313"/>
      <c r="AL355" s="313"/>
      <c r="AM355" s="313"/>
      <c r="AN355" s="313"/>
      <c r="AO355" s="313"/>
      <c r="AP355" s="313"/>
      <c r="AQ355" s="313"/>
      <c r="AR355" s="313"/>
      <c r="AS355" s="313"/>
      <c r="AT355" s="313"/>
      <c r="AU355" s="313"/>
      <c r="AV355" s="313"/>
      <c r="AW355" s="313"/>
      <c r="AX355" s="313"/>
      <c r="AY355" s="313"/>
      <c r="AZ355" s="313"/>
      <c r="BA355" s="313"/>
      <c r="BB355" s="313"/>
      <c r="BC355" s="313"/>
      <c r="BD355" s="313"/>
      <c r="BE355" s="313"/>
    </row>
    <row r="356" spans="1:57" ht="18" customHeight="1">
      <c r="A356" s="2197" t="s">
        <v>384</v>
      </c>
      <c r="B356" s="2197"/>
      <c r="C356" s="2197"/>
      <c r="D356" s="2197"/>
      <c r="E356" s="2202" t="s">
        <v>507</v>
      </c>
      <c r="F356" s="2202"/>
      <c r="G356" s="2202"/>
      <c r="H356" s="2202"/>
      <c r="I356" s="2202"/>
      <c r="J356" s="2202"/>
      <c r="K356" s="2202"/>
      <c r="L356" s="2202"/>
      <c r="M356" s="2202"/>
      <c r="N356" s="2202"/>
      <c r="O356" s="2202"/>
      <c r="P356" s="2202"/>
      <c r="Q356" s="2202"/>
      <c r="R356" s="2202"/>
      <c r="S356" s="2202"/>
      <c r="T356" s="2202"/>
      <c r="U356" s="2202"/>
      <c r="V356" s="2202" t="s">
        <v>609</v>
      </c>
      <c r="W356" s="2202"/>
      <c r="X356" s="2202"/>
      <c r="Y356" s="2202"/>
      <c r="Z356" s="2202"/>
      <c r="AA356" s="2202"/>
      <c r="AB356" s="2202"/>
      <c r="AC356" s="2202"/>
      <c r="AD356" s="2202"/>
      <c r="AE356" s="2202"/>
      <c r="AF356" s="2202"/>
      <c r="AG356" s="2202"/>
      <c r="AH356" s="2202"/>
      <c r="AI356" s="2202"/>
      <c r="AJ356" s="2202"/>
      <c r="AK356" s="2202"/>
      <c r="AL356" s="2202"/>
      <c r="AM356" s="2202"/>
      <c r="AN356" s="2202"/>
      <c r="AO356" s="2202" t="s">
        <v>508</v>
      </c>
      <c r="AP356" s="2202"/>
      <c r="AQ356" s="2202"/>
      <c r="AR356" s="2202"/>
      <c r="AS356" s="2202"/>
      <c r="AT356" s="2202"/>
      <c r="AU356" s="2202"/>
      <c r="AV356" s="2202"/>
      <c r="AW356" s="2202"/>
      <c r="AX356" s="2202"/>
      <c r="AY356" s="2202"/>
      <c r="AZ356" s="2202"/>
      <c r="BA356" s="2202"/>
      <c r="BB356" s="2202"/>
      <c r="BC356" s="2202"/>
      <c r="BD356" s="2202"/>
      <c r="BE356" s="2202"/>
    </row>
    <row r="357" spans="1:57" ht="18" customHeight="1">
      <c r="A357" s="2197"/>
      <c r="B357" s="2197"/>
      <c r="C357" s="2197"/>
      <c r="D357" s="2197"/>
      <c r="E357" s="2197" t="s">
        <v>1107</v>
      </c>
      <c r="F357" s="2197"/>
      <c r="G357" s="2197"/>
      <c r="H357" s="2197"/>
      <c r="I357" s="2197"/>
      <c r="J357" s="2197"/>
      <c r="K357" s="2197"/>
      <c r="L357" s="2197" t="s">
        <v>1212</v>
      </c>
      <c r="M357" s="2197"/>
      <c r="N357" s="2197"/>
      <c r="O357" s="2197"/>
      <c r="P357" s="2197"/>
      <c r="Q357" s="2197"/>
      <c r="R357" s="2197"/>
      <c r="S357" s="2197"/>
      <c r="T357" s="2197"/>
      <c r="U357" s="2197"/>
      <c r="V357" s="2197" t="s">
        <v>1213</v>
      </c>
      <c r="W357" s="2197"/>
      <c r="X357" s="2197"/>
      <c r="Y357" s="2197"/>
      <c r="Z357" s="2197"/>
      <c r="AA357" s="2197"/>
      <c r="AB357" s="2197"/>
      <c r="AC357" s="2197"/>
      <c r="AD357" s="2197"/>
      <c r="AE357" s="2197" t="s">
        <v>611</v>
      </c>
      <c r="AF357" s="2197"/>
      <c r="AG357" s="2197"/>
      <c r="AH357" s="2197"/>
      <c r="AI357" s="2197"/>
      <c r="AJ357" s="2197"/>
      <c r="AK357" s="2197"/>
      <c r="AL357" s="2197"/>
      <c r="AM357" s="2197"/>
      <c r="AN357" s="2197"/>
      <c r="AO357" s="2197" t="s">
        <v>1107</v>
      </c>
      <c r="AP357" s="2197"/>
      <c r="AQ357" s="2197"/>
      <c r="AR357" s="2197"/>
      <c r="AS357" s="2197"/>
      <c r="AT357" s="2197"/>
      <c r="AU357" s="2197"/>
      <c r="AV357" s="2197"/>
      <c r="AW357" s="2197"/>
      <c r="AX357" s="2197"/>
      <c r="AY357" s="2197"/>
      <c r="AZ357" s="2197"/>
      <c r="BA357" s="2197"/>
      <c r="BB357" s="2197" t="s">
        <v>1212</v>
      </c>
      <c r="BC357" s="2197"/>
      <c r="BD357" s="2197"/>
      <c r="BE357" s="2197"/>
    </row>
    <row r="358" spans="1:57" ht="18" customHeight="1">
      <c r="A358" s="2193" t="s">
        <v>612</v>
      </c>
      <c r="B358" s="2193"/>
      <c r="C358" s="2193"/>
      <c r="D358" s="2193"/>
      <c r="E358" s="2194">
        <v>0</v>
      </c>
      <c r="F358" s="2194"/>
      <c r="G358" s="2194"/>
      <c r="H358" s="2194"/>
      <c r="I358" s="2194"/>
      <c r="J358" s="2194"/>
      <c r="K358" s="2194"/>
      <c r="L358" s="2194">
        <v>0</v>
      </c>
      <c r="M358" s="2194"/>
      <c r="N358" s="2194"/>
      <c r="O358" s="2194"/>
      <c r="P358" s="2194"/>
      <c r="Q358" s="2194"/>
      <c r="R358" s="2194"/>
      <c r="S358" s="2194"/>
      <c r="T358" s="2194"/>
      <c r="U358" s="2194"/>
      <c r="V358" s="2194">
        <v>0</v>
      </c>
      <c r="W358" s="2194"/>
      <c r="X358" s="2194"/>
      <c r="Y358" s="2194"/>
      <c r="Z358" s="2194"/>
      <c r="AA358" s="2194"/>
      <c r="AB358" s="2194"/>
      <c r="AC358" s="2194"/>
      <c r="AD358" s="2194"/>
      <c r="AE358" s="2194">
        <v>0</v>
      </c>
      <c r="AF358" s="2194"/>
      <c r="AG358" s="2194"/>
      <c r="AH358" s="2194"/>
      <c r="AI358" s="2194"/>
      <c r="AJ358" s="2194"/>
      <c r="AK358" s="2194"/>
      <c r="AL358" s="2194"/>
      <c r="AM358" s="2194"/>
      <c r="AN358" s="2194"/>
      <c r="AO358" s="2194">
        <v>0</v>
      </c>
      <c r="AP358" s="2194"/>
      <c r="AQ358" s="2194"/>
      <c r="AR358" s="2194"/>
      <c r="AS358" s="2194"/>
      <c r="AT358" s="2194"/>
      <c r="AU358" s="2194"/>
      <c r="AV358" s="2194"/>
      <c r="AW358" s="2194"/>
      <c r="AX358" s="2194"/>
      <c r="AY358" s="2194"/>
      <c r="AZ358" s="2194"/>
      <c r="BA358" s="2194"/>
      <c r="BB358" s="2194">
        <v>0</v>
      </c>
      <c r="BC358" s="2194"/>
      <c r="BD358" s="2194"/>
      <c r="BE358" s="2194"/>
    </row>
    <row r="359" spans="1:57" ht="18" customHeight="1">
      <c r="A359" s="2193" t="s">
        <v>1214</v>
      </c>
      <c r="B359" s="2193"/>
      <c r="C359" s="2193"/>
      <c r="D359" s="2193"/>
      <c r="E359" s="2194">
        <v>0</v>
      </c>
      <c r="F359" s="2194"/>
      <c r="G359" s="2194"/>
      <c r="H359" s="2194"/>
      <c r="I359" s="2194"/>
      <c r="J359" s="2194"/>
      <c r="K359" s="2194"/>
      <c r="L359" s="2194">
        <v>0</v>
      </c>
      <c r="M359" s="2194"/>
      <c r="N359" s="2194"/>
      <c r="O359" s="2194"/>
      <c r="P359" s="2194"/>
      <c r="Q359" s="2194"/>
      <c r="R359" s="2194"/>
      <c r="S359" s="2194"/>
      <c r="T359" s="2194"/>
      <c r="U359" s="2194"/>
      <c r="V359" s="2194">
        <v>0</v>
      </c>
      <c r="W359" s="2194"/>
      <c r="X359" s="2194"/>
      <c r="Y359" s="2194"/>
      <c r="Z359" s="2194"/>
      <c r="AA359" s="2194"/>
      <c r="AB359" s="2194"/>
      <c r="AC359" s="2194"/>
      <c r="AD359" s="2194"/>
      <c r="AE359" s="2194">
        <v>0</v>
      </c>
      <c r="AF359" s="2194"/>
      <c r="AG359" s="2194"/>
      <c r="AH359" s="2194"/>
      <c r="AI359" s="2194"/>
      <c r="AJ359" s="2194"/>
      <c r="AK359" s="2194"/>
      <c r="AL359" s="2194"/>
      <c r="AM359" s="2194"/>
      <c r="AN359" s="2194"/>
      <c r="AO359" s="2194">
        <v>0</v>
      </c>
      <c r="AP359" s="2194"/>
      <c r="AQ359" s="2194"/>
      <c r="AR359" s="2194"/>
      <c r="AS359" s="2194"/>
      <c r="AT359" s="2194"/>
      <c r="AU359" s="2194"/>
      <c r="AV359" s="2194"/>
      <c r="AW359" s="2194"/>
      <c r="AX359" s="2194"/>
      <c r="AY359" s="2194"/>
      <c r="AZ359" s="2194"/>
      <c r="BA359" s="2194"/>
      <c r="BB359" s="2194">
        <v>0</v>
      </c>
      <c r="BC359" s="2194"/>
      <c r="BD359" s="2194"/>
      <c r="BE359" s="2194"/>
    </row>
    <row r="360" spans="1:57" ht="18" customHeight="1">
      <c r="A360" s="2193" t="s">
        <v>614</v>
      </c>
      <c r="B360" s="2193"/>
      <c r="C360" s="2193"/>
      <c r="D360" s="2193"/>
      <c r="E360" s="2194">
        <v>0</v>
      </c>
      <c r="F360" s="2194"/>
      <c r="G360" s="2194"/>
      <c r="H360" s="2194"/>
      <c r="I360" s="2194"/>
      <c r="J360" s="2194"/>
      <c r="K360" s="2194"/>
      <c r="L360" s="2194">
        <v>0</v>
      </c>
      <c r="M360" s="2194"/>
      <c r="N360" s="2194"/>
      <c r="O360" s="2194"/>
      <c r="P360" s="2194"/>
      <c r="Q360" s="2194"/>
      <c r="R360" s="2194"/>
      <c r="S360" s="2194"/>
      <c r="T360" s="2194"/>
      <c r="U360" s="2194"/>
      <c r="V360" s="2194">
        <v>0</v>
      </c>
      <c r="W360" s="2194"/>
      <c r="X360" s="2194"/>
      <c r="Y360" s="2194"/>
      <c r="Z360" s="2194"/>
      <c r="AA360" s="2194"/>
      <c r="AB360" s="2194"/>
      <c r="AC360" s="2194"/>
      <c r="AD360" s="2194"/>
      <c r="AE360" s="2194">
        <v>0</v>
      </c>
      <c r="AF360" s="2194"/>
      <c r="AG360" s="2194"/>
      <c r="AH360" s="2194"/>
      <c r="AI360" s="2194"/>
      <c r="AJ360" s="2194"/>
      <c r="AK360" s="2194"/>
      <c r="AL360" s="2194"/>
      <c r="AM360" s="2194"/>
      <c r="AN360" s="2194"/>
      <c r="AO360" s="2194">
        <v>0</v>
      </c>
      <c r="AP360" s="2194"/>
      <c r="AQ360" s="2194"/>
      <c r="AR360" s="2194"/>
      <c r="AS360" s="2194"/>
      <c r="AT360" s="2194"/>
      <c r="AU360" s="2194"/>
      <c r="AV360" s="2194"/>
      <c r="AW360" s="2194"/>
      <c r="AX360" s="2194"/>
      <c r="AY360" s="2194"/>
      <c r="AZ360" s="2194"/>
      <c r="BA360" s="2194"/>
      <c r="BB360" s="2194">
        <v>0</v>
      </c>
      <c r="BC360" s="2194"/>
      <c r="BD360" s="2194"/>
      <c r="BE360" s="2194"/>
    </row>
    <row r="361" spans="1:57" ht="18" customHeight="1">
      <c r="A361" s="2195" t="s">
        <v>1214</v>
      </c>
      <c r="B361" s="2195"/>
      <c r="C361" s="2195"/>
      <c r="D361" s="2195"/>
      <c r="E361" s="2196">
        <v>0</v>
      </c>
      <c r="F361" s="2196"/>
      <c r="G361" s="2196"/>
      <c r="H361" s="2196"/>
      <c r="I361" s="2196"/>
      <c r="J361" s="2196"/>
      <c r="K361" s="2196"/>
      <c r="L361" s="2196">
        <v>0</v>
      </c>
      <c r="M361" s="2196"/>
      <c r="N361" s="2196"/>
      <c r="O361" s="2196"/>
      <c r="P361" s="2196"/>
      <c r="Q361" s="2196"/>
      <c r="R361" s="2196"/>
      <c r="S361" s="2196"/>
      <c r="T361" s="2196"/>
      <c r="U361" s="2196"/>
      <c r="V361" s="2196">
        <v>0</v>
      </c>
      <c r="W361" s="2196"/>
      <c r="X361" s="2196"/>
      <c r="Y361" s="2196"/>
      <c r="Z361" s="2196"/>
      <c r="AA361" s="2196"/>
      <c r="AB361" s="2196"/>
      <c r="AC361" s="2196"/>
      <c r="AD361" s="2196"/>
      <c r="AE361" s="2196">
        <v>0</v>
      </c>
      <c r="AF361" s="2196"/>
      <c r="AG361" s="2196"/>
      <c r="AH361" s="2196"/>
      <c r="AI361" s="2196"/>
      <c r="AJ361" s="2196"/>
      <c r="AK361" s="2196"/>
      <c r="AL361" s="2196"/>
      <c r="AM361" s="2196"/>
      <c r="AN361" s="2196"/>
      <c r="AO361" s="2196">
        <v>0</v>
      </c>
      <c r="AP361" s="2196"/>
      <c r="AQ361" s="2196"/>
      <c r="AR361" s="2196"/>
      <c r="AS361" s="2196"/>
      <c r="AT361" s="2196"/>
      <c r="AU361" s="2196"/>
      <c r="AV361" s="2196"/>
      <c r="AW361" s="2196"/>
      <c r="AX361" s="2196"/>
      <c r="AY361" s="2196"/>
      <c r="AZ361" s="2196"/>
      <c r="BA361" s="2196"/>
      <c r="BB361" s="2196">
        <v>0</v>
      </c>
      <c r="BC361" s="2196"/>
      <c r="BD361" s="2196"/>
      <c r="BE361" s="2196"/>
    </row>
    <row r="362" spans="1:57" ht="18" customHeight="1">
      <c r="A362" s="2202" t="s">
        <v>124</v>
      </c>
      <c r="B362" s="2202"/>
      <c r="C362" s="2202"/>
      <c r="D362" s="2202"/>
      <c r="E362" s="2200">
        <v>0</v>
      </c>
      <c r="F362" s="2200"/>
      <c r="G362" s="2200"/>
      <c r="H362" s="2200"/>
      <c r="I362" s="2200"/>
      <c r="J362" s="2200"/>
      <c r="K362" s="2200"/>
      <c r="L362" s="2200">
        <v>0</v>
      </c>
      <c r="M362" s="2200"/>
      <c r="N362" s="2200"/>
      <c r="O362" s="2200"/>
      <c r="P362" s="2200"/>
      <c r="Q362" s="2200"/>
      <c r="R362" s="2200"/>
      <c r="S362" s="2200"/>
      <c r="T362" s="2200"/>
      <c r="U362" s="2200"/>
      <c r="V362" s="2200">
        <v>0</v>
      </c>
      <c r="W362" s="2200"/>
      <c r="X362" s="2200"/>
      <c r="Y362" s="2200"/>
      <c r="Z362" s="2200"/>
      <c r="AA362" s="2200"/>
      <c r="AB362" s="2200"/>
      <c r="AC362" s="2200"/>
      <c r="AD362" s="2200"/>
      <c r="AE362" s="2200">
        <v>0</v>
      </c>
      <c r="AF362" s="2200"/>
      <c r="AG362" s="2200"/>
      <c r="AH362" s="2200"/>
      <c r="AI362" s="2200"/>
      <c r="AJ362" s="2200"/>
      <c r="AK362" s="2200"/>
      <c r="AL362" s="2200"/>
      <c r="AM362" s="2200"/>
      <c r="AN362" s="2200"/>
      <c r="AO362" s="2200">
        <v>0</v>
      </c>
      <c r="AP362" s="2200"/>
      <c r="AQ362" s="2200"/>
      <c r="AR362" s="2200"/>
      <c r="AS362" s="2200"/>
      <c r="AT362" s="2200"/>
      <c r="AU362" s="2200"/>
      <c r="AV362" s="2200"/>
      <c r="AW362" s="2200"/>
      <c r="AX362" s="2200"/>
      <c r="AY362" s="2200"/>
      <c r="AZ362" s="2200"/>
      <c r="BA362" s="2200"/>
      <c r="BB362" s="2200">
        <v>0</v>
      </c>
      <c r="BC362" s="2200"/>
      <c r="BD362" s="2200"/>
      <c r="BE362" s="2200"/>
    </row>
    <row r="363" spans="1:57" ht="18" customHeight="1">
      <c r="A363" s="314"/>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314"/>
      <c r="AE363" s="314"/>
      <c r="AF363" s="314"/>
      <c r="AG363" s="314"/>
      <c r="AH363" s="314"/>
      <c r="AI363" s="314"/>
      <c r="AJ363" s="314"/>
      <c r="AK363" s="314"/>
      <c r="AL363" s="314"/>
      <c r="AM363" s="314"/>
      <c r="AN363" s="314"/>
      <c r="AO363" s="314"/>
      <c r="AP363" s="314"/>
      <c r="AQ363" s="314"/>
      <c r="AR363" s="314"/>
      <c r="AS363" s="314"/>
      <c r="AT363" s="314"/>
      <c r="AU363" s="314"/>
      <c r="AV363" s="314"/>
      <c r="AW363" s="314"/>
      <c r="AX363" s="314"/>
      <c r="AY363" s="314"/>
      <c r="AZ363" s="314"/>
      <c r="BA363" s="314"/>
      <c r="BB363" s="314"/>
      <c r="BC363" s="314"/>
      <c r="BD363" s="314"/>
      <c r="BE363" s="314"/>
    </row>
    <row r="364" spans="1:57" ht="18" customHeight="1">
      <c r="A364" s="2201" t="s">
        <v>1215</v>
      </c>
      <c r="B364" s="2201"/>
      <c r="C364" s="2201"/>
      <c r="D364" s="2201"/>
      <c r="E364" s="2201"/>
      <c r="F364" s="2201"/>
      <c r="G364" s="2201"/>
      <c r="H364" s="2201"/>
      <c r="I364" s="2201"/>
      <c r="J364" s="2201"/>
      <c r="K364" s="2201"/>
      <c r="L364" s="2201"/>
      <c r="M364" s="2201"/>
      <c r="N364" s="2201"/>
      <c r="O364" s="2201"/>
      <c r="P364" s="2201"/>
      <c r="Q364" s="2201"/>
      <c r="R364" s="2201"/>
      <c r="S364" s="2201"/>
      <c r="T364" s="2201"/>
      <c r="U364" s="2201"/>
      <c r="V364" s="2201"/>
      <c r="W364" s="2201"/>
      <c r="X364" s="2201"/>
      <c r="Y364" s="2201"/>
      <c r="Z364" s="2201"/>
      <c r="AA364" s="2201"/>
      <c r="AB364" s="2201"/>
      <c r="AC364" s="2201"/>
      <c r="AD364" s="2201"/>
      <c r="AE364" s="2201"/>
      <c r="AF364" s="2201"/>
      <c r="AG364" s="2201"/>
      <c r="AH364" s="2201"/>
      <c r="AI364" s="2201"/>
      <c r="AJ364" s="2201"/>
      <c r="AK364" s="2201"/>
      <c r="AL364" s="2201"/>
      <c r="AM364" s="2201"/>
      <c r="AN364" s="2201"/>
      <c r="AO364" s="2201"/>
      <c r="AP364" s="2201"/>
      <c r="AQ364" s="2201"/>
      <c r="AR364" s="2201"/>
      <c r="AS364" s="2201"/>
      <c r="AT364" s="2201"/>
      <c r="AU364" s="2201"/>
      <c r="AV364" s="2201"/>
      <c r="AW364" s="2201"/>
      <c r="AX364" s="2201"/>
      <c r="AY364" s="2201"/>
      <c r="AZ364" s="2201"/>
      <c r="BA364" s="2201"/>
      <c r="BB364" s="2201"/>
      <c r="BC364" s="2201"/>
      <c r="BD364" s="2201"/>
      <c r="BE364" s="2201"/>
    </row>
    <row r="365" spans="1:57" ht="18" customHeight="1">
      <c r="A365" s="313"/>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row>
    <row r="366" spans="1:57" ht="18" customHeight="1">
      <c r="A366" s="2197" t="s">
        <v>1216</v>
      </c>
      <c r="B366" s="2197"/>
      <c r="C366" s="2197"/>
      <c r="D366" s="2202" t="s">
        <v>647</v>
      </c>
      <c r="E366" s="2202"/>
      <c r="F366" s="2202"/>
      <c r="G366" s="2202"/>
      <c r="H366" s="2202"/>
      <c r="I366" s="2202"/>
      <c r="J366" s="2202"/>
      <c r="K366" s="2202"/>
      <c r="L366" s="2202"/>
      <c r="M366" s="2202"/>
      <c r="N366" s="2202"/>
      <c r="O366" s="2202"/>
      <c r="P366" s="2202"/>
      <c r="Q366" s="2202"/>
      <c r="R366" s="2202"/>
      <c r="S366" s="2202"/>
      <c r="T366" s="2202"/>
      <c r="U366" s="2202"/>
      <c r="V366" s="2202"/>
      <c r="W366" s="2202"/>
      <c r="X366" s="2202"/>
      <c r="Y366" s="2202"/>
      <c r="Z366" s="2202"/>
      <c r="AA366" s="2202"/>
      <c r="AB366" s="2202"/>
      <c r="AC366" s="2202"/>
      <c r="AD366" s="2202" t="s">
        <v>648</v>
      </c>
      <c r="AE366" s="2202"/>
      <c r="AF366" s="2202"/>
      <c r="AG366" s="2202"/>
      <c r="AH366" s="2202"/>
      <c r="AI366" s="2202"/>
      <c r="AJ366" s="2202"/>
      <c r="AK366" s="2202"/>
      <c r="AL366" s="2202"/>
      <c r="AM366" s="2202"/>
      <c r="AN366" s="2202"/>
      <c r="AO366" s="2202"/>
      <c r="AP366" s="2202"/>
      <c r="AQ366" s="2202"/>
      <c r="AR366" s="2202"/>
      <c r="AS366" s="2202"/>
      <c r="AT366" s="2202"/>
      <c r="AU366" s="2202"/>
      <c r="AV366" s="2202"/>
      <c r="AW366" s="2202"/>
      <c r="AX366" s="2202"/>
      <c r="AY366" s="2202"/>
      <c r="AZ366" s="2202"/>
      <c r="BA366" s="2202"/>
      <c r="BB366" s="2202"/>
      <c r="BC366" s="2202"/>
      <c r="BD366" s="2202"/>
      <c r="BE366" s="2202"/>
    </row>
    <row r="367" spans="1:57" ht="18" customHeight="1">
      <c r="A367" s="2197"/>
      <c r="B367" s="2197"/>
      <c r="C367" s="2197"/>
      <c r="D367" s="2197" t="s">
        <v>1217</v>
      </c>
      <c r="E367" s="2197"/>
      <c r="F367" s="2197"/>
      <c r="G367" s="2197"/>
      <c r="H367" s="2197"/>
      <c r="I367" s="2197"/>
      <c r="J367" s="2197"/>
      <c r="K367" s="2197"/>
      <c r="L367" s="2197"/>
      <c r="M367" s="2197" t="s">
        <v>1218</v>
      </c>
      <c r="N367" s="2197"/>
      <c r="O367" s="2197"/>
      <c r="P367" s="2197"/>
      <c r="Q367" s="2197"/>
      <c r="R367" s="2197"/>
      <c r="S367" s="2197"/>
      <c r="T367" s="2197"/>
      <c r="U367" s="2197" t="s">
        <v>1219</v>
      </c>
      <c r="V367" s="2197"/>
      <c r="W367" s="2197"/>
      <c r="X367" s="2197"/>
      <c r="Y367" s="2197"/>
      <c r="Z367" s="2197"/>
      <c r="AA367" s="2197"/>
      <c r="AB367" s="2197"/>
      <c r="AC367" s="2197"/>
      <c r="AD367" s="2197" t="s">
        <v>1217</v>
      </c>
      <c r="AE367" s="2197"/>
      <c r="AF367" s="2197"/>
      <c r="AG367" s="2197"/>
      <c r="AH367" s="2197"/>
      <c r="AI367" s="2197"/>
      <c r="AJ367" s="2197"/>
      <c r="AK367" s="2197"/>
      <c r="AL367" s="2197"/>
      <c r="AM367" s="2197"/>
      <c r="AN367" s="2197"/>
      <c r="AO367" s="2197"/>
      <c r="AP367" s="2197" t="s">
        <v>1218</v>
      </c>
      <c r="AQ367" s="2197"/>
      <c r="AR367" s="2197"/>
      <c r="AS367" s="2197"/>
      <c r="AT367" s="2197"/>
      <c r="AU367" s="2197"/>
      <c r="AV367" s="2197"/>
      <c r="AW367" s="2197"/>
      <c r="AX367" s="2197"/>
      <c r="AY367" s="2197"/>
      <c r="AZ367" s="2197"/>
      <c r="BA367" s="2197"/>
      <c r="BB367" s="2197" t="s">
        <v>1219</v>
      </c>
      <c r="BC367" s="2197"/>
      <c r="BD367" s="2197"/>
      <c r="BE367" s="2197"/>
    </row>
    <row r="368" spans="1:57" ht="18" customHeight="1">
      <c r="A368" s="2193" t="s">
        <v>1220</v>
      </c>
      <c r="B368" s="2193"/>
      <c r="C368" s="2193"/>
      <c r="D368" s="2194">
        <v>0</v>
      </c>
      <c r="E368" s="2194"/>
      <c r="F368" s="2194"/>
      <c r="G368" s="2194"/>
      <c r="H368" s="2194"/>
      <c r="I368" s="2194"/>
      <c r="J368" s="2194"/>
      <c r="K368" s="2194"/>
      <c r="L368" s="2194"/>
      <c r="M368" s="2194">
        <v>0</v>
      </c>
      <c r="N368" s="2194"/>
      <c r="O368" s="2194"/>
      <c r="P368" s="2194"/>
      <c r="Q368" s="2194"/>
      <c r="R368" s="2194"/>
      <c r="S368" s="2194"/>
      <c r="T368" s="2194"/>
      <c r="U368" s="2194">
        <v>0</v>
      </c>
      <c r="V368" s="2194"/>
      <c r="W368" s="2194"/>
      <c r="X368" s="2194"/>
      <c r="Y368" s="2194"/>
      <c r="Z368" s="2194"/>
      <c r="AA368" s="2194"/>
      <c r="AB368" s="2194"/>
      <c r="AC368" s="2194"/>
      <c r="AD368" s="2194">
        <v>0</v>
      </c>
      <c r="AE368" s="2194"/>
      <c r="AF368" s="2194"/>
      <c r="AG368" s="2194"/>
      <c r="AH368" s="2194"/>
      <c r="AI368" s="2194"/>
      <c r="AJ368" s="2194"/>
      <c r="AK368" s="2194"/>
      <c r="AL368" s="2194"/>
      <c r="AM368" s="2194"/>
      <c r="AN368" s="2194"/>
      <c r="AO368" s="2194"/>
      <c r="AP368" s="2194">
        <v>0</v>
      </c>
      <c r="AQ368" s="2194"/>
      <c r="AR368" s="2194"/>
      <c r="AS368" s="2194"/>
      <c r="AT368" s="2194"/>
      <c r="AU368" s="2194"/>
      <c r="AV368" s="2194"/>
      <c r="AW368" s="2194"/>
      <c r="AX368" s="2194"/>
      <c r="AY368" s="2194"/>
      <c r="AZ368" s="2194"/>
      <c r="BA368" s="2194"/>
      <c r="BB368" s="2194">
        <v>0</v>
      </c>
      <c r="BC368" s="2194"/>
      <c r="BD368" s="2194"/>
      <c r="BE368" s="2194"/>
    </row>
    <row r="369" spans="1:57" ht="18" customHeight="1">
      <c r="A369" s="2193" t="s">
        <v>1221</v>
      </c>
      <c r="B369" s="2193"/>
      <c r="C369" s="2193"/>
      <c r="D369" s="2194">
        <v>0</v>
      </c>
      <c r="E369" s="2194"/>
      <c r="F369" s="2194"/>
      <c r="G369" s="2194"/>
      <c r="H369" s="2194"/>
      <c r="I369" s="2194"/>
      <c r="J369" s="2194"/>
      <c r="K369" s="2194"/>
      <c r="L369" s="2194"/>
      <c r="M369" s="2194">
        <v>0</v>
      </c>
      <c r="N369" s="2194"/>
      <c r="O369" s="2194"/>
      <c r="P369" s="2194"/>
      <c r="Q369" s="2194"/>
      <c r="R369" s="2194"/>
      <c r="S369" s="2194"/>
      <c r="T369" s="2194"/>
      <c r="U369" s="2194">
        <v>0</v>
      </c>
      <c r="V369" s="2194"/>
      <c r="W369" s="2194"/>
      <c r="X369" s="2194"/>
      <c r="Y369" s="2194"/>
      <c r="Z369" s="2194"/>
      <c r="AA369" s="2194"/>
      <c r="AB369" s="2194"/>
      <c r="AC369" s="2194"/>
      <c r="AD369" s="2194">
        <v>0</v>
      </c>
      <c r="AE369" s="2194"/>
      <c r="AF369" s="2194"/>
      <c r="AG369" s="2194"/>
      <c r="AH369" s="2194"/>
      <c r="AI369" s="2194"/>
      <c r="AJ369" s="2194"/>
      <c r="AK369" s="2194"/>
      <c r="AL369" s="2194"/>
      <c r="AM369" s="2194"/>
      <c r="AN369" s="2194"/>
      <c r="AO369" s="2194"/>
      <c r="AP369" s="2194">
        <v>0</v>
      </c>
      <c r="AQ369" s="2194"/>
      <c r="AR369" s="2194"/>
      <c r="AS369" s="2194"/>
      <c r="AT369" s="2194"/>
      <c r="AU369" s="2194"/>
      <c r="AV369" s="2194"/>
      <c r="AW369" s="2194"/>
      <c r="AX369" s="2194"/>
      <c r="AY369" s="2194"/>
      <c r="AZ369" s="2194"/>
      <c r="BA369" s="2194"/>
      <c r="BB369" s="2194">
        <v>0</v>
      </c>
      <c r="BC369" s="2194"/>
      <c r="BD369" s="2194"/>
      <c r="BE369" s="2194"/>
    </row>
    <row r="370" spans="1:57" ht="18" customHeight="1">
      <c r="A370" s="315"/>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row>
    <row r="371" spans="1:57" ht="18" customHeight="1">
      <c r="A371" s="2195" t="s">
        <v>1222</v>
      </c>
      <c r="B371" s="2195"/>
      <c r="C371" s="2195"/>
      <c r="D371" s="2196">
        <v>0</v>
      </c>
      <c r="E371" s="2196"/>
      <c r="F371" s="2196"/>
      <c r="G371" s="2196"/>
      <c r="H371" s="2196"/>
      <c r="I371" s="2196"/>
      <c r="J371" s="2196"/>
      <c r="K371" s="2196"/>
      <c r="L371" s="2196"/>
      <c r="M371" s="2196">
        <v>0</v>
      </c>
      <c r="N371" s="2196"/>
      <c r="O371" s="2196"/>
      <c r="P371" s="2196"/>
      <c r="Q371" s="2196"/>
      <c r="R371" s="2196"/>
      <c r="S371" s="2196"/>
      <c r="T371" s="2196"/>
      <c r="U371" s="2196">
        <v>0</v>
      </c>
      <c r="V371" s="2196"/>
      <c r="W371" s="2196"/>
      <c r="X371" s="2196"/>
      <c r="Y371" s="2196"/>
      <c r="Z371" s="2196"/>
      <c r="AA371" s="2196"/>
      <c r="AB371" s="2196"/>
      <c r="AC371" s="2196"/>
      <c r="AD371" s="2196">
        <v>0</v>
      </c>
      <c r="AE371" s="2196"/>
      <c r="AF371" s="2196"/>
      <c r="AG371" s="2196"/>
      <c r="AH371" s="2196"/>
      <c r="AI371" s="2196"/>
      <c r="AJ371" s="2196"/>
      <c r="AK371" s="2196"/>
      <c r="AL371" s="2196"/>
      <c r="AM371" s="2196"/>
      <c r="AN371" s="2196"/>
      <c r="AO371" s="2196"/>
      <c r="AP371" s="2196">
        <v>0</v>
      </c>
      <c r="AQ371" s="2196"/>
      <c r="AR371" s="2196"/>
      <c r="AS371" s="2196"/>
      <c r="AT371" s="2196"/>
      <c r="AU371" s="2196"/>
      <c r="AV371" s="2196"/>
      <c r="AW371" s="2196"/>
      <c r="AX371" s="2196"/>
      <c r="AY371" s="2196"/>
      <c r="AZ371" s="2196"/>
      <c r="BA371" s="2196"/>
      <c r="BB371" s="2196">
        <v>0</v>
      </c>
      <c r="BC371" s="2196"/>
      <c r="BD371" s="2196"/>
      <c r="BE371" s="2196"/>
    </row>
    <row r="372" spans="1:57" ht="18" customHeight="1">
      <c r="A372" s="314"/>
      <c r="B372" s="314"/>
      <c r="C372" s="314"/>
      <c r="D372" s="314"/>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c r="AA372" s="314"/>
      <c r="AB372" s="314"/>
      <c r="AC372" s="314"/>
      <c r="AD372" s="314"/>
      <c r="AE372" s="314"/>
      <c r="AF372" s="314"/>
      <c r="AG372" s="314"/>
      <c r="AH372" s="314"/>
      <c r="AI372" s="314"/>
      <c r="AJ372" s="314"/>
      <c r="AK372" s="314"/>
      <c r="AL372" s="314"/>
      <c r="AM372" s="314"/>
      <c r="AN372" s="314"/>
      <c r="AO372" s="314"/>
      <c r="AP372" s="314"/>
      <c r="AQ372" s="314"/>
      <c r="AR372" s="314"/>
      <c r="AS372" s="314"/>
      <c r="AT372" s="314"/>
      <c r="AU372" s="314"/>
      <c r="AV372" s="314"/>
      <c r="AW372" s="314"/>
      <c r="AX372" s="314"/>
      <c r="AY372" s="314"/>
      <c r="AZ372" s="314"/>
      <c r="BA372" s="314"/>
      <c r="BB372" s="314"/>
      <c r="BC372" s="314"/>
      <c r="BD372" s="314"/>
      <c r="BE372" s="314"/>
    </row>
    <row r="373" spans="1:57" ht="18" customHeight="1">
      <c r="A373" s="2201" t="s">
        <v>1223</v>
      </c>
      <c r="B373" s="2201"/>
      <c r="C373" s="2201"/>
      <c r="D373" s="2201"/>
      <c r="E373" s="2201"/>
      <c r="F373" s="2201"/>
      <c r="G373" s="2201"/>
      <c r="H373" s="2201"/>
      <c r="I373" s="2201"/>
      <c r="J373" s="2201"/>
      <c r="K373" s="2201"/>
      <c r="L373" s="2201"/>
      <c r="M373" s="2201"/>
      <c r="N373" s="2201"/>
      <c r="O373" s="2201"/>
      <c r="P373" s="2201"/>
      <c r="Q373" s="2201"/>
      <c r="R373" s="2201"/>
      <c r="S373" s="2201"/>
      <c r="T373" s="2201"/>
      <c r="U373" s="2201"/>
      <c r="V373" s="2201"/>
      <c r="W373" s="2201"/>
      <c r="X373" s="2201"/>
      <c r="Y373" s="2201"/>
      <c r="Z373" s="2201"/>
      <c r="AA373" s="2201"/>
      <c r="AB373" s="2201"/>
      <c r="AC373" s="2201"/>
      <c r="AD373" s="2201"/>
      <c r="AE373" s="2201"/>
      <c r="AF373" s="2201"/>
      <c r="AG373" s="2201"/>
      <c r="AH373" s="2201"/>
      <c r="AI373" s="2201"/>
      <c r="AJ373" s="2201"/>
      <c r="AK373" s="2201"/>
      <c r="AL373" s="2201"/>
      <c r="AM373" s="2201"/>
      <c r="AN373" s="2201"/>
      <c r="AO373" s="2201"/>
      <c r="AP373" s="2201"/>
      <c r="AQ373" s="2201"/>
      <c r="AR373" s="2201"/>
      <c r="AS373" s="2201"/>
      <c r="AT373" s="2201"/>
      <c r="AU373" s="2201"/>
      <c r="AV373" s="2201"/>
      <c r="AW373" s="2201"/>
      <c r="AX373" s="2201"/>
      <c r="AY373" s="2201"/>
      <c r="AZ373" s="2201"/>
      <c r="BA373" s="2201"/>
      <c r="BB373" s="2201"/>
      <c r="BC373" s="2201"/>
      <c r="BD373" s="2201"/>
      <c r="BE373" s="2201"/>
    </row>
    <row r="374" spans="1:57" ht="18" customHeight="1">
      <c r="A374" s="313"/>
      <c r="B374" s="313"/>
      <c r="C374" s="313"/>
      <c r="D374" s="313"/>
      <c r="E374" s="313"/>
      <c r="F374" s="313"/>
      <c r="G374" s="313"/>
      <c r="H374" s="313"/>
      <c r="I374" s="313"/>
      <c r="J374" s="313"/>
      <c r="K374" s="313"/>
      <c r="L374" s="313"/>
      <c r="M374" s="313"/>
      <c r="N374" s="313"/>
      <c r="O374" s="313"/>
      <c r="P374" s="313"/>
      <c r="Q374" s="313"/>
      <c r="R374" s="313"/>
      <c r="S374" s="313"/>
      <c r="T374" s="313"/>
      <c r="U374" s="313"/>
      <c r="V374" s="313"/>
      <c r="W374" s="313"/>
      <c r="X374" s="313"/>
      <c r="Y374" s="313"/>
      <c r="Z374" s="313"/>
      <c r="AA374" s="313"/>
      <c r="AB374" s="313"/>
      <c r="AC374" s="313"/>
      <c r="AD374" s="313"/>
      <c r="AE374" s="313"/>
      <c r="AF374" s="313"/>
      <c r="AG374" s="313"/>
      <c r="AH374" s="313"/>
      <c r="AI374" s="313"/>
      <c r="AJ374" s="313"/>
      <c r="AK374" s="313"/>
      <c r="AL374" s="313"/>
      <c r="AM374" s="313"/>
      <c r="AN374" s="313"/>
      <c r="AO374" s="313"/>
      <c r="AP374" s="313"/>
      <c r="AQ374" s="313"/>
      <c r="AR374" s="313"/>
      <c r="AS374" s="313"/>
      <c r="AT374" s="313"/>
      <c r="AU374" s="313"/>
      <c r="AV374" s="313"/>
      <c r="AW374" s="313"/>
      <c r="AX374" s="313"/>
      <c r="AY374" s="313"/>
      <c r="AZ374" s="313"/>
      <c r="BA374" s="313"/>
      <c r="BB374" s="313"/>
      <c r="BC374" s="313"/>
      <c r="BD374" s="313"/>
      <c r="BE374" s="313"/>
    </row>
    <row r="375" spans="1:57" ht="18" customHeight="1">
      <c r="A375" s="2197" t="s">
        <v>384</v>
      </c>
      <c r="B375" s="2197"/>
      <c r="C375" s="2197"/>
      <c r="D375" s="2197"/>
      <c r="E375" s="2197"/>
      <c r="F375" s="2197"/>
      <c r="G375" s="2197"/>
      <c r="H375" s="2197"/>
      <c r="I375" s="2197"/>
      <c r="J375" s="2202" t="s">
        <v>507</v>
      </c>
      <c r="K375" s="2202"/>
      <c r="L375" s="2202"/>
      <c r="M375" s="2202"/>
      <c r="N375" s="2202"/>
      <c r="O375" s="2202"/>
      <c r="P375" s="2202"/>
      <c r="Q375" s="2202"/>
      <c r="R375" s="2202"/>
      <c r="S375" s="2202"/>
      <c r="T375" s="2202"/>
      <c r="U375" s="2202"/>
      <c r="V375" s="2202"/>
      <c r="W375" s="2202"/>
      <c r="X375" s="2202"/>
      <c r="Y375" s="2202"/>
      <c r="Z375" s="2202"/>
      <c r="AA375" s="2202"/>
      <c r="AB375" s="2202"/>
      <c r="AC375" s="2202"/>
      <c r="AD375" s="2202"/>
      <c r="AE375" s="2202"/>
      <c r="AF375" s="2202"/>
      <c r="AG375" s="2202"/>
      <c r="AH375" s="2202"/>
      <c r="AI375" s="2202"/>
      <c r="AJ375" s="2202" t="s">
        <v>508</v>
      </c>
      <c r="AK375" s="2202"/>
      <c r="AL375" s="2202"/>
      <c r="AM375" s="2202"/>
      <c r="AN375" s="2202"/>
      <c r="AO375" s="2202"/>
      <c r="AP375" s="2202"/>
      <c r="AQ375" s="2202"/>
      <c r="AR375" s="2202"/>
      <c r="AS375" s="2202"/>
      <c r="AT375" s="2202"/>
      <c r="AU375" s="2202"/>
      <c r="AV375" s="2202"/>
      <c r="AW375" s="2202"/>
      <c r="AX375" s="2202"/>
      <c r="AY375" s="2202"/>
      <c r="AZ375" s="2202"/>
      <c r="BA375" s="2202"/>
      <c r="BB375" s="2202"/>
      <c r="BC375" s="2202"/>
      <c r="BD375" s="2202"/>
      <c r="BE375" s="2202"/>
    </row>
    <row r="376" spans="1:57" ht="18" customHeight="1">
      <c r="A376" s="2197"/>
      <c r="B376" s="2197"/>
      <c r="C376" s="2197"/>
      <c r="D376" s="2197"/>
      <c r="E376" s="2197"/>
      <c r="F376" s="2197"/>
      <c r="G376" s="2197"/>
      <c r="H376" s="2197"/>
      <c r="I376" s="2197"/>
      <c r="J376" s="2197" t="s">
        <v>1224</v>
      </c>
      <c r="K376" s="2197"/>
      <c r="L376" s="2197"/>
      <c r="M376" s="2197"/>
      <c r="N376" s="2197"/>
      <c r="O376" s="2197"/>
      <c r="P376" s="2197"/>
      <c r="Q376" s="2197"/>
      <c r="R376" s="2197"/>
      <c r="S376" s="2197"/>
      <c r="T376" s="2197"/>
      <c r="U376" s="2197"/>
      <c r="V376" s="2197"/>
      <c r="W376" s="2197"/>
      <c r="X376" s="2197" t="s">
        <v>1225</v>
      </c>
      <c r="Y376" s="2197"/>
      <c r="Z376" s="2197"/>
      <c r="AA376" s="2197"/>
      <c r="AB376" s="2197"/>
      <c r="AC376" s="2197"/>
      <c r="AD376" s="2197"/>
      <c r="AE376" s="2197"/>
      <c r="AF376" s="2197"/>
      <c r="AG376" s="2197"/>
      <c r="AH376" s="2197"/>
      <c r="AI376" s="2197"/>
      <c r="AJ376" s="2197" t="s">
        <v>1224</v>
      </c>
      <c r="AK376" s="2197"/>
      <c r="AL376" s="2197"/>
      <c r="AM376" s="2197"/>
      <c r="AN376" s="2197"/>
      <c r="AO376" s="2197"/>
      <c r="AP376" s="2197"/>
      <c r="AQ376" s="2197"/>
      <c r="AR376" s="2197"/>
      <c r="AS376" s="2197"/>
      <c r="AT376" s="2197"/>
      <c r="AU376" s="2197"/>
      <c r="AV376" s="2197"/>
      <c r="AW376" s="2197"/>
      <c r="AX376" s="2197" t="s">
        <v>1225</v>
      </c>
      <c r="AY376" s="2197"/>
      <c r="AZ376" s="2197"/>
      <c r="BA376" s="2197"/>
      <c r="BB376" s="2197"/>
      <c r="BC376" s="2197"/>
      <c r="BD376" s="2197"/>
      <c r="BE376" s="2197"/>
    </row>
    <row r="377" spans="1:57" ht="18" customHeight="1">
      <c r="A377" s="2193" t="s">
        <v>1226</v>
      </c>
      <c r="B377" s="2193"/>
      <c r="C377" s="2193"/>
      <c r="D377" s="2193"/>
      <c r="E377" s="2193"/>
      <c r="F377" s="2193"/>
      <c r="G377" s="2193"/>
      <c r="H377" s="2193"/>
      <c r="I377" s="2193"/>
      <c r="J377" s="2194">
        <v>0</v>
      </c>
      <c r="K377" s="2194"/>
      <c r="L377" s="2194"/>
      <c r="M377" s="2194"/>
      <c r="N377" s="2194"/>
      <c r="O377" s="2194"/>
      <c r="P377" s="2194"/>
      <c r="Q377" s="2194"/>
      <c r="R377" s="2194"/>
      <c r="S377" s="2194"/>
      <c r="T377" s="2194"/>
      <c r="U377" s="2194"/>
      <c r="V377" s="2194"/>
      <c r="W377" s="2194"/>
      <c r="X377" s="2194">
        <v>0</v>
      </c>
      <c r="Y377" s="2194"/>
      <c r="Z377" s="2194"/>
      <c r="AA377" s="2194"/>
      <c r="AB377" s="2194"/>
      <c r="AC377" s="2194"/>
      <c r="AD377" s="2194"/>
      <c r="AE377" s="2194"/>
      <c r="AF377" s="2194"/>
      <c r="AG377" s="2194"/>
      <c r="AH377" s="2194"/>
      <c r="AI377" s="2194"/>
      <c r="AJ377" s="2194">
        <v>0</v>
      </c>
      <c r="AK377" s="2194"/>
      <c r="AL377" s="2194"/>
      <c r="AM377" s="2194"/>
      <c r="AN377" s="2194"/>
      <c r="AO377" s="2194"/>
      <c r="AP377" s="2194"/>
      <c r="AQ377" s="2194"/>
      <c r="AR377" s="2194"/>
      <c r="AS377" s="2194"/>
      <c r="AT377" s="2194"/>
      <c r="AU377" s="2194"/>
      <c r="AV377" s="2194"/>
      <c r="AW377" s="2194"/>
      <c r="AX377" s="2194">
        <v>0</v>
      </c>
      <c r="AY377" s="2194"/>
      <c r="AZ377" s="2194"/>
      <c r="BA377" s="2194"/>
      <c r="BB377" s="2194"/>
      <c r="BC377" s="2194"/>
      <c r="BD377" s="2194"/>
      <c r="BE377" s="2194"/>
    </row>
    <row r="378" spans="1:57" ht="18" customHeight="1">
      <c r="A378" s="2193" t="s">
        <v>1227</v>
      </c>
      <c r="B378" s="2193"/>
      <c r="C378" s="2193"/>
      <c r="D378" s="2193"/>
      <c r="E378" s="2193"/>
      <c r="F378" s="2193"/>
      <c r="G378" s="2193"/>
      <c r="H378" s="2193"/>
      <c r="I378" s="2193"/>
      <c r="J378" s="2194">
        <v>0</v>
      </c>
      <c r="K378" s="2194"/>
      <c r="L378" s="2194"/>
      <c r="M378" s="2194"/>
      <c r="N378" s="2194"/>
      <c r="O378" s="2194"/>
      <c r="P378" s="2194"/>
      <c r="Q378" s="2194"/>
      <c r="R378" s="2194"/>
      <c r="S378" s="2194"/>
      <c r="T378" s="2194"/>
      <c r="U378" s="2194"/>
      <c r="V378" s="2194"/>
      <c r="W378" s="2194"/>
      <c r="X378" s="2194">
        <v>0</v>
      </c>
      <c r="Y378" s="2194"/>
      <c r="Z378" s="2194"/>
      <c r="AA378" s="2194"/>
      <c r="AB378" s="2194"/>
      <c r="AC378" s="2194"/>
      <c r="AD378" s="2194"/>
      <c r="AE378" s="2194"/>
      <c r="AF378" s="2194"/>
      <c r="AG378" s="2194"/>
      <c r="AH378" s="2194"/>
      <c r="AI378" s="2194"/>
      <c r="AJ378" s="2194">
        <v>0</v>
      </c>
      <c r="AK378" s="2194"/>
      <c r="AL378" s="2194"/>
      <c r="AM378" s="2194"/>
      <c r="AN378" s="2194"/>
      <c r="AO378" s="2194"/>
      <c r="AP378" s="2194"/>
      <c r="AQ378" s="2194"/>
      <c r="AR378" s="2194"/>
      <c r="AS378" s="2194"/>
      <c r="AT378" s="2194"/>
      <c r="AU378" s="2194"/>
      <c r="AV378" s="2194"/>
      <c r="AW378" s="2194"/>
      <c r="AX378" s="2194">
        <v>0</v>
      </c>
      <c r="AY378" s="2194"/>
      <c r="AZ378" s="2194"/>
      <c r="BA378" s="2194"/>
      <c r="BB378" s="2194"/>
      <c r="BC378" s="2194"/>
      <c r="BD378" s="2194"/>
      <c r="BE378" s="2194"/>
    </row>
    <row r="379" spans="1:57" ht="18" customHeight="1">
      <c r="A379" s="2195" t="s">
        <v>1228</v>
      </c>
      <c r="B379" s="2195"/>
      <c r="C379" s="2195"/>
      <c r="D379" s="2195"/>
      <c r="E379" s="2195"/>
      <c r="F379" s="2195"/>
      <c r="G379" s="2195"/>
      <c r="H379" s="2195"/>
      <c r="I379" s="2195"/>
      <c r="J379" s="2196">
        <v>0</v>
      </c>
      <c r="K379" s="2196"/>
      <c r="L379" s="2196"/>
      <c r="M379" s="2196"/>
      <c r="N379" s="2196"/>
      <c r="O379" s="2196"/>
      <c r="P379" s="2196"/>
      <c r="Q379" s="2196"/>
      <c r="R379" s="2196"/>
      <c r="S379" s="2196"/>
      <c r="T379" s="2196"/>
      <c r="U379" s="2196"/>
      <c r="V379" s="2196"/>
      <c r="W379" s="2196"/>
      <c r="X379" s="2196">
        <v>0</v>
      </c>
      <c r="Y379" s="2196"/>
      <c r="Z379" s="2196"/>
      <c r="AA379" s="2196"/>
      <c r="AB379" s="2196"/>
      <c r="AC379" s="2196"/>
      <c r="AD379" s="2196"/>
      <c r="AE379" s="2196"/>
      <c r="AF379" s="2196"/>
      <c r="AG379" s="2196"/>
      <c r="AH379" s="2196"/>
      <c r="AI379" s="2196"/>
      <c r="AJ379" s="2196">
        <v>0</v>
      </c>
      <c r="AK379" s="2196"/>
      <c r="AL379" s="2196"/>
      <c r="AM379" s="2196"/>
      <c r="AN379" s="2196"/>
      <c r="AO379" s="2196"/>
      <c r="AP379" s="2196"/>
      <c r="AQ379" s="2196"/>
      <c r="AR379" s="2196"/>
      <c r="AS379" s="2196"/>
      <c r="AT379" s="2196"/>
      <c r="AU379" s="2196"/>
      <c r="AV379" s="2196"/>
      <c r="AW379" s="2196"/>
      <c r="AX379" s="2196">
        <v>0</v>
      </c>
      <c r="AY379" s="2196"/>
      <c r="AZ379" s="2196"/>
      <c r="BA379" s="2196"/>
      <c r="BB379" s="2196"/>
      <c r="BC379" s="2196"/>
      <c r="BD379" s="2196"/>
      <c r="BE379" s="2196"/>
    </row>
    <row r="380" spans="1:57" ht="18" customHeight="1">
      <c r="A380" s="2202" t="s">
        <v>124</v>
      </c>
      <c r="B380" s="2202"/>
      <c r="C380" s="2202"/>
      <c r="D380" s="2202"/>
      <c r="E380" s="2202"/>
      <c r="F380" s="2202"/>
      <c r="G380" s="2202"/>
      <c r="H380" s="2202"/>
      <c r="I380" s="2202"/>
      <c r="J380" s="2200">
        <v>0</v>
      </c>
      <c r="K380" s="2200"/>
      <c r="L380" s="2200"/>
      <c r="M380" s="2200"/>
      <c r="N380" s="2200"/>
      <c r="O380" s="2200"/>
      <c r="P380" s="2200"/>
      <c r="Q380" s="2200"/>
      <c r="R380" s="2200"/>
      <c r="S380" s="2200"/>
      <c r="T380" s="2200"/>
      <c r="U380" s="2200"/>
      <c r="V380" s="2200"/>
      <c r="W380" s="2200"/>
      <c r="X380" s="2200">
        <v>0</v>
      </c>
      <c r="Y380" s="2200"/>
      <c r="Z380" s="2200"/>
      <c r="AA380" s="2200"/>
      <c r="AB380" s="2200"/>
      <c r="AC380" s="2200"/>
      <c r="AD380" s="2200"/>
      <c r="AE380" s="2200"/>
      <c r="AF380" s="2200"/>
      <c r="AG380" s="2200"/>
      <c r="AH380" s="2200"/>
      <c r="AI380" s="2200"/>
      <c r="AJ380" s="2200">
        <v>0</v>
      </c>
      <c r="AK380" s="2200"/>
      <c r="AL380" s="2200"/>
      <c r="AM380" s="2200"/>
      <c r="AN380" s="2200"/>
      <c r="AO380" s="2200"/>
      <c r="AP380" s="2200"/>
      <c r="AQ380" s="2200"/>
      <c r="AR380" s="2200"/>
      <c r="AS380" s="2200"/>
      <c r="AT380" s="2200"/>
      <c r="AU380" s="2200"/>
      <c r="AV380" s="2200"/>
      <c r="AW380" s="2200"/>
      <c r="AX380" s="2200">
        <v>0</v>
      </c>
      <c r="AY380" s="2200"/>
      <c r="AZ380" s="2200"/>
      <c r="BA380" s="2200"/>
      <c r="BB380" s="2200"/>
      <c r="BC380" s="2200"/>
      <c r="BD380" s="2200"/>
      <c r="BE380" s="2200"/>
    </row>
    <row r="381" spans="1:57" ht="18" customHeight="1">
      <c r="A381" s="314"/>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314"/>
      <c r="AE381" s="314"/>
      <c r="AF381" s="314"/>
      <c r="AG381" s="314"/>
      <c r="AH381" s="314"/>
      <c r="AI381" s="314"/>
      <c r="AJ381" s="314"/>
      <c r="AK381" s="314"/>
      <c r="AL381" s="314"/>
      <c r="AM381" s="314"/>
      <c r="AN381" s="314"/>
      <c r="AO381" s="314"/>
      <c r="AP381" s="314"/>
      <c r="AQ381" s="314"/>
      <c r="AR381" s="314"/>
      <c r="AS381" s="314"/>
      <c r="AT381" s="314"/>
      <c r="AU381" s="314"/>
      <c r="AV381" s="314"/>
      <c r="AW381" s="314"/>
      <c r="AX381" s="314"/>
      <c r="AY381" s="314"/>
      <c r="AZ381" s="314"/>
      <c r="BA381" s="314"/>
      <c r="BB381" s="314"/>
      <c r="BC381" s="314"/>
      <c r="BD381" s="314"/>
      <c r="BE381" s="314"/>
    </row>
    <row r="382" spans="1:57" ht="18" customHeight="1">
      <c r="A382" s="2186" t="s">
        <v>1229</v>
      </c>
      <c r="B382" s="2186"/>
      <c r="C382" s="2186"/>
      <c r="D382" s="2186"/>
      <c r="E382" s="2186"/>
      <c r="F382" s="2186"/>
      <c r="G382" s="2186"/>
      <c r="H382" s="2186"/>
      <c r="I382" s="2186"/>
      <c r="J382" s="2186"/>
      <c r="K382" s="2186"/>
      <c r="L382" s="2186"/>
      <c r="M382" s="2186"/>
      <c r="N382" s="2186"/>
      <c r="O382" s="2186"/>
      <c r="P382" s="2186"/>
      <c r="Q382" s="2186"/>
      <c r="R382" s="2186"/>
      <c r="S382" s="2186"/>
      <c r="T382" s="2186"/>
      <c r="U382" s="2186"/>
      <c r="V382" s="2186"/>
      <c r="W382" s="2186"/>
      <c r="X382" s="2186"/>
      <c r="Y382" s="2186"/>
      <c r="Z382" s="2186"/>
      <c r="AA382" s="2186"/>
      <c r="AB382" s="2186"/>
      <c r="AC382" s="2186"/>
      <c r="AD382" s="2186"/>
      <c r="AE382" s="2186"/>
      <c r="AF382" s="2186"/>
      <c r="AG382" s="2186"/>
      <c r="AH382" s="2186"/>
      <c r="AI382" s="2186"/>
      <c r="AJ382" s="2186"/>
      <c r="AK382" s="2186"/>
      <c r="AL382" s="2186"/>
      <c r="AM382" s="2186"/>
      <c r="AN382" s="2186"/>
      <c r="AO382" s="2186"/>
      <c r="AP382" s="2186"/>
      <c r="AQ382" s="2186"/>
      <c r="AR382" s="2186"/>
      <c r="AS382" s="2186"/>
      <c r="AT382" s="2186"/>
      <c r="AU382" s="2186"/>
      <c r="AV382" s="2186"/>
      <c r="AW382" s="2186"/>
      <c r="AX382" s="2186"/>
      <c r="AY382" s="2186"/>
      <c r="AZ382" s="2186"/>
      <c r="BA382" s="2186"/>
      <c r="BB382" s="2186"/>
      <c r="BC382" s="2186"/>
      <c r="BD382" s="2186"/>
      <c r="BE382" s="2186"/>
    </row>
    <row r="383" spans="1:57" ht="18" customHeight="1">
      <c r="A383" s="2186" t="s">
        <v>1214</v>
      </c>
      <c r="B383" s="2186"/>
      <c r="C383" s="2186"/>
      <c r="D383" s="2186"/>
      <c r="E383" s="2186"/>
      <c r="F383" s="2186"/>
      <c r="G383" s="2186"/>
      <c r="H383" s="2186"/>
      <c r="I383" s="2186"/>
      <c r="J383" s="2186"/>
      <c r="K383" s="2186"/>
      <c r="L383" s="2186"/>
      <c r="M383" s="2186"/>
      <c r="N383" s="2186"/>
      <c r="O383" s="2186"/>
      <c r="P383" s="2186"/>
      <c r="Q383" s="2186"/>
      <c r="R383" s="2186"/>
      <c r="S383" s="2186"/>
      <c r="T383" s="2186"/>
      <c r="U383" s="2186"/>
      <c r="V383" s="2186"/>
      <c r="W383" s="2186"/>
      <c r="X383" s="2186"/>
      <c r="Y383" s="2186"/>
      <c r="Z383" s="2186"/>
      <c r="AA383" s="2186"/>
      <c r="AB383" s="2186"/>
      <c r="AC383" s="2186"/>
      <c r="AD383" s="2186"/>
      <c r="AE383" s="2186"/>
      <c r="AF383" s="2186"/>
      <c r="AG383" s="2186"/>
      <c r="AH383" s="2186"/>
      <c r="AI383" s="2186"/>
      <c r="AJ383" s="2186"/>
      <c r="AK383" s="2186"/>
      <c r="AL383" s="2186"/>
      <c r="AM383" s="2186"/>
      <c r="AN383" s="2186"/>
      <c r="AO383" s="2186"/>
      <c r="AP383" s="2186"/>
      <c r="AQ383" s="2186"/>
      <c r="AR383" s="2186"/>
      <c r="AS383" s="2186"/>
      <c r="AT383" s="2186"/>
      <c r="AU383" s="2186"/>
      <c r="AV383" s="2186"/>
      <c r="AW383" s="2186"/>
      <c r="AX383" s="2186"/>
      <c r="AY383" s="2186"/>
      <c r="AZ383" s="2186"/>
      <c r="BA383" s="2186"/>
      <c r="BB383" s="2186"/>
      <c r="BC383" s="2186"/>
      <c r="BD383" s="2186"/>
      <c r="BE383" s="2186"/>
    </row>
    <row r="385" spans="1:57" ht="18" customHeight="1">
      <c r="A385" s="2201" t="s">
        <v>1230</v>
      </c>
      <c r="B385" s="2201"/>
      <c r="C385" s="2201"/>
      <c r="D385" s="2201"/>
      <c r="E385" s="2201"/>
      <c r="F385" s="2201"/>
      <c r="G385" s="2201"/>
      <c r="H385" s="2201"/>
      <c r="I385" s="2201"/>
      <c r="J385" s="2201"/>
      <c r="K385" s="2201"/>
      <c r="L385" s="2201"/>
      <c r="M385" s="2201"/>
      <c r="N385" s="2201"/>
      <c r="O385" s="2201"/>
      <c r="P385" s="2201"/>
      <c r="Q385" s="2201"/>
      <c r="R385" s="2201"/>
      <c r="S385" s="2201"/>
      <c r="T385" s="2201"/>
      <c r="U385" s="2201"/>
      <c r="V385" s="2201"/>
      <c r="W385" s="2201"/>
      <c r="X385" s="2201"/>
      <c r="Y385" s="2201"/>
      <c r="Z385" s="2201"/>
      <c r="AA385" s="2201"/>
      <c r="AB385" s="2201"/>
      <c r="AC385" s="2201"/>
      <c r="AD385" s="2201"/>
      <c r="AE385" s="2201"/>
      <c r="AF385" s="2201"/>
      <c r="AG385" s="2201"/>
      <c r="AH385" s="2201"/>
      <c r="AI385" s="2201"/>
      <c r="AJ385" s="2201"/>
      <c r="AK385" s="2201"/>
      <c r="AL385" s="2201"/>
      <c r="AM385" s="2201"/>
      <c r="AN385" s="2201"/>
      <c r="AO385" s="2201"/>
      <c r="AP385" s="2201"/>
      <c r="AQ385" s="2201"/>
      <c r="AR385" s="2201"/>
      <c r="AS385" s="2201"/>
      <c r="AT385" s="2201"/>
      <c r="AU385" s="2201"/>
      <c r="AV385" s="2201"/>
      <c r="AW385" s="2201"/>
      <c r="AX385" s="2201"/>
      <c r="AY385" s="2201"/>
      <c r="AZ385" s="2201"/>
      <c r="BA385" s="2201"/>
      <c r="BB385" s="2201"/>
      <c r="BC385" s="2201"/>
      <c r="BD385" s="2201"/>
      <c r="BE385" s="2201"/>
    </row>
    <row r="386" spans="1:57" ht="18" customHeight="1">
      <c r="A386" s="313"/>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313"/>
      <c r="AE386" s="313"/>
      <c r="AF386" s="313"/>
      <c r="AG386" s="313"/>
      <c r="AH386" s="313"/>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row>
    <row r="387" spans="1:57" ht="18" customHeight="1">
      <c r="A387" s="2197" t="s">
        <v>384</v>
      </c>
      <c r="B387" s="2197"/>
      <c r="C387" s="2197"/>
      <c r="D387" s="2197"/>
      <c r="E387" s="2197"/>
      <c r="F387" s="2197"/>
      <c r="G387" s="2197"/>
      <c r="H387" s="2197"/>
      <c r="I387" s="2197"/>
      <c r="J387" s="2202" t="s">
        <v>507</v>
      </c>
      <c r="K387" s="2202"/>
      <c r="L387" s="2202"/>
      <c r="M387" s="2202"/>
      <c r="N387" s="2202"/>
      <c r="O387" s="2202"/>
      <c r="P387" s="2202"/>
      <c r="Q387" s="2202"/>
      <c r="R387" s="2202"/>
      <c r="S387" s="2202"/>
      <c r="T387" s="2202"/>
      <c r="U387" s="2202"/>
      <c r="V387" s="2202"/>
      <c r="W387" s="2202"/>
      <c r="X387" s="2202"/>
      <c r="Y387" s="2202"/>
      <c r="Z387" s="2202"/>
      <c r="AA387" s="2202"/>
      <c r="AB387" s="2202"/>
      <c r="AC387" s="2202"/>
      <c r="AD387" s="2202"/>
      <c r="AE387" s="2202"/>
      <c r="AF387" s="2202"/>
      <c r="AG387" s="2202"/>
      <c r="AH387" s="2202"/>
      <c r="AI387" s="2202"/>
      <c r="AJ387" s="2202" t="s">
        <v>508</v>
      </c>
      <c r="AK387" s="2202"/>
      <c r="AL387" s="2202"/>
      <c r="AM387" s="2202"/>
      <c r="AN387" s="2202"/>
      <c r="AO387" s="2202"/>
      <c r="AP387" s="2202"/>
      <c r="AQ387" s="2202"/>
      <c r="AR387" s="2202"/>
      <c r="AS387" s="2202"/>
      <c r="AT387" s="2202"/>
      <c r="AU387" s="2202"/>
      <c r="AV387" s="2202"/>
      <c r="AW387" s="2202"/>
      <c r="AX387" s="2202"/>
      <c r="AY387" s="2202"/>
      <c r="AZ387" s="2202"/>
      <c r="BA387" s="2202"/>
      <c r="BB387" s="2202"/>
      <c r="BC387" s="2202"/>
      <c r="BD387" s="2202"/>
      <c r="BE387" s="2202"/>
    </row>
    <row r="388" spans="1:57" ht="18" customHeight="1">
      <c r="A388" s="2197"/>
      <c r="B388" s="2197"/>
      <c r="C388" s="2197"/>
      <c r="D388" s="2197"/>
      <c r="E388" s="2197"/>
      <c r="F388" s="2197"/>
      <c r="G388" s="2197"/>
      <c r="H388" s="2197"/>
      <c r="I388" s="2197"/>
      <c r="J388" s="2197" t="s">
        <v>1107</v>
      </c>
      <c r="K388" s="2197"/>
      <c r="L388" s="2197"/>
      <c r="M388" s="2197"/>
      <c r="N388" s="2197"/>
      <c r="O388" s="2197"/>
      <c r="P388" s="2197"/>
      <c r="Q388" s="2197"/>
      <c r="R388" s="2197"/>
      <c r="S388" s="2197"/>
      <c r="T388" s="2197"/>
      <c r="U388" s="2197"/>
      <c r="V388" s="2197"/>
      <c r="W388" s="2197"/>
      <c r="X388" s="2197" t="s">
        <v>1231</v>
      </c>
      <c r="Y388" s="2197"/>
      <c r="Z388" s="2197"/>
      <c r="AA388" s="2197"/>
      <c r="AB388" s="2197"/>
      <c r="AC388" s="2197"/>
      <c r="AD388" s="2197"/>
      <c r="AE388" s="2197"/>
      <c r="AF388" s="2197"/>
      <c r="AG388" s="2197"/>
      <c r="AH388" s="2197"/>
      <c r="AI388" s="2197"/>
      <c r="AJ388" s="2197" t="s">
        <v>1107</v>
      </c>
      <c r="AK388" s="2197"/>
      <c r="AL388" s="2197"/>
      <c r="AM388" s="2197"/>
      <c r="AN388" s="2197"/>
      <c r="AO388" s="2197"/>
      <c r="AP388" s="2197"/>
      <c r="AQ388" s="2197"/>
      <c r="AR388" s="2197"/>
      <c r="AS388" s="2197"/>
      <c r="AT388" s="2197"/>
      <c r="AU388" s="2197"/>
      <c r="AV388" s="2197"/>
      <c r="AW388" s="2197"/>
      <c r="AX388" s="2197" t="s">
        <v>1231</v>
      </c>
      <c r="AY388" s="2197"/>
      <c r="AZ388" s="2197"/>
      <c r="BA388" s="2197"/>
      <c r="BB388" s="2197"/>
      <c r="BC388" s="2197"/>
      <c r="BD388" s="2197"/>
      <c r="BE388" s="2197"/>
    </row>
    <row r="389" spans="1:57" ht="18" customHeight="1">
      <c r="A389" s="2193" t="s">
        <v>1232</v>
      </c>
      <c r="B389" s="2193"/>
      <c r="C389" s="2193"/>
      <c r="D389" s="2193"/>
      <c r="E389" s="2193"/>
      <c r="F389" s="2193"/>
      <c r="G389" s="2193"/>
      <c r="H389" s="2193"/>
      <c r="I389" s="2193"/>
      <c r="J389" s="2194"/>
      <c r="K389" s="2194"/>
      <c r="L389" s="2194"/>
      <c r="M389" s="2194"/>
      <c r="N389" s="2194"/>
      <c r="O389" s="2194"/>
      <c r="P389" s="2194"/>
      <c r="Q389" s="2194"/>
      <c r="R389" s="2194"/>
      <c r="S389" s="2194"/>
      <c r="T389" s="2194"/>
      <c r="U389" s="2194"/>
      <c r="V389" s="2194"/>
      <c r="W389" s="2194"/>
      <c r="X389" s="2194">
        <v>0</v>
      </c>
      <c r="Y389" s="2194"/>
      <c r="Z389" s="2194"/>
      <c r="AA389" s="2194"/>
      <c r="AB389" s="2194"/>
      <c r="AC389" s="2194"/>
      <c r="AD389" s="2194"/>
      <c r="AE389" s="2194"/>
      <c r="AF389" s="2194"/>
      <c r="AG389" s="2194"/>
      <c r="AH389" s="2194"/>
      <c r="AI389" s="2194"/>
      <c r="AJ389" s="2194"/>
      <c r="AK389" s="2194"/>
      <c r="AL389" s="2194"/>
      <c r="AM389" s="2194"/>
      <c r="AN389" s="2194"/>
      <c r="AO389" s="2194"/>
      <c r="AP389" s="2194"/>
      <c r="AQ389" s="2194"/>
      <c r="AR389" s="2194"/>
      <c r="AS389" s="2194"/>
      <c r="AT389" s="2194"/>
      <c r="AU389" s="2194"/>
      <c r="AV389" s="2194"/>
      <c r="AW389" s="2194"/>
      <c r="AX389" s="2194">
        <v>0</v>
      </c>
      <c r="AY389" s="2194"/>
      <c r="AZ389" s="2194"/>
      <c r="BA389" s="2194"/>
      <c r="BB389" s="2194"/>
      <c r="BC389" s="2194"/>
      <c r="BD389" s="2194"/>
      <c r="BE389" s="2194"/>
    </row>
    <row r="390" spans="1:57" ht="18" customHeight="1">
      <c r="A390" s="2193" t="s">
        <v>1233</v>
      </c>
      <c r="B390" s="2193"/>
      <c r="C390" s="2193"/>
      <c r="D390" s="2193"/>
      <c r="E390" s="2193"/>
      <c r="F390" s="2193"/>
      <c r="G390" s="2193"/>
      <c r="H390" s="2193"/>
      <c r="I390" s="2193"/>
      <c r="J390" s="2194">
        <v>0</v>
      </c>
      <c r="K390" s="2194"/>
      <c r="L390" s="2194"/>
      <c r="M390" s="2194"/>
      <c r="N390" s="2194"/>
      <c r="O390" s="2194"/>
      <c r="P390" s="2194"/>
      <c r="Q390" s="2194"/>
      <c r="R390" s="2194"/>
      <c r="S390" s="2194"/>
      <c r="T390" s="2194"/>
      <c r="U390" s="2194"/>
      <c r="V390" s="2194"/>
      <c r="W390" s="2194"/>
      <c r="X390" s="2194">
        <v>0</v>
      </c>
      <c r="Y390" s="2194"/>
      <c r="Z390" s="2194"/>
      <c r="AA390" s="2194"/>
      <c r="AB390" s="2194"/>
      <c r="AC390" s="2194"/>
      <c r="AD390" s="2194"/>
      <c r="AE390" s="2194"/>
      <c r="AF390" s="2194"/>
      <c r="AG390" s="2194"/>
      <c r="AH390" s="2194"/>
      <c r="AI390" s="2194"/>
      <c r="AJ390" s="2194">
        <v>0</v>
      </c>
      <c r="AK390" s="2194"/>
      <c r="AL390" s="2194"/>
      <c r="AM390" s="2194"/>
      <c r="AN390" s="2194"/>
      <c r="AO390" s="2194"/>
      <c r="AP390" s="2194"/>
      <c r="AQ390" s="2194"/>
      <c r="AR390" s="2194"/>
      <c r="AS390" s="2194"/>
      <c r="AT390" s="2194"/>
      <c r="AU390" s="2194"/>
      <c r="AV390" s="2194"/>
      <c r="AW390" s="2194"/>
      <c r="AX390" s="2194">
        <v>0</v>
      </c>
      <c r="AY390" s="2194"/>
      <c r="AZ390" s="2194"/>
      <c r="BA390" s="2194"/>
      <c r="BB390" s="2194"/>
      <c r="BC390" s="2194"/>
      <c r="BD390" s="2194"/>
      <c r="BE390" s="2194"/>
    </row>
    <row r="391" spans="1:57" ht="18" customHeight="1">
      <c r="A391" s="2193" t="s">
        <v>1234</v>
      </c>
      <c r="B391" s="2193"/>
      <c r="C391" s="2193"/>
      <c r="D391" s="2193"/>
      <c r="E391" s="2193"/>
      <c r="F391" s="2193"/>
      <c r="G391" s="2193"/>
      <c r="H391" s="2193"/>
      <c r="I391" s="2193"/>
      <c r="J391" s="2194">
        <v>0</v>
      </c>
      <c r="K391" s="2194"/>
      <c r="L391" s="2194"/>
      <c r="M391" s="2194"/>
      <c r="N391" s="2194"/>
      <c r="O391" s="2194"/>
      <c r="P391" s="2194"/>
      <c r="Q391" s="2194"/>
      <c r="R391" s="2194"/>
      <c r="S391" s="2194"/>
      <c r="T391" s="2194"/>
      <c r="U391" s="2194"/>
      <c r="V391" s="2194"/>
      <c r="W391" s="2194"/>
      <c r="X391" s="2194">
        <v>0</v>
      </c>
      <c r="Y391" s="2194"/>
      <c r="Z391" s="2194"/>
      <c r="AA391" s="2194"/>
      <c r="AB391" s="2194"/>
      <c r="AC391" s="2194"/>
      <c r="AD391" s="2194"/>
      <c r="AE391" s="2194"/>
      <c r="AF391" s="2194"/>
      <c r="AG391" s="2194"/>
      <c r="AH391" s="2194"/>
      <c r="AI391" s="2194"/>
      <c r="AJ391" s="2194">
        <v>0</v>
      </c>
      <c r="AK391" s="2194"/>
      <c r="AL391" s="2194"/>
      <c r="AM391" s="2194"/>
      <c r="AN391" s="2194"/>
      <c r="AO391" s="2194"/>
      <c r="AP391" s="2194"/>
      <c r="AQ391" s="2194"/>
      <c r="AR391" s="2194"/>
      <c r="AS391" s="2194"/>
      <c r="AT391" s="2194"/>
      <c r="AU391" s="2194"/>
      <c r="AV391" s="2194"/>
      <c r="AW391" s="2194"/>
      <c r="AX391" s="2194">
        <v>0</v>
      </c>
      <c r="AY391" s="2194"/>
      <c r="AZ391" s="2194"/>
      <c r="BA391" s="2194"/>
      <c r="BB391" s="2194"/>
      <c r="BC391" s="2194"/>
      <c r="BD391" s="2194"/>
      <c r="BE391" s="2194"/>
    </row>
    <row r="392" spans="1:57" ht="18" customHeight="1">
      <c r="A392" s="2195" t="s">
        <v>1235</v>
      </c>
      <c r="B392" s="2195"/>
      <c r="C392" s="2195"/>
      <c r="D392" s="2195"/>
      <c r="E392" s="2195"/>
      <c r="F392" s="2195"/>
      <c r="G392" s="2195"/>
      <c r="H392" s="2195"/>
      <c r="I392" s="2195"/>
      <c r="J392" s="2196">
        <v>0</v>
      </c>
      <c r="K392" s="2196"/>
      <c r="L392" s="2196"/>
      <c r="M392" s="2196"/>
      <c r="N392" s="2196"/>
      <c r="O392" s="2196"/>
      <c r="P392" s="2196"/>
      <c r="Q392" s="2196"/>
      <c r="R392" s="2196"/>
      <c r="S392" s="2196"/>
      <c r="T392" s="2196"/>
      <c r="U392" s="2196"/>
      <c r="V392" s="2196"/>
      <c r="W392" s="2196"/>
      <c r="X392" s="2196">
        <v>0</v>
      </c>
      <c r="Y392" s="2196"/>
      <c r="Z392" s="2196"/>
      <c r="AA392" s="2196"/>
      <c r="AB392" s="2196"/>
      <c r="AC392" s="2196"/>
      <c r="AD392" s="2196"/>
      <c r="AE392" s="2196"/>
      <c r="AF392" s="2196"/>
      <c r="AG392" s="2196"/>
      <c r="AH392" s="2196"/>
      <c r="AI392" s="2196"/>
      <c r="AJ392" s="2196">
        <v>0</v>
      </c>
      <c r="AK392" s="2196"/>
      <c r="AL392" s="2196"/>
      <c r="AM392" s="2196"/>
      <c r="AN392" s="2196"/>
      <c r="AO392" s="2196"/>
      <c r="AP392" s="2196"/>
      <c r="AQ392" s="2196"/>
      <c r="AR392" s="2196"/>
      <c r="AS392" s="2196"/>
      <c r="AT392" s="2196"/>
      <c r="AU392" s="2196"/>
      <c r="AV392" s="2196"/>
      <c r="AW392" s="2196"/>
      <c r="AX392" s="2196">
        <v>0</v>
      </c>
      <c r="AY392" s="2196"/>
      <c r="AZ392" s="2196"/>
      <c r="BA392" s="2196"/>
      <c r="BB392" s="2196"/>
      <c r="BC392" s="2196"/>
      <c r="BD392" s="2196"/>
      <c r="BE392" s="2196"/>
    </row>
    <row r="393" spans="1:57" ht="18" customHeight="1">
      <c r="A393" s="2197" t="s">
        <v>124</v>
      </c>
      <c r="B393" s="2197"/>
      <c r="C393" s="2197"/>
      <c r="D393" s="2197"/>
      <c r="E393" s="2197"/>
      <c r="F393" s="2197"/>
      <c r="G393" s="2197"/>
      <c r="H393" s="2197"/>
      <c r="I393" s="2197"/>
      <c r="J393" s="2208"/>
      <c r="K393" s="2208"/>
      <c r="L393" s="2208"/>
      <c r="M393" s="2208"/>
      <c r="N393" s="2208"/>
      <c r="O393" s="2208"/>
      <c r="P393" s="2208"/>
      <c r="Q393" s="2208"/>
      <c r="R393" s="2208"/>
      <c r="S393" s="2208"/>
      <c r="T393" s="2208"/>
      <c r="U393" s="2208"/>
      <c r="V393" s="2208"/>
      <c r="W393" s="2208"/>
      <c r="X393" s="2208">
        <v>0</v>
      </c>
      <c r="Y393" s="2208"/>
      <c r="Z393" s="2208"/>
      <c r="AA393" s="2208"/>
      <c r="AB393" s="2208"/>
      <c r="AC393" s="2208"/>
      <c r="AD393" s="2208"/>
      <c r="AE393" s="2208"/>
      <c r="AF393" s="2208"/>
      <c r="AG393" s="2208"/>
      <c r="AH393" s="2208"/>
      <c r="AI393" s="2208"/>
      <c r="AJ393" s="2208"/>
      <c r="AK393" s="2208"/>
      <c r="AL393" s="2208"/>
      <c r="AM393" s="2208"/>
      <c r="AN393" s="2208"/>
      <c r="AO393" s="2208"/>
      <c r="AP393" s="2208"/>
      <c r="AQ393" s="2208"/>
      <c r="AR393" s="2208"/>
      <c r="AS393" s="2208"/>
      <c r="AT393" s="2208"/>
      <c r="AU393" s="2208"/>
      <c r="AV393" s="2208"/>
      <c r="AW393" s="2208"/>
      <c r="AX393" s="2208">
        <v>0</v>
      </c>
      <c r="AY393" s="2208"/>
      <c r="AZ393" s="2208"/>
      <c r="BA393" s="2208"/>
      <c r="BB393" s="2208"/>
      <c r="BC393" s="2208"/>
      <c r="BD393" s="2208"/>
      <c r="BE393" s="2208"/>
    </row>
    <row r="394" spans="1:57" ht="18" customHeight="1">
      <c r="A394" s="2193" t="s">
        <v>1236</v>
      </c>
      <c r="B394" s="2193"/>
      <c r="C394" s="2193"/>
      <c r="D394" s="2193"/>
      <c r="E394" s="2193"/>
      <c r="F394" s="2193"/>
      <c r="G394" s="2193"/>
      <c r="H394" s="2193"/>
      <c r="I394" s="2193"/>
      <c r="J394" s="2194">
        <v>0</v>
      </c>
      <c r="K394" s="2194"/>
      <c r="L394" s="2194"/>
      <c r="M394" s="2194"/>
      <c r="N394" s="2194"/>
      <c r="O394" s="2194"/>
      <c r="P394" s="2194"/>
      <c r="Q394" s="2194"/>
      <c r="R394" s="2194"/>
      <c r="S394" s="2194"/>
      <c r="T394" s="2194"/>
      <c r="U394" s="2194"/>
      <c r="V394" s="2194"/>
      <c r="W394" s="2194"/>
      <c r="X394" s="2194">
        <v>0</v>
      </c>
      <c r="Y394" s="2194"/>
      <c r="Z394" s="2194"/>
      <c r="AA394" s="2194"/>
      <c r="AB394" s="2194"/>
      <c r="AC394" s="2194"/>
      <c r="AD394" s="2194"/>
      <c r="AE394" s="2194"/>
      <c r="AF394" s="2194"/>
      <c r="AG394" s="2194"/>
      <c r="AH394" s="2194"/>
      <c r="AI394" s="2194"/>
      <c r="AJ394" s="2194">
        <v>0</v>
      </c>
      <c r="AK394" s="2194"/>
      <c r="AL394" s="2194"/>
      <c r="AM394" s="2194"/>
      <c r="AN394" s="2194"/>
      <c r="AO394" s="2194"/>
      <c r="AP394" s="2194"/>
      <c r="AQ394" s="2194"/>
      <c r="AR394" s="2194"/>
      <c r="AS394" s="2194"/>
      <c r="AT394" s="2194"/>
      <c r="AU394" s="2194"/>
      <c r="AV394" s="2194"/>
      <c r="AW394" s="2194"/>
      <c r="AX394" s="2194">
        <v>0</v>
      </c>
      <c r="AY394" s="2194"/>
      <c r="AZ394" s="2194"/>
      <c r="BA394" s="2194"/>
      <c r="BB394" s="2194"/>
      <c r="BC394" s="2194"/>
      <c r="BD394" s="2194"/>
      <c r="BE394" s="2194"/>
    </row>
    <row r="395" spans="1:57" ht="18" customHeight="1">
      <c r="A395" s="2193" t="s">
        <v>1237</v>
      </c>
      <c r="B395" s="2193"/>
      <c r="C395" s="2193"/>
      <c r="D395" s="2193"/>
      <c r="E395" s="2193"/>
      <c r="F395" s="2193"/>
      <c r="G395" s="2193"/>
      <c r="H395" s="2193"/>
      <c r="I395" s="2193"/>
      <c r="J395" s="2194">
        <v>0</v>
      </c>
      <c r="K395" s="2194"/>
      <c r="L395" s="2194"/>
      <c r="M395" s="2194"/>
      <c r="N395" s="2194"/>
      <c r="O395" s="2194"/>
      <c r="P395" s="2194"/>
      <c r="Q395" s="2194"/>
      <c r="R395" s="2194"/>
      <c r="S395" s="2194"/>
      <c r="T395" s="2194"/>
      <c r="U395" s="2194"/>
      <c r="V395" s="2194"/>
      <c r="W395" s="2194"/>
      <c r="X395" s="2194">
        <v>0</v>
      </c>
      <c r="Y395" s="2194"/>
      <c r="Z395" s="2194"/>
      <c r="AA395" s="2194"/>
      <c r="AB395" s="2194"/>
      <c r="AC395" s="2194"/>
      <c r="AD395" s="2194"/>
      <c r="AE395" s="2194"/>
      <c r="AF395" s="2194"/>
      <c r="AG395" s="2194"/>
      <c r="AH395" s="2194"/>
      <c r="AI395" s="2194"/>
      <c r="AJ395" s="2194">
        <v>0</v>
      </c>
      <c r="AK395" s="2194"/>
      <c r="AL395" s="2194"/>
      <c r="AM395" s="2194"/>
      <c r="AN395" s="2194"/>
      <c r="AO395" s="2194"/>
      <c r="AP395" s="2194"/>
      <c r="AQ395" s="2194"/>
      <c r="AR395" s="2194"/>
      <c r="AS395" s="2194"/>
      <c r="AT395" s="2194"/>
      <c r="AU395" s="2194"/>
      <c r="AV395" s="2194"/>
      <c r="AW395" s="2194"/>
      <c r="AX395" s="2194">
        <v>0</v>
      </c>
      <c r="AY395" s="2194"/>
      <c r="AZ395" s="2194"/>
      <c r="BA395" s="2194"/>
      <c r="BB395" s="2194"/>
      <c r="BC395" s="2194"/>
      <c r="BD395" s="2194"/>
      <c r="BE395" s="2194"/>
    </row>
    <row r="396" spans="1:57" ht="18" customHeight="1">
      <c r="A396" s="2195" t="s">
        <v>1238</v>
      </c>
      <c r="B396" s="2195"/>
      <c r="C396" s="2195"/>
      <c r="D396" s="2195"/>
      <c r="E396" s="2195"/>
      <c r="F396" s="2195"/>
      <c r="G396" s="2195"/>
      <c r="H396" s="2195"/>
      <c r="I396" s="2195"/>
      <c r="J396" s="2196">
        <v>0</v>
      </c>
      <c r="K396" s="2196"/>
      <c r="L396" s="2196"/>
      <c r="M396" s="2196"/>
      <c r="N396" s="2196"/>
      <c r="O396" s="2196"/>
      <c r="P396" s="2196"/>
      <c r="Q396" s="2196"/>
      <c r="R396" s="2196"/>
      <c r="S396" s="2196"/>
      <c r="T396" s="2196"/>
      <c r="U396" s="2196"/>
      <c r="V396" s="2196"/>
      <c r="W396" s="2196"/>
      <c r="X396" s="2196">
        <v>0</v>
      </c>
      <c r="Y396" s="2196"/>
      <c r="Z396" s="2196"/>
      <c r="AA396" s="2196"/>
      <c r="AB396" s="2196"/>
      <c r="AC396" s="2196"/>
      <c r="AD396" s="2196"/>
      <c r="AE396" s="2196"/>
      <c r="AF396" s="2196"/>
      <c r="AG396" s="2196"/>
      <c r="AH396" s="2196"/>
      <c r="AI396" s="2196"/>
      <c r="AJ396" s="2196">
        <v>0</v>
      </c>
      <c r="AK396" s="2196"/>
      <c r="AL396" s="2196"/>
      <c r="AM396" s="2196"/>
      <c r="AN396" s="2196"/>
      <c r="AO396" s="2196"/>
      <c r="AP396" s="2196"/>
      <c r="AQ396" s="2196"/>
      <c r="AR396" s="2196"/>
      <c r="AS396" s="2196"/>
      <c r="AT396" s="2196"/>
      <c r="AU396" s="2196"/>
      <c r="AV396" s="2196"/>
      <c r="AW396" s="2196"/>
      <c r="AX396" s="2196">
        <v>0</v>
      </c>
      <c r="AY396" s="2196"/>
      <c r="AZ396" s="2196"/>
      <c r="BA396" s="2196"/>
      <c r="BB396" s="2196"/>
      <c r="BC396" s="2196"/>
      <c r="BD396" s="2196"/>
      <c r="BE396" s="2196"/>
    </row>
    <row r="397" spans="1:57" ht="18" customHeight="1">
      <c r="A397" s="2197" t="s">
        <v>124</v>
      </c>
      <c r="B397" s="2197"/>
      <c r="C397" s="2197"/>
      <c r="D397" s="2197"/>
      <c r="E397" s="2197"/>
      <c r="F397" s="2197"/>
      <c r="G397" s="2197"/>
      <c r="H397" s="2197"/>
      <c r="I397" s="2197"/>
      <c r="J397" s="2208">
        <v>0</v>
      </c>
      <c r="K397" s="2208"/>
      <c r="L397" s="2208"/>
      <c r="M397" s="2208"/>
      <c r="N397" s="2208"/>
      <c r="O397" s="2208"/>
      <c r="P397" s="2208"/>
      <c r="Q397" s="2208"/>
      <c r="R397" s="2208"/>
      <c r="S397" s="2208"/>
      <c r="T397" s="2208"/>
      <c r="U397" s="2208"/>
      <c r="V397" s="2208"/>
      <c r="W397" s="2208"/>
      <c r="X397" s="2208">
        <v>0</v>
      </c>
      <c r="Y397" s="2208"/>
      <c r="Z397" s="2208"/>
      <c r="AA397" s="2208"/>
      <c r="AB397" s="2208"/>
      <c r="AC397" s="2208"/>
      <c r="AD397" s="2208"/>
      <c r="AE397" s="2208"/>
      <c r="AF397" s="2208"/>
      <c r="AG397" s="2208"/>
      <c r="AH397" s="2208"/>
      <c r="AI397" s="2208"/>
      <c r="AJ397" s="2208">
        <v>0</v>
      </c>
      <c r="AK397" s="2208"/>
      <c r="AL397" s="2208"/>
      <c r="AM397" s="2208"/>
      <c r="AN397" s="2208"/>
      <c r="AO397" s="2208"/>
      <c r="AP397" s="2208"/>
      <c r="AQ397" s="2208"/>
      <c r="AR397" s="2208"/>
      <c r="AS397" s="2208"/>
      <c r="AT397" s="2208"/>
      <c r="AU397" s="2208"/>
      <c r="AV397" s="2208"/>
      <c r="AW397" s="2208"/>
      <c r="AX397" s="2208">
        <v>0</v>
      </c>
      <c r="AY397" s="2208"/>
      <c r="AZ397" s="2208"/>
      <c r="BA397" s="2208"/>
      <c r="BB397" s="2208"/>
      <c r="BC397" s="2208"/>
      <c r="BD397" s="2208"/>
      <c r="BE397" s="2208"/>
    </row>
    <row r="398" spans="1:57" ht="18" customHeight="1">
      <c r="A398" s="2195" t="s">
        <v>1239</v>
      </c>
      <c r="B398" s="2195"/>
      <c r="C398" s="2195"/>
      <c r="D398" s="2195"/>
      <c r="E398" s="2195"/>
      <c r="F398" s="2195"/>
      <c r="G398" s="2195"/>
      <c r="H398" s="2195"/>
      <c r="I398" s="2195"/>
      <c r="J398" s="2196">
        <v>0</v>
      </c>
      <c r="K398" s="2196"/>
      <c r="L398" s="2196"/>
      <c r="M398" s="2196"/>
      <c r="N398" s="2196"/>
      <c r="O398" s="2196"/>
      <c r="P398" s="2196"/>
      <c r="Q398" s="2196"/>
      <c r="R398" s="2196"/>
      <c r="S398" s="2196"/>
      <c r="T398" s="2196"/>
      <c r="U398" s="2196"/>
      <c r="V398" s="2196"/>
      <c r="W398" s="2196"/>
      <c r="X398" s="2196">
        <v>0</v>
      </c>
      <c r="Y398" s="2196"/>
      <c r="Z398" s="2196"/>
      <c r="AA398" s="2196"/>
      <c r="AB398" s="2196"/>
      <c r="AC398" s="2196"/>
      <c r="AD398" s="2196"/>
      <c r="AE398" s="2196"/>
      <c r="AF398" s="2196"/>
      <c r="AG398" s="2196"/>
      <c r="AH398" s="2196"/>
      <c r="AI398" s="2196"/>
      <c r="AJ398" s="2196">
        <v>0</v>
      </c>
      <c r="AK398" s="2196"/>
      <c r="AL398" s="2196"/>
      <c r="AM398" s="2196"/>
      <c r="AN398" s="2196"/>
      <c r="AO398" s="2196"/>
      <c r="AP398" s="2196"/>
      <c r="AQ398" s="2196"/>
      <c r="AR398" s="2196"/>
      <c r="AS398" s="2196"/>
      <c r="AT398" s="2196"/>
      <c r="AU398" s="2196"/>
      <c r="AV398" s="2196"/>
      <c r="AW398" s="2196"/>
      <c r="AX398" s="2196">
        <v>0</v>
      </c>
      <c r="AY398" s="2196"/>
      <c r="AZ398" s="2196"/>
      <c r="BA398" s="2196"/>
      <c r="BB398" s="2196"/>
      <c r="BC398" s="2196"/>
      <c r="BD398" s="2196"/>
      <c r="BE398" s="2196"/>
    </row>
    <row r="399" spans="1:57" ht="18" customHeight="1">
      <c r="A399" s="314"/>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314"/>
      <c r="AE399" s="314"/>
      <c r="AF399" s="314"/>
      <c r="AG399" s="314"/>
      <c r="AH399" s="314"/>
      <c r="AI399" s="314"/>
      <c r="AJ399" s="314"/>
      <c r="AK399" s="314"/>
      <c r="AL399" s="314"/>
      <c r="AM399" s="314"/>
      <c r="AN399" s="314"/>
      <c r="AO399" s="314"/>
      <c r="AP399" s="314"/>
      <c r="AQ399" s="314"/>
      <c r="AR399" s="314"/>
      <c r="AS399" s="314"/>
      <c r="AT399" s="314"/>
      <c r="AU399" s="314"/>
      <c r="AV399" s="314"/>
      <c r="AW399" s="314"/>
      <c r="AX399" s="314"/>
      <c r="AY399" s="314"/>
      <c r="AZ399" s="314"/>
      <c r="BA399" s="314"/>
      <c r="BB399" s="314"/>
      <c r="BC399" s="314"/>
      <c r="BD399" s="314"/>
      <c r="BE399" s="314"/>
    </row>
    <row r="401" spans="1:57" ht="18" customHeight="1">
      <c r="A401" s="2209" t="s">
        <v>1240</v>
      </c>
      <c r="B401" s="2209"/>
      <c r="C401" s="2209"/>
      <c r="D401" s="2209"/>
      <c r="E401" s="2209"/>
      <c r="F401" s="2209"/>
      <c r="G401" s="2209"/>
      <c r="H401" s="2209"/>
      <c r="I401" s="2209"/>
      <c r="J401" s="2209"/>
      <c r="K401" s="2209"/>
      <c r="L401" s="2209"/>
      <c r="M401" s="2209"/>
      <c r="N401" s="2209"/>
      <c r="O401" s="2209"/>
      <c r="P401" s="2209"/>
      <c r="Q401" s="2209"/>
      <c r="R401" s="2209"/>
      <c r="S401" s="2209"/>
      <c r="T401" s="2209"/>
      <c r="U401" s="2209"/>
      <c r="V401" s="2209"/>
      <c r="W401" s="2209"/>
      <c r="X401" s="2209"/>
      <c r="Y401" s="2209"/>
      <c r="Z401" s="2209"/>
      <c r="AA401" s="2209"/>
      <c r="AB401" s="2209"/>
      <c r="AC401" s="2209"/>
      <c r="AD401" s="2209"/>
      <c r="AE401" s="2209"/>
      <c r="AF401" s="2209"/>
      <c r="AG401" s="2209"/>
      <c r="AH401" s="2209"/>
      <c r="AI401" s="2209"/>
      <c r="AJ401" s="2209"/>
      <c r="AK401" s="2209"/>
      <c r="AL401" s="2209"/>
      <c r="AM401" s="2209"/>
      <c r="AN401" s="2209"/>
      <c r="AO401" s="2209"/>
      <c r="AP401" s="2209"/>
      <c r="AQ401" s="2209"/>
      <c r="AR401" s="2209"/>
      <c r="AS401" s="2209"/>
      <c r="AT401" s="2209"/>
      <c r="AU401" s="2209"/>
      <c r="AV401" s="2209"/>
      <c r="AW401" s="2209"/>
      <c r="AX401" s="2209"/>
      <c r="AY401" s="2209"/>
      <c r="AZ401" s="2209"/>
      <c r="BA401" s="2209"/>
      <c r="BB401" s="2209"/>
      <c r="BC401" s="2209"/>
      <c r="BD401" s="2209"/>
      <c r="BE401" s="2209"/>
    </row>
    <row r="402" spans="1:57" ht="18" customHeight="1">
      <c r="A402" s="2197" t="s">
        <v>384</v>
      </c>
      <c r="B402" s="2197"/>
      <c r="C402" s="2197"/>
      <c r="D402" s="2197"/>
      <c r="E402" s="2197"/>
      <c r="F402" s="2197"/>
      <c r="G402" s="2197"/>
      <c r="H402" s="2197"/>
      <c r="I402" s="2197"/>
      <c r="J402" s="2197" t="s">
        <v>508</v>
      </c>
      <c r="K402" s="2197"/>
      <c r="L402" s="2197"/>
      <c r="M402" s="2197"/>
      <c r="N402" s="2197"/>
      <c r="O402" s="2197"/>
      <c r="P402" s="2197"/>
      <c r="Q402" s="2197"/>
      <c r="R402" s="2197"/>
      <c r="S402" s="2197"/>
      <c r="T402" s="2197"/>
      <c r="U402" s="2197"/>
      <c r="V402" s="2197"/>
      <c r="W402" s="2197"/>
      <c r="X402" s="2197" t="s">
        <v>1241</v>
      </c>
      <c r="Y402" s="2197"/>
      <c r="Z402" s="2197"/>
      <c r="AA402" s="2197"/>
      <c r="AB402" s="2197"/>
      <c r="AC402" s="2197"/>
      <c r="AD402" s="2197"/>
      <c r="AE402" s="2197"/>
      <c r="AF402" s="2197"/>
      <c r="AG402" s="2197"/>
      <c r="AH402" s="2197"/>
      <c r="AI402" s="2197"/>
      <c r="AJ402" s="2197" t="s">
        <v>1242</v>
      </c>
      <c r="AK402" s="2197"/>
      <c r="AL402" s="2197"/>
      <c r="AM402" s="2197"/>
      <c r="AN402" s="2197"/>
      <c r="AO402" s="2197"/>
      <c r="AP402" s="2197"/>
      <c r="AQ402" s="2197"/>
      <c r="AR402" s="2197"/>
      <c r="AS402" s="2197"/>
      <c r="AT402" s="2197"/>
      <c r="AU402" s="2197"/>
      <c r="AV402" s="2197"/>
      <c r="AW402" s="2197"/>
      <c r="AX402" s="2197" t="s">
        <v>507</v>
      </c>
      <c r="AY402" s="2197"/>
      <c r="AZ402" s="2197"/>
      <c r="BA402" s="2197"/>
      <c r="BB402" s="2197"/>
      <c r="BC402" s="2197"/>
      <c r="BD402" s="2197"/>
      <c r="BE402" s="2197"/>
    </row>
    <row r="403" spans="1:57" ht="18" customHeight="1">
      <c r="A403" s="2193" t="s">
        <v>1243</v>
      </c>
      <c r="B403" s="2193"/>
      <c r="C403" s="2193"/>
      <c r="D403" s="2193"/>
      <c r="E403" s="2193"/>
      <c r="F403" s="2193"/>
      <c r="G403" s="2193"/>
      <c r="H403" s="2193"/>
      <c r="I403" s="2193"/>
      <c r="J403" s="2194">
        <v>0</v>
      </c>
      <c r="K403" s="2194"/>
      <c r="L403" s="2194"/>
      <c r="M403" s="2194"/>
      <c r="N403" s="2194"/>
      <c r="O403" s="2194"/>
      <c r="P403" s="2194"/>
      <c r="Q403" s="2194"/>
      <c r="R403" s="2194"/>
      <c r="S403" s="2194"/>
      <c r="T403" s="2194"/>
      <c r="U403" s="2194"/>
      <c r="V403" s="2194"/>
      <c r="W403" s="2194"/>
      <c r="X403" s="2194">
        <v>0</v>
      </c>
      <c r="Y403" s="2194"/>
      <c r="Z403" s="2194"/>
      <c r="AA403" s="2194"/>
      <c r="AB403" s="2194"/>
      <c r="AC403" s="2194"/>
      <c r="AD403" s="2194"/>
      <c r="AE403" s="2194"/>
      <c r="AF403" s="2194"/>
      <c r="AG403" s="2194"/>
      <c r="AH403" s="2194"/>
      <c r="AI403" s="2194"/>
      <c r="AJ403" s="2194">
        <v>0</v>
      </c>
      <c r="AK403" s="2194"/>
      <c r="AL403" s="2194"/>
      <c r="AM403" s="2194"/>
      <c r="AN403" s="2194"/>
      <c r="AO403" s="2194"/>
      <c r="AP403" s="2194"/>
      <c r="AQ403" s="2194"/>
      <c r="AR403" s="2194"/>
      <c r="AS403" s="2194"/>
      <c r="AT403" s="2194"/>
      <c r="AU403" s="2194"/>
      <c r="AV403" s="2194"/>
      <c r="AW403" s="2194"/>
      <c r="AX403" s="2194">
        <v>0</v>
      </c>
      <c r="AY403" s="2194"/>
      <c r="AZ403" s="2194"/>
      <c r="BA403" s="2194"/>
      <c r="BB403" s="2194"/>
      <c r="BC403" s="2194"/>
      <c r="BD403" s="2194"/>
      <c r="BE403" s="2194"/>
    </row>
    <row r="404" spans="1:57" ht="18" customHeight="1">
      <c r="A404" s="2193" t="s">
        <v>1244</v>
      </c>
      <c r="B404" s="2193"/>
      <c r="C404" s="2193"/>
      <c r="D404" s="2193"/>
      <c r="E404" s="2193"/>
      <c r="F404" s="2193"/>
      <c r="G404" s="2193"/>
      <c r="H404" s="2193"/>
      <c r="I404" s="2193"/>
      <c r="J404" s="2194"/>
      <c r="K404" s="2194"/>
      <c r="L404" s="2194"/>
      <c r="M404" s="2194"/>
      <c r="N404" s="2194"/>
      <c r="O404" s="2194"/>
      <c r="P404" s="2194"/>
      <c r="Q404" s="2194"/>
      <c r="R404" s="2194"/>
      <c r="S404" s="2194"/>
      <c r="T404" s="2194"/>
      <c r="U404" s="2194"/>
      <c r="V404" s="2194"/>
      <c r="W404" s="2194"/>
      <c r="X404" s="2194">
        <v>0</v>
      </c>
      <c r="Y404" s="2194"/>
      <c r="Z404" s="2194"/>
      <c r="AA404" s="2194"/>
      <c r="AB404" s="2194"/>
      <c r="AC404" s="2194"/>
      <c r="AD404" s="2194"/>
      <c r="AE404" s="2194"/>
      <c r="AF404" s="2194"/>
      <c r="AG404" s="2194"/>
      <c r="AH404" s="2194"/>
      <c r="AI404" s="2194"/>
      <c r="AJ404" s="2194">
        <v>0</v>
      </c>
      <c r="AK404" s="2194"/>
      <c r="AL404" s="2194"/>
      <c r="AM404" s="2194"/>
      <c r="AN404" s="2194"/>
      <c r="AO404" s="2194"/>
      <c r="AP404" s="2194"/>
      <c r="AQ404" s="2194"/>
      <c r="AR404" s="2194"/>
      <c r="AS404" s="2194"/>
      <c r="AT404" s="2194"/>
      <c r="AU404" s="2194"/>
      <c r="AV404" s="2194"/>
      <c r="AW404" s="2194"/>
      <c r="AX404" s="2194"/>
      <c r="AY404" s="2194"/>
      <c r="AZ404" s="2194"/>
      <c r="BA404" s="2194"/>
      <c r="BB404" s="2194"/>
      <c r="BC404" s="2194"/>
      <c r="BD404" s="2194"/>
      <c r="BE404" s="2194"/>
    </row>
    <row r="405" spans="1:57" ht="18" customHeight="1">
      <c r="A405" s="2193" t="s">
        <v>1245</v>
      </c>
      <c r="B405" s="2193"/>
      <c r="C405" s="2193"/>
      <c r="D405" s="2193"/>
      <c r="E405" s="2193"/>
      <c r="F405" s="2193"/>
      <c r="G405" s="2193"/>
      <c r="H405" s="2193"/>
      <c r="I405" s="2193"/>
      <c r="J405" s="2194">
        <v>0</v>
      </c>
      <c r="K405" s="2194"/>
      <c r="L405" s="2194"/>
      <c r="M405" s="2194"/>
      <c r="N405" s="2194"/>
      <c r="O405" s="2194"/>
      <c r="P405" s="2194"/>
      <c r="Q405" s="2194"/>
      <c r="R405" s="2194"/>
      <c r="S405" s="2194"/>
      <c r="T405" s="2194"/>
      <c r="U405" s="2194"/>
      <c r="V405" s="2194"/>
      <c r="W405" s="2194"/>
      <c r="X405" s="2194">
        <v>0</v>
      </c>
      <c r="Y405" s="2194"/>
      <c r="Z405" s="2194"/>
      <c r="AA405" s="2194"/>
      <c r="AB405" s="2194"/>
      <c r="AC405" s="2194"/>
      <c r="AD405" s="2194"/>
      <c r="AE405" s="2194"/>
      <c r="AF405" s="2194"/>
      <c r="AG405" s="2194"/>
      <c r="AH405" s="2194"/>
      <c r="AI405" s="2194"/>
      <c r="AJ405" s="2194">
        <v>0</v>
      </c>
      <c r="AK405" s="2194"/>
      <c r="AL405" s="2194"/>
      <c r="AM405" s="2194"/>
      <c r="AN405" s="2194"/>
      <c r="AO405" s="2194"/>
      <c r="AP405" s="2194"/>
      <c r="AQ405" s="2194"/>
      <c r="AR405" s="2194"/>
      <c r="AS405" s="2194"/>
      <c r="AT405" s="2194"/>
      <c r="AU405" s="2194"/>
      <c r="AV405" s="2194"/>
      <c r="AW405" s="2194"/>
      <c r="AX405" s="2194">
        <v>0</v>
      </c>
      <c r="AY405" s="2194"/>
      <c r="AZ405" s="2194"/>
      <c r="BA405" s="2194"/>
      <c r="BB405" s="2194"/>
      <c r="BC405" s="2194"/>
      <c r="BD405" s="2194"/>
      <c r="BE405" s="2194"/>
    </row>
    <row r="406" spans="1:57" ht="18" customHeight="1">
      <c r="A406" s="2193" t="s">
        <v>1246</v>
      </c>
      <c r="B406" s="2193"/>
      <c r="C406" s="2193"/>
      <c r="D406" s="2193"/>
      <c r="E406" s="2193"/>
      <c r="F406" s="2193"/>
      <c r="G406" s="2193"/>
      <c r="H406" s="2193"/>
      <c r="I406" s="2193"/>
      <c r="J406" s="2194">
        <v>0</v>
      </c>
      <c r="K406" s="2194"/>
      <c r="L406" s="2194"/>
      <c r="M406" s="2194"/>
      <c r="N406" s="2194"/>
      <c r="O406" s="2194"/>
      <c r="P406" s="2194"/>
      <c r="Q406" s="2194"/>
      <c r="R406" s="2194"/>
      <c r="S406" s="2194"/>
      <c r="T406" s="2194"/>
      <c r="U406" s="2194"/>
      <c r="V406" s="2194"/>
      <c r="W406" s="2194"/>
      <c r="X406" s="2194">
        <v>0</v>
      </c>
      <c r="Y406" s="2194"/>
      <c r="Z406" s="2194"/>
      <c r="AA406" s="2194"/>
      <c r="AB406" s="2194"/>
      <c r="AC406" s="2194"/>
      <c r="AD406" s="2194"/>
      <c r="AE406" s="2194"/>
      <c r="AF406" s="2194"/>
      <c r="AG406" s="2194"/>
      <c r="AH406" s="2194"/>
      <c r="AI406" s="2194"/>
      <c r="AJ406" s="2194">
        <v>0</v>
      </c>
      <c r="AK406" s="2194"/>
      <c r="AL406" s="2194"/>
      <c r="AM406" s="2194"/>
      <c r="AN406" s="2194"/>
      <c r="AO406" s="2194"/>
      <c r="AP406" s="2194"/>
      <c r="AQ406" s="2194"/>
      <c r="AR406" s="2194"/>
      <c r="AS406" s="2194"/>
      <c r="AT406" s="2194"/>
      <c r="AU406" s="2194"/>
      <c r="AV406" s="2194"/>
      <c r="AW406" s="2194"/>
      <c r="AX406" s="2194">
        <v>0</v>
      </c>
      <c r="AY406" s="2194"/>
      <c r="AZ406" s="2194"/>
      <c r="BA406" s="2194"/>
      <c r="BB406" s="2194"/>
      <c r="BC406" s="2194"/>
      <c r="BD406" s="2194"/>
      <c r="BE406" s="2194"/>
    </row>
    <row r="407" spans="1:57" ht="18" customHeight="1">
      <c r="A407" s="2193" t="s">
        <v>1247</v>
      </c>
      <c r="B407" s="2193"/>
      <c r="C407" s="2193"/>
      <c r="D407" s="2193"/>
      <c r="E407" s="2193"/>
      <c r="F407" s="2193"/>
      <c r="G407" s="2193"/>
      <c r="H407" s="2193"/>
      <c r="I407" s="2193"/>
      <c r="J407" s="2194">
        <v>0</v>
      </c>
      <c r="K407" s="2194"/>
      <c r="L407" s="2194"/>
      <c r="M407" s="2194"/>
      <c r="N407" s="2194"/>
      <c r="O407" s="2194"/>
      <c r="P407" s="2194"/>
      <c r="Q407" s="2194"/>
      <c r="R407" s="2194"/>
      <c r="S407" s="2194"/>
      <c r="T407" s="2194"/>
      <c r="U407" s="2194"/>
      <c r="V407" s="2194"/>
      <c r="W407" s="2194"/>
      <c r="X407" s="2194">
        <v>0</v>
      </c>
      <c r="Y407" s="2194"/>
      <c r="Z407" s="2194"/>
      <c r="AA407" s="2194"/>
      <c r="AB407" s="2194"/>
      <c r="AC407" s="2194"/>
      <c r="AD407" s="2194"/>
      <c r="AE407" s="2194"/>
      <c r="AF407" s="2194"/>
      <c r="AG407" s="2194"/>
      <c r="AH407" s="2194"/>
      <c r="AI407" s="2194"/>
      <c r="AJ407" s="2194">
        <v>0</v>
      </c>
      <c r="AK407" s="2194"/>
      <c r="AL407" s="2194"/>
      <c r="AM407" s="2194"/>
      <c r="AN407" s="2194"/>
      <c r="AO407" s="2194"/>
      <c r="AP407" s="2194"/>
      <c r="AQ407" s="2194"/>
      <c r="AR407" s="2194"/>
      <c r="AS407" s="2194"/>
      <c r="AT407" s="2194"/>
      <c r="AU407" s="2194"/>
      <c r="AV407" s="2194"/>
      <c r="AW407" s="2194"/>
      <c r="AX407" s="2194">
        <v>0</v>
      </c>
      <c r="AY407" s="2194"/>
      <c r="AZ407" s="2194"/>
      <c r="BA407" s="2194"/>
      <c r="BB407" s="2194"/>
      <c r="BC407" s="2194"/>
      <c r="BD407" s="2194"/>
      <c r="BE407" s="2194"/>
    </row>
    <row r="408" spans="1:57" ht="18" customHeight="1">
      <c r="A408" s="2193" t="s">
        <v>1248</v>
      </c>
      <c r="B408" s="2193"/>
      <c r="C408" s="2193"/>
      <c r="D408" s="2193"/>
      <c r="E408" s="2193"/>
      <c r="F408" s="2193"/>
      <c r="G408" s="2193"/>
      <c r="H408" s="2193"/>
      <c r="I408" s="2193"/>
      <c r="J408" s="2194">
        <v>0</v>
      </c>
      <c r="K408" s="2194"/>
      <c r="L408" s="2194"/>
      <c r="M408" s="2194"/>
      <c r="N408" s="2194"/>
      <c r="O408" s="2194"/>
      <c r="P408" s="2194"/>
      <c r="Q408" s="2194"/>
      <c r="R408" s="2194"/>
      <c r="S408" s="2194"/>
      <c r="T408" s="2194"/>
      <c r="U408" s="2194"/>
      <c r="V408" s="2194"/>
      <c r="W408" s="2194"/>
      <c r="X408" s="2194">
        <v>0</v>
      </c>
      <c r="Y408" s="2194"/>
      <c r="Z408" s="2194"/>
      <c r="AA408" s="2194"/>
      <c r="AB408" s="2194"/>
      <c r="AC408" s="2194"/>
      <c r="AD408" s="2194"/>
      <c r="AE408" s="2194"/>
      <c r="AF408" s="2194"/>
      <c r="AG408" s="2194"/>
      <c r="AH408" s="2194"/>
      <c r="AI408" s="2194"/>
      <c r="AJ408" s="2194">
        <v>0</v>
      </c>
      <c r="AK408" s="2194"/>
      <c r="AL408" s="2194"/>
      <c r="AM408" s="2194"/>
      <c r="AN408" s="2194"/>
      <c r="AO408" s="2194"/>
      <c r="AP408" s="2194"/>
      <c r="AQ408" s="2194"/>
      <c r="AR408" s="2194"/>
      <c r="AS408" s="2194"/>
      <c r="AT408" s="2194"/>
      <c r="AU408" s="2194"/>
      <c r="AV408" s="2194"/>
      <c r="AW408" s="2194"/>
      <c r="AX408" s="2194">
        <v>0</v>
      </c>
      <c r="AY408" s="2194"/>
      <c r="AZ408" s="2194"/>
      <c r="BA408" s="2194"/>
      <c r="BB408" s="2194"/>
      <c r="BC408" s="2194"/>
      <c r="BD408" s="2194"/>
      <c r="BE408" s="2194"/>
    </row>
    <row r="409" spans="1:57" ht="18" customHeight="1">
      <c r="A409" s="2193" t="s">
        <v>1249</v>
      </c>
      <c r="B409" s="2193"/>
      <c r="C409" s="2193"/>
      <c r="D409" s="2193"/>
      <c r="E409" s="2193"/>
      <c r="F409" s="2193"/>
      <c r="G409" s="2193"/>
      <c r="H409" s="2193"/>
      <c r="I409" s="2193"/>
      <c r="J409" s="2194">
        <v>0</v>
      </c>
      <c r="K409" s="2194"/>
      <c r="L409" s="2194"/>
      <c r="M409" s="2194"/>
      <c r="N409" s="2194"/>
      <c r="O409" s="2194"/>
      <c r="P409" s="2194"/>
      <c r="Q409" s="2194"/>
      <c r="R409" s="2194"/>
      <c r="S409" s="2194"/>
      <c r="T409" s="2194"/>
      <c r="U409" s="2194"/>
      <c r="V409" s="2194"/>
      <c r="W409" s="2194"/>
      <c r="X409" s="2194">
        <v>0</v>
      </c>
      <c r="Y409" s="2194"/>
      <c r="Z409" s="2194"/>
      <c r="AA409" s="2194"/>
      <c r="AB409" s="2194"/>
      <c r="AC409" s="2194"/>
      <c r="AD409" s="2194"/>
      <c r="AE409" s="2194"/>
      <c r="AF409" s="2194"/>
      <c r="AG409" s="2194"/>
      <c r="AH409" s="2194"/>
      <c r="AI409" s="2194"/>
      <c r="AJ409" s="2194">
        <v>0</v>
      </c>
      <c r="AK409" s="2194"/>
      <c r="AL409" s="2194"/>
      <c r="AM409" s="2194"/>
      <c r="AN409" s="2194"/>
      <c r="AO409" s="2194"/>
      <c r="AP409" s="2194"/>
      <c r="AQ409" s="2194"/>
      <c r="AR409" s="2194"/>
      <c r="AS409" s="2194"/>
      <c r="AT409" s="2194"/>
      <c r="AU409" s="2194"/>
      <c r="AV409" s="2194"/>
      <c r="AW409" s="2194"/>
      <c r="AX409" s="2194">
        <v>0</v>
      </c>
      <c r="AY409" s="2194"/>
      <c r="AZ409" s="2194"/>
      <c r="BA409" s="2194"/>
      <c r="BB409" s="2194"/>
      <c r="BC409" s="2194"/>
      <c r="BD409" s="2194"/>
      <c r="BE409" s="2194"/>
    </row>
    <row r="410" spans="1:57" ht="18" customHeight="1">
      <c r="A410" s="2193" t="s">
        <v>1250</v>
      </c>
      <c r="B410" s="2193"/>
      <c r="C410" s="2193"/>
      <c r="D410" s="2193"/>
      <c r="E410" s="2193"/>
      <c r="F410" s="2193"/>
      <c r="G410" s="2193"/>
      <c r="H410" s="2193"/>
      <c r="I410" s="2193"/>
      <c r="J410" s="2194">
        <v>0</v>
      </c>
      <c r="K410" s="2194"/>
      <c r="L410" s="2194"/>
      <c r="M410" s="2194"/>
      <c r="N410" s="2194"/>
      <c r="O410" s="2194"/>
      <c r="P410" s="2194"/>
      <c r="Q410" s="2194"/>
      <c r="R410" s="2194"/>
      <c r="S410" s="2194"/>
      <c r="T410" s="2194"/>
      <c r="U410" s="2194"/>
      <c r="V410" s="2194"/>
      <c r="W410" s="2194"/>
      <c r="X410" s="2194">
        <v>0</v>
      </c>
      <c r="Y410" s="2194"/>
      <c r="Z410" s="2194"/>
      <c r="AA410" s="2194"/>
      <c r="AB410" s="2194"/>
      <c r="AC410" s="2194"/>
      <c r="AD410" s="2194"/>
      <c r="AE410" s="2194"/>
      <c r="AF410" s="2194"/>
      <c r="AG410" s="2194"/>
      <c r="AH410" s="2194"/>
      <c r="AI410" s="2194"/>
      <c r="AJ410" s="2194">
        <v>0</v>
      </c>
      <c r="AK410" s="2194"/>
      <c r="AL410" s="2194"/>
      <c r="AM410" s="2194"/>
      <c r="AN410" s="2194"/>
      <c r="AO410" s="2194"/>
      <c r="AP410" s="2194"/>
      <c r="AQ410" s="2194"/>
      <c r="AR410" s="2194"/>
      <c r="AS410" s="2194"/>
      <c r="AT410" s="2194"/>
      <c r="AU410" s="2194"/>
      <c r="AV410" s="2194"/>
      <c r="AW410" s="2194"/>
      <c r="AX410" s="2194">
        <v>0</v>
      </c>
      <c r="AY410" s="2194"/>
      <c r="AZ410" s="2194"/>
      <c r="BA410" s="2194"/>
      <c r="BB410" s="2194"/>
      <c r="BC410" s="2194"/>
      <c r="BD410" s="2194"/>
      <c r="BE410" s="2194"/>
    </row>
    <row r="411" spans="1:57" ht="18" customHeight="1">
      <c r="A411" s="2193" t="s">
        <v>1251</v>
      </c>
      <c r="B411" s="2193"/>
      <c r="C411" s="2193"/>
      <c r="D411" s="2193"/>
      <c r="E411" s="2193"/>
      <c r="F411" s="2193"/>
      <c r="G411" s="2193"/>
      <c r="H411" s="2193"/>
      <c r="I411" s="2193"/>
      <c r="J411" s="2194">
        <v>0</v>
      </c>
      <c r="K411" s="2194"/>
      <c r="L411" s="2194"/>
      <c r="M411" s="2194"/>
      <c r="N411" s="2194"/>
      <c r="O411" s="2194"/>
      <c r="P411" s="2194"/>
      <c r="Q411" s="2194"/>
      <c r="R411" s="2194"/>
      <c r="S411" s="2194"/>
      <c r="T411" s="2194"/>
      <c r="U411" s="2194"/>
      <c r="V411" s="2194"/>
      <c r="W411" s="2194"/>
      <c r="X411" s="2194">
        <v>0</v>
      </c>
      <c r="Y411" s="2194"/>
      <c r="Z411" s="2194"/>
      <c r="AA411" s="2194"/>
      <c r="AB411" s="2194"/>
      <c r="AC411" s="2194"/>
      <c r="AD411" s="2194"/>
      <c r="AE411" s="2194"/>
      <c r="AF411" s="2194"/>
      <c r="AG411" s="2194"/>
      <c r="AH411" s="2194"/>
      <c r="AI411" s="2194"/>
      <c r="AJ411" s="2194">
        <v>0</v>
      </c>
      <c r="AK411" s="2194"/>
      <c r="AL411" s="2194"/>
      <c r="AM411" s="2194"/>
      <c r="AN411" s="2194"/>
      <c r="AO411" s="2194"/>
      <c r="AP411" s="2194"/>
      <c r="AQ411" s="2194"/>
      <c r="AR411" s="2194"/>
      <c r="AS411" s="2194"/>
      <c r="AT411" s="2194"/>
      <c r="AU411" s="2194"/>
      <c r="AV411" s="2194"/>
      <c r="AW411" s="2194"/>
      <c r="AX411" s="2194">
        <v>0</v>
      </c>
      <c r="AY411" s="2194"/>
      <c r="AZ411" s="2194"/>
      <c r="BA411" s="2194"/>
      <c r="BB411" s="2194"/>
      <c r="BC411" s="2194"/>
      <c r="BD411" s="2194"/>
      <c r="BE411" s="2194"/>
    </row>
    <row r="412" spans="1:57" ht="18" customHeight="1">
      <c r="A412" s="2195" t="s">
        <v>1252</v>
      </c>
      <c r="B412" s="2195"/>
      <c r="C412" s="2195"/>
      <c r="D412" s="2195"/>
      <c r="E412" s="2195"/>
      <c r="F412" s="2195"/>
      <c r="G412" s="2195"/>
      <c r="H412" s="2195"/>
      <c r="I412" s="2195"/>
      <c r="J412" s="2196">
        <v>0</v>
      </c>
      <c r="K412" s="2196"/>
      <c r="L412" s="2196"/>
      <c r="M412" s="2196"/>
      <c r="N412" s="2196"/>
      <c r="O412" s="2196"/>
      <c r="P412" s="2196"/>
      <c r="Q412" s="2196"/>
      <c r="R412" s="2196"/>
      <c r="S412" s="2196"/>
      <c r="T412" s="2196"/>
      <c r="U412" s="2196"/>
      <c r="V412" s="2196"/>
      <c r="W412" s="2196"/>
      <c r="X412" s="2196">
        <v>0</v>
      </c>
      <c r="Y412" s="2196"/>
      <c r="Z412" s="2196"/>
      <c r="AA412" s="2196"/>
      <c r="AB412" s="2196"/>
      <c r="AC412" s="2196"/>
      <c r="AD412" s="2196"/>
      <c r="AE412" s="2196"/>
      <c r="AF412" s="2196"/>
      <c r="AG412" s="2196"/>
      <c r="AH412" s="2196"/>
      <c r="AI412" s="2196"/>
      <c r="AJ412" s="2196">
        <v>0</v>
      </c>
      <c r="AK412" s="2196"/>
      <c r="AL412" s="2196"/>
      <c r="AM412" s="2196"/>
      <c r="AN412" s="2196"/>
      <c r="AO412" s="2196"/>
      <c r="AP412" s="2196"/>
      <c r="AQ412" s="2196"/>
      <c r="AR412" s="2196"/>
      <c r="AS412" s="2196"/>
      <c r="AT412" s="2196"/>
      <c r="AU412" s="2196"/>
      <c r="AV412" s="2196"/>
      <c r="AW412" s="2196"/>
      <c r="AX412" s="2196">
        <v>0</v>
      </c>
      <c r="AY412" s="2196"/>
      <c r="AZ412" s="2196"/>
      <c r="BA412" s="2196"/>
      <c r="BB412" s="2196"/>
      <c r="BC412" s="2196"/>
      <c r="BD412" s="2196"/>
      <c r="BE412" s="2196"/>
    </row>
    <row r="413" spans="1:57" ht="18" customHeight="1">
      <c r="A413" s="2202" t="s">
        <v>124</v>
      </c>
      <c r="B413" s="2202"/>
      <c r="C413" s="2202"/>
      <c r="D413" s="2202"/>
      <c r="E413" s="2202"/>
      <c r="F413" s="2202"/>
      <c r="G413" s="2202"/>
      <c r="H413" s="2202"/>
      <c r="I413" s="2202"/>
      <c r="J413" s="2200"/>
      <c r="K413" s="2200"/>
      <c r="L413" s="2200"/>
      <c r="M413" s="2200"/>
      <c r="N413" s="2200"/>
      <c r="O413" s="2200"/>
      <c r="P413" s="2200"/>
      <c r="Q413" s="2200"/>
      <c r="R413" s="2200"/>
      <c r="S413" s="2200"/>
      <c r="T413" s="2200"/>
      <c r="U413" s="2200"/>
      <c r="V413" s="2200"/>
      <c r="W413" s="2200"/>
      <c r="X413" s="2200">
        <v>0</v>
      </c>
      <c r="Y413" s="2200"/>
      <c r="Z413" s="2200"/>
      <c r="AA413" s="2200"/>
      <c r="AB413" s="2200"/>
      <c r="AC413" s="2200"/>
      <c r="AD413" s="2200"/>
      <c r="AE413" s="2200"/>
      <c r="AF413" s="2200"/>
      <c r="AG413" s="2200"/>
      <c r="AH413" s="2200"/>
      <c r="AI413" s="2200"/>
      <c r="AJ413" s="2200">
        <v>0</v>
      </c>
      <c r="AK413" s="2200"/>
      <c r="AL413" s="2200"/>
      <c r="AM413" s="2200"/>
      <c r="AN413" s="2200"/>
      <c r="AO413" s="2200"/>
      <c r="AP413" s="2200"/>
      <c r="AQ413" s="2200"/>
      <c r="AR413" s="2200"/>
      <c r="AS413" s="2200"/>
      <c r="AT413" s="2200"/>
      <c r="AU413" s="2200"/>
      <c r="AV413" s="2200"/>
      <c r="AW413" s="2200"/>
      <c r="AX413" s="2200"/>
      <c r="AY413" s="2200"/>
      <c r="AZ413" s="2200"/>
      <c r="BA413" s="2200"/>
      <c r="BB413" s="2200"/>
      <c r="BC413" s="2200"/>
      <c r="BD413" s="2200"/>
      <c r="BE413" s="2200"/>
    </row>
    <row r="414" spans="1:57" ht="18" customHeight="1">
      <c r="A414" s="2193" t="s">
        <v>1253</v>
      </c>
      <c r="B414" s="2193"/>
      <c r="C414" s="2193"/>
      <c r="D414" s="2193"/>
      <c r="E414" s="2193"/>
      <c r="F414" s="2193"/>
      <c r="G414" s="2193"/>
      <c r="H414" s="2193"/>
      <c r="I414" s="2193"/>
      <c r="J414" s="2194">
        <v>0</v>
      </c>
      <c r="K414" s="2194"/>
      <c r="L414" s="2194"/>
      <c r="M414" s="2194"/>
      <c r="N414" s="2194"/>
      <c r="O414" s="2194"/>
      <c r="P414" s="2194"/>
      <c r="Q414" s="2194"/>
      <c r="R414" s="2194"/>
      <c r="S414" s="2194"/>
      <c r="T414" s="2194"/>
      <c r="U414" s="2194"/>
      <c r="V414" s="2194"/>
      <c r="W414" s="2194"/>
      <c r="X414" s="2194">
        <v>0</v>
      </c>
      <c r="Y414" s="2194"/>
      <c r="Z414" s="2194"/>
      <c r="AA414" s="2194"/>
      <c r="AB414" s="2194"/>
      <c r="AC414" s="2194"/>
      <c r="AD414" s="2194"/>
      <c r="AE414" s="2194"/>
      <c r="AF414" s="2194"/>
      <c r="AG414" s="2194"/>
      <c r="AH414" s="2194"/>
      <c r="AI414" s="2194"/>
      <c r="AJ414" s="2194">
        <v>0</v>
      </c>
      <c r="AK414" s="2194"/>
      <c r="AL414" s="2194"/>
      <c r="AM414" s="2194"/>
      <c r="AN414" s="2194"/>
      <c r="AO414" s="2194"/>
      <c r="AP414" s="2194"/>
      <c r="AQ414" s="2194"/>
      <c r="AR414" s="2194"/>
      <c r="AS414" s="2194"/>
      <c r="AT414" s="2194"/>
      <c r="AU414" s="2194"/>
      <c r="AV414" s="2194"/>
      <c r="AW414" s="2194"/>
      <c r="AX414" s="2194">
        <v>0</v>
      </c>
      <c r="AY414" s="2194"/>
      <c r="AZ414" s="2194"/>
      <c r="BA414" s="2194"/>
      <c r="BB414" s="2194"/>
      <c r="BC414" s="2194"/>
      <c r="BD414" s="2194"/>
      <c r="BE414" s="2194"/>
    </row>
    <row r="415" spans="1:57" ht="18" customHeight="1">
      <c r="A415" s="2193" t="s">
        <v>1244</v>
      </c>
      <c r="B415" s="2193"/>
      <c r="C415" s="2193"/>
      <c r="D415" s="2193"/>
      <c r="E415" s="2193"/>
      <c r="F415" s="2193"/>
      <c r="G415" s="2193"/>
      <c r="H415" s="2193"/>
      <c r="I415" s="2193"/>
      <c r="J415" s="2194">
        <v>0</v>
      </c>
      <c r="K415" s="2194"/>
      <c r="L415" s="2194"/>
      <c r="M415" s="2194"/>
      <c r="N415" s="2194"/>
      <c r="O415" s="2194"/>
      <c r="P415" s="2194"/>
      <c r="Q415" s="2194"/>
      <c r="R415" s="2194"/>
      <c r="S415" s="2194"/>
      <c r="T415" s="2194"/>
      <c r="U415" s="2194"/>
      <c r="V415" s="2194"/>
      <c r="W415" s="2194"/>
      <c r="X415" s="2194">
        <v>0</v>
      </c>
      <c r="Y415" s="2194"/>
      <c r="Z415" s="2194"/>
      <c r="AA415" s="2194"/>
      <c r="AB415" s="2194"/>
      <c r="AC415" s="2194"/>
      <c r="AD415" s="2194"/>
      <c r="AE415" s="2194"/>
      <c r="AF415" s="2194"/>
      <c r="AG415" s="2194"/>
      <c r="AH415" s="2194"/>
      <c r="AI415" s="2194"/>
      <c r="AJ415" s="2194">
        <v>0</v>
      </c>
      <c r="AK415" s="2194"/>
      <c r="AL415" s="2194"/>
      <c r="AM415" s="2194"/>
      <c r="AN415" s="2194"/>
      <c r="AO415" s="2194"/>
      <c r="AP415" s="2194"/>
      <c r="AQ415" s="2194"/>
      <c r="AR415" s="2194"/>
      <c r="AS415" s="2194"/>
      <c r="AT415" s="2194"/>
      <c r="AU415" s="2194"/>
      <c r="AV415" s="2194"/>
      <c r="AW415" s="2194"/>
      <c r="AX415" s="2194">
        <v>0</v>
      </c>
      <c r="AY415" s="2194"/>
      <c r="AZ415" s="2194"/>
      <c r="BA415" s="2194"/>
      <c r="BB415" s="2194"/>
      <c r="BC415" s="2194"/>
      <c r="BD415" s="2194"/>
      <c r="BE415" s="2194"/>
    </row>
    <row r="416" spans="1:57" ht="18" customHeight="1">
      <c r="A416" s="2193" t="s">
        <v>1245</v>
      </c>
      <c r="B416" s="2193"/>
      <c r="C416" s="2193"/>
      <c r="D416" s="2193"/>
      <c r="E416" s="2193"/>
      <c r="F416" s="2193"/>
      <c r="G416" s="2193"/>
      <c r="H416" s="2193"/>
      <c r="I416" s="2193"/>
      <c r="J416" s="2194">
        <v>0</v>
      </c>
      <c r="K416" s="2194"/>
      <c r="L416" s="2194"/>
      <c r="M416" s="2194"/>
      <c r="N416" s="2194"/>
      <c r="O416" s="2194"/>
      <c r="P416" s="2194"/>
      <c r="Q416" s="2194"/>
      <c r="R416" s="2194"/>
      <c r="S416" s="2194"/>
      <c r="T416" s="2194"/>
      <c r="U416" s="2194"/>
      <c r="V416" s="2194"/>
      <c r="W416" s="2194"/>
      <c r="X416" s="2194">
        <v>0</v>
      </c>
      <c r="Y416" s="2194"/>
      <c r="Z416" s="2194"/>
      <c r="AA416" s="2194"/>
      <c r="AB416" s="2194"/>
      <c r="AC416" s="2194"/>
      <c r="AD416" s="2194"/>
      <c r="AE416" s="2194"/>
      <c r="AF416" s="2194"/>
      <c r="AG416" s="2194"/>
      <c r="AH416" s="2194"/>
      <c r="AI416" s="2194"/>
      <c r="AJ416" s="2194">
        <v>0</v>
      </c>
      <c r="AK416" s="2194"/>
      <c r="AL416" s="2194"/>
      <c r="AM416" s="2194"/>
      <c r="AN416" s="2194"/>
      <c r="AO416" s="2194"/>
      <c r="AP416" s="2194"/>
      <c r="AQ416" s="2194"/>
      <c r="AR416" s="2194"/>
      <c r="AS416" s="2194"/>
      <c r="AT416" s="2194"/>
      <c r="AU416" s="2194"/>
      <c r="AV416" s="2194"/>
      <c r="AW416" s="2194"/>
      <c r="AX416" s="2194">
        <v>0</v>
      </c>
      <c r="AY416" s="2194"/>
      <c r="AZ416" s="2194"/>
      <c r="BA416" s="2194"/>
      <c r="BB416" s="2194"/>
      <c r="BC416" s="2194"/>
      <c r="BD416" s="2194"/>
      <c r="BE416" s="2194"/>
    </row>
    <row r="417" spans="1:57" ht="18" customHeight="1">
      <c r="A417" s="2193" t="s">
        <v>1246</v>
      </c>
      <c r="B417" s="2193"/>
      <c r="C417" s="2193"/>
      <c r="D417" s="2193"/>
      <c r="E417" s="2193"/>
      <c r="F417" s="2193"/>
      <c r="G417" s="2193"/>
      <c r="H417" s="2193"/>
      <c r="I417" s="2193"/>
      <c r="J417" s="2194">
        <v>0</v>
      </c>
      <c r="K417" s="2194"/>
      <c r="L417" s="2194"/>
      <c r="M417" s="2194"/>
      <c r="N417" s="2194"/>
      <c r="O417" s="2194"/>
      <c r="P417" s="2194"/>
      <c r="Q417" s="2194"/>
      <c r="R417" s="2194"/>
      <c r="S417" s="2194"/>
      <c r="T417" s="2194"/>
      <c r="U417" s="2194"/>
      <c r="V417" s="2194"/>
      <c r="W417" s="2194"/>
      <c r="X417" s="2194">
        <v>0</v>
      </c>
      <c r="Y417" s="2194"/>
      <c r="Z417" s="2194"/>
      <c r="AA417" s="2194"/>
      <c r="AB417" s="2194"/>
      <c r="AC417" s="2194"/>
      <c r="AD417" s="2194"/>
      <c r="AE417" s="2194"/>
      <c r="AF417" s="2194"/>
      <c r="AG417" s="2194"/>
      <c r="AH417" s="2194"/>
      <c r="AI417" s="2194"/>
      <c r="AJ417" s="2194">
        <v>0</v>
      </c>
      <c r="AK417" s="2194"/>
      <c r="AL417" s="2194"/>
      <c r="AM417" s="2194"/>
      <c r="AN417" s="2194"/>
      <c r="AO417" s="2194"/>
      <c r="AP417" s="2194"/>
      <c r="AQ417" s="2194"/>
      <c r="AR417" s="2194"/>
      <c r="AS417" s="2194"/>
      <c r="AT417" s="2194"/>
      <c r="AU417" s="2194"/>
      <c r="AV417" s="2194"/>
      <c r="AW417" s="2194"/>
      <c r="AX417" s="2194">
        <v>0</v>
      </c>
      <c r="AY417" s="2194"/>
      <c r="AZ417" s="2194"/>
      <c r="BA417" s="2194"/>
      <c r="BB417" s="2194"/>
      <c r="BC417" s="2194"/>
      <c r="BD417" s="2194"/>
      <c r="BE417" s="2194"/>
    </row>
    <row r="418" spans="1:57" ht="18" customHeight="1">
      <c r="A418" s="2193" t="s">
        <v>1247</v>
      </c>
      <c r="B418" s="2193"/>
      <c r="C418" s="2193"/>
      <c r="D418" s="2193"/>
      <c r="E418" s="2193"/>
      <c r="F418" s="2193"/>
      <c r="G418" s="2193"/>
      <c r="H418" s="2193"/>
      <c r="I418" s="2193"/>
      <c r="J418" s="2194">
        <v>0</v>
      </c>
      <c r="K418" s="2194"/>
      <c r="L418" s="2194"/>
      <c r="M418" s="2194"/>
      <c r="N418" s="2194"/>
      <c r="O418" s="2194"/>
      <c r="P418" s="2194"/>
      <c r="Q418" s="2194"/>
      <c r="R418" s="2194"/>
      <c r="S418" s="2194"/>
      <c r="T418" s="2194"/>
      <c r="U418" s="2194"/>
      <c r="V418" s="2194"/>
      <c r="W418" s="2194"/>
      <c r="X418" s="2194">
        <v>0</v>
      </c>
      <c r="Y418" s="2194"/>
      <c r="Z418" s="2194"/>
      <c r="AA418" s="2194"/>
      <c r="AB418" s="2194"/>
      <c r="AC418" s="2194"/>
      <c r="AD418" s="2194"/>
      <c r="AE418" s="2194"/>
      <c r="AF418" s="2194"/>
      <c r="AG418" s="2194"/>
      <c r="AH418" s="2194"/>
      <c r="AI418" s="2194"/>
      <c r="AJ418" s="2194">
        <v>0</v>
      </c>
      <c r="AK418" s="2194"/>
      <c r="AL418" s="2194"/>
      <c r="AM418" s="2194"/>
      <c r="AN418" s="2194"/>
      <c r="AO418" s="2194"/>
      <c r="AP418" s="2194"/>
      <c r="AQ418" s="2194"/>
      <c r="AR418" s="2194"/>
      <c r="AS418" s="2194"/>
      <c r="AT418" s="2194"/>
      <c r="AU418" s="2194"/>
      <c r="AV418" s="2194"/>
      <c r="AW418" s="2194"/>
      <c r="AX418" s="2194">
        <v>0</v>
      </c>
      <c r="AY418" s="2194"/>
      <c r="AZ418" s="2194"/>
      <c r="BA418" s="2194"/>
      <c r="BB418" s="2194"/>
      <c r="BC418" s="2194"/>
      <c r="BD418" s="2194"/>
      <c r="BE418" s="2194"/>
    </row>
    <row r="419" spans="1:57" ht="18" customHeight="1">
      <c r="A419" s="2193" t="s">
        <v>1248</v>
      </c>
      <c r="B419" s="2193"/>
      <c r="C419" s="2193"/>
      <c r="D419" s="2193"/>
      <c r="E419" s="2193"/>
      <c r="F419" s="2193"/>
      <c r="G419" s="2193"/>
      <c r="H419" s="2193"/>
      <c r="I419" s="2193"/>
      <c r="J419" s="2194">
        <v>0</v>
      </c>
      <c r="K419" s="2194"/>
      <c r="L419" s="2194"/>
      <c r="M419" s="2194"/>
      <c r="N419" s="2194"/>
      <c r="O419" s="2194"/>
      <c r="P419" s="2194"/>
      <c r="Q419" s="2194"/>
      <c r="R419" s="2194"/>
      <c r="S419" s="2194"/>
      <c r="T419" s="2194"/>
      <c r="U419" s="2194"/>
      <c r="V419" s="2194"/>
      <c r="W419" s="2194"/>
      <c r="X419" s="2194">
        <v>0</v>
      </c>
      <c r="Y419" s="2194"/>
      <c r="Z419" s="2194"/>
      <c r="AA419" s="2194"/>
      <c r="AB419" s="2194"/>
      <c r="AC419" s="2194"/>
      <c r="AD419" s="2194"/>
      <c r="AE419" s="2194"/>
      <c r="AF419" s="2194"/>
      <c r="AG419" s="2194"/>
      <c r="AH419" s="2194"/>
      <c r="AI419" s="2194"/>
      <c r="AJ419" s="2194">
        <v>0</v>
      </c>
      <c r="AK419" s="2194"/>
      <c r="AL419" s="2194"/>
      <c r="AM419" s="2194"/>
      <c r="AN419" s="2194"/>
      <c r="AO419" s="2194"/>
      <c r="AP419" s="2194"/>
      <c r="AQ419" s="2194"/>
      <c r="AR419" s="2194"/>
      <c r="AS419" s="2194"/>
      <c r="AT419" s="2194"/>
      <c r="AU419" s="2194"/>
      <c r="AV419" s="2194"/>
      <c r="AW419" s="2194"/>
      <c r="AX419" s="2194">
        <v>0</v>
      </c>
      <c r="AY419" s="2194"/>
      <c r="AZ419" s="2194"/>
      <c r="BA419" s="2194"/>
      <c r="BB419" s="2194"/>
      <c r="BC419" s="2194"/>
      <c r="BD419" s="2194"/>
      <c r="BE419" s="2194"/>
    </row>
    <row r="420" spans="1:57" ht="18" customHeight="1">
      <c r="A420" s="2193" t="s">
        <v>1249</v>
      </c>
      <c r="B420" s="2193"/>
      <c r="C420" s="2193"/>
      <c r="D420" s="2193"/>
      <c r="E420" s="2193"/>
      <c r="F420" s="2193"/>
      <c r="G420" s="2193"/>
      <c r="H420" s="2193"/>
      <c r="I420" s="2193"/>
      <c r="J420" s="2194">
        <v>0</v>
      </c>
      <c r="K420" s="2194"/>
      <c r="L420" s="2194"/>
      <c r="M420" s="2194"/>
      <c r="N420" s="2194"/>
      <c r="O420" s="2194"/>
      <c r="P420" s="2194"/>
      <c r="Q420" s="2194"/>
      <c r="R420" s="2194"/>
      <c r="S420" s="2194"/>
      <c r="T420" s="2194"/>
      <c r="U420" s="2194"/>
      <c r="V420" s="2194"/>
      <c r="W420" s="2194"/>
      <c r="X420" s="2194">
        <v>0</v>
      </c>
      <c r="Y420" s="2194"/>
      <c r="Z420" s="2194"/>
      <c r="AA420" s="2194"/>
      <c r="AB420" s="2194"/>
      <c r="AC420" s="2194"/>
      <c r="AD420" s="2194"/>
      <c r="AE420" s="2194"/>
      <c r="AF420" s="2194"/>
      <c r="AG420" s="2194"/>
      <c r="AH420" s="2194"/>
      <c r="AI420" s="2194"/>
      <c r="AJ420" s="2194">
        <v>0</v>
      </c>
      <c r="AK420" s="2194"/>
      <c r="AL420" s="2194"/>
      <c r="AM420" s="2194"/>
      <c r="AN420" s="2194"/>
      <c r="AO420" s="2194"/>
      <c r="AP420" s="2194"/>
      <c r="AQ420" s="2194"/>
      <c r="AR420" s="2194"/>
      <c r="AS420" s="2194"/>
      <c r="AT420" s="2194"/>
      <c r="AU420" s="2194"/>
      <c r="AV420" s="2194"/>
      <c r="AW420" s="2194"/>
      <c r="AX420" s="2194">
        <v>0</v>
      </c>
      <c r="AY420" s="2194"/>
      <c r="AZ420" s="2194"/>
      <c r="BA420" s="2194"/>
      <c r="BB420" s="2194"/>
      <c r="BC420" s="2194"/>
      <c r="BD420" s="2194"/>
      <c r="BE420" s="2194"/>
    </row>
    <row r="421" spans="1:57" ht="18" customHeight="1">
      <c r="A421" s="2193" t="s">
        <v>1250</v>
      </c>
      <c r="B421" s="2193"/>
      <c r="C421" s="2193"/>
      <c r="D421" s="2193"/>
      <c r="E421" s="2193"/>
      <c r="F421" s="2193"/>
      <c r="G421" s="2193"/>
      <c r="H421" s="2193"/>
      <c r="I421" s="2193"/>
      <c r="J421" s="2194">
        <v>0</v>
      </c>
      <c r="K421" s="2194"/>
      <c r="L421" s="2194"/>
      <c r="M421" s="2194"/>
      <c r="N421" s="2194"/>
      <c r="O421" s="2194"/>
      <c r="P421" s="2194"/>
      <c r="Q421" s="2194"/>
      <c r="R421" s="2194"/>
      <c r="S421" s="2194"/>
      <c r="T421" s="2194"/>
      <c r="U421" s="2194"/>
      <c r="V421" s="2194"/>
      <c r="W421" s="2194"/>
      <c r="X421" s="2194">
        <v>0</v>
      </c>
      <c r="Y421" s="2194"/>
      <c r="Z421" s="2194"/>
      <c r="AA421" s="2194"/>
      <c r="AB421" s="2194"/>
      <c r="AC421" s="2194"/>
      <c r="AD421" s="2194"/>
      <c r="AE421" s="2194"/>
      <c r="AF421" s="2194"/>
      <c r="AG421" s="2194"/>
      <c r="AH421" s="2194"/>
      <c r="AI421" s="2194"/>
      <c r="AJ421" s="2194">
        <v>0</v>
      </c>
      <c r="AK421" s="2194"/>
      <c r="AL421" s="2194"/>
      <c r="AM421" s="2194"/>
      <c r="AN421" s="2194"/>
      <c r="AO421" s="2194"/>
      <c r="AP421" s="2194"/>
      <c r="AQ421" s="2194"/>
      <c r="AR421" s="2194"/>
      <c r="AS421" s="2194"/>
      <c r="AT421" s="2194"/>
      <c r="AU421" s="2194"/>
      <c r="AV421" s="2194"/>
      <c r="AW421" s="2194"/>
      <c r="AX421" s="2194">
        <v>0</v>
      </c>
      <c r="AY421" s="2194"/>
      <c r="AZ421" s="2194"/>
      <c r="BA421" s="2194"/>
      <c r="BB421" s="2194"/>
      <c r="BC421" s="2194"/>
      <c r="BD421" s="2194"/>
      <c r="BE421" s="2194"/>
    </row>
    <row r="422" spans="1:57" ht="18" customHeight="1">
      <c r="A422" s="2193" t="s">
        <v>1251</v>
      </c>
      <c r="B422" s="2193"/>
      <c r="C422" s="2193"/>
      <c r="D422" s="2193"/>
      <c r="E422" s="2193"/>
      <c r="F422" s="2193"/>
      <c r="G422" s="2193"/>
      <c r="H422" s="2193"/>
      <c r="I422" s="2193"/>
      <c r="J422" s="2194">
        <v>0</v>
      </c>
      <c r="K422" s="2194"/>
      <c r="L422" s="2194"/>
      <c r="M422" s="2194"/>
      <c r="N422" s="2194"/>
      <c r="O422" s="2194"/>
      <c r="P422" s="2194"/>
      <c r="Q422" s="2194"/>
      <c r="R422" s="2194"/>
      <c r="S422" s="2194"/>
      <c r="T422" s="2194"/>
      <c r="U422" s="2194"/>
      <c r="V422" s="2194"/>
      <c r="W422" s="2194"/>
      <c r="X422" s="2194">
        <v>0</v>
      </c>
      <c r="Y422" s="2194"/>
      <c r="Z422" s="2194"/>
      <c r="AA422" s="2194"/>
      <c r="AB422" s="2194"/>
      <c r="AC422" s="2194"/>
      <c r="AD422" s="2194"/>
      <c r="AE422" s="2194"/>
      <c r="AF422" s="2194"/>
      <c r="AG422" s="2194"/>
      <c r="AH422" s="2194"/>
      <c r="AI422" s="2194"/>
      <c r="AJ422" s="2194">
        <v>0</v>
      </c>
      <c r="AK422" s="2194"/>
      <c r="AL422" s="2194"/>
      <c r="AM422" s="2194"/>
      <c r="AN422" s="2194"/>
      <c r="AO422" s="2194"/>
      <c r="AP422" s="2194"/>
      <c r="AQ422" s="2194"/>
      <c r="AR422" s="2194"/>
      <c r="AS422" s="2194"/>
      <c r="AT422" s="2194"/>
      <c r="AU422" s="2194"/>
      <c r="AV422" s="2194"/>
      <c r="AW422" s="2194"/>
      <c r="AX422" s="2194">
        <v>0</v>
      </c>
      <c r="AY422" s="2194"/>
      <c r="AZ422" s="2194"/>
      <c r="BA422" s="2194"/>
      <c r="BB422" s="2194"/>
      <c r="BC422" s="2194"/>
      <c r="BD422" s="2194"/>
      <c r="BE422" s="2194"/>
    </row>
    <row r="423" spans="1:57" ht="18" customHeight="1">
      <c r="A423" s="2195" t="s">
        <v>1252</v>
      </c>
      <c r="B423" s="2195"/>
      <c r="C423" s="2195"/>
      <c r="D423" s="2195"/>
      <c r="E423" s="2195"/>
      <c r="F423" s="2195"/>
      <c r="G423" s="2195"/>
      <c r="H423" s="2195"/>
      <c r="I423" s="2195"/>
      <c r="J423" s="2196">
        <v>0</v>
      </c>
      <c r="K423" s="2196"/>
      <c r="L423" s="2196"/>
      <c r="M423" s="2196"/>
      <c r="N423" s="2196"/>
      <c r="O423" s="2196"/>
      <c r="P423" s="2196"/>
      <c r="Q423" s="2196"/>
      <c r="R423" s="2196"/>
      <c r="S423" s="2196"/>
      <c r="T423" s="2196"/>
      <c r="U423" s="2196"/>
      <c r="V423" s="2196"/>
      <c r="W423" s="2196"/>
      <c r="X423" s="2196">
        <v>0</v>
      </c>
      <c r="Y423" s="2196"/>
      <c r="Z423" s="2196"/>
      <c r="AA423" s="2196"/>
      <c r="AB423" s="2196"/>
      <c r="AC423" s="2196"/>
      <c r="AD423" s="2196"/>
      <c r="AE423" s="2196"/>
      <c r="AF423" s="2196"/>
      <c r="AG423" s="2196"/>
      <c r="AH423" s="2196"/>
      <c r="AI423" s="2196"/>
      <c r="AJ423" s="2196">
        <v>0</v>
      </c>
      <c r="AK423" s="2196"/>
      <c r="AL423" s="2196"/>
      <c r="AM423" s="2196"/>
      <c r="AN423" s="2196"/>
      <c r="AO423" s="2196"/>
      <c r="AP423" s="2196"/>
      <c r="AQ423" s="2196"/>
      <c r="AR423" s="2196"/>
      <c r="AS423" s="2196"/>
      <c r="AT423" s="2196"/>
      <c r="AU423" s="2196"/>
      <c r="AV423" s="2196"/>
      <c r="AW423" s="2196"/>
      <c r="AX423" s="2196">
        <v>0</v>
      </c>
      <c r="AY423" s="2196"/>
      <c r="AZ423" s="2196"/>
      <c r="BA423" s="2196"/>
      <c r="BB423" s="2196"/>
      <c r="BC423" s="2196"/>
      <c r="BD423" s="2196"/>
      <c r="BE423" s="2196"/>
    </row>
    <row r="424" spans="1:57" ht="18" customHeight="1">
      <c r="A424" s="2202" t="s">
        <v>124</v>
      </c>
      <c r="B424" s="2202"/>
      <c r="C424" s="2202"/>
      <c r="D424" s="2202"/>
      <c r="E424" s="2202"/>
      <c r="F424" s="2202"/>
      <c r="G424" s="2202"/>
      <c r="H424" s="2202"/>
      <c r="I424" s="2202"/>
      <c r="J424" s="2200">
        <v>0</v>
      </c>
      <c r="K424" s="2200"/>
      <c r="L424" s="2200"/>
      <c r="M424" s="2200"/>
      <c r="N424" s="2200"/>
      <c r="O424" s="2200"/>
      <c r="P424" s="2200"/>
      <c r="Q424" s="2200"/>
      <c r="R424" s="2200"/>
      <c r="S424" s="2200"/>
      <c r="T424" s="2200"/>
      <c r="U424" s="2200"/>
      <c r="V424" s="2200"/>
      <c r="W424" s="2200"/>
      <c r="X424" s="2200">
        <v>0</v>
      </c>
      <c r="Y424" s="2200"/>
      <c r="Z424" s="2200"/>
      <c r="AA424" s="2200"/>
      <c r="AB424" s="2200"/>
      <c r="AC424" s="2200"/>
      <c r="AD424" s="2200"/>
      <c r="AE424" s="2200"/>
      <c r="AF424" s="2200"/>
      <c r="AG424" s="2200"/>
      <c r="AH424" s="2200"/>
      <c r="AI424" s="2200"/>
      <c r="AJ424" s="2200">
        <v>0</v>
      </c>
      <c r="AK424" s="2200"/>
      <c r="AL424" s="2200"/>
      <c r="AM424" s="2200"/>
      <c r="AN424" s="2200"/>
      <c r="AO424" s="2200"/>
      <c r="AP424" s="2200"/>
      <c r="AQ424" s="2200"/>
      <c r="AR424" s="2200"/>
      <c r="AS424" s="2200"/>
      <c r="AT424" s="2200"/>
      <c r="AU424" s="2200"/>
      <c r="AV424" s="2200"/>
      <c r="AW424" s="2200"/>
      <c r="AX424" s="2200">
        <v>0</v>
      </c>
      <c r="AY424" s="2200"/>
      <c r="AZ424" s="2200"/>
      <c r="BA424" s="2200"/>
      <c r="BB424" s="2200"/>
      <c r="BC424" s="2200"/>
      <c r="BD424" s="2200"/>
      <c r="BE424" s="2200"/>
    </row>
    <row r="425" spans="1:57" ht="18" customHeight="1">
      <c r="A425" s="314"/>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314"/>
      <c r="AE425" s="314"/>
      <c r="AF425" s="314"/>
      <c r="AG425" s="314"/>
      <c r="AH425" s="314"/>
      <c r="AI425" s="314"/>
      <c r="AJ425" s="314"/>
      <c r="AK425" s="314"/>
      <c r="AL425" s="314"/>
      <c r="AM425" s="314"/>
      <c r="AN425" s="314"/>
      <c r="AO425" s="314"/>
      <c r="AP425" s="314"/>
      <c r="AQ425" s="314"/>
      <c r="AR425" s="314"/>
      <c r="AS425" s="314"/>
      <c r="AT425" s="314"/>
      <c r="AU425" s="314"/>
      <c r="AV425" s="314"/>
      <c r="AW425" s="314"/>
      <c r="AX425" s="314"/>
      <c r="AY425" s="314"/>
      <c r="AZ425" s="314"/>
      <c r="BA425" s="314"/>
      <c r="BB425" s="314"/>
      <c r="BC425" s="314"/>
      <c r="BD425" s="314"/>
      <c r="BE425" s="314"/>
    </row>
    <row r="426" spans="1:57" ht="18" customHeight="1">
      <c r="A426" s="2201" t="s">
        <v>1254</v>
      </c>
      <c r="B426" s="2201"/>
      <c r="C426" s="2201"/>
      <c r="D426" s="2201"/>
      <c r="E426" s="2201"/>
      <c r="F426" s="2201"/>
      <c r="G426" s="2201"/>
      <c r="H426" s="2201"/>
      <c r="I426" s="2201"/>
      <c r="J426" s="2201"/>
      <c r="K426" s="2201"/>
      <c r="L426" s="2201"/>
      <c r="M426" s="2201"/>
      <c r="N426" s="2201"/>
      <c r="O426" s="2201"/>
      <c r="P426" s="2201"/>
      <c r="Q426" s="2201"/>
      <c r="R426" s="2201"/>
      <c r="S426" s="2201"/>
      <c r="T426" s="2201"/>
      <c r="U426" s="2201"/>
      <c r="V426" s="2201"/>
      <c r="W426" s="2201"/>
      <c r="X426" s="2201"/>
      <c r="Y426" s="2201"/>
      <c r="Z426" s="2201"/>
      <c r="AA426" s="2201"/>
      <c r="AB426" s="2201"/>
      <c r="AC426" s="2201"/>
      <c r="AD426" s="2201"/>
      <c r="AE426" s="2201"/>
      <c r="AF426" s="2201"/>
      <c r="AG426" s="2201"/>
      <c r="AH426" s="2201"/>
      <c r="AI426" s="2201"/>
      <c r="AJ426" s="2201"/>
      <c r="AK426" s="2201"/>
      <c r="AL426" s="2201"/>
      <c r="AM426" s="2201"/>
      <c r="AN426" s="2201"/>
      <c r="AO426" s="2201"/>
      <c r="AP426" s="2201"/>
      <c r="AQ426" s="2201"/>
      <c r="AR426" s="2201"/>
      <c r="AS426" s="2201"/>
      <c r="AT426" s="2201"/>
      <c r="AU426" s="2201"/>
      <c r="AV426" s="2201"/>
      <c r="AW426" s="2201"/>
      <c r="AX426" s="2201"/>
      <c r="AY426" s="2201"/>
      <c r="AZ426" s="2201"/>
      <c r="BA426" s="2201"/>
      <c r="BB426" s="2201"/>
      <c r="BC426" s="2201"/>
      <c r="BD426" s="2201"/>
      <c r="BE426" s="2201"/>
    </row>
    <row r="427" spans="1:57" ht="18" customHeight="1">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13"/>
      <c r="W427" s="313"/>
      <c r="X427" s="313"/>
      <c r="Y427" s="313"/>
      <c r="Z427" s="313"/>
      <c r="AA427" s="313"/>
      <c r="AB427" s="313"/>
      <c r="AC427" s="313"/>
      <c r="AD427" s="313"/>
      <c r="AE427" s="313"/>
      <c r="AF427" s="313"/>
      <c r="AG427" s="313"/>
      <c r="AH427" s="313"/>
      <c r="AI427" s="313"/>
      <c r="AJ427" s="313"/>
      <c r="AK427" s="313"/>
      <c r="AL427" s="313"/>
      <c r="AM427" s="313"/>
      <c r="AN427" s="313"/>
      <c r="AO427" s="313"/>
      <c r="AP427" s="313"/>
      <c r="AQ427" s="313"/>
      <c r="AR427" s="313"/>
      <c r="AS427" s="313"/>
      <c r="AT427" s="313"/>
      <c r="AU427" s="313"/>
      <c r="AV427" s="313"/>
      <c r="AW427" s="313"/>
      <c r="AX427" s="313"/>
      <c r="AY427" s="313"/>
      <c r="AZ427" s="313"/>
      <c r="BA427" s="313"/>
      <c r="BB427" s="313"/>
      <c r="BC427" s="313"/>
      <c r="BD427" s="313"/>
      <c r="BE427" s="313"/>
    </row>
    <row r="428" spans="1:57" ht="18" customHeight="1">
      <c r="A428" s="2197" t="s">
        <v>384</v>
      </c>
      <c r="B428" s="2197"/>
      <c r="C428" s="2197"/>
      <c r="D428" s="2197"/>
      <c r="E428" s="2197"/>
      <c r="F428" s="2197"/>
      <c r="G428" s="2197"/>
      <c r="H428" s="2197"/>
      <c r="I428" s="2197"/>
      <c r="J428" s="2197"/>
      <c r="K428" s="2197"/>
      <c r="L428" s="2197"/>
      <c r="M428" s="2197"/>
      <c r="N428" s="2197"/>
      <c r="O428" s="2197"/>
      <c r="P428" s="2197"/>
      <c r="Q428" s="2197"/>
      <c r="R428" s="2197"/>
      <c r="S428" s="2197"/>
      <c r="T428" s="2197"/>
      <c r="U428" s="2197"/>
      <c r="V428" s="2197"/>
      <c r="W428" s="2197"/>
      <c r="X428" s="2197"/>
      <c r="Y428" s="2197"/>
      <c r="Z428" s="2197"/>
      <c r="AA428" s="2197"/>
      <c r="AB428" s="2197"/>
      <c r="AC428" s="2197"/>
      <c r="AD428" s="2197"/>
      <c r="AE428" s="2197"/>
      <c r="AF428" s="2197"/>
      <c r="AG428" s="2197" t="s">
        <v>507</v>
      </c>
      <c r="AH428" s="2197"/>
      <c r="AI428" s="2197"/>
      <c r="AJ428" s="2197"/>
      <c r="AK428" s="2197"/>
      <c r="AL428" s="2197"/>
      <c r="AM428" s="2197"/>
      <c r="AN428" s="2197"/>
      <c r="AO428" s="2197"/>
      <c r="AP428" s="2197"/>
      <c r="AQ428" s="2197"/>
      <c r="AR428" s="2197"/>
      <c r="AS428" s="2197"/>
      <c r="AT428" s="2197"/>
      <c r="AU428" s="2197"/>
      <c r="AV428" s="2197" t="s">
        <v>508</v>
      </c>
      <c r="AW428" s="2197"/>
      <c r="AX428" s="2197"/>
      <c r="AY428" s="2197"/>
      <c r="AZ428" s="2197"/>
      <c r="BA428" s="2197"/>
      <c r="BB428" s="2197"/>
      <c r="BC428" s="2197"/>
      <c r="BD428" s="2197"/>
      <c r="BE428" s="2197"/>
    </row>
    <row r="429" spans="1:57" ht="18" customHeight="1">
      <c r="A429" s="2193" t="s">
        <v>1108</v>
      </c>
      <c r="B429" s="2193"/>
      <c r="C429" s="2193"/>
      <c r="D429" s="2193"/>
      <c r="E429" s="2193"/>
      <c r="F429" s="2193"/>
      <c r="G429" s="2193"/>
      <c r="H429" s="2193"/>
      <c r="I429" s="2193"/>
      <c r="J429" s="2193"/>
      <c r="K429" s="2193"/>
      <c r="L429" s="2193"/>
      <c r="M429" s="2193"/>
      <c r="N429" s="2193"/>
      <c r="O429" s="2193"/>
      <c r="P429" s="2193"/>
      <c r="Q429" s="2193"/>
      <c r="R429" s="2193"/>
      <c r="S429" s="2193"/>
      <c r="T429" s="2193"/>
      <c r="U429" s="2193"/>
      <c r="V429" s="2193"/>
      <c r="W429" s="2193"/>
      <c r="X429" s="2193"/>
      <c r="Y429" s="2193"/>
      <c r="Z429" s="2193"/>
      <c r="AA429" s="2193"/>
      <c r="AB429" s="2193"/>
      <c r="AC429" s="2193"/>
      <c r="AD429" s="2193"/>
      <c r="AE429" s="2193"/>
      <c r="AF429" s="2193"/>
      <c r="AG429" s="2194">
        <v>0</v>
      </c>
      <c r="AH429" s="2194"/>
      <c r="AI429" s="2194"/>
      <c r="AJ429" s="2194"/>
      <c r="AK429" s="2194"/>
      <c r="AL429" s="2194"/>
      <c r="AM429" s="2194"/>
      <c r="AN429" s="2194"/>
      <c r="AO429" s="2194"/>
      <c r="AP429" s="2194"/>
      <c r="AQ429" s="2194"/>
      <c r="AR429" s="2194"/>
      <c r="AS429" s="2194"/>
      <c r="AT429" s="2194"/>
      <c r="AU429" s="2194"/>
      <c r="AV429" s="2194">
        <v>0</v>
      </c>
      <c r="AW429" s="2194"/>
      <c r="AX429" s="2194"/>
      <c r="AY429" s="2194"/>
      <c r="AZ429" s="2194"/>
      <c r="BA429" s="2194"/>
      <c r="BB429" s="2194"/>
      <c r="BC429" s="2194"/>
      <c r="BD429" s="2194"/>
      <c r="BE429" s="2194"/>
    </row>
    <row r="430" spans="1:57" ht="18" customHeight="1">
      <c r="A430" s="2193" t="s">
        <v>1255</v>
      </c>
      <c r="B430" s="2193"/>
      <c r="C430" s="2193"/>
      <c r="D430" s="2193"/>
      <c r="E430" s="2193"/>
      <c r="F430" s="2193"/>
      <c r="G430" s="2193"/>
      <c r="H430" s="2193"/>
      <c r="I430" s="2193"/>
      <c r="J430" s="2193"/>
      <c r="K430" s="2193"/>
      <c r="L430" s="2193"/>
      <c r="M430" s="2193"/>
      <c r="N430" s="2193"/>
      <c r="O430" s="2193"/>
      <c r="P430" s="2193"/>
      <c r="Q430" s="2193"/>
      <c r="R430" s="2193"/>
      <c r="S430" s="2193"/>
      <c r="T430" s="2193"/>
      <c r="U430" s="2193"/>
      <c r="V430" s="2193"/>
      <c r="W430" s="2193"/>
      <c r="X430" s="2193"/>
      <c r="Y430" s="2193"/>
      <c r="Z430" s="2193"/>
      <c r="AA430" s="2193"/>
      <c r="AB430" s="2193"/>
      <c r="AC430" s="2193"/>
      <c r="AD430" s="2193"/>
      <c r="AE430" s="2193"/>
      <c r="AF430" s="2193"/>
      <c r="AG430" s="2194">
        <v>0</v>
      </c>
      <c r="AH430" s="2194"/>
      <c r="AI430" s="2194"/>
      <c r="AJ430" s="2194"/>
      <c r="AK430" s="2194"/>
      <c r="AL430" s="2194"/>
      <c r="AM430" s="2194"/>
      <c r="AN430" s="2194"/>
      <c r="AO430" s="2194"/>
      <c r="AP430" s="2194"/>
      <c r="AQ430" s="2194"/>
      <c r="AR430" s="2194"/>
      <c r="AS430" s="2194"/>
      <c r="AT430" s="2194"/>
      <c r="AU430" s="2194"/>
      <c r="AV430" s="2194">
        <v>0</v>
      </c>
      <c r="AW430" s="2194"/>
      <c r="AX430" s="2194"/>
      <c r="AY430" s="2194"/>
      <c r="AZ430" s="2194"/>
      <c r="BA430" s="2194"/>
      <c r="BB430" s="2194"/>
      <c r="BC430" s="2194"/>
      <c r="BD430" s="2194"/>
      <c r="BE430" s="2194"/>
    </row>
    <row r="431" spans="1:57" ht="18" customHeight="1">
      <c r="A431" s="2193" t="s">
        <v>1256</v>
      </c>
      <c r="B431" s="2193"/>
      <c r="C431" s="2193"/>
      <c r="D431" s="2193"/>
      <c r="E431" s="2193"/>
      <c r="F431" s="2193"/>
      <c r="G431" s="2193"/>
      <c r="H431" s="2193"/>
      <c r="I431" s="2193"/>
      <c r="J431" s="2193"/>
      <c r="K431" s="2193"/>
      <c r="L431" s="2193"/>
      <c r="M431" s="2193"/>
      <c r="N431" s="2193"/>
      <c r="O431" s="2193"/>
      <c r="P431" s="2193"/>
      <c r="Q431" s="2193"/>
      <c r="R431" s="2193"/>
      <c r="S431" s="2193"/>
      <c r="T431" s="2193"/>
      <c r="U431" s="2193"/>
      <c r="V431" s="2193"/>
      <c r="W431" s="2193"/>
      <c r="X431" s="2193"/>
      <c r="Y431" s="2193"/>
      <c r="Z431" s="2193"/>
      <c r="AA431" s="2193"/>
      <c r="AB431" s="2193"/>
      <c r="AC431" s="2193"/>
      <c r="AD431" s="2193"/>
      <c r="AE431" s="2193"/>
      <c r="AF431" s="2193"/>
      <c r="AG431" s="2194">
        <v>0</v>
      </c>
      <c r="AH431" s="2194"/>
      <c r="AI431" s="2194"/>
      <c r="AJ431" s="2194"/>
      <c r="AK431" s="2194"/>
      <c r="AL431" s="2194"/>
      <c r="AM431" s="2194"/>
      <c r="AN431" s="2194"/>
      <c r="AO431" s="2194"/>
      <c r="AP431" s="2194"/>
      <c r="AQ431" s="2194"/>
      <c r="AR431" s="2194"/>
      <c r="AS431" s="2194"/>
      <c r="AT431" s="2194"/>
      <c r="AU431" s="2194"/>
      <c r="AV431" s="2194">
        <v>0</v>
      </c>
      <c r="AW431" s="2194"/>
      <c r="AX431" s="2194"/>
      <c r="AY431" s="2194"/>
      <c r="AZ431" s="2194"/>
      <c r="BA431" s="2194"/>
      <c r="BB431" s="2194"/>
      <c r="BC431" s="2194"/>
      <c r="BD431" s="2194"/>
      <c r="BE431" s="2194"/>
    </row>
    <row r="432" spans="1:57" ht="18" customHeight="1">
      <c r="A432" s="2193" t="s">
        <v>1257</v>
      </c>
      <c r="B432" s="2193"/>
      <c r="C432" s="2193"/>
      <c r="D432" s="2193"/>
      <c r="E432" s="2193"/>
      <c r="F432" s="2193"/>
      <c r="G432" s="2193"/>
      <c r="H432" s="2193"/>
      <c r="I432" s="2193"/>
      <c r="J432" s="2193"/>
      <c r="K432" s="2193"/>
      <c r="L432" s="2193"/>
      <c r="M432" s="2193"/>
      <c r="N432" s="2193"/>
      <c r="O432" s="2193"/>
      <c r="P432" s="2193"/>
      <c r="Q432" s="2193"/>
      <c r="R432" s="2193"/>
      <c r="S432" s="2193"/>
      <c r="T432" s="2193"/>
      <c r="U432" s="2193"/>
      <c r="V432" s="2193"/>
      <c r="W432" s="2193"/>
      <c r="X432" s="2193"/>
      <c r="Y432" s="2193"/>
      <c r="Z432" s="2193"/>
      <c r="AA432" s="2193"/>
      <c r="AB432" s="2193"/>
      <c r="AC432" s="2193"/>
      <c r="AD432" s="2193"/>
      <c r="AE432" s="2193"/>
      <c r="AF432" s="2193"/>
      <c r="AG432" s="2194">
        <v>0</v>
      </c>
      <c r="AH432" s="2194"/>
      <c r="AI432" s="2194"/>
      <c r="AJ432" s="2194"/>
      <c r="AK432" s="2194"/>
      <c r="AL432" s="2194"/>
      <c r="AM432" s="2194"/>
      <c r="AN432" s="2194"/>
      <c r="AO432" s="2194"/>
      <c r="AP432" s="2194"/>
      <c r="AQ432" s="2194"/>
      <c r="AR432" s="2194"/>
      <c r="AS432" s="2194"/>
      <c r="AT432" s="2194"/>
      <c r="AU432" s="2194"/>
      <c r="AV432" s="2194">
        <v>0</v>
      </c>
      <c r="AW432" s="2194"/>
      <c r="AX432" s="2194"/>
      <c r="AY432" s="2194"/>
      <c r="AZ432" s="2194"/>
      <c r="BA432" s="2194"/>
      <c r="BB432" s="2194"/>
      <c r="BC432" s="2194"/>
      <c r="BD432" s="2194"/>
      <c r="BE432" s="2194"/>
    </row>
    <row r="433" spans="1:57" ht="18" customHeight="1">
      <c r="A433" s="2193" t="s">
        <v>1258</v>
      </c>
      <c r="B433" s="2193"/>
      <c r="C433" s="2193"/>
      <c r="D433" s="2193"/>
      <c r="E433" s="2193"/>
      <c r="F433" s="2193"/>
      <c r="G433" s="2193"/>
      <c r="H433" s="2193"/>
      <c r="I433" s="2193"/>
      <c r="J433" s="2193"/>
      <c r="K433" s="2193"/>
      <c r="L433" s="2193"/>
      <c r="M433" s="2193"/>
      <c r="N433" s="2193"/>
      <c r="O433" s="2193"/>
      <c r="P433" s="2193"/>
      <c r="Q433" s="2193"/>
      <c r="R433" s="2193"/>
      <c r="S433" s="2193"/>
      <c r="T433" s="2193"/>
      <c r="U433" s="2193"/>
      <c r="V433" s="2193"/>
      <c r="W433" s="2193"/>
      <c r="X433" s="2193"/>
      <c r="Y433" s="2193"/>
      <c r="Z433" s="2193"/>
      <c r="AA433" s="2193"/>
      <c r="AB433" s="2193"/>
      <c r="AC433" s="2193"/>
      <c r="AD433" s="2193"/>
      <c r="AE433" s="2193"/>
      <c r="AF433" s="2193"/>
      <c r="AG433" s="2194">
        <v>0</v>
      </c>
      <c r="AH433" s="2194"/>
      <c r="AI433" s="2194"/>
      <c r="AJ433" s="2194"/>
      <c r="AK433" s="2194"/>
      <c r="AL433" s="2194"/>
      <c r="AM433" s="2194"/>
      <c r="AN433" s="2194"/>
      <c r="AO433" s="2194"/>
      <c r="AP433" s="2194"/>
      <c r="AQ433" s="2194"/>
      <c r="AR433" s="2194"/>
      <c r="AS433" s="2194"/>
      <c r="AT433" s="2194"/>
      <c r="AU433" s="2194"/>
      <c r="AV433" s="2194">
        <v>0</v>
      </c>
      <c r="AW433" s="2194"/>
      <c r="AX433" s="2194"/>
      <c r="AY433" s="2194"/>
      <c r="AZ433" s="2194"/>
      <c r="BA433" s="2194"/>
      <c r="BB433" s="2194"/>
      <c r="BC433" s="2194"/>
      <c r="BD433" s="2194"/>
      <c r="BE433" s="2194"/>
    </row>
    <row r="434" spans="1:57" ht="18" customHeight="1">
      <c r="A434" s="2193" t="s">
        <v>1116</v>
      </c>
      <c r="B434" s="2193"/>
      <c r="C434" s="2193"/>
      <c r="D434" s="2193"/>
      <c r="E434" s="2193"/>
      <c r="F434" s="2193"/>
      <c r="G434" s="2193"/>
      <c r="H434" s="2193"/>
      <c r="I434" s="2193"/>
      <c r="J434" s="2193"/>
      <c r="K434" s="2193"/>
      <c r="L434" s="2193"/>
      <c r="M434" s="2193"/>
      <c r="N434" s="2193"/>
      <c r="O434" s="2193"/>
      <c r="P434" s="2193"/>
      <c r="Q434" s="2193"/>
      <c r="R434" s="2193"/>
      <c r="S434" s="2193"/>
      <c r="T434" s="2193"/>
      <c r="U434" s="2193"/>
      <c r="V434" s="2193"/>
      <c r="W434" s="2193"/>
      <c r="X434" s="2193"/>
      <c r="Y434" s="2193"/>
      <c r="Z434" s="2193"/>
      <c r="AA434" s="2193"/>
      <c r="AB434" s="2193"/>
      <c r="AC434" s="2193"/>
      <c r="AD434" s="2193"/>
      <c r="AE434" s="2193"/>
      <c r="AF434" s="2193"/>
      <c r="AG434" s="2194">
        <v>0</v>
      </c>
      <c r="AH434" s="2194"/>
      <c r="AI434" s="2194"/>
      <c r="AJ434" s="2194"/>
      <c r="AK434" s="2194"/>
      <c r="AL434" s="2194"/>
      <c r="AM434" s="2194"/>
      <c r="AN434" s="2194"/>
      <c r="AO434" s="2194"/>
      <c r="AP434" s="2194"/>
      <c r="AQ434" s="2194"/>
      <c r="AR434" s="2194"/>
      <c r="AS434" s="2194"/>
      <c r="AT434" s="2194"/>
      <c r="AU434" s="2194"/>
      <c r="AV434" s="2194">
        <v>0</v>
      </c>
      <c r="AW434" s="2194"/>
      <c r="AX434" s="2194"/>
      <c r="AY434" s="2194"/>
      <c r="AZ434" s="2194"/>
      <c r="BA434" s="2194"/>
      <c r="BB434" s="2194"/>
      <c r="BC434" s="2194"/>
      <c r="BD434" s="2194"/>
      <c r="BE434" s="2194"/>
    </row>
    <row r="435" spans="1:57" ht="18" customHeight="1">
      <c r="A435" s="2193" t="s">
        <v>1259</v>
      </c>
      <c r="B435" s="2193"/>
      <c r="C435" s="2193"/>
      <c r="D435" s="2193"/>
      <c r="E435" s="2193"/>
      <c r="F435" s="2193"/>
      <c r="G435" s="2193"/>
      <c r="H435" s="2193"/>
      <c r="I435" s="2193"/>
      <c r="J435" s="2193"/>
      <c r="K435" s="2193"/>
      <c r="L435" s="2193"/>
      <c r="M435" s="2193"/>
      <c r="N435" s="2193"/>
      <c r="O435" s="2193"/>
      <c r="P435" s="2193"/>
      <c r="Q435" s="2193"/>
      <c r="R435" s="2193"/>
      <c r="S435" s="2193"/>
      <c r="T435" s="2193"/>
      <c r="U435" s="2193"/>
      <c r="V435" s="2193"/>
      <c r="W435" s="2193"/>
      <c r="X435" s="2193"/>
      <c r="Y435" s="2193"/>
      <c r="Z435" s="2193"/>
      <c r="AA435" s="2193"/>
      <c r="AB435" s="2193"/>
      <c r="AC435" s="2193"/>
      <c r="AD435" s="2193"/>
      <c r="AE435" s="2193"/>
      <c r="AF435" s="2193"/>
      <c r="AG435" s="2194">
        <v>0</v>
      </c>
      <c r="AH435" s="2194"/>
      <c r="AI435" s="2194"/>
      <c r="AJ435" s="2194"/>
      <c r="AK435" s="2194"/>
      <c r="AL435" s="2194"/>
      <c r="AM435" s="2194"/>
      <c r="AN435" s="2194"/>
      <c r="AO435" s="2194"/>
      <c r="AP435" s="2194"/>
      <c r="AQ435" s="2194"/>
      <c r="AR435" s="2194"/>
      <c r="AS435" s="2194"/>
      <c r="AT435" s="2194"/>
      <c r="AU435" s="2194"/>
      <c r="AV435" s="2194">
        <v>0</v>
      </c>
      <c r="AW435" s="2194"/>
      <c r="AX435" s="2194"/>
      <c r="AY435" s="2194"/>
      <c r="AZ435" s="2194"/>
      <c r="BA435" s="2194"/>
      <c r="BB435" s="2194"/>
      <c r="BC435" s="2194"/>
      <c r="BD435" s="2194"/>
      <c r="BE435" s="2194"/>
    </row>
    <row r="436" spans="1:57" ht="18" customHeight="1">
      <c r="A436" s="2193" t="s">
        <v>1260</v>
      </c>
      <c r="B436" s="2193"/>
      <c r="C436" s="2193"/>
      <c r="D436" s="2193"/>
      <c r="E436" s="2193"/>
      <c r="F436" s="2193"/>
      <c r="G436" s="2193"/>
      <c r="H436" s="2193"/>
      <c r="I436" s="2193"/>
      <c r="J436" s="2193"/>
      <c r="K436" s="2193"/>
      <c r="L436" s="2193"/>
      <c r="M436" s="2193"/>
      <c r="N436" s="2193"/>
      <c r="O436" s="2193"/>
      <c r="P436" s="2193"/>
      <c r="Q436" s="2193"/>
      <c r="R436" s="2193"/>
      <c r="S436" s="2193"/>
      <c r="T436" s="2193"/>
      <c r="U436" s="2193"/>
      <c r="V436" s="2193"/>
      <c r="W436" s="2193"/>
      <c r="X436" s="2193"/>
      <c r="Y436" s="2193"/>
      <c r="Z436" s="2193"/>
      <c r="AA436" s="2193"/>
      <c r="AB436" s="2193"/>
      <c r="AC436" s="2193"/>
      <c r="AD436" s="2193"/>
      <c r="AE436" s="2193"/>
      <c r="AF436" s="2193"/>
      <c r="AG436" s="2194">
        <v>0</v>
      </c>
      <c r="AH436" s="2194"/>
      <c r="AI436" s="2194"/>
      <c r="AJ436" s="2194"/>
      <c r="AK436" s="2194"/>
      <c r="AL436" s="2194"/>
      <c r="AM436" s="2194"/>
      <c r="AN436" s="2194"/>
      <c r="AO436" s="2194"/>
      <c r="AP436" s="2194"/>
      <c r="AQ436" s="2194"/>
      <c r="AR436" s="2194"/>
      <c r="AS436" s="2194"/>
      <c r="AT436" s="2194"/>
      <c r="AU436" s="2194"/>
      <c r="AV436" s="2194">
        <v>0</v>
      </c>
      <c r="AW436" s="2194"/>
      <c r="AX436" s="2194"/>
      <c r="AY436" s="2194"/>
      <c r="AZ436" s="2194"/>
      <c r="BA436" s="2194"/>
      <c r="BB436" s="2194"/>
      <c r="BC436" s="2194"/>
      <c r="BD436" s="2194"/>
      <c r="BE436" s="2194"/>
    </row>
    <row r="437" spans="1:57" ht="18" customHeight="1">
      <c r="A437" s="2195" t="s">
        <v>1261</v>
      </c>
      <c r="B437" s="2195"/>
      <c r="C437" s="2195"/>
      <c r="D437" s="2195"/>
      <c r="E437" s="2195"/>
      <c r="F437" s="2195"/>
      <c r="G437" s="2195"/>
      <c r="H437" s="2195"/>
      <c r="I437" s="2195"/>
      <c r="J437" s="2195"/>
      <c r="K437" s="2195"/>
      <c r="L437" s="2195"/>
      <c r="M437" s="2195"/>
      <c r="N437" s="2195"/>
      <c r="O437" s="2195"/>
      <c r="P437" s="2195"/>
      <c r="Q437" s="2195"/>
      <c r="R437" s="2195"/>
      <c r="S437" s="2195"/>
      <c r="T437" s="2195"/>
      <c r="U437" s="2195"/>
      <c r="V437" s="2195"/>
      <c r="W437" s="2195"/>
      <c r="X437" s="2195"/>
      <c r="Y437" s="2195"/>
      <c r="Z437" s="2195"/>
      <c r="AA437" s="2195"/>
      <c r="AB437" s="2195"/>
      <c r="AC437" s="2195"/>
      <c r="AD437" s="2195"/>
      <c r="AE437" s="2195"/>
      <c r="AF437" s="2195"/>
      <c r="AG437" s="2196">
        <v>0</v>
      </c>
      <c r="AH437" s="2196"/>
      <c r="AI437" s="2196"/>
      <c r="AJ437" s="2196"/>
      <c r="AK437" s="2196"/>
      <c r="AL437" s="2196"/>
      <c r="AM437" s="2196"/>
      <c r="AN437" s="2196"/>
      <c r="AO437" s="2196"/>
      <c r="AP437" s="2196"/>
      <c r="AQ437" s="2196"/>
      <c r="AR437" s="2196"/>
      <c r="AS437" s="2196"/>
      <c r="AT437" s="2196"/>
      <c r="AU437" s="2196"/>
      <c r="AV437" s="2196">
        <v>0</v>
      </c>
      <c r="AW437" s="2196"/>
      <c r="AX437" s="2196"/>
      <c r="AY437" s="2196"/>
      <c r="AZ437" s="2196"/>
      <c r="BA437" s="2196"/>
      <c r="BB437" s="2196"/>
      <c r="BC437" s="2196"/>
      <c r="BD437" s="2196"/>
      <c r="BE437" s="2196"/>
    </row>
    <row r="438" spans="1:57" ht="18" customHeight="1">
      <c r="A438" s="2202" t="s">
        <v>124</v>
      </c>
      <c r="B438" s="2202"/>
      <c r="C438" s="2202"/>
      <c r="D438" s="2202"/>
      <c r="E438" s="2202"/>
      <c r="F438" s="2202"/>
      <c r="G438" s="2202"/>
      <c r="H438" s="2202"/>
      <c r="I438" s="2202"/>
      <c r="J438" s="2202"/>
      <c r="K438" s="2202"/>
      <c r="L438" s="2202"/>
      <c r="M438" s="2202"/>
      <c r="N438" s="2202"/>
      <c r="O438" s="2202"/>
      <c r="P438" s="2202"/>
      <c r="Q438" s="2202"/>
      <c r="R438" s="2202"/>
      <c r="S438" s="2202"/>
      <c r="T438" s="2202"/>
      <c r="U438" s="2202"/>
      <c r="V438" s="2202"/>
      <c r="W438" s="2202"/>
      <c r="X438" s="2202"/>
      <c r="Y438" s="2202"/>
      <c r="Z438" s="2202"/>
      <c r="AA438" s="2202"/>
      <c r="AB438" s="2202"/>
      <c r="AC438" s="2202"/>
      <c r="AD438" s="2202"/>
      <c r="AE438" s="2202"/>
      <c r="AF438" s="2202"/>
      <c r="AG438" s="2200">
        <v>0</v>
      </c>
      <c r="AH438" s="2200"/>
      <c r="AI438" s="2200"/>
      <c r="AJ438" s="2200"/>
      <c r="AK438" s="2200"/>
      <c r="AL438" s="2200"/>
      <c r="AM438" s="2200"/>
      <c r="AN438" s="2200"/>
      <c r="AO438" s="2200"/>
      <c r="AP438" s="2200"/>
      <c r="AQ438" s="2200"/>
      <c r="AR438" s="2200"/>
      <c r="AS438" s="2200"/>
      <c r="AT438" s="2200"/>
      <c r="AU438" s="2200"/>
      <c r="AV438" s="2200">
        <v>0</v>
      </c>
      <c r="AW438" s="2200"/>
      <c r="AX438" s="2200"/>
      <c r="AY438" s="2200"/>
      <c r="AZ438" s="2200"/>
      <c r="BA438" s="2200"/>
      <c r="BB438" s="2200"/>
      <c r="BC438" s="2200"/>
      <c r="BD438" s="2200"/>
      <c r="BE438" s="2200"/>
    </row>
    <row r="439" spans="1:57" ht="18" customHeight="1">
      <c r="A439" s="314"/>
      <c r="B439" s="314"/>
      <c r="C439" s="314"/>
      <c r="D439" s="314"/>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c r="AA439" s="314"/>
      <c r="AB439" s="314"/>
      <c r="AC439" s="314"/>
      <c r="AD439" s="314"/>
      <c r="AE439" s="314"/>
      <c r="AF439" s="314"/>
      <c r="AG439" s="314"/>
      <c r="AH439" s="314"/>
      <c r="AI439" s="314"/>
      <c r="AJ439" s="314"/>
      <c r="AK439" s="314"/>
      <c r="AL439" s="314"/>
      <c r="AM439" s="314"/>
      <c r="AN439" s="314"/>
      <c r="AO439" s="314"/>
      <c r="AP439" s="314"/>
      <c r="AQ439" s="314"/>
      <c r="AR439" s="314"/>
      <c r="AS439" s="314"/>
      <c r="AT439" s="314"/>
      <c r="AU439" s="314"/>
      <c r="AV439" s="314"/>
      <c r="AW439" s="314"/>
      <c r="AX439" s="314"/>
      <c r="AY439" s="314"/>
      <c r="AZ439" s="314"/>
      <c r="BA439" s="314"/>
      <c r="BB439" s="314"/>
      <c r="BC439" s="314"/>
      <c r="BD439" s="314"/>
      <c r="BE439" s="314"/>
    </row>
    <row r="440" spans="1:57" ht="18" customHeight="1">
      <c r="A440" s="2209" t="s">
        <v>1262</v>
      </c>
      <c r="B440" s="2209"/>
      <c r="C440" s="2209"/>
      <c r="D440" s="2209"/>
      <c r="E440" s="2209"/>
      <c r="F440" s="2209"/>
      <c r="G440" s="2209"/>
      <c r="H440" s="2209"/>
      <c r="I440" s="2209"/>
      <c r="J440" s="2209"/>
      <c r="K440" s="2209"/>
      <c r="L440" s="2209"/>
      <c r="M440" s="2209"/>
      <c r="N440" s="2209"/>
      <c r="O440" s="2209"/>
      <c r="P440" s="2209"/>
      <c r="Q440" s="2209"/>
      <c r="R440" s="2209"/>
      <c r="S440" s="2209"/>
      <c r="T440" s="2209"/>
      <c r="U440" s="2209"/>
      <c r="V440" s="2209"/>
      <c r="W440" s="2209"/>
      <c r="X440" s="2209"/>
      <c r="Y440" s="2209"/>
      <c r="Z440" s="2209"/>
      <c r="AA440" s="2209"/>
      <c r="AB440" s="2209"/>
      <c r="AC440" s="2209"/>
      <c r="AD440" s="2209"/>
      <c r="AE440" s="2209"/>
      <c r="AF440" s="2209"/>
      <c r="AG440" s="2209"/>
      <c r="AH440" s="2209"/>
      <c r="AI440" s="2209"/>
      <c r="AJ440" s="2209"/>
      <c r="AK440" s="2209"/>
      <c r="AL440" s="2209"/>
      <c r="AM440" s="2209"/>
      <c r="AN440" s="2209"/>
      <c r="AO440" s="2209"/>
      <c r="AP440" s="2209"/>
      <c r="AQ440" s="2209"/>
      <c r="AR440" s="2209"/>
      <c r="AS440" s="2209"/>
      <c r="AT440" s="2209"/>
      <c r="AU440" s="2209"/>
      <c r="AV440" s="2209"/>
      <c r="AW440" s="2209"/>
      <c r="AX440" s="2209"/>
      <c r="AY440" s="2209"/>
      <c r="AZ440" s="2209"/>
      <c r="BA440" s="2209"/>
      <c r="BB440" s="2209"/>
      <c r="BC440" s="2209"/>
      <c r="BD440" s="2209"/>
      <c r="BE440" s="2209"/>
    </row>
    <row r="441" spans="1:57" ht="18" customHeight="1">
      <c r="A441" s="2197" t="s">
        <v>384</v>
      </c>
      <c r="B441" s="2197"/>
      <c r="C441" s="2197"/>
      <c r="D441" s="2197"/>
      <c r="E441" s="2197"/>
      <c r="F441" s="2197"/>
      <c r="G441" s="2197"/>
      <c r="H441" s="2197"/>
      <c r="I441" s="2197"/>
      <c r="J441" s="2197"/>
      <c r="K441" s="2197"/>
      <c r="L441" s="2197"/>
      <c r="M441" s="2197"/>
      <c r="N441" s="2197"/>
      <c r="O441" s="2197"/>
      <c r="P441" s="2197"/>
      <c r="Q441" s="2197"/>
      <c r="R441" s="2197"/>
      <c r="S441" s="2197"/>
      <c r="T441" s="2197"/>
      <c r="U441" s="2197"/>
      <c r="V441" s="2197"/>
      <c r="W441" s="2197"/>
      <c r="X441" s="2197"/>
      <c r="Y441" s="2197"/>
      <c r="Z441" s="2197"/>
      <c r="AA441" s="2197"/>
      <c r="AB441" s="2197"/>
      <c r="AC441" s="2197"/>
      <c r="AD441" s="2197"/>
      <c r="AE441" s="2197"/>
      <c r="AF441" s="2197"/>
      <c r="AG441" s="2197" t="s">
        <v>507</v>
      </c>
      <c r="AH441" s="2197"/>
      <c r="AI441" s="2197"/>
      <c r="AJ441" s="2197"/>
      <c r="AK441" s="2197"/>
      <c r="AL441" s="2197"/>
      <c r="AM441" s="2197"/>
      <c r="AN441" s="2197"/>
      <c r="AO441" s="2197"/>
      <c r="AP441" s="2197"/>
      <c r="AQ441" s="2197"/>
      <c r="AR441" s="2197"/>
      <c r="AS441" s="2197"/>
      <c r="AT441" s="2197"/>
      <c r="AU441" s="2197"/>
      <c r="AV441" s="2197" t="s">
        <v>508</v>
      </c>
      <c r="AW441" s="2197"/>
      <c r="AX441" s="2197"/>
      <c r="AY441" s="2197"/>
      <c r="AZ441" s="2197"/>
      <c r="BA441" s="2197"/>
      <c r="BB441" s="2197"/>
      <c r="BC441" s="2197"/>
      <c r="BD441" s="2197"/>
      <c r="BE441" s="2197"/>
    </row>
    <row r="442" spans="1:57" ht="18" customHeight="1">
      <c r="A442" s="2193" t="s">
        <v>1108</v>
      </c>
      <c r="B442" s="2193"/>
      <c r="C442" s="2193"/>
      <c r="D442" s="2193"/>
      <c r="E442" s="2193"/>
      <c r="F442" s="2193"/>
      <c r="G442" s="2193"/>
      <c r="H442" s="2193"/>
      <c r="I442" s="2193"/>
      <c r="J442" s="2193"/>
      <c r="K442" s="2193"/>
      <c r="L442" s="2193"/>
      <c r="M442" s="2193"/>
      <c r="N442" s="2193"/>
      <c r="O442" s="2193"/>
      <c r="P442" s="2193"/>
      <c r="Q442" s="2193"/>
      <c r="R442" s="2193"/>
      <c r="S442" s="2193"/>
      <c r="T442" s="2193"/>
      <c r="U442" s="2193"/>
      <c r="V442" s="2193"/>
      <c r="W442" s="2193"/>
      <c r="X442" s="2193"/>
      <c r="Y442" s="2193"/>
      <c r="Z442" s="2193"/>
      <c r="AA442" s="2193"/>
      <c r="AB442" s="2193"/>
      <c r="AC442" s="2193"/>
      <c r="AD442" s="2193"/>
      <c r="AE442" s="2193"/>
      <c r="AF442" s="2193"/>
      <c r="AG442" s="2194">
        <v>0</v>
      </c>
      <c r="AH442" s="2194"/>
      <c r="AI442" s="2194"/>
      <c r="AJ442" s="2194"/>
      <c r="AK442" s="2194"/>
      <c r="AL442" s="2194"/>
      <c r="AM442" s="2194"/>
      <c r="AN442" s="2194"/>
      <c r="AO442" s="2194"/>
      <c r="AP442" s="2194"/>
      <c r="AQ442" s="2194"/>
      <c r="AR442" s="2194"/>
      <c r="AS442" s="2194"/>
      <c r="AT442" s="2194"/>
      <c r="AU442" s="2194"/>
      <c r="AV442" s="2194">
        <v>0</v>
      </c>
      <c r="AW442" s="2194"/>
      <c r="AX442" s="2194"/>
      <c r="AY442" s="2194"/>
      <c r="AZ442" s="2194"/>
      <c r="BA442" s="2194"/>
      <c r="BB442" s="2194"/>
      <c r="BC442" s="2194"/>
      <c r="BD442" s="2194"/>
      <c r="BE442" s="2194"/>
    </row>
    <row r="443" spans="1:57" ht="18" customHeight="1">
      <c r="A443" s="2193" t="s">
        <v>1263</v>
      </c>
      <c r="B443" s="2193"/>
      <c r="C443" s="2193"/>
      <c r="D443" s="2193"/>
      <c r="E443" s="2193"/>
      <c r="F443" s="2193"/>
      <c r="G443" s="2193"/>
      <c r="H443" s="2193"/>
      <c r="I443" s="2193"/>
      <c r="J443" s="2193"/>
      <c r="K443" s="2193"/>
      <c r="L443" s="2193"/>
      <c r="M443" s="2193"/>
      <c r="N443" s="2193"/>
      <c r="O443" s="2193"/>
      <c r="P443" s="2193"/>
      <c r="Q443" s="2193"/>
      <c r="R443" s="2193"/>
      <c r="S443" s="2193"/>
      <c r="T443" s="2193"/>
      <c r="U443" s="2193"/>
      <c r="V443" s="2193"/>
      <c r="W443" s="2193"/>
      <c r="X443" s="2193"/>
      <c r="Y443" s="2193"/>
      <c r="Z443" s="2193"/>
      <c r="AA443" s="2193"/>
      <c r="AB443" s="2193"/>
      <c r="AC443" s="2193"/>
      <c r="AD443" s="2193"/>
      <c r="AE443" s="2193"/>
      <c r="AF443" s="2193"/>
      <c r="AG443" s="2194">
        <v>0</v>
      </c>
      <c r="AH443" s="2194"/>
      <c r="AI443" s="2194"/>
      <c r="AJ443" s="2194"/>
      <c r="AK443" s="2194"/>
      <c r="AL443" s="2194"/>
      <c r="AM443" s="2194"/>
      <c r="AN443" s="2194"/>
      <c r="AO443" s="2194"/>
      <c r="AP443" s="2194"/>
      <c r="AQ443" s="2194"/>
      <c r="AR443" s="2194"/>
      <c r="AS443" s="2194"/>
      <c r="AT443" s="2194"/>
      <c r="AU443" s="2194"/>
      <c r="AV443" s="2194">
        <v>0</v>
      </c>
      <c r="AW443" s="2194"/>
      <c r="AX443" s="2194"/>
      <c r="AY443" s="2194"/>
      <c r="AZ443" s="2194"/>
      <c r="BA443" s="2194"/>
      <c r="BB443" s="2194"/>
      <c r="BC443" s="2194"/>
      <c r="BD443" s="2194"/>
      <c r="BE443" s="2194"/>
    </row>
    <row r="444" spans="1:57" ht="18" customHeight="1">
      <c r="A444" s="2193" t="s">
        <v>1264</v>
      </c>
      <c r="B444" s="2193"/>
      <c r="C444" s="2193"/>
      <c r="D444" s="2193"/>
      <c r="E444" s="2193"/>
      <c r="F444" s="2193"/>
      <c r="G444" s="2193"/>
      <c r="H444" s="2193"/>
      <c r="I444" s="2193"/>
      <c r="J444" s="2193"/>
      <c r="K444" s="2193"/>
      <c r="L444" s="2193"/>
      <c r="M444" s="2193"/>
      <c r="N444" s="2193"/>
      <c r="O444" s="2193"/>
      <c r="P444" s="2193"/>
      <c r="Q444" s="2193"/>
      <c r="R444" s="2193"/>
      <c r="S444" s="2193"/>
      <c r="T444" s="2193"/>
      <c r="U444" s="2193"/>
      <c r="V444" s="2193"/>
      <c r="W444" s="2193"/>
      <c r="X444" s="2193"/>
      <c r="Y444" s="2193"/>
      <c r="Z444" s="2193"/>
      <c r="AA444" s="2193"/>
      <c r="AB444" s="2193"/>
      <c r="AC444" s="2193"/>
      <c r="AD444" s="2193"/>
      <c r="AE444" s="2193"/>
      <c r="AF444" s="2193"/>
      <c r="AG444" s="2194">
        <v>0</v>
      </c>
      <c r="AH444" s="2194"/>
      <c r="AI444" s="2194"/>
      <c r="AJ444" s="2194"/>
      <c r="AK444" s="2194"/>
      <c r="AL444" s="2194"/>
      <c r="AM444" s="2194"/>
      <c r="AN444" s="2194"/>
      <c r="AO444" s="2194"/>
      <c r="AP444" s="2194"/>
      <c r="AQ444" s="2194"/>
      <c r="AR444" s="2194"/>
      <c r="AS444" s="2194"/>
      <c r="AT444" s="2194"/>
      <c r="AU444" s="2194"/>
      <c r="AV444" s="2194">
        <v>0</v>
      </c>
      <c r="AW444" s="2194"/>
      <c r="AX444" s="2194"/>
      <c r="AY444" s="2194"/>
      <c r="AZ444" s="2194"/>
      <c r="BA444" s="2194"/>
      <c r="BB444" s="2194"/>
      <c r="BC444" s="2194"/>
      <c r="BD444" s="2194"/>
      <c r="BE444" s="2194"/>
    </row>
    <row r="445" spans="1:57" ht="18" customHeight="1">
      <c r="A445" s="2193" t="s">
        <v>1265</v>
      </c>
      <c r="B445" s="2193"/>
      <c r="C445" s="2193"/>
      <c r="D445" s="2193"/>
      <c r="E445" s="2193"/>
      <c r="F445" s="2193"/>
      <c r="G445" s="2193"/>
      <c r="H445" s="2193"/>
      <c r="I445" s="2193"/>
      <c r="J445" s="2193"/>
      <c r="K445" s="2193"/>
      <c r="L445" s="2193"/>
      <c r="M445" s="2193"/>
      <c r="N445" s="2193"/>
      <c r="O445" s="2193"/>
      <c r="P445" s="2193"/>
      <c r="Q445" s="2193"/>
      <c r="R445" s="2193"/>
      <c r="S445" s="2193"/>
      <c r="T445" s="2193"/>
      <c r="U445" s="2193"/>
      <c r="V445" s="2193"/>
      <c r="W445" s="2193"/>
      <c r="X445" s="2193"/>
      <c r="Y445" s="2193"/>
      <c r="Z445" s="2193"/>
      <c r="AA445" s="2193"/>
      <c r="AB445" s="2193"/>
      <c r="AC445" s="2193"/>
      <c r="AD445" s="2193"/>
      <c r="AE445" s="2193"/>
      <c r="AF445" s="2193"/>
      <c r="AG445" s="2194">
        <v>0</v>
      </c>
      <c r="AH445" s="2194"/>
      <c r="AI445" s="2194"/>
      <c r="AJ445" s="2194"/>
      <c r="AK445" s="2194"/>
      <c r="AL445" s="2194"/>
      <c r="AM445" s="2194"/>
      <c r="AN445" s="2194"/>
      <c r="AO445" s="2194"/>
      <c r="AP445" s="2194"/>
      <c r="AQ445" s="2194"/>
      <c r="AR445" s="2194"/>
      <c r="AS445" s="2194"/>
      <c r="AT445" s="2194"/>
      <c r="AU445" s="2194"/>
      <c r="AV445" s="2194">
        <v>0</v>
      </c>
      <c r="AW445" s="2194"/>
      <c r="AX445" s="2194"/>
      <c r="AY445" s="2194"/>
      <c r="AZ445" s="2194"/>
      <c r="BA445" s="2194"/>
      <c r="BB445" s="2194"/>
      <c r="BC445" s="2194"/>
      <c r="BD445" s="2194"/>
      <c r="BE445" s="2194"/>
    </row>
    <row r="446" spans="1:57" ht="18" customHeight="1">
      <c r="A446" s="2193" t="s">
        <v>1266</v>
      </c>
      <c r="B446" s="2193"/>
      <c r="C446" s="2193"/>
      <c r="D446" s="2193"/>
      <c r="E446" s="2193"/>
      <c r="F446" s="2193"/>
      <c r="G446" s="2193"/>
      <c r="H446" s="2193"/>
      <c r="I446" s="2193"/>
      <c r="J446" s="2193"/>
      <c r="K446" s="2193"/>
      <c r="L446" s="2193"/>
      <c r="M446" s="2193"/>
      <c r="N446" s="2193"/>
      <c r="O446" s="2193"/>
      <c r="P446" s="2193"/>
      <c r="Q446" s="2193"/>
      <c r="R446" s="2193"/>
      <c r="S446" s="2193"/>
      <c r="T446" s="2193"/>
      <c r="U446" s="2193"/>
      <c r="V446" s="2193"/>
      <c r="W446" s="2193"/>
      <c r="X446" s="2193"/>
      <c r="Y446" s="2193"/>
      <c r="Z446" s="2193"/>
      <c r="AA446" s="2193"/>
      <c r="AB446" s="2193"/>
      <c r="AC446" s="2193"/>
      <c r="AD446" s="2193"/>
      <c r="AE446" s="2193"/>
      <c r="AF446" s="2193"/>
      <c r="AG446" s="2194">
        <v>0</v>
      </c>
      <c r="AH446" s="2194"/>
      <c r="AI446" s="2194"/>
      <c r="AJ446" s="2194"/>
      <c r="AK446" s="2194"/>
      <c r="AL446" s="2194"/>
      <c r="AM446" s="2194"/>
      <c r="AN446" s="2194"/>
      <c r="AO446" s="2194"/>
      <c r="AP446" s="2194"/>
      <c r="AQ446" s="2194"/>
      <c r="AR446" s="2194"/>
      <c r="AS446" s="2194"/>
      <c r="AT446" s="2194"/>
      <c r="AU446" s="2194"/>
      <c r="AV446" s="2194">
        <v>0</v>
      </c>
      <c r="AW446" s="2194"/>
      <c r="AX446" s="2194"/>
      <c r="AY446" s="2194"/>
      <c r="AZ446" s="2194"/>
      <c r="BA446" s="2194"/>
      <c r="BB446" s="2194"/>
      <c r="BC446" s="2194"/>
      <c r="BD446" s="2194"/>
      <c r="BE446" s="2194"/>
    </row>
    <row r="447" spans="1:57" ht="18" customHeight="1">
      <c r="A447" s="2193" t="s">
        <v>1267</v>
      </c>
      <c r="B447" s="2193"/>
      <c r="C447" s="2193"/>
      <c r="D447" s="2193"/>
      <c r="E447" s="2193"/>
      <c r="F447" s="2193"/>
      <c r="G447" s="2193"/>
      <c r="H447" s="2193"/>
      <c r="I447" s="2193"/>
      <c r="J447" s="2193"/>
      <c r="K447" s="2193"/>
      <c r="L447" s="2193"/>
      <c r="M447" s="2193"/>
      <c r="N447" s="2193"/>
      <c r="O447" s="2193"/>
      <c r="P447" s="2193"/>
      <c r="Q447" s="2193"/>
      <c r="R447" s="2193"/>
      <c r="S447" s="2193"/>
      <c r="T447" s="2193"/>
      <c r="U447" s="2193"/>
      <c r="V447" s="2193"/>
      <c r="W447" s="2193"/>
      <c r="X447" s="2193"/>
      <c r="Y447" s="2193"/>
      <c r="Z447" s="2193"/>
      <c r="AA447" s="2193"/>
      <c r="AB447" s="2193"/>
      <c r="AC447" s="2193"/>
      <c r="AD447" s="2193"/>
      <c r="AE447" s="2193"/>
      <c r="AF447" s="2193"/>
      <c r="AG447" s="2194">
        <v>0</v>
      </c>
      <c r="AH447" s="2194"/>
      <c r="AI447" s="2194"/>
      <c r="AJ447" s="2194"/>
      <c r="AK447" s="2194"/>
      <c r="AL447" s="2194"/>
      <c r="AM447" s="2194"/>
      <c r="AN447" s="2194"/>
      <c r="AO447" s="2194"/>
      <c r="AP447" s="2194"/>
      <c r="AQ447" s="2194"/>
      <c r="AR447" s="2194"/>
      <c r="AS447" s="2194"/>
      <c r="AT447" s="2194"/>
      <c r="AU447" s="2194"/>
      <c r="AV447" s="2194">
        <v>0</v>
      </c>
      <c r="AW447" s="2194"/>
      <c r="AX447" s="2194"/>
      <c r="AY447" s="2194"/>
      <c r="AZ447" s="2194"/>
      <c r="BA447" s="2194"/>
      <c r="BB447" s="2194"/>
      <c r="BC447" s="2194"/>
      <c r="BD447" s="2194"/>
      <c r="BE447" s="2194"/>
    </row>
    <row r="448" spans="1:57" ht="18" customHeight="1">
      <c r="A448" s="2193" t="s">
        <v>1268</v>
      </c>
      <c r="B448" s="2193"/>
      <c r="C448" s="2193"/>
      <c r="D448" s="2193"/>
      <c r="E448" s="2193"/>
      <c r="F448" s="2193"/>
      <c r="G448" s="2193"/>
      <c r="H448" s="2193"/>
      <c r="I448" s="2193"/>
      <c r="J448" s="2193"/>
      <c r="K448" s="2193"/>
      <c r="L448" s="2193"/>
      <c r="M448" s="2193"/>
      <c r="N448" s="2193"/>
      <c r="O448" s="2193"/>
      <c r="P448" s="2193"/>
      <c r="Q448" s="2193"/>
      <c r="R448" s="2193"/>
      <c r="S448" s="2193"/>
      <c r="T448" s="2193"/>
      <c r="U448" s="2193"/>
      <c r="V448" s="2193"/>
      <c r="W448" s="2193"/>
      <c r="X448" s="2193"/>
      <c r="Y448" s="2193"/>
      <c r="Z448" s="2193"/>
      <c r="AA448" s="2193"/>
      <c r="AB448" s="2193"/>
      <c r="AC448" s="2193"/>
      <c r="AD448" s="2193"/>
      <c r="AE448" s="2193"/>
      <c r="AF448" s="2193"/>
      <c r="AG448" s="2194">
        <v>0</v>
      </c>
      <c r="AH448" s="2194"/>
      <c r="AI448" s="2194"/>
      <c r="AJ448" s="2194"/>
      <c r="AK448" s="2194"/>
      <c r="AL448" s="2194"/>
      <c r="AM448" s="2194"/>
      <c r="AN448" s="2194"/>
      <c r="AO448" s="2194"/>
      <c r="AP448" s="2194"/>
      <c r="AQ448" s="2194"/>
      <c r="AR448" s="2194"/>
      <c r="AS448" s="2194"/>
      <c r="AT448" s="2194"/>
      <c r="AU448" s="2194"/>
      <c r="AV448" s="2194">
        <v>0</v>
      </c>
      <c r="AW448" s="2194"/>
      <c r="AX448" s="2194"/>
      <c r="AY448" s="2194"/>
      <c r="AZ448" s="2194"/>
      <c r="BA448" s="2194"/>
      <c r="BB448" s="2194"/>
      <c r="BC448" s="2194"/>
      <c r="BD448" s="2194"/>
      <c r="BE448" s="2194"/>
    </row>
    <row r="449" spans="1:57" ht="18" customHeight="1">
      <c r="A449" s="2193" t="s">
        <v>1269</v>
      </c>
      <c r="B449" s="2193"/>
      <c r="C449" s="2193"/>
      <c r="D449" s="2193"/>
      <c r="E449" s="2193"/>
      <c r="F449" s="2193"/>
      <c r="G449" s="2193"/>
      <c r="H449" s="2193"/>
      <c r="I449" s="2193"/>
      <c r="J449" s="2193"/>
      <c r="K449" s="2193"/>
      <c r="L449" s="2193"/>
      <c r="M449" s="2193"/>
      <c r="N449" s="2193"/>
      <c r="O449" s="2193"/>
      <c r="P449" s="2193"/>
      <c r="Q449" s="2193"/>
      <c r="R449" s="2193"/>
      <c r="S449" s="2193"/>
      <c r="T449" s="2193"/>
      <c r="U449" s="2193"/>
      <c r="V449" s="2193"/>
      <c r="W449" s="2193"/>
      <c r="X449" s="2193"/>
      <c r="Y449" s="2193"/>
      <c r="Z449" s="2193"/>
      <c r="AA449" s="2193"/>
      <c r="AB449" s="2193"/>
      <c r="AC449" s="2193"/>
      <c r="AD449" s="2193"/>
      <c r="AE449" s="2193"/>
      <c r="AF449" s="2193"/>
      <c r="AG449" s="2194">
        <v>0</v>
      </c>
      <c r="AH449" s="2194"/>
      <c r="AI449" s="2194"/>
      <c r="AJ449" s="2194"/>
      <c r="AK449" s="2194"/>
      <c r="AL449" s="2194"/>
      <c r="AM449" s="2194"/>
      <c r="AN449" s="2194"/>
      <c r="AO449" s="2194"/>
      <c r="AP449" s="2194"/>
      <c r="AQ449" s="2194"/>
      <c r="AR449" s="2194"/>
      <c r="AS449" s="2194"/>
      <c r="AT449" s="2194"/>
      <c r="AU449" s="2194"/>
      <c r="AV449" s="2194">
        <v>0</v>
      </c>
      <c r="AW449" s="2194"/>
      <c r="AX449" s="2194"/>
      <c r="AY449" s="2194"/>
      <c r="AZ449" s="2194"/>
      <c r="BA449" s="2194"/>
      <c r="BB449" s="2194"/>
      <c r="BC449" s="2194"/>
      <c r="BD449" s="2194"/>
      <c r="BE449" s="2194"/>
    </row>
    <row r="450" spans="1:57" ht="18" customHeight="1">
      <c r="A450" s="2193" t="s">
        <v>1270</v>
      </c>
      <c r="B450" s="2193"/>
      <c r="C450" s="2193"/>
      <c r="D450" s="2193"/>
      <c r="E450" s="2193"/>
      <c r="F450" s="2193"/>
      <c r="G450" s="2193"/>
      <c r="H450" s="2193"/>
      <c r="I450" s="2193"/>
      <c r="J450" s="2193"/>
      <c r="K450" s="2193"/>
      <c r="L450" s="2193"/>
      <c r="M450" s="2193"/>
      <c r="N450" s="2193"/>
      <c r="O450" s="2193"/>
      <c r="P450" s="2193"/>
      <c r="Q450" s="2193"/>
      <c r="R450" s="2193"/>
      <c r="S450" s="2193"/>
      <c r="T450" s="2193"/>
      <c r="U450" s="2193"/>
      <c r="V450" s="2193"/>
      <c r="W450" s="2193"/>
      <c r="X450" s="2193"/>
      <c r="Y450" s="2193"/>
      <c r="Z450" s="2193"/>
      <c r="AA450" s="2193"/>
      <c r="AB450" s="2193"/>
      <c r="AC450" s="2193"/>
      <c r="AD450" s="2193"/>
      <c r="AE450" s="2193"/>
      <c r="AF450" s="2193"/>
      <c r="AG450" s="2194">
        <v>0</v>
      </c>
      <c r="AH450" s="2194"/>
      <c r="AI450" s="2194"/>
      <c r="AJ450" s="2194"/>
      <c r="AK450" s="2194"/>
      <c r="AL450" s="2194"/>
      <c r="AM450" s="2194"/>
      <c r="AN450" s="2194"/>
      <c r="AO450" s="2194"/>
      <c r="AP450" s="2194"/>
      <c r="AQ450" s="2194"/>
      <c r="AR450" s="2194"/>
      <c r="AS450" s="2194"/>
      <c r="AT450" s="2194"/>
      <c r="AU450" s="2194"/>
      <c r="AV450" s="2194">
        <v>0</v>
      </c>
      <c r="AW450" s="2194"/>
      <c r="AX450" s="2194"/>
      <c r="AY450" s="2194"/>
      <c r="AZ450" s="2194"/>
      <c r="BA450" s="2194"/>
      <c r="BB450" s="2194"/>
      <c r="BC450" s="2194"/>
      <c r="BD450" s="2194"/>
      <c r="BE450" s="2194"/>
    </row>
    <row r="451" spans="1:57" ht="18" customHeight="1">
      <c r="A451" s="2195" t="s">
        <v>1271</v>
      </c>
      <c r="B451" s="2195"/>
      <c r="C451" s="2195"/>
      <c r="D451" s="2195"/>
      <c r="E451" s="2195"/>
      <c r="F451" s="2195"/>
      <c r="G451" s="2195"/>
      <c r="H451" s="2195"/>
      <c r="I451" s="2195"/>
      <c r="J451" s="2195"/>
      <c r="K451" s="2195"/>
      <c r="L451" s="2195"/>
      <c r="M451" s="2195"/>
      <c r="N451" s="2195"/>
      <c r="O451" s="2195"/>
      <c r="P451" s="2195"/>
      <c r="Q451" s="2195"/>
      <c r="R451" s="2195"/>
      <c r="S451" s="2195"/>
      <c r="T451" s="2195"/>
      <c r="U451" s="2195"/>
      <c r="V451" s="2195"/>
      <c r="W451" s="2195"/>
      <c r="X451" s="2195"/>
      <c r="Y451" s="2195"/>
      <c r="Z451" s="2195"/>
      <c r="AA451" s="2195"/>
      <c r="AB451" s="2195"/>
      <c r="AC451" s="2195"/>
      <c r="AD451" s="2195"/>
      <c r="AE451" s="2195"/>
      <c r="AF451" s="2195"/>
      <c r="AG451" s="2196"/>
      <c r="AH451" s="2196"/>
      <c r="AI451" s="2196"/>
      <c r="AJ451" s="2196"/>
      <c r="AK451" s="2196"/>
      <c r="AL451" s="2196"/>
      <c r="AM451" s="2196"/>
      <c r="AN451" s="2196"/>
      <c r="AO451" s="2196"/>
      <c r="AP451" s="2196"/>
      <c r="AQ451" s="2196"/>
      <c r="AR451" s="2196"/>
      <c r="AS451" s="2196"/>
      <c r="AT451" s="2196"/>
      <c r="AU451" s="2196"/>
      <c r="AV451" s="2196"/>
      <c r="AW451" s="2196"/>
      <c r="AX451" s="2196"/>
      <c r="AY451" s="2196"/>
      <c r="AZ451" s="2196"/>
      <c r="BA451" s="2196"/>
      <c r="BB451" s="2196"/>
      <c r="BC451" s="2196"/>
      <c r="BD451" s="2196"/>
      <c r="BE451" s="2196"/>
    </row>
    <row r="452" spans="1:57" ht="18" customHeight="1">
      <c r="A452" s="2197" t="s">
        <v>124</v>
      </c>
      <c r="B452" s="2197"/>
      <c r="C452" s="2197"/>
      <c r="D452" s="2197"/>
      <c r="E452" s="2197"/>
      <c r="F452" s="2197"/>
      <c r="G452" s="2197"/>
      <c r="H452" s="2197"/>
      <c r="I452" s="2197"/>
      <c r="J452" s="2197"/>
      <c r="K452" s="2197"/>
      <c r="L452" s="2197"/>
      <c r="M452" s="2197"/>
      <c r="N452" s="2197"/>
      <c r="O452" s="2197"/>
      <c r="P452" s="2197"/>
      <c r="Q452" s="2197"/>
      <c r="R452" s="2197"/>
      <c r="S452" s="2197"/>
      <c r="T452" s="2197"/>
      <c r="U452" s="2197"/>
      <c r="V452" s="2197"/>
      <c r="W452" s="2197"/>
      <c r="X452" s="2197"/>
      <c r="Y452" s="2197"/>
      <c r="Z452" s="2197"/>
      <c r="AA452" s="2197"/>
      <c r="AB452" s="2197"/>
      <c r="AC452" s="2197"/>
      <c r="AD452" s="2197"/>
      <c r="AE452" s="2197"/>
      <c r="AF452" s="2197"/>
      <c r="AG452" s="2208"/>
      <c r="AH452" s="2208"/>
      <c r="AI452" s="2208"/>
      <c r="AJ452" s="2208"/>
      <c r="AK452" s="2208"/>
      <c r="AL452" s="2208"/>
      <c r="AM452" s="2208"/>
      <c r="AN452" s="2208"/>
      <c r="AO452" s="2208"/>
      <c r="AP452" s="2208"/>
      <c r="AQ452" s="2208"/>
      <c r="AR452" s="2208"/>
      <c r="AS452" s="2208"/>
      <c r="AT452" s="2208"/>
      <c r="AU452" s="2208"/>
      <c r="AV452" s="2208"/>
      <c r="AW452" s="2208"/>
      <c r="AX452" s="2208"/>
      <c r="AY452" s="2208"/>
      <c r="AZ452" s="2208"/>
      <c r="BA452" s="2208"/>
      <c r="BB452" s="2208"/>
      <c r="BC452" s="2208"/>
      <c r="BD452" s="2208"/>
      <c r="BE452" s="2208"/>
    </row>
    <row r="453" spans="1:57" ht="18" customHeight="1">
      <c r="A453" s="2193" t="s">
        <v>1210</v>
      </c>
      <c r="B453" s="2193"/>
      <c r="C453" s="2193"/>
      <c r="D453" s="2193"/>
      <c r="E453" s="2193"/>
      <c r="F453" s="2193"/>
      <c r="G453" s="2193"/>
      <c r="H453" s="2193"/>
      <c r="I453" s="2193"/>
      <c r="J453" s="2193"/>
      <c r="K453" s="2193"/>
      <c r="L453" s="2193"/>
      <c r="M453" s="2193"/>
      <c r="N453" s="2193"/>
      <c r="O453" s="2193"/>
      <c r="P453" s="2193"/>
      <c r="Q453" s="2193"/>
      <c r="R453" s="2193"/>
      <c r="S453" s="2193"/>
      <c r="T453" s="2193"/>
      <c r="U453" s="2193"/>
      <c r="V453" s="2193"/>
      <c r="W453" s="2193"/>
      <c r="X453" s="2193"/>
      <c r="Y453" s="2193"/>
      <c r="Z453" s="2193"/>
      <c r="AA453" s="2193"/>
      <c r="AB453" s="2193"/>
      <c r="AC453" s="2193"/>
      <c r="AD453" s="2193"/>
      <c r="AE453" s="2193"/>
      <c r="AF453" s="2193"/>
      <c r="AG453" s="2194">
        <v>0</v>
      </c>
      <c r="AH453" s="2194"/>
      <c r="AI453" s="2194"/>
      <c r="AJ453" s="2194"/>
      <c r="AK453" s="2194"/>
      <c r="AL453" s="2194"/>
      <c r="AM453" s="2194"/>
      <c r="AN453" s="2194"/>
      <c r="AO453" s="2194"/>
      <c r="AP453" s="2194"/>
      <c r="AQ453" s="2194"/>
      <c r="AR453" s="2194"/>
      <c r="AS453" s="2194"/>
      <c r="AT453" s="2194"/>
      <c r="AU453" s="2194"/>
      <c r="AV453" s="2194">
        <v>0</v>
      </c>
      <c r="AW453" s="2194"/>
      <c r="AX453" s="2194"/>
      <c r="AY453" s="2194"/>
      <c r="AZ453" s="2194"/>
      <c r="BA453" s="2194"/>
      <c r="BB453" s="2194"/>
      <c r="BC453" s="2194"/>
      <c r="BD453" s="2194"/>
      <c r="BE453" s="2194"/>
    </row>
    <row r="454" spans="1:57" ht="18" customHeight="1">
      <c r="A454" s="2193" t="s">
        <v>1272</v>
      </c>
      <c r="B454" s="2193"/>
      <c r="C454" s="2193"/>
      <c r="D454" s="2193"/>
      <c r="E454" s="2193"/>
      <c r="F454" s="2193"/>
      <c r="G454" s="2193"/>
      <c r="H454" s="2193"/>
      <c r="I454" s="2193"/>
      <c r="J454" s="2193"/>
      <c r="K454" s="2193"/>
      <c r="L454" s="2193"/>
      <c r="M454" s="2193"/>
      <c r="N454" s="2193"/>
      <c r="O454" s="2193"/>
      <c r="P454" s="2193"/>
      <c r="Q454" s="2193"/>
      <c r="R454" s="2193"/>
      <c r="S454" s="2193"/>
      <c r="T454" s="2193"/>
      <c r="U454" s="2193"/>
      <c r="V454" s="2193"/>
      <c r="W454" s="2193"/>
      <c r="X454" s="2193"/>
      <c r="Y454" s="2193"/>
      <c r="Z454" s="2193"/>
      <c r="AA454" s="2193"/>
      <c r="AB454" s="2193"/>
      <c r="AC454" s="2193"/>
      <c r="AD454" s="2193"/>
      <c r="AE454" s="2193"/>
      <c r="AF454" s="2193"/>
      <c r="AG454" s="2194">
        <v>0</v>
      </c>
      <c r="AH454" s="2194"/>
      <c r="AI454" s="2194"/>
      <c r="AJ454" s="2194"/>
      <c r="AK454" s="2194"/>
      <c r="AL454" s="2194"/>
      <c r="AM454" s="2194"/>
      <c r="AN454" s="2194"/>
      <c r="AO454" s="2194"/>
      <c r="AP454" s="2194"/>
      <c r="AQ454" s="2194"/>
      <c r="AR454" s="2194"/>
      <c r="AS454" s="2194"/>
      <c r="AT454" s="2194"/>
      <c r="AU454" s="2194"/>
      <c r="AV454" s="2194">
        <v>0</v>
      </c>
      <c r="AW454" s="2194"/>
      <c r="AX454" s="2194"/>
      <c r="AY454" s="2194"/>
      <c r="AZ454" s="2194"/>
      <c r="BA454" s="2194"/>
      <c r="BB454" s="2194"/>
      <c r="BC454" s="2194"/>
      <c r="BD454" s="2194"/>
      <c r="BE454" s="2194"/>
    </row>
    <row r="455" spans="1:57" ht="18" customHeight="1">
      <c r="A455" s="2195" t="s">
        <v>1271</v>
      </c>
      <c r="B455" s="2195"/>
      <c r="C455" s="2195"/>
      <c r="D455" s="2195"/>
      <c r="E455" s="2195"/>
      <c r="F455" s="2195"/>
      <c r="G455" s="2195"/>
      <c r="H455" s="2195"/>
      <c r="I455" s="2195"/>
      <c r="J455" s="2195"/>
      <c r="K455" s="2195"/>
      <c r="L455" s="2195"/>
      <c r="M455" s="2195"/>
      <c r="N455" s="2195"/>
      <c r="O455" s="2195"/>
      <c r="P455" s="2195"/>
      <c r="Q455" s="2195"/>
      <c r="R455" s="2195"/>
      <c r="S455" s="2195"/>
      <c r="T455" s="2195"/>
      <c r="U455" s="2195"/>
      <c r="V455" s="2195"/>
      <c r="W455" s="2195"/>
      <c r="X455" s="2195"/>
      <c r="Y455" s="2195"/>
      <c r="Z455" s="2195"/>
      <c r="AA455" s="2195"/>
      <c r="AB455" s="2195"/>
      <c r="AC455" s="2195"/>
      <c r="AD455" s="2195"/>
      <c r="AE455" s="2195"/>
      <c r="AF455" s="2195"/>
      <c r="AG455" s="2196">
        <v>0</v>
      </c>
      <c r="AH455" s="2196"/>
      <c r="AI455" s="2196"/>
      <c r="AJ455" s="2196"/>
      <c r="AK455" s="2196"/>
      <c r="AL455" s="2196"/>
      <c r="AM455" s="2196"/>
      <c r="AN455" s="2196"/>
      <c r="AO455" s="2196"/>
      <c r="AP455" s="2196"/>
      <c r="AQ455" s="2196"/>
      <c r="AR455" s="2196"/>
      <c r="AS455" s="2196"/>
      <c r="AT455" s="2196"/>
      <c r="AU455" s="2196"/>
      <c r="AV455" s="2196">
        <v>0</v>
      </c>
      <c r="AW455" s="2196"/>
      <c r="AX455" s="2196"/>
      <c r="AY455" s="2196"/>
      <c r="AZ455" s="2196"/>
      <c r="BA455" s="2196"/>
      <c r="BB455" s="2196"/>
      <c r="BC455" s="2196"/>
      <c r="BD455" s="2196"/>
      <c r="BE455" s="2196"/>
    </row>
    <row r="456" spans="1:57" ht="18" customHeight="1">
      <c r="A456" s="2202" t="s">
        <v>124</v>
      </c>
      <c r="B456" s="2202"/>
      <c r="C456" s="2202"/>
      <c r="D456" s="2202"/>
      <c r="E456" s="2202"/>
      <c r="F456" s="2202"/>
      <c r="G456" s="2202"/>
      <c r="H456" s="2202"/>
      <c r="I456" s="2202"/>
      <c r="J456" s="2202"/>
      <c r="K456" s="2202"/>
      <c r="L456" s="2202"/>
      <c r="M456" s="2202"/>
      <c r="N456" s="2202"/>
      <c r="O456" s="2202"/>
      <c r="P456" s="2202"/>
      <c r="Q456" s="2202"/>
      <c r="R456" s="2202"/>
      <c r="S456" s="2202"/>
      <c r="T456" s="2202"/>
      <c r="U456" s="2202"/>
      <c r="V456" s="2202"/>
      <c r="W456" s="2202"/>
      <c r="X456" s="2202"/>
      <c r="Y456" s="2202"/>
      <c r="Z456" s="2202"/>
      <c r="AA456" s="2202"/>
      <c r="AB456" s="2202"/>
      <c r="AC456" s="2202"/>
      <c r="AD456" s="2202"/>
      <c r="AE456" s="2202"/>
      <c r="AF456" s="2202"/>
      <c r="AG456" s="2200">
        <v>0</v>
      </c>
      <c r="AH456" s="2200"/>
      <c r="AI456" s="2200"/>
      <c r="AJ456" s="2200"/>
      <c r="AK456" s="2200"/>
      <c r="AL456" s="2200"/>
      <c r="AM456" s="2200"/>
      <c r="AN456" s="2200"/>
      <c r="AO456" s="2200"/>
      <c r="AP456" s="2200"/>
      <c r="AQ456" s="2200"/>
      <c r="AR456" s="2200"/>
      <c r="AS456" s="2200"/>
      <c r="AT456" s="2200"/>
      <c r="AU456" s="2200"/>
      <c r="AV456" s="2200">
        <v>0</v>
      </c>
      <c r="AW456" s="2200"/>
      <c r="AX456" s="2200"/>
      <c r="AY456" s="2200"/>
      <c r="AZ456" s="2200"/>
      <c r="BA456" s="2200"/>
      <c r="BB456" s="2200"/>
      <c r="BC456" s="2200"/>
      <c r="BD456" s="2200"/>
      <c r="BE456" s="2200"/>
    </row>
    <row r="457" spans="1:57" ht="18" customHeight="1">
      <c r="A457" s="314"/>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314"/>
      <c r="AE457" s="314"/>
      <c r="AF457" s="314"/>
      <c r="AG457" s="314"/>
      <c r="AH457" s="314"/>
      <c r="AI457" s="314"/>
      <c r="AJ457" s="314"/>
      <c r="AK457" s="314"/>
      <c r="AL457" s="314"/>
      <c r="AM457" s="314"/>
      <c r="AN457" s="314"/>
      <c r="AO457" s="314"/>
      <c r="AP457" s="314"/>
      <c r="AQ457" s="314"/>
      <c r="AR457" s="314"/>
      <c r="AS457" s="314"/>
      <c r="AT457" s="314"/>
      <c r="AU457" s="314"/>
      <c r="AV457" s="314"/>
      <c r="AW457" s="314"/>
      <c r="AX457" s="314"/>
      <c r="AY457" s="314"/>
      <c r="AZ457" s="314"/>
      <c r="BA457" s="314"/>
      <c r="BB457" s="314"/>
      <c r="BC457" s="314"/>
      <c r="BD457" s="314"/>
      <c r="BE457" s="314"/>
    </row>
    <row r="458" spans="1:57" ht="18" customHeight="1">
      <c r="A458" s="2186" t="s">
        <v>1273</v>
      </c>
      <c r="B458" s="2186"/>
      <c r="C458" s="2186"/>
      <c r="D458" s="2186"/>
      <c r="E458" s="2186"/>
      <c r="F458" s="2186"/>
      <c r="G458" s="2186"/>
      <c r="H458" s="2186"/>
      <c r="I458" s="2186"/>
      <c r="J458" s="2186"/>
      <c r="K458" s="2186"/>
      <c r="L458" s="2186"/>
      <c r="M458" s="2186"/>
      <c r="N458" s="2186"/>
      <c r="O458" s="2186"/>
      <c r="P458" s="2186"/>
      <c r="Q458" s="2186"/>
      <c r="R458" s="2186"/>
      <c r="S458" s="2186"/>
      <c r="T458" s="2186"/>
      <c r="U458" s="2186"/>
      <c r="V458" s="2186"/>
      <c r="W458" s="2186"/>
      <c r="X458" s="2186"/>
      <c r="Y458" s="2186"/>
      <c r="Z458" s="2186"/>
      <c r="AA458" s="2186"/>
      <c r="AB458" s="2186"/>
      <c r="AC458" s="2186"/>
      <c r="AD458" s="2186"/>
      <c r="AE458" s="2186"/>
      <c r="AF458" s="2186"/>
      <c r="AG458" s="2186"/>
      <c r="AH458" s="2186"/>
      <c r="AI458" s="2186"/>
      <c r="AJ458" s="2186"/>
      <c r="AK458" s="2186"/>
      <c r="AL458" s="2186"/>
      <c r="AM458" s="2186"/>
      <c r="AN458" s="2186"/>
      <c r="AO458" s="2186"/>
      <c r="AP458" s="2186"/>
      <c r="AQ458" s="2186"/>
      <c r="AR458" s="2186"/>
      <c r="AS458" s="2186"/>
      <c r="AT458" s="2186"/>
      <c r="AU458" s="2186"/>
      <c r="AV458" s="2186"/>
      <c r="AW458" s="2186"/>
      <c r="AX458" s="2186"/>
      <c r="AY458" s="2186"/>
      <c r="AZ458" s="2186"/>
      <c r="BA458" s="2186"/>
      <c r="BB458" s="2186"/>
      <c r="BC458" s="2186"/>
      <c r="BD458" s="2186"/>
      <c r="BE458" s="2186"/>
    </row>
    <row r="459" spans="1:57" ht="18" customHeight="1">
      <c r="A459" s="2209" t="s">
        <v>1274</v>
      </c>
      <c r="B459" s="2209"/>
      <c r="C459" s="2209"/>
      <c r="D459" s="2209"/>
      <c r="E459" s="2209"/>
      <c r="F459" s="2209"/>
      <c r="G459" s="2209"/>
      <c r="H459" s="2209"/>
      <c r="I459" s="2209"/>
      <c r="J459" s="2209"/>
      <c r="K459" s="2209"/>
      <c r="L459" s="2209"/>
      <c r="M459" s="2209"/>
      <c r="N459" s="2209"/>
      <c r="O459" s="2209"/>
      <c r="P459" s="2209"/>
      <c r="Q459" s="2209"/>
      <c r="R459" s="2209"/>
      <c r="S459" s="2209"/>
      <c r="T459" s="2209"/>
      <c r="U459" s="2209"/>
      <c r="V459" s="2209"/>
      <c r="W459" s="2209"/>
      <c r="X459" s="2209"/>
      <c r="Y459" s="2209"/>
      <c r="Z459" s="2209"/>
      <c r="AA459" s="2209"/>
      <c r="AB459" s="2209"/>
      <c r="AC459" s="2209"/>
      <c r="AD459" s="2209"/>
      <c r="AE459" s="2209"/>
      <c r="AF459" s="2209"/>
      <c r="AG459" s="2209"/>
      <c r="AH459" s="2209"/>
      <c r="AI459" s="2209"/>
      <c r="AJ459" s="2209"/>
      <c r="AK459" s="2209"/>
      <c r="AL459" s="2209"/>
      <c r="AM459" s="2209"/>
      <c r="AN459" s="2209"/>
      <c r="AO459" s="2209"/>
      <c r="AP459" s="2209"/>
      <c r="AQ459" s="2209"/>
      <c r="AR459" s="2209"/>
      <c r="AS459" s="2209"/>
      <c r="AT459" s="2209"/>
      <c r="AU459" s="2209"/>
      <c r="AV459" s="2209"/>
      <c r="AW459" s="2209"/>
      <c r="AX459" s="2209"/>
      <c r="AY459" s="2209"/>
      <c r="AZ459" s="2209"/>
      <c r="BA459" s="2209"/>
      <c r="BB459" s="2209"/>
      <c r="BC459" s="2209"/>
      <c r="BD459" s="2209"/>
      <c r="BE459" s="2209"/>
    </row>
    <row r="460" spans="1:57" ht="18" customHeight="1">
      <c r="A460" s="2197" t="s">
        <v>384</v>
      </c>
      <c r="B460" s="2197"/>
      <c r="C460" s="2197"/>
      <c r="D460" s="2197"/>
      <c r="E460" s="2197"/>
      <c r="F460" s="2197"/>
      <c r="G460" s="2197"/>
      <c r="H460" s="2197"/>
      <c r="I460" s="2197"/>
      <c r="J460" s="2197"/>
      <c r="K460" s="2197"/>
      <c r="L460" s="2197"/>
      <c r="M460" s="2197"/>
      <c r="N460" s="2197"/>
      <c r="O460" s="2197"/>
      <c r="P460" s="2197"/>
      <c r="Q460" s="2197"/>
      <c r="R460" s="2197"/>
      <c r="S460" s="2197"/>
      <c r="T460" s="2197"/>
      <c r="U460" s="2197"/>
      <c r="V460" s="2197"/>
      <c r="W460" s="2197"/>
      <c r="X460" s="2197"/>
      <c r="Y460" s="2197"/>
      <c r="Z460" s="2197"/>
      <c r="AA460" s="2197"/>
      <c r="AB460" s="2197"/>
      <c r="AC460" s="2197"/>
      <c r="AD460" s="2197"/>
      <c r="AE460" s="2197"/>
      <c r="AF460" s="2197"/>
      <c r="AG460" s="2197" t="s">
        <v>507</v>
      </c>
      <c r="AH460" s="2197"/>
      <c r="AI460" s="2197"/>
      <c r="AJ460" s="2197"/>
      <c r="AK460" s="2197"/>
      <c r="AL460" s="2197"/>
      <c r="AM460" s="2197"/>
      <c r="AN460" s="2197"/>
      <c r="AO460" s="2197"/>
      <c r="AP460" s="2197"/>
      <c r="AQ460" s="2197"/>
      <c r="AR460" s="2197"/>
      <c r="AS460" s="2197"/>
      <c r="AT460" s="2197"/>
      <c r="AU460" s="2197"/>
      <c r="AV460" s="2197" t="s">
        <v>508</v>
      </c>
      <c r="AW460" s="2197"/>
      <c r="AX460" s="2197"/>
      <c r="AY460" s="2197"/>
      <c r="AZ460" s="2197"/>
      <c r="BA460" s="2197"/>
      <c r="BB460" s="2197"/>
      <c r="BC460" s="2197"/>
      <c r="BD460" s="2197"/>
      <c r="BE460" s="2197"/>
    </row>
    <row r="461" spans="1:57" ht="18" customHeight="1">
      <c r="A461" s="2193" t="s">
        <v>1108</v>
      </c>
      <c r="B461" s="2193"/>
      <c r="C461" s="2193"/>
      <c r="D461" s="2193"/>
      <c r="E461" s="2193"/>
      <c r="F461" s="2193"/>
      <c r="G461" s="2193"/>
      <c r="H461" s="2193"/>
      <c r="I461" s="2193"/>
      <c r="J461" s="2193"/>
      <c r="K461" s="2193"/>
      <c r="L461" s="2193"/>
      <c r="M461" s="2193"/>
      <c r="N461" s="2193"/>
      <c r="O461" s="2193"/>
      <c r="P461" s="2193"/>
      <c r="Q461" s="2193"/>
      <c r="R461" s="2193"/>
      <c r="S461" s="2193"/>
      <c r="T461" s="2193"/>
      <c r="U461" s="2193"/>
      <c r="V461" s="2193"/>
      <c r="W461" s="2193"/>
      <c r="X461" s="2193"/>
      <c r="Y461" s="2193"/>
      <c r="Z461" s="2193"/>
      <c r="AA461" s="2193"/>
      <c r="AB461" s="2193"/>
      <c r="AC461" s="2193"/>
      <c r="AD461" s="2193"/>
      <c r="AE461" s="2193"/>
      <c r="AF461" s="2193"/>
      <c r="AG461" s="2194">
        <v>0</v>
      </c>
      <c r="AH461" s="2194"/>
      <c r="AI461" s="2194"/>
      <c r="AJ461" s="2194"/>
      <c r="AK461" s="2194"/>
      <c r="AL461" s="2194"/>
      <c r="AM461" s="2194"/>
      <c r="AN461" s="2194"/>
      <c r="AO461" s="2194"/>
      <c r="AP461" s="2194"/>
      <c r="AQ461" s="2194"/>
      <c r="AR461" s="2194"/>
      <c r="AS461" s="2194"/>
      <c r="AT461" s="2194"/>
      <c r="AU461" s="2194"/>
      <c r="AV461" s="2194">
        <v>0</v>
      </c>
      <c r="AW461" s="2194"/>
      <c r="AX461" s="2194"/>
      <c r="AY461" s="2194"/>
      <c r="AZ461" s="2194"/>
      <c r="BA461" s="2194"/>
      <c r="BB461" s="2194"/>
      <c r="BC461" s="2194"/>
      <c r="BD461" s="2194"/>
      <c r="BE461" s="2194"/>
    </row>
    <row r="462" spans="1:57" ht="18" customHeight="1">
      <c r="A462" s="2193" t="s">
        <v>1275</v>
      </c>
      <c r="B462" s="2193"/>
      <c r="C462" s="2193"/>
      <c r="D462" s="2193"/>
      <c r="E462" s="2193"/>
      <c r="F462" s="2193"/>
      <c r="G462" s="2193"/>
      <c r="H462" s="2193"/>
      <c r="I462" s="2193"/>
      <c r="J462" s="2193"/>
      <c r="K462" s="2193"/>
      <c r="L462" s="2193"/>
      <c r="M462" s="2193"/>
      <c r="N462" s="2193"/>
      <c r="O462" s="2193"/>
      <c r="P462" s="2193"/>
      <c r="Q462" s="2193"/>
      <c r="R462" s="2193"/>
      <c r="S462" s="2193"/>
      <c r="T462" s="2193"/>
      <c r="U462" s="2193"/>
      <c r="V462" s="2193"/>
      <c r="W462" s="2193"/>
      <c r="X462" s="2193"/>
      <c r="Y462" s="2193"/>
      <c r="Z462" s="2193"/>
      <c r="AA462" s="2193"/>
      <c r="AB462" s="2193"/>
      <c r="AC462" s="2193"/>
      <c r="AD462" s="2193"/>
      <c r="AE462" s="2193"/>
      <c r="AF462" s="2193"/>
      <c r="AG462" s="2194">
        <v>0</v>
      </c>
      <c r="AH462" s="2194"/>
      <c r="AI462" s="2194"/>
      <c r="AJ462" s="2194"/>
      <c r="AK462" s="2194"/>
      <c r="AL462" s="2194"/>
      <c r="AM462" s="2194"/>
      <c r="AN462" s="2194"/>
      <c r="AO462" s="2194"/>
      <c r="AP462" s="2194"/>
      <c r="AQ462" s="2194"/>
      <c r="AR462" s="2194"/>
      <c r="AS462" s="2194"/>
      <c r="AT462" s="2194"/>
      <c r="AU462" s="2194"/>
      <c r="AV462" s="2194">
        <v>0</v>
      </c>
      <c r="AW462" s="2194"/>
      <c r="AX462" s="2194"/>
      <c r="AY462" s="2194"/>
      <c r="AZ462" s="2194"/>
      <c r="BA462" s="2194"/>
      <c r="BB462" s="2194"/>
      <c r="BC462" s="2194"/>
      <c r="BD462" s="2194"/>
      <c r="BE462" s="2194"/>
    </row>
    <row r="463" spans="1:57" ht="18" customHeight="1">
      <c r="A463" s="2193" t="s">
        <v>1276</v>
      </c>
      <c r="B463" s="2193"/>
      <c r="C463" s="2193"/>
      <c r="D463" s="2193"/>
      <c r="E463" s="2193"/>
      <c r="F463" s="2193"/>
      <c r="G463" s="2193"/>
      <c r="H463" s="2193"/>
      <c r="I463" s="2193"/>
      <c r="J463" s="2193"/>
      <c r="K463" s="2193"/>
      <c r="L463" s="2193"/>
      <c r="M463" s="2193"/>
      <c r="N463" s="2193"/>
      <c r="O463" s="2193"/>
      <c r="P463" s="2193"/>
      <c r="Q463" s="2193"/>
      <c r="R463" s="2193"/>
      <c r="S463" s="2193"/>
      <c r="T463" s="2193"/>
      <c r="U463" s="2193"/>
      <c r="V463" s="2193"/>
      <c r="W463" s="2193"/>
      <c r="X463" s="2193"/>
      <c r="Y463" s="2193"/>
      <c r="Z463" s="2193"/>
      <c r="AA463" s="2193"/>
      <c r="AB463" s="2193"/>
      <c r="AC463" s="2193"/>
      <c r="AD463" s="2193"/>
      <c r="AE463" s="2193"/>
      <c r="AF463" s="2193"/>
      <c r="AG463" s="2194">
        <v>0</v>
      </c>
      <c r="AH463" s="2194"/>
      <c r="AI463" s="2194"/>
      <c r="AJ463" s="2194"/>
      <c r="AK463" s="2194"/>
      <c r="AL463" s="2194"/>
      <c r="AM463" s="2194"/>
      <c r="AN463" s="2194"/>
      <c r="AO463" s="2194"/>
      <c r="AP463" s="2194"/>
      <c r="AQ463" s="2194"/>
      <c r="AR463" s="2194"/>
      <c r="AS463" s="2194"/>
      <c r="AT463" s="2194"/>
      <c r="AU463" s="2194"/>
      <c r="AV463" s="2194">
        <v>0</v>
      </c>
      <c r="AW463" s="2194"/>
      <c r="AX463" s="2194"/>
      <c r="AY463" s="2194"/>
      <c r="AZ463" s="2194"/>
      <c r="BA463" s="2194"/>
      <c r="BB463" s="2194"/>
      <c r="BC463" s="2194"/>
      <c r="BD463" s="2194"/>
      <c r="BE463" s="2194"/>
    </row>
    <row r="464" spans="1:57" ht="18" customHeight="1">
      <c r="A464" s="2195" t="s">
        <v>1277</v>
      </c>
      <c r="B464" s="2195"/>
      <c r="C464" s="2195"/>
      <c r="D464" s="2195"/>
      <c r="E464" s="2195"/>
      <c r="F464" s="2195"/>
      <c r="G464" s="2195"/>
      <c r="H464" s="2195"/>
      <c r="I464" s="2195"/>
      <c r="J464" s="2195"/>
      <c r="K464" s="2195"/>
      <c r="L464" s="2195"/>
      <c r="M464" s="2195"/>
      <c r="N464" s="2195"/>
      <c r="O464" s="2195"/>
      <c r="P464" s="2195"/>
      <c r="Q464" s="2195"/>
      <c r="R464" s="2195"/>
      <c r="S464" s="2195"/>
      <c r="T464" s="2195"/>
      <c r="U464" s="2195"/>
      <c r="V464" s="2195"/>
      <c r="W464" s="2195"/>
      <c r="X464" s="2195"/>
      <c r="Y464" s="2195"/>
      <c r="Z464" s="2195"/>
      <c r="AA464" s="2195"/>
      <c r="AB464" s="2195"/>
      <c r="AC464" s="2195"/>
      <c r="AD464" s="2195"/>
      <c r="AE464" s="2195"/>
      <c r="AF464" s="2195"/>
      <c r="AG464" s="2196">
        <v>0</v>
      </c>
      <c r="AH464" s="2196"/>
      <c r="AI464" s="2196"/>
      <c r="AJ464" s="2196"/>
      <c r="AK464" s="2196"/>
      <c r="AL464" s="2196"/>
      <c r="AM464" s="2196"/>
      <c r="AN464" s="2196"/>
      <c r="AO464" s="2196"/>
      <c r="AP464" s="2196"/>
      <c r="AQ464" s="2196"/>
      <c r="AR464" s="2196"/>
      <c r="AS464" s="2196"/>
      <c r="AT464" s="2196"/>
      <c r="AU464" s="2196"/>
      <c r="AV464" s="2196">
        <v>0</v>
      </c>
      <c r="AW464" s="2196"/>
      <c r="AX464" s="2196"/>
      <c r="AY464" s="2196"/>
      <c r="AZ464" s="2196"/>
      <c r="BA464" s="2196"/>
      <c r="BB464" s="2196"/>
      <c r="BC464" s="2196"/>
      <c r="BD464" s="2196"/>
      <c r="BE464" s="2196"/>
    </row>
    <row r="465" spans="1:57" ht="18" customHeight="1">
      <c r="A465" s="2197" t="s">
        <v>124</v>
      </c>
      <c r="B465" s="2197"/>
      <c r="C465" s="2197"/>
      <c r="D465" s="2197"/>
      <c r="E465" s="2197"/>
      <c r="F465" s="2197"/>
      <c r="G465" s="2197"/>
      <c r="H465" s="2197"/>
      <c r="I465" s="2197"/>
      <c r="J465" s="2197"/>
      <c r="K465" s="2197"/>
      <c r="L465" s="2197"/>
      <c r="M465" s="2197"/>
      <c r="N465" s="2197"/>
      <c r="O465" s="2197"/>
      <c r="P465" s="2197"/>
      <c r="Q465" s="2197"/>
      <c r="R465" s="2197"/>
      <c r="S465" s="2197"/>
      <c r="T465" s="2197"/>
      <c r="U465" s="2197"/>
      <c r="V465" s="2197"/>
      <c r="W465" s="2197"/>
      <c r="X465" s="2197"/>
      <c r="Y465" s="2197"/>
      <c r="Z465" s="2197"/>
      <c r="AA465" s="2197"/>
      <c r="AB465" s="2197"/>
      <c r="AC465" s="2197"/>
      <c r="AD465" s="2197"/>
      <c r="AE465" s="2197"/>
      <c r="AF465" s="2197"/>
      <c r="AG465" s="2208">
        <v>0</v>
      </c>
      <c r="AH465" s="2208"/>
      <c r="AI465" s="2208"/>
      <c r="AJ465" s="2208"/>
      <c r="AK465" s="2208"/>
      <c r="AL465" s="2208"/>
      <c r="AM465" s="2208"/>
      <c r="AN465" s="2208"/>
      <c r="AO465" s="2208"/>
      <c r="AP465" s="2208"/>
      <c r="AQ465" s="2208"/>
      <c r="AR465" s="2208"/>
      <c r="AS465" s="2208"/>
      <c r="AT465" s="2208"/>
      <c r="AU465" s="2208"/>
      <c r="AV465" s="2208">
        <v>0</v>
      </c>
      <c r="AW465" s="2208"/>
      <c r="AX465" s="2208"/>
      <c r="AY465" s="2208"/>
      <c r="AZ465" s="2208"/>
      <c r="BA465" s="2208"/>
      <c r="BB465" s="2208"/>
      <c r="BC465" s="2208"/>
      <c r="BD465" s="2208"/>
      <c r="BE465" s="2208"/>
    </row>
    <row r="466" spans="1:57" ht="18" customHeight="1">
      <c r="A466" s="2193" t="s">
        <v>1116</v>
      </c>
      <c r="B466" s="2193"/>
      <c r="C466" s="2193"/>
      <c r="D466" s="2193"/>
      <c r="E466" s="2193"/>
      <c r="F466" s="2193"/>
      <c r="G466" s="2193"/>
      <c r="H466" s="2193"/>
      <c r="I466" s="2193"/>
      <c r="J466" s="2193"/>
      <c r="K466" s="2193"/>
      <c r="L466" s="2193"/>
      <c r="M466" s="2193"/>
      <c r="N466" s="2193"/>
      <c r="O466" s="2193"/>
      <c r="P466" s="2193"/>
      <c r="Q466" s="2193"/>
      <c r="R466" s="2193"/>
      <c r="S466" s="2193"/>
      <c r="T466" s="2193"/>
      <c r="U466" s="2193"/>
      <c r="V466" s="2193"/>
      <c r="W466" s="2193"/>
      <c r="X466" s="2193"/>
      <c r="Y466" s="2193"/>
      <c r="Z466" s="2193"/>
      <c r="AA466" s="2193"/>
      <c r="AB466" s="2193"/>
      <c r="AC466" s="2193"/>
      <c r="AD466" s="2193"/>
      <c r="AE466" s="2193"/>
      <c r="AF466" s="2193"/>
      <c r="AG466" s="2194">
        <v>0</v>
      </c>
      <c r="AH466" s="2194"/>
      <c r="AI466" s="2194"/>
      <c r="AJ466" s="2194"/>
      <c r="AK466" s="2194"/>
      <c r="AL466" s="2194"/>
      <c r="AM466" s="2194"/>
      <c r="AN466" s="2194"/>
      <c r="AO466" s="2194"/>
      <c r="AP466" s="2194"/>
      <c r="AQ466" s="2194"/>
      <c r="AR466" s="2194"/>
      <c r="AS466" s="2194"/>
      <c r="AT466" s="2194"/>
      <c r="AU466" s="2194"/>
      <c r="AV466" s="2194">
        <v>0</v>
      </c>
      <c r="AW466" s="2194"/>
      <c r="AX466" s="2194"/>
      <c r="AY466" s="2194"/>
      <c r="AZ466" s="2194"/>
      <c r="BA466" s="2194"/>
      <c r="BB466" s="2194"/>
      <c r="BC466" s="2194"/>
      <c r="BD466" s="2194"/>
      <c r="BE466" s="2194"/>
    </row>
    <row r="467" spans="1:57" ht="18" customHeight="1">
      <c r="A467" s="2193" t="s">
        <v>1275</v>
      </c>
      <c r="B467" s="2193"/>
      <c r="C467" s="2193"/>
      <c r="D467" s="2193"/>
      <c r="E467" s="2193"/>
      <c r="F467" s="2193"/>
      <c r="G467" s="2193"/>
      <c r="H467" s="2193"/>
      <c r="I467" s="2193"/>
      <c r="J467" s="2193"/>
      <c r="K467" s="2193"/>
      <c r="L467" s="2193"/>
      <c r="M467" s="2193"/>
      <c r="N467" s="2193"/>
      <c r="O467" s="2193"/>
      <c r="P467" s="2193"/>
      <c r="Q467" s="2193"/>
      <c r="R467" s="2193"/>
      <c r="S467" s="2193"/>
      <c r="T467" s="2193"/>
      <c r="U467" s="2193"/>
      <c r="V467" s="2193"/>
      <c r="W467" s="2193"/>
      <c r="X467" s="2193"/>
      <c r="Y467" s="2193"/>
      <c r="Z467" s="2193"/>
      <c r="AA467" s="2193"/>
      <c r="AB467" s="2193"/>
      <c r="AC467" s="2193"/>
      <c r="AD467" s="2193"/>
      <c r="AE467" s="2193"/>
      <c r="AF467" s="2193"/>
      <c r="AG467" s="2194">
        <v>0</v>
      </c>
      <c r="AH467" s="2194"/>
      <c r="AI467" s="2194"/>
      <c r="AJ467" s="2194"/>
      <c r="AK467" s="2194"/>
      <c r="AL467" s="2194"/>
      <c r="AM467" s="2194"/>
      <c r="AN467" s="2194"/>
      <c r="AO467" s="2194"/>
      <c r="AP467" s="2194"/>
      <c r="AQ467" s="2194"/>
      <c r="AR467" s="2194"/>
      <c r="AS467" s="2194"/>
      <c r="AT467" s="2194"/>
      <c r="AU467" s="2194"/>
      <c r="AV467" s="2194">
        <v>0</v>
      </c>
      <c r="AW467" s="2194"/>
      <c r="AX467" s="2194"/>
      <c r="AY467" s="2194"/>
      <c r="AZ467" s="2194"/>
      <c r="BA467" s="2194"/>
      <c r="BB467" s="2194"/>
      <c r="BC467" s="2194"/>
      <c r="BD467" s="2194"/>
      <c r="BE467" s="2194"/>
    </row>
    <row r="468" spans="1:57" ht="18" customHeight="1">
      <c r="A468" s="2193" t="s">
        <v>1276</v>
      </c>
      <c r="B468" s="2193"/>
      <c r="C468" s="2193"/>
      <c r="D468" s="2193"/>
      <c r="E468" s="2193"/>
      <c r="F468" s="2193"/>
      <c r="G468" s="2193"/>
      <c r="H468" s="2193"/>
      <c r="I468" s="2193"/>
      <c r="J468" s="2193"/>
      <c r="K468" s="2193"/>
      <c r="L468" s="2193"/>
      <c r="M468" s="2193"/>
      <c r="N468" s="2193"/>
      <c r="O468" s="2193"/>
      <c r="P468" s="2193"/>
      <c r="Q468" s="2193"/>
      <c r="R468" s="2193"/>
      <c r="S468" s="2193"/>
      <c r="T468" s="2193"/>
      <c r="U468" s="2193"/>
      <c r="V468" s="2193"/>
      <c r="W468" s="2193"/>
      <c r="X468" s="2193"/>
      <c r="Y468" s="2193"/>
      <c r="Z468" s="2193"/>
      <c r="AA468" s="2193"/>
      <c r="AB468" s="2193"/>
      <c r="AC468" s="2193"/>
      <c r="AD468" s="2193"/>
      <c r="AE468" s="2193"/>
      <c r="AF468" s="2193"/>
      <c r="AG468" s="2194">
        <v>0</v>
      </c>
      <c r="AH468" s="2194"/>
      <c r="AI468" s="2194"/>
      <c r="AJ468" s="2194"/>
      <c r="AK468" s="2194"/>
      <c r="AL468" s="2194"/>
      <c r="AM468" s="2194"/>
      <c r="AN468" s="2194"/>
      <c r="AO468" s="2194"/>
      <c r="AP468" s="2194"/>
      <c r="AQ468" s="2194"/>
      <c r="AR468" s="2194"/>
      <c r="AS468" s="2194"/>
      <c r="AT468" s="2194"/>
      <c r="AU468" s="2194"/>
      <c r="AV468" s="2194">
        <v>0</v>
      </c>
      <c r="AW468" s="2194"/>
      <c r="AX468" s="2194"/>
      <c r="AY468" s="2194"/>
      <c r="AZ468" s="2194"/>
      <c r="BA468" s="2194"/>
      <c r="BB468" s="2194"/>
      <c r="BC468" s="2194"/>
      <c r="BD468" s="2194"/>
      <c r="BE468" s="2194"/>
    </row>
    <row r="469" spans="1:57" ht="18" customHeight="1">
      <c r="A469" s="2195" t="s">
        <v>1277</v>
      </c>
      <c r="B469" s="2195"/>
      <c r="C469" s="2195"/>
      <c r="D469" s="2195"/>
      <c r="E469" s="2195"/>
      <c r="F469" s="2195"/>
      <c r="G469" s="2195"/>
      <c r="H469" s="2195"/>
      <c r="I469" s="2195"/>
      <c r="J469" s="2195"/>
      <c r="K469" s="2195"/>
      <c r="L469" s="2195"/>
      <c r="M469" s="2195"/>
      <c r="N469" s="2195"/>
      <c r="O469" s="2195"/>
      <c r="P469" s="2195"/>
      <c r="Q469" s="2195"/>
      <c r="R469" s="2195"/>
      <c r="S469" s="2195"/>
      <c r="T469" s="2195"/>
      <c r="U469" s="2195"/>
      <c r="V469" s="2195"/>
      <c r="W469" s="2195"/>
      <c r="X469" s="2195"/>
      <c r="Y469" s="2195"/>
      <c r="Z469" s="2195"/>
      <c r="AA469" s="2195"/>
      <c r="AB469" s="2195"/>
      <c r="AC469" s="2195"/>
      <c r="AD469" s="2195"/>
      <c r="AE469" s="2195"/>
      <c r="AF469" s="2195"/>
      <c r="AG469" s="2196">
        <v>0</v>
      </c>
      <c r="AH469" s="2196"/>
      <c r="AI469" s="2196"/>
      <c r="AJ469" s="2196"/>
      <c r="AK469" s="2196"/>
      <c r="AL469" s="2196"/>
      <c r="AM469" s="2196"/>
      <c r="AN469" s="2196"/>
      <c r="AO469" s="2196"/>
      <c r="AP469" s="2196"/>
      <c r="AQ469" s="2196"/>
      <c r="AR469" s="2196"/>
      <c r="AS469" s="2196"/>
      <c r="AT469" s="2196"/>
      <c r="AU469" s="2196"/>
      <c r="AV469" s="2196">
        <v>0</v>
      </c>
      <c r="AW469" s="2196"/>
      <c r="AX469" s="2196"/>
      <c r="AY469" s="2196"/>
      <c r="AZ469" s="2196"/>
      <c r="BA469" s="2196"/>
      <c r="BB469" s="2196"/>
      <c r="BC469" s="2196"/>
      <c r="BD469" s="2196"/>
      <c r="BE469" s="2196"/>
    </row>
    <row r="470" spans="1:57" ht="18" customHeight="1">
      <c r="A470" s="2197" t="s">
        <v>124</v>
      </c>
      <c r="B470" s="2197"/>
      <c r="C470" s="2197"/>
      <c r="D470" s="2197"/>
      <c r="E470" s="2197"/>
      <c r="F470" s="2197"/>
      <c r="G470" s="2197"/>
      <c r="H470" s="2197"/>
      <c r="I470" s="2197"/>
      <c r="J470" s="2197"/>
      <c r="K470" s="2197"/>
      <c r="L470" s="2197"/>
      <c r="M470" s="2197"/>
      <c r="N470" s="2197"/>
      <c r="O470" s="2197"/>
      <c r="P470" s="2197"/>
      <c r="Q470" s="2197"/>
      <c r="R470" s="2197"/>
      <c r="S470" s="2197"/>
      <c r="T470" s="2197"/>
      <c r="U470" s="2197"/>
      <c r="V470" s="2197"/>
      <c r="W470" s="2197"/>
      <c r="X470" s="2197"/>
      <c r="Y470" s="2197"/>
      <c r="Z470" s="2197"/>
      <c r="AA470" s="2197"/>
      <c r="AB470" s="2197"/>
      <c r="AC470" s="2197"/>
      <c r="AD470" s="2197"/>
      <c r="AE470" s="2197"/>
      <c r="AF470" s="2197"/>
      <c r="AG470" s="2208">
        <v>0</v>
      </c>
      <c r="AH470" s="2208"/>
      <c r="AI470" s="2208"/>
      <c r="AJ470" s="2208"/>
      <c r="AK470" s="2208"/>
      <c r="AL470" s="2208"/>
      <c r="AM470" s="2208"/>
      <c r="AN470" s="2208"/>
      <c r="AO470" s="2208"/>
      <c r="AP470" s="2208"/>
      <c r="AQ470" s="2208"/>
      <c r="AR470" s="2208"/>
      <c r="AS470" s="2208"/>
      <c r="AT470" s="2208"/>
      <c r="AU470" s="2208"/>
      <c r="AV470" s="2208">
        <v>0</v>
      </c>
      <c r="AW470" s="2208"/>
      <c r="AX470" s="2208"/>
      <c r="AY470" s="2208"/>
      <c r="AZ470" s="2208"/>
      <c r="BA470" s="2208"/>
      <c r="BB470" s="2208"/>
      <c r="BC470" s="2208"/>
      <c r="BD470" s="2208"/>
      <c r="BE470" s="2208"/>
    </row>
    <row r="471" spans="1:57" ht="18" customHeight="1">
      <c r="A471" s="2195" t="s">
        <v>1278</v>
      </c>
      <c r="B471" s="2195"/>
      <c r="C471" s="2195"/>
      <c r="D471" s="2195"/>
      <c r="E471" s="2195"/>
      <c r="F471" s="2195"/>
      <c r="G471" s="2195"/>
      <c r="H471" s="2195"/>
      <c r="I471" s="2195"/>
      <c r="J471" s="2195"/>
      <c r="K471" s="2195"/>
      <c r="L471" s="2195"/>
      <c r="M471" s="2195"/>
      <c r="N471" s="2195"/>
      <c r="O471" s="2195"/>
      <c r="P471" s="2195"/>
      <c r="Q471" s="2195"/>
      <c r="R471" s="2195"/>
      <c r="S471" s="2195"/>
      <c r="T471" s="2195"/>
      <c r="U471" s="2195"/>
      <c r="V471" s="2195"/>
      <c r="W471" s="2195"/>
      <c r="X471" s="2195"/>
      <c r="Y471" s="2195"/>
      <c r="Z471" s="2195"/>
      <c r="AA471" s="2195"/>
      <c r="AB471" s="2195"/>
      <c r="AC471" s="2195"/>
      <c r="AD471" s="2195"/>
      <c r="AE471" s="2195"/>
      <c r="AF471" s="2195"/>
      <c r="AG471" s="2196">
        <v>0</v>
      </c>
      <c r="AH471" s="2196"/>
      <c r="AI471" s="2196"/>
      <c r="AJ471" s="2196"/>
      <c r="AK471" s="2196"/>
      <c r="AL471" s="2196"/>
      <c r="AM471" s="2196"/>
      <c r="AN471" s="2196"/>
      <c r="AO471" s="2196"/>
      <c r="AP471" s="2196"/>
      <c r="AQ471" s="2196"/>
      <c r="AR471" s="2196"/>
      <c r="AS471" s="2196"/>
      <c r="AT471" s="2196"/>
      <c r="AU471" s="2196"/>
      <c r="AV471" s="2196">
        <v>0</v>
      </c>
      <c r="AW471" s="2196"/>
      <c r="AX471" s="2196"/>
      <c r="AY471" s="2196"/>
      <c r="AZ471" s="2196"/>
      <c r="BA471" s="2196"/>
      <c r="BB471" s="2196"/>
      <c r="BC471" s="2196"/>
      <c r="BD471" s="2196"/>
      <c r="BE471" s="2196"/>
    </row>
    <row r="472" spans="1:57" ht="18" customHeight="1">
      <c r="A472" s="314"/>
      <c r="B472" s="314"/>
      <c r="C472" s="314"/>
      <c r="D472" s="314"/>
      <c r="E472" s="314"/>
      <c r="F472" s="314"/>
      <c r="G472" s="314"/>
      <c r="H472" s="314"/>
      <c r="I472" s="314"/>
      <c r="J472" s="314"/>
      <c r="K472" s="314"/>
      <c r="L472" s="314"/>
      <c r="M472" s="314"/>
      <c r="N472" s="314"/>
      <c r="O472" s="314"/>
      <c r="P472" s="314"/>
      <c r="Q472" s="314"/>
      <c r="R472" s="314"/>
      <c r="S472" s="314"/>
      <c r="T472" s="314"/>
      <c r="U472" s="314"/>
      <c r="V472" s="314"/>
      <c r="W472" s="314"/>
      <c r="X472" s="314"/>
      <c r="Y472" s="314"/>
      <c r="Z472" s="314"/>
      <c r="AA472" s="314"/>
      <c r="AB472" s="314"/>
      <c r="AC472" s="314"/>
      <c r="AD472" s="314"/>
      <c r="AE472" s="314"/>
      <c r="AF472" s="314"/>
      <c r="AG472" s="314"/>
      <c r="AH472" s="314"/>
      <c r="AI472" s="314"/>
      <c r="AJ472" s="314"/>
      <c r="AK472" s="314"/>
      <c r="AL472" s="314"/>
      <c r="AM472" s="314"/>
      <c r="AN472" s="314"/>
      <c r="AO472" s="314"/>
      <c r="AP472" s="314"/>
      <c r="AQ472" s="314"/>
      <c r="AR472" s="314"/>
      <c r="AS472" s="314"/>
      <c r="AT472" s="314"/>
      <c r="AU472" s="314"/>
      <c r="AV472" s="314"/>
      <c r="AW472" s="314"/>
      <c r="AX472" s="314"/>
      <c r="AY472" s="314"/>
      <c r="AZ472" s="314"/>
      <c r="BA472" s="314"/>
      <c r="BB472" s="314"/>
      <c r="BC472" s="314"/>
      <c r="BD472" s="314"/>
      <c r="BE472" s="314"/>
    </row>
    <row r="473" spans="1:57" ht="18" customHeight="1">
      <c r="A473" s="2201" t="s">
        <v>1279</v>
      </c>
      <c r="B473" s="2201"/>
      <c r="C473" s="2201"/>
      <c r="D473" s="2201"/>
      <c r="E473" s="2201"/>
      <c r="F473" s="2201"/>
      <c r="G473" s="2201"/>
      <c r="H473" s="2201"/>
      <c r="I473" s="2201"/>
      <c r="J473" s="2201"/>
      <c r="K473" s="2201"/>
      <c r="L473" s="2201"/>
      <c r="M473" s="2201"/>
      <c r="N473" s="2201"/>
      <c r="O473" s="2201"/>
      <c r="P473" s="2201"/>
      <c r="Q473" s="2201"/>
      <c r="R473" s="2201"/>
      <c r="S473" s="2201"/>
      <c r="T473" s="2201"/>
      <c r="U473" s="2201"/>
      <c r="V473" s="2201"/>
      <c r="W473" s="2201"/>
      <c r="X473" s="2201"/>
      <c r="Y473" s="2201"/>
      <c r="Z473" s="2201"/>
      <c r="AA473" s="2201"/>
      <c r="AB473" s="2201"/>
      <c r="AC473" s="2201"/>
      <c r="AD473" s="2201"/>
      <c r="AE473" s="2201"/>
      <c r="AF473" s="2201"/>
      <c r="AG473" s="2201"/>
      <c r="AH473" s="2201"/>
      <c r="AI473" s="2201"/>
      <c r="AJ473" s="2201"/>
      <c r="AK473" s="2201"/>
      <c r="AL473" s="2201"/>
      <c r="AM473" s="2201"/>
      <c r="AN473" s="2201"/>
      <c r="AO473" s="2201"/>
      <c r="AP473" s="2201"/>
      <c r="AQ473" s="2201"/>
      <c r="AR473" s="2201"/>
      <c r="AS473" s="2201"/>
      <c r="AT473" s="2201"/>
      <c r="AU473" s="2201"/>
      <c r="AV473" s="2201"/>
      <c r="AW473" s="2201"/>
      <c r="AX473" s="2201"/>
      <c r="AY473" s="2201"/>
      <c r="AZ473" s="2201"/>
      <c r="BA473" s="2201"/>
      <c r="BB473" s="2201"/>
      <c r="BC473" s="2201"/>
      <c r="BD473" s="2201"/>
      <c r="BE473" s="2201"/>
    </row>
    <row r="474" spans="1:57" ht="18" customHeight="1">
      <c r="A474" s="2209" t="s">
        <v>1280</v>
      </c>
      <c r="B474" s="2209"/>
      <c r="C474" s="2209"/>
      <c r="D474" s="2209"/>
      <c r="E474" s="2209"/>
      <c r="F474" s="2209"/>
      <c r="G474" s="2209"/>
      <c r="H474" s="2209"/>
      <c r="I474" s="2209"/>
      <c r="J474" s="2209"/>
      <c r="K474" s="2209"/>
      <c r="L474" s="2209"/>
      <c r="M474" s="2209"/>
      <c r="N474" s="2209"/>
      <c r="O474" s="2209"/>
      <c r="P474" s="2209"/>
      <c r="Q474" s="2209"/>
      <c r="R474" s="2209"/>
      <c r="S474" s="2209"/>
      <c r="T474" s="2209"/>
      <c r="U474" s="2209"/>
      <c r="V474" s="2209"/>
      <c r="W474" s="2209"/>
      <c r="X474" s="2209"/>
      <c r="Y474" s="2209"/>
      <c r="Z474" s="2209"/>
      <c r="AA474" s="2209"/>
      <c r="AB474" s="2209"/>
      <c r="AC474" s="2209"/>
      <c r="AD474" s="2209"/>
      <c r="AE474" s="2209"/>
      <c r="AF474" s="2209"/>
      <c r="AG474" s="2209"/>
      <c r="AH474" s="2209"/>
      <c r="AI474" s="2209"/>
      <c r="AJ474" s="2209"/>
      <c r="AK474" s="2209"/>
      <c r="AL474" s="2209"/>
      <c r="AM474" s="2209"/>
      <c r="AN474" s="2209"/>
      <c r="AO474" s="2209"/>
      <c r="AP474" s="2209"/>
      <c r="AQ474" s="2209"/>
      <c r="AR474" s="2209"/>
      <c r="AS474" s="2209"/>
      <c r="AT474" s="2209"/>
      <c r="AU474" s="2209"/>
      <c r="AV474" s="2209"/>
      <c r="AW474" s="2209"/>
      <c r="AX474" s="2209"/>
      <c r="AY474" s="2209"/>
      <c r="AZ474" s="2209"/>
      <c r="BA474" s="2209"/>
      <c r="BB474" s="2209"/>
      <c r="BC474" s="2209"/>
      <c r="BD474" s="2209"/>
      <c r="BE474" s="2209"/>
    </row>
    <row r="475" spans="1:57" ht="18" customHeight="1">
      <c r="A475" s="2197" t="s">
        <v>384</v>
      </c>
      <c r="B475" s="2197"/>
      <c r="C475" s="2202" t="s">
        <v>507</v>
      </c>
      <c r="D475" s="2202"/>
      <c r="E475" s="2202"/>
      <c r="F475" s="2202"/>
      <c r="G475" s="2202"/>
      <c r="H475" s="2202"/>
      <c r="I475" s="2202"/>
      <c r="J475" s="2202"/>
      <c r="K475" s="2202"/>
      <c r="L475" s="2202"/>
      <c r="M475" s="2202"/>
      <c r="N475" s="2202"/>
      <c r="O475" s="2202"/>
      <c r="P475" s="2202"/>
      <c r="Q475" s="2202"/>
      <c r="R475" s="2202"/>
      <c r="S475" s="2202"/>
      <c r="T475" s="2202"/>
      <c r="U475" s="2202"/>
      <c r="V475" s="2202"/>
      <c r="W475" s="2202"/>
      <c r="X475" s="2202"/>
      <c r="Y475" s="2202"/>
      <c r="Z475" s="2202"/>
      <c r="AA475" s="2202"/>
      <c r="AB475" s="2202"/>
      <c r="AC475" s="2202"/>
      <c r="AD475" s="2202" t="s">
        <v>508</v>
      </c>
      <c r="AE475" s="2202"/>
      <c r="AF475" s="2202"/>
      <c r="AG475" s="2202"/>
      <c r="AH475" s="2202"/>
      <c r="AI475" s="2202"/>
      <c r="AJ475" s="2202"/>
      <c r="AK475" s="2202"/>
      <c r="AL475" s="2202"/>
      <c r="AM475" s="2202"/>
      <c r="AN475" s="2202"/>
      <c r="AO475" s="2202"/>
      <c r="AP475" s="2202"/>
      <c r="AQ475" s="2202"/>
      <c r="AR475" s="2202"/>
      <c r="AS475" s="2202"/>
      <c r="AT475" s="2202"/>
      <c r="AU475" s="2202"/>
      <c r="AV475" s="2202"/>
      <c r="AW475" s="2202"/>
      <c r="AX475" s="2202"/>
      <c r="AY475" s="2202"/>
      <c r="AZ475" s="2202"/>
      <c r="BA475" s="2202"/>
      <c r="BB475" s="2202"/>
      <c r="BC475" s="2202"/>
      <c r="BD475" s="2202"/>
      <c r="BE475" s="2202"/>
    </row>
    <row r="476" spans="1:57" ht="18" customHeight="1">
      <c r="A476" s="2197"/>
      <c r="B476" s="2197"/>
      <c r="C476" s="2197" t="s">
        <v>1107</v>
      </c>
      <c r="D476" s="2197"/>
      <c r="E476" s="2197"/>
      <c r="F476" s="2197"/>
      <c r="G476" s="2197"/>
      <c r="H476" s="2197"/>
      <c r="I476" s="2197"/>
      <c r="J476" s="2197"/>
      <c r="K476" s="2197"/>
      <c r="L476" s="2197"/>
      <c r="M476" s="2197"/>
      <c r="N476" s="2197"/>
      <c r="O476" s="2197"/>
      <c r="P476" s="2197" t="s">
        <v>1281</v>
      </c>
      <c r="Q476" s="2197"/>
      <c r="R476" s="2197"/>
      <c r="S476" s="2197"/>
      <c r="T476" s="2197"/>
      <c r="U476" s="2197" t="s">
        <v>1282</v>
      </c>
      <c r="V476" s="2197"/>
      <c r="W476" s="2197"/>
      <c r="X476" s="2197"/>
      <c r="Y476" s="2197"/>
      <c r="Z476" s="2197"/>
      <c r="AA476" s="2197"/>
      <c r="AB476" s="2197"/>
      <c r="AC476" s="2197"/>
      <c r="AD476" s="2197" t="s">
        <v>1107</v>
      </c>
      <c r="AE476" s="2197"/>
      <c r="AF476" s="2197"/>
      <c r="AG476" s="2197"/>
      <c r="AH476" s="2197"/>
      <c r="AI476" s="2197"/>
      <c r="AJ476" s="2197"/>
      <c r="AK476" s="2197"/>
      <c r="AL476" s="2197"/>
      <c r="AM476" s="2197"/>
      <c r="AN476" s="2197"/>
      <c r="AO476" s="2197"/>
      <c r="AP476" s="2197"/>
      <c r="AQ476" s="2197"/>
      <c r="AR476" s="2197"/>
      <c r="AS476" s="2197" t="s">
        <v>1281</v>
      </c>
      <c r="AT476" s="2197"/>
      <c r="AU476" s="2197"/>
      <c r="AV476" s="2197"/>
      <c r="AW476" s="2197"/>
      <c r="AX476" s="2197"/>
      <c r="AY476" s="2197"/>
      <c r="AZ476" s="2197"/>
      <c r="BA476" s="2197"/>
      <c r="BB476" s="2197" t="s">
        <v>1282</v>
      </c>
      <c r="BC476" s="2197"/>
      <c r="BD476" s="2197"/>
      <c r="BE476" s="2197"/>
    </row>
    <row r="477" spans="1:57" ht="18" customHeight="1">
      <c r="A477" s="2193" t="s">
        <v>1283</v>
      </c>
      <c r="B477" s="2193"/>
      <c r="C477" s="2194">
        <v>0</v>
      </c>
      <c r="D477" s="2194"/>
      <c r="E477" s="2194"/>
      <c r="F477" s="2194"/>
      <c r="G477" s="2194"/>
      <c r="H477" s="2194"/>
      <c r="I477" s="2194"/>
      <c r="J477" s="2194"/>
      <c r="K477" s="2194"/>
      <c r="L477" s="2194"/>
      <c r="M477" s="2194"/>
      <c r="N477" s="2194"/>
      <c r="O477" s="2194"/>
      <c r="P477" s="2194">
        <v>0</v>
      </c>
      <c r="Q477" s="2194"/>
      <c r="R477" s="2194"/>
      <c r="S477" s="2194"/>
      <c r="T477" s="2194"/>
      <c r="U477" s="2193"/>
      <c r="V477" s="2193"/>
      <c r="W477" s="2193"/>
      <c r="X477" s="2193"/>
      <c r="Y477" s="2193"/>
      <c r="Z477" s="2193"/>
      <c r="AA477" s="2193"/>
      <c r="AB477" s="2193"/>
      <c r="AC477" s="2193"/>
      <c r="AD477" s="2194">
        <v>0</v>
      </c>
      <c r="AE477" s="2194"/>
      <c r="AF477" s="2194"/>
      <c r="AG477" s="2194"/>
      <c r="AH477" s="2194"/>
      <c r="AI477" s="2194"/>
      <c r="AJ477" s="2194"/>
      <c r="AK477" s="2194"/>
      <c r="AL477" s="2194"/>
      <c r="AM477" s="2194"/>
      <c r="AN477" s="2194"/>
      <c r="AO477" s="2194"/>
      <c r="AP477" s="2194"/>
      <c r="AQ477" s="2194"/>
      <c r="AR477" s="2194"/>
      <c r="AS477" s="2194">
        <v>0</v>
      </c>
      <c r="AT477" s="2194"/>
      <c r="AU477" s="2194"/>
      <c r="AV477" s="2194"/>
      <c r="AW477" s="2194"/>
      <c r="AX477" s="2194"/>
      <c r="AY477" s="2194"/>
      <c r="AZ477" s="2194"/>
      <c r="BA477" s="2194"/>
      <c r="BB477" s="2193"/>
      <c r="BC477" s="2193"/>
      <c r="BD477" s="2193"/>
      <c r="BE477" s="2193"/>
    </row>
    <row r="478" spans="1:57" ht="18" customHeight="1">
      <c r="A478" s="2193" t="s">
        <v>1284</v>
      </c>
      <c r="B478" s="2193"/>
      <c r="C478" s="2194">
        <v>0</v>
      </c>
      <c r="D478" s="2194"/>
      <c r="E478" s="2194"/>
      <c r="F478" s="2194"/>
      <c r="G478" s="2194"/>
      <c r="H478" s="2194"/>
      <c r="I478" s="2194"/>
      <c r="J478" s="2194"/>
      <c r="K478" s="2194"/>
      <c r="L478" s="2194"/>
      <c r="M478" s="2194"/>
      <c r="N478" s="2194"/>
      <c r="O478" s="2194"/>
      <c r="P478" s="2194">
        <v>0</v>
      </c>
      <c r="Q478" s="2194"/>
      <c r="R478" s="2194"/>
      <c r="S478" s="2194"/>
      <c r="T478" s="2194"/>
      <c r="U478" s="2193"/>
      <c r="V478" s="2193"/>
      <c r="W478" s="2193"/>
      <c r="X478" s="2193"/>
      <c r="Y478" s="2193"/>
      <c r="Z478" s="2193"/>
      <c r="AA478" s="2193"/>
      <c r="AB478" s="2193"/>
      <c r="AC478" s="2193"/>
      <c r="AD478" s="2194">
        <v>0</v>
      </c>
      <c r="AE478" s="2194"/>
      <c r="AF478" s="2194"/>
      <c r="AG478" s="2194"/>
      <c r="AH478" s="2194"/>
      <c r="AI478" s="2194"/>
      <c r="AJ478" s="2194"/>
      <c r="AK478" s="2194"/>
      <c r="AL478" s="2194"/>
      <c r="AM478" s="2194"/>
      <c r="AN478" s="2194"/>
      <c r="AO478" s="2194"/>
      <c r="AP478" s="2194"/>
      <c r="AQ478" s="2194"/>
      <c r="AR478" s="2194"/>
      <c r="AS478" s="2194">
        <v>0</v>
      </c>
      <c r="AT478" s="2194"/>
      <c r="AU478" s="2194"/>
      <c r="AV478" s="2194"/>
      <c r="AW478" s="2194"/>
      <c r="AX478" s="2194"/>
      <c r="AY478" s="2194"/>
      <c r="AZ478" s="2194"/>
      <c r="BA478" s="2194"/>
      <c r="BB478" s="2193"/>
      <c r="BC478" s="2193"/>
      <c r="BD478" s="2193"/>
      <c r="BE478" s="2193"/>
    </row>
    <row r="479" spans="1:57" ht="18" customHeight="1">
      <c r="A479" s="2193" t="s">
        <v>1285</v>
      </c>
      <c r="B479" s="2193"/>
      <c r="C479" s="2194">
        <v>0</v>
      </c>
      <c r="D479" s="2194"/>
      <c r="E479" s="2194"/>
      <c r="F479" s="2194"/>
      <c r="G479" s="2194"/>
      <c r="H479" s="2194"/>
      <c r="I479" s="2194"/>
      <c r="J479" s="2194"/>
      <c r="K479" s="2194"/>
      <c r="L479" s="2194"/>
      <c r="M479" s="2194"/>
      <c r="N479" s="2194"/>
      <c r="O479" s="2194"/>
      <c r="P479" s="2194">
        <v>0</v>
      </c>
      <c r="Q479" s="2194"/>
      <c r="R479" s="2194"/>
      <c r="S479" s="2194"/>
      <c r="T479" s="2194"/>
      <c r="U479" s="2193"/>
      <c r="V479" s="2193"/>
      <c r="W479" s="2193"/>
      <c r="X479" s="2193"/>
      <c r="Y479" s="2193"/>
      <c r="Z479" s="2193"/>
      <c r="AA479" s="2193"/>
      <c r="AB479" s="2193"/>
      <c r="AC479" s="2193"/>
      <c r="AD479" s="2194">
        <v>0</v>
      </c>
      <c r="AE479" s="2194"/>
      <c r="AF479" s="2194"/>
      <c r="AG479" s="2194"/>
      <c r="AH479" s="2194"/>
      <c r="AI479" s="2194"/>
      <c r="AJ479" s="2194"/>
      <c r="AK479" s="2194"/>
      <c r="AL479" s="2194"/>
      <c r="AM479" s="2194"/>
      <c r="AN479" s="2194"/>
      <c r="AO479" s="2194"/>
      <c r="AP479" s="2194"/>
      <c r="AQ479" s="2194"/>
      <c r="AR479" s="2194"/>
      <c r="AS479" s="2194">
        <v>0</v>
      </c>
      <c r="AT479" s="2194"/>
      <c r="AU479" s="2194"/>
      <c r="AV479" s="2194"/>
      <c r="AW479" s="2194"/>
      <c r="AX479" s="2194"/>
      <c r="AY479" s="2194"/>
      <c r="AZ479" s="2194"/>
      <c r="BA479" s="2194"/>
      <c r="BB479" s="2193"/>
      <c r="BC479" s="2193"/>
      <c r="BD479" s="2193"/>
      <c r="BE479" s="2193"/>
    </row>
    <row r="480" spans="1:57" ht="18" customHeight="1">
      <c r="A480" s="2195" t="s">
        <v>1286</v>
      </c>
      <c r="B480" s="2195"/>
      <c r="C480" s="2196">
        <v>0</v>
      </c>
      <c r="D480" s="2196"/>
      <c r="E480" s="2196"/>
      <c r="F480" s="2196"/>
      <c r="G480" s="2196"/>
      <c r="H480" s="2196"/>
      <c r="I480" s="2196"/>
      <c r="J480" s="2196"/>
      <c r="K480" s="2196"/>
      <c r="L480" s="2196"/>
      <c r="M480" s="2196"/>
      <c r="N480" s="2196"/>
      <c r="O480" s="2196"/>
      <c r="P480" s="2196">
        <v>0</v>
      </c>
      <c r="Q480" s="2196"/>
      <c r="R480" s="2196"/>
      <c r="S480" s="2196"/>
      <c r="T480" s="2196"/>
      <c r="U480" s="2195"/>
      <c r="V480" s="2195"/>
      <c r="W480" s="2195"/>
      <c r="X480" s="2195"/>
      <c r="Y480" s="2195"/>
      <c r="Z480" s="2195"/>
      <c r="AA480" s="2195"/>
      <c r="AB480" s="2195"/>
      <c r="AC480" s="2195"/>
      <c r="AD480" s="2196">
        <v>0</v>
      </c>
      <c r="AE480" s="2196"/>
      <c r="AF480" s="2196"/>
      <c r="AG480" s="2196"/>
      <c r="AH480" s="2196"/>
      <c r="AI480" s="2196"/>
      <c r="AJ480" s="2196"/>
      <c r="AK480" s="2196"/>
      <c r="AL480" s="2196"/>
      <c r="AM480" s="2196"/>
      <c r="AN480" s="2196"/>
      <c r="AO480" s="2196"/>
      <c r="AP480" s="2196"/>
      <c r="AQ480" s="2196"/>
      <c r="AR480" s="2196"/>
      <c r="AS480" s="2196">
        <v>0</v>
      </c>
      <c r="AT480" s="2196"/>
      <c r="AU480" s="2196"/>
      <c r="AV480" s="2196"/>
      <c r="AW480" s="2196"/>
      <c r="AX480" s="2196"/>
      <c r="AY480" s="2196"/>
      <c r="AZ480" s="2196"/>
      <c r="BA480" s="2196"/>
      <c r="BB480" s="2195"/>
      <c r="BC480" s="2195"/>
      <c r="BD480" s="2195"/>
      <c r="BE480" s="2195"/>
    </row>
    <row r="481" spans="1:57" ht="18" customHeight="1">
      <c r="A481" s="2197" t="s">
        <v>124</v>
      </c>
      <c r="B481" s="2197"/>
      <c r="C481" s="2208">
        <v>0</v>
      </c>
      <c r="D481" s="2208"/>
      <c r="E481" s="2208"/>
      <c r="F481" s="2208"/>
      <c r="G481" s="2208"/>
      <c r="H481" s="2208"/>
      <c r="I481" s="2208"/>
      <c r="J481" s="2208"/>
      <c r="K481" s="2208"/>
      <c r="L481" s="2208"/>
      <c r="M481" s="2208"/>
      <c r="N481" s="2208"/>
      <c r="O481" s="2208"/>
      <c r="P481" s="2208"/>
      <c r="Q481" s="2208"/>
      <c r="R481" s="2208"/>
      <c r="S481" s="2208"/>
      <c r="T481" s="2208"/>
      <c r="U481" s="2208"/>
      <c r="V481" s="2208"/>
      <c r="W481" s="2208"/>
      <c r="X481" s="2208"/>
      <c r="Y481" s="2208"/>
      <c r="Z481" s="2208"/>
      <c r="AA481" s="2208"/>
      <c r="AB481" s="2208"/>
      <c r="AC481" s="2208"/>
      <c r="AD481" s="2208">
        <v>0</v>
      </c>
      <c r="AE481" s="2208"/>
      <c r="AF481" s="2208"/>
      <c r="AG481" s="2208"/>
      <c r="AH481" s="2208"/>
      <c r="AI481" s="2208"/>
      <c r="AJ481" s="2208"/>
      <c r="AK481" s="2208"/>
      <c r="AL481" s="2208"/>
      <c r="AM481" s="2208"/>
      <c r="AN481" s="2208"/>
      <c r="AO481" s="2208"/>
      <c r="AP481" s="2208"/>
      <c r="AQ481" s="2208"/>
      <c r="AR481" s="2208"/>
      <c r="AS481" s="2208"/>
      <c r="AT481" s="2208"/>
      <c r="AU481" s="2208"/>
      <c r="AV481" s="2208"/>
      <c r="AW481" s="2208"/>
      <c r="AX481" s="2208"/>
      <c r="AY481" s="2208"/>
      <c r="AZ481" s="2208"/>
      <c r="BA481" s="2208"/>
      <c r="BB481" s="2208"/>
      <c r="BC481" s="2208"/>
      <c r="BD481" s="2208"/>
      <c r="BE481" s="2208"/>
    </row>
    <row r="482" spans="1:57" ht="18" customHeight="1">
      <c r="A482" s="2193" t="s">
        <v>1287</v>
      </c>
      <c r="B482" s="2193"/>
      <c r="C482" s="2194">
        <v>0</v>
      </c>
      <c r="D482" s="2194"/>
      <c r="E482" s="2194"/>
      <c r="F482" s="2194"/>
      <c r="G482" s="2194"/>
      <c r="H482" s="2194"/>
      <c r="I482" s="2194"/>
      <c r="J482" s="2194"/>
      <c r="K482" s="2194"/>
      <c r="L482" s="2194"/>
      <c r="M482" s="2194"/>
      <c r="N482" s="2194"/>
      <c r="O482" s="2194"/>
      <c r="P482" s="2194">
        <v>0</v>
      </c>
      <c r="Q482" s="2194"/>
      <c r="R482" s="2194"/>
      <c r="S482" s="2194"/>
      <c r="T482" s="2194"/>
      <c r="U482" s="2193"/>
      <c r="V482" s="2193"/>
      <c r="W482" s="2193"/>
      <c r="X482" s="2193"/>
      <c r="Y482" s="2193"/>
      <c r="Z482" s="2193"/>
      <c r="AA482" s="2193"/>
      <c r="AB482" s="2193"/>
      <c r="AC482" s="2193"/>
      <c r="AD482" s="2194">
        <v>0</v>
      </c>
      <c r="AE482" s="2194"/>
      <c r="AF482" s="2194"/>
      <c r="AG482" s="2194"/>
      <c r="AH482" s="2194"/>
      <c r="AI482" s="2194"/>
      <c r="AJ482" s="2194"/>
      <c r="AK482" s="2194"/>
      <c r="AL482" s="2194"/>
      <c r="AM482" s="2194"/>
      <c r="AN482" s="2194"/>
      <c r="AO482" s="2194"/>
      <c r="AP482" s="2194"/>
      <c r="AQ482" s="2194"/>
      <c r="AR482" s="2194"/>
      <c r="AS482" s="2194">
        <v>0</v>
      </c>
      <c r="AT482" s="2194"/>
      <c r="AU482" s="2194"/>
      <c r="AV482" s="2194"/>
      <c r="AW482" s="2194"/>
      <c r="AX482" s="2194"/>
      <c r="AY482" s="2194"/>
      <c r="AZ482" s="2194"/>
      <c r="BA482" s="2194"/>
      <c r="BB482" s="2193"/>
      <c r="BC482" s="2193"/>
      <c r="BD482" s="2193"/>
      <c r="BE482" s="2193"/>
    </row>
    <row r="483" spans="1:57" ht="18" customHeight="1">
      <c r="A483" s="2195" t="s">
        <v>1214</v>
      </c>
      <c r="B483" s="2195"/>
      <c r="C483" s="2196">
        <v>0</v>
      </c>
      <c r="D483" s="2196"/>
      <c r="E483" s="2196"/>
      <c r="F483" s="2196"/>
      <c r="G483" s="2196"/>
      <c r="H483" s="2196"/>
      <c r="I483" s="2196"/>
      <c r="J483" s="2196"/>
      <c r="K483" s="2196"/>
      <c r="L483" s="2196"/>
      <c r="M483" s="2196"/>
      <c r="N483" s="2196"/>
      <c r="O483" s="2196"/>
      <c r="P483" s="2196">
        <v>0</v>
      </c>
      <c r="Q483" s="2196"/>
      <c r="R483" s="2196"/>
      <c r="S483" s="2196"/>
      <c r="T483" s="2196"/>
      <c r="U483" s="2195"/>
      <c r="V483" s="2195"/>
      <c r="W483" s="2195"/>
      <c r="X483" s="2195"/>
      <c r="Y483" s="2195"/>
      <c r="Z483" s="2195"/>
      <c r="AA483" s="2195"/>
      <c r="AB483" s="2195"/>
      <c r="AC483" s="2195"/>
      <c r="AD483" s="2196">
        <v>0</v>
      </c>
      <c r="AE483" s="2196"/>
      <c r="AF483" s="2196"/>
      <c r="AG483" s="2196"/>
      <c r="AH483" s="2196"/>
      <c r="AI483" s="2196"/>
      <c r="AJ483" s="2196"/>
      <c r="AK483" s="2196"/>
      <c r="AL483" s="2196"/>
      <c r="AM483" s="2196"/>
      <c r="AN483" s="2196"/>
      <c r="AO483" s="2196"/>
      <c r="AP483" s="2196"/>
      <c r="AQ483" s="2196"/>
      <c r="AR483" s="2196"/>
      <c r="AS483" s="2196">
        <v>0</v>
      </c>
      <c r="AT483" s="2196"/>
      <c r="AU483" s="2196"/>
      <c r="AV483" s="2196"/>
      <c r="AW483" s="2196"/>
      <c r="AX483" s="2196"/>
      <c r="AY483" s="2196"/>
      <c r="AZ483" s="2196"/>
      <c r="BA483" s="2196"/>
      <c r="BB483" s="2195"/>
      <c r="BC483" s="2195"/>
      <c r="BD483" s="2195"/>
      <c r="BE483" s="2195"/>
    </row>
    <row r="484" spans="1:57" ht="18" customHeight="1">
      <c r="A484" s="2202" t="s">
        <v>124</v>
      </c>
      <c r="B484" s="2202"/>
      <c r="C484" s="2200">
        <v>0</v>
      </c>
      <c r="D484" s="2200"/>
      <c r="E484" s="2200"/>
      <c r="F484" s="2200"/>
      <c r="G484" s="2200"/>
      <c r="H484" s="2200"/>
      <c r="I484" s="2200"/>
      <c r="J484" s="2200"/>
      <c r="K484" s="2200"/>
      <c r="L484" s="2200"/>
      <c r="M484" s="2200"/>
      <c r="N484" s="2200"/>
      <c r="O484" s="2200"/>
      <c r="P484" s="2200"/>
      <c r="Q484" s="2200"/>
      <c r="R484" s="2200"/>
      <c r="S484" s="2200"/>
      <c r="T484" s="2200"/>
      <c r="U484" s="2200"/>
      <c r="V484" s="2200"/>
      <c r="W484" s="2200"/>
      <c r="X484" s="2200"/>
      <c r="Y484" s="2200"/>
      <c r="Z484" s="2200"/>
      <c r="AA484" s="2200"/>
      <c r="AB484" s="2200"/>
      <c r="AC484" s="2200"/>
      <c r="AD484" s="2200">
        <v>0</v>
      </c>
      <c r="AE484" s="2200"/>
      <c r="AF484" s="2200"/>
      <c r="AG484" s="2200"/>
      <c r="AH484" s="2200"/>
      <c r="AI484" s="2200"/>
      <c r="AJ484" s="2200"/>
      <c r="AK484" s="2200"/>
      <c r="AL484" s="2200"/>
      <c r="AM484" s="2200"/>
      <c r="AN484" s="2200"/>
      <c r="AO484" s="2200"/>
      <c r="AP484" s="2200"/>
      <c r="AQ484" s="2200"/>
      <c r="AR484" s="2200"/>
      <c r="AS484" s="2200"/>
      <c r="AT484" s="2200"/>
      <c r="AU484" s="2200"/>
      <c r="AV484" s="2200"/>
      <c r="AW484" s="2200"/>
      <c r="AX484" s="2200"/>
      <c r="AY484" s="2200"/>
      <c r="AZ484" s="2200"/>
      <c r="BA484" s="2200"/>
      <c r="BB484" s="2200"/>
      <c r="BC484" s="2200"/>
      <c r="BD484" s="2200"/>
      <c r="BE484" s="2200"/>
    </row>
    <row r="485" spans="1:57" ht="18" customHeight="1">
      <c r="A485" s="314"/>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314"/>
      <c r="AF485" s="314"/>
      <c r="AG485" s="314"/>
      <c r="AH485" s="314"/>
      <c r="AI485" s="314"/>
      <c r="AJ485" s="314"/>
      <c r="AK485" s="314"/>
      <c r="AL485" s="314"/>
      <c r="AM485" s="314"/>
      <c r="AN485" s="314"/>
      <c r="AO485" s="314"/>
      <c r="AP485" s="314"/>
      <c r="AQ485" s="314"/>
      <c r="AR485" s="314"/>
      <c r="AS485" s="314"/>
      <c r="AT485" s="314"/>
      <c r="AU485" s="314"/>
      <c r="AV485" s="314"/>
      <c r="AW485" s="314"/>
      <c r="AX485" s="314"/>
      <c r="AY485" s="314"/>
      <c r="AZ485" s="314"/>
      <c r="BA485" s="314"/>
      <c r="BB485" s="314"/>
      <c r="BC485" s="314"/>
      <c r="BD485" s="314"/>
      <c r="BE485" s="314"/>
    </row>
    <row r="486" spans="1:57" ht="18" customHeight="1">
      <c r="A486" s="2189" t="s">
        <v>1288</v>
      </c>
      <c r="B486" s="2189"/>
      <c r="C486" s="2189"/>
      <c r="D486" s="2189"/>
      <c r="E486" s="2189"/>
      <c r="F486" s="2189"/>
      <c r="G486" s="2189"/>
      <c r="H486" s="2189"/>
      <c r="I486" s="2189"/>
      <c r="J486" s="2189"/>
      <c r="K486" s="2189"/>
      <c r="L486" s="2189"/>
      <c r="M486" s="2189"/>
      <c r="N486" s="2189"/>
      <c r="O486" s="2189"/>
      <c r="P486" s="2189"/>
      <c r="Q486" s="2189"/>
      <c r="R486" s="2189"/>
      <c r="S486" s="2189"/>
      <c r="T486" s="2189"/>
      <c r="U486" s="2189"/>
      <c r="V486" s="2189"/>
      <c r="W486" s="2189"/>
      <c r="X486" s="2189"/>
      <c r="Y486" s="2189"/>
      <c r="Z486" s="2189"/>
      <c r="AA486" s="2189"/>
      <c r="AB486" s="2189"/>
      <c r="AC486" s="2189"/>
      <c r="AD486" s="2189"/>
      <c r="AE486" s="2189"/>
      <c r="AF486" s="2189"/>
      <c r="AG486" s="2189"/>
      <c r="AH486" s="2189"/>
      <c r="AI486" s="2189"/>
      <c r="AJ486" s="2189"/>
      <c r="AK486" s="2189"/>
      <c r="AL486" s="2189"/>
      <c r="AM486" s="2189"/>
      <c r="AN486" s="2189"/>
      <c r="AO486" s="2189"/>
      <c r="AP486" s="2189"/>
      <c r="AQ486" s="2189"/>
      <c r="AR486" s="2189"/>
      <c r="AS486" s="2189"/>
      <c r="AT486" s="2189"/>
      <c r="AU486" s="2189"/>
      <c r="AV486" s="2189"/>
      <c r="AW486" s="2189"/>
      <c r="AX486" s="2189"/>
      <c r="AY486" s="2189"/>
      <c r="AZ486" s="2189"/>
      <c r="BA486" s="2189"/>
      <c r="BB486" s="2189"/>
      <c r="BC486" s="2189"/>
      <c r="BD486" s="2189"/>
      <c r="BE486" s="2189"/>
    </row>
    <row r="487" spans="1:57" ht="18" customHeight="1">
      <c r="A487" s="2186" t="s">
        <v>1289</v>
      </c>
      <c r="B487" s="2186"/>
      <c r="C487" s="2186"/>
      <c r="D487" s="2186"/>
      <c r="E487" s="2186"/>
      <c r="F487" s="2186"/>
      <c r="G487" s="2186"/>
      <c r="H487" s="2186"/>
      <c r="I487" s="2186"/>
      <c r="J487" s="2186"/>
      <c r="K487" s="2186"/>
      <c r="L487" s="2186"/>
      <c r="M487" s="2186"/>
      <c r="N487" s="2186"/>
      <c r="O487" s="2186"/>
      <c r="P487" s="2186"/>
      <c r="Q487" s="2186"/>
      <c r="R487" s="2186"/>
      <c r="S487" s="2186"/>
      <c r="T487" s="2186"/>
      <c r="U487" s="2186"/>
      <c r="V487" s="2186"/>
      <c r="W487" s="2186"/>
      <c r="X487" s="2186"/>
      <c r="Y487" s="2186"/>
      <c r="Z487" s="2186"/>
      <c r="AA487" s="2186"/>
      <c r="AB487" s="2186"/>
      <c r="AC487" s="2186"/>
      <c r="AD487" s="2186"/>
      <c r="AE487" s="2186"/>
      <c r="AF487" s="2186"/>
      <c r="AG487" s="2186"/>
      <c r="AH487" s="2186"/>
      <c r="AI487" s="2186"/>
      <c r="AJ487" s="2186"/>
      <c r="AK487" s="2186"/>
      <c r="AL487" s="2186"/>
      <c r="AM487" s="2186"/>
      <c r="AN487" s="2186"/>
      <c r="AO487" s="2186"/>
      <c r="AP487" s="2186"/>
      <c r="AQ487" s="2186"/>
      <c r="AR487" s="2186"/>
      <c r="AS487" s="2186"/>
      <c r="AT487" s="2186"/>
      <c r="AU487" s="2186"/>
      <c r="AV487" s="2186"/>
      <c r="AW487" s="2186"/>
      <c r="AX487" s="2186"/>
      <c r="AY487" s="2186"/>
      <c r="AZ487" s="2186"/>
      <c r="BA487" s="2186"/>
      <c r="BB487" s="2186"/>
      <c r="BC487" s="2186"/>
      <c r="BD487" s="2186"/>
      <c r="BE487" s="2186"/>
    </row>
    <row r="488" spans="1:57" ht="18" customHeight="1">
      <c r="A488" s="2186" t="s">
        <v>1290</v>
      </c>
      <c r="B488" s="2186"/>
      <c r="C488" s="2186"/>
      <c r="D488" s="2186"/>
      <c r="E488" s="2186"/>
      <c r="F488" s="2186"/>
      <c r="G488" s="2186"/>
      <c r="H488" s="2186"/>
      <c r="I488" s="2186"/>
      <c r="J488" s="2186"/>
      <c r="K488" s="2186"/>
      <c r="L488" s="2186"/>
      <c r="M488" s="2186"/>
      <c r="N488" s="2186"/>
      <c r="O488" s="2186"/>
      <c r="P488" s="2186"/>
      <c r="Q488" s="2186"/>
      <c r="R488" s="2186"/>
      <c r="S488" s="2186"/>
      <c r="T488" s="2186"/>
      <c r="U488" s="2186"/>
      <c r="V488" s="2186"/>
      <c r="W488" s="2186"/>
      <c r="X488" s="2186"/>
      <c r="Y488" s="2186"/>
      <c r="Z488" s="2186"/>
      <c r="AA488" s="2186"/>
      <c r="AB488" s="2186"/>
      <c r="AC488" s="2186"/>
      <c r="AD488" s="2186"/>
      <c r="AE488" s="2186"/>
      <c r="AF488" s="2186"/>
      <c r="AG488" s="2186"/>
      <c r="AH488" s="2186"/>
      <c r="AI488" s="2186"/>
      <c r="AJ488" s="2186"/>
      <c r="AK488" s="2186"/>
      <c r="AL488" s="2186"/>
      <c r="AM488" s="2186"/>
      <c r="AN488" s="2186"/>
      <c r="AO488" s="2186"/>
      <c r="AP488" s="2186"/>
      <c r="AQ488" s="2186"/>
      <c r="AR488" s="2186"/>
      <c r="AS488" s="2186"/>
      <c r="AT488" s="2186"/>
      <c r="AU488" s="2186"/>
      <c r="AV488" s="2186"/>
      <c r="AW488" s="2186"/>
      <c r="AX488" s="2186"/>
      <c r="AY488" s="2186"/>
      <c r="AZ488" s="2186"/>
      <c r="BA488" s="2186"/>
      <c r="BB488" s="2186"/>
      <c r="BC488" s="2186"/>
      <c r="BD488" s="2186"/>
      <c r="BE488" s="2186"/>
    </row>
    <row r="489" spans="1:57" ht="18" customHeight="1">
      <c r="A489" s="2186" t="s">
        <v>1291</v>
      </c>
      <c r="B489" s="2186"/>
      <c r="C489" s="2186"/>
      <c r="D489" s="2186"/>
      <c r="E489" s="2186"/>
      <c r="F489" s="2186"/>
      <c r="G489" s="2186"/>
      <c r="H489" s="2186"/>
      <c r="I489" s="2186"/>
      <c r="J489" s="2186"/>
      <c r="K489" s="2186"/>
      <c r="L489" s="2186"/>
      <c r="M489" s="2186"/>
      <c r="N489" s="2186"/>
      <c r="O489" s="2186"/>
      <c r="P489" s="2186"/>
      <c r="Q489" s="2186"/>
      <c r="R489" s="2186"/>
      <c r="S489" s="2186"/>
      <c r="T489" s="2186"/>
      <c r="U489" s="2186"/>
      <c r="V489" s="2186"/>
      <c r="W489" s="2186"/>
      <c r="X489" s="2186"/>
      <c r="Y489" s="2186"/>
      <c r="Z489" s="2186"/>
      <c r="AA489" s="2186"/>
      <c r="AB489" s="2186"/>
      <c r="AC489" s="2186"/>
      <c r="AD489" s="2186"/>
      <c r="AE489" s="2186"/>
      <c r="AF489" s="2186"/>
      <c r="AG489" s="2186"/>
      <c r="AH489" s="2186"/>
      <c r="AI489" s="2186"/>
      <c r="AJ489" s="2186"/>
      <c r="AK489" s="2186"/>
      <c r="AL489" s="2186"/>
      <c r="AM489" s="2186"/>
      <c r="AN489" s="2186"/>
      <c r="AO489" s="2186"/>
      <c r="AP489" s="2186"/>
      <c r="AQ489" s="2186"/>
      <c r="AR489" s="2186"/>
      <c r="AS489" s="2186"/>
      <c r="AT489" s="2186"/>
      <c r="AU489" s="2186"/>
      <c r="AV489" s="2186"/>
      <c r="AW489" s="2186"/>
      <c r="AX489" s="2186"/>
      <c r="AY489" s="2186"/>
      <c r="AZ489" s="2186"/>
      <c r="BA489" s="2186"/>
      <c r="BB489" s="2186"/>
      <c r="BC489" s="2186"/>
      <c r="BD489" s="2186"/>
      <c r="BE489" s="2186"/>
    </row>
    <row r="490" spans="1:57" ht="18" customHeight="1">
      <c r="A490" s="2186" t="s">
        <v>1292</v>
      </c>
      <c r="B490" s="2186"/>
      <c r="C490" s="2186"/>
      <c r="D490" s="2186"/>
      <c r="E490" s="2186"/>
      <c r="F490" s="2186"/>
      <c r="G490" s="2186"/>
      <c r="H490" s="2186"/>
      <c r="I490" s="2186"/>
      <c r="J490" s="2186"/>
      <c r="K490" s="2186"/>
      <c r="L490" s="2186"/>
      <c r="M490" s="2186"/>
      <c r="N490" s="2186"/>
      <c r="O490" s="2186"/>
      <c r="P490" s="2186"/>
      <c r="Q490" s="2186"/>
      <c r="R490" s="2186"/>
      <c r="S490" s="2186"/>
      <c r="T490" s="2186"/>
      <c r="U490" s="2186"/>
      <c r="V490" s="2186"/>
      <c r="W490" s="2186"/>
      <c r="X490" s="2186"/>
      <c r="Y490" s="2186"/>
      <c r="Z490" s="2186"/>
      <c r="AA490" s="2186"/>
      <c r="AB490" s="2186"/>
      <c r="AC490" s="2186"/>
      <c r="AD490" s="2186"/>
      <c r="AE490" s="2186"/>
      <c r="AF490" s="2186"/>
      <c r="AG490" s="2186"/>
      <c r="AH490" s="2186"/>
      <c r="AI490" s="2186"/>
      <c r="AJ490" s="2186"/>
      <c r="AK490" s="2186"/>
      <c r="AL490" s="2186"/>
      <c r="AM490" s="2186"/>
      <c r="AN490" s="2186"/>
      <c r="AO490" s="2186"/>
      <c r="AP490" s="2186"/>
      <c r="AQ490" s="2186"/>
      <c r="AR490" s="2186"/>
      <c r="AS490" s="2186"/>
      <c r="AT490" s="2186"/>
      <c r="AU490" s="2186"/>
      <c r="AV490" s="2186"/>
      <c r="AW490" s="2186"/>
      <c r="AX490" s="2186"/>
      <c r="AY490" s="2186"/>
      <c r="AZ490" s="2186"/>
      <c r="BA490" s="2186"/>
      <c r="BB490" s="2186"/>
      <c r="BC490" s="2186"/>
      <c r="BD490" s="2186"/>
      <c r="BE490" s="2186"/>
    </row>
    <row r="491" spans="1:57" ht="18" customHeight="1">
      <c r="A491" s="2186" t="s">
        <v>1293</v>
      </c>
      <c r="B491" s="2186"/>
      <c r="C491" s="2186"/>
      <c r="D491" s="2186"/>
      <c r="E491" s="2186"/>
      <c r="F491" s="2186"/>
      <c r="G491" s="2186"/>
      <c r="H491" s="2186"/>
      <c r="I491" s="2186"/>
      <c r="J491" s="2186"/>
      <c r="K491" s="2186"/>
      <c r="L491" s="2186"/>
      <c r="M491" s="2186"/>
      <c r="N491" s="2186"/>
      <c r="O491" s="2186"/>
      <c r="P491" s="2186"/>
      <c r="Q491" s="2186"/>
      <c r="R491" s="2186"/>
      <c r="S491" s="2186"/>
      <c r="T491" s="2186"/>
      <c r="U491" s="2186"/>
      <c r="V491" s="2186"/>
      <c r="W491" s="2186"/>
      <c r="X491" s="2186"/>
      <c r="Y491" s="2186"/>
      <c r="Z491" s="2186"/>
      <c r="AA491" s="2186"/>
      <c r="AB491" s="2186"/>
      <c r="AC491" s="2186"/>
      <c r="AD491" s="2186"/>
      <c r="AE491" s="2186"/>
      <c r="AF491" s="2186"/>
      <c r="AG491" s="2186"/>
      <c r="AH491" s="2186"/>
      <c r="AI491" s="2186"/>
      <c r="AJ491" s="2186"/>
      <c r="AK491" s="2186"/>
      <c r="AL491" s="2186"/>
      <c r="AM491" s="2186"/>
      <c r="AN491" s="2186"/>
      <c r="AO491" s="2186"/>
      <c r="AP491" s="2186"/>
      <c r="AQ491" s="2186"/>
      <c r="AR491" s="2186"/>
      <c r="AS491" s="2186"/>
      <c r="AT491" s="2186"/>
      <c r="AU491" s="2186"/>
      <c r="AV491" s="2186"/>
      <c r="AW491" s="2186"/>
      <c r="AX491" s="2186"/>
      <c r="AY491" s="2186"/>
      <c r="AZ491" s="2186"/>
      <c r="BA491" s="2186"/>
      <c r="BB491" s="2186"/>
      <c r="BC491" s="2186"/>
      <c r="BD491" s="2186"/>
      <c r="BE491" s="2186"/>
    </row>
    <row r="492" spans="1:57" ht="18" customHeight="1">
      <c r="A492" s="2186" t="s">
        <v>1294</v>
      </c>
      <c r="B492" s="2186"/>
      <c r="C492" s="2186"/>
      <c r="D492" s="2186"/>
      <c r="E492" s="2186"/>
      <c r="F492" s="2186"/>
      <c r="G492" s="2186"/>
      <c r="H492" s="2186"/>
      <c r="I492" s="2186"/>
      <c r="J492" s="2186"/>
      <c r="K492" s="2186"/>
      <c r="L492" s="2186"/>
      <c r="M492" s="2186"/>
      <c r="N492" s="2186"/>
      <c r="O492" s="2186"/>
      <c r="P492" s="2186"/>
      <c r="Q492" s="2186"/>
      <c r="R492" s="2186"/>
      <c r="S492" s="2186"/>
      <c r="T492" s="2186"/>
      <c r="U492" s="2186"/>
      <c r="V492" s="2186"/>
      <c r="W492" s="2186"/>
      <c r="X492" s="2186"/>
      <c r="Y492" s="2186"/>
      <c r="Z492" s="2186"/>
      <c r="AA492" s="2186"/>
      <c r="AB492" s="2186"/>
      <c r="AC492" s="2186"/>
      <c r="AD492" s="2186"/>
      <c r="AE492" s="2186"/>
      <c r="AF492" s="2186"/>
      <c r="AG492" s="2186"/>
      <c r="AH492" s="2186"/>
      <c r="AI492" s="2186"/>
      <c r="AJ492" s="2186"/>
      <c r="AK492" s="2186"/>
      <c r="AL492" s="2186"/>
      <c r="AM492" s="2186"/>
      <c r="AN492" s="2186"/>
      <c r="AO492" s="2186"/>
      <c r="AP492" s="2186"/>
      <c r="AQ492" s="2186"/>
      <c r="AR492" s="2186"/>
      <c r="AS492" s="2186"/>
      <c r="AT492" s="2186"/>
      <c r="AU492" s="2186"/>
      <c r="AV492" s="2186"/>
      <c r="AW492" s="2186"/>
      <c r="AX492" s="2186"/>
      <c r="AY492" s="2186"/>
      <c r="AZ492" s="2186"/>
      <c r="BA492" s="2186"/>
      <c r="BB492" s="2186"/>
      <c r="BC492" s="2186"/>
      <c r="BD492" s="2186"/>
      <c r="BE492" s="2186"/>
    </row>
    <row r="493" spans="1:57" ht="18" customHeight="1">
      <c r="A493" s="2186" t="s">
        <v>1295</v>
      </c>
      <c r="B493" s="2186"/>
      <c r="C493" s="2186"/>
      <c r="D493" s="2186"/>
      <c r="E493" s="2186"/>
      <c r="F493" s="2186"/>
      <c r="G493" s="2186"/>
      <c r="H493" s="2186"/>
      <c r="I493" s="2186"/>
      <c r="J493" s="2186"/>
      <c r="K493" s="2186"/>
      <c r="L493" s="2186"/>
      <c r="M493" s="2186"/>
      <c r="N493" s="2186"/>
      <c r="O493" s="2186"/>
      <c r="P493" s="2186"/>
      <c r="Q493" s="2186"/>
      <c r="R493" s="2186"/>
      <c r="S493" s="2186"/>
      <c r="T493" s="2186"/>
      <c r="U493" s="2186"/>
      <c r="V493" s="2186"/>
      <c r="W493" s="2186"/>
      <c r="X493" s="2186"/>
      <c r="Y493" s="2186"/>
      <c r="Z493" s="2186"/>
      <c r="AA493" s="2186"/>
      <c r="AB493" s="2186"/>
      <c r="AC493" s="2186"/>
      <c r="AD493" s="2186"/>
      <c r="AE493" s="2186"/>
      <c r="AF493" s="2186"/>
      <c r="AG493" s="2186"/>
      <c r="AH493" s="2186"/>
      <c r="AI493" s="2186"/>
      <c r="AJ493" s="2186"/>
      <c r="AK493" s="2186"/>
      <c r="AL493" s="2186"/>
      <c r="AM493" s="2186"/>
      <c r="AN493" s="2186"/>
      <c r="AO493" s="2186"/>
      <c r="AP493" s="2186"/>
      <c r="AQ493" s="2186"/>
      <c r="AR493" s="2186"/>
      <c r="AS493" s="2186"/>
      <c r="AT493" s="2186"/>
      <c r="AU493" s="2186"/>
      <c r="AV493" s="2186"/>
      <c r="AW493" s="2186"/>
      <c r="AX493" s="2186"/>
      <c r="AY493" s="2186"/>
      <c r="AZ493" s="2186"/>
      <c r="BA493" s="2186"/>
      <c r="BB493" s="2186"/>
      <c r="BC493" s="2186"/>
      <c r="BD493" s="2186"/>
      <c r="BE493" s="2186"/>
    </row>
    <row r="494" spans="1:57" ht="18" customHeight="1">
      <c r="A494" s="2186" t="s">
        <v>1296</v>
      </c>
      <c r="B494" s="2186"/>
      <c r="C494" s="2186"/>
      <c r="D494" s="2186"/>
      <c r="E494" s="2186"/>
      <c r="F494" s="2186"/>
      <c r="G494" s="2186"/>
      <c r="H494" s="2186"/>
      <c r="I494" s="2186"/>
      <c r="J494" s="2186"/>
      <c r="K494" s="2186"/>
      <c r="L494" s="2186"/>
      <c r="M494" s="2186"/>
      <c r="N494" s="2186"/>
      <c r="O494" s="2186"/>
      <c r="P494" s="2186"/>
      <c r="Q494" s="2186"/>
      <c r="R494" s="2186"/>
      <c r="S494" s="2186"/>
      <c r="T494" s="2186"/>
      <c r="U494" s="2186"/>
      <c r="V494" s="2186"/>
      <c r="W494" s="2186"/>
      <c r="X494" s="2186"/>
      <c r="Y494" s="2186"/>
      <c r="Z494" s="2186"/>
      <c r="AA494" s="2186"/>
      <c r="AB494" s="2186"/>
      <c r="AC494" s="2186"/>
      <c r="AD494" s="2186"/>
      <c r="AE494" s="2186"/>
      <c r="AF494" s="2186"/>
      <c r="AG494" s="2186"/>
      <c r="AH494" s="2186"/>
      <c r="AI494" s="2186"/>
      <c r="AJ494" s="2186"/>
      <c r="AK494" s="2186"/>
      <c r="AL494" s="2186"/>
      <c r="AM494" s="2186"/>
      <c r="AN494" s="2186"/>
      <c r="AO494" s="2186"/>
      <c r="AP494" s="2186"/>
      <c r="AQ494" s="2186"/>
      <c r="AR494" s="2186"/>
      <c r="AS494" s="2186"/>
      <c r="AT494" s="2186"/>
      <c r="AU494" s="2186"/>
      <c r="AV494" s="2186"/>
      <c r="AW494" s="2186"/>
      <c r="AX494" s="2186"/>
      <c r="AY494" s="2186"/>
      <c r="AZ494" s="2186"/>
      <c r="BA494" s="2186"/>
      <c r="BB494" s="2186"/>
      <c r="BC494" s="2186"/>
      <c r="BD494" s="2186"/>
      <c r="BE494" s="2186"/>
    </row>
    <row r="495" spans="1:57" ht="18" customHeight="1">
      <c r="A495" s="2186" t="s">
        <v>1297</v>
      </c>
      <c r="B495" s="2186"/>
      <c r="C495" s="2186"/>
      <c r="D495" s="2186"/>
      <c r="E495" s="2186"/>
      <c r="F495" s="2186"/>
      <c r="G495" s="2186"/>
      <c r="H495" s="2186"/>
      <c r="I495" s="2186"/>
      <c r="J495" s="2186"/>
      <c r="K495" s="2186"/>
      <c r="L495" s="2186"/>
      <c r="M495" s="2186"/>
      <c r="N495" s="2186"/>
      <c r="O495" s="2186"/>
      <c r="P495" s="2186"/>
      <c r="Q495" s="2186"/>
      <c r="R495" s="2186"/>
      <c r="S495" s="2186"/>
      <c r="T495" s="2186"/>
      <c r="U495" s="2186"/>
      <c r="V495" s="2186"/>
      <c r="W495" s="2186"/>
      <c r="X495" s="2186"/>
      <c r="Y495" s="2186"/>
      <c r="Z495" s="2186"/>
      <c r="AA495" s="2186"/>
      <c r="AB495" s="2186"/>
      <c r="AC495" s="2186"/>
      <c r="AD495" s="2186"/>
      <c r="AE495" s="2186"/>
      <c r="AF495" s="2186"/>
      <c r="AG495" s="2186"/>
      <c r="AH495" s="2186"/>
      <c r="AI495" s="2186"/>
      <c r="AJ495" s="2186"/>
      <c r="AK495" s="2186"/>
      <c r="AL495" s="2186"/>
      <c r="AM495" s="2186"/>
      <c r="AN495" s="2186"/>
      <c r="AO495" s="2186"/>
      <c r="AP495" s="2186"/>
      <c r="AQ495" s="2186"/>
      <c r="AR495" s="2186"/>
      <c r="AS495" s="2186"/>
      <c r="AT495" s="2186"/>
      <c r="AU495" s="2186"/>
      <c r="AV495" s="2186"/>
      <c r="AW495" s="2186"/>
      <c r="AX495" s="2186"/>
      <c r="AY495" s="2186"/>
      <c r="AZ495" s="2186"/>
      <c r="BA495" s="2186"/>
      <c r="BB495" s="2186"/>
      <c r="BC495" s="2186"/>
      <c r="BD495" s="2186"/>
      <c r="BE495" s="2186"/>
    </row>
    <row r="496" spans="1:57" ht="18" customHeight="1">
      <c r="A496" s="2186" t="s">
        <v>1291</v>
      </c>
      <c r="B496" s="2186"/>
      <c r="C496" s="2186"/>
      <c r="D496" s="2186"/>
      <c r="E496" s="2186"/>
      <c r="F496" s="2186"/>
      <c r="G496" s="2186"/>
      <c r="H496" s="2186"/>
      <c r="I496" s="2186"/>
      <c r="J496" s="2186"/>
      <c r="K496" s="2186"/>
      <c r="L496" s="2186"/>
      <c r="M496" s="2186"/>
      <c r="N496" s="2186"/>
      <c r="O496" s="2186"/>
      <c r="P496" s="2186"/>
      <c r="Q496" s="2186"/>
      <c r="R496" s="2186"/>
      <c r="S496" s="2186"/>
      <c r="T496" s="2186"/>
      <c r="U496" s="2186"/>
      <c r="V496" s="2186"/>
      <c r="W496" s="2186"/>
      <c r="X496" s="2186"/>
      <c r="Y496" s="2186"/>
      <c r="Z496" s="2186"/>
      <c r="AA496" s="2186"/>
      <c r="AB496" s="2186"/>
      <c r="AC496" s="2186"/>
      <c r="AD496" s="2186"/>
      <c r="AE496" s="2186"/>
      <c r="AF496" s="2186"/>
      <c r="AG496" s="2186"/>
      <c r="AH496" s="2186"/>
      <c r="AI496" s="2186"/>
      <c r="AJ496" s="2186"/>
      <c r="AK496" s="2186"/>
      <c r="AL496" s="2186"/>
      <c r="AM496" s="2186"/>
      <c r="AN496" s="2186"/>
      <c r="AO496" s="2186"/>
      <c r="AP496" s="2186"/>
      <c r="AQ496" s="2186"/>
      <c r="AR496" s="2186"/>
      <c r="AS496" s="2186"/>
      <c r="AT496" s="2186"/>
      <c r="AU496" s="2186"/>
      <c r="AV496" s="2186"/>
      <c r="AW496" s="2186"/>
      <c r="AX496" s="2186"/>
      <c r="AY496" s="2186"/>
      <c r="AZ496" s="2186"/>
      <c r="BA496" s="2186"/>
      <c r="BB496" s="2186"/>
      <c r="BC496" s="2186"/>
      <c r="BD496" s="2186"/>
      <c r="BE496" s="2186"/>
    </row>
    <row r="497" spans="1:57" ht="18" customHeight="1">
      <c r="A497" s="2186" t="s">
        <v>1292</v>
      </c>
      <c r="B497" s="2186"/>
      <c r="C497" s="2186"/>
      <c r="D497" s="2186"/>
      <c r="E497" s="2186"/>
      <c r="F497" s="2186"/>
      <c r="G497" s="2186"/>
      <c r="H497" s="2186"/>
      <c r="I497" s="2186"/>
      <c r="J497" s="2186"/>
      <c r="K497" s="2186"/>
      <c r="L497" s="2186"/>
      <c r="M497" s="2186"/>
      <c r="N497" s="2186"/>
      <c r="O497" s="2186"/>
      <c r="P497" s="2186"/>
      <c r="Q497" s="2186"/>
      <c r="R497" s="2186"/>
      <c r="S497" s="2186"/>
      <c r="T497" s="2186"/>
      <c r="U497" s="2186"/>
      <c r="V497" s="2186"/>
      <c r="W497" s="2186"/>
      <c r="X497" s="2186"/>
      <c r="Y497" s="2186"/>
      <c r="Z497" s="2186"/>
      <c r="AA497" s="2186"/>
      <c r="AB497" s="2186"/>
      <c r="AC497" s="2186"/>
      <c r="AD497" s="2186"/>
      <c r="AE497" s="2186"/>
      <c r="AF497" s="2186"/>
      <c r="AG497" s="2186"/>
      <c r="AH497" s="2186"/>
      <c r="AI497" s="2186"/>
      <c r="AJ497" s="2186"/>
      <c r="AK497" s="2186"/>
      <c r="AL497" s="2186"/>
      <c r="AM497" s="2186"/>
      <c r="AN497" s="2186"/>
      <c r="AO497" s="2186"/>
      <c r="AP497" s="2186"/>
      <c r="AQ497" s="2186"/>
      <c r="AR497" s="2186"/>
      <c r="AS497" s="2186"/>
      <c r="AT497" s="2186"/>
      <c r="AU497" s="2186"/>
      <c r="AV497" s="2186"/>
      <c r="AW497" s="2186"/>
      <c r="AX497" s="2186"/>
      <c r="AY497" s="2186"/>
      <c r="AZ497" s="2186"/>
      <c r="BA497" s="2186"/>
      <c r="BB497" s="2186"/>
      <c r="BC497" s="2186"/>
      <c r="BD497" s="2186"/>
      <c r="BE497" s="2186"/>
    </row>
    <row r="499" spans="1:57" ht="18" customHeight="1">
      <c r="A499" s="2186" t="s">
        <v>1293</v>
      </c>
      <c r="B499" s="2186"/>
      <c r="C499" s="2186"/>
      <c r="D499" s="2186"/>
      <c r="E499" s="2186"/>
      <c r="F499" s="2186"/>
      <c r="G499" s="2186"/>
      <c r="H499" s="2186"/>
      <c r="I499" s="2186"/>
      <c r="J499" s="2186"/>
      <c r="K499" s="2186"/>
      <c r="L499" s="2186"/>
      <c r="M499" s="2186"/>
      <c r="N499" s="2186"/>
      <c r="O499" s="2186"/>
      <c r="P499" s="2186"/>
      <c r="Q499" s="2186"/>
      <c r="R499" s="2186"/>
      <c r="S499" s="2186"/>
      <c r="T499" s="2186"/>
      <c r="U499" s="2186"/>
      <c r="V499" s="2186"/>
      <c r="W499" s="2186"/>
      <c r="X499" s="2186"/>
      <c r="Y499" s="2186"/>
      <c r="Z499" s="2186"/>
      <c r="AA499" s="2186"/>
      <c r="AB499" s="2186"/>
      <c r="AC499" s="2186"/>
      <c r="AD499" s="2186"/>
      <c r="AE499" s="2186"/>
      <c r="AF499" s="2186"/>
      <c r="AG499" s="2186"/>
      <c r="AH499" s="2186"/>
      <c r="AI499" s="2186"/>
      <c r="AJ499" s="2186"/>
      <c r="AK499" s="2186"/>
      <c r="AL499" s="2186"/>
      <c r="AM499" s="2186"/>
      <c r="AN499" s="2186"/>
      <c r="AO499" s="2186"/>
      <c r="AP499" s="2186"/>
      <c r="AQ499" s="2186"/>
      <c r="AR499" s="2186"/>
      <c r="AS499" s="2186"/>
      <c r="AT499" s="2186"/>
      <c r="AU499" s="2186"/>
      <c r="AV499" s="2186"/>
      <c r="AW499" s="2186"/>
      <c r="AX499" s="2186"/>
      <c r="AY499" s="2186"/>
      <c r="AZ499" s="2186"/>
      <c r="BA499" s="2186"/>
      <c r="BB499" s="2186"/>
      <c r="BC499" s="2186"/>
      <c r="BD499" s="2186"/>
      <c r="BE499" s="2186"/>
    </row>
    <row r="500" spans="1:57" ht="18" customHeight="1">
      <c r="A500" s="2186" t="s">
        <v>1294</v>
      </c>
      <c r="B500" s="2186"/>
      <c r="C500" s="2186"/>
      <c r="D500" s="2186"/>
      <c r="E500" s="2186"/>
      <c r="F500" s="2186"/>
      <c r="G500" s="2186"/>
      <c r="H500" s="2186"/>
      <c r="I500" s="2186"/>
      <c r="J500" s="2186"/>
      <c r="K500" s="2186"/>
      <c r="L500" s="2186"/>
      <c r="M500" s="2186"/>
      <c r="N500" s="2186"/>
      <c r="O500" s="2186"/>
      <c r="P500" s="2186"/>
      <c r="Q500" s="2186"/>
      <c r="R500" s="2186"/>
      <c r="S500" s="2186"/>
      <c r="T500" s="2186"/>
      <c r="U500" s="2186"/>
      <c r="V500" s="2186"/>
      <c r="W500" s="2186"/>
      <c r="X500" s="2186"/>
      <c r="Y500" s="2186"/>
      <c r="Z500" s="2186"/>
      <c r="AA500" s="2186"/>
      <c r="AB500" s="2186"/>
      <c r="AC500" s="2186"/>
      <c r="AD500" s="2186"/>
      <c r="AE500" s="2186"/>
      <c r="AF500" s="2186"/>
      <c r="AG500" s="2186"/>
      <c r="AH500" s="2186"/>
      <c r="AI500" s="2186"/>
      <c r="AJ500" s="2186"/>
      <c r="AK500" s="2186"/>
      <c r="AL500" s="2186"/>
      <c r="AM500" s="2186"/>
      <c r="AN500" s="2186"/>
      <c r="AO500" s="2186"/>
      <c r="AP500" s="2186"/>
      <c r="AQ500" s="2186"/>
      <c r="AR500" s="2186"/>
      <c r="AS500" s="2186"/>
      <c r="AT500" s="2186"/>
      <c r="AU500" s="2186"/>
      <c r="AV500" s="2186"/>
      <c r="AW500" s="2186"/>
      <c r="AX500" s="2186"/>
      <c r="AY500" s="2186"/>
      <c r="AZ500" s="2186"/>
      <c r="BA500" s="2186"/>
      <c r="BB500" s="2186"/>
      <c r="BC500" s="2186"/>
      <c r="BD500" s="2186"/>
      <c r="BE500" s="2186"/>
    </row>
    <row r="501" spans="1:57" ht="18" customHeight="1">
      <c r="A501" s="2186" t="s">
        <v>1295</v>
      </c>
      <c r="B501" s="2186"/>
      <c r="C501" s="2186"/>
      <c r="D501" s="2186"/>
      <c r="E501" s="2186"/>
      <c r="F501" s="2186"/>
      <c r="G501" s="2186"/>
      <c r="H501" s="2186"/>
      <c r="I501" s="2186"/>
      <c r="J501" s="2186"/>
      <c r="K501" s="2186"/>
      <c r="L501" s="2186"/>
      <c r="M501" s="2186"/>
      <c r="N501" s="2186"/>
      <c r="O501" s="2186"/>
      <c r="P501" s="2186"/>
      <c r="Q501" s="2186"/>
      <c r="R501" s="2186"/>
      <c r="S501" s="2186"/>
      <c r="T501" s="2186"/>
      <c r="U501" s="2186"/>
      <c r="V501" s="2186"/>
      <c r="W501" s="2186"/>
      <c r="X501" s="2186"/>
      <c r="Y501" s="2186"/>
      <c r="Z501" s="2186"/>
      <c r="AA501" s="2186"/>
      <c r="AB501" s="2186"/>
      <c r="AC501" s="2186"/>
      <c r="AD501" s="2186"/>
      <c r="AE501" s="2186"/>
      <c r="AF501" s="2186"/>
      <c r="AG501" s="2186"/>
      <c r="AH501" s="2186"/>
      <c r="AI501" s="2186"/>
      <c r="AJ501" s="2186"/>
      <c r="AK501" s="2186"/>
      <c r="AL501" s="2186"/>
      <c r="AM501" s="2186"/>
      <c r="AN501" s="2186"/>
      <c r="AO501" s="2186"/>
      <c r="AP501" s="2186"/>
      <c r="AQ501" s="2186"/>
      <c r="AR501" s="2186"/>
      <c r="AS501" s="2186"/>
      <c r="AT501" s="2186"/>
      <c r="AU501" s="2186"/>
      <c r="AV501" s="2186"/>
      <c r="AW501" s="2186"/>
      <c r="AX501" s="2186"/>
      <c r="AY501" s="2186"/>
      <c r="AZ501" s="2186"/>
      <c r="BA501" s="2186"/>
      <c r="BB501" s="2186"/>
      <c r="BC501" s="2186"/>
      <c r="BD501" s="2186"/>
      <c r="BE501" s="2186"/>
    </row>
    <row r="502" spans="1:57" ht="18" customHeight="1">
      <c r="A502" s="2186" t="s">
        <v>1298</v>
      </c>
      <c r="B502" s="2186"/>
      <c r="C502" s="2186"/>
      <c r="D502" s="2186"/>
      <c r="E502" s="2186"/>
      <c r="F502" s="2186"/>
      <c r="G502" s="2186"/>
      <c r="H502" s="2186"/>
      <c r="I502" s="2186"/>
      <c r="J502" s="2186"/>
      <c r="K502" s="2186"/>
      <c r="L502" s="2186"/>
      <c r="M502" s="2186"/>
      <c r="N502" s="2186"/>
      <c r="O502" s="2186"/>
      <c r="P502" s="2186"/>
      <c r="Q502" s="2186"/>
      <c r="R502" s="2186"/>
      <c r="S502" s="2186"/>
      <c r="T502" s="2186"/>
      <c r="U502" s="2186"/>
      <c r="V502" s="2186"/>
      <c r="W502" s="2186"/>
      <c r="X502" s="2186"/>
      <c r="Y502" s="2186"/>
      <c r="Z502" s="2186"/>
      <c r="AA502" s="2186"/>
      <c r="AB502" s="2186"/>
      <c r="AC502" s="2186"/>
      <c r="AD502" s="2186"/>
      <c r="AE502" s="2186"/>
      <c r="AF502" s="2186"/>
      <c r="AG502" s="2186"/>
      <c r="AH502" s="2186"/>
      <c r="AI502" s="2186"/>
      <c r="AJ502" s="2186"/>
      <c r="AK502" s="2186"/>
      <c r="AL502" s="2186"/>
      <c r="AM502" s="2186"/>
      <c r="AN502" s="2186"/>
      <c r="AO502" s="2186"/>
      <c r="AP502" s="2186"/>
      <c r="AQ502" s="2186"/>
      <c r="AR502" s="2186"/>
      <c r="AS502" s="2186"/>
      <c r="AT502" s="2186"/>
      <c r="AU502" s="2186"/>
      <c r="AV502" s="2186"/>
      <c r="AW502" s="2186"/>
      <c r="AX502" s="2186"/>
      <c r="AY502" s="2186"/>
      <c r="AZ502" s="2186"/>
      <c r="BA502" s="2186"/>
      <c r="BB502" s="2186"/>
      <c r="BC502" s="2186"/>
      <c r="BD502" s="2186"/>
      <c r="BE502" s="2186"/>
    </row>
    <row r="503" spans="1:57" ht="18" customHeight="1">
      <c r="A503" s="2186" t="s">
        <v>1299</v>
      </c>
      <c r="B503" s="2186"/>
      <c r="C503" s="2186"/>
      <c r="D503" s="2186"/>
      <c r="E503" s="2186"/>
      <c r="F503" s="2186"/>
      <c r="G503" s="2186"/>
      <c r="H503" s="2186"/>
      <c r="I503" s="2186"/>
      <c r="J503" s="2186"/>
      <c r="K503" s="2186"/>
      <c r="L503" s="2186"/>
      <c r="M503" s="2186"/>
      <c r="N503" s="2186"/>
      <c r="O503" s="2186"/>
      <c r="P503" s="2186"/>
      <c r="Q503" s="2186"/>
      <c r="R503" s="2186"/>
      <c r="S503" s="2186"/>
      <c r="T503" s="2186"/>
      <c r="U503" s="2186"/>
      <c r="V503" s="2186"/>
      <c r="W503" s="2186"/>
      <c r="X503" s="2186"/>
      <c r="Y503" s="2186"/>
      <c r="Z503" s="2186"/>
      <c r="AA503" s="2186"/>
      <c r="AB503" s="2186"/>
      <c r="AC503" s="2186"/>
      <c r="AD503" s="2186"/>
      <c r="AE503" s="2186"/>
      <c r="AF503" s="2186"/>
      <c r="AG503" s="2186"/>
      <c r="AH503" s="2186"/>
      <c r="AI503" s="2186"/>
      <c r="AJ503" s="2186"/>
      <c r="AK503" s="2186"/>
      <c r="AL503" s="2186"/>
      <c r="AM503" s="2186"/>
      <c r="AN503" s="2186"/>
      <c r="AO503" s="2186"/>
      <c r="AP503" s="2186"/>
      <c r="AQ503" s="2186"/>
      <c r="AR503" s="2186"/>
      <c r="AS503" s="2186"/>
      <c r="AT503" s="2186"/>
      <c r="AU503" s="2186"/>
      <c r="AV503" s="2186"/>
      <c r="AW503" s="2186"/>
      <c r="AX503" s="2186"/>
      <c r="AY503" s="2186"/>
      <c r="AZ503" s="2186"/>
      <c r="BA503" s="2186"/>
      <c r="BB503" s="2186"/>
      <c r="BC503" s="2186"/>
      <c r="BD503" s="2186"/>
      <c r="BE503" s="2186"/>
    </row>
    <row r="504" spans="1:57" ht="18" customHeight="1">
      <c r="A504" s="2186" t="s">
        <v>1300</v>
      </c>
      <c r="B504" s="2186"/>
      <c r="C504" s="2186"/>
      <c r="D504" s="2186"/>
      <c r="E504" s="2186"/>
      <c r="F504" s="2186"/>
      <c r="G504" s="2186"/>
      <c r="H504" s="2186"/>
      <c r="I504" s="2186"/>
      <c r="J504" s="2186"/>
      <c r="K504" s="2186"/>
      <c r="L504" s="2186"/>
      <c r="M504" s="2186"/>
      <c r="N504" s="2186"/>
      <c r="O504" s="2186"/>
      <c r="P504" s="2186"/>
      <c r="Q504" s="2186"/>
      <c r="R504" s="2186"/>
      <c r="S504" s="2186"/>
      <c r="T504" s="2186"/>
      <c r="U504" s="2186"/>
      <c r="V504" s="2186"/>
      <c r="W504" s="2186"/>
      <c r="X504" s="2186"/>
      <c r="Y504" s="2186"/>
      <c r="Z504" s="2186"/>
      <c r="AA504" s="2186"/>
      <c r="AB504" s="2186"/>
      <c r="AC504" s="2186"/>
      <c r="AD504" s="2186"/>
      <c r="AE504" s="2186"/>
      <c r="AF504" s="2186"/>
      <c r="AG504" s="2186"/>
      <c r="AH504" s="2186"/>
      <c r="AI504" s="2186"/>
      <c r="AJ504" s="2186"/>
      <c r="AK504" s="2186"/>
      <c r="AL504" s="2186"/>
      <c r="AM504" s="2186"/>
      <c r="AN504" s="2186"/>
      <c r="AO504" s="2186"/>
      <c r="AP504" s="2186"/>
      <c r="AQ504" s="2186"/>
      <c r="AR504" s="2186"/>
      <c r="AS504" s="2186"/>
      <c r="AT504" s="2186"/>
      <c r="AU504" s="2186"/>
      <c r="AV504" s="2186"/>
      <c r="AW504" s="2186"/>
      <c r="AX504" s="2186"/>
      <c r="AY504" s="2186"/>
      <c r="AZ504" s="2186"/>
      <c r="BA504" s="2186"/>
      <c r="BB504" s="2186"/>
      <c r="BC504" s="2186"/>
      <c r="BD504" s="2186"/>
      <c r="BE504" s="2186"/>
    </row>
    <row r="505" spans="1:57" ht="18" customHeight="1">
      <c r="A505" s="2186" t="s">
        <v>1301</v>
      </c>
      <c r="B505" s="2186"/>
      <c r="C505" s="2186"/>
      <c r="D505" s="2186"/>
      <c r="E505" s="2186"/>
      <c r="F505" s="2186"/>
      <c r="G505" s="2186"/>
      <c r="H505" s="2186"/>
      <c r="I505" s="2186"/>
      <c r="J505" s="2186"/>
      <c r="K505" s="2186"/>
      <c r="L505" s="2186"/>
      <c r="M505" s="2186"/>
      <c r="N505" s="2186"/>
      <c r="O505" s="2186"/>
      <c r="P505" s="2186"/>
      <c r="Q505" s="2186"/>
      <c r="R505" s="2186"/>
      <c r="S505" s="2186"/>
      <c r="T505" s="2186"/>
      <c r="U505" s="2186"/>
      <c r="V505" s="2186"/>
      <c r="W505" s="2186"/>
      <c r="X505" s="2186"/>
      <c r="Y505" s="2186"/>
      <c r="Z505" s="2186"/>
      <c r="AA505" s="2186"/>
      <c r="AB505" s="2186"/>
      <c r="AC505" s="2186"/>
      <c r="AD505" s="2186"/>
      <c r="AE505" s="2186"/>
      <c r="AF505" s="2186"/>
      <c r="AG505" s="2186"/>
      <c r="AH505" s="2186"/>
      <c r="AI505" s="2186"/>
      <c r="AJ505" s="2186"/>
      <c r="AK505" s="2186"/>
      <c r="AL505" s="2186"/>
      <c r="AM505" s="2186"/>
      <c r="AN505" s="2186"/>
      <c r="AO505" s="2186"/>
      <c r="AP505" s="2186"/>
      <c r="AQ505" s="2186"/>
      <c r="AR505" s="2186"/>
      <c r="AS505" s="2186"/>
      <c r="AT505" s="2186"/>
      <c r="AU505" s="2186"/>
      <c r="AV505" s="2186"/>
      <c r="AW505" s="2186"/>
      <c r="AX505" s="2186"/>
      <c r="AY505" s="2186"/>
      <c r="AZ505" s="2186"/>
      <c r="BA505" s="2186"/>
      <c r="BB505" s="2186"/>
      <c r="BC505" s="2186"/>
      <c r="BD505" s="2186"/>
      <c r="BE505" s="2186"/>
    </row>
    <row r="506" spans="1:57" ht="18" customHeight="1">
      <c r="A506" s="2186" t="s">
        <v>1302</v>
      </c>
      <c r="B506" s="2186"/>
      <c r="C506" s="2186"/>
      <c r="D506" s="2186"/>
      <c r="E506" s="2186"/>
      <c r="F506" s="2186"/>
      <c r="G506" s="2186"/>
      <c r="H506" s="2186"/>
      <c r="I506" s="2186"/>
      <c r="J506" s="2186"/>
      <c r="K506" s="2186"/>
      <c r="L506" s="2186"/>
      <c r="M506" s="2186"/>
      <c r="N506" s="2186"/>
      <c r="O506" s="2186"/>
      <c r="P506" s="2186"/>
      <c r="Q506" s="2186"/>
      <c r="R506" s="2186"/>
      <c r="S506" s="2186"/>
      <c r="T506" s="2186"/>
      <c r="U506" s="2186"/>
      <c r="V506" s="2186"/>
      <c r="W506" s="2186"/>
      <c r="X506" s="2186"/>
      <c r="Y506" s="2186"/>
      <c r="Z506" s="2186"/>
      <c r="AA506" s="2186"/>
      <c r="AB506" s="2186"/>
      <c r="AC506" s="2186"/>
      <c r="AD506" s="2186"/>
      <c r="AE506" s="2186"/>
      <c r="AF506" s="2186"/>
      <c r="AG506" s="2186"/>
      <c r="AH506" s="2186"/>
      <c r="AI506" s="2186"/>
      <c r="AJ506" s="2186"/>
      <c r="AK506" s="2186"/>
      <c r="AL506" s="2186"/>
      <c r="AM506" s="2186"/>
      <c r="AN506" s="2186"/>
      <c r="AO506" s="2186"/>
      <c r="AP506" s="2186"/>
      <c r="AQ506" s="2186"/>
      <c r="AR506" s="2186"/>
      <c r="AS506" s="2186"/>
      <c r="AT506" s="2186"/>
      <c r="AU506" s="2186"/>
      <c r="AV506" s="2186"/>
      <c r="AW506" s="2186"/>
      <c r="AX506" s="2186"/>
      <c r="AY506" s="2186"/>
      <c r="AZ506" s="2186"/>
      <c r="BA506" s="2186"/>
      <c r="BB506" s="2186"/>
      <c r="BC506" s="2186"/>
      <c r="BD506" s="2186"/>
      <c r="BE506" s="2186"/>
    </row>
    <row r="507" spans="1:57" ht="18" customHeight="1">
      <c r="A507" s="2186" t="s">
        <v>1303</v>
      </c>
      <c r="B507" s="2186"/>
      <c r="C507" s="2186"/>
      <c r="D507" s="2186"/>
      <c r="E507" s="2186"/>
      <c r="F507" s="2186"/>
      <c r="G507" s="2186"/>
      <c r="H507" s="2186"/>
      <c r="I507" s="2186"/>
      <c r="J507" s="2186"/>
      <c r="K507" s="2186"/>
      <c r="L507" s="2186"/>
      <c r="M507" s="2186"/>
      <c r="N507" s="2186"/>
      <c r="O507" s="2186"/>
      <c r="P507" s="2186"/>
      <c r="Q507" s="2186"/>
      <c r="R507" s="2186"/>
      <c r="S507" s="2186"/>
      <c r="T507" s="2186"/>
      <c r="U507" s="2186"/>
      <c r="V507" s="2186"/>
      <c r="W507" s="2186"/>
      <c r="X507" s="2186"/>
      <c r="Y507" s="2186"/>
      <c r="Z507" s="2186"/>
      <c r="AA507" s="2186"/>
      <c r="AB507" s="2186"/>
      <c r="AC507" s="2186"/>
      <c r="AD507" s="2186"/>
      <c r="AE507" s="2186"/>
      <c r="AF507" s="2186"/>
      <c r="AG507" s="2186"/>
      <c r="AH507" s="2186"/>
      <c r="AI507" s="2186"/>
      <c r="AJ507" s="2186"/>
      <c r="AK507" s="2186"/>
      <c r="AL507" s="2186"/>
      <c r="AM507" s="2186"/>
      <c r="AN507" s="2186"/>
      <c r="AO507" s="2186"/>
      <c r="AP507" s="2186"/>
      <c r="AQ507" s="2186"/>
      <c r="AR507" s="2186"/>
      <c r="AS507" s="2186"/>
      <c r="AT507" s="2186"/>
      <c r="AU507" s="2186"/>
      <c r="AV507" s="2186"/>
      <c r="AW507" s="2186"/>
      <c r="AX507" s="2186"/>
      <c r="AY507" s="2186"/>
      <c r="AZ507" s="2186"/>
      <c r="BA507" s="2186"/>
      <c r="BB507" s="2186"/>
      <c r="BC507" s="2186"/>
      <c r="BD507" s="2186"/>
      <c r="BE507" s="2186"/>
    </row>
    <row r="508" spans="1:57" ht="18" customHeight="1">
      <c r="A508" s="2186" t="s">
        <v>1304</v>
      </c>
      <c r="B508" s="2186"/>
      <c r="C508" s="2186"/>
      <c r="D508" s="2186"/>
      <c r="E508" s="2186"/>
      <c r="F508" s="2186"/>
      <c r="G508" s="2186"/>
      <c r="H508" s="2186"/>
      <c r="I508" s="2186"/>
      <c r="J508" s="2186"/>
      <c r="K508" s="2186"/>
      <c r="L508" s="2186"/>
      <c r="M508" s="2186"/>
      <c r="N508" s="2186"/>
      <c r="O508" s="2186"/>
      <c r="P508" s="2186"/>
      <c r="Q508" s="2186"/>
      <c r="R508" s="2186"/>
      <c r="S508" s="2186"/>
      <c r="T508" s="2186"/>
      <c r="U508" s="2186"/>
      <c r="V508" s="2186"/>
      <c r="W508" s="2186"/>
      <c r="X508" s="2186"/>
      <c r="Y508" s="2186"/>
      <c r="Z508" s="2186"/>
      <c r="AA508" s="2186"/>
      <c r="AB508" s="2186"/>
      <c r="AC508" s="2186"/>
      <c r="AD508" s="2186"/>
      <c r="AE508" s="2186"/>
      <c r="AF508" s="2186"/>
      <c r="AG508" s="2186"/>
      <c r="AH508" s="2186"/>
      <c r="AI508" s="2186"/>
      <c r="AJ508" s="2186"/>
      <c r="AK508" s="2186"/>
      <c r="AL508" s="2186"/>
      <c r="AM508" s="2186"/>
      <c r="AN508" s="2186"/>
      <c r="AO508" s="2186"/>
      <c r="AP508" s="2186"/>
      <c r="AQ508" s="2186"/>
      <c r="AR508" s="2186"/>
      <c r="AS508" s="2186"/>
      <c r="AT508" s="2186"/>
      <c r="AU508" s="2186"/>
      <c r="AV508" s="2186"/>
      <c r="AW508" s="2186"/>
      <c r="AX508" s="2186"/>
      <c r="AY508" s="2186"/>
      <c r="AZ508" s="2186"/>
      <c r="BA508" s="2186"/>
      <c r="BB508" s="2186"/>
      <c r="BC508" s="2186"/>
      <c r="BD508" s="2186"/>
      <c r="BE508" s="2186"/>
    </row>
    <row r="509" spans="1:57" ht="18" customHeight="1">
      <c r="A509" s="2186" t="s">
        <v>1305</v>
      </c>
      <c r="B509" s="2186"/>
      <c r="C509" s="2186"/>
      <c r="D509" s="2186"/>
      <c r="E509" s="2186"/>
      <c r="F509" s="2186"/>
      <c r="G509" s="2186"/>
      <c r="H509" s="2186"/>
      <c r="I509" s="2186"/>
      <c r="J509" s="2186"/>
      <c r="K509" s="2186"/>
      <c r="L509" s="2186"/>
      <c r="M509" s="2186"/>
      <c r="N509" s="2186"/>
      <c r="O509" s="2186"/>
      <c r="P509" s="2186"/>
      <c r="Q509" s="2186"/>
      <c r="R509" s="2186"/>
      <c r="S509" s="2186"/>
      <c r="T509" s="2186"/>
      <c r="U509" s="2186"/>
      <c r="V509" s="2186"/>
      <c r="W509" s="2186"/>
      <c r="X509" s="2186"/>
      <c r="Y509" s="2186"/>
      <c r="Z509" s="2186"/>
      <c r="AA509" s="2186"/>
      <c r="AB509" s="2186"/>
      <c r="AC509" s="2186"/>
      <c r="AD509" s="2186"/>
      <c r="AE509" s="2186"/>
      <c r="AF509" s="2186"/>
      <c r="AG509" s="2186"/>
      <c r="AH509" s="2186"/>
      <c r="AI509" s="2186"/>
      <c r="AJ509" s="2186"/>
      <c r="AK509" s="2186"/>
      <c r="AL509" s="2186"/>
      <c r="AM509" s="2186"/>
      <c r="AN509" s="2186"/>
      <c r="AO509" s="2186"/>
      <c r="AP509" s="2186"/>
      <c r="AQ509" s="2186"/>
      <c r="AR509" s="2186"/>
      <c r="AS509" s="2186"/>
      <c r="AT509" s="2186"/>
      <c r="AU509" s="2186"/>
      <c r="AV509" s="2186"/>
      <c r="AW509" s="2186"/>
      <c r="AX509" s="2186"/>
      <c r="AY509" s="2186"/>
      <c r="AZ509" s="2186"/>
      <c r="BA509" s="2186"/>
      <c r="BB509" s="2186"/>
      <c r="BC509" s="2186"/>
      <c r="BD509" s="2186"/>
      <c r="BE509" s="2186"/>
    </row>
    <row r="510" spans="1:57" ht="18" customHeight="1">
      <c r="A510" s="2186" t="s">
        <v>1291</v>
      </c>
      <c r="B510" s="2186"/>
      <c r="C510" s="2186"/>
      <c r="D510" s="2186"/>
      <c r="E510" s="2186"/>
      <c r="F510" s="2186"/>
      <c r="G510" s="2186"/>
      <c r="H510" s="2186"/>
      <c r="I510" s="2186"/>
      <c r="J510" s="2186"/>
      <c r="K510" s="2186"/>
      <c r="L510" s="2186"/>
      <c r="M510" s="2186"/>
      <c r="N510" s="2186"/>
      <c r="O510" s="2186"/>
      <c r="P510" s="2186"/>
      <c r="Q510" s="2186"/>
      <c r="R510" s="2186"/>
      <c r="S510" s="2186"/>
      <c r="T510" s="2186"/>
      <c r="U510" s="2186"/>
      <c r="V510" s="2186"/>
      <c r="W510" s="2186"/>
      <c r="X510" s="2186"/>
      <c r="Y510" s="2186"/>
      <c r="Z510" s="2186"/>
      <c r="AA510" s="2186"/>
      <c r="AB510" s="2186"/>
      <c r="AC510" s="2186"/>
      <c r="AD510" s="2186"/>
      <c r="AE510" s="2186"/>
      <c r="AF510" s="2186"/>
      <c r="AG510" s="2186"/>
      <c r="AH510" s="2186"/>
      <c r="AI510" s="2186"/>
      <c r="AJ510" s="2186"/>
      <c r="AK510" s="2186"/>
      <c r="AL510" s="2186"/>
      <c r="AM510" s="2186"/>
      <c r="AN510" s="2186"/>
      <c r="AO510" s="2186"/>
      <c r="AP510" s="2186"/>
      <c r="AQ510" s="2186"/>
      <c r="AR510" s="2186"/>
      <c r="AS510" s="2186"/>
      <c r="AT510" s="2186"/>
      <c r="AU510" s="2186"/>
      <c r="AV510" s="2186"/>
      <c r="AW510" s="2186"/>
      <c r="AX510" s="2186"/>
      <c r="AY510" s="2186"/>
      <c r="AZ510" s="2186"/>
      <c r="BA510" s="2186"/>
      <c r="BB510" s="2186"/>
      <c r="BC510" s="2186"/>
      <c r="BD510" s="2186"/>
      <c r="BE510" s="2186"/>
    </row>
    <row r="511" spans="1:57" ht="18" customHeight="1">
      <c r="A511" s="2186" t="s">
        <v>1292</v>
      </c>
      <c r="B511" s="2186"/>
      <c r="C511" s="2186"/>
      <c r="D511" s="2186"/>
      <c r="E511" s="2186"/>
      <c r="F511" s="2186"/>
      <c r="G511" s="2186"/>
      <c r="H511" s="2186"/>
      <c r="I511" s="2186"/>
      <c r="J511" s="2186"/>
      <c r="K511" s="2186"/>
      <c r="L511" s="2186"/>
      <c r="M511" s="2186"/>
      <c r="N511" s="2186"/>
      <c r="O511" s="2186"/>
      <c r="P511" s="2186"/>
      <c r="Q511" s="2186"/>
      <c r="R511" s="2186"/>
      <c r="S511" s="2186"/>
      <c r="T511" s="2186"/>
      <c r="U511" s="2186"/>
      <c r="V511" s="2186"/>
      <c r="W511" s="2186"/>
      <c r="X511" s="2186"/>
      <c r="Y511" s="2186"/>
      <c r="Z511" s="2186"/>
      <c r="AA511" s="2186"/>
      <c r="AB511" s="2186"/>
      <c r="AC511" s="2186"/>
      <c r="AD511" s="2186"/>
      <c r="AE511" s="2186"/>
      <c r="AF511" s="2186"/>
      <c r="AG511" s="2186"/>
      <c r="AH511" s="2186"/>
      <c r="AI511" s="2186"/>
      <c r="AJ511" s="2186"/>
      <c r="AK511" s="2186"/>
      <c r="AL511" s="2186"/>
      <c r="AM511" s="2186"/>
      <c r="AN511" s="2186"/>
      <c r="AO511" s="2186"/>
      <c r="AP511" s="2186"/>
      <c r="AQ511" s="2186"/>
      <c r="AR511" s="2186"/>
      <c r="AS511" s="2186"/>
      <c r="AT511" s="2186"/>
      <c r="AU511" s="2186"/>
      <c r="AV511" s="2186"/>
      <c r="AW511" s="2186"/>
      <c r="AX511" s="2186"/>
      <c r="AY511" s="2186"/>
      <c r="AZ511" s="2186"/>
      <c r="BA511" s="2186"/>
      <c r="BB511" s="2186"/>
      <c r="BC511" s="2186"/>
      <c r="BD511" s="2186"/>
      <c r="BE511" s="2186"/>
    </row>
    <row r="512" spans="1:57" ht="18" customHeight="1">
      <c r="A512" s="2186" t="s">
        <v>1293</v>
      </c>
      <c r="B512" s="2186"/>
      <c r="C512" s="2186"/>
      <c r="D512" s="2186"/>
      <c r="E512" s="2186"/>
      <c r="F512" s="2186"/>
      <c r="G512" s="2186"/>
      <c r="H512" s="2186"/>
      <c r="I512" s="2186"/>
      <c r="J512" s="2186"/>
      <c r="K512" s="2186"/>
      <c r="L512" s="2186"/>
      <c r="M512" s="2186"/>
      <c r="N512" s="2186"/>
      <c r="O512" s="2186"/>
      <c r="P512" s="2186"/>
      <c r="Q512" s="2186"/>
      <c r="R512" s="2186"/>
      <c r="S512" s="2186"/>
      <c r="T512" s="2186"/>
      <c r="U512" s="2186"/>
      <c r="V512" s="2186"/>
      <c r="W512" s="2186"/>
      <c r="X512" s="2186"/>
      <c r="Y512" s="2186"/>
      <c r="Z512" s="2186"/>
      <c r="AA512" s="2186"/>
      <c r="AB512" s="2186"/>
      <c r="AC512" s="2186"/>
      <c r="AD512" s="2186"/>
      <c r="AE512" s="2186"/>
      <c r="AF512" s="2186"/>
      <c r="AG512" s="2186"/>
      <c r="AH512" s="2186"/>
      <c r="AI512" s="2186"/>
      <c r="AJ512" s="2186"/>
      <c r="AK512" s="2186"/>
      <c r="AL512" s="2186"/>
      <c r="AM512" s="2186"/>
      <c r="AN512" s="2186"/>
      <c r="AO512" s="2186"/>
      <c r="AP512" s="2186"/>
      <c r="AQ512" s="2186"/>
      <c r="AR512" s="2186"/>
      <c r="AS512" s="2186"/>
      <c r="AT512" s="2186"/>
      <c r="AU512" s="2186"/>
      <c r="AV512" s="2186"/>
      <c r="AW512" s="2186"/>
      <c r="AX512" s="2186"/>
      <c r="AY512" s="2186"/>
      <c r="AZ512" s="2186"/>
      <c r="BA512" s="2186"/>
      <c r="BB512" s="2186"/>
      <c r="BC512" s="2186"/>
      <c r="BD512" s="2186"/>
      <c r="BE512" s="2186"/>
    </row>
    <row r="513" spans="1:57" ht="18" customHeight="1">
      <c r="A513" s="2186" t="s">
        <v>1294</v>
      </c>
      <c r="B513" s="2186"/>
      <c r="C513" s="2186"/>
      <c r="D513" s="2186"/>
      <c r="E513" s="2186"/>
      <c r="F513" s="2186"/>
      <c r="G513" s="2186"/>
      <c r="H513" s="2186"/>
      <c r="I513" s="2186"/>
      <c r="J513" s="2186"/>
      <c r="K513" s="2186"/>
      <c r="L513" s="2186"/>
      <c r="M513" s="2186"/>
      <c r="N513" s="2186"/>
      <c r="O513" s="2186"/>
      <c r="P513" s="2186"/>
      <c r="Q513" s="2186"/>
      <c r="R513" s="2186"/>
      <c r="S513" s="2186"/>
      <c r="T513" s="2186"/>
      <c r="U513" s="2186"/>
      <c r="V513" s="2186"/>
      <c r="W513" s="2186"/>
      <c r="X513" s="2186"/>
      <c r="Y513" s="2186"/>
      <c r="Z513" s="2186"/>
      <c r="AA513" s="2186"/>
      <c r="AB513" s="2186"/>
      <c r="AC513" s="2186"/>
      <c r="AD513" s="2186"/>
      <c r="AE513" s="2186"/>
      <c r="AF513" s="2186"/>
      <c r="AG513" s="2186"/>
      <c r="AH513" s="2186"/>
      <c r="AI513" s="2186"/>
      <c r="AJ513" s="2186"/>
      <c r="AK513" s="2186"/>
      <c r="AL513" s="2186"/>
      <c r="AM513" s="2186"/>
      <c r="AN513" s="2186"/>
      <c r="AO513" s="2186"/>
      <c r="AP513" s="2186"/>
      <c r="AQ513" s="2186"/>
      <c r="AR513" s="2186"/>
      <c r="AS513" s="2186"/>
      <c r="AT513" s="2186"/>
      <c r="AU513" s="2186"/>
      <c r="AV513" s="2186"/>
      <c r="AW513" s="2186"/>
      <c r="AX513" s="2186"/>
      <c r="AY513" s="2186"/>
      <c r="AZ513" s="2186"/>
      <c r="BA513" s="2186"/>
      <c r="BB513" s="2186"/>
      <c r="BC513" s="2186"/>
      <c r="BD513" s="2186"/>
      <c r="BE513" s="2186"/>
    </row>
    <row r="514" spans="1:57" ht="18" customHeight="1">
      <c r="A514" s="2186" t="s">
        <v>1295</v>
      </c>
      <c r="B514" s="2186"/>
      <c r="C514" s="2186"/>
      <c r="D514" s="2186"/>
      <c r="E514" s="2186"/>
      <c r="F514" s="2186"/>
      <c r="G514" s="2186"/>
      <c r="H514" s="2186"/>
      <c r="I514" s="2186"/>
      <c r="J514" s="2186"/>
      <c r="K514" s="2186"/>
      <c r="L514" s="2186"/>
      <c r="M514" s="2186"/>
      <c r="N514" s="2186"/>
      <c r="O514" s="2186"/>
      <c r="P514" s="2186"/>
      <c r="Q514" s="2186"/>
      <c r="R514" s="2186"/>
      <c r="S514" s="2186"/>
      <c r="T514" s="2186"/>
      <c r="U514" s="2186"/>
      <c r="V514" s="2186"/>
      <c r="W514" s="2186"/>
      <c r="X514" s="2186"/>
      <c r="Y514" s="2186"/>
      <c r="Z514" s="2186"/>
      <c r="AA514" s="2186"/>
      <c r="AB514" s="2186"/>
      <c r="AC514" s="2186"/>
      <c r="AD514" s="2186"/>
      <c r="AE514" s="2186"/>
      <c r="AF514" s="2186"/>
      <c r="AG514" s="2186"/>
      <c r="AH514" s="2186"/>
      <c r="AI514" s="2186"/>
      <c r="AJ514" s="2186"/>
      <c r="AK514" s="2186"/>
      <c r="AL514" s="2186"/>
      <c r="AM514" s="2186"/>
      <c r="AN514" s="2186"/>
      <c r="AO514" s="2186"/>
      <c r="AP514" s="2186"/>
      <c r="AQ514" s="2186"/>
      <c r="AR514" s="2186"/>
      <c r="AS514" s="2186"/>
      <c r="AT514" s="2186"/>
      <c r="AU514" s="2186"/>
      <c r="AV514" s="2186"/>
      <c r="AW514" s="2186"/>
      <c r="AX514" s="2186"/>
      <c r="AY514" s="2186"/>
      <c r="AZ514" s="2186"/>
      <c r="BA514" s="2186"/>
      <c r="BB514" s="2186"/>
      <c r="BC514" s="2186"/>
      <c r="BD514" s="2186"/>
      <c r="BE514" s="2186"/>
    </row>
    <row r="515" spans="1:57" ht="18" customHeight="1">
      <c r="A515" s="2186" t="s">
        <v>1306</v>
      </c>
      <c r="B515" s="2186"/>
      <c r="C515" s="2186"/>
      <c r="D515" s="2186"/>
      <c r="E515" s="2186"/>
      <c r="F515" s="2186"/>
      <c r="G515" s="2186"/>
      <c r="H515" s="2186"/>
      <c r="I515" s="2186"/>
      <c r="J515" s="2186"/>
      <c r="K515" s="2186"/>
      <c r="L515" s="2186"/>
      <c r="M515" s="2186"/>
      <c r="N515" s="2186"/>
      <c r="O515" s="2186"/>
      <c r="P515" s="2186"/>
      <c r="Q515" s="2186"/>
      <c r="R515" s="2186"/>
      <c r="S515" s="2186"/>
      <c r="T515" s="2186"/>
      <c r="U515" s="2186"/>
      <c r="V515" s="2186"/>
      <c r="W515" s="2186"/>
      <c r="X515" s="2186"/>
      <c r="Y515" s="2186"/>
      <c r="Z515" s="2186"/>
      <c r="AA515" s="2186"/>
      <c r="AB515" s="2186"/>
      <c r="AC515" s="2186"/>
      <c r="AD515" s="2186"/>
      <c r="AE515" s="2186"/>
      <c r="AF515" s="2186"/>
      <c r="AG515" s="2186"/>
      <c r="AH515" s="2186"/>
      <c r="AI515" s="2186"/>
      <c r="AJ515" s="2186"/>
      <c r="AK515" s="2186"/>
      <c r="AL515" s="2186"/>
      <c r="AM515" s="2186"/>
      <c r="AN515" s="2186"/>
      <c r="AO515" s="2186"/>
      <c r="AP515" s="2186"/>
      <c r="AQ515" s="2186"/>
      <c r="AR515" s="2186"/>
      <c r="AS515" s="2186"/>
      <c r="AT515" s="2186"/>
      <c r="AU515" s="2186"/>
      <c r="AV515" s="2186"/>
      <c r="AW515" s="2186"/>
      <c r="AX515" s="2186"/>
      <c r="AY515" s="2186"/>
      <c r="AZ515" s="2186"/>
      <c r="BA515" s="2186"/>
      <c r="BB515" s="2186"/>
      <c r="BC515" s="2186"/>
      <c r="BD515" s="2186"/>
      <c r="BE515" s="2186"/>
    </row>
    <row r="517" spans="1:57" ht="18" customHeight="1">
      <c r="A517" s="2189" t="s">
        <v>1307</v>
      </c>
      <c r="B517" s="2189"/>
      <c r="C517" s="2189"/>
      <c r="D517" s="2189"/>
      <c r="E517" s="2189"/>
      <c r="F517" s="2189"/>
      <c r="G517" s="2189"/>
      <c r="H517" s="2189"/>
      <c r="I517" s="2189"/>
      <c r="J517" s="2189"/>
      <c r="K517" s="2189"/>
      <c r="L517" s="2189"/>
      <c r="M517" s="2189"/>
      <c r="N517" s="2189"/>
      <c r="O517" s="2189"/>
      <c r="P517" s="2189"/>
      <c r="Q517" s="2189"/>
      <c r="R517" s="2189"/>
      <c r="S517" s="2189"/>
      <c r="T517" s="2189"/>
      <c r="U517" s="2189"/>
      <c r="V517" s="2189"/>
      <c r="W517" s="2189"/>
      <c r="X517" s="2189"/>
      <c r="Y517" s="2189"/>
      <c r="Z517" s="2189"/>
      <c r="AA517" s="2189"/>
      <c r="AB517" s="2189"/>
      <c r="AC517" s="2189"/>
      <c r="AD517" s="2189"/>
      <c r="AE517" s="2189"/>
      <c r="AF517" s="2189"/>
      <c r="AG517" s="2189"/>
      <c r="AH517" s="2189"/>
      <c r="AI517" s="2189"/>
      <c r="AJ517" s="2189"/>
      <c r="AK517" s="2189"/>
      <c r="AL517" s="2189"/>
      <c r="AM517" s="2189"/>
      <c r="AN517" s="2189"/>
      <c r="AO517" s="2189"/>
      <c r="AP517" s="2189"/>
      <c r="AQ517" s="2189"/>
      <c r="AR517" s="2189"/>
      <c r="AS517" s="2189"/>
      <c r="AT517" s="2189"/>
      <c r="AU517" s="2189"/>
      <c r="AV517" s="2189"/>
      <c r="AW517" s="2189"/>
      <c r="AX517" s="2189"/>
      <c r="AY517" s="2189"/>
      <c r="AZ517" s="2189"/>
      <c r="BA517" s="2189"/>
      <c r="BB517" s="2189"/>
      <c r="BC517" s="2189"/>
      <c r="BD517" s="2189"/>
      <c r="BE517" s="2189"/>
    </row>
    <row r="518" spans="1:57" ht="18" customHeight="1">
      <c r="A518" s="2186" t="s">
        <v>1308</v>
      </c>
      <c r="B518" s="2186"/>
      <c r="C518" s="2186"/>
      <c r="D518" s="2186"/>
      <c r="E518" s="2186"/>
      <c r="F518" s="2186"/>
      <c r="G518" s="2186"/>
      <c r="H518" s="2186"/>
      <c r="I518" s="2186"/>
      <c r="J518" s="2186"/>
      <c r="K518" s="2186"/>
      <c r="L518" s="2186"/>
      <c r="M518" s="2186"/>
      <c r="N518" s="2186"/>
      <c r="O518" s="2186"/>
      <c r="P518" s="2186"/>
      <c r="Q518" s="2186"/>
      <c r="R518" s="2186"/>
      <c r="S518" s="2186"/>
      <c r="T518" s="2186"/>
      <c r="U518" s="2186"/>
      <c r="V518" s="2186"/>
      <c r="W518" s="2186"/>
      <c r="X518" s="2186"/>
      <c r="Y518" s="2186"/>
      <c r="Z518" s="2186"/>
      <c r="AA518" s="2186"/>
      <c r="AB518" s="2186"/>
      <c r="AC518" s="2186"/>
      <c r="AD518" s="2186"/>
      <c r="AE518" s="2186"/>
      <c r="AF518" s="2186"/>
      <c r="AG518" s="2186"/>
      <c r="AH518" s="2186"/>
      <c r="AI518" s="2186"/>
      <c r="AJ518" s="2186"/>
      <c r="AK518" s="2186"/>
      <c r="AL518" s="2186"/>
      <c r="AM518" s="2186"/>
      <c r="AN518" s="2186"/>
      <c r="AO518" s="2186"/>
      <c r="AP518" s="2186"/>
      <c r="AQ518" s="2186"/>
      <c r="AR518" s="2186"/>
      <c r="AS518" s="2186"/>
      <c r="AT518" s="2186"/>
      <c r="AU518" s="2186"/>
      <c r="AV518" s="2186"/>
      <c r="AW518" s="2186"/>
      <c r="AX518" s="2186"/>
      <c r="AY518" s="2186"/>
      <c r="AZ518" s="2186"/>
      <c r="BA518" s="2186"/>
      <c r="BB518" s="2186"/>
      <c r="BC518" s="2186"/>
      <c r="BD518" s="2186"/>
      <c r="BE518" s="2186"/>
    </row>
    <row r="519" spans="1:57" ht="18" customHeight="1">
      <c r="A519" s="2186" t="s">
        <v>1309</v>
      </c>
      <c r="B519" s="2186"/>
      <c r="C519" s="2186"/>
      <c r="D519" s="2186"/>
      <c r="E519" s="2186"/>
      <c r="F519" s="2186"/>
      <c r="G519" s="2186"/>
      <c r="H519" s="2186"/>
      <c r="I519" s="2186"/>
      <c r="J519" s="2186"/>
      <c r="K519" s="2186"/>
      <c r="L519" s="2186"/>
      <c r="M519" s="2186"/>
      <c r="N519" s="2186"/>
      <c r="O519" s="2186"/>
      <c r="P519" s="2186"/>
      <c r="Q519" s="2186"/>
      <c r="R519" s="2186"/>
      <c r="S519" s="2186"/>
      <c r="T519" s="2186"/>
      <c r="U519" s="2186"/>
      <c r="V519" s="2186"/>
      <c r="W519" s="2186"/>
      <c r="X519" s="2186"/>
      <c r="Y519" s="2186"/>
      <c r="Z519" s="2186"/>
      <c r="AA519" s="2186"/>
      <c r="AB519" s="2186"/>
      <c r="AC519" s="2186"/>
      <c r="AD519" s="2186"/>
      <c r="AE519" s="2186"/>
      <c r="AF519" s="2186"/>
      <c r="AG519" s="2186"/>
      <c r="AH519" s="2186"/>
      <c r="AI519" s="2186"/>
      <c r="AJ519" s="2186"/>
      <c r="AK519" s="2186"/>
      <c r="AL519" s="2186"/>
      <c r="AM519" s="2186"/>
      <c r="AN519" s="2186"/>
      <c r="AO519" s="2186"/>
      <c r="AP519" s="2186"/>
      <c r="AQ519" s="2186"/>
      <c r="AR519" s="2186"/>
      <c r="AS519" s="2186"/>
      <c r="AT519" s="2186"/>
      <c r="AU519" s="2186"/>
      <c r="AV519" s="2186"/>
      <c r="AW519" s="2186"/>
      <c r="AX519" s="2186"/>
      <c r="AY519" s="2186"/>
      <c r="AZ519" s="2186"/>
      <c r="BA519" s="2186"/>
      <c r="BB519" s="2186"/>
      <c r="BC519" s="2186"/>
      <c r="BD519" s="2186"/>
      <c r="BE519" s="2186"/>
    </row>
    <row r="520" spans="1:57" ht="18" customHeight="1">
      <c r="A520" s="2186" t="s">
        <v>1310</v>
      </c>
      <c r="B520" s="2186"/>
      <c r="C520" s="2186"/>
      <c r="D520" s="2186"/>
      <c r="E520" s="2186"/>
      <c r="F520" s="2186"/>
      <c r="G520" s="2186"/>
      <c r="H520" s="2186"/>
      <c r="I520" s="2186"/>
      <c r="J520" s="2186"/>
      <c r="K520" s="2186"/>
      <c r="L520" s="2186"/>
      <c r="M520" s="2186"/>
      <c r="N520" s="2186"/>
      <c r="O520" s="2186"/>
      <c r="P520" s="2186"/>
      <c r="Q520" s="2186"/>
      <c r="R520" s="2186"/>
      <c r="S520" s="2186"/>
      <c r="T520" s="2186"/>
      <c r="U520" s="2186"/>
      <c r="V520" s="2186"/>
      <c r="W520" s="2186"/>
      <c r="X520" s="2186"/>
      <c r="Y520" s="2186"/>
      <c r="Z520" s="2186"/>
      <c r="AA520" s="2186"/>
      <c r="AB520" s="2186"/>
      <c r="AC520" s="2186"/>
      <c r="AD520" s="2186"/>
      <c r="AE520" s="2186"/>
      <c r="AF520" s="2186"/>
      <c r="AG520" s="2186"/>
      <c r="AH520" s="2186"/>
      <c r="AI520" s="2186"/>
      <c r="AJ520" s="2186"/>
      <c r="AK520" s="2186"/>
      <c r="AL520" s="2186"/>
      <c r="AM520" s="2186"/>
      <c r="AN520" s="2186"/>
      <c r="AO520" s="2186"/>
      <c r="AP520" s="2186"/>
      <c r="AQ520" s="2186"/>
      <c r="AR520" s="2186"/>
      <c r="AS520" s="2186"/>
      <c r="AT520" s="2186"/>
      <c r="AU520" s="2186"/>
      <c r="AV520" s="2186"/>
      <c r="AW520" s="2186"/>
      <c r="AX520" s="2186"/>
      <c r="AY520" s="2186"/>
      <c r="AZ520" s="2186"/>
      <c r="BA520" s="2186"/>
      <c r="BB520" s="2186"/>
      <c r="BC520" s="2186"/>
      <c r="BD520" s="2186"/>
      <c r="BE520" s="2186"/>
    </row>
    <row r="521" spans="1:57" ht="18" customHeight="1">
      <c r="A521" s="2186" t="s">
        <v>1311</v>
      </c>
      <c r="B521" s="2186"/>
      <c r="C521" s="2186"/>
      <c r="D521" s="2186"/>
      <c r="E521" s="2186"/>
      <c r="F521" s="2186"/>
      <c r="G521" s="2186"/>
      <c r="H521" s="2186"/>
      <c r="I521" s="2186"/>
      <c r="J521" s="2186"/>
      <c r="K521" s="2186"/>
      <c r="L521" s="2186"/>
      <c r="M521" s="2186"/>
      <c r="N521" s="2186"/>
      <c r="O521" s="2186"/>
      <c r="P521" s="2186"/>
      <c r="Q521" s="2186"/>
      <c r="R521" s="2186"/>
      <c r="S521" s="2186"/>
      <c r="T521" s="2186"/>
      <c r="U521" s="2186"/>
      <c r="V521" s="2186"/>
      <c r="W521" s="2186"/>
      <c r="X521" s="2186"/>
      <c r="Y521" s="2186"/>
      <c r="Z521" s="2186"/>
      <c r="AA521" s="2186"/>
      <c r="AB521" s="2186"/>
      <c r="AC521" s="2186"/>
      <c r="AD521" s="2186"/>
      <c r="AE521" s="2186"/>
      <c r="AF521" s="2186"/>
      <c r="AG521" s="2186"/>
      <c r="AH521" s="2186"/>
      <c r="AI521" s="2186"/>
      <c r="AJ521" s="2186"/>
      <c r="AK521" s="2186"/>
      <c r="AL521" s="2186"/>
      <c r="AM521" s="2186"/>
      <c r="AN521" s="2186"/>
      <c r="AO521" s="2186"/>
      <c r="AP521" s="2186"/>
      <c r="AQ521" s="2186"/>
      <c r="AR521" s="2186"/>
      <c r="AS521" s="2186"/>
      <c r="AT521" s="2186"/>
      <c r="AU521" s="2186"/>
      <c r="AV521" s="2186"/>
      <c r="AW521" s="2186"/>
      <c r="AX521" s="2186"/>
      <c r="AY521" s="2186"/>
      <c r="AZ521" s="2186"/>
      <c r="BA521" s="2186"/>
      <c r="BB521" s="2186"/>
      <c r="BC521" s="2186"/>
      <c r="BD521" s="2186"/>
      <c r="BE521" s="2186"/>
    </row>
    <row r="522" spans="1:57" ht="18" customHeight="1">
      <c r="A522" s="2186" t="s">
        <v>1312</v>
      </c>
      <c r="B522" s="2186"/>
      <c r="C522" s="2186"/>
      <c r="D522" s="2186"/>
      <c r="E522" s="2186"/>
      <c r="F522" s="2186"/>
      <c r="G522" s="2186"/>
      <c r="H522" s="2186"/>
      <c r="I522" s="2186"/>
      <c r="J522" s="2186"/>
      <c r="K522" s="2186"/>
      <c r="L522" s="2186"/>
      <c r="M522" s="2186"/>
      <c r="N522" s="2186"/>
      <c r="O522" s="2186"/>
      <c r="P522" s="2186"/>
      <c r="Q522" s="2186"/>
      <c r="R522" s="2186"/>
      <c r="S522" s="2186"/>
      <c r="T522" s="2186"/>
      <c r="U522" s="2186"/>
      <c r="V522" s="2186"/>
      <c r="W522" s="2186"/>
      <c r="X522" s="2186"/>
      <c r="Y522" s="2186"/>
      <c r="Z522" s="2186"/>
      <c r="AA522" s="2186"/>
      <c r="AB522" s="2186"/>
      <c r="AC522" s="2186"/>
      <c r="AD522" s="2186"/>
      <c r="AE522" s="2186"/>
      <c r="AF522" s="2186"/>
      <c r="AG522" s="2186"/>
      <c r="AH522" s="2186"/>
      <c r="AI522" s="2186"/>
      <c r="AJ522" s="2186"/>
      <c r="AK522" s="2186"/>
      <c r="AL522" s="2186"/>
      <c r="AM522" s="2186"/>
      <c r="AN522" s="2186"/>
      <c r="AO522" s="2186"/>
      <c r="AP522" s="2186"/>
      <c r="AQ522" s="2186"/>
      <c r="AR522" s="2186"/>
      <c r="AS522" s="2186"/>
      <c r="AT522" s="2186"/>
      <c r="AU522" s="2186"/>
      <c r="AV522" s="2186"/>
      <c r="AW522" s="2186"/>
      <c r="AX522" s="2186"/>
      <c r="AY522" s="2186"/>
      <c r="AZ522" s="2186"/>
      <c r="BA522" s="2186"/>
      <c r="BB522" s="2186"/>
      <c r="BC522" s="2186"/>
      <c r="BD522" s="2186"/>
      <c r="BE522" s="2186"/>
    </row>
    <row r="524" spans="1:57" ht="18" customHeight="1">
      <c r="A524" s="2201" t="s">
        <v>1313</v>
      </c>
      <c r="B524" s="2201"/>
      <c r="C524" s="2201"/>
      <c r="D524" s="2201"/>
      <c r="E524" s="2201"/>
      <c r="F524" s="2201"/>
      <c r="G524" s="2201"/>
      <c r="H524" s="2201"/>
      <c r="I524" s="2201"/>
      <c r="J524" s="2201"/>
      <c r="K524" s="2201"/>
      <c r="L524" s="2201"/>
      <c r="M524" s="2201"/>
      <c r="N524" s="2201"/>
      <c r="O524" s="2201"/>
      <c r="P524" s="2201"/>
      <c r="Q524" s="2201"/>
      <c r="R524" s="2201"/>
      <c r="S524" s="2201"/>
      <c r="T524" s="2201"/>
      <c r="U524" s="2201"/>
      <c r="V524" s="2201"/>
      <c r="W524" s="2201"/>
      <c r="X524" s="2201"/>
      <c r="Y524" s="2201"/>
      <c r="Z524" s="2201"/>
      <c r="AA524" s="2201"/>
      <c r="AB524" s="2201"/>
      <c r="AC524" s="2201"/>
      <c r="AD524" s="2201"/>
      <c r="AE524" s="2201"/>
      <c r="AF524" s="2201"/>
      <c r="AG524" s="2201"/>
      <c r="AH524" s="2201"/>
      <c r="AI524" s="2201"/>
      <c r="AJ524" s="2201"/>
      <c r="AK524" s="2201"/>
      <c r="AL524" s="2201"/>
      <c r="AM524" s="2201"/>
      <c r="AN524" s="2201"/>
      <c r="AO524" s="2201"/>
      <c r="AP524" s="2201"/>
      <c r="AQ524" s="2201"/>
      <c r="AR524" s="2201"/>
      <c r="AS524" s="2201"/>
      <c r="AT524" s="2201"/>
      <c r="AU524" s="2201"/>
      <c r="AV524" s="2201"/>
      <c r="AW524" s="2201"/>
      <c r="AX524" s="2201"/>
      <c r="AY524" s="2201"/>
      <c r="AZ524" s="2201"/>
      <c r="BA524" s="2201"/>
      <c r="BB524" s="2201"/>
      <c r="BC524" s="2201"/>
      <c r="BD524" s="2201"/>
      <c r="BE524" s="2201"/>
    </row>
    <row r="525" spans="1:57" ht="18" customHeight="1">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13"/>
      <c r="W525" s="313"/>
      <c r="X525" s="313"/>
      <c r="Y525" s="313"/>
      <c r="Z525" s="313"/>
      <c r="AA525" s="313"/>
      <c r="AB525" s="313"/>
      <c r="AC525" s="313"/>
      <c r="AD525" s="313"/>
      <c r="AE525" s="313"/>
      <c r="AF525" s="313"/>
      <c r="AG525" s="313"/>
      <c r="AH525" s="313"/>
      <c r="AI525" s="313"/>
      <c r="AJ525" s="313"/>
      <c r="AK525" s="313"/>
      <c r="AL525" s="313"/>
      <c r="AM525" s="313"/>
      <c r="AN525" s="313"/>
      <c r="AO525" s="313"/>
      <c r="AP525" s="313"/>
      <c r="AQ525" s="313"/>
      <c r="AR525" s="313"/>
      <c r="AS525" s="313"/>
      <c r="AT525" s="313"/>
      <c r="AU525" s="313"/>
      <c r="AV525" s="313"/>
      <c r="AW525" s="313"/>
      <c r="AX525" s="313"/>
      <c r="AY525" s="313"/>
      <c r="AZ525" s="313"/>
      <c r="BA525" s="313"/>
      <c r="BB525" s="313"/>
      <c r="BC525" s="313"/>
      <c r="BD525" s="313"/>
      <c r="BE525" s="313"/>
    </row>
    <row r="526" spans="1:57" ht="18" customHeight="1">
      <c r="A526" s="2197" t="s">
        <v>384</v>
      </c>
      <c r="B526" s="2197"/>
      <c r="C526" s="2197"/>
      <c r="D526" s="2197"/>
      <c r="E526" s="2197"/>
      <c r="F526" s="2197"/>
      <c r="G526" s="2197"/>
      <c r="H526" s="2197"/>
      <c r="I526" s="2197"/>
      <c r="J526" s="2197"/>
      <c r="K526" s="2197"/>
      <c r="L526" s="2197"/>
      <c r="M526" s="2197"/>
      <c r="N526" s="2197"/>
      <c r="O526" s="2197"/>
      <c r="P526" s="2197"/>
      <c r="Q526" s="2197"/>
      <c r="R526" s="2197"/>
      <c r="S526" s="2197"/>
      <c r="T526" s="2197"/>
      <c r="U526" s="2197"/>
      <c r="V526" s="2197"/>
      <c r="W526" s="2197"/>
      <c r="X526" s="2197"/>
      <c r="Y526" s="2197"/>
      <c r="Z526" s="2197"/>
      <c r="AA526" s="2197"/>
      <c r="AB526" s="2197"/>
      <c r="AC526" s="2197"/>
      <c r="AD526" s="2197"/>
      <c r="AE526" s="2197"/>
      <c r="AF526" s="2197"/>
      <c r="AG526" s="2197" t="s">
        <v>507</v>
      </c>
      <c r="AH526" s="2197"/>
      <c r="AI526" s="2197"/>
      <c r="AJ526" s="2197"/>
      <c r="AK526" s="2197"/>
      <c r="AL526" s="2197"/>
      <c r="AM526" s="2197"/>
      <c r="AN526" s="2197"/>
      <c r="AO526" s="2197"/>
      <c r="AP526" s="2197"/>
      <c r="AQ526" s="2197"/>
      <c r="AR526" s="2197"/>
      <c r="AS526" s="2197"/>
      <c r="AT526" s="2197"/>
      <c r="AU526" s="2197"/>
      <c r="AV526" s="2197" t="s">
        <v>508</v>
      </c>
      <c r="AW526" s="2197"/>
      <c r="AX526" s="2197"/>
      <c r="AY526" s="2197"/>
      <c r="AZ526" s="2197"/>
      <c r="BA526" s="2197"/>
      <c r="BB526" s="2197"/>
      <c r="BC526" s="2197"/>
      <c r="BD526" s="2197"/>
      <c r="BE526" s="2197"/>
    </row>
    <row r="527" spans="1:57" ht="18" customHeight="1">
      <c r="A527" s="2193" t="s">
        <v>1108</v>
      </c>
      <c r="B527" s="2193"/>
      <c r="C527" s="2193"/>
      <c r="D527" s="2193"/>
      <c r="E527" s="2193"/>
      <c r="F527" s="2193"/>
      <c r="G527" s="2193"/>
      <c r="H527" s="2193"/>
      <c r="I527" s="2193"/>
      <c r="J527" s="2193"/>
      <c r="K527" s="2193"/>
      <c r="L527" s="2193"/>
      <c r="M527" s="2193"/>
      <c r="N527" s="2193"/>
      <c r="O527" s="2193"/>
      <c r="P527" s="2193"/>
      <c r="Q527" s="2193"/>
      <c r="R527" s="2193"/>
      <c r="S527" s="2193"/>
      <c r="T527" s="2193"/>
      <c r="U527" s="2193"/>
      <c r="V527" s="2193"/>
      <c r="W527" s="2193"/>
      <c r="X527" s="2193"/>
      <c r="Y527" s="2193"/>
      <c r="Z527" s="2193"/>
      <c r="AA527" s="2193"/>
      <c r="AB527" s="2193"/>
      <c r="AC527" s="2193"/>
      <c r="AD527" s="2193"/>
      <c r="AE527" s="2193"/>
      <c r="AF527" s="2193"/>
      <c r="AG527" s="2194">
        <v>0</v>
      </c>
      <c r="AH527" s="2194"/>
      <c r="AI527" s="2194"/>
      <c r="AJ527" s="2194"/>
      <c r="AK527" s="2194"/>
      <c r="AL527" s="2194"/>
      <c r="AM527" s="2194"/>
      <c r="AN527" s="2194"/>
      <c r="AO527" s="2194"/>
      <c r="AP527" s="2194"/>
      <c r="AQ527" s="2194"/>
      <c r="AR527" s="2194"/>
      <c r="AS527" s="2194"/>
      <c r="AT527" s="2194"/>
      <c r="AU527" s="2194"/>
      <c r="AV527" s="2194">
        <v>0</v>
      </c>
      <c r="AW527" s="2194"/>
      <c r="AX527" s="2194"/>
      <c r="AY527" s="2194"/>
      <c r="AZ527" s="2194"/>
      <c r="BA527" s="2194"/>
      <c r="BB527" s="2194"/>
      <c r="BC527" s="2194"/>
      <c r="BD527" s="2194"/>
      <c r="BE527" s="2194"/>
    </row>
    <row r="528" spans="1:57" ht="18" customHeight="1">
      <c r="A528" s="2193" t="s">
        <v>1314</v>
      </c>
      <c r="B528" s="2193"/>
      <c r="C528" s="2193"/>
      <c r="D528" s="2193"/>
      <c r="E528" s="2193"/>
      <c r="F528" s="2193"/>
      <c r="G528" s="2193"/>
      <c r="H528" s="2193"/>
      <c r="I528" s="2193"/>
      <c r="J528" s="2193"/>
      <c r="K528" s="2193"/>
      <c r="L528" s="2193"/>
      <c r="M528" s="2193"/>
      <c r="N528" s="2193"/>
      <c r="O528" s="2193"/>
      <c r="P528" s="2193"/>
      <c r="Q528" s="2193"/>
      <c r="R528" s="2193"/>
      <c r="S528" s="2193"/>
      <c r="T528" s="2193"/>
      <c r="U528" s="2193"/>
      <c r="V528" s="2193"/>
      <c r="W528" s="2193"/>
      <c r="X528" s="2193"/>
      <c r="Y528" s="2193"/>
      <c r="Z528" s="2193"/>
      <c r="AA528" s="2193"/>
      <c r="AB528" s="2193"/>
      <c r="AC528" s="2193"/>
      <c r="AD528" s="2193"/>
      <c r="AE528" s="2193"/>
      <c r="AF528" s="2193"/>
      <c r="AG528" s="2194">
        <v>0</v>
      </c>
      <c r="AH528" s="2194"/>
      <c r="AI528" s="2194"/>
      <c r="AJ528" s="2194"/>
      <c r="AK528" s="2194"/>
      <c r="AL528" s="2194"/>
      <c r="AM528" s="2194"/>
      <c r="AN528" s="2194"/>
      <c r="AO528" s="2194"/>
      <c r="AP528" s="2194"/>
      <c r="AQ528" s="2194"/>
      <c r="AR528" s="2194"/>
      <c r="AS528" s="2194"/>
      <c r="AT528" s="2194"/>
      <c r="AU528" s="2194"/>
      <c r="AV528" s="2194">
        <v>0</v>
      </c>
      <c r="AW528" s="2194"/>
      <c r="AX528" s="2194"/>
      <c r="AY528" s="2194"/>
      <c r="AZ528" s="2194"/>
      <c r="BA528" s="2194"/>
      <c r="BB528" s="2194"/>
      <c r="BC528" s="2194"/>
      <c r="BD528" s="2194"/>
      <c r="BE528" s="2194"/>
    </row>
    <row r="529" spans="1:57" ht="18" customHeight="1">
      <c r="A529" s="2193" t="s">
        <v>1315</v>
      </c>
      <c r="B529" s="2193"/>
      <c r="C529" s="2193"/>
      <c r="D529" s="2193"/>
      <c r="E529" s="2193"/>
      <c r="F529" s="2193"/>
      <c r="G529" s="2193"/>
      <c r="H529" s="2193"/>
      <c r="I529" s="2193"/>
      <c r="J529" s="2193"/>
      <c r="K529" s="2193"/>
      <c r="L529" s="2193"/>
      <c r="M529" s="2193"/>
      <c r="N529" s="2193"/>
      <c r="O529" s="2193"/>
      <c r="P529" s="2193"/>
      <c r="Q529" s="2193"/>
      <c r="R529" s="2193"/>
      <c r="S529" s="2193"/>
      <c r="T529" s="2193"/>
      <c r="U529" s="2193"/>
      <c r="V529" s="2193"/>
      <c r="W529" s="2193"/>
      <c r="X529" s="2193"/>
      <c r="Y529" s="2193"/>
      <c r="Z529" s="2193"/>
      <c r="AA529" s="2193"/>
      <c r="AB529" s="2193"/>
      <c r="AC529" s="2193"/>
      <c r="AD529" s="2193"/>
      <c r="AE529" s="2193"/>
      <c r="AF529" s="2193"/>
      <c r="AG529" s="2194">
        <v>0</v>
      </c>
      <c r="AH529" s="2194"/>
      <c r="AI529" s="2194"/>
      <c r="AJ529" s="2194"/>
      <c r="AK529" s="2194"/>
      <c r="AL529" s="2194"/>
      <c r="AM529" s="2194"/>
      <c r="AN529" s="2194"/>
      <c r="AO529" s="2194"/>
      <c r="AP529" s="2194"/>
      <c r="AQ529" s="2194"/>
      <c r="AR529" s="2194"/>
      <c r="AS529" s="2194"/>
      <c r="AT529" s="2194"/>
      <c r="AU529" s="2194"/>
      <c r="AV529" s="2194">
        <v>0</v>
      </c>
      <c r="AW529" s="2194"/>
      <c r="AX529" s="2194"/>
      <c r="AY529" s="2194"/>
      <c r="AZ529" s="2194"/>
      <c r="BA529" s="2194"/>
      <c r="BB529" s="2194"/>
      <c r="BC529" s="2194"/>
      <c r="BD529" s="2194"/>
      <c r="BE529" s="2194"/>
    </row>
    <row r="530" spans="1:57" ht="18" customHeight="1">
      <c r="A530" s="2193" t="s">
        <v>1316</v>
      </c>
      <c r="B530" s="2193"/>
      <c r="C530" s="2193"/>
      <c r="D530" s="2193"/>
      <c r="E530" s="2193"/>
      <c r="F530" s="2193"/>
      <c r="G530" s="2193"/>
      <c r="H530" s="2193"/>
      <c r="I530" s="2193"/>
      <c r="J530" s="2193"/>
      <c r="K530" s="2193"/>
      <c r="L530" s="2193"/>
      <c r="M530" s="2193"/>
      <c r="N530" s="2193"/>
      <c r="O530" s="2193"/>
      <c r="P530" s="2193"/>
      <c r="Q530" s="2193"/>
      <c r="R530" s="2193"/>
      <c r="S530" s="2193"/>
      <c r="T530" s="2193"/>
      <c r="U530" s="2193"/>
      <c r="V530" s="2193"/>
      <c r="W530" s="2193"/>
      <c r="X530" s="2193"/>
      <c r="Y530" s="2193"/>
      <c r="Z530" s="2193"/>
      <c r="AA530" s="2193"/>
      <c r="AB530" s="2193"/>
      <c r="AC530" s="2193"/>
      <c r="AD530" s="2193"/>
      <c r="AE530" s="2193"/>
      <c r="AF530" s="2193"/>
      <c r="AG530" s="2194">
        <v>0</v>
      </c>
      <c r="AH530" s="2194"/>
      <c r="AI530" s="2194"/>
      <c r="AJ530" s="2194"/>
      <c r="AK530" s="2194"/>
      <c r="AL530" s="2194"/>
      <c r="AM530" s="2194"/>
      <c r="AN530" s="2194"/>
      <c r="AO530" s="2194"/>
      <c r="AP530" s="2194"/>
      <c r="AQ530" s="2194"/>
      <c r="AR530" s="2194"/>
      <c r="AS530" s="2194"/>
      <c r="AT530" s="2194"/>
      <c r="AU530" s="2194"/>
      <c r="AV530" s="2194">
        <v>0</v>
      </c>
      <c r="AW530" s="2194"/>
      <c r="AX530" s="2194"/>
      <c r="AY530" s="2194"/>
      <c r="AZ530" s="2194"/>
      <c r="BA530" s="2194"/>
      <c r="BB530" s="2194"/>
      <c r="BC530" s="2194"/>
      <c r="BD530" s="2194"/>
      <c r="BE530" s="2194"/>
    </row>
    <row r="531" spans="1:57" ht="18" customHeight="1">
      <c r="A531" s="2195" t="s">
        <v>1317</v>
      </c>
      <c r="B531" s="2195"/>
      <c r="C531" s="2195"/>
      <c r="D531" s="2195"/>
      <c r="E531" s="2195"/>
      <c r="F531" s="2195"/>
      <c r="G531" s="2195"/>
      <c r="H531" s="2195"/>
      <c r="I531" s="2195"/>
      <c r="J531" s="2195"/>
      <c r="K531" s="2195"/>
      <c r="L531" s="2195"/>
      <c r="M531" s="2195"/>
      <c r="N531" s="2195"/>
      <c r="O531" s="2195"/>
      <c r="P531" s="2195"/>
      <c r="Q531" s="2195"/>
      <c r="R531" s="2195"/>
      <c r="S531" s="2195"/>
      <c r="T531" s="2195"/>
      <c r="U531" s="2195"/>
      <c r="V531" s="2195"/>
      <c r="W531" s="2195"/>
      <c r="X531" s="2195"/>
      <c r="Y531" s="2195"/>
      <c r="Z531" s="2195"/>
      <c r="AA531" s="2195"/>
      <c r="AB531" s="2195"/>
      <c r="AC531" s="2195"/>
      <c r="AD531" s="2195"/>
      <c r="AE531" s="2195"/>
      <c r="AF531" s="2195"/>
      <c r="AG531" s="2196">
        <v>0</v>
      </c>
      <c r="AH531" s="2196"/>
      <c r="AI531" s="2196"/>
      <c r="AJ531" s="2196"/>
      <c r="AK531" s="2196"/>
      <c r="AL531" s="2196"/>
      <c r="AM531" s="2196"/>
      <c r="AN531" s="2196"/>
      <c r="AO531" s="2196"/>
      <c r="AP531" s="2196"/>
      <c r="AQ531" s="2196"/>
      <c r="AR531" s="2196"/>
      <c r="AS531" s="2196"/>
      <c r="AT531" s="2196"/>
      <c r="AU531" s="2196"/>
      <c r="AV531" s="2196">
        <v>0</v>
      </c>
      <c r="AW531" s="2196"/>
      <c r="AX531" s="2196"/>
      <c r="AY531" s="2196"/>
      <c r="AZ531" s="2196"/>
      <c r="BA531" s="2196"/>
      <c r="BB531" s="2196"/>
      <c r="BC531" s="2196"/>
      <c r="BD531" s="2196"/>
      <c r="BE531" s="2196"/>
    </row>
    <row r="532" spans="1:57" ht="18" customHeight="1">
      <c r="A532" s="2197" t="s">
        <v>124</v>
      </c>
      <c r="B532" s="2197"/>
      <c r="C532" s="2197"/>
      <c r="D532" s="2197"/>
      <c r="E532" s="2197"/>
      <c r="F532" s="2197"/>
      <c r="G532" s="2197"/>
      <c r="H532" s="2197"/>
      <c r="I532" s="2197"/>
      <c r="J532" s="2197"/>
      <c r="K532" s="2197"/>
      <c r="L532" s="2197"/>
      <c r="M532" s="2197"/>
      <c r="N532" s="2197"/>
      <c r="O532" s="2197"/>
      <c r="P532" s="2197"/>
      <c r="Q532" s="2197"/>
      <c r="R532" s="2197"/>
      <c r="S532" s="2197"/>
      <c r="T532" s="2197"/>
      <c r="U532" s="2197"/>
      <c r="V532" s="2197"/>
      <c r="W532" s="2197"/>
      <c r="X532" s="2197"/>
      <c r="Y532" s="2197"/>
      <c r="Z532" s="2197"/>
      <c r="AA532" s="2197"/>
      <c r="AB532" s="2197"/>
      <c r="AC532" s="2197"/>
      <c r="AD532" s="2197"/>
      <c r="AE532" s="2197"/>
      <c r="AF532" s="2197"/>
      <c r="AG532" s="2208">
        <v>0</v>
      </c>
      <c r="AH532" s="2208"/>
      <c r="AI532" s="2208"/>
      <c r="AJ532" s="2208"/>
      <c r="AK532" s="2208"/>
      <c r="AL532" s="2208"/>
      <c r="AM532" s="2208"/>
      <c r="AN532" s="2208"/>
      <c r="AO532" s="2208"/>
      <c r="AP532" s="2208"/>
      <c r="AQ532" s="2208"/>
      <c r="AR532" s="2208"/>
      <c r="AS532" s="2208"/>
      <c r="AT532" s="2208"/>
      <c r="AU532" s="2208"/>
      <c r="AV532" s="2208">
        <v>0</v>
      </c>
      <c r="AW532" s="2208"/>
      <c r="AX532" s="2208"/>
      <c r="AY532" s="2208"/>
      <c r="AZ532" s="2208"/>
      <c r="BA532" s="2208"/>
      <c r="BB532" s="2208"/>
      <c r="BC532" s="2208"/>
      <c r="BD532" s="2208"/>
      <c r="BE532" s="2208"/>
    </row>
    <row r="533" spans="1:57" ht="18" customHeight="1">
      <c r="A533" s="2193" t="s">
        <v>1116</v>
      </c>
      <c r="B533" s="2193"/>
      <c r="C533" s="2193"/>
      <c r="D533" s="2193"/>
      <c r="E533" s="2193"/>
      <c r="F533" s="2193"/>
      <c r="G533" s="2193"/>
      <c r="H533" s="2193"/>
      <c r="I533" s="2193"/>
      <c r="J533" s="2193"/>
      <c r="K533" s="2193"/>
      <c r="L533" s="2193"/>
      <c r="M533" s="2193"/>
      <c r="N533" s="2193"/>
      <c r="O533" s="2193"/>
      <c r="P533" s="2193"/>
      <c r="Q533" s="2193"/>
      <c r="R533" s="2193"/>
      <c r="S533" s="2193"/>
      <c r="T533" s="2193"/>
      <c r="U533" s="2193"/>
      <c r="V533" s="2193"/>
      <c r="W533" s="2193"/>
      <c r="X533" s="2193"/>
      <c r="Y533" s="2193"/>
      <c r="Z533" s="2193"/>
      <c r="AA533" s="2193"/>
      <c r="AB533" s="2193"/>
      <c r="AC533" s="2193"/>
      <c r="AD533" s="2193"/>
      <c r="AE533" s="2193"/>
      <c r="AF533" s="2193"/>
      <c r="AG533" s="2194">
        <v>0</v>
      </c>
      <c r="AH533" s="2194"/>
      <c r="AI533" s="2194"/>
      <c r="AJ533" s="2194"/>
      <c r="AK533" s="2194"/>
      <c r="AL533" s="2194"/>
      <c r="AM533" s="2194"/>
      <c r="AN533" s="2194"/>
      <c r="AO533" s="2194"/>
      <c r="AP533" s="2194"/>
      <c r="AQ533" s="2194"/>
      <c r="AR533" s="2194"/>
      <c r="AS533" s="2194"/>
      <c r="AT533" s="2194"/>
      <c r="AU533" s="2194"/>
      <c r="AV533" s="2194">
        <v>0</v>
      </c>
      <c r="AW533" s="2194"/>
      <c r="AX533" s="2194"/>
      <c r="AY533" s="2194"/>
      <c r="AZ533" s="2194"/>
      <c r="BA533" s="2194"/>
      <c r="BB533" s="2194"/>
      <c r="BC533" s="2194"/>
      <c r="BD533" s="2194"/>
      <c r="BE533" s="2194"/>
    </row>
    <row r="534" spans="1:57" ht="18" customHeight="1">
      <c r="A534" s="2193" t="s">
        <v>1314</v>
      </c>
      <c r="B534" s="2193"/>
      <c r="C534" s="2193"/>
      <c r="D534" s="2193"/>
      <c r="E534" s="2193"/>
      <c r="F534" s="2193"/>
      <c r="G534" s="2193"/>
      <c r="H534" s="2193"/>
      <c r="I534" s="2193"/>
      <c r="J534" s="2193"/>
      <c r="K534" s="2193"/>
      <c r="L534" s="2193"/>
      <c r="M534" s="2193"/>
      <c r="N534" s="2193"/>
      <c r="O534" s="2193"/>
      <c r="P534" s="2193"/>
      <c r="Q534" s="2193"/>
      <c r="R534" s="2193"/>
      <c r="S534" s="2193"/>
      <c r="T534" s="2193"/>
      <c r="U534" s="2193"/>
      <c r="V534" s="2193"/>
      <c r="W534" s="2193"/>
      <c r="X534" s="2193"/>
      <c r="Y534" s="2193"/>
      <c r="Z534" s="2193"/>
      <c r="AA534" s="2193"/>
      <c r="AB534" s="2193"/>
      <c r="AC534" s="2193"/>
      <c r="AD534" s="2193"/>
      <c r="AE534" s="2193"/>
      <c r="AF534" s="2193"/>
      <c r="AG534" s="2194">
        <v>0</v>
      </c>
      <c r="AH534" s="2194"/>
      <c r="AI534" s="2194"/>
      <c r="AJ534" s="2194"/>
      <c r="AK534" s="2194"/>
      <c r="AL534" s="2194"/>
      <c r="AM534" s="2194"/>
      <c r="AN534" s="2194"/>
      <c r="AO534" s="2194"/>
      <c r="AP534" s="2194"/>
      <c r="AQ534" s="2194"/>
      <c r="AR534" s="2194"/>
      <c r="AS534" s="2194"/>
      <c r="AT534" s="2194"/>
      <c r="AU534" s="2194"/>
      <c r="AV534" s="2194">
        <v>0</v>
      </c>
      <c r="AW534" s="2194"/>
      <c r="AX534" s="2194"/>
      <c r="AY534" s="2194"/>
      <c r="AZ534" s="2194"/>
      <c r="BA534" s="2194"/>
      <c r="BB534" s="2194"/>
      <c r="BC534" s="2194"/>
      <c r="BD534" s="2194"/>
      <c r="BE534" s="2194"/>
    </row>
    <row r="535" spans="1:57" ht="18" customHeight="1">
      <c r="A535" s="2193" t="s">
        <v>1315</v>
      </c>
      <c r="B535" s="2193"/>
      <c r="C535" s="2193"/>
      <c r="D535" s="2193"/>
      <c r="E535" s="2193"/>
      <c r="F535" s="2193"/>
      <c r="G535" s="2193"/>
      <c r="H535" s="2193"/>
      <c r="I535" s="2193"/>
      <c r="J535" s="2193"/>
      <c r="K535" s="2193"/>
      <c r="L535" s="2193"/>
      <c r="M535" s="2193"/>
      <c r="N535" s="2193"/>
      <c r="O535" s="2193"/>
      <c r="P535" s="2193"/>
      <c r="Q535" s="2193"/>
      <c r="R535" s="2193"/>
      <c r="S535" s="2193"/>
      <c r="T535" s="2193"/>
      <c r="U535" s="2193"/>
      <c r="V535" s="2193"/>
      <c r="W535" s="2193"/>
      <c r="X535" s="2193"/>
      <c r="Y535" s="2193"/>
      <c r="Z535" s="2193"/>
      <c r="AA535" s="2193"/>
      <c r="AB535" s="2193"/>
      <c r="AC535" s="2193"/>
      <c r="AD535" s="2193"/>
      <c r="AE535" s="2193"/>
      <c r="AF535" s="2193"/>
      <c r="AG535" s="2194">
        <v>0</v>
      </c>
      <c r="AH535" s="2194"/>
      <c r="AI535" s="2194"/>
      <c r="AJ535" s="2194"/>
      <c r="AK535" s="2194"/>
      <c r="AL535" s="2194"/>
      <c r="AM535" s="2194"/>
      <c r="AN535" s="2194"/>
      <c r="AO535" s="2194"/>
      <c r="AP535" s="2194"/>
      <c r="AQ535" s="2194"/>
      <c r="AR535" s="2194"/>
      <c r="AS535" s="2194"/>
      <c r="AT535" s="2194"/>
      <c r="AU535" s="2194"/>
      <c r="AV535" s="2194">
        <v>0</v>
      </c>
      <c r="AW535" s="2194"/>
      <c r="AX535" s="2194"/>
      <c r="AY535" s="2194"/>
      <c r="AZ535" s="2194"/>
      <c r="BA535" s="2194"/>
      <c r="BB535" s="2194"/>
      <c r="BC535" s="2194"/>
      <c r="BD535" s="2194"/>
      <c r="BE535" s="2194"/>
    </row>
    <row r="536" spans="1:57" ht="18" customHeight="1">
      <c r="A536" s="2193" t="s">
        <v>1316</v>
      </c>
      <c r="B536" s="2193"/>
      <c r="C536" s="2193"/>
      <c r="D536" s="2193"/>
      <c r="E536" s="2193"/>
      <c r="F536" s="2193"/>
      <c r="G536" s="2193"/>
      <c r="H536" s="2193"/>
      <c r="I536" s="2193"/>
      <c r="J536" s="2193"/>
      <c r="K536" s="2193"/>
      <c r="L536" s="2193"/>
      <c r="M536" s="2193"/>
      <c r="N536" s="2193"/>
      <c r="O536" s="2193"/>
      <c r="P536" s="2193"/>
      <c r="Q536" s="2193"/>
      <c r="R536" s="2193"/>
      <c r="S536" s="2193"/>
      <c r="T536" s="2193"/>
      <c r="U536" s="2193"/>
      <c r="V536" s="2193"/>
      <c r="W536" s="2193"/>
      <c r="X536" s="2193"/>
      <c r="Y536" s="2193"/>
      <c r="Z536" s="2193"/>
      <c r="AA536" s="2193"/>
      <c r="AB536" s="2193"/>
      <c r="AC536" s="2193"/>
      <c r="AD536" s="2193"/>
      <c r="AE536" s="2193"/>
      <c r="AF536" s="2193"/>
      <c r="AG536" s="2194">
        <v>0</v>
      </c>
      <c r="AH536" s="2194"/>
      <c r="AI536" s="2194"/>
      <c r="AJ536" s="2194"/>
      <c r="AK536" s="2194"/>
      <c r="AL536" s="2194"/>
      <c r="AM536" s="2194"/>
      <c r="AN536" s="2194"/>
      <c r="AO536" s="2194"/>
      <c r="AP536" s="2194"/>
      <c r="AQ536" s="2194"/>
      <c r="AR536" s="2194"/>
      <c r="AS536" s="2194"/>
      <c r="AT536" s="2194"/>
      <c r="AU536" s="2194"/>
      <c r="AV536" s="2194">
        <v>0</v>
      </c>
      <c r="AW536" s="2194"/>
      <c r="AX536" s="2194"/>
      <c r="AY536" s="2194"/>
      <c r="AZ536" s="2194"/>
      <c r="BA536" s="2194"/>
      <c r="BB536" s="2194"/>
      <c r="BC536" s="2194"/>
      <c r="BD536" s="2194"/>
      <c r="BE536" s="2194"/>
    </row>
    <row r="537" spans="1:57" ht="18" customHeight="1">
      <c r="A537" s="2195" t="s">
        <v>1317</v>
      </c>
      <c r="B537" s="2195"/>
      <c r="C537" s="2195"/>
      <c r="D537" s="2195"/>
      <c r="E537" s="2195"/>
      <c r="F537" s="2195"/>
      <c r="G537" s="2195"/>
      <c r="H537" s="2195"/>
      <c r="I537" s="2195"/>
      <c r="J537" s="2195"/>
      <c r="K537" s="2195"/>
      <c r="L537" s="2195"/>
      <c r="M537" s="2195"/>
      <c r="N537" s="2195"/>
      <c r="O537" s="2195"/>
      <c r="P537" s="2195"/>
      <c r="Q537" s="2195"/>
      <c r="R537" s="2195"/>
      <c r="S537" s="2195"/>
      <c r="T537" s="2195"/>
      <c r="U537" s="2195"/>
      <c r="V537" s="2195"/>
      <c r="W537" s="2195"/>
      <c r="X537" s="2195"/>
      <c r="Y537" s="2195"/>
      <c r="Z537" s="2195"/>
      <c r="AA537" s="2195"/>
      <c r="AB537" s="2195"/>
      <c r="AC537" s="2195"/>
      <c r="AD537" s="2195"/>
      <c r="AE537" s="2195"/>
      <c r="AF537" s="2195"/>
      <c r="AG537" s="2196">
        <v>0</v>
      </c>
      <c r="AH537" s="2196"/>
      <c r="AI537" s="2196"/>
      <c r="AJ537" s="2196"/>
      <c r="AK537" s="2196"/>
      <c r="AL537" s="2196"/>
      <c r="AM537" s="2196"/>
      <c r="AN537" s="2196"/>
      <c r="AO537" s="2196"/>
      <c r="AP537" s="2196"/>
      <c r="AQ537" s="2196"/>
      <c r="AR537" s="2196"/>
      <c r="AS537" s="2196"/>
      <c r="AT537" s="2196"/>
      <c r="AU537" s="2196"/>
      <c r="AV537" s="2196">
        <v>0</v>
      </c>
      <c r="AW537" s="2196"/>
      <c r="AX537" s="2196"/>
      <c r="AY537" s="2196"/>
      <c r="AZ537" s="2196"/>
      <c r="BA537" s="2196"/>
      <c r="BB537" s="2196"/>
      <c r="BC537" s="2196"/>
      <c r="BD537" s="2196"/>
      <c r="BE537" s="2196"/>
    </row>
    <row r="538" spans="1:57" ht="18" customHeight="1">
      <c r="A538" s="2202" t="s">
        <v>124</v>
      </c>
      <c r="B538" s="2202"/>
      <c r="C538" s="2202"/>
      <c r="D538" s="2202"/>
      <c r="E538" s="2202"/>
      <c r="F538" s="2202"/>
      <c r="G538" s="2202"/>
      <c r="H538" s="2202"/>
      <c r="I538" s="2202"/>
      <c r="J538" s="2202"/>
      <c r="K538" s="2202"/>
      <c r="L538" s="2202"/>
      <c r="M538" s="2202"/>
      <c r="N538" s="2202"/>
      <c r="O538" s="2202"/>
      <c r="P538" s="2202"/>
      <c r="Q538" s="2202"/>
      <c r="R538" s="2202"/>
      <c r="S538" s="2202"/>
      <c r="T538" s="2202"/>
      <c r="U538" s="2202"/>
      <c r="V538" s="2202"/>
      <c r="W538" s="2202"/>
      <c r="X538" s="2202"/>
      <c r="Y538" s="2202"/>
      <c r="Z538" s="2202"/>
      <c r="AA538" s="2202"/>
      <c r="AB538" s="2202"/>
      <c r="AC538" s="2202"/>
      <c r="AD538" s="2202"/>
      <c r="AE538" s="2202"/>
      <c r="AF538" s="2202"/>
      <c r="AG538" s="2200">
        <v>0</v>
      </c>
      <c r="AH538" s="2200"/>
      <c r="AI538" s="2200"/>
      <c r="AJ538" s="2200"/>
      <c r="AK538" s="2200"/>
      <c r="AL538" s="2200"/>
      <c r="AM538" s="2200"/>
      <c r="AN538" s="2200"/>
      <c r="AO538" s="2200"/>
      <c r="AP538" s="2200"/>
      <c r="AQ538" s="2200"/>
      <c r="AR538" s="2200"/>
      <c r="AS538" s="2200"/>
      <c r="AT538" s="2200"/>
      <c r="AU538" s="2200"/>
      <c r="AV538" s="2200">
        <v>0</v>
      </c>
      <c r="AW538" s="2200"/>
      <c r="AX538" s="2200"/>
      <c r="AY538" s="2200"/>
      <c r="AZ538" s="2200"/>
      <c r="BA538" s="2200"/>
      <c r="BB538" s="2200"/>
      <c r="BC538" s="2200"/>
      <c r="BD538" s="2200"/>
      <c r="BE538" s="2200"/>
    </row>
    <row r="539" spans="1:57" ht="18" customHeight="1">
      <c r="A539" s="314"/>
      <c r="B539" s="314"/>
      <c r="C539" s="314"/>
      <c r="D539" s="314"/>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c r="AA539" s="314"/>
      <c r="AB539" s="314"/>
      <c r="AC539" s="314"/>
      <c r="AD539" s="314"/>
      <c r="AE539" s="314"/>
      <c r="AF539" s="314"/>
      <c r="AG539" s="314"/>
      <c r="AH539" s="314"/>
      <c r="AI539" s="314"/>
      <c r="AJ539" s="314"/>
      <c r="AK539" s="314"/>
      <c r="AL539" s="314"/>
      <c r="AM539" s="314"/>
      <c r="AN539" s="314"/>
      <c r="AO539" s="314"/>
      <c r="AP539" s="314"/>
      <c r="AQ539" s="314"/>
      <c r="AR539" s="314"/>
      <c r="AS539" s="314"/>
      <c r="AT539" s="314"/>
      <c r="AU539" s="314"/>
      <c r="AV539" s="314"/>
      <c r="AW539" s="314"/>
      <c r="AX539" s="314"/>
      <c r="AY539" s="314"/>
      <c r="AZ539" s="314"/>
      <c r="BA539" s="314"/>
      <c r="BB539" s="314"/>
      <c r="BC539" s="314"/>
      <c r="BD539" s="314"/>
      <c r="BE539" s="314"/>
    </row>
    <row r="540" spans="1:57" ht="18" customHeight="1">
      <c r="A540" s="2201" t="s">
        <v>1318</v>
      </c>
      <c r="B540" s="2201"/>
      <c r="C540" s="2201"/>
      <c r="D540" s="2201"/>
      <c r="E540" s="2201"/>
      <c r="F540" s="2201"/>
      <c r="G540" s="2201"/>
      <c r="H540" s="2201"/>
      <c r="I540" s="2201"/>
      <c r="J540" s="2201"/>
      <c r="K540" s="2201"/>
      <c r="L540" s="2201"/>
      <c r="M540" s="2201"/>
      <c r="N540" s="2201"/>
      <c r="O540" s="2201"/>
      <c r="P540" s="2201"/>
      <c r="Q540" s="2201"/>
      <c r="R540" s="2201"/>
      <c r="S540" s="2201"/>
      <c r="T540" s="2201"/>
      <c r="U540" s="2201"/>
      <c r="V540" s="2201"/>
      <c r="W540" s="2201"/>
      <c r="X540" s="2201"/>
      <c r="Y540" s="2201"/>
      <c r="Z540" s="2201"/>
      <c r="AA540" s="2201"/>
      <c r="AB540" s="2201"/>
      <c r="AC540" s="2201"/>
      <c r="AD540" s="2201"/>
      <c r="AE540" s="2201"/>
      <c r="AF540" s="2201"/>
      <c r="AG540" s="2201"/>
      <c r="AH540" s="2201"/>
      <c r="AI540" s="2201"/>
      <c r="AJ540" s="2201"/>
      <c r="AK540" s="2201"/>
      <c r="AL540" s="2201"/>
      <c r="AM540" s="2201"/>
      <c r="AN540" s="2201"/>
      <c r="AO540" s="2201"/>
      <c r="AP540" s="2201"/>
      <c r="AQ540" s="2201"/>
      <c r="AR540" s="2201"/>
      <c r="AS540" s="2201"/>
      <c r="AT540" s="2201"/>
      <c r="AU540" s="2201"/>
      <c r="AV540" s="2201"/>
      <c r="AW540" s="2201"/>
      <c r="AX540" s="2201"/>
      <c r="AY540" s="2201"/>
      <c r="AZ540" s="2201"/>
      <c r="BA540" s="2201"/>
      <c r="BB540" s="2201"/>
      <c r="BC540" s="2201"/>
      <c r="BD540" s="2201"/>
      <c r="BE540" s="2201"/>
    </row>
    <row r="542" spans="1:57" ht="18" customHeight="1">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E542" s="313"/>
      <c r="AF542" s="313"/>
      <c r="AG542" s="313"/>
      <c r="AH542" s="313"/>
      <c r="AI542" s="313"/>
      <c r="AJ542" s="313"/>
      <c r="AK542" s="313"/>
      <c r="AL542" s="313"/>
      <c r="AM542" s="313"/>
      <c r="AN542" s="313"/>
      <c r="AO542" s="313"/>
      <c r="AP542" s="313"/>
      <c r="AQ542" s="313"/>
      <c r="AR542" s="313"/>
      <c r="AS542" s="313"/>
      <c r="AT542" s="313"/>
      <c r="AU542" s="313"/>
      <c r="AV542" s="313"/>
      <c r="AW542" s="313"/>
      <c r="AX542" s="313"/>
      <c r="AY542" s="313"/>
      <c r="AZ542" s="313"/>
      <c r="BA542" s="313"/>
      <c r="BB542" s="313"/>
      <c r="BC542" s="313"/>
      <c r="BD542" s="313"/>
      <c r="BE542" s="313"/>
    </row>
    <row r="543" spans="1:57" ht="18" customHeight="1">
      <c r="A543" s="2197" t="s">
        <v>384</v>
      </c>
      <c r="B543" s="2197"/>
      <c r="C543" s="2197"/>
      <c r="D543" s="2197"/>
      <c r="E543" s="2197"/>
      <c r="F543" s="2197"/>
      <c r="G543" s="2197"/>
      <c r="H543" s="2197"/>
      <c r="I543" s="2197"/>
      <c r="J543" s="2197"/>
      <c r="K543" s="2197"/>
      <c r="L543" s="2197"/>
      <c r="M543" s="2197"/>
      <c r="N543" s="2197"/>
      <c r="O543" s="2197"/>
      <c r="P543" s="2197"/>
      <c r="Q543" s="2197"/>
      <c r="R543" s="2197"/>
      <c r="S543" s="2197"/>
      <c r="T543" s="2197"/>
      <c r="U543" s="2197"/>
      <c r="V543" s="2197"/>
      <c r="W543" s="2197"/>
      <c r="X543" s="2197"/>
      <c r="Y543" s="2197"/>
      <c r="Z543" s="2197"/>
      <c r="AA543" s="2197"/>
      <c r="AB543" s="2197"/>
      <c r="AC543" s="2197"/>
      <c r="AD543" s="2197"/>
      <c r="AE543" s="2197"/>
      <c r="AF543" s="2197"/>
      <c r="AG543" s="2197" t="s">
        <v>507</v>
      </c>
      <c r="AH543" s="2197"/>
      <c r="AI543" s="2197"/>
      <c r="AJ543" s="2197"/>
      <c r="AK543" s="2197"/>
      <c r="AL543" s="2197"/>
      <c r="AM543" s="2197"/>
      <c r="AN543" s="2197"/>
      <c r="AO543" s="2197"/>
      <c r="AP543" s="2197"/>
      <c r="AQ543" s="2197"/>
      <c r="AR543" s="2197"/>
      <c r="AS543" s="2197"/>
      <c r="AT543" s="2197"/>
      <c r="AU543" s="2197"/>
      <c r="AV543" s="2197" t="s">
        <v>508</v>
      </c>
      <c r="AW543" s="2197"/>
      <c r="AX543" s="2197"/>
      <c r="AY543" s="2197"/>
      <c r="AZ543" s="2197"/>
      <c r="BA543" s="2197"/>
      <c r="BB543" s="2197"/>
      <c r="BC543" s="2197"/>
      <c r="BD543" s="2197"/>
      <c r="BE543" s="2197"/>
    </row>
    <row r="544" spans="1:57" ht="18" customHeight="1">
      <c r="A544" s="2205" t="s">
        <v>1319</v>
      </c>
      <c r="B544" s="2205"/>
      <c r="C544" s="2205"/>
      <c r="D544" s="2205"/>
      <c r="E544" s="2205"/>
      <c r="F544" s="2205"/>
      <c r="G544" s="2205"/>
      <c r="H544" s="2205"/>
      <c r="I544" s="2205"/>
      <c r="J544" s="2205"/>
      <c r="K544" s="2205"/>
      <c r="L544" s="2205"/>
      <c r="M544" s="2205"/>
      <c r="N544" s="2205"/>
      <c r="O544" s="2205"/>
      <c r="P544" s="2205"/>
      <c r="Q544" s="2205"/>
      <c r="R544" s="2205"/>
      <c r="S544" s="2205"/>
      <c r="T544" s="2205"/>
      <c r="U544" s="2205"/>
      <c r="V544" s="2205"/>
      <c r="W544" s="2205"/>
      <c r="X544" s="2205"/>
      <c r="Y544" s="2205"/>
      <c r="Z544" s="2205"/>
      <c r="AA544" s="2205"/>
      <c r="AB544" s="2205"/>
      <c r="AC544" s="2205"/>
      <c r="AD544" s="2205"/>
      <c r="AE544" s="2205"/>
      <c r="AF544" s="2205"/>
      <c r="AG544" s="2204">
        <v>0</v>
      </c>
      <c r="AH544" s="2204"/>
      <c r="AI544" s="2204"/>
      <c r="AJ544" s="2204"/>
      <c r="AK544" s="2204"/>
      <c r="AL544" s="2204"/>
      <c r="AM544" s="2204"/>
      <c r="AN544" s="2204"/>
      <c r="AO544" s="2204"/>
      <c r="AP544" s="2204"/>
      <c r="AQ544" s="2204"/>
      <c r="AR544" s="2204"/>
      <c r="AS544" s="2204"/>
      <c r="AT544" s="2204"/>
      <c r="AU544" s="2204"/>
      <c r="AV544" s="2204">
        <v>0</v>
      </c>
      <c r="AW544" s="2204"/>
      <c r="AX544" s="2204"/>
      <c r="AY544" s="2204"/>
      <c r="AZ544" s="2204"/>
      <c r="BA544" s="2204"/>
      <c r="BB544" s="2204"/>
      <c r="BC544" s="2204"/>
      <c r="BD544" s="2204"/>
      <c r="BE544" s="2204"/>
    </row>
    <row r="545" spans="1:57" ht="18" customHeight="1">
      <c r="A545" s="2193" t="s">
        <v>1320</v>
      </c>
      <c r="B545" s="2193"/>
      <c r="C545" s="2193"/>
      <c r="D545" s="2193"/>
      <c r="E545" s="2193"/>
      <c r="F545" s="2193"/>
      <c r="G545" s="2193"/>
      <c r="H545" s="2193"/>
      <c r="I545" s="2193"/>
      <c r="J545" s="2193"/>
      <c r="K545" s="2193"/>
      <c r="L545" s="2193"/>
      <c r="M545" s="2193"/>
      <c r="N545" s="2193"/>
      <c r="O545" s="2193"/>
      <c r="P545" s="2193"/>
      <c r="Q545" s="2193"/>
      <c r="R545" s="2193"/>
      <c r="S545" s="2193"/>
      <c r="T545" s="2193"/>
      <c r="U545" s="2193"/>
      <c r="V545" s="2193"/>
      <c r="W545" s="2193"/>
      <c r="X545" s="2193"/>
      <c r="Y545" s="2193"/>
      <c r="Z545" s="2193"/>
      <c r="AA545" s="2193"/>
      <c r="AB545" s="2193"/>
      <c r="AC545" s="2193"/>
      <c r="AD545" s="2193"/>
      <c r="AE545" s="2193"/>
      <c r="AF545" s="2193"/>
      <c r="AG545" s="2194">
        <v>0</v>
      </c>
      <c r="AH545" s="2194"/>
      <c r="AI545" s="2194"/>
      <c r="AJ545" s="2194"/>
      <c r="AK545" s="2194"/>
      <c r="AL545" s="2194"/>
      <c r="AM545" s="2194"/>
      <c r="AN545" s="2194"/>
      <c r="AO545" s="2194"/>
      <c r="AP545" s="2194"/>
      <c r="AQ545" s="2194"/>
      <c r="AR545" s="2194"/>
      <c r="AS545" s="2194"/>
      <c r="AT545" s="2194"/>
      <c r="AU545" s="2194"/>
      <c r="AV545" s="2194">
        <v>0</v>
      </c>
      <c r="AW545" s="2194"/>
      <c r="AX545" s="2194"/>
      <c r="AY545" s="2194"/>
      <c r="AZ545" s="2194"/>
      <c r="BA545" s="2194"/>
      <c r="BB545" s="2194"/>
      <c r="BC545" s="2194"/>
      <c r="BD545" s="2194"/>
      <c r="BE545" s="2194"/>
    </row>
    <row r="546" spans="1:57" ht="18" customHeight="1">
      <c r="A546" s="2193" t="s">
        <v>1321</v>
      </c>
      <c r="B546" s="2193"/>
      <c r="C546" s="2193"/>
      <c r="D546" s="2193"/>
      <c r="E546" s="2193"/>
      <c r="F546" s="2193"/>
      <c r="G546" s="2193"/>
      <c r="H546" s="2193"/>
      <c r="I546" s="2193"/>
      <c r="J546" s="2193"/>
      <c r="K546" s="2193"/>
      <c r="L546" s="2193"/>
      <c r="M546" s="2193"/>
      <c r="N546" s="2193"/>
      <c r="O546" s="2193"/>
      <c r="P546" s="2193"/>
      <c r="Q546" s="2193"/>
      <c r="R546" s="2193"/>
      <c r="S546" s="2193"/>
      <c r="T546" s="2193"/>
      <c r="U546" s="2193"/>
      <c r="V546" s="2193"/>
      <c r="W546" s="2193"/>
      <c r="X546" s="2193"/>
      <c r="Y546" s="2193"/>
      <c r="Z546" s="2193"/>
      <c r="AA546" s="2193"/>
      <c r="AB546" s="2193"/>
      <c r="AC546" s="2193"/>
      <c r="AD546" s="2193"/>
      <c r="AE546" s="2193"/>
      <c r="AF546" s="2193"/>
      <c r="AG546" s="2194">
        <v>0</v>
      </c>
      <c r="AH546" s="2194"/>
      <c r="AI546" s="2194"/>
      <c r="AJ546" s="2194"/>
      <c r="AK546" s="2194"/>
      <c r="AL546" s="2194"/>
      <c r="AM546" s="2194"/>
      <c r="AN546" s="2194"/>
      <c r="AO546" s="2194"/>
      <c r="AP546" s="2194"/>
      <c r="AQ546" s="2194"/>
      <c r="AR546" s="2194"/>
      <c r="AS546" s="2194"/>
      <c r="AT546" s="2194"/>
      <c r="AU546" s="2194"/>
      <c r="AV546" s="2194">
        <v>0</v>
      </c>
      <c r="AW546" s="2194"/>
      <c r="AX546" s="2194"/>
      <c r="AY546" s="2194"/>
      <c r="AZ546" s="2194"/>
      <c r="BA546" s="2194"/>
      <c r="BB546" s="2194"/>
      <c r="BC546" s="2194"/>
      <c r="BD546" s="2194"/>
      <c r="BE546" s="2194"/>
    </row>
    <row r="547" spans="1:57" ht="18" customHeight="1">
      <c r="A547" s="2193" t="s">
        <v>1322</v>
      </c>
      <c r="B547" s="2193"/>
      <c r="C547" s="2193"/>
      <c r="D547" s="2193"/>
      <c r="E547" s="2193"/>
      <c r="F547" s="2193"/>
      <c r="G547" s="2193"/>
      <c r="H547" s="2193"/>
      <c r="I547" s="2193"/>
      <c r="J547" s="2193"/>
      <c r="K547" s="2193"/>
      <c r="L547" s="2193"/>
      <c r="M547" s="2193"/>
      <c r="N547" s="2193"/>
      <c r="O547" s="2193"/>
      <c r="P547" s="2193"/>
      <c r="Q547" s="2193"/>
      <c r="R547" s="2193"/>
      <c r="S547" s="2193"/>
      <c r="T547" s="2193"/>
      <c r="U547" s="2193"/>
      <c r="V547" s="2193"/>
      <c r="W547" s="2193"/>
      <c r="X547" s="2193"/>
      <c r="Y547" s="2193"/>
      <c r="Z547" s="2193"/>
      <c r="AA547" s="2193"/>
      <c r="AB547" s="2193"/>
      <c r="AC547" s="2193"/>
      <c r="AD547" s="2193"/>
      <c r="AE547" s="2193"/>
      <c r="AF547" s="2193"/>
      <c r="AG547" s="2194">
        <v>0</v>
      </c>
      <c r="AH547" s="2194"/>
      <c r="AI547" s="2194"/>
      <c r="AJ547" s="2194"/>
      <c r="AK547" s="2194"/>
      <c r="AL547" s="2194"/>
      <c r="AM547" s="2194"/>
      <c r="AN547" s="2194"/>
      <c r="AO547" s="2194"/>
      <c r="AP547" s="2194"/>
      <c r="AQ547" s="2194"/>
      <c r="AR547" s="2194"/>
      <c r="AS547" s="2194"/>
      <c r="AT547" s="2194"/>
      <c r="AU547" s="2194"/>
      <c r="AV547" s="2194">
        <v>0</v>
      </c>
      <c r="AW547" s="2194"/>
      <c r="AX547" s="2194"/>
      <c r="AY547" s="2194"/>
      <c r="AZ547" s="2194"/>
      <c r="BA547" s="2194"/>
      <c r="BB547" s="2194"/>
      <c r="BC547" s="2194"/>
      <c r="BD547" s="2194"/>
      <c r="BE547" s="2194"/>
    </row>
    <row r="548" spans="1:57" ht="18" customHeight="1">
      <c r="A548" s="2193" t="s">
        <v>1323</v>
      </c>
      <c r="B548" s="2193"/>
      <c r="C548" s="2193"/>
      <c r="D548" s="2193"/>
      <c r="E548" s="2193"/>
      <c r="F548" s="2193"/>
      <c r="G548" s="2193"/>
      <c r="H548" s="2193"/>
      <c r="I548" s="2193"/>
      <c r="J548" s="2193"/>
      <c r="K548" s="2193"/>
      <c r="L548" s="2193"/>
      <c r="M548" s="2193"/>
      <c r="N548" s="2193"/>
      <c r="O548" s="2193"/>
      <c r="P548" s="2193"/>
      <c r="Q548" s="2193"/>
      <c r="R548" s="2193"/>
      <c r="S548" s="2193"/>
      <c r="T548" s="2193"/>
      <c r="U548" s="2193"/>
      <c r="V548" s="2193"/>
      <c r="W548" s="2193"/>
      <c r="X548" s="2193"/>
      <c r="Y548" s="2193"/>
      <c r="Z548" s="2193"/>
      <c r="AA548" s="2193"/>
      <c r="AB548" s="2193"/>
      <c r="AC548" s="2193"/>
      <c r="AD548" s="2193"/>
      <c r="AE548" s="2193"/>
      <c r="AF548" s="2193"/>
      <c r="AG548" s="2194">
        <v>0</v>
      </c>
      <c r="AH548" s="2194"/>
      <c r="AI548" s="2194"/>
      <c r="AJ548" s="2194"/>
      <c r="AK548" s="2194"/>
      <c r="AL548" s="2194"/>
      <c r="AM548" s="2194"/>
      <c r="AN548" s="2194"/>
      <c r="AO548" s="2194"/>
      <c r="AP548" s="2194"/>
      <c r="AQ548" s="2194"/>
      <c r="AR548" s="2194"/>
      <c r="AS548" s="2194"/>
      <c r="AT548" s="2194"/>
      <c r="AU548" s="2194"/>
      <c r="AV548" s="2194">
        <v>0</v>
      </c>
      <c r="AW548" s="2194"/>
      <c r="AX548" s="2194"/>
      <c r="AY548" s="2194"/>
      <c r="AZ548" s="2194"/>
      <c r="BA548" s="2194"/>
      <c r="BB548" s="2194"/>
      <c r="BC548" s="2194"/>
      <c r="BD548" s="2194"/>
      <c r="BE548" s="2194"/>
    </row>
    <row r="549" spans="1:57" ht="18" customHeight="1">
      <c r="A549" s="2193" t="s">
        <v>1324</v>
      </c>
      <c r="B549" s="2193"/>
      <c r="C549" s="2193"/>
      <c r="D549" s="2193"/>
      <c r="E549" s="2193"/>
      <c r="F549" s="2193"/>
      <c r="G549" s="2193"/>
      <c r="H549" s="2193"/>
      <c r="I549" s="2193"/>
      <c r="J549" s="2193"/>
      <c r="K549" s="2193"/>
      <c r="L549" s="2193"/>
      <c r="M549" s="2193"/>
      <c r="N549" s="2193"/>
      <c r="O549" s="2193"/>
      <c r="P549" s="2193"/>
      <c r="Q549" s="2193"/>
      <c r="R549" s="2193"/>
      <c r="S549" s="2193"/>
      <c r="T549" s="2193"/>
      <c r="U549" s="2193"/>
      <c r="V549" s="2193"/>
      <c r="W549" s="2193"/>
      <c r="X549" s="2193"/>
      <c r="Y549" s="2193"/>
      <c r="Z549" s="2193"/>
      <c r="AA549" s="2193"/>
      <c r="AB549" s="2193"/>
      <c r="AC549" s="2193"/>
      <c r="AD549" s="2193"/>
      <c r="AE549" s="2193"/>
      <c r="AF549" s="2193"/>
      <c r="AG549" s="2194">
        <v>0</v>
      </c>
      <c r="AH549" s="2194"/>
      <c r="AI549" s="2194"/>
      <c r="AJ549" s="2194"/>
      <c r="AK549" s="2194"/>
      <c r="AL549" s="2194"/>
      <c r="AM549" s="2194"/>
      <c r="AN549" s="2194"/>
      <c r="AO549" s="2194"/>
      <c r="AP549" s="2194"/>
      <c r="AQ549" s="2194"/>
      <c r="AR549" s="2194"/>
      <c r="AS549" s="2194"/>
      <c r="AT549" s="2194"/>
      <c r="AU549" s="2194"/>
      <c r="AV549" s="2194">
        <v>0</v>
      </c>
      <c r="AW549" s="2194"/>
      <c r="AX549" s="2194"/>
      <c r="AY549" s="2194"/>
      <c r="AZ549" s="2194"/>
      <c r="BA549" s="2194"/>
      <c r="BB549" s="2194"/>
      <c r="BC549" s="2194"/>
      <c r="BD549" s="2194"/>
      <c r="BE549" s="2194"/>
    </row>
    <row r="550" spans="1:57" ht="18" customHeight="1">
      <c r="A550" s="2205" t="s">
        <v>1325</v>
      </c>
      <c r="B550" s="2205"/>
      <c r="C550" s="2205"/>
      <c r="D550" s="2205"/>
      <c r="E550" s="2205"/>
      <c r="F550" s="2205"/>
      <c r="G550" s="2205"/>
      <c r="H550" s="2205"/>
      <c r="I550" s="2205"/>
      <c r="J550" s="2205"/>
      <c r="K550" s="2205"/>
      <c r="L550" s="2205"/>
      <c r="M550" s="2205"/>
      <c r="N550" s="2205"/>
      <c r="O550" s="2205"/>
      <c r="P550" s="2205"/>
      <c r="Q550" s="2205"/>
      <c r="R550" s="2205"/>
      <c r="S550" s="2205"/>
      <c r="T550" s="2205"/>
      <c r="U550" s="2205"/>
      <c r="V550" s="2205"/>
      <c r="W550" s="2205"/>
      <c r="X550" s="2205"/>
      <c r="Y550" s="2205"/>
      <c r="Z550" s="2205"/>
      <c r="AA550" s="2205"/>
      <c r="AB550" s="2205"/>
      <c r="AC550" s="2205"/>
      <c r="AD550" s="2205"/>
      <c r="AE550" s="2205"/>
      <c r="AF550" s="2205"/>
      <c r="AG550" s="2204">
        <v>0</v>
      </c>
      <c r="AH550" s="2204"/>
      <c r="AI550" s="2204"/>
      <c r="AJ550" s="2204"/>
      <c r="AK550" s="2204"/>
      <c r="AL550" s="2204"/>
      <c r="AM550" s="2204"/>
      <c r="AN550" s="2204"/>
      <c r="AO550" s="2204"/>
      <c r="AP550" s="2204"/>
      <c r="AQ550" s="2204"/>
      <c r="AR550" s="2204"/>
      <c r="AS550" s="2204"/>
      <c r="AT550" s="2204"/>
      <c r="AU550" s="2204"/>
      <c r="AV550" s="2204">
        <v>0</v>
      </c>
      <c r="AW550" s="2204"/>
      <c r="AX550" s="2204"/>
      <c r="AY550" s="2204"/>
      <c r="AZ550" s="2204"/>
      <c r="BA550" s="2204"/>
      <c r="BB550" s="2204"/>
      <c r="BC550" s="2204"/>
      <c r="BD550" s="2204"/>
      <c r="BE550" s="2204"/>
    </row>
    <row r="551" spans="1:57" ht="18" customHeight="1">
      <c r="A551" s="2193" t="s">
        <v>1326</v>
      </c>
      <c r="B551" s="2193"/>
      <c r="C551" s="2193"/>
      <c r="D551" s="2193"/>
      <c r="E551" s="2193"/>
      <c r="F551" s="2193"/>
      <c r="G551" s="2193"/>
      <c r="H551" s="2193"/>
      <c r="I551" s="2193"/>
      <c r="J551" s="2193"/>
      <c r="K551" s="2193"/>
      <c r="L551" s="2193"/>
      <c r="M551" s="2193"/>
      <c r="N551" s="2193"/>
      <c r="O551" s="2193"/>
      <c r="P551" s="2193"/>
      <c r="Q551" s="2193"/>
      <c r="R551" s="2193"/>
      <c r="S551" s="2193"/>
      <c r="T551" s="2193"/>
      <c r="U551" s="2193"/>
      <c r="V551" s="2193"/>
      <c r="W551" s="2193"/>
      <c r="X551" s="2193"/>
      <c r="Y551" s="2193"/>
      <c r="Z551" s="2193"/>
      <c r="AA551" s="2193"/>
      <c r="AB551" s="2193"/>
      <c r="AC551" s="2193"/>
      <c r="AD551" s="2193"/>
      <c r="AE551" s="2193"/>
      <c r="AF551" s="2193"/>
      <c r="AG551" s="2194">
        <v>0</v>
      </c>
      <c r="AH551" s="2194"/>
      <c r="AI551" s="2194"/>
      <c r="AJ551" s="2194"/>
      <c r="AK551" s="2194"/>
      <c r="AL551" s="2194"/>
      <c r="AM551" s="2194"/>
      <c r="AN551" s="2194"/>
      <c r="AO551" s="2194"/>
      <c r="AP551" s="2194"/>
      <c r="AQ551" s="2194"/>
      <c r="AR551" s="2194"/>
      <c r="AS551" s="2194"/>
      <c r="AT551" s="2194"/>
      <c r="AU551" s="2194"/>
      <c r="AV551" s="2194">
        <v>0</v>
      </c>
      <c r="AW551" s="2194"/>
      <c r="AX551" s="2194"/>
      <c r="AY551" s="2194"/>
      <c r="AZ551" s="2194"/>
      <c r="BA551" s="2194"/>
      <c r="BB551" s="2194"/>
      <c r="BC551" s="2194"/>
      <c r="BD551" s="2194"/>
      <c r="BE551" s="2194"/>
    </row>
    <row r="552" spans="1:57" ht="18" customHeight="1">
      <c r="A552" s="2193" t="s">
        <v>1327</v>
      </c>
      <c r="B552" s="2193"/>
      <c r="C552" s="2193"/>
      <c r="D552" s="2193"/>
      <c r="E552" s="2193"/>
      <c r="F552" s="2193"/>
      <c r="G552" s="2193"/>
      <c r="H552" s="2193"/>
      <c r="I552" s="2193"/>
      <c r="J552" s="2193"/>
      <c r="K552" s="2193"/>
      <c r="L552" s="2193"/>
      <c r="M552" s="2193"/>
      <c r="N552" s="2193"/>
      <c r="O552" s="2193"/>
      <c r="P552" s="2193"/>
      <c r="Q552" s="2193"/>
      <c r="R552" s="2193"/>
      <c r="S552" s="2193"/>
      <c r="T552" s="2193"/>
      <c r="U552" s="2193"/>
      <c r="V552" s="2193"/>
      <c r="W552" s="2193"/>
      <c r="X552" s="2193"/>
      <c r="Y552" s="2193"/>
      <c r="Z552" s="2193"/>
      <c r="AA552" s="2193"/>
      <c r="AB552" s="2193"/>
      <c r="AC552" s="2193"/>
      <c r="AD552" s="2193"/>
      <c r="AE552" s="2193"/>
      <c r="AF552" s="2193"/>
      <c r="AG552" s="2194">
        <v>0</v>
      </c>
      <c r="AH552" s="2194"/>
      <c r="AI552" s="2194"/>
      <c r="AJ552" s="2194"/>
      <c r="AK552" s="2194"/>
      <c r="AL552" s="2194"/>
      <c r="AM552" s="2194"/>
      <c r="AN552" s="2194"/>
      <c r="AO552" s="2194"/>
      <c r="AP552" s="2194"/>
      <c r="AQ552" s="2194"/>
      <c r="AR552" s="2194"/>
      <c r="AS552" s="2194"/>
      <c r="AT552" s="2194"/>
      <c r="AU552" s="2194"/>
      <c r="AV552" s="2194">
        <v>0</v>
      </c>
      <c r="AW552" s="2194"/>
      <c r="AX552" s="2194"/>
      <c r="AY552" s="2194"/>
      <c r="AZ552" s="2194"/>
      <c r="BA552" s="2194"/>
      <c r="BB552" s="2194"/>
      <c r="BC552" s="2194"/>
      <c r="BD552" s="2194"/>
      <c r="BE552" s="2194"/>
    </row>
    <row r="553" spans="1:57" ht="18" customHeight="1">
      <c r="A553" s="2195" t="s">
        <v>1328</v>
      </c>
      <c r="B553" s="2195"/>
      <c r="C553" s="2195"/>
      <c r="D553" s="2195"/>
      <c r="E553" s="2195"/>
      <c r="F553" s="2195"/>
      <c r="G553" s="2195"/>
      <c r="H553" s="2195"/>
      <c r="I553" s="2195"/>
      <c r="J553" s="2195"/>
      <c r="K553" s="2195"/>
      <c r="L553" s="2195"/>
      <c r="M553" s="2195"/>
      <c r="N553" s="2195"/>
      <c r="O553" s="2195"/>
      <c r="P553" s="2195"/>
      <c r="Q553" s="2195"/>
      <c r="R553" s="2195"/>
      <c r="S553" s="2195"/>
      <c r="T553" s="2195"/>
      <c r="U553" s="2195"/>
      <c r="V553" s="2195"/>
      <c r="W553" s="2195"/>
      <c r="X553" s="2195"/>
      <c r="Y553" s="2195"/>
      <c r="Z553" s="2195"/>
      <c r="AA553" s="2195"/>
      <c r="AB553" s="2195"/>
      <c r="AC553" s="2195"/>
      <c r="AD553" s="2195"/>
      <c r="AE553" s="2195"/>
      <c r="AF553" s="2195"/>
      <c r="AG553" s="2196">
        <v>0</v>
      </c>
      <c r="AH553" s="2196"/>
      <c r="AI553" s="2196"/>
      <c r="AJ553" s="2196"/>
      <c r="AK553" s="2196"/>
      <c r="AL553" s="2196"/>
      <c r="AM553" s="2196"/>
      <c r="AN553" s="2196"/>
      <c r="AO553" s="2196"/>
      <c r="AP553" s="2196"/>
      <c r="AQ553" s="2196"/>
      <c r="AR553" s="2196"/>
      <c r="AS553" s="2196"/>
      <c r="AT553" s="2196"/>
      <c r="AU553" s="2196"/>
      <c r="AV553" s="2196">
        <v>0</v>
      </c>
      <c r="AW553" s="2196"/>
      <c r="AX553" s="2196"/>
      <c r="AY553" s="2196"/>
      <c r="AZ553" s="2196"/>
      <c r="BA553" s="2196"/>
      <c r="BB553" s="2196"/>
      <c r="BC553" s="2196"/>
      <c r="BD553" s="2196"/>
      <c r="BE553" s="2196"/>
    </row>
    <row r="554" spans="1:57" ht="18" customHeight="1">
      <c r="A554" s="314"/>
      <c r="B554" s="314"/>
      <c r="C554" s="314"/>
      <c r="D554" s="314"/>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c r="AA554" s="314"/>
      <c r="AB554" s="314"/>
      <c r="AC554" s="314"/>
      <c r="AD554" s="314"/>
      <c r="AE554" s="314"/>
      <c r="AF554" s="314"/>
      <c r="AG554" s="314"/>
      <c r="AH554" s="314"/>
      <c r="AI554" s="314"/>
      <c r="AJ554" s="314"/>
      <c r="AK554" s="314"/>
      <c r="AL554" s="314"/>
      <c r="AM554" s="314"/>
      <c r="AN554" s="314"/>
      <c r="AO554" s="314"/>
      <c r="AP554" s="314"/>
      <c r="AQ554" s="314"/>
      <c r="AR554" s="314"/>
      <c r="AS554" s="314"/>
      <c r="AT554" s="314"/>
      <c r="AU554" s="314"/>
      <c r="AV554" s="314"/>
      <c r="AW554" s="314"/>
      <c r="AX554" s="314"/>
      <c r="AY554" s="314"/>
      <c r="AZ554" s="314"/>
      <c r="BA554" s="314"/>
      <c r="BB554" s="314"/>
      <c r="BC554" s="314"/>
      <c r="BD554" s="314"/>
      <c r="BE554" s="314"/>
    </row>
    <row r="555" spans="1:57" ht="18" customHeight="1">
      <c r="A555" s="2201" t="s">
        <v>1329</v>
      </c>
      <c r="B555" s="2201"/>
      <c r="C555" s="2201"/>
      <c r="D555" s="2201"/>
      <c r="E555" s="2201"/>
      <c r="F555" s="2201"/>
      <c r="G555" s="2201"/>
      <c r="H555" s="2201"/>
      <c r="I555" s="2201"/>
      <c r="J555" s="2201"/>
      <c r="K555" s="2201"/>
      <c r="L555" s="2201"/>
      <c r="M555" s="2201"/>
      <c r="N555" s="2201"/>
      <c r="O555" s="2201"/>
      <c r="P555" s="2201"/>
      <c r="Q555" s="2201"/>
      <c r="R555" s="2201"/>
      <c r="S555" s="2201"/>
      <c r="T555" s="2201"/>
      <c r="U555" s="2201"/>
      <c r="V555" s="2201"/>
      <c r="W555" s="2201"/>
      <c r="X555" s="2201"/>
      <c r="Y555" s="2201"/>
      <c r="Z555" s="2201"/>
      <c r="AA555" s="2201"/>
      <c r="AB555" s="2201"/>
      <c r="AC555" s="2201"/>
      <c r="AD555" s="2201"/>
      <c r="AE555" s="2201"/>
      <c r="AF555" s="2201"/>
      <c r="AG555" s="2201"/>
      <c r="AH555" s="2201"/>
      <c r="AI555" s="2201"/>
      <c r="AJ555" s="2201"/>
      <c r="AK555" s="2201"/>
      <c r="AL555" s="2201"/>
      <c r="AM555" s="2201"/>
      <c r="AN555" s="2201"/>
      <c r="AO555" s="2201"/>
      <c r="AP555" s="2201"/>
      <c r="AQ555" s="2201"/>
      <c r="AR555" s="2201"/>
      <c r="AS555" s="2201"/>
      <c r="AT555" s="2201"/>
      <c r="AU555" s="2201"/>
      <c r="AV555" s="2201"/>
      <c r="AW555" s="2201"/>
      <c r="AX555" s="2201"/>
      <c r="AY555" s="2201"/>
      <c r="AZ555" s="2201"/>
      <c r="BA555" s="2201"/>
      <c r="BB555" s="2201"/>
      <c r="BC555" s="2201"/>
      <c r="BD555" s="2201"/>
      <c r="BE555" s="2201"/>
    </row>
    <row r="556" spans="1:57" ht="18" customHeight="1">
      <c r="A556" s="2201" t="s">
        <v>1330</v>
      </c>
      <c r="B556" s="2201"/>
      <c r="C556" s="2201"/>
      <c r="D556" s="2201"/>
      <c r="E556" s="2201"/>
      <c r="F556" s="2201"/>
      <c r="G556" s="2201"/>
      <c r="H556" s="2201"/>
      <c r="I556" s="2201"/>
      <c r="J556" s="2201"/>
      <c r="K556" s="2201"/>
      <c r="L556" s="2201"/>
      <c r="M556" s="2201"/>
      <c r="N556" s="2201"/>
      <c r="O556" s="2201"/>
      <c r="P556" s="2201"/>
      <c r="Q556" s="2201"/>
      <c r="R556" s="2201"/>
      <c r="S556" s="2201"/>
      <c r="T556" s="2201"/>
      <c r="U556" s="2201"/>
      <c r="V556" s="2201"/>
      <c r="W556" s="2201"/>
      <c r="X556" s="2201"/>
      <c r="Y556" s="2201"/>
      <c r="Z556" s="2201"/>
      <c r="AA556" s="2201"/>
      <c r="AB556" s="2201"/>
      <c r="AC556" s="2201"/>
      <c r="AD556" s="2201"/>
      <c r="AE556" s="2201"/>
      <c r="AF556" s="2201"/>
      <c r="AG556" s="2201"/>
      <c r="AH556" s="2201"/>
      <c r="AI556" s="2201"/>
      <c r="AJ556" s="2201"/>
      <c r="AK556" s="2201"/>
      <c r="AL556" s="2201"/>
      <c r="AM556" s="2201"/>
      <c r="AN556" s="2201"/>
      <c r="AO556" s="2201"/>
      <c r="AP556" s="2201"/>
      <c r="AQ556" s="2201"/>
      <c r="AR556" s="2201"/>
      <c r="AS556" s="2201"/>
      <c r="AT556" s="2201"/>
      <c r="AU556" s="2201"/>
      <c r="AV556" s="2201"/>
      <c r="AW556" s="2201"/>
      <c r="AX556" s="2201"/>
      <c r="AY556" s="2201"/>
      <c r="AZ556" s="2201"/>
      <c r="BA556" s="2201"/>
      <c r="BB556" s="2201"/>
      <c r="BC556" s="2201"/>
      <c r="BD556" s="2201"/>
      <c r="BE556" s="2201"/>
    </row>
    <row r="557" spans="1:57" ht="18" customHeight="1">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13"/>
      <c r="W557" s="313"/>
      <c r="X557" s="313"/>
      <c r="Y557" s="313"/>
      <c r="Z557" s="313"/>
      <c r="AA557" s="313"/>
      <c r="AB557" s="313"/>
      <c r="AC557" s="313"/>
      <c r="AD557" s="313"/>
      <c r="AE557" s="313"/>
      <c r="AF557" s="313"/>
      <c r="AG557" s="313"/>
      <c r="AH557" s="313"/>
      <c r="AI557" s="313"/>
      <c r="AJ557" s="313"/>
      <c r="AK557" s="313"/>
      <c r="AL557" s="313"/>
      <c r="AM557" s="313"/>
      <c r="AN557" s="313"/>
      <c r="AO557" s="313"/>
      <c r="AP557" s="313"/>
      <c r="AQ557" s="313"/>
      <c r="AR557" s="313"/>
      <c r="AS557" s="313"/>
      <c r="AT557" s="313"/>
      <c r="AU557" s="313"/>
      <c r="AV557" s="313"/>
      <c r="AW557" s="313"/>
      <c r="AX557" s="313"/>
      <c r="AY557" s="313"/>
      <c r="AZ557" s="313"/>
      <c r="BA557" s="313"/>
      <c r="BB557" s="313"/>
      <c r="BC557" s="313"/>
      <c r="BD557" s="313"/>
      <c r="BE557" s="313"/>
    </row>
    <row r="558" spans="1:57" ht="18" customHeight="1">
      <c r="A558" s="2202" t="s">
        <v>384</v>
      </c>
      <c r="B558" s="2202"/>
      <c r="C558" s="2202"/>
      <c r="D558" s="2202" t="s">
        <v>626</v>
      </c>
      <c r="E558" s="2202"/>
      <c r="F558" s="2202"/>
      <c r="G558" s="2202"/>
      <c r="H558" s="2202" t="s">
        <v>627</v>
      </c>
      <c r="I558" s="2202"/>
      <c r="J558" s="2202"/>
      <c r="K558" s="2202"/>
      <c r="L558" s="2202"/>
      <c r="M558" s="2202"/>
      <c r="N558" s="2202"/>
      <c r="O558" s="2202"/>
      <c r="P558" s="2202" t="s">
        <v>1331</v>
      </c>
      <c r="Q558" s="2202"/>
      <c r="R558" s="2202"/>
      <c r="S558" s="2202"/>
      <c r="T558" s="2202"/>
      <c r="U558" s="2202" t="s">
        <v>628</v>
      </c>
      <c r="V558" s="2202"/>
      <c r="W558" s="2202"/>
      <c r="X558" s="2202"/>
      <c r="Y558" s="2202"/>
      <c r="Z558" s="2202"/>
      <c r="AA558" s="2202"/>
      <c r="AB558" s="2202" t="s">
        <v>1332</v>
      </c>
      <c r="AC558" s="2202"/>
      <c r="AD558" s="2202"/>
      <c r="AE558" s="2202"/>
      <c r="AF558" s="2202"/>
      <c r="AG558" s="2202"/>
      <c r="AH558" s="2202" t="s">
        <v>57</v>
      </c>
      <c r="AI558" s="2202"/>
      <c r="AJ558" s="2202"/>
      <c r="AK558" s="2202"/>
      <c r="AL558" s="2202"/>
      <c r="AM558" s="2202"/>
      <c r="AN558" s="2202" t="s">
        <v>1333</v>
      </c>
      <c r="AO558" s="2202"/>
      <c r="AP558" s="2202"/>
      <c r="AQ558" s="2202"/>
      <c r="AR558" s="2202"/>
      <c r="AS558" s="2202"/>
      <c r="AT558" s="2202"/>
      <c r="AU558" s="2202"/>
      <c r="AV558" s="2202"/>
      <c r="AW558" s="2202" t="s">
        <v>1334</v>
      </c>
      <c r="AX558" s="2202"/>
      <c r="AY558" s="2202"/>
      <c r="AZ558" s="2202"/>
      <c r="BA558" s="2202"/>
      <c r="BB558" s="2202"/>
      <c r="BC558" s="2202"/>
      <c r="BD558" s="2202"/>
      <c r="BE558" s="316" t="s">
        <v>128</v>
      </c>
    </row>
    <row r="559" spans="1:57" ht="18" customHeight="1">
      <c r="A559" s="2197" t="s">
        <v>83</v>
      </c>
      <c r="B559" s="2197"/>
      <c r="C559" s="2197"/>
      <c r="D559" s="2197" t="s">
        <v>241</v>
      </c>
      <c r="E559" s="2197"/>
      <c r="F559" s="2197"/>
      <c r="G559" s="2197"/>
      <c r="H559" s="2197" t="s">
        <v>145</v>
      </c>
      <c r="I559" s="2197"/>
      <c r="J559" s="2197"/>
      <c r="K559" s="2197"/>
      <c r="L559" s="2197"/>
      <c r="M559" s="2197"/>
      <c r="N559" s="2197"/>
      <c r="O559" s="2197"/>
      <c r="P559" s="2197" t="s">
        <v>146</v>
      </c>
      <c r="Q559" s="2197"/>
      <c r="R559" s="2197"/>
      <c r="S559" s="2197"/>
      <c r="T559" s="2197"/>
      <c r="U559" s="2197" t="s">
        <v>147</v>
      </c>
      <c r="V559" s="2197"/>
      <c r="W559" s="2197"/>
      <c r="X559" s="2197"/>
      <c r="Y559" s="2197"/>
      <c r="Z559" s="2197"/>
      <c r="AA559" s="2197"/>
      <c r="AB559" s="2197" t="s">
        <v>148</v>
      </c>
      <c r="AC559" s="2197"/>
      <c r="AD559" s="2197"/>
      <c r="AE559" s="2197"/>
      <c r="AF559" s="2197"/>
      <c r="AG559" s="2197"/>
      <c r="AH559" s="2197" t="s">
        <v>149</v>
      </c>
      <c r="AI559" s="2197"/>
      <c r="AJ559" s="2197"/>
      <c r="AK559" s="2197"/>
      <c r="AL559" s="2197"/>
      <c r="AM559" s="2197"/>
      <c r="AN559" s="2197" t="s">
        <v>150</v>
      </c>
      <c r="AO559" s="2197"/>
      <c r="AP559" s="2197"/>
      <c r="AQ559" s="2197"/>
      <c r="AR559" s="2197"/>
      <c r="AS559" s="2197"/>
      <c r="AT559" s="2197"/>
      <c r="AU559" s="2197"/>
      <c r="AV559" s="2197"/>
      <c r="AW559" s="2197" t="s">
        <v>261</v>
      </c>
      <c r="AX559" s="2197"/>
      <c r="AY559" s="2197"/>
      <c r="AZ559" s="2197"/>
      <c r="BA559" s="2197"/>
      <c r="BB559" s="2197"/>
      <c r="BC559" s="2197"/>
      <c r="BD559" s="2197"/>
      <c r="BE559" s="317" t="s">
        <v>262</v>
      </c>
    </row>
    <row r="560" spans="1:57" ht="18" customHeight="1">
      <c r="A560" s="2205" t="s">
        <v>1335</v>
      </c>
      <c r="B560" s="2205"/>
      <c r="C560" s="2205"/>
      <c r="D560" s="2204">
        <v>0</v>
      </c>
      <c r="E560" s="2204"/>
      <c r="F560" s="2204"/>
      <c r="G560" s="2204"/>
      <c r="H560" s="2204">
        <v>0</v>
      </c>
      <c r="I560" s="2204"/>
      <c r="J560" s="2204"/>
      <c r="K560" s="2204"/>
      <c r="L560" s="2204"/>
      <c r="M560" s="2204"/>
      <c r="N560" s="2204"/>
      <c r="O560" s="2204"/>
      <c r="P560" s="2204">
        <v>0</v>
      </c>
      <c r="Q560" s="2204"/>
      <c r="R560" s="2204"/>
      <c r="S560" s="2204"/>
      <c r="T560" s="2204"/>
      <c r="U560" s="2204"/>
      <c r="V560" s="2204"/>
      <c r="W560" s="2204"/>
      <c r="X560" s="2204"/>
      <c r="Y560" s="2204"/>
      <c r="Z560" s="2204"/>
      <c r="AA560" s="2204"/>
      <c r="AB560" s="2204">
        <v>0</v>
      </c>
      <c r="AC560" s="2204"/>
      <c r="AD560" s="2204"/>
      <c r="AE560" s="2204"/>
      <c r="AF560" s="2204"/>
      <c r="AG560" s="2204"/>
      <c r="AH560" s="2204">
        <v>0</v>
      </c>
      <c r="AI560" s="2204"/>
      <c r="AJ560" s="2204"/>
      <c r="AK560" s="2204"/>
      <c r="AL560" s="2204"/>
      <c r="AM560" s="2204"/>
      <c r="AN560" s="2204">
        <v>0</v>
      </c>
      <c r="AO560" s="2204"/>
      <c r="AP560" s="2204"/>
      <c r="AQ560" s="2204"/>
      <c r="AR560" s="2204"/>
      <c r="AS560" s="2204"/>
      <c r="AT560" s="2204"/>
      <c r="AU560" s="2204"/>
      <c r="AV560" s="2204"/>
      <c r="AW560" s="2204">
        <v>0</v>
      </c>
      <c r="AX560" s="2204"/>
      <c r="AY560" s="2204"/>
      <c r="AZ560" s="2204"/>
      <c r="BA560" s="2204"/>
      <c r="BB560" s="2204"/>
      <c r="BC560" s="2204"/>
      <c r="BD560" s="2204"/>
      <c r="BE560" s="318"/>
    </row>
    <row r="561" spans="1:57" ht="18" customHeight="1">
      <c r="A561" s="2193" t="s">
        <v>1336</v>
      </c>
      <c r="B561" s="2193"/>
      <c r="C561" s="2193"/>
      <c r="D561" s="2194">
        <v>0</v>
      </c>
      <c r="E561" s="2194"/>
      <c r="F561" s="2194"/>
      <c r="G561" s="2194"/>
      <c r="H561" s="2194">
        <v>0</v>
      </c>
      <c r="I561" s="2194"/>
      <c r="J561" s="2194"/>
      <c r="K561" s="2194"/>
      <c r="L561" s="2194"/>
      <c r="M561" s="2194"/>
      <c r="N561" s="2194"/>
      <c r="O561" s="2194"/>
      <c r="P561" s="2194">
        <v>0</v>
      </c>
      <c r="Q561" s="2194"/>
      <c r="R561" s="2194"/>
      <c r="S561" s="2194"/>
      <c r="T561" s="2194"/>
      <c r="U561" s="2194">
        <v>0</v>
      </c>
      <c r="V561" s="2194"/>
      <c r="W561" s="2194"/>
      <c r="X561" s="2194"/>
      <c r="Y561" s="2194"/>
      <c r="Z561" s="2194"/>
      <c r="AA561" s="2194"/>
      <c r="AB561" s="2194">
        <v>0</v>
      </c>
      <c r="AC561" s="2194"/>
      <c r="AD561" s="2194"/>
      <c r="AE561" s="2194"/>
      <c r="AF561" s="2194"/>
      <c r="AG561" s="2194"/>
      <c r="AH561" s="2194">
        <v>0</v>
      </c>
      <c r="AI561" s="2194"/>
      <c r="AJ561" s="2194"/>
      <c r="AK561" s="2194"/>
      <c r="AL561" s="2194"/>
      <c r="AM561" s="2194"/>
      <c r="AN561" s="2194">
        <v>0</v>
      </c>
      <c r="AO561" s="2194"/>
      <c r="AP561" s="2194"/>
      <c r="AQ561" s="2194"/>
      <c r="AR561" s="2194"/>
      <c r="AS561" s="2194"/>
      <c r="AT561" s="2194"/>
      <c r="AU561" s="2194"/>
      <c r="AV561" s="2194"/>
      <c r="AW561" s="2194">
        <v>0</v>
      </c>
      <c r="AX561" s="2194"/>
      <c r="AY561" s="2194"/>
      <c r="AZ561" s="2194"/>
      <c r="BA561" s="2194"/>
      <c r="BB561" s="2194"/>
      <c r="BC561" s="2194"/>
      <c r="BD561" s="2194"/>
      <c r="BE561" s="319">
        <v>0</v>
      </c>
    </row>
    <row r="562" spans="1:57" ht="18" customHeight="1">
      <c r="A562" s="2193" t="s">
        <v>1337</v>
      </c>
      <c r="B562" s="2193"/>
      <c r="C562" s="2193"/>
      <c r="D562" s="2194">
        <v>0</v>
      </c>
      <c r="E562" s="2194"/>
      <c r="F562" s="2194"/>
      <c r="G562" s="2194"/>
      <c r="H562" s="2194">
        <v>0</v>
      </c>
      <c r="I562" s="2194"/>
      <c r="J562" s="2194"/>
      <c r="K562" s="2194"/>
      <c r="L562" s="2194"/>
      <c r="M562" s="2194"/>
      <c r="N562" s="2194"/>
      <c r="O562" s="2194"/>
      <c r="P562" s="2194">
        <v>0</v>
      </c>
      <c r="Q562" s="2194"/>
      <c r="R562" s="2194"/>
      <c r="S562" s="2194"/>
      <c r="T562" s="2194"/>
      <c r="U562" s="2194">
        <v>0</v>
      </c>
      <c r="V562" s="2194"/>
      <c r="W562" s="2194"/>
      <c r="X562" s="2194"/>
      <c r="Y562" s="2194"/>
      <c r="Z562" s="2194"/>
      <c r="AA562" s="2194"/>
      <c r="AB562" s="2194">
        <v>0</v>
      </c>
      <c r="AC562" s="2194"/>
      <c r="AD562" s="2194"/>
      <c r="AE562" s="2194"/>
      <c r="AF562" s="2194"/>
      <c r="AG562" s="2194"/>
      <c r="AH562" s="2194">
        <v>0</v>
      </c>
      <c r="AI562" s="2194"/>
      <c r="AJ562" s="2194"/>
      <c r="AK562" s="2194"/>
      <c r="AL562" s="2194"/>
      <c r="AM562" s="2194"/>
      <c r="AN562" s="2194">
        <v>0</v>
      </c>
      <c r="AO562" s="2194"/>
      <c r="AP562" s="2194"/>
      <c r="AQ562" s="2194"/>
      <c r="AR562" s="2194"/>
      <c r="AS562" s="2194"/>
      <c r="AT562" s="2194"/>
      <c r="AU562" s="2194"/>
      <c r="AV562" s="2194"/>
      <c r="AW562" s="2194">
        <v>0</v>
      </c>
      <c r="AX562" s="2194"/>
      <c r="AY562" s="2194"/>
      <c r="AZ562" s="2194"/>
      <c r="BA562" s="2194"/>
      <c r="BB562" s="2194"/>
      <c r="BC562" s="2194"/>
      <c r="BD562" s="2194"/>
      <c r="BE562" s="319">
        <v>0</v>
      </c>
    </row>
    <row r="563" spans="1:57" ht="18" customHeight="1">
      <c r="A563" s="2193" t="s">
        <v>1157</v>
      </c>
      <c r="B563" s="2193"/>
      <c r="C563" s="2193"/>
      <c r="D563" s="2194">
        <v>0</v>
      </c>
      <c r="E563" s="2194"/>
      <c r="F563" s="2194"/>
      <c r="G563" s="2194"/>
      <c r="H563" s="2194">
        <v>0</v>
      </c>
      <c r="I563" s="2194"/>
      <c r="J563" s="2194"/>
      <c r="K563" s="2194"/>
      <c r="L563" s="2194"/>
      <c r="M563" s="2194"/>
      <c r="N563" s="2194"/>
      <c r="O563" s="2194"/>
      <c r="P563" s="2194">
        <v>0</v>
      </c>
      <c r="Q563" s="2194"/>
      <c r="R563" s="2194"/>
      <c r="S563" s="2194"/>
      <c r="T563" s="2194"/>
      <c r="U563" s="2194">
        <v>0</v>
      </c>
      <c r="V563" s="2194"/>
      <c r="W563" s="2194"/>
      <c r="X563" s="2194"/>
      <c r="Y563" s="2194"/>
      <c r="Z563" s="2194"/>
      <c r="AA563" s="2194"/>
      <c r="AB563" s="2194">
        <v>0</v>
      </c>
      <c r="AC563" s="2194"/>
      <c r="AD563" s="2194"/>
      <c r="AE563" s="2194"/>
      <c r="AF563" s="2194"/>
      <c r="AG563" s="2194"/>
      <c r="AH563" s="2194">
        <v>0</v>
      </c>
      <c r="AI563" s="2194"/>
      <c r="AJ563" s="2194"/>
      <c r="AK563" s="2194"/>
      <c r="AL563" s="2194"/>
      <c r="AM563" s="2194"/>
      <c r="AN563" s="2194">
        <v>0</v>
      </c>
      <c r="AO563" s="2194"/>
      <c r="AP563" s="2194"/>
      <c r="AQ563" s="2194"/>
      <c r="AR563" s="2194"/>
      <c r="AS563" s="2194"/>
      <c r="AT563" s="2194"/>
      <c r="AU563" s="2194"/>
      <c r="AV563" s="2194"/>
      <c r="AW563" s="2194">
        <v>0</v>
      </c>
      <c r="AX563" s="2194"/>
      <c r="AY563" s="2194"/>
      <c r="AZ563" s="2194"/>
      <c r="BA563" s="2194"/>
      <c r="BB563" s="2194"/>
      <c r="BC563" s="2194"/>
      <c r="BD563" s="2194"/>
      <c r="BE563" s="319">
        <v>0</v>
      </c>
    </row>
    <row r="564" spans="1:57" ht="18" customHeight="1">
      <c r="A564" s="2193" t="s">
        <v>1338</v>
      </c>
      <c r="B564" s="2193"/>
      <c r="C564" s="2193"/>
      <c r="D564" s="2194">
        <v>0</v>
      </c>
      <c r="E564" s="2194"/>
      <c r="F564" s="2194"/>
      <c r="G564" s="2194"/>
      <c r="H564" s="2194">
        <v>0</v>
      </c>
      <c r="I564" s="2194"/>
      <c r="J564" s="2194"/>
      <c r="K564" s="2194"/>
      <c r="L564" s="2194"/>
      <c r="M564" s="2194"/>
      <c r="N564" s="2194"/>
      <c r="O564" s="2194"/>
      <c r="P564" s="2194">
        <v>0</v>
      </c>
      <c r="Q564" s="2194"/>
      <c r="R564" s="2194"/>
      <c r="S564" s="2194"/>
      <c r="T564" s="2194"/>
      <c r="U564" s="2194">
        <v>0</v>
      </c>
      <c r="V564" s="2194"/>
      <c r="W564" s="2194"/>
      <c r="X564" s="2194"/>
      <c r="Y564" s="2194"/>
      <c r="Z564" s="2194"/>
      <c r="AA564" s="2194"/>
      <c r="AB564" s="2194">
        <v>0</v>
      </c>
      <c r="AC564" s="2194"/>
      <c r="AD564" s="2194"/>
      <c r="AE564" s="2194"/>
      <c r="AF564" s="2194"/>
      <c r="AG564" s="2194"/>
      <c r="AH564" s="2194">
        <v>0</v>
      </c>
      <c r="AI564" s="2194"/>
      <c r="AJ564" s="2194"/>
      <c r="AK564" s="2194"/>
      <c r="AL564" s="2194"/>
      <c r="AM564" s="2194"/>
      <c r="AN564" s="2194">
        <v>0</v>
      </c>
      <c r="AO564" s="2194"/>
      <c r="AP564" s="2194"/>
      <c r="AQ564" s="2194"/>
      <c r="AR564" s="2194"/>
      <c r="AS564" s="2194"/>
      <c r="AT564" s="2194"/>
      <c r="AU564" s="2194"/>
      <c r="AV564" s="2194"/>
      <c r="AW564" s="2194">
        <v>0</v>
      </c>
      <c r="AX564" s="2194"/>
      <c r="AY564" s="2194"/>
      <c r="AZ564" s="2194"/>
      <c r="BA564" s="2194"/>
      <c r="BB564" s="2194"/>
      <c r="BC564" s="2194"/>
      <c r="BD564" s="2194"/>
      <c r="BE564" s="319">
        <v>0</v>
      </c>
    </row>
    <row r="565" spans="1:57" ht="18" customHeight="1">
      <c r="A565" s="2193" t="s">
        <v>1339</v>
      </c>
      <c r="B565" s="2193"/>
      <c r="C565" s="2193"/>
      <c r="D565" s="2194">
        <v>0</v>
      </c>
      <c r="E565" s="2194"/>
      <c r="F565" s="2194"/>
      <c r="G565" s="2194"/>
      <c r="H565" s="2194">
        <v>0</v>
      </c>
      <c r="I565" s="2194"/>
      <c r="J565" s="2194"/>
      <c r="K565" s="2194"/>
      <c r="L565" s="2194"/>
      <c r="M565" s="2194"/>
      <c r="N565" s="2194"/>
      <c r="O565" s="2194"/>
      <c r="P565" s="2194">
        <v>0</v>
      </c>
      <c r="Q565" s="2194"/>
      <c r="R565" s="2194"/>
      <c r="S565" s="2194"/>
      <c r="T565" s="2194"/>
      <c r="U565" s="2194">
        <v>0</v>
      </c>
      <c r="V565" s="2194"/>
      <c r="W565" s="2194"/>
      <c r="X565" s="2194"/>
      <c r="Y565" s="2194"/>
      <c r="Z565" s="2194"/>
      <c r="AA565" s="2194"/>
      <c r="AB565" s="2194">
        <v>0</v>
      </c>
      <c r="AC565" s="2194"/>
      <c r="AD565" s="2194"/>
      <c r="AE565" s="2194"/>
      <c r="AF565" s="2194"/>
      <c r="AG565" s="2194"/>
      <c r="AH565" s="2194">
        <v>0</v>
      </c>
      <c r="AI565" s="2194"/>
      <c r="AJ565" s="2194"/>
      <c r="AK565" s="2194"/>
      <c r="AL565" s="2194"/>
      <c r="AM565" s="2194"/>
      <c r="AN565" s="2194">
        <v>0</v>
      </c>
      <c r="AO565" s="2194"/>
      <c r="AP565" s="2194"/>
      <c r="AQ565" s="2194"/>
      <c r="AR565" s="2194"/>
      <c r="AS565" s="2194"/>
      <c r="AT565" s="2194"/>
      <c r="AU565" s="2194"/>
      <c r="AV565" s="2194"/>
      <c r="AW565" s="2194">
        <v>0</v>
      </c>
      <c r="AX565" s="2194"/>
      <c r="AY565" s="2194"/>
      <c r="AZ565" s="2194"/>
      <c r="BA565" s="2194"/>
      <c r="BB565" s="2194"/>
      <c r="BC565" s="2194"/>
      <c r="BD565" s="2194"/>
      <c r="BE565" s="319">
        <v>0</v>
      </c>
    </row>
    <row r="566" spans="1:57" ht="18" customHeight="1">
      <c r="A566" s="2193" t="s">
        <v>1160</v>
      </c>
      <c r="B566" s="2193"/>
      <c r="C566" s="2193"/>
      <c r="D566" s="2194">
        <v>0</v>
      </c>
      <c r="E566" s="2194"/>
      <c r="F566" s="2194"/>
      <c r="G566" s="2194"/>
      <c r="H566" s="2194">
        <v>0</v>
      </c>
      <c r="I566" s="2194"/>
      <c r="J566" s="2194"/>
      <c r="K566" s="2194"/>
      <c r="L566" s="2194"/>
      <c r="M566" s="2194"/>
      <c r="N566" s="2194"/>
      <c r="O566" s="2194"/>
      <c r="P566" s="2194">
        <v>0</v>
      </c>
      <c r="Q566" s="2194"/>
      <c r="R566" s="2194"/>
      <c r="S566" s="2194"/>
      <c r="T566" s="2194"/>
      <c r="U566" s="2194">
        <v>0</v>
      </c>
      <c r="V566" s="2194"/>
      <c r="W566" s="2194"/>
      <c r="X566" s="2194"/>
      <c r="Y566" s="2194"/>
      <c r="Z566" s="2194"/>
      <c r="AA566" s="2194"/>
      <c r="AB566" s="2194">
        <v>0</v>
      </c>
      <c r="AC566" s="2194"/>
      <c r="AD566" s="2194"/>
      <c r="AE566" s="2194"/>
      <c r="AF566" s="2194"/>
      <c r="AG566" s="2194"/>
      <c r="AH566" s="2194">
        <v>0</v>
      </c>
      <c r="AI566" s="2194"/>
      <c r="AJ566" s="2194"/>
      <c r="AK566" s="2194"/>
      <c r="AL566" s="2194"/>
      <c r="AM566" s="2194"/>
      <c r="AN566" s="2194">
        <v>0</v>
      </c>
      <c r="AO566" s="2194"/>
      <c r="AP566" s="2194"/>
      <c r="AQ566" s="2194"/>
      <c r="AR566" s="2194"/>
      <c r="AS566" s="2194"/>
      <c r="AT566" s="2194"/>
      <c r="AU566" s="2194"/>
      <c r="AV566" s="2194"/>
      <c r="AW566" s="2194">
        <v>0</v>
      </c>
      <c r="AX566" s="2194"/>
      <c r="AY566" s="2194"/>
      <c r="AZ566" s="2194"/>
      <c r="BA566" s="2194"/>
      <c r="BB566" s="2194"/>
      <c r="BC566" s="2194"/>
      <c r="BD566" s="2194"/>
      <c r="BE566" s="319">
        <v>0</v>
      </c>
    </row>
    <row r="567" spans="1:57" ht="18" customHeight="1">
      <c r="A567" s="2205" t="s">
        <v>1340</v>
      </c>
      <c r="B567" s="2205"/>
      <c r="C567" s="2205"/>
      <c r="D567" s="2204">
        <v>0</v>
      </c>
      <c r="E567" s="2204"/>
      <c r="F567" s="2204"/>
      <c r="G567" s="2204"/>
      <c r="H567" s="2204">
        <v>0</v>
      </c>
      <c r="I567" s="2204"/>
      <c r="J567" s="2204"/>
      <c r="K567" s="2204"/>
      <c r="L567" s="2204"/>
      <c r="M567" s="2204"/>
      <c r="N567" s="2204"/>
      <c r="O567" s="2204"/>
      <c r="P567" s="2204">
        <v>0</v>
      </c>
      <c r="Q567" s="2204"/>
      <c r="R567" s="2204"/>
      <c r="S567" s="2204"/>
      <c r="T567" s="2204"/>
      <c r="U567" s="2204"/>
      <c r="V567" s="2204"/>
      <c r="W567" s="2204"/>
      <c r="X567" s="2204"/>
      <c r="Y567" s="2204"/>
      <c r="Z567" s="2204"/>
      <c r="AA567" s="2204"/>
      <c r="AB567" s="2204">
        <v>0</v>
      </c>
      <c r="AC567" s="2204"/>
      <c r="AD567" s="2204"/>
      <c r="AE567" s="2204"/>
      <c r="AF567" s="2204"/>
      <c r="AG567" s="2204"/>
      <c r="AH567" s="2204">
        <v>0</v>
      </c>
      <c r="AI567" s="2204"/>
      <c r="AJ567" s="2204"/>
      <c r="AK567" s="2204"/>
      <c r="AL567" s="2204"/>
      <c r="AM567" s="2204"/>
      <c r="AN567" s="2204">
        <v>0</v>
      </c>
      <c r="AO567" s="2204"/>
      <c r="AP567" s="2204"/>
      <c r="AQ567" s="2204"/>
      <c r="AR567" s="2204"/>
      <c r="AS567" s="2204"/>
      <c r="AT567" s="2204"/>
      <c r="AU567" s="2204"/>
      <c r="AV567" s="2204"/>
      <c r="AW567" s="2204">
        <v>0</v>
      </c>
      <c r="AX567" s="2204"/>
      <c r="AY567" s="2204"/>
      <c r="AZ567" s="2204"/>
      <c r="BA567" s="2204"/>
      <c r="BB567" s="2204"/>
      <c r="BC567" s="2204"/>
      <c r="BD567" s="2204"/>
      <c r="BE567" s="318"/>
    </row>
    <row r="568" spans="1:57" ht="18" customHeight="1">
      <c r="A568" s="2193" t="s">
        <v>1341</v>
      </c>
      <c r="B568" s="2193"/>
      <c r="C568" s="2193"/>
      <c r="D568" s="2194">
        <v>0</v>
      </c>
      <c r="E568" s="2194"/>
      <c r="F568" s="2194"/>
      <c r="G568" s="2194"/>
      <c r="H568" s="2194">
        <v>0</v>
      </c>
      <c r="I568" s="2194"/>
      <c r="J568" s="2194"/>
      <c r="K568" s="2194"/>
      <c r="L568" s="2194"/>
      <c r="M568" s="2194"/>
      <c r="N568" s="2194"/>
      <c r="O568" s="2194"/>
      <c r="P568" s="2194">
        <v>0</v>
      </c>
      <c r="Q568" s="2194"/>
      <c r="R568" s="2194"/>
      <c r="S568" s="2194"/>
      <c r="T568" s="2194"/>
      <c r="U568" s="2194">
        <v>0</v>
      </c>
      <c r="V568" s="2194"/>
      <c r="W568" s="2194"/>
      <c r="X568" s="2194"/>
      <c r="Y568" s="2194"/>
      <c r="Z568" s="2194"/>
      <c r="AA568" s="2194"/>
      <c r="AB568" s="2194">
        <v>0</v>
      </c>
      <c r="AC568" s="2194"/>
      <c r="AD568" s="2194"/>
      <c r="AE568" s="2194"/>
      <c r="AF568" s="2194"/>
      <c r="AG568" s="2194"/>
      <c r="AH568" s="2194">
        <v>0</v>
      </c>
      <c r="AI568" s="2194"/>
      <c r="AJ568" s="2194"/>
      <c r="AK568" s="2194"/>
      <c r="AL568" s="2194"/>
      <c r="AM568" s="2194"/>
      <c r="AN568" s="2194">
        <v>0</v>
      </c>
      <c r="AO568" s="2194"/>
      <c r="AP568" s="2194"/>
      <c r="AQ568" s="2194"/>
      <c r="AR568" s="2194"/>
      <c r="AS568" s="2194"/>
      <c r="AT568" s="2194"/>
      <c r="AU568" s="2194"/>
      <c r="AV568" s="2194"/>
      <c r="AW568" s="2194">
        <v>0</v>
      </c>
      <c r="AX568" s="2194"/>
      <c r="AY568" s="2194"/>
      <c r="AZ568" s="2194"/>
      <c r="BA568" s="2194"/>
      <c r="BB568" s="2194"/>
      <c r="BC568" s="2194"/>
      <c r="BD568" s="2194"/>
      <c r="BE568" s="319">
        <v>0</v>
      </c>
    </row>
    <row r="569" spans="1:57" ht="18" customHeight="1">
      <c r="A569" s="2193" t="s">
        <v>1342</v>
      </c>
      <c r="B569" s="2193"/>
      <c r="C569" s="2193"/>
      <c r="D569" s="2194">
        <v>0</v>
      </c>
      <c r="E569" s="2194"/>
      <c r="F569" s="2194"/>
      <c r="G569" s="2194"/>
      <c r="H569" s="2194">
        <v>0</v>
      </c>
      <c r="I569" s="2194"/>
      <c r="J569" s="2194"/>
      <c r="K569" s="2194"/>
      <c r="L569" s="2194"/>
      <c r="M569" s="2194"/>
      <c r="N569" s="2194"/>
      <c r="O569" s="2194"/>
      <c r="P569" s="2194">
        <v>0</v>
      </c>
      <c r="Q569" s="2194"/>
      <c r="R569" s="2194"/>
      <c r="S569" s="2194"/>
      <c r="T569" s="2194"/>
      <c r="U569" s="2194">
        <v>0</v>
      </c>
      <c r="V569" s="2194"/>
      <c r="W569" s="2194"/>
      <c r="X569" s="2194"/>
      <c r="Y569" s="2194"/>
      <c r="Z569" s="2194"/>
      <c r="AA569" s="2194"/>
      <c r="AB569" s="2194">
        <v>0</v>
      </c>
      <c r="AC569" s="2194"/>
      <c r="AD569" s="2194"/>
      <c r="AE569" s="2194"/>
      <c r="AF569" s="2194"/>
      <c r="AG569" s="2194"/>
      <c r="AH569" s="2194">
        <v>0</v>
      </c>
      <c r="AI569" s="2194"/>
      <c r="AJ569" s="2194"/>
      <c r="AK569" s="2194"/>
      <c r="AL569" s="2194"/>
      <c r="AM569" s="2194"/>
      <c r="AN569" s="2194">
        <v>0</v>
      </c>
      <c r="AO569" s="2194"/>
      <c r="AP569" s="2194"/>
      <c r="AQ569" s="2194"/>
      <c r="AR569" s="2194"/>
      <c r="AS569" s="2194"/>
      <c r="AT569" s="2194"/>
      <c r="AU569" s="2194"/>
      <c r="AV569" s="2194"/>
      <c r="AW569" s="2194">
        <v>0</v>
      </c>
      <c r="AX569" s="2194"/>
      <c r="AY569" s="2194"/>
      <c r="AZ569" s="2194"/>
      <c r="BA569" s="2194"/>
      <c r="BB569" s="2194"/>
      <c r="BC569" s="2194"/>
      <c r="BD569" s="2194"/>
      <c r="BE569" s="319">
        <v>0</v>
      </c>
    </row>
    <row r="570" spans="1:57" ht="18" customHeight="1">
      <c r="A570" s="2193" t="s">
        <v>1157</v>
      </c>
      <c r="B570" s="2193"/>
      <c r="C570" s="2193"/>
      <c r="D570" s="2194">
        <v>0</v>
      </c>
      <c r="E570" s="2194"/>
      <c r="F570" s="2194"/>
      <c r="G570" s="2194"/>
      <c r="H570" s="2194">
        <v>0</v>
      </c>
      <c r="I570" s="2194"/>
      <c r="J570" s="2194"/>
      <c r="K570" s="2194"/>
      <c r="L570" s="2194"/>
      <c r="M570" s="2194"/>
      <c r="N570" s="2194"/>
      <c r="O570" s="2194"/>
      <c r="P570" s="2194">
        <v>0</v>
      </c>
      <c r="Q570" s="2194"/>
      <c r="R570" s="2194"/>
      <c r="S570" s="2194"/>
      <c r="T570" s="2194"/>
      <c r="U570" s="2194">
        <v>0</v>
      </c>
      <c r="V570" s="2194"/>
      <c r="W570" s="2194"/>
      <c r="X570" s="2194"/>
      <c r="Y570" s="2194"/>
      <c r="Z570" s="2194"/>
      <c r="AA570" s="2194"/>
      <c r="AB570" s="2194">
        <v>0</v>
      </c>
      <c r="AC570" s="2194"/>
      <c r="AD570" s="2194"/>
      <c r="AE570" s="2194"/>
      <c r="AF570" s="2194"/>
      <c r="AG570" s="2194"/>
      <c r="AH570" s="2194">
        <v>0</v>
      </c>
      <c r="AI570" s="2194"/>
      <c r="AJ570" s="2194"/>
      <c r="AK570" s="2194"/>
      <c r="AL570" s="2194"/>
      <c r="AM570" s="2194"/>
      <c r="AN570" s="2194">
        <v>0</v>
      </c>
      <c r="AO570" s="2194"/>
      <c r="AP570" s="2194"/>
      <c r="AQ570" s="2194"/>
      <c r="AR570" s="2194"/>
      <c r="AS570" s="2194"/>
      <c r="AT570" s="2194"/>
      <c r="AU570" s="2194"/>
      <c r="AV570" s="2194"/>
      <c r="AW570" s="2194">
        <v>0</v>
      </c>
      <c r="AX570" s="2194"/>
      <c r="AY570" s="2194"/>
      <c r="AZ570" s="2194"/>
      <c r="BA570" s="2194"/>
      <c r="BB570" s="2194"/>
      <c r="BC570" s="2194"/>
      <c r="BD570" s="2194"/>
      <c r="BE570" s="319">
        <v>0</v>
      </c>
    </row>
    <row r="571" spans="1:57" ht="18" customHeight="1">
      <c r="A571" s="2193" t="s">
        <v>1343</v>
      </c>
      <c r="B571" s="2193"/>
      <c r="C571" s="2193"/>
      <c r="D571" s="2194">
        <v>0</v>
      </c>
      <c r="E571" s="2194"/>
      <c r="F571" s="2194"/>
      <c r="G571" s="2194"/>
      <c r="H571" s="2194">
        <v>0</v>
      </c>
      <c r="I571" s="2194"/>
      <c r="J571" s="2194"/>
      <c r="K571" s="2194"/>
      <c r="L571" s="2194"/>
      <c r="M571" s="2194"/>
      <c r="N571" s="2194"/>
      <c r="O571" s="2194"/>
      <c r="P571" s="2194">
        <v>0</v>
      </c>
      <c r="Q571" s="2194"/>
      <c r="R571" s="2194"/>
      <c r="S571" s="2194"/>
      <c r="T571" s="2194"/>
      <c r="U571" s="2194">
        <v>0</v>
      </c>
      <c r="V571" s="2194"/>
      <c r="W571" s="2194"/>
      <c r="X571" s="2194"/>
      <c r="Y571" s="2194"/>
      <c r="Z571" s="2194"/>
      <c r="AA571" s="2194"/>
      <c r="AB571" s="2194">
        <v>0</v>
      </c>
      <c r="AC571" s="2194"/>
      <c r="AD571" s="2194"/>
      <c r="AE571" s="2194"/>
      <c r="AF571" s="2194"/>
      <c r="AG571" s="2194"/>
      <c r="AH571" s="2194">
        <v>0</v>
      </c>
      <c r="AI571" s="2194"/>
      <c r="AJ571" s="2194"/>
      <c r="AK571" s="2194"/>
      <c r="AL571" s="2194"/>
      <c r="AM571" s="2194"/>
      <c r="AN571" s="2194">
        <v>0</v>
      </c>
      <c r="AO571" s="2194"/>
      <c r="AP571" s="2194"/>
      <c r="AQ571" s="2194"/>
      <c r="AR571" s="2194"/>
      <c r="AS571" s="2194"/>
      <c r="AT571" s="2194"/>
      <c r="AU571" s="2194"/>
      <c r="AV571" s="2194"/>
      <c r="AW571" s="2194">
        <v>0</v>
      </c>
      <c r="AX571" s="2194"/>
      <c r="AY571" s="2194"/>
      <c r="AZ571" s="2194"/>
      <c r="BA571" s="2194"/>
      <c r="BB571" s="2194"/>
      <c r="BC571" s="2194"/>
      <c r="BD571" s="2194"/>
      <c r="BE571" s="319">
        <v>0</v>
      </c>
    </row>
    <row r="572" spans="1:57" ht="18" customHeight="1">
      <c r="A572" s="2193" t="s">
        <v>1344</v>
      </c>
      <c r="B572" s="2193"/>
      <c r="C572" s="2193"/>
      <c r="D572" s="2194">
        <v>0</v>
      </c>
      <c r="E572" s="2194"/>
      <c r="F572" s="2194"/>
      <c r="G572" s="2194"/>
      <c r="H572" s="2194">
        <v>0</v>
      </c>
      <c r="I572" s="2194"/>
      <c r="J572" s="2194"/>
      <c r="K572" s="2194"/>
      <c r="L572" s="2194"/>
      <c r="M572" s="2194"/>
      <c r="N572" s="2194"/>
      <c r="O572" s="2194"/>
      <c r="P572" s="2194">
        <v>0</v>
      </c>
      <c r="Q572" s="2194"/>
      <c r="R572" s="2194"/>
      <c r="S572" s="2194"/>
      <c r="T572" s="2194"/>
      <c r="U572" s="2194">
        <v>0</v>
      </c>
      <c r="V572" s="2194"/>
      <c r="W572" s="2194"/>
      <c r="X572" s="2194"/>
      <c r="Y572" s="2194"/>
      <c r="Z572" s="2194"/>
      <c r="AA572" s="2194"/>
      <c r="AB572" s="2194">
        <v>0</v>
      </c>
      <c r="AC572" s="2194"/>
      <c r="AD572" s="2194"/>
      <c r="AE572" s="2194"/>
      <c r="AF572" s="2194"/>
      <c r="AG572" s="2194"/>
      <c r="AH572" s="2194">
        <v>0</v>
      </c>
      <c r="AI572" s="2194"/>
      <c r="AJ572" s="2194"/>
      <c r="AK572" s="2194"/>
      <c r="AL572" s="2194"/>
      <c r="AM572" s="2194"/>
      <c r="AN572" s="2194">
        <v>0</v>
      </c>
      <c r="AO572" s="2194"/>
      <c r="AP572" s="2194"/>
      <c r="AQ572" s="2194"/>
      <c r="AR572" s="2194"/>
      <c r="AS572" s="2194"/>
      <c r="AT572" s="2194"/>
      <c r="AU572" s="2194"/>
      <c r="AV572" s="2194"/>
      <c r="AW572" s="2194">
        <v>0</v>
      </c>
      <c r="AX572" s="2194"/>
      <c r="AY572" s="2194"/>
      <c r="AZ572" s="2194"/>
      <c r="BA572" s="2194"/>
      <c r="BB572" s="2194"/>
      <c r="BC572" s="2194"/>
      <c r="BD572" s="2194"/>
      <c r="BE572" s="319">
        <v>0</v>
      </c>
    </row>
    <row r="573" spans="1:57" ht="18" customHeight="1">
      <c r="A573" s="2193" t="s">
        <v>1160</v>
      </c>
      <c r="B573" s="2193"/>
      <c r="C573" s="2193"/>
      <c r="D573" s="2194">
        <v>0</v>
      </c>
      <c r="E573" s="2194"/>
      <c r="F573" s="2194"/>
      <c r="G573" s="2194"/>
      <c r="H573" s="2194">
        <v>0</v>
      </c>
      <c r="I573" s="2194"/>
      <c r="J573" s="2194"/>
      <c r="K573" s="2194"/>
      <c r="L573" s="2194"/>
      <c r="M573" s="2194"/>
      <c r="N573" s="2194"/>
      <c r="O573" s="2194"/>
      <c r="P573" s="2194">
        <v>0</v>
      </c>
      <c r="Q573" s="2194"/>
      <c r="R573" s="2194"/>
      <c r="S573" s="2194"/>
      <c r="T573" s="2194"/>
      <c r="U573" s="2194">
        <v>0</v>
      </c>
      <c r="V573" s="2194"/>
      <c r="W573" s="2194"/>
      <c r="X573" s="2194"/>
      <c r="Y573" s="2194"/>
      <c r="Z573" s="2194"/>
      <c r="AA573" s="2194"/>
      <c r="AB573" s="2194">
        <v>0</v>
      </c>
      <c r="AC573" s="2194"/>
      <c r="AD573" s="2194"/>
      <c r="AE573" s="2194"/>
      <c r="AF573" s="2194"/>
      <c r="AG573" s="2194"/>
      <c r="AH573" s="2194">
        <v>0</v>
      </c>
      <c r="AI573" s="2194"/>
      <c r="AJ573" s="2194"/>
      <c r="AK573" s="2194"/>
      <c r="AL573" s="2194"/>
      <c r="AM573" s="2194"/>
      <c r="AN573" s="2194">
        <v>0</v>
      </c>
      <c r="AO573" s="2194"/>
      <c r="AP573" s="2194"/>
      <c r="AQ573" s="2194"/>
      <c r="AR573" s="2194"/>
      <c r="AS573" s="2194"/>
      <c r="AT573" s="2194"/>
      <c r="AU573" s="2194"/>
      <c r="AV573" s="2194"/>
      <c r="AW573" s="2194">
        <v>0</v>
      </c>
      <c r="AX573" s="2194"/>
      <c r="AY573" s="2194"/>
      <c r="AZ573" s="2194"/>
      <c r="BA573" s="2194"/>
      <c r="BB573" s="2194"/>
      <c r="BC573" s="2194"/>
      <c r="BD573" s="2194"/>
      <c r="BE573" s="319">
        <v>0</v>
      </c>
    </row>
    <row r="574" spans="1:57" ht="18" customHeight="1">
      <c r="A574" s="2210" t="s">
        <v>1345</v>
      </c>
      <c r="B574" s="2210"/>
      <c r="C574" s="2210"/>
      <c r="D574" s="2211">
        <v>0</v>
      </c>
      <c r="E574" s="2211"/>
      <c r="F574" s="2211"/>
      <c r="G574" s="2211"/>
      <c r="H574" s="2211">
        <v>0</v>
      </c>
      <c r="I574" s="2211"/>
      <c r="J574" s="2211"/>
      <c r="K574" s="2211"/>
      <c r="L574" s="2211"/>
      <c r="M574" s="2211"/>
      <c r="N574" s="2211"/>
      <c r="O574" s="2211"/>
      <c r="P574" s="2211">
        <v>0</v>
      </c>
      <c r="Q574" s="2211"/>
      <c r="R574" s="2211"/>
      <c r="S574" s="2211"/>
      <c r="T574" s="2211"/>
      <c r="U574" s="2211"/>
      <c r="V574" s="2211"/>
      <c r="W574" s="2211"/>
      <c r="X574" s="2211"/>
      <c r="Y574" s="2211"/>
      <c r="Z574" s="2211"/>
      <c r="AA574" s="2211"/>
      <c r="AB574" s="2211">
        <v>0</v>
      </c>
      <c r="AC574" s="2211"/>
      <c r="AD574" s="2211"/>
      <c r="AE574" s="2211"/>
      <c r="AF574" s="2211"/>
      <c r="AG574" s="2211"/>
      <c r="AH574" s="2211">
        <v>0</v>
      </c>
      <c r="AI574" s="2211"/>
      <c r="AJ574" s="2211"/>
      <c r="AK574" s="2211"/>
      <c r="AL574" s="2211"/>
      <c r="AM574" s="2211"/>
      <c r="AN574" s="2211">
        <v>0</v>
      </c>
      <c r="AO574" s="2211"/>
      <c r="AP574" s="2211"/>
      <c r="AQ574" s="2211"/>
      <c r="AR574" s="2211"/>
      <c r="AS574" s="2211"/>
      <c r="AT574" s="2211"/>
      <c r="AU574" s="2211"/>
      <c r="AV574" s="2211"/>
      <c r="AW574" s="2211">
        <v>0</v>
      </c>
      <c r="AX574" s="2211"/>
      <c r="AY574" s="2211"/>
      <c r="AZ574" s="2211"/>
      <c r="BA574" s="2211"/>
      <c r="BB574" s="2211"/>
      <c r="BC574" s="2211"/>
      <c r="BD574" s="2211"/>
      <c r="BE574" s="320"/>
    </row>
    <row r="575" spans="1:57" ht="18" customHeight="1">
      <c r="A575" s="314"/>
      <c r="B575" s="314"/>
      <c r="C575" s="314"/>
      <c r="D575" s="314"/>
      <c r="E575" s="314"/>
      <c r="F575" s="314"/>
      <c r="G575" s="314"/>
      <c r="H575" s="314"/>
      <c r="I575" s="314"/>
      <c r="J575" s="314"/>
      <c r="K575" s="314"/>
      <c r="L575" s="314"/>
      <c r="M575" s="314"/>
      <c r="N575" s="314"/>
      <c r="O575" s="314"/>
      <c r="P575" s="314"/>
      <c r="Q575" s="314"/>
      <c r="R575" s="314"/>
      <c r="S575" s="314"/>
      <c r="T575" s="314"/>
      <c r="U575" s="314"/>
      <c r="V575" s="314"/>
      <c r="W575" s="314"/>
      <c r="X575" s="314"/>
      <c r="Y575" s="314"/>
      <c r="Z575" s="314"/>
      <c r="AA575" s="314"/>
      <c r="AB575" s="314"/>
      <c r="AC575" s="314"/>
      <c r="AD575" s="314"/>
      <c r="AE575" s="314"/>
      <c r="AF575" s="314"/>
      <c r="AG575" s="314"/>
      <c r="AH575" s="314"/>
      <c r="AI575" s="314"/>
      <c r="AJ575" s="314"/>
      <c r="AK575" s="314"/>
      <c r="AL575" s="314"/>
      <c r="AM575" s="314"/>
      <c r="AN575" s="314"/>
      <c r="AO575" s="314"/>
      <c r="AP575" s="314"/>
      <c r="AQ575" s="314"/>
      <c r="AR575" s="314"/>
      <c r="AS575" s="314"/>
      <c r="AT575" s="314"/>
      <c r="AU575" s="314"/>
      <c r="AV575" s="314"/>
      <c r="AW575" s="314"/>
      <c r="AX575" s="314"/>
      <c r="AY575" s="314"/>
      <c r="AZ575" s="314"/>
      <c r="BA575" s="314"/>
      <c r="BB575" s="314"/>
      <c r="BC575" s="314"/>
      <c r="BD575" s="314"/>
      <c r="BE575" s="314"/>
    </row>
    <row r="576" spans="1:57" ht="18" customHeight="1">
      <c r="A576" s="2201" t="s">
        <v>1346</v>
      </c>
      <c r="B576" s="2201"/>
      <c r="C576" s="2201"/>
      <c r="D576" s="2201"/>
      <c r="E576" s="2201"/>
      <c r="F576" s="2201"/>
      <c r="G576" s="2201"/>
      <c r="H576" s="2201"/>
      <c r="I576" s="2201"/>
      <c r="J576" s="2201"/>
      <c r="K576" s="2201"/>
      <c r="L576" s="2201"/>
      <c r="M576" s="2201"/>
      <c r="N576" s="2201"/>
      <c r="O576" s="2201"/>
      <c r="P576" s="2201"/>
      <c r="Q576" s="2201"/>
      <c r="R576" s="2201"/>
      <c r="S576" s="2201"/>
      <c r="T576" s="2201"/>
      <c r="U576" s="2201"/>
      <c r="V576" s="2201"/>
      <c r="W576" s="2201"/>
      <c r="X576" s="2201"/>
      <c r="Y576" s="2201"/>
      <c r="Z576" s="2201"/>
      <c r="AA576" s="2201"/>
      <c r="AB576" s="2201"/>
      <c r="AC576" s="2201"/>
      <c r="AD576" s="2201"/>
      <c r="AE576" s="2201"/>
      <c r="AF576" s="2201"/>
      <c r="AG576" s="2201"/>
      <c r="AH576" s="2201"/>
      <c r="AI576" s="2201"/>
      <c r="AJ576" s="2201"/>
      <c r="AK576" s="2201"/>
      <c r="AL576" s="2201"/>
      <c r="AM576" s="2201"/>
      <c r="AN576" s="2201"/>
      <c r="AO576" s="2201"/>
      <c r="AP576" s="2201"/>
      <c r="AQ576" s="2201"/>
      <c r="AR576" s="2201"/>
      <c r="AS576" s="2201"/>
      <c r="AT576" s="2201"/>
      <c r="AU576" s="2201"/>
      <c r="AV576" s="2201"/>
      <c r="AW576" s="2201"/>
      <c r="AX576" s="2201"/>
      <c r="AY576" s="2201"/>
      <c r="AZ576" s="2201"/>
      <c r="BA576" s="2201"/>
      <c r="BB576" s="2201"/>
      <c r="BC576" s="2201"/>
      <c r="BD576" s="2201"/>
      <c r="BE576" s="2201"/>
    </row>
    <row r="577" spans="1:57" ht="18" customHeight="1">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3"/>
      <c r="Z577" s="313"/>
      <c r="AA577" s="313"/>
      <c r="AB577" s="313"/>
      <c r="AC577" s="313"/>
      <c r="AD577" s="313"/>
      <c r="AE577" s="313"/>
      <c r="AF577" s="313"/>
      <c r="AG577" s="313"/>
      <c r="AH577" s="313"/>
      <c r="AI577" s="313"/>
      <c r="AJ577" s="313"/>
      <c r="AK577" s="313"/>
      <c r="AL577" s="313"/>
      <c r="AM577" s="313"/>
      <c r="AN577" s="313"/>
      <c r="AO577" s="313"/>
      <c r="AP577" s="313"/>
      <c r="AQ577" s="313"/>
      <c r="AR577" s="313"/>
      <c r="AS577" s="313"/>
      <c r="AT577" s="313"/>
      <c r="AU577" s="313"/>
      <c r="AV577" s="313"/>
      <c r="AW577" s="313"/>
      <c r="AX577" s="313"/>
      <c r="AY577" s="313"/>
      <c r="AZ577" s="313"/>
      <c r="BA577" s="313"/>
      <c r="BB577" s="313"/>
      <c r="BC577" s="313"/>
      <c r="BD577" s="313"/>
      <c r="BE577" s="313"/>
    </row>
    <row r="578" spans="1:57" ht="18" customHeight="1">
      <c r="A578" s="2197" t="s">
        <v>384</v>
      </c>
      <c r="B578" s="2197"/>
      <c r="C578" s="2197"/>
      <c r="D578" s="2197"/>
      <c r="E578" s="2197"/>
      <c r="F578" s="2197"/>
      <c r="G578" s="2197"/>
      <c r="H578" s="2197"/>
      <c r="I578" s="2197"/>
      <c r="J578" s="2197"/>
      <c r="K578" s="2197"/>
      <c r="L578" s="2197"/>
      <c r="M578" s="2197"/>
      <c r="N578" s="2197"/>
      <c r="O578" s="2197"/>
      <c r="P578" s="2197"/>
      <c r="Q578" s="2197"/>
      <c r="R578" s="2197"/>
      <c r="S578" s="2197"/>
      <c r="T578" s="2197"/>
      <c r="U578" s="2197"/>
      <c r="V578" s="2197"/>
      <c r="W578" s="2197"/>
      <c r="X578" s="2197"/>
      <c r="Y578" s="2197"/>
      <c r="Z578" s="2197"/>
      <c r="AA578" s="2197"/>
      <c r="AB578" s="2197"/>
      <c r="AC578" s="2197"/>
      <c r="AD578" s="2197"/>
      <c r="AE578" s="2197"/>
      <c r="AF578" s="2197"/>
      <c r="AG578" s="2197" t="s">
        <v>507</v>
      </c>
      <c r="AH578" s="2197"/>
      <c r="AI578" s="2197"/>
      <c r="AJ578" s="2197"/>
      <c r="AK578" s="2197"/>
      <c r="AL578" s="2197"/>
      <c r="AM578" s="2197"/>
      <c r="AN578" s="2197"/>
      <c r="AO578" s="2197"/>
      <c r="AP578" s="2197"/>
      <c r="AQ578" s="2197"/>
      <c r="AR578" s="2197"/>
      <c r="AS578" s="2197"/>
      <c r="AT578" s="2197"/>
      <c r="AU578" s="2197"/>
      <c r="AV578" s="2197" t="s">
        <v>508</v>
      </c>
      <c r="AW578" s="2197"/>
      <c r="AX578" s="2197"/>
      <c r="AY578" s="2197"/>
      <c r="AZ578" s="2197"/>
      <c r="BA578" s="2197"/>
      <c r="BB578" s="2197"/>
      <c r="BC578" s="2197"/>
      <c r="BD578" s="2197"/>
      <c r="BE578" s="2197"/>
    </row>
    <row r="579" spans="1:57" ht="18" customHeight="1">
      <c r="A579" s="2193" t="s">
        <v>1347</v>
      </c>
      <c r="B579" s="2193"/>
      <c r="C579" s="2193"/>
      <c r="D579" s="2193"/>
      <c r="E579" s="2193"/>
      <c r="F579" s="2193"/>
      <c r="G579" s="2193"/>
      <c r="H579" s="2193"/>
      <c r="I579" s="2193"/>
      <c r="J579" s="2193"/>
      <c r="K579" s="2193"/>
      <c r="L579" s="2193"/>
      <c r="M579" s="2193"/>
      <c r="N579" s="2193"/>
      <c r="O579" s="2193"/>
      <c r="P579" s="2193"/>
      <c r="Q579" s="2193"/>
      <c r="R579" s="2193"/>
      <c r="S579" s="2193"/>
      <c r="T579" s="2193"/>
      <c r="U579" s="2193"/>
      <c r="V579" s="2193"/>
      <c r="W579" s="2193"/>
      <c r="X579" s="2193"/>
      <c r="Y579" s="2193"/>
      <c r="Z579" s="2193"/>
      <c r="AA579" s="2193"/>
      <c r="AB579" s="2193"/>
      <c r="AC579" s="2193"/>
      <c r="AD579" s="2193"/>
      <c r="AE579" s="2193"/>
      <c r="AF579" s="2193"/>
      <c r="AG579" s="2194">
        <v>0</v>
      </c>
      <c r="AH579" s="2194"/>
      <c r="AI579" s="2194"/>
      <c r="AJ579" s="2194"/>
      <c r="AK579" s="2194"/>
      <c r="AL579" s="2194"/>
      <c r="AM579" s="2194"/>
      <c r="AN579" s="2194"/>
      <c r="AO579" s="2194"/>
      <c r="AP579" s="2194"/>
      <c r="AQ579" s="2194"/>
      <c r="AR579" s="2194"/>
      <c r="AS579" s="2194"/>
      <c r="AT579" s="2194"/>
      <c r="AU579" s="2194"/>
      <c r="AV579" s="2194">
        <v>0</v>
      </c>
      <c r="AW579" s="2194"/>
      <c r="AX579" s="2194"/>
      <c r="AY579" s="2194"/>
      <c r="AZ579" s="2194"/>
      <c r="BA579" s="2194"/>
      <c r="BB579" s="2194"/>
      <c r="BC579" s="2194"/>
      <c r="BD579" s="2194"/>
      <c r="BE579" s="2194"/>
    </row>
    <row r="580" spans="1:57" ht="18" customHeight="1">
      <c r="A580" s="315"/>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c r="AA580" s="315"/>
      <c r="AB580" s="315"/>
      <c r="AC580" s="315"/>
      <c r="AD580" s="315"/>
      <c r="AE580" s="315"/>
      <c r="AF580" s="315"/>
      <c r="AG580" s="315"/>
      <c r="AH580" s="315"/>
      <c r="AI580" s="315"/>
      <c r="AJ580" s="315"/>
      <c r="AK580" s="315"/>
      <c r="AL580" s="315"/>
      <c r="AM580" s="315"/>
      <c r="AN580" s="315"/>
      <c r="AO580" s="315"/>
      <c r="AP580" s="315"/>
      <c r="AQ580" s="315"/>
      <c r="AR580" s="315"/>
      <c r="AS580" s="315"/>
      <c r="AT580" s="315"/>
      <c r="AU580" s="315"/>
      <c r="AV580" s="315"/>
      <c r="AW580" s="315"/>
      <c r="AX580" s="315"/>
      <c r="AY580" s="315"/>
      <c r="AZ580" s="315"/>
      <c r="BA580" s="315"/>
      <c r="BB580" s="315"/>
      <c r="BC580" s="315"/>
      <c r="BD580" s="315"/>
      <c r="BE580" s="315"/>
    </row>
    <row r="581" spans="1:57" ht="18" customHeight="1">
      <c r="A581" s="2195" t="s">
        <v>1348</v>
      </c>
      <c r="B581" s="2195"/>
      <c r="C581" s="2195"/>
      <c r="D581" s="2195"/>
      <c r="E581" s="2195"/>
      <c r="F581" s="2195"/>
      <c r="G581" s="2195"/>
      <c r="H581" s="2195"/>
      <c r="I581" s="2195"/>
      <c r="J581" s="2195"/>
      <c r="K581" s="2195"/>
      <c r="L581" s="2195"/>
      <c r="M581" s="2195"/>
      <c r="N581" s="2195"/>
      <c r="O581" s="2195"/>
      <c r="P581" s="2195"/>
      <c r="Q581" s="2195"/>
      <c r="R581" s="2195"/>
      <c r="S581" s="2195"/>
      <c r="T581" s="2195"/>
      <c r="U581" s="2195"/>
      <c r="V581" s="2195"/>
      <c r="W581" s="2195"/>
      <c r="X581" s="2195"/>
      <c r="Y581" s="2195"/>
      <c r="Z581" s="2195"/>
      <c r="AA581" s="2195"/>
      <c r="AB581" s="2195"/>
      <c r="AC581" s="2195"/>
      <c r="AD581" s="2195"/>
      <c r="AE581" s="2195"/>
      <c r="AF581" s="2195"/>
      <c r="AG581" s="2196">
        <v>0</v>
      </c>
      <c r="AH581" s="2196"/>
      <c r="AI581" s="2196"/>
      <c r="AJ581" s="2196"/>
      <c r="AK581" s="2196"/>
      <c r="AL581" s="2196"/>
      <c r="AM581" s="2196"/>
      <c r="AN581" s="2196"/>
      <c r="AO581" s="2196"/>
      <c r="AP581" s="2196"/>
      <c r="AQ581" s="2196"/>
      <c r="AR581" s="2196"/>
      <c r="AS581" s="2196"/>
      <c r="AT581" s="2196"/>
      <c r="AU581" s="2196"/>
      <c r="AV581" s="2196">
        <v>0</v>
      </c>
      <c r="AW581" s="2196"/>
      <c r="AX581" s="2196"/>
      <c r="AY581" s="2196"/>
      <c r="AZ581" s="2196"/>
      <c r="BA581" s="2196"/>
      <c r="BB581" s="2196"/>
      <c r="BC581" s="2196"/>
      <c r="BD581" s="2196"/>
      <c r="BE581" s="2196"/>
    </row>
    <row r="582" spans="1:57" ht="18" customHeight="1">
      <c r="A582" s="2202" t="s">
        <v>124</v>
      </c>
      <c r="B582" s="2202"/>
      <c r="C582" s="2202"/>
      <c r="D582" s="2202"/>
      <c r="E582" s="2202"/>
      <c r="F582" s="2202"/>
      <c r="G582" s="2202"/>
      <c r="H582" s="2202"/>
      <c r="I582" s="2202"/>
      <c r="J582" s="2202"/>
      <c r="K582" s="2202"/>
      <c r="L582" s="2202"/>
      <c r="M582" s="2202"/>
      <c r="N582" s="2202"/>
      <c r="O582" s="2202"/>
      <c r="P582" s="2202"/>
      <c r="Q582" s="2202"/>
      <c r="R582" s="2202"/>
      <c r="S582" s="2202"/>
      <c r="T582" s="2202"/>
      <c r="U582" s="2202"/>
      <c r="V582" s="2202"/>
      <c r="W582" s="2202"/>
      <c r="X582" s="2202"/>
      <c r="Y582" s="2202"/>
      <c r="Z582" s="2202"/>
      <c r="AA582" s="2202"/>
      <c r="AB582" s="2202"/>
      <c r="AC582" s="2202"/>
      <c r="AD582" s="2202"/>
      <c r="AE582" s="2202"/>
      <c r="AF582" s="2202"/>
      <c r="AG582" s="2200">
        <v>0</v>
      </c>
      <c r="AH582" s="2200"/>
      <c r="AI582" s="2200"/>
      <c r="AJ582" s="2200"/>
      <c r="AK582" s="2200"/>
      <c r="AL582" s="2200"/>
      <c r="AM582" s="2200"/>
      <c r="AN582" s="2200"/>
      <c r="AO582" s="2200"/>
      <c r="AP582" s="2200"/>
      <c r="AQ582" s="2200"/>
      <c r="AR582" s="2200"/>
      <c r="AS582" s="2200"/>
      <c r="AT582" s="2200"/>
      <c r="AU582" s="2200"/>
      <c r="AV582" s="2200">
        <v>0</v>
      </c>
      <c r="AW582" s="2200"/>
      <c r="AX582" s="2200"/>
      <c r="AY582" s="2200"/>
      <c r="AZ582" s="2200"/>
      <c r="BA582" s="2200"/>
      <c r="BB582" s="2200"/>
      <c r="BC582" s="2200"/>
      <c r="BD582" s="2200"/>
      <c r="BE582" s="2200"/>
    </row>
    <row r="583" spans="1:57" ht="18" customHeight="1">
      <c r="A583" s="2212" t="s">
        <v>1349</v>
      </c>
      <c r="B583" s="2212"/>
      <c r="C583" s="2212"/>
      <c r="D583" s="2212"/>
      <c r="E583" s="2212"/>
      <c r="F583" s="2212"/>
      <c r="G583" s="2212"/>
      <c r="H583" s="2212"/>
      <c r="I583" s="2212"/>
      <c r="J583" s="2212"/>
      <c r="K583" s="2212"/>
      <c r="L583" s="2212"/>
      <c r="M583" s="2212"/>
      <c r="N583" s="2212"/>
      <c r="O583" s="2212"/>
      <c r="P583" s="2212"/>
      <c r="Q583" s="2212"/>
      <c r="R583" s="2212"/>
      <c r="S583" s="2212"/>
      <c r="T583" s="2212"/>
      <c r="U583" s="2212"/>
      <c r="V583" s="2212"/>
      <c r="W583" s="2212"/>
      <c r="X583" s="2212"/>
      <c r="Y583" s="2212"/>
      <c r="Z583" s="2212"/>
      <c r="AA583" s="2212"/>
      <c r="AB583" s="2212"/>
      <c r="AC583" s="2212"/>
      <c r="AD583" s="2212"/>
      <c r="AE583" s="2212"/>
      <c r="AF583" s="2212"/>
      <c r="AG583" s="2212"/>
      <c r="AH583" s="2212"/>
      <c r="AI583" s="2212"/>
      <c r="AJ583" s="2212"/>
      <c r="AK583" s="2212"/>
      <c r="AL583" s="2212"/>
      <c r="AM583" s="2212"/>
      <c r="AN583" s="2212"/>
      <c r="AO583" s="2212"/>
      <c r="AP583" s="2212"/>
      <c r="AQ583" s="2212"/>
      <c r="AR583" s="2212"/>
      <c r="AS583" s="2212"/>
      <c r="AT583" s="2212"/>
      <c r="AU583" s="2212"/>
      <c r="AV583" s="2212"/>
      <c r="AW583" s="2212"/>
      <c r="AX583" s="2212"/>
      <c r="AY583" s="2212"/>
      <c r="AZ583" s="2212"/>
      <c r="BA583" s="2212"/>
      <c r="BB583" s="2212"/>
      <c r="BC583" s="2212"/>
      <c r="BD583" s="2212"/>
      <c r="BE583" s="2212"/>
    </row>
    <row r="584" spans="1:57" ht="18" customHeight="1">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13"/>
      <c r="W584" s="313"/>
      <c r="X584" s="313"/>
      <c r="Y584" s="313"/>
      <c r="Z584" s="313"/>
      <c r="AA584" s="313"/>
      <c r="AB584" s="313"/>
      <c r="AC584" s="313"/>
      <c r="AD584" s="313"/>
      <c r="AE584" s="313"/>
      <c r="AF584" s="313"/>
      <c r="AG584" s="313"/>
      <c r="AH584" s="313"/>
      <c r="AI584" s="313"/>
      <c r="AJ584" s="313"/>
      <c r="AK584" s="313"/>
      <c r="AL584" s="313"/>
      <c r="AM584" s="313"/>
      <c r="AN584" s="313"/>
      <c r="AO584" s="313"/>
      <c r="AP584" s="313"/>
      <c r="AQ584" s="313"/>
      <c r="AR584" s="313"/>
      <c r="AS584" s="313"/>
      <c r="AT584" s="313"/>
      <c r="AU584" s="313"/>
      <c r="AV584" s="313"/>
      <c r="AW584" s="313"/>
      <c r="AX584" s="313"/>
      <c r="AY584" s="313"/>
      <c r="AZ584" s="313"/>
      <c r="BA584" s="313"/>
      <c r="BB584" s="313"/>
      <c r="BC584" s="313"/>
      <c r="BD584" s="313"/>
      <c r="BE584" s="313"/>
    </row>
    <row r="585" spans="1:57" ht="18" customHeight="1">
      <c r="A585" s="2197" t="s">
        <v>384</v>
      </c>
      <c r="B585" s="2197"/>
      <c r="C585" s="2197"/>
      <c r="D585" s="2197"/>
      <c r="E585" s="2197"/>
      <c r="F585" s="2197"/>
      <c r="G585" s="2197"/>
      <c r="H585" s="2197"/>
      <c r="I585" s="2197"/>
      <c r="J585" s="2197"/>
      <c r="K585" s="2197"/>
      <c r="L585" s="2197"/>
      <c r="M585" s="2197"/>
      <c r="N585" s="2197"/>
      <c r="O585" s="2197"/>
      <c r="P585" s="2197"/>
      <c r="Q585" s="2197"/>
      <c r="R585" s="2197"/>
      <c r="S585" s="2197"/>
      <c r="T585" s="2197"/>
      <c r="U585" s="2197"/>
      <c r="V585" s="2197"/>
      <c r="W585" s="2197"/>
      <c r="X585" s="2197"/>
      <c r="Y585" s="2197"/>
      <c r="Z585" s="2197"/>
      <c r="AA585" s="2197"/>
      <c r="AB585" s="2197"/>
      <c r="AC585" s="2197"/>
      <c r="AD585" s="2197"/>
      <c r="AE585" s="2197"/>
      <c r="AF585" s="2197"/>
      <c r="AG585" s="2197" t="s">
        <v>647</v>
      </c>
      <c r="AH585" s="2197"/>
      <c r="AI585" s="2197"/>
      <c r="AJ585" s="2197"/>
      <c r="AK585" s="2197"/>
      <c r="AL585" s="2197"/>
      <c r="AM585" s="2197"/>
      <c r="AN585" s="2197"/>
      <c r="AO585" s="2197"/>
      <c r="AP585" s="2197"/>
      <c r="AQ585" s="2197"/>
      <c r="AR585" s="2197"/>
      <c r="AS585" s="2197"/>
      <c r="AT585" s="2197"/>
      <c r="AU585" s="2197"/>
      <c r="AV585" s="2197" t="s">
        <v>648</v>
      </c>
      <c r="AW585" s="2197"/>
      <c r="AX585" s="2197"/>
      <c r="AY585" s="2197"/>
      <c r="AZ585" s="2197"/>
      <c r="BA585" s="2197"/>
      <c r="BB585" s="2197"/>
      <c r="BC585" s="2197"/>
      <c r="BD585" s="2197"/>
      <c r="BE585" s="2197"/>
    </row>
    <row r="586" spans="1:57" ht="18" customHeight="1">
      <c r="A586" s="2193" t="s">
        <v>1350</v>
      </c>
      <c r="B586" s="2193"/>
      <c r="C586" s="2193"/>
      <c r="D586" s="2193"/>
      <c r="E586" s="2193"/>
      <c r="F586" s="2193"/>
      <c r="G586" s="2193"/>
      <c r="H586" s="2193"/>
      <c r="I586" s="2193"/>
      <c r="J586" s="2193"/>
      <c r="K586" s="2193"/>
      <c r="L586" s="2193"/>
      <c r="M586" s="2193"/>
      <c r="N586" s="2193"/>
      <c r="O586" s="2193"/>
      <c r="P586" s="2193"/>
      <c r="Q586" s="2193"/>
      <c r="R586" s="2193"/>
      <c r="S586" s="2193"/>
      <c r="T586" s="2193"/>
      <c r="U586" s="2193"/>
      <c r="V586" s="2193"/>
      <c r="W586" s="2193"/>
      <c r="X586" s="2193"/>
      <c r="Y586" s="2193"/>
      <c r="Z586" s="2193"/>
      <c r="AA586" s="2193"/>
      <c r="AB586" s="2193"/>
      <c r="AC586" s="2193"/>
      <c r="AD586" s="2193"/>
      <c r="AE586" s="2193"/>
      <c r="AF586" s="2193"/>
      <c r="AG586" s="2194">
        <v>0</v>
      </c>
      <c r="AH586" s="2194"/>
      <c r="AI586" s="2194"/>
      <c r="AJ586" s="2194"/>
      <c r="AK586" s="2194"/>
      <c r="AL586" s="2194"/>
      <c r="AM586" s="2194"/>
      <c r="AN586" s="2194"/>
      <c r="AO586" s="2194"/>
      <c r="AP586" s="2194"/>
      <c r="AQ586" s="2194"/>
      <c r="AR586" s="2194"/>
      <c r="AS586" s="2194"/>
      <c r="AT586" s="2194"/>
      <c r="AU586" s="2194"/>
      <c r="AV586" s="2194">
        <v>0</v>
      </c>
      <c r="AW586" s="2194"/>
      <c r="AX586" s="2194"/>
      <c r="AY586" s="2194"/>
      <c r="AZ586" s="2194"/>
      <c r="BA586" s="2194"/>
      <c r="BB586" s="2194"/>
      <c r="BC586" s="2194"/>
      <c r="BD586" s="2194"/>
      <c r="BE586" s="2194"/>
    </row>
    <row r="587" spans="1:57" ht="18" customHeight="1">
      <c r="A587" s="2193" t="s">
        <v>1351</v>
      </c>
      <c r="B587" s="2193"/>
      <c r="C587" s="2193"/>
      <c r="D587" s="2193"/>
      <c r="E587" s="2193"/>
      <c r="F587" s="2193"/>
      <c r="G587" s="2193"/>
      <c r="H587" s="2193"/>
      <c r="I587" s="2193"/>
      <c r="J587" s="2193"/>
      <c r="K587" s="2193"/>
      <c r="L587" s="2193"/>
      <c r="M587" s="2193"/>
      <c r="N587" s="2193"/>
      <c r="O587" s="2193"/>
      <c r="P587" s="2193"/>
      <c r="Q587" s="2193"/>
      <c r="R587" s="2193"/>
      <c r="S587" s="2193"/>
      <c r="T587" s="2193"/>
      <c r="U587" s="2193"/>
      <c r="V587" s="2193"/>
      <c r="W587" s="2193"/>
      <c r="X587" s="2193"/>
      <c r="Y587" s="2193"/>
      <c r="Z587" s="2193"/>
      <c r="AA587" s="2193"/>
      <c r="AB587" s="2193"/>
      <c r="AC587" s="2193"/>
      <c r="AD587" s="2193"/>
      <c r="AE587" s="2193"/>
      <c r="AF587" s="2193"/>
      <c r="AG587" s="2194">
        <v>0</v>
      </c>
      <c r="AH587" s="2194"/>
      <c r="AI587" s="2194"/>
      <c r="AJ587" s="2194"/>
      <c r="AK587" s="2194"/>
      <c r="AL587" s="2194"/>
      <c r="AM587" s="2194"/>
      <c r="AN587" s="2194"/>
      <c r="AO587" s="2194"/>
      <c r="AP587" s="2194"/>
      <c r="AQ587" s="2194"/>
      <c r="AR587" s="2194"/>
      <c r="AS587" s="2194"/>
      <c r="AT587" s="2194"/>
      <c r="AU587" s="2194"/>
      <c r="AV587" s="2194">
        <v>0</v>
      </c>
      <c r="AW587" s="2194"/>
      <c r="AX587" s="2194"/>
      <c r="AY587" s="2194"/>
      <c r="AZ587" s="2194"/>
      <c r="BA587" s="2194"/>
      <c r="BB587" s="2194"/>
      <c r="BC587" s="2194"/>
      <c r="BD587" s="2194"/>
      <c r="BE587" s="2194"/>
    </row>
    <row r="588" spans="1:57" ht="18" customHeight="1">
      <c r="A588" s="2193" t="s">
        <v>1352</v>
      </c>
      <c r="B588" s="2193"/>
      <c r="C588" s="2193"/>
      <c r="D588" s="2193"/>
      <c r="E588" s="2193"/>
      <c r="F588" s="2193"/>
      <c r="G588" s="2193"/>
      <c r="H588" s="2193"/>
      <c r="I588" s="2193"/>
      <c r="J588" s="2193"/>
      <c r="K588" s="2193"/>
      <c r="L588" s="2193"/>
      <c r="M588" s="2193"/>
      <c r="N588" s="2193"/>
      <c r="O588" s="2193"/>
      <c r="P588" s="2193"/>
      <c r="Q588" s="2193"/>
      <c r="R588" s="2193"/>
      <c r="S588" s="2193"/>
      <c r="T588" s="2193"/>
      <c r="U588" s="2193"/>
      <c r="V588" s="2193"/>
      <c r="W588" s="2193"/>
      <c r="X588" s="2193"/>
      <c r="Y588" s="2193"/>
      <c r="Z588" s="2193"/>
      <c r="AA588" s="2193"/>
      <c r="AB588" s="2193"/>
      <c r="AC588" s="2193"/>
      <c r="AD588" s="2193"/>
      <c r="AE588" s="2193"/>
      <c r="AF588" s="2193"/>
      <c r="AG588" s="2194">
        <v>0</v>
      </c>
      <c r="AH588" s="2194"/>
      <c r="AI588" s="2194"/>
      <c r="AJ588" s="2194"/>
      <c r="AK588" s="2194"/>
      <c r="AL588" s="2194"/>
      <c r="AM588" s="2194"/>
      <c r="AN588" s="2194"/>
      <c r="AO588" s="2194"/>
      <c r="AP588" s="2194"/>
      <c r="AQ588" s="2194"/>
      <c r="AR588" s="2194"/>
      <c r="AS588" s="2194"/>
      <c r="AT588" s="2194"/>
      <c r="AU588" s="2194"/>
      <c r="AV588" s="2194">
        <v>0</v>
      </c>
      <c r="AW588" s="2194"/>
      <c r="AX588" s="2194"/>
      <c r="AY588" s="2194"/>
      <c r="AZ588" s="2194"/>
      <c r="BA588" s="2194"/>
      <c r="BB588" s="2194"/>
      <c r="BC588" s="2194"/>
      <c r="BD588" s="2194"/>
      <c r="BE588" s="2194"/>
    </row>
    <row r="589" spans="1:57" ht="18" customHeight="1">
      <c r="A589" s="2193" t="s">
        <v>1353</v>
      </c>
      <c r="B589" s="2193"/>
      <c r="C589" s="2193"/>
      <c r="D589" s="2193"/>
      <c r="E589" s="2193"/>
      <c r="F589" s="2193"/>
      <c r="G589" s="2193"/>
      <c r="H589" s="2193"/>
      <c r="I589" s="2193"/>
      <c r="J589" s="2193"/>
      <c r="K589" s="2193"/>
      <c r="L589" s="2193"/>
      <c r="M589" s="2193"/>
      <c r="N589" s="2193"/>
      <c r="O589" s="2193"/>
      <c r="P589" s="2193"/>
      <c r="Q589" s="2193"/>
      <c r="R589" s="2193"/>
      <c r="S589" s="2193"/>
      <c r="T589" s="2193"/>
      <c r="U589" s="2193"/>
      <c r="V589" s="2193"/>
      <c r="W589" s="2193"/>
      <c r="X589" s="2193"/>
      <c r="Y589" s="2193"/>
      <c r="Z589" s="2193"/>
      <c r="AA589" s="2193"/>
      <c r="AB589" s="2193"/>
      <c r="AC589" s="2193"/>
      <c r="AD589" s="2193"/>
      <c r="AE589" s="2193"/>
      <c r="AF589" s="2193"/>
      <c r="AG589" s="2194">
        <v>0</v>
      </c>
      <c r="AH589" s="2194"/>
      <c r="AI589" s="2194"/>
      <c r="AJ589" s="2194"/>
      <c r="AK589" s="2194"/>
      <c r="AL589" s="2194"/>
      <c r="AM589" s="2194"/>
      <c r="AN589" s="2194"/>
      <c r="AO589" s="2194"/>
      <c r="AP589" s="2194"/>
      <c r="AQ589" s="2194"/>
      <c r="AR589" s="2194"/>
      <c r="AS589" s="2194"/>
      <c r="AT589" s="2194"/>
      <c r="AU589" s="2194"/>
      <c r="AV589" s="2194">
        <v>0</v>
      </c>
      <c r="AW589" s="2194"/>
      <c r="AX589" s="2194"/>
      <c r="AY589" s="2194"/>
      <c r="AZ589" s="2194"/>
      <c r="BA589" s="2194"/>
      <c r="BB589" s="2194"/>
      <c r="BC589" s="2194"/>
      <c r="BD589" s="2194"/>
      <c r="BE589" s="2194"/>
    </row>
    <row r="590" spans="1:57" ht="18" customHeight="1">
      <c r="A590" s="2193" t="s">
        <v>1354</v>
      </c>
      <c r="B590" s="2193"/>
      <c r="C590" s="2193"/>
      <c r="D590" s="2193"/>
      <c r="E590" s="2193"/>
      <c r="F590" s="2193"/>
      <c r="G590" s="2193"/>
      <c r="H590" s="2193"/>
      <c r="I590" s="2193"/>
      <c r="J590" s="2193"/>
      <c r="K590" s="2193"/>
      <c r="L590" s="2193"/>
      <c r="M590" s="2193"/>
      <c r="N590" s="2193"/>
      <c r="O590" s="2193"/>
      <c r="P590" s="2193"/>
      <c r="Q590" s="2193"/>
      <c r="R590" s="2193"/>
      <c r="S590" s="2193"/>
      <c r="T590" s="2193"/>
      <c r="U590" s="2193"/>
      <c r="V590" s="2193"/>
      <c r="W590" s="2193"/>
      <c r="X590" s="2193"/>
      <c r="Y590" s="2193"/>
      <c r="Z590" s="2193"/>
      <c r="AA590" s="2193"/>
      <c r="AB590" s="2193"/>
      <c r="AC590" s="2193"/>
      <c r="AD590" s="2193"/>
      <c r="AE590" s="2193"/>
      <c r="AF590" s="2193"/>
      <c r="AG590" s="2194">
        <v>0</v>
      </c>
      <c r="AH590" s="2194"/>
      <c r="AI590" s="2194"/>
      <c r="AJ590" s="2194"/>
      <c r="AK590" s="2194"/>
      <c r="AL590" s="2194"/>
      <c r="AM590" s="2194"/>
      <c r="AN590" s="2194"/>
      <c r="AO590" s="2194"/>
      <c r="AP590" s="2194"/>
      <c r="AQ590" s="2194"/>
      <c r="AR590" s="2194"/>
      <c r="AS590" s="2194"/>
      <c r="AT590" s="2194"/>
      <c r="AU590" s="2194"/>
      <c r="AV590" s="2194">
        <v>0</v>
      </c>
      <c r="AW590" s="2194"/>
      <c r="AX590" s="2194"/>
      <c r="AY590" s="2194"/>
      <c r="AZ590" s="2194"/>
      <c r="BA590" s="2194"/>
      <c r="BB590" s="2194"/>
      <c r="BC590" s="2194"/>
      <c r="BD590" s="2194"/>
      <c r="BE590" s="2194"/>
    </row>
    <row r="591" spans="1:57" ht="18" customHeight="1">
      <c r="A591" s="2195" t="s">
        <v>1355</v>
      </c>
      <c r="B591" s="2195"/>
      <c r="C591" s="2195"/>
      <c r="D591" s="2195"/>
      <c r="E591" s="2195"/>
      <c r="F591" s="2195"/>
      <c r="G591" s="2195"/>
      <c r="H591" s="2195"/>
      <c r="I591" s="2195"/>
      <c r="J591" s="2195"/>
      <c r="K591" s="2195"/>
      <c r="L591" s="2195"/>
      <c r="M591" s="2195"/>
      <c r="N591" s="2195"/>
      <c r="O591" s="2195"/>
      <c r="P591" s="2195"/>
      <c r="Q591" s="2195"/>
      <c r="R591" s="2195"/>
      <c r="S591" s="2195"/>
      <c r="T591" s="2195"/>
      <c r="U591" s="2195"/>
      <c r="V591" s="2195"/>
      <c r="W591" s="2195"/>
      <c r="X591" s="2195"/>
      <c r="Y591" s="2195"/>
      <c r="Z591" s="2195"/>
      <c r="AA591" s="2195"/>
      <c r="AB591" s="2195"/>
      <c r="AC591" s="2195"/>
      <c r="AD591" s="2195"/>
      <c r="AE591" s="2195"/>
      <c r="AF591" s="2195"/>
      <c r="AG591" s="2196">
        <v>0</v>
      </c>
      <c r="AH591" s="2196"/>
      <c r="AI591" s="2196"/>
      <c r="AJ591" s="2196"/>
      <c r="AK591" s="2196"/>
      <c r="AL591" s="2196"/>
      <c r="AM591" s="2196"/>
      <c r="AN591" s="2196"/>
      <c r="AO591" s="2196"/>
      <c r="AP591" s="2196"/>
      <c r="AQ591" s="2196"/>
      <c r="AR591" s="2196"/>
      <c r="AS591" s="2196"/>
      <c r="AT591" s="2196"/>
      <c r="AU591" s="2196"/>
      <c r="AV591" s="2196">
        <v>0</v>
      </c>
      <c r="AW591" s="2196"/>
      <c r="AX591" s="2196"/>
      <c r="AY591" s="2196"/>
      <c r="AZ591" s="2196"/>
      <c r="BA591" s="2196"/>
      <c r="BB591" s="2196"/>
      <c r="BC591" s="2196"/>
      <c r="BD591" s="2196"/>
      <c r="BE591" s="2196"/>
    </row>
    <row r="592" spans="1:57" ht="18" customHeight="1">
      <c r="A592" s="314"/>
      <c r="B592" s="314"/>
      <c r="C592" s="314"/>
      <c r="D592" s="314"/>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c r="AA592" s="314"/>
      <c r="AB592" s="314"/>
      <c r="AC592" s="314"/>
      <c r="AD592" s="314"/>
      <c r="AE592" s="314"/>
      <c r="AF592" s="314"/>
      <c r="AG592" s="314"/>
      <c r="AH592" s="314"/>
      <c r="AI592" s="314"/>
      <c r="AJ592" s="314"/>
      <c r="AK592" s="314"/>
      <c r="AL592" s="314"/>
      <c r="AM592" s="314"/>
      <c r="AN592" s="314"/>
      <c r="AO592" s="314"/>
      <c r="AP592" s="314"/>
      <c r="AQ592" s="314"/>
      <c r="AR592" s="314"/>
      <c r="AS592" s="314"/>
      <c r="AT592" s="314"/>
      <c r="AU592" s="314"/>
      <c r="AV592" s="314"/>
      <c r="AW592" s="314"/>
      <c r="AX592" s="314"/>
      <c r="AY592" s="314"/>
      <c r="AZ592" s="314"/>
      <c r="BA592" s="314"/>
      <c r="BB592" s="314"/>
      <c r="BC592" s="314"/>
      <c r="BD592" s="314"/>
      <c r="BE592" s="314"/>
    </row>
    <row r="593" spans="1:57" ht="18" customHeight="1">
      <c r="A593" s="2201" t="s">
        <v>1356</v>
      </c>
      <c r="B593" s="2201"/>
      <c r="C593" s="2201"/>
      <c r="D593" s="2201"/>
      <c r="E593" s="2201"/>
      <c r="F593" s="2201"/>
      <c r="G593" s="2201"/>
      <c r="H593" s="2201"/>
      <c r="I593" s="2201"/>
      <c r="J593" s="2201"/>
      <c r="K593" s="2201"/>
      <c r="L593" s="2201"/>
      <c r="M593" s="2201"/>
      <c r="N593" s="2201"/>
      <c r="O593" s="2201"/>
      <c r="P593" s="2201"/>
      <c r="Q593" s="2201"/>
      <c r="R593" s="2201"/>
      <c r="S593" s="2201"/>
      <c r="T593" s="2201"/>
      <c r="U593" s="2201"/>
      <c r="V593" s="2201"/>
      <c r="W593" s="2201"/>
      <c r="X593" s="2201"/>
      <c r="Y593" s="2201"/>
      <c r="Z593" s="2201"/>
      <c r="AA593" s="2201"/>
      <c r="AB593" s="2201"/>
      <c r="AC593" s="2201"/>
      <c r="AD593" s="2201"/>
      <c r="AE593" s="2201"/>
      <c r="AF593" s="2201"/>
      <c r="AG593" s="2201"/>
      <c r="AH593" s="2201"/>
      <c r="AI593" s="2201"/>
      <c r="AJ593" s="2201"/>
      <c r="AK593" s="2201"/>
      <c r="AL593" s="2201"/>
      <c r="AM593" s="2201"/>
      <c r="AN593" s="2201"/>
      <c r="AO593" s="2201"/>
      <c r="AP593" s="2201"/>
      <c r="AQ593" s="2201"/>
      <c r="AR593" s="2201"/>
      <c r="AS593" s="2201"/>
      <c r="AT593" s="2201"/>
      <c r="AU593" s="2201"/>
      <c r="AV593" s="2201"/>
      <c r="AW593" s="2201"/>
      <c r="AX593" s="2201"/>
      <c r="AY593" s="2201"/>
      <c r="AZ593" s="2201"/>
      <c r="BA593" s="2201"/>
      <c r="BB593" s="2201"/>
      <c r="BC593" s="2201"/>
      <c r="BD593" s="2201"/>
      <c r="BE593" s="2201"/>
    </row>
    <row r="594" spans="1:57" ht="18" customHeight="1">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313"/>
      <c r="AE594" s="313"/>
      <c r="AF594" s="313"/>
      <c r="AG594" s="313"/>
      <c r="AH594" s="313"/>
      <c r="AI594" s="313"/>
      <c r="AJ594" s="313"/>
      <c r="AK594" s="313"/>
      <c r="AL594" s="313"/>
      <c r="AM594" s="313"/>
      <c r="AN594" s="313"/>
      <c r="AO594" s="313"/>
      <c r="AP594" s="313"/>
      <c r="AQ594" s="313"/>
      <c r="AR594" s="313"/>
      <c r="AS594" s="313"/>
      <c r="AT594" s="313"/>
      <c r="AU594" s="313"/>
      <c r="AV594" s="313"/>
      <c r="AW594" s="313"/>
      <c r="AX594" s="313"/>
      <c r="AY594" s="313"/>
      <c r="AZ594" s="313"/>
      <c r="BA594" s="313"/>
      <c r="BB594" s="313"/>
      <c r="BC594" s="313"/>
      <c r="BD594" s="313"/>
      <c r="BE594" s="313"/>
    </row>
    <row r="595" spans="1:57" ht="18" customHeight="1">
      <c r="A595" s="2197" t="s">
        <v>384</v>
      </c>
      <c r="B595" s="2197"/>
      <c r="C595" s="2197"/>
      <c r="D595" s="2197"/>
      <c r="E595" s="2197"/>
      <c r="F595" s="2197"/>
      <c r="G595" s="2197"/>
      <c r="H595" s="2197"/>
      <c r="I595" s="2197"/>
      <c r="J595" s="2197"/>
      <c r="K595" s="2197"/>
      <c r="L595" s="2197"/>
      <c r="M595" s="2197"/>
      <c r="N595" s="2197"/>
      <c r="O595" s="2197"/>
      <c r="P595" s="2197"/>
      <c r="Q595" s="2197"/>
      <c r="R595" s="2197"/>
      <c r="S595" s="2197"/>
      <c r="T595" s="2197"/>
      <c r="U595" s="2197"/>
      <c r="V595" s="2197"/>
      <c r="W595" s="2197"/>
      <c r="X595" s="2197"/>
      <c r="Y595" s="2197"/>
      <c r="Z595" s="2197"/>
      <c r="AA595" s="2197"/>
      <c r="AB595" s="2197"/>
      <c r="AC595" s="2197"/>
      <c r="AD595" s="2197"/>
      <c r="AE595" s="2197"/>
      <c r="AF595" s="2197"/>
      <c r="AG595" s="2197" t="s">
        <v>507</v>
      </c>
      <c r="AH595" s="2197"/>
      <c r="AI595" s="2197"/>
      <c r="AJ595" s="2197"/>
      <c r="AK595" s="2197"/>
      <c r="AL595" s="2197"/>
      <c r="AM595" s="2197"/>
      <c r="AN595" s="2197"/>
      <c r="AO595" s="2197"/>
      <c r="AP595" s="2197"/>
      <c r="AQ595" s="2197"/>
      <c r="AR595" s="2197"/>
      <c r="AS595" s="2197"/>
      <c r="AT595" s="2197"/>
      <c r="AU595" s="2197"/>
      <c r="AV595" s="2197" t="s">
        <v>508</v>
      </c>
      <c r="AW595" s="2197"/>
      <c r="AX595" s="2197"/>
      <c r="AY595" s="2197"/>
      <c r="AZ595" s="2197"/>
      <c r="BA595" s="2197"/>
      <c r="BB595" s="2197"/>
      <c r="BC595" s="2197"/>
      <c r="BD595" s="2197"/>
      <c r="BE595" s="2197"/>
    </row>
    <row r="596" spans="1:57" ht="18" customHeight="1">
      <c r="A596" s="2193" t="s">
        <v>1357</v>
      </c>
      <c r="B596" s="2193"/>
      <c r="C596" s="2193"/>
      <c r="D596" s="2193"/>
      <c r="E596" s="2193"/>
      <c r="F596" s="2193"/>
      <c r="G596" s="2193"/>
      <c r="H596" s="2193"/>
      <c r="I596" s="2193"/>
      <c r="J596" s="2193"/>
      <c r="K596" s="2193"/>
      <c r="L596" s="2193"/>
      <c r="M596" s="2193"/>
      <c r="N596" s="2193"/>
      <c r="O596" s="2193"/>
      <c r="P596" s="2193"/>
      <c r="Q596" s="2193"/>
      <c r="R596" s="2193"/>
      <c r="S596" s="2193"/>
      <c r="T596" s="2193"/>
      <c r="U596" s="2193"/>
      <c r="V596" s="2193"/>
      <c r="W596" s="2193"/>
      <c r="X596" s="2193"/>
      <c r="Y596" s="2193"/>
      <c r="Z596" s="2193"/>
      <c r="AA596" s="2193"/>
      <c r="AB596" s="2193"/>
      <c r="AC596" s="2193"/>
      <c r="AD596" s="2193"/>
      <c r="AE596" s="2193"/>
      <c r="AF596" s="2193"/>
      <c r="AG596" s="2194">
        <v>0</v>
      </c>
      <c r="AH596" s="2194"/>
      <c r="AI596" s="2194"/>
      <c r="AJ596" s="2194"/>
      <c r="AK596" s="2194"/>
      <c r="AL596" s="2194"/>
      <c r="AM596" s="2194"/>
      <c r="AN596" s="2194"/>
      <c r="AO596" s="2194"/>
      <c r="AP596" s="2194"/>
      <c r="AQ596" s="2194"/>
      <c r="AR596" s="2194"/>
      <c r="AS596" s="2194"/>
      <c r="AT596" s="2194"/>
      <c r="AU596" s="2194"/>
      <c r="AV596" s="2194">
        <v>0</v>
      </c>
      <c r="AW596" s="2194"/>
      <c r="AX596" s="2194"/>
      <c r="AY596" s="2194"/>
      <c r="AZ596" s="2194"/>
      <c r="BA596" s="2194"/>
      <c r="BB596" s="2194"/>
      <c r="BC596" s="2194"/>
      <c r="BD596" s="2194"/>
      <c r="BE596" s="2194"/>
    </row>
    <row r="597" spans="1:57" ht="18" customHeight="1">
      <c r="A597" s="2193" t="s">
        <v>1358</v>
      </c>
      <c r="B597" s="2193"/>
      <c r="C597" s="2193"/>
      <c r="D597" s="2193"/>
      <c r="E597" s="2193"/>
      <c r="F597" s="2193"/>
      <c r="G597" s="2193"/>
      <c r="H597" s="2193"/>
      <c r="I597" s="2193"/>
      <c r="J597" s="2193"/>
      <c r="K597" s="2193"/>
      <c r="L597" s="2193"/>
      <c r="M597" s="2193"/>
      <c r="N597" s="2193"/>
      <c r="O597" s="2193"/>
      <c r="P597" s="2193"/>
      <c r="Q597" s="2193"/>
      <c r="R597" s="2193"/>
      <c r="S597" s="2193"/>
      <c r="T597" s="2193"/>
      <c r="U597" s="2193"/>
      <c r="V597" s="2193"/>
      <c r="W597" s="2193"/>
      <c r="X597" s="2193"/>
      <c r="Y597" s="2193"/>
      <c r="Z597" s="2193"/>
      <c r="AA597" s="2193"/>
      <c r="AB597" s="2193"/>
      <c r="AC597" s="2193"/>
      <c r="AD597" s="2193"/>
      <c r="AE597" s="2193"/>
      <c r="AF597" s="2193"/>
      <c r="AG597" s="2194">
        <v>0</v>
      </c>
      <c r="AH597" s="2194"/>
      <c r="AI597" s="2194"/>
      <c r="AJ597" s="2194"/>
      <c r="AK597" s="2194"/>
      <c r="AL597" s="2194"/>
      <c r="AM597" s="2194"/>
      <c r="AN597" s="2194"/>
      <c r="AO597" s="2194"/>
      <c r="AP597" s="2194"/>
      <c r="AQ597" s="2194"/>
      <c r="AR597" s="2194"/>
      <c r="AS597" s="2194"/>
      <c r="AT597" s="2194"/>
      <c r="AU597" s="2194"/>
      <c r="AV597" s="2194">
        <v>0</v>
      </c>
      <c r="AW597" s="2194"/>
      <c r="AX597" s="2194"/>
      <c r="AY597" s="2194"/>
      <c r="AZ597" s="2194"/>
      <c r="BA597" s="2194"/>
      <c r="BB597" s="2194"/>
      <c r="BC597" s="2194"/>
      <c r="BD597" s="2194"/>
      <c r="BE597" s="2194"/>
    </row>
    <row r="598" spans="1:57" ht="18" customHeight="1">
      <c r="A598" s="2193" t="s">
        <v>1359</v>
      </c>
      <c r="B598" s="2193"/>
      <c r="C598" s="2193"/>
      <c r="D598" s="2193"/>
      <c r="E598" s="2193"/>
      <c r="F598" s="2193"/>
      <c r="G598" s="2193"/>
      <c r="H598" s="2193"/>
      <c r="I598" s="2193"/>
      <c r="J598" s="2193"/>
      <c r="K598" s="2193"/>
      <c r="L598" s="2193"/>
      <c r="M598" s="2193"/>
      <c r="N598" s="2193"/>
      <c r="O598" s="2193"/>
      <c r="P598" s="2193"/>
      <c r="Q598" s="2193"/>
      <c r="R598" s="2193"/>
      <c r="S598" s="2193"/>
      <c r="T598" s="2193"/>
      <c r="U598" s="2193"/>
      <c r="V598" s="2193"/>
      <c r="W598" s="2193"/>
      <c r="X598" s="2193"/>
      <c r="Y598" s="2193"/>
      <c r="Z598" s="2193"/>
      <c r="AA598" s="2193"/>
      <c r="AB598" s="2193"/>
      <c r="AC598" s="2193"/>
      <c r="AD598" s="2193"/>
      <c r="AE598" s="2193"/>
      <c r="AF598" s="2193"/>
      <c r="AG598" s="2194">
        <v>0</v>
      </c>
      <c r="AH598" s="2194"/>
      <c r="AI598" s="2194"/>
      <c r="AJ598" s="2194"/>
      <c r="AK598" s="2194"/>
      <c r="AL598" s="2194"/>
      <c r="AM598" s="2194"/>
      <c r="AN598" s="2194"/>
      <c r="AO598" s="2194"/>
      <c r="AP598" s="2194"/>
      <c r="AQ598" s="2194"/>
      <c r="AR598" s="2194"/>
      <c r="AS598" s="2194"/>
      <c r="AT598" s="2194"/>
      <c r="AU598" s="2194"/>
      <c r="AV598" s="2194">
        <v>0</v>
      </c>
      <c r="AW598" s="2194"/>
      <c r="AX598" s="2194"/>
      <c r="AY598" s="2194"/>
      <c r="AZ598" s="2194"/>
      <c r="BA598" s="2194"/>
      <c r="BB598" s="2194"/>
      <c r="BC598" s="2194"/>
      <c r="BD598" s="2194"/>
      <c r="BE598" s="2194"/>
    </row>
    <row r="599" spans="1:57" ht="18" customHeight="1">
      <c r="A599" s="2193" t="s">
        <v>1360</v>
      </c>
      <c r="B599" s="2193"/>
      <c r="C599" s="2193"/>
      <c r="D599" s="2193"/>
      <c r="E599" s="2193"/>
      <c r="F599" s="2193"/>
      <c r="G599" s="2193"/>
      <c r="H599" s="2193"/>
      <c r="I599" s="2193"/>
      <c r="J599" s="2193"/>
      <c r="K599" s="2193"/>
      <c r="L599" s="2193"/>
      <c r="M599" s="2193"/>
      <c r="N599" s="2193"/>
      <c r="O599" s="2193"/>
      <c r="P599" s="2193"/>
      <c r="Q599" s="2193"/>
      <c r="R599" s="2193"/>
      <c r="S599" s="2193"/>
      <c r="T599" s="2193"/>
      <c r="U599" s="2193"/>
      <c r="V599" s="2193"/>
      <c r="W599" s="2193"/>
      <c r="X599" s="2193"/>
      <c r="Y599" s="2193"/>
      <c r="Z599" s="2193"/>
      <c r="AA599" s="2193"/>
      <c r="AB599" s="2193"/>
      <c r="AC599" s="2193"/>
      <c r="AD599" s="2193"/>
      <c r="AE599" s="2193"/>
      <c r="AF599" s="2193"/>
      <c r="AG599" s="2194">
        <v>0</v>
      </c>
      <c r="AH599" s="2194"/>
      <c r="AI599" s="2194"/>
      <c r="AJ599" s="2194"/>
      <c r="AK599" s="2194"/>
      <c r="AL599" s="2194"/>
      <c r="AM599" s="2194"/>
      <c r="AN599" s="2194"/>
      <c r="AO599" s="2194"/>
      <c r="AP599" s="2194"/>
      <c r="AQ599" s="2194"/>
      <c r="AR599" s="2194"/>
      <c r="AS599" s="2194"/>
      <c r="AT599" s="2194"/>
      <c r="AU599" s="2194"/>
      <c r="AV599" s="2194">
        <v>0</v>
      </c>
      <c r="AW599" s="2194"/>
      <c r="AX599" s="2194"/>
      <c r="AY599" s="2194"/>
      <c r="AZ599" s="2194"/>
      <c r="BA599" s="2194"/>
      <c r="BB599" s="2194"/>
      <c r="BC599" s="2194"/>
      <c r="BD599" s="2194"/>
      <c r="BE599" s="2194"/>
    </row>
    <row r="600" spans="1:57" ht="18" customHeight="1">
      <c r="A600" s="2193" t="s">
        <v>1361</v>
      </c>
      <c r="B600" s="2193"/>
      <c r="C600" s="2193"/>
      <c r="D600" s="2193"/>
      <c r="E600" s="2193"/>
      <c r="F600" s="2193"/>
      <c r="G600" s="2193"/>
      <c r="H600" s="2193"/>
      <c r="I600" s="2193"/>
      <c r="J600" s="2193"/>
      <c r="K600" s="2193"/>
      <c r="L600" s="2193"/>
      <c r="M600" s="2193"/>
      <c r="N600" s="2193"/>
      <c r="O600" s="2193"/>
      <c r="P600" s="2193"/>
      <c r="Q600" s="2193"/>
      <c r="R600" s="2193"/>
      <c r="S600" s="2193"/>
      <c r="T600" s="2193"/>
      <c r="U600" s="2193"/>
      <c r="V600" s="2193"/>
      <c r="W600" s="2193"/>
      <c r="X600" s="2193"/>
      <c r="Y600" s="2193"/>
      <c r="Z600" s="2193"/>
      <c r="AA600" s="2193"/>
      <c r="AB600" s="2193"/>
      <c r="AC600" s="2193"/>
      <c r="AD600" s="2193"/>
      <c r="AE600" s="2193"/>
      <c r="AF600" s="2193"/>
      <c r="AG600" s="2194">
        <v>0</v>
      </c>
      <c r="AH600" s="2194"/>
      <c r="AI600" s="2194"/>
      <c r="AJ600" s="2194"/>
      <c r="AK600" s="2194"/>
      <c r="AL600" s="2194"/>
      <c r="AM600" s="2194"/>
      <c r="AN600" s="2194"/>
      <c r="AO600" s="2194"/>
      <c r="AP600" s="2194"/>
      <c r="AQ600" s="2194"/>
      <c r="AR600" s="2194"/>
      <c r="AS600" s="2194"/>
      <c r="AT600" s="2194"/>
      <c r="AU600" s="2194"/>
      <c r="AV600" s="2194">
        <v>0</v>
      </c>
      <c r="AW600" s="2194"/>
      <c r="AX600" s="2194"/>
      <c r="AY600" s="2194"/>
      <c r="AZ600" s="2194"/>
      <c r="BA600" s="2194"/>
      <c r="BB600" s="2194"/>
      <c r="BC600" s="2194"/>
      <c r="BD600" s="2194"/>
      <c r="BE600" s="2194"/>
    </row>
    <row r="601" spans="1:57" ht="18" customHeight="1">
      <c r="A601" s="2193" t="s">
        <v>1359</v>
      </c>
      <c r="B601" s="2193"/>
      <c r="C601" s="2193"/>
      <c r="D601" s="2193"/>
      <c r="E601" s="2193"/>
      <c r="F601" s="2193"/>
      <c r="G601" s="2193"/>
      <c r="H601" s="2193"/>
      <c r="I601" s="2193"/>
      <c r="J601" s="2193"/>
      <c r="K601" s="2193"/>
      <c r="L601" s="2193"/>
      <c r="M601" s="2193"/>
      <c r="N601" s="2193"/>
      <c r="O601" s="2193"/>
      <c r="P601" s="2193"/>
      <c r="Q601" s="2193"/>
      <c r="R601" s="2193"/>
      <c r="S601" s="2193"/>
      <c r="T601" s="2193"/>
      <c r="U601" s="2193"/>
      <c r="V601" s="2193"/>
      <c r="W601" s="2193"/>
      <c r="X601" s="2193"/>
      <c r="Y601" s="2193"/>
      <c r="Z601" s="2193"/>
      <c r="AA601" s="2193"/>
      <c r="AB601" s="2193"/>
      <c r="AC601" s="2193"/>
      <c r="AD601" s="2193"/>
      <c r="AE601" s="2193"/>
      <c r="AF601" s="2193"/>
      <c r="AG601" s="2194">
        <v>0</v>
      </c>
      <c r="AH601" s="2194"/>
      <c r="AI601" s="2194"/>
      <c r="AJ601" s="2194"/>
      <c r="AK601" s="2194"/>
      <c r="AL601" s="2194"/>
      <c r="AM601" s="2194"/>
      <c r="AN601" s="2194"/>
      <c r="AO601" s="2194"/>
      <c r="AP601" s="2194"/>
      <c r="AQ601" s="2194"/>
      <c r="AR601" s="2194"/>
      <c r="AS601" s="2194"/>
      <c r="AT601" s="2194"/>
      <c r="AU601" s="2194"/>
      <c r="AV601" s="2194">
        <v>0</v>
      </c>
      <c r="AW601" s="2194"/>
      <c r="AX601" s="2194"/>
      <c r="AY601" s="2194"/>
      <c r="AZ601" s="2194"/>
      <c r="BA601" s="2194"/>
      <c r="BB601" s="2194"/>
      <c r="BC601" s="2194"/>
      <c r="BD601" s="2194"/>
      <c r="BE601" s="2194"/>
    </row>
    <row r="602" spans="1:57" ht="18" customHeight="1">
      <c r="A602" s="2193" t="s">
        <v>1360</v>
      </c>
      <c r="B602" s="2193"/>
      <c r="C602" s="2193"/>
      <c r="D602" s="2193"/>
      <c r="E602" s="2193"/>
      <c r="F602" s="2193"/>
      <c r="G602" s="2193"/>
      <c r="H602" s="2193"/>
      <c r="I602" s="2193"/>
      <c r="J602" s="2193"/>
      <c r="K602" s="2193"/>
      <c r="L602" s="2193"/>
      <c r="M602" s="2193"/>
      <c r="N602" s="2193"/>
      <c r="O602" s="2193"/>
      <c r="P602" s="2193"/>
      <c r="Q602" s="2193"/>
      <c r="R602" s="2193"/>
      <c r="S602" s="2193"/>
      <c r="T602" s="2193"/>
      <c r="U602" s="2193"/>
      <c r="V602" s="2193"/>
      <c r="W602" s="2193"/>
      <c r="X602" s="2193"/>
      <c r="Y602" s="2193"/>
      <c r="Z602" s="2193"/>
      <c r="AA602" s="2193"/>
      <c r="AB602" s="2193"/>
      <c r="AC602" s="2193"/>
      <c r="AD602" s="2193"/>
      <c r="AE602" s="2193"/>
      <c r="AF602" s="2193"/>
      <c r="AG602" s="2194">
        <v>0</v>
      </c>
      <c r="AH602" s="2194"/>
      <c r="AI602" s="2194"/>
      <c r="AJ602" s="2194"/>
      <c r="AK602" s="2194"/>
      <c r="AL602" s="2194"/>
      <c r="AM602" s="2194"/>
      <c r="AN602" s="2194"/>
      <c r="AO602" s="2194"/>
      <c r="AP602" s="2194"/>
      <c r="AQ602" s="2194"/>
      <c r="AR602" s="2194"/>
      <c r="AS602" s="2194"/>
      <c r="AT602" s="2194"/>
      <c r="AU602" s="2194"/>
      <c r="AV602" s="2194">
        <v>0</v>
      </c>
      <c r="AW602" s="2194"/>
      <c r="AX602" s="2194"/>
      <c r="AY602" s="2194"/>
      <c r="AZ602" s="2194"/>
      <c r="BA602" s="2194"/>
      <c r="BB602" s="2194"/>
      <c r="BC602" s="2194"/>
      <c r="BD602" s="2194"/>
      <c r="BE602" s="2194"/>
    </row>
    <row r="603" spans="1:57" ht="18" customHeight="1">
      <c r="A603" s="2193" t="s">
        <v>1362</v>
      </c>
      <c r="B603" s="2193"/>
      <c r="C603" s="2193"/>
      <c r="D603" s="2193"/>
      <c r="E603" s="2193"/>
      <c r="F603" s="2193"/>
      <c r="G603" s="2193"/>
      <c r="H603" s="2193"/>
      <c r="I603" s="2193"/>
      <c r="J603" s="2193"/>
      <c r="K603" s="2193"/>
      <c r="L603" s="2193"/>
      <c r="M603" s="2193"/>
      <c r="N603" s="2193"/>
      <c r="O603" s="2193"/>
      <c r="P603" s="2193"/>
      <c r="Q603" s="2193"/>
      <c r="R603" s="2193"/>
      <c r="S603" s="2193"/>
      <c r="T603" s="2193"/>
      <c r="U603" s="2193"/>
      <c r="V603" s="2193"/>
      <c r="W603" s="2193"/>
      <c r="X603" s="2193"/>
      <c r="Y603" s="2193"/>
      <c r="Z603" s="2193"/>
      <c r="AA603" s="2193"/>
      <c r="AB603" s="2193"/>
      <c r="AC603" s="2193"/>
      <c r="AD603" s="2193"/>
      <c r="AE603" s="2193"/>
      <c r="AF603" s="2193"/>
      <c r="AG603" s="2194">
        <v>0</v>
      </c>
      <c r="AH603" s="2194"/>
      <c r="AI603" s="2194"/>
      <c r="AJ603" s="2194"/>
      <c r="AK603" s="2194"/>
      <c r="AL603" s="2194"/>
      <c r="AM603" s="2194"/>
      <c r="AN603" s="2194"/>
      <c r="AO603" s="2194"/>
      <c r="AP603" s="2194"/>
      <c r="AQ603" s="2194"/>
      <c r="AR603" s="2194"/>
      <c r="AS603" s="2194"/>
      <c r="AT603" s="2194"/>
      <c r="AU603" s="2194"/>
      <c r="AV603" s="2194">
        <v>0</v>
      </c>
      <c r="AW603" s="2194"/>
      <c r="AX603" s="2194"/>
      <c r="AY603" s="2194"/>
      <c r="AZ603" s="2194"/>
      <c r="BA603" s="2194"/>
      <c r="BB603" s="2194"/>
      <c r="BC603" s="2194"/>
      <c r="BD603" s="2194"/>
      <c r="BE603" s="2194"/>
    </row>
    <row r="604" spans="1:57" ht="18" customHeight="1">
      <c r="A604" s="2193" t="s">
        <v>1359</v>
      </c>
      <c r="B604" s="2193"/>
      <c r="C604" s="2193"/>
      <c r="D604" s="2193"/>
      <c r="E604" s="2193"/>
      <c r="F604" s="2193"/>
      <c r="G604" s="2193"/>
      <c r="H604" s="2193"/>
      <c r="I604" s="2193"/>
      <c r="J604" s="2193"/>
      <c r="K604" s="2193"/>
      <c r="L604" s="2193"/>
      <c r="M604" s="2193"/>
      <c r="N604" s="2193"/>
      <c r="O604" s="2193"/>
      <c r="P604" s="2193"/>
      <c r="Q604" s="2193"/>
      <c r="R604" s="2193"/>
      <c r="S604" s="2193"/>
      <c r="T604" s="2193"/>
      <c r="U604" s="2193"/>
      <c r="V604" s="2193"/>
      <c r="W604" s="2193"/>
      <c r="X604" s="2193"/>
      <c r="Y604" s="2193"/>
      <c r="Z604" s="2193"/>
      <c r="AA604" s="2193"/>
      <c r="AB604" s="2193"/>
      <c r="AC604" s="2193"/>
      <c r="AD604" s="2193"/>
      <c r="AE604" s="2193"/>
      <c r="AF604" s="2193"/>
      <c r="AG604" s="2194">
        <v>0</v>
      </c>
      <c r="AH604" s="2194"/>
      <c r="AI604" s="2194"/>
      <c r="AJ604" s="2194"/>
      <c r="AK604" s="2194"/>
      <c r="AL604" s="2194"/>
      <c r="AM604" s="2194"/>
      <c r="AN604" s="2194"/>
      <c r="AO604" s="2194"/>
      <c r="AP604" s="2194"/>
      <c r="AQ604" s="2194"/>
      <c r="AR604" s="2194"/>
      <c r="AS604" s="2194"/>
      <c r="AT604" s="2194"/>
      <c r="AU604" s="2194"/>
      <c r="AV604" s="2194">
        <v>0</v>
      </c>
      <c r="AW604" s="2194"/>
      <c r="AX604" s="2194"/>
      <c r="AY604" s="2194"/>
      <c r="AZ604" s="2194"/>
      <c r="BA604" s="2194"/>
      <c r="BB604" s="2194"/>
      <c r="BC604" s="2194"/>
      <c r="BD604" s="2194"/>
      <c r="BE604" s="2194"/>
    </row>
    <row r="605" spans="1:57" ht="18" customHeight="1">
      <c r="A605" s="2195" t="s">
        <v>1360</v>
      </c>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6">
        <v>0</v>
      </c>
      <c r="AH605" s="2196"/>
      <c r="AI605" s="2196"/>
      <c r="AJ605" s="2196"/>
      <c r="AK605" s="2196"/>
      <c r="AL605" s="2196"/>
      <c r="AM605" s="2196"/>
      <c r="AN605" s="2196"/>
      <c r="AO605" s="2196"/>
      <c r="AP605" s="2196"/>
      <c r="AQ605" s="2196"/>
      <c r="AR605" s="2196"/>
      <c r="AS605" s="2196"/>
      <c r="AT605" s="2196"/>
      <c r="AU605" s="2196"/>
      <c r="AV605" s="2196">
        <v>0</v>
      </c>
      <c r="AW605" s="2196"/>
      <c r="AX605" s="2196"/>
      <c r="AY605" s="2196"/>
      <c r="AZ605" s="2196"/>
      <c r="BA605" s="2196"/>
      <c r="BB605" s="2196"/>
      <c r="BC605" s="2196"/>
      <c r="BD605" s="2196"/>
      <c r="BE605" s="2196"/>
    </row>
    <row r="606" spans="1:57" ht="18" customHeight="1">
      <c r="A606" s="314"/>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314"/>
      <c r="AE606" s="314"/>
      <c r="AF606" s="314"/>
      <c r="AG606" s="314"/>
      <c r="AH606" s="314"/>
      <c r="AI606" s="314"/>
      <c r="AJ606" s="314"/>
      <c r="AK606" s="314"/>
      <c r="AL606" s="314"/>
      <c r="AM606" s="314"/>
      <c r="AN606" s="314"/>
      <c r="AO606" s="314"/>
      <c r="AP606" s="314"/>
      <c r="AQ606" s="314"/>
      <c r="AR606" s="314"/>
      <c r="AS606" s="314"/>
      <c r="AT606" s="314"/>
      <c r="AU606" s="314"/>
      <c r="AV606" s="314"/>
      <c r="AW606" s="314"/>
      <c r="AX606" s="314"/>
      <c r="AY606" s="314"/>
      <c r="AZ606" s="314"/>
      <c r="BA606" s="314"/>
      <c r="BB606" s="314"/>
      <c r="BC606" s="314"/>
      <c r="BD606" s="314"/>
      <c r="BE606" s="314"/>
    </row>
    <row r="607" spans="1:57" ht="18" customHeight="1">
      <c r="A607" s="2186" t="s">
        <v>1363</v>
      </c>
      <c r="B607" s="2186"/>
      <c r="C607" s="2186"/>
      <c r="D607" s="2186"/>
      <c r="E607" s="2186"/>
      <c r="F607" s="2186"/>
      <c r="G607" s="2186"/>
      <c r="H607" s="2186"/>
      <c r="I607" s="2186"/>
      <c r="J607" s="2186"/>
      <c r="K607" s="2186"/>
      <c r="L607" s="2186"/>
      <c r="M607" s="2186"/>
      <c r="N607" s="2186"/>
      <c r="O607" s="2186"/>
      <c r="P607" s="2186"/>
      <c r="Q607" s="2186"/>
      <c r="R607" s="2186"/>
      <c r="S607" s="2186"/>
      <c r="T607" s="2186"/>
      <c r="U607" s="2186"/>
      <c r="V607" s="2186"/>
      <c r="W607" s="2186"/>
      <c r="X607" s="2186"/>
      <c r="Y607" s="2186"/>
      <c r="Z607" s="2186"/>
      <c r="AA607" s="2186"/>
      <c r="AB607" s="2186"/>
      <c r="AC607" s="2186"/>
      <c r="AD607" s="2186"/>
      <c r="AE607" s="2186"/>
      <c r="AF607" s="2186"/>
      <c r="AG607" s="2186"/>
      <c r="AH607" s="2186"/>
      <c r="AI607" s="2186"/>
      <c r="AJ607" s="2186"/>
      <c r="AK607" s="2186"/>
      <c r="AL607" s="2186"/>
      <c r="AM607" s="2186"/>
      <c r="AN607" s="2186"/>
      <c r="AO607" s="2186"/>
      <c r="AP607" s="2186"/>
      <c r="AQ607" s="2186"/>
      <c r="AR607" s="2186"/>
      <c r="AS607" s="2186"/>
      <c r="AT607" s="2186"/>
      <c r="AU607" s="2186"/>
      <c r="AV607" s="2186"/>
      <c r="AW607" s="2186"/>
      <c r="AX607" s="2186"/>
      <c r="AY607" s="2186"/>
      <c r="AZ607" s="2186"/>
      <c r="BA607" s="2186"/>
      <c r="BB607" s="2186"/>
      <c r="BC607" s="2186"/>
      <c r="BD607" s="2186"/>
      <c r="BE607" s="2186"/>
    </row>
    <row r="609" spans="1:57" ht="18" customHeight="1">
      <c r="A609" s="2189" t="s">
        <v>1364</v>
      </c>
      <c r="B609" s="2189"/>
      <c r="C609" s="2189"/>
      <c r="D609" s="2189"/>
      <c r="E609" s="2189"/>
      <c r="F609" s="2189"/>
      <c r="G609" s="2189"/>
      <c r="H609" s="2189"/>
      <c r="I609" s="2189"/>
      <c r="J609" s="2189"/>
      <c r="K609" s="2189"/>
      <c r="L609" s="2189"/>
      <c r="M609" s="2189"/>
      <c r="N609" s="2189"/>
      <c r="O609" s="2189"/>
      <c r="P609" s="2189"/>
      <c r="Q609" s="2189"/>
      <c r="R609" s="2189"/>
      <c r="S609" s="2189"/>
      <c r="T609" s="2189"/>
      <c r="U609" s="2189"/>
      <c r="V609" s="2189"/>
      <c r="W609" s="2189"/>
      <c r="X609" s="2189"/>
      <c r="Y609" s="2189"/>
      <c r="Z609" s="2189"/>
      <c r="AA609" s="2189"/>
      <c r="AB609" s="2189"/>
      <c r="AC609" s="2189"/>
      <c r="AD609" s="2189"/>
      <c r="AE609" s="2189"/>
      <c r="AF609" s="2189"/>
      <c r="AG609" s="2189"/>
      <c r="AH609" s="2189"/>
      <c r="AI609" s="2189"/>
      <c r="AJ609" s="2189"/>
      <c r="AK609" s="2189"/>
      <c r="AL609" s="2189"/>
      <c r="AM609" s="2189"/>
      <c r="AN609" s="2189"/>
      <c r="AO609" s="2189"/>
      <c r="AP609" s="2189"/>
      <c r="AQ609" s="2189"/>
      <c r="AR609" s="2189"/>
      <c r="AS609" s="2189"/>
      <c r="AT609" s="2189"/>
      <c r="AU609" s="2189"/>
      <c r="AV609" s="2189"/>
      <c r="AW609" s="2189"/>
      <c r="AX609" s="2189"/>
      <c r="AY609" s="2189"/>
      <c r="AZ609" s="2189"/>
      <c r="BA609" s="2189"/>
      <c r="BB609" s="2189"/>
      <c r="BC609" s="2189"/>
      <c r="BD609" s="2189"/>
      <c r="BE609" s="2189"/>
    </row>
    <row r="610" spans="1:57" ht="18" customHeight="1">
      <c r="A610" s="2186" t="s">
        <v>1365</v>
      </c>
      <c r="B610" s="2186"/>
      <c r="C610" s="2186"/>
      <c r="D610" s="2186"/>
      <c r="E610" s="2186"/>
      <c r="F610" s="2186"/>
      <c r="G610" s="2186"/>
      <c r="H610" s="2186"/>
      <c r="I610" s="2186"/>
      <c r="J610" s="2186"/>
      <c r="K610" s="2186"/>
      <c r="L610" s="2186"/>
      <c r="M610" s="2186"/>
      <c r="N610" s="2186"/>
      <c r="O610" s="2186"/>
      <c r="P610" s="2186"/>
      <c r="Q610" s="2186"/>
      <c r="R610" s="2186"/>
      <c r="S610" s="2186"/>
      <c r="T610" s="2186"/>
      <c r="U610" s="2186"/>
      <c r="V610" s="2186"/>
      <c r="W610" s="2186"/>
      <c r="X610" s="2186"/>
      <c r="Y610" s="2186"/>
      <c r="Z610" s="2186"/>
      <c r="AA610" s="2186"/>
      <c r="AB610" s="2186"/>
      <c r="AC610" s="2186"/>
      <c r="AD610" s="2186"/>
      <c r="AE610" s="2186"/>
      <c r="AF610" s="2186"/>
      <c r="AG610" s="2186"/>
      <c r="AH610" s="2186"/>
      <c r="AI610" s="2186"/>
      <c r="AJ610" s="2186"/>
      <c r="AK610" s="2186"/>
      <c r="AL610" s="2186"/>
      <c r="AM610" s="2186"/>
      <c r="AN610" s="2186"/>
      <c r="AO610" s="2186"/>
      <c r="AP610" s="2186"/>
      <c r="AQ610" s="2186"/>
      <c r="AR610" s="2186"/>
      <c r="AS610" s="2186"/>
      <c r="AT610" s="2186"/>
      <c r="AU610" s="2186"/>
      <c r="AV610" s="2186"/>
      <c r="AW610" s="2186"/>
      <c r="AX610" s="2186"/>
      <c r="AY610" s="2186"/>
      <c r="AZ610" s="2186"/>
      <c r="BA610" s="2186"/>
      <c r="BB610" s="2186"/>
      <c r="BC610" s="2186"/>
      <c r="BD610" s="2186"/>
      <c r="BE610" s="2186"/>
    </row>
    <row r="611" spans="1:57" ht="18" customHeight="1">
      <c r="A611" s="2186" t="s">
        <v>1366</v>
      </c>
      <c r="B611" s="2186"/>
      <c r="C611" s="2186"/>
      <c r="D611" s="2186"/>
      <c r="E611" s="2186"/>
      <c r="F611" s="2186"/>
      <c r="G611" s="2186"/>
      <c r="H611" s="2186"/>
      <c r="I611" s="2186"/>
      <c r="J611" s="2186"/>
      <c r="K611" s="2186"/>
      <c r="L611" s="2186"/>
      <c r="M611" s="2186"/>
      <c r="N611" s="2186"/>
      <c r="O611" s="2186"/>
      <c r="P611" s="2186"/>
      <c r="Q611" s="2186"/>
      <c r="R611" s="2186"/>
      <c r="S611" s="2186"/>
      <c r="T611" s="2186"/>
      <c r="U611" s="2186"/>
      <c r="V611" s="2186"/>
      <c r="W611" s="2186"/>
      <c r="X611" s="2186"/>
      <c r="Y611" s="2186"/>
      <c r="Z611" s="2186"/>
      <c r="AA611" s="2186"/>
      <c r="AB611" s="2186"/>
      <c r="AC611" s="2186"/>
      <c r="AD611" s="2186"/>
      <c r="AE611" s="2186"/>
      <c r="AF611" s="2186"/>
      <c r="AG611" s="2186"/>
      <c r="AH611" s="2186"/>
      <c r="AI611" s="2186"/>
      <c r="AJ611" s="2186"/>
      <c r="AK611" s="2186"/>
      <c r="AL611" s="2186"/>
      <c r="AM611" s="2186"/>
      <c r="AN611" s="2186"/>
      <c r="AO611" s="2186"/>
      <c r="AP611" s="2186"/>
      <c r="AQ611" s="2186"/>
      <c r="AR611" s="2186"/>
      <c r="AS611" s="2186"/>
      <c r="AT611" s="2186"/>
      <c r="AU611" s="2186"/>
      <c r="AV611" s="2186"/>
      <c r="AW611" s="2186"/>
      <c r="AX611" s="2186"/>
      <c r="AY611" s="2186"/>
      <c r="AZ611" s="2186"/>
      <c r="BA611" s="2186"/>
      <c r="BB611" s="2186"/>
      <c r="BC611" s="2186"/>
      <c r="BD611" s="2186"/>
      <c r="BE611" s="2186"/>
    </row>
    <row r="612" spans="1:57" ht="18" customHeight="1">
      <c r="A612" s="2186" t="s">
        <v>1367</v>
      </c>
      <c r="B612" s="2186"/>
      <c r="C612" s="2186"/>
      <c r="D612" s="2186"/>
      <c r="E612" s="2186"/>
      <c r="F612" s="2186"/>
      <c r="G612" s="2186"/>
      <c r="H612" s="2186"/>
      <c r="I612" s="2186"/>
      <c r="J612" s="2186"/>
      <c r="K612" s="2186"/>
      <c r="L612" s="2186"/>
      <c r="M612" s="2186"/>
      <c r="N612" s="2186"/>
      <c r="O612" s="2186"/>
      <c r="P612" s="2186"/>
      <c r="Q612" s="2186"/>
      <c r="R612" s="2186"/>
      <c r="S612" s="2186"/>
      <c r="T612" s="2186"/>
      <c r="U612" s="2186"/>
      <c r="V612" s="2186"/>
      <c r="W612" s="2186"/>
      <c r="X612" s="2186"/>
      <c r="Y612" s="2186"/>
      <c r="Z612" s="2186"/>
      <c r="AA612" s="2186"/>
      <c r="AB612" s="2186"/>
      <c r="AC612" s="2186"/>
      <c r="AD612" s="2186"/>
      <c r="AE612" s="2186"/>
      <c r="AF612" s="2186"/>
      <c r="AG612" s="2186"/>
      <c r="AH612" s="2186"/>
      <c r="AI612" s="2186"/>
      <c r="AJ612" s="2186"/>
      <c r="AK612" s="2186"/>
      <c r="AL612" s="2186"/>
      <c r="AM612" s="2186"/>
      <c r="AN612" s="2186"/>
      <c r="AO612" s="2186"/>
      <c r="AP612" s="2186"/>
      <c r="AQ612" s="2186"/>
      <c r="AR612" s="2186"/>
      <c r="AS612" s="2186"/>
      <c r="AT612" s="2186"/>
      <c r="AU612" s="2186"/>
      <c r="AV612" s="2186"/>
      <c r="AW612" s="2186"/>
      <c r="AX612" s="2186"/>
      <c r="AY612" s="2186"/>
      <c r="AZ612" s="2186"/>
      <c r="BA612" s="2186"/>
      <c r="BB612" s="2186"/>
      <c r="BC612" s="2186"/>
      <c r="BD612" s="2186"/>
      <c r="BE612" s="2186"/>
    </row>
    <row r="613" spans="1:57" ht="18" customHeight="1">
      <c r="A613" s="2186" t="s">
        <v>1368</v>
      </c>
      <c r="B613" s="2186"/>
      <c r="C613" s="2186"/>
      <c r="D613" s="2186"/>
      <c r="E613" s="2186"/>
      <c r="F613" s="2186"/>
      <c r="G613" s="2186"/>
      <c r="H613" s="2186"/>
      <c r="I613" s="2186"/>
      <c r="J613" s="2186"/>
      <c r="K613" s="2186"/>
      <c r="L613" s="2186"/>
      <c r="M613" s="2186"/>
      <c r="N613" s="2186"/>
      <c r="O613" s="2186"/>
      <c r="P613" s="2186"/>
      <c r="Q613" s="2186"/>
      <c r="R613" s="2186"/>
      <c r="S613" s="2186"/>
      <c r="T613" s="2186"/>
      <c r="U613" s="2186"/>
      <c r="V613" s="2186"/>
      <c r="W613" s="2186"/>
      <c r="X613" s="2186"/>
      <c r="Y613" s="2186"/>
      <c r="Z613" s="2186"/>
      <c r="AA613" s="2186"/>
      <c r="AB613" s="2186"/>
      <c r="AC613" s="2186"/>
      <c r="AD613" s="2186"/>
      <c r="AE613" s="2186"/>
      <c r="AF613" s="2186"/>
      <c r="AG613" s="2186"/>
      <c r="AH613" s="2186"/>
      <c r="AI613" s="2186"/>
      <c r="AJ613" s="2186"/>
      <c r="AK613" s="2186"/>
      <c r="AL613" s="2186"/>
      <c r="AM613" s="2186"/>
      <c r="AN613" s="2186"/>
      <c r="AO613" s="2186"/>
      <c r="AP613" s="2186"/>
      <c r="AQ613" s="2186"/>
      <c r="AR613" s="2186"/>
      <c r="AS613" s="2186"/>
      <c r="AT613" s="2186"/>
      <c r="AU613" s="2186"/>
      <c r="AV613" s="2186"/>
      <c r="AW613" s="2186"/>
      <c r="AX613" s="2186"/>
      <c r="AY613" s="2186"/>
      <c r="AZ613" s="2186"/>
      <c r="BA613" s="2186"/>
      <c r="BB613" s="2186"/>
      <c r="BC613" s="2186"/>
      <c r="BD613" s="2186"/>
      <c r="BE613" s="2186"/>
    </row>
    <row r="614" spans="1:57" ht="18" customHeight="1">
      <c r="A614" s="2189" t="s">
        <v>1369</v>
      </c>
      <c r="B614" s="2189"/>
      <c r="C614" s="2189"/>
      <c r="D614" s="2189"/>
      <c r="E614" s="2189"/>
      <c r="F614" s="2189"/>
      <c r="G614" s="2189"/>
      <c r="H614" s="2189"/>
      <c r="I614" s="2189"/>
      <c r="J614" s="2189"/>
      <c r="K614" s="2189"/>
      <c r="L614" s="2189"/>
      <c r="M614" s="2189"/>
      <c r="N614" s="2189"/>
      <c r="O614" s="2189"/>
      <c r="P614" s="2189"/>
      <c r="Q614" s="2189"/>
      <c r="R614" s="2189"/>
      <c r="S614" s="2189"/>
      <c r="T614" s="2189"/>
      <c r="U614" s="2189"/>
      <c r="V614" s="2189"/>
      <c r="W614" s="2189"/>
      <c r="X614" s="2189"/>
      <c r="Y614" s="2189"/>
      <c r="Z614" s="2189"/>
      <c r="AA614" s="2189"/>
      <c r="AB614" s="2189"/>
      <c r="AC614" s="2189"/>
      <c r="AD614" s="2189"/>
      <c r="AE614" s="2189"/>
      <c r="AF614" s="2189"/>
      <c r="AG614" s="2189"/>
      <c r="AH614" s="2189"/>
      <c r="AI614" s="2189"/>
      <c r="AJ614" s="2189"/>
      <c r="AK614" s="2189"/>
      <c r="AL614" s="2189"/>
      <c r="AM614" s="2189"/>
      <c r="AN614" s="2189"/>
      <c r="AO614" s="2189"/>
      <c r="AP614" s="2189"/>
      <c r="AQ614" s="2189"/>
      <c r="AR614" s="2189"/>
      <c r="AS614" s="2189"/>
      <c r="AT614" s="2189"/>
      <c r="AU614" s="2189"/>
      <c r="AV614" s="2189"/>
      <c r="AW614" s="2189"/>
      <c r="AX614" s="2189"/>
      <c r="AY614" s="2189"/>
      <c r="AZ614" s="2189"/>
      <c r="BA614" s="2189"/>
      <c r="BB614" s="2189"/>
      <c r="BC614" s="2189"/>
      <c r="BD614" s="2189"/>
      <c r="BE614" s="2189"/>
    </row>
    <row r="615" spans="1:57" ht="18" customHeight="1">
      <c r="A615" s="2186" t="s">
        <v>1370</v>
      </c>
      <c r="B615" s="2186"/>
      <c r="C615" s="2186"/>
      <c r="D615" s="2186"/>
      <c r="E615" s="2186"/>
      <c r="F615" s="2186"/>
      <c r="G615" s="2186"/>
      <c r="H615" s="2186"/>
      <c r="I615" s="2186"/>
      <c r="J615" s="2186"/>
      <c r="K615" s="2186"/>
      <c r="L615" s="2186"/>
      <c r="M615" s="2186"/>
      <c r="N615" s="2186"/>
      <c r="O615" s="2186"/>
      <c r="P615" s="2186"/>
      <c r="Q615" s="2186"/>
      <c r="R615" s="2186"/>
      <c r="S615" s="2186"/>
      <c r="T615" s="2186"/>
      <c r="U615" s="2186"/>
      <c r="V615" s="2186"/>
      <c r="W615" s="2186"/>
      <c r="X615" s="2186"/>
      <c r="Y615" s="2186"/>
      <c r="Z615" s="2186"/>
      <c r="AA615" s="2186"/>
      <c r="AB615" s="2186"/>
      <c r="AC615" s="2186"/>
      <c r="AD615" s="2186"/>
      <c r="AE615" s="2186"/>
      <c r="AF615" s="2186"/>
      <c r="AG615" s="2186"/>
      <c r="AH615" s="2186"/>
      <c r="AI615" s="2186"/>
      <c r="AJ615" s="2186"/>
      <c r="AK615" s="2186"/>
      <c r="AL615" s="2186"/>
      <c r="AM615" s="2186"/>
      <c r="AN615" s="2186"/>
      <c r="AO615" s="2186"/>
      <c r="AP615" s="2186"/>
      <c r="AQ615" s="2186"/>
      <c r="AR615" s="2186"/>
      <c r="AS615" s="2186"/>
      <c r="AT615" s="2186"/>
      <c r="AU615" s="2186"/>
      <c r="AV615" s="2186"/>
      <c r="AW615" s="2186"/>
      <c r="AX615" s="2186"/>
      <c r="AY615" s="2186"/>
      <c r="AZ615" s="2186"/>
      <c r="BA615" s="2186"/>
      <c r="BB615" s="2186"/>
      <c r="BC615" s="2186"/>
      <c r="BD615" s="2186"/>
      <c r="BE615" s="2186"/>
    </row>
    <row r="616" spans="1:57" ht="18" customHeight="1">
      <c r="A616" s="2186" t="s">
        <v>1371</v>
      </c>
      <c r="B616" s="2186"/>
      <c r="C616" s="2186"/>
      <c r="D616" s="2186"/>
      <c r="E616" s="2186"/>
      <c r="F616" s="2186"/>
      <c r="G616" s="2186"/>
      <c r="H616" s="2186"/>
      <c r="I616" s="2186"/>
      <c r="J616" s="2186"/>
      <c r="K616" s="2186"/>
      <c r="L616" s="2186"/>
      <c r="M616" s="2186"/>
      <c r="N616" s="2186"/>
      <c r="O616" s="2186"/>
      <c r="P616" s="2186"/>
      <c r="Q616" s="2186"/>
      <c r="R616" s="2186"/>
      <c r="S616" s="2186"/>
      <c r="T616" s="2186"/>
      <c r="U616" s="2186"/>
      <c r="V616" s="2186"/>
      <c r="W616" s="2186"/>
      <c r="X616" s="2186"/>
      <c r="Y616" s="2186"/>
      <c r="Z616" s="2186"/>
      <c r="AA616" s="2186"/>
      <c r="AB616" s="2186"/>
      <c r="AC616" s="2186"/>
      <c r="AD616" s="2186"/>
      <c r="AE616" s="2186"/>
      <c r="AF616" s="2186"/>
      <c r="AG616" s="2186"/>
      <c r="AH616" s="2186"/>
      <c r="AI616" s="2186"/>
      <c r="AJ616" s="2186"/>
      <c r="AK616" s="2186"/>
      <c r="AL616" s="2186"/>
      <c r="AM616" s="2186"/>
      <c r="AN616" s="2186"/>
      <c r="AO616" s="2186"/>
      <c r="AP616" s="2186"/>
      <c r="AQ616" s="2186"/>
      <c r="AR616" s="2186"/>
      <c r="AS616" s="2186"/>
      <c r="AT616" s="2186"/>
      <c r="AU616" s="2186"/>
      <c r="AV616" s="2186"/>
      <c r="AW616" s="2186"/>
      <c r="AX616" s="2186"/>
      <c r="AY616" s="2186"/>
      <c r="AZ616" s="2186"/>
      <c r="BA616" s="2186"/>
      <c r="BB616" s="2186"/>
      <c r="BC616" s="2186"/>
      <c r="BD616" s="2186"/>
      <c r="BE616" s="2186"/>
    </row>
    <row r="617" spans="1:57" ht="18" customHeight="1">
      <c r="A617" s="2186" t="s">
        <v>1372</v>
      </c>
      <c r="B617" s="2186"/>
      <c r="C617" s="2186"/>
      <c r="D617" s="2186"/>
      <c r="E617" s="2186"/>
      <c r="F617" s="2186"/>
      <c r="G617" s="2186"/>
      <c r="H617" s="2186"/>
      <c r="I617" s="2186"/>
      <c r="J617" s="2186"/>
      <c r="K617" s="2186"/>
      <c r="L617" s="2186"/>
      <c r="M617" s="2186"/>
      <c r="N617" s="2186"/>
      <c r="O617" s="2186"/>
      <c r="P617" s="2186"/>
      <c r="Q617" s="2186"/>
      <c r="R617" s="2186"/>
      <c r="S617" s="2186"/>
      <c r="T617" s="2186"/>
      <c r="U617" s="2186"/>
      <c r="V617" s="2186"/>
      <c r="W617" s="2186"/>
      <c r="X617" s="2186"/>
      <c r="Y617" s="2186"/>
      <c r="Z617" s="2186"/>
      <c r="AA617" s="2186"/>
      <c r="AB617" s="2186"/>
      <c r="AC617" s="2186"/>
      <c r="AD617" s="2186"/>
      <c r="AE617" s="2186"/>
      <c r="AF617" s="2186"/>
      <c r="AG617" s="2186"/>
      <c r="AH617" s="2186"/>
      <c r="AI617" s="2186"/>
      <c r="AJ617" s="2186"/>
      <c r="AK617" s="2186"/>
      <c r="AL617" s="2186"/>
      <c r="AM617" s="2186"/>
      <c r="AN617" s="2186"/>
      <c r="AO617" s="2186"/>
      <c r="AP617" s="2186"/>
      <c r="AQ617" s="2186"/>
      <c r="AR617" s="2186"/>
      <c r="AS617" s="2186"/>
      <c r="AT617" s="2186"/>
      <c r="AU617" s="2186"/>
      <c r="AV617" s="2186"/>
      <c r="AW617" s="2186"/>
      <c r="AX617" s="2186"/>
      <c r="AY617" s="2186"/>
      <c r="AZ617" s="2186"/>
      <c r="BA617" s="2186"/>
      <c r="BB617" s="2186"/>
      <c r="BC617" s="2186"/>
      <c r="BD617" s="2186"/>
      <c r="BE617" s="2186"/>
    </row>
    <row r="618" spans="1:57" ht="18" customHeight="1">
      <c r="A618" s="2189" t="s">
        <v>1373</v>
      </c>
      <c r="B618" s="2189"/>
      <c r="C618" s="2189"/>
      <c r="D618" s="2189"/>
      <c r="E618" s="2189"/>
      <c r="F618" s="2189"/>
      <c r="G618" s="2189"/>
      <c r="H618" s="2189"/>
      <c r="I618" s="2189"/>
      <c r="J618" s="2189"/>
      <c r="K618" s="2189"/>
      <c r="L618" s="2189"/>
      <c r="M618" s="2189"/>
      <c r="N618" s="2189"/>
      <c r="O618" s="2189"/>
      <c r="P618" s="2189"/>
      <c r="Q618" s="2189"/>
      <c r="R618" s="2189"/>
      <c r="S618" s="2189"/>
      <c r="T618" s="2189"/>
      <c r="U618" s="2189"/>
      <c r="V618" s="2189"/>
      <c r="W618" s="2189"/>
      <c r="X618" s="2189"/>
      <c r="Y618" s="2189"/>
      <c r="Z618" s="2189"/>
      <c r="AA618" s="2189"/>
      <c r="AB618" s="2189"/>
      <c r="AC618" s="2189"/>
      <c r="AD618" s="2189"/>
      <c r="AE618" s="2189"/>
      <c r="AF618" s="2189"/>
      <c r="AG618" s="2189"/>
      <c r="AH618" s="2189"/>
      <c r="AI618" s="2189"/>
      <c r="AJ618" s="2189"/>
      <c r="AK618" s="2189"/>
      <c r="AL618" s="2189"/>
      <c r="AM618" s="2189"/>
      <c r="AN618" s="2189"/>
      <c r="AO618" s="2189"/>
      <c r="AP618" s="2189"/>
      <c r="AQ618" s="2189"/>
      <c r="AR618" s="2189"/>
      <c r="AS618" s="2189"/>
      <c r="AT618" s="2189"/>
      <c r="AU618" s="2189"/>
      <c r="AV618" s="2189"/>
      <c r="AW618" s="2189"/>
      <c r="AX618" s="2189"/>
      <c r="AY618" s="2189"/>
      <c r="AZ618" s="2189"/>
      <c r="BA618" s="2189"/>
      <c r="BB618" s="2189"/>
      <c r="BC618" s="2189"/>
      <c r="BD618" s="2189"/>
      <c r="BE618" s="2189"/>
    </row>
    <row r="619" spans="1:57" ht="18" customHeight="1">
      <c r="A619" s="2186" t="s">
        <v>1374</v>
      </c>
      <c r="B619" s="2186"/>
      <c r="C619" s="2186"/>
      <c r="D619" s="2186"/>
      <c r="E619" s="2186"/>
      <c r="F619" s="2186"/>
      <c r="G619" s="2186"/>
      <c r="H619" s="2186"/>
      <c r="I619" s="2186"/>
      <c r="J619" s="2186"/>
      <c r="K619" s="2186"/>
      <c r="L619" s="2186"/>
      <c r="M619" s="2186"/>
      <c r="N619" s="2186"/>
      <c r="O619" s="2186"/>
      <c r="P619" s="2186"/>
      <c r="Q619" s="2186"/>
      <c r="R619" s="2186"/>
      <c r="S619" s="2186"/>
      <c r="T619" s="2186"/>
      <c r="U619" s="2186"/>
      <c r="V619" s="2186"/>
      <c r="W619" s="2186"/>
      <c r="X619" s="2186"/>
      <c r="Y619" s="2186"/>
      <c r="Z619" s="2186"/>
      <c r="AA619" s="2186"/>
      <c r="AB619" s="2186"/>
      <c r="AC619" s="2186"/>
      <c r="AD619" s="2186"/>
      <c r="AE619" s="2186"/>
      <c r="AF619" s="2186"/>
      <c r="AG619" s="2186"/>
      <c r="AH619" s="2186"/>
      <c r="AI619" s="2186"/>
      <c r="AJ619" s="2186"/>
      <c r="AK619" s="2186"/>
      <c r="AL619" s="2186"/>
      <c r="AM619" s="2186"/>
      <c r="AN619" s="2186"/>
      <c r="AO619" s="2186"/>
      <c r="AP619" s="2186"/>
      <c r="AQ619" s="2186"/>
      <c r="AR619" s="2186"/>
      <c r="AS619" s="2186"/>
      <c r="AT619" s="2186"/>
      <c r="AU619" s="2186"/>
      <c r="AV619" s="2186"/>
      <c r="AW619" s="2186"/>
      <c r="AX619" s="2186"/>
      <c r="AY619" s="2186"/>
      <c r="AZ619" s="2186"/>
      <c r="BA619" s="2186"/>
      <c r="BB619" s="2186"/>
      <c r="BC619" s="2186"/>
      <c r="BD619" s="2186"/>
      <c r="BE619" s="2186"/>
    </row>
    <row r="620" spans="1:57" ht="18" customHeight="1">
      <c r="A620" s="2186" t="s">
        <v>1374</v>
      </c>
      <c r="B620" s="2186"/>
      <c r="C620" s="2186"/>
      <c r="D620" s="2186"/>
      <c r="E620" s="2186"/>
      <c r="F620" s="2186"/>
      <c r="G620" s="2186"/>
      <c r="H620" s="2186"/>
      <c r="I620" s="2186"/>
      <c r="J620" s="2186"/>
      <c r="K620" s="2186"/>
      <c r="L620" s="2186"/>
      <c r="M620" s="2186"/>
      <c r="N620" s="2186"/>
      <c r="O620" s="2186"/>
      <c r="P620" s="2186"/>
      <c r="Q620" s="2186"/>
      <c r="R620" s="2186"/>
      <c r="S620" s="2186"/>
      <c r="T620" s="2186"/>
      <c r="U620" s="2186"/>
      <c r="V620" s="2186"/>
      <c r="W620" s="2186"/>
      <c r="X620" s="2186"/>
      <c r="Y620" s="2186"/>
      <c r="Z620" s="2186"/>
      <c r="AA620" s="2186"/>
      <c r="AB620" s="2186"/>
      <c r="AC620" s="2186"/>
      <c r="AD620" s="2186"/>
      <c r="AE620" s="2186"/>
      <c r="AF620" s="2186"/>
      <c r="AG620" s="2186"/>
      <c r="AH620" s="2186"/>
      <c r="AI620" s="2186"/>
      <c r="AJ620" s="2186"/>
      <c r="AK620" s="2186"/>
      <c r="AL620" s="2186"/>
      <c r="AM620" s="2186"/>
      <c r="AN620" s="2186"/>
      <c r="AO620" s="2186"/>
      <c r="AP620" s="2186"/>
      <c r="AQ620" s="2186"/>
      <c r="AR620" s="2186"/>
      <c r="AS620" s="2186"/>
      <c r="AT620" s="2186"/>
      <c r="AU620" s="2186"/>
      <c r="AV620" s="2186"/>
      <c r="AW620" s="2186"/>
      <c r="AX620" s="2186"/>
      <c r="AY620" s="2186"/>
      <c r="AZ620" s="2186"/>
      <c r="BA620" s="2186"/>
      <c r="BB620" s="2186"/>
      <c r="BC620" s="2186"/>
      <c r="BD620" s="2186"/>
      <c r="BE620" s="2186"/>
    </row>
    <row r="622" spans="1:57" ht="18" customHeight="1">
      <c r="A622" s="2201" t="s">
        <v>1375</v>
      </c>
      <c r="B622" s="2201"/>
      <c r="C622" s="2201"/>
      <c r="D622" s="2201"/>
      <c r="E622" s="2201"/>
      <c r="F622" s="2201"/>
      <c r="G622" s="2201"/>
      <c r="H622" s="2201"/>
      <c r="I622" s="2201"/>
      <c r="J622" s="2201"/>
      <c r="K622" s="2201"/>
      <c r="L622" s="2201"/>
      <c r="M622" s="2201"/>
      <c r="N622" s="2201"/>
      <c r="O622" s="2201"/>
      <c r="P622" s="2201"/>
      <c r="Q622" s="2201"/>
      <c r="R622" s="2201"/>
      <c r="S622" s="2201"/>
      <c r="T622" s="2201"/>
      <c r="U622" s="2201"/>
      <c r="V622" s="2201"/>
      <c r="W622" s="2201"/>
      <c r="X622" s="2201"/>
      <c r="Y622" s="2201"/>
      <c r="Z622" s="2201"/>
      <c r="AA622" s="2201"/>
      <c r="AB622" s="2201"/>
      <c r="AC622" s="2201"/>
      <c r="AD622" s="2201"/>
      <c r="AE622" s="2201"/>
      <c r="AF622" s="2201"/>
      <c r="AG622" s="2201"/>
      <c r="AH622" s="2201"/>
      <c r="AI622" s="2201"/>
      <c r="AJ622" s="2201"/>
      <c r="AK622" s="2201"/>
      <c r="AL622" s="2201"/>
      <c r="AM622" s="2201"/>
      <c r="AN622" s="2201"/>
      <c r="AO622" s="2201"/>
      <c r="AP622" s="2201"/>
      <c r="AQ622" s="2201"/>
      <c r="AR622" s="2201"/>
      <c r="AS622" s="2201"/>
      <c r="AT622" s="2201"/>
      <c r="AU622" s="2201"/>
      <c r="AV622" s="2201"/>
      <c r="AW622" s="2201"/>
      <c r="AX622" s="2201"/>
      <c r="AY622" s="2201"/>
      <c r="AZ622" s="2201"/>
      <c r="BA622" s="2201"/>
      <c r="BB622" s="2201"/>
      <c r="BC622" s="2201"/>
      <c r="BD622" s="2201"/>
      <c r="BE622" s="2201"/>
    </row>
    <row r="623" spans="1:57" ht="18" customHeight="1">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13"/>
      <c r="W623" s="313"/>
      <c r="X623" s="313"/>
      <c r="Y623" s="313"/>
      <c r="Z623" s="313"/>
      <c r="AA623" s="313"/>
      <c r="AB623" s="313"/>
      <c r="AC623" s="313"/>
      <c r="AD623" s="313"/>
      <c r="AE623" s="313"/>
      <c r="AF623" s="313"/>
      <c r="AG623" s="313"/>
      <c r="AH623" s="313"/>
      <c r="AI623" s="313"/>
      <c r="AJ623" s="313"/>
      <c r="AK623" s="313"/>
      <c r="AL623" s="313"/>
      <c r="AM623" s="313"/>
      <c r="AN623" s="313"/>
      <c r="AO623" s="313"/>
      <c r="AP623" s="313"/>
      <c r="AQ623" s="313"/>
      <c r="AR623" s="313"/>
      <c r="AS623" s="313"/>
      <c r="AT623" s="313"/>
      <c r="AU623" s="313"/>
      <c r="AV623" s="313"/>
      <c r="AW623" s="313"/>
      <c r="AX623" s="313"/>
      <c r="AY623" s="313"/>
      <c r="AZ623" s="313"/>
      <c r="BA623" s="313"/>
      <c r="BB623" s="313"/>
      <c r="BC623" s="313"/>
      <c r="BD623" s="313"/>
      <c r="BE623" s="313"/>
    </row>
    <row r="624" spans="1:57" ht="18" customHeight="1">
      <c r="A624" s="2197" t="s">
        <v>384</v>
      </c>
      <c r="B624" s="2197"/>
      <c r="C624" s="2197"/>
      <c r="D624" s="2197"/>
      <c r="E624" s="2197"/>
      <c r="F624" s="2197"/>
      <c r="G624" s="2197"/>
      <c r="H624" s="2197"/>
      <c r="I624" s="2197"/>
      <c r="J624" s="2197"/>
      <c r="K624" s="2197"/>
      <c r="L624" s="2197"/>
      <c r="M624" s="2197"/>
      <c r="N624" s="2197"/>
      <c r="O624" s="2197"/>
      <c r="P624" s="2197"/>
      <c r="Q624" s="2197"/>
      <c r="R624" s="2197"/>
      <c r="S624" s="2197"/>
      <c r="T624" s="2197"/>
      <c r="U624" s="2197"/>
      <c r="V624" s="2197"/>
      <c r="W624" s="2197"/>
      <c r="X624" s="2197"/>
      <c r="Y624" s="2197"/>
      <c r="Z624" s="2197"/>
      <c r="AA624" s="2197"/>
      <c r="AB624" s="2197"/>
      <c r="AC624" s="2197"/>
      <c r="AD624" s="2197"/>
      <c r="AE624" s="2197"/>
      <c r="AF624" s="2197"/>
      <c r="AG624" s="2197" t="s">
        <v>647</v>
      </c>
      <c r="AH624" s="2197"/>
      <c r="AI624" s="2197"/>
      <c r="AJ624" s="2197"/>
      <c r="AK624" s="2197"/>
      <c r="AL624" s="2197"/>
      <c r="AM624" s="2197"/>
      <c r="AN624" s="2197"/>
      <c r="AO624" s="2197"/>
      <c r="AP624" s="2197"/>
      <c r="AQ624" s="2197"/>
      <c r="AR624" s="2197"/>
      <c r="AS624" s="2197"/>
      <c r="AT624" s="2197"/>
      <c r="AU624" s="2197"/>
      <c r="AV624" s="2197" t="s">
        <v>648</v>
      </c>
      <c r="AW624" s="2197"/>
      <c r="AX624" s="2197"/>
      <c r="AY624" s="2197"/>
      <c r="AZ624" s="2197"/>
      <c r="BA624" s="2197"/>
      <c r="BB624" s="2197"/>
      <c r="BC624" s="2197"/>
      <c r="BD624" s="2197"/>
      <c r="BE624" s="2197"/>
    </row>
    <row r="625" spans="1:57" ht="18" customHeight="1">
      <c r="A625" s="2195" t="s">
        <v>1376</v>
      </c>
      <c r="B625" s="2195"/>
      <c r="C625" s="2195"/>
      <c r="D625" s="2195"/>
      <c r="E625" s="2195"/>
      <c r="F625" s="2195"/>
      <c r="G625" s="2195"/>
      <c r="H625" s="2195"/>
      <c r="I625" s="2195"/>
      <c r="J625" s="2195"/>
      <c r="K625" s="2195"/>
      <c r="L625" s="2195"/>
      <c r="M625" s="2195"/>
      <c r="N625" s="2195"/>
      <c r="O625" s="2195"/>
      <c r="P625" s="2195"/>
      <c r="Q625" s="2195"/>
      <c r="R625" s="2195"/>
      <c r="S625" s="2195"/>
      <c r="T625" s="2195"/>
      <c r="U625" s="2195"/>
      <c r="V625" s="2195"/>
      <c r="W625" s="2195"/>
      <c r="X625" s="2195"/>
      <c r="Y625" s="2195"/>
      <c r="Z625" s="2195"/>
      <c r="AA625" s="2195"/>
      <c r="AB625" s="2195"/>
      <c r="AC625" s="2195"/>
      <c r="AD625" s="2195"/>
      <c r="AE625" s="2195"/>
      <c r="AF625" s="2195"/>
      <c r="AG625" s="2196">
        <v>0</v>
      </c>
      <c r="AH625" s="2196"/>
      <c r="AI625" s="2196"/>
      <c r="AJ625" s="2196"/>
      <c r="AK625" s="2196"/>
      <c r="AL625" s="2196"/>
      <c r="AM625" s="2196"/>
      <c r="AN625" s="2196"/>
      <c r="AO625" s="2196"/>
      <c r="AP625" s="2196"/>
      <c r="AQ625" s="2196"/>
      <c r="AR625" s="2196"/>
      <c r="AS625" s="2196"/>
      <c r="AT625" s="2196"/>
      <c r="AU625" s="2196"/>
      <c r="AV625" s="2196">
        <v>0</v>
      </c>
      <c r="AW625" s="2196"/>
      <c r="AX625" s="2196"/>
      <c r="AY625" s="2196"/>
      <c r="AZ625" s="2196"/>
      <c r="BA625" s="2196"/>
      <c r="BB625" s="2196"/>
      <c r="BC625" s="2196"/>
      <c r="BD625" s="2196"/>
      <c r="BE625" s="2196"/>
    </row>
    <row r="626" spans="1:57" ht="18" customHeight="1">
      <c r="A626" s="314"/>
      <c r="B626" s="314"/>
      <c r="C626" s="314"/>
      <c r="D626" s="314"/>
      <c r="E626" s="314"/>
      <c r="F626" s="314"/>
      <c r="G626" s="314"/>
      <c r="H626" s="314"/>
      <c r="I626" s="314"/>
      <c r="J626" s="314"/>
      <c r="K626" s="314"/>
      <c r="L626" s="314"/>
      <c r="M626" s="314"/>
      <c r="N626" s="314"/>
      <c r="O626" s="314"/>
      <c r="P626" s="314"/>
      <c r="Q626" s="314"/>
      <c r="R626" s="314"/>
      <c r="S626" s="314"/>
      <c r="T626" s="314"/>
      <c r="U626" s="314"/>
      <c r="V626" s="314"/>
      <c r="W626" s="314"/>
      <c r="X626" s="314"/>
      <c r="Y626" s="314"/>
      <c r="Z626" s="314"/>
      <c r="AA626" s="314"/>
      <c r="AB626" s="314"/>
      <c r="AC626" s="314"/>
      <c r="AD626" s="314"/>
      <c r="AE626" s="314"/>
      <c r="AF626" s="314"/>
      <c r="AG626" s="314"/>
      <c r="AH626" s="314"/>
      <c r="AI626" s="314"/>
      <c r="AJ626" s="314"/>
      <c r="AK626" s="314"/>
      <c r="AL626" s="314"/>
      <c r="AM626" s="314"/>
      <c r="AN626" s="314"/>
      <c r="AO626" s="314"/>
      <c r="AP626" s="314"/>
      <c r="AQ626" s="314"/>
      <c r="AR626" s="314"/>
      <c r="AS626" s="314"/>
      <c r="AT626" s="314"/>
      <c r="AU626" s="314"/>
      <c r="AV626" s="314"/>
      <c r="AW626" s="314"/>
      <c r="AX626" s="314"/>
      <c r="AY626" s="314"/>
      <c r="AZ626" s="314"/>
      <c r="BA626" s="314"/>
      <c r="BB626" s="314"/>
      <c r="BC626" s="314"/>
      <c r="BD626" s="314"/>
      <c r="BE626" s="314"/>
    </row>
    <row r="627" spans="1:57" ht="18" customHeight="1">
      <c r="A627" s="2201" t="s">
        <v>1377</v>
      </c>
      <c r="B627" s="2201"/>
      <c r="C627" s="2201"/>
      <c r="D627" s="2201"/>
      <c r="E627" s="2201"/>
      <c r="F627" s="2201"/>
      <c r="G627" s="2201"/>
      <c r="H627" s="2201"/>
      <c r="I627" s="2201"/>
      <c r="J627" s="2201"/>
      <c r="K627" s="2201"/>
      <c r="L627" s="2201"/>
      <c r="M627" s="2201"/>
      <c r="N627" s="2201"/>
      <c r="O627" s="2201"/>
      <c r="P627" s="2201"/>
      <c r="Q627" s="2201"/>
      <c r="R627" s="2201"/>
      <c r="S627" s="2201"/>
      <c r="T627" s="2201"/>
      <c r="U627" s="2201"/>
      <c r="V627" s="2201"/>
      <c r="W627" s="2201"/>
      <c r="X627" s="2201"/>
      <c r="Y627" s="2201"/>
      <c r="Z627" s="2201"/>
      <c r="AA627" s="2201"/>
      <c r="AB627" s="2201"/>
      <c r="AC627" s="2201"/>
      <c r="AD627" s="2201"/>
      <c r="AE627" s="2201"/>
      <c r="AF627" s="2201"/>
      <c r="AG627" s="2201"/>
      <c r="AH627" s="2201"/>
      <c r="AI627" s="2201"/>
      <c r="AJ627" s="2201"/>
      <c r="AK627" s="2201"/>
      <c r="AL627" s="2201"/>
      <c r="AM627" s="2201"/>
      <c r="AN627" s="2201"/>
      <c r="AO627" s="2201"/>
      <c r="AP627" s="2201"/>
      <c r="AQ627" s="2201"/>
      <c r="AR627" s="2201"/>
      <c r="AS627" s="2201"/>
      <c r="AT627" s="2201"/>
      <c r="AU627" s="2201"/>
      <c r="AV627" s="2201"/>
      <c r="AW627" s="2201"/>
      <c r="AX627" s="2201"/>
      <c r="AY627" s="2201"/>
      <c r="AZ627" s="2201"/>
      <c r="BA627" s="2201"/>
      <c r="BB627" s="2201"/>
      <c r="BC627" s="2201"/>
      <c r="BD627" s="2201"/>
      <c r="BE627" s="2201"/>
    </row>
    <row r="629" spans="1:57" ht="18" customHeight="1">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c r="AA629" s="313"/>
      <c r="AB629" s="313"/>
      <c r="AC629" s="313"/>
      <c r="AD629" s="313"/>
      <c r="AE629" s="313"/>
      <c r="AF629" s="313"/>
      <c r="AG629" s="313"/>
      <c r="AH629" s="313"/>
      <c r="AI629" s="313"/>
      <c r="AJ629" s="313"/>
      <c r="AK629" s="313"/>
      <c r="AL629" s="313"/>
      <c r="AM629" s="313"/>
      <c r="AN629" s="313"/>
      <c r="AO629" s="313"/>
      <c r="AP629" s="313"/>
      <c r="AQ629" s="313"/>
      <c r="AR629" s="313"/>
      <c r="AS629" s="313"/>
      <c r="AT629" s="313"/>
      <c r="AU629" s="313"/>
      <c r="AV629" s="313"/>
      <c r="AW629" s="313"/>
      <c r="AX629" s="313"/>
      <c r="AY629" s="313"/>
      <c r="AZ629" s="313"/>
      <c r="BA629" s="313"/>
      <c r="BB629" s="313"/>
      <c r="BC629" s="313"/>
      <c r="BD629" s="313"/>
      <c r="BE629" s="313"/>
    </row>
    <row r="630" spans="1:57" ht="18" customHeight="1">
      <c r="A630" s="2197" t="s">
        <v>384</v>
      </c>
      <c r="B630" s="2197"/>
      <c r="C630" s="2197"/>
      <c r="D630" s="2197"/>
      <c r="E630" s="2197"/>
      <c r="F630" s="2197"/>
      <c r="G630" s="2197"/>
      <c r="H630" s="2197"/>
      <c r="I630" s="2197"/>
      <c r="J630" s="2197"/>
      <c r="K630" s="2197"/>
      <c r="L630" s="2197"/>
      <c r="M630" s="2197"/>
      <c r="N630" s="2197"/>
      <c r="O630" s="2197"/>
      <c r="P630" s="2197"/>
      <c r="Q630" s="2197"/>
      <c r="R630" s="2197"/>
      <c r="S630" s="2197"/>
      <c r="T630" s="2197"/>
      <c r="U630" s="2197"/>
      <c r="V630" s="2197"/>
      <c r="W630" s="2197"/>
      <c r="X630" s="2197"/>
      <c r="Y630" s="2197"/>
      <c r="Z630" s="2197"/>
      <c r="AA630" s="2197"/>
      <c r="AB630" s="2197"/>
      <c r="AC630" s="2197"/>
      <c r="AD630" s="2197"/>
      <c r="AE630" s="2197"/>
      <c r="AF630" s="2197"/>
      <c r="AG630" s="2197" t="s">
        <v>647</v>
      </c>
      <c r="AH630" s="2197"/>
      <c r="AI630" s="2197"/>
      <c r="AJ630" s="2197"/>
      <c r="AK630" s="2197"/>
      <c r="AL630" s="2197"/>
      <c r="AM630" s="2197"/>
      <c r="AN630" s="2197"/>
      <c r="AO630" s="2197"/>
      <c r="AP630" s="2197"/>
      <c r="AQ630" s="2197"/>
      <c r="AR630" s="2197"/>
      <c r="AS630" s="2197"/>
      <c r="AT630" s="2197"/>
      <c r="AU630" s="2197"/>
      <c r="AV630" s="2197" t="s">
        <v>648</v>
      </c>
      <c r="AW630" s="2197"/>
      <c r="AX630" s="2197"/>
      <c r="AY630" s="2197"/>
      <c r="AZ630" s="2197"/>
      <c r="BA630" s="2197"/>
      <c r="BB630" s="2197"/>
      <c r="BC630" s="2197"/>
      <c r="BD630" s="2197"/>
      <c r="BE630" s="2197"/>
    </row>
    <row r="631" spans="1:57" ht="18" customHeight="1">
      <c r="A631" s="2193" t="s">
        <v>1378</v>
      </c>
      <c r="B631" s="2193"/>
      <c r="C631" s="2193"/>
      <c r="D631" s="2193"/>
      <c r="E631" s="2193"/>
      <c r="F631" s="2193"/>
      <c r="G631" s="2193"/>
      <c r="H631" s="2193"/>
      <c r="I631" s="2193"/>
      <c r="J631" s="2193"/>
      <c r="K631" s="2193"/>
      <c r="L631" s="2193"/>
      <c r="M631" s="2193"/>
      <c r="N631" s="2193"/>
      <c r="O631" s="2193"/>
      <c r="P631" s="2193"/>
      <c r="Q631" s="2193"/>
      <c r="R631" s="2193"/>
      <c r="S631" s="2193"/>
      <c r="T631" s="2193"/>
      <c r="U631" s="2193"/>
      <c r="V631" s="2193"/>
      <c r="W631" s="2193"/>
      <c r="X631" s="2193"/>
      <c r="Y631" s="2193"/>
      <c r="Z631" s="2193"/>
      <c r="AA631" s="2193"/>
      <c r="AB631" s="2193"/>
      <c r="AC631" s="2193"/>
      <c r="AD631" s="2193"/>
      <c r="AE631" s="2193"/>
      <c r="AF631" s="2193"/>
      <c r="AG631" s="2194">
        <v>0</v>
      </c>
      <c r="AH631" s="2194"/>
      <c r="AI631" s="2194"/>
      <c r="AJ631" s="2194"/>
      <c r="AK631" s="2194"/>
      <c r="AL631" s="2194"/>
      <c r="AM631" s="2194"/>
      <c r="AN631" s="2194"/>
      <c r="AO631" s="2194"/>
      <c r="AP631" s="2194"/>
      <c r="AQ631" s="2194"/>
      <c r="AR631" s="2194"/>
      <c r="AS631" s="2194"/>
      <c r="AT631" s="2194"/>
      <c r="AU631" s="2194"/>
      <c r="AV631" s="2194">
        <v>0</v>
      </c>
      <c r="AW631" s="2194"/>
      <c r="AX631" s="2194"/>
      <c r="AY631" s="2194"/>
      <c r="AZ631" s="2194"/>
      <c r="BA631" s="2194"/>
      <c r="BB631" s="2194"/>
      <c r="BC631" s="2194"/>
      <c r="BD631" s="2194"/>
      <c r="BE631" s="2194"/>
    </row>
    <row r="632" spans="1:57" ht="18" customHeight="1">
      <c r="A632" s="2195" t="s">
        <v>1379</v>
      </c>
      <c r="B632" s="2195"/>
      <c r="C632" s="2195"/>
      <c r="D632" s="2195"/>
      <c r="E632" s="2195"/>
      <c r="F632" s="2195"/>
      <c r="G632" s="2195"/>
      <c r="H632" s="2195"/>
      <c r="I632" s="2195"/>
      <c r="J632" s="2195"/>
      <c r="K632" s="2195"/>
      <c r="L632" s="2195"/>
      <c r="M632" s="2195"/>
      <c r="N632" s="2195"/>
      <c r="O632" s="2195"/>
      <c r="P632" s="2195"/>
      <c r="Q632" s="2195"/>
      <c r="R632" s="2195"/>
      <c r="S632" s="2195"/>
      <c r="T632" s="2195"/>
      <c r="U632" s="2195"/>
      <c r="V632" s="2195"/>
      <c r="W632" s="2195"/>
      <c r="X632" s="2195"/>
      <c r="Y632" s="2195"/>
      <c r="Z632" s="2195"/>
      <c r="AA632" s="2195"/>
      <c r="AB632" s="2195"/>
      <c r="AC632" s="2195"/>
      <c r="AD632" s="2195"/>
      <c r="AE632" s="2195"/>
      <c r="AF632" s="2195"/>
      <c r="AG632" s="2196">
        <v>0</v>
      </c>
      <c r="AH632" s="2196"/>
      <c r="AI632" s="2196"/>
      <c r="AJ632" s="2196"/>
      <c r="AK632" s="2196"/>
      <c r="AL632" s="2196"/>
      <c r="AM632" s="2196"/>
      <c r="AN632" s="2196"/>
      <c r="AO632" s="2196"/>
      <c r="AP632" s="2196"/>
      <c r="AQ632" s="2196"/>
      <c r="AR632" s="2196"/>
      <c r="AS632" s="2196"/>
      <c r="AT632" s="2196"/>
      <c r="AU632" s="2196"/>
      <c r="AV632" s="2196">
        <v>0</v>
      </c>
      <c r="AW632" s="2196"/>
      <c r="AX632" s="2196"/>
      <c r="AY632" s="2196"/>
      <c r="AZ632" s="2196"/>
      <c r="BA632" s="2196"/>
      <c r="BB632" s="2196"/>
      <c r="BC632" s="2196"/>
      <c r="BD632" s="2196"/>
      <c r="BE632" s="2196"/>
    </row>
    <row r="633" spans="1:57" ht="18" customHeight="1">
      <c r="A633" s="314"/>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314"/>
      <c r="AF633" s="314"/>
      <c r="AG633" s="314"/>
      <c r="AH633" s="314"/>
      <c r="AI633" s="314"/>
      <c r="AJ633" s="314"/>
      <c r="AK633" s="314"/>
      <c r="AL633" s="314"/>
      <c r="AM633" s="314"/>
      <c r="AN633" s="314"/>
      <c r="AO633" s="314"/>
      <c r="AP633" s="314"/>
      <c r="AQ633" s="314"/>
      <c r="AR633" s="314"/>
      <c r="AS633" s="314"/>
      <c r="AT633" s="314"/>
      <c r="AU633" s="314"/>
      <c r="AV633" s="314"/>
      <c r="AW633" s="314"/>
      <c r="AX633" s="314"/>
      <c r="AY633" s="314"/>
      <c r="AZ633" s="314"/>
      <c r="BA633" s="314"/>
      <c r="BB633" s="314"/>
      <c r="BC633" s="314"/>
      <c r="BD633" s="314"/>
      <c r="BE633" s="314"/>
    </row>
    <row r="634" spans="1:57" ht="18" customHeight="1">
      <c r="A634" s="2201" t="s">
        <v>1380</v>
      </c>
      <c r="B634" s="2201"/>
      <c r="C634" s="2201"/>
      <c r="D634" s="2201"/>
      <c r="E634" s="2201"/>
      <c r="F634" s="2201"/>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1"/>
      <c r="AE634" s="2201"/>
      <c r="AF634" s="2201"/>
      <c r="AG634" s="2201"/>
      <c r="AH634" s="2201"/>
      <c r="AI634" s="2201"/>
      <c r="AJ634" s="2201"/>
      <c r="AK634" s="2201"/>
      <c r="AL634" s="2201"/>
      <c r="AM634" s="2201"/>
      <c r="AN634" s="2201"/>
      <c r="AO634" s="2201"/>
      <c r="AP634" s="2201"/>
      <c r="AQ634" s="2201"/>
      <c r="AR634" s="2201"/>
      <c r="AS634" s="2201"/>
      <c r="AT634" s="2201"/>
      <c r="AU634" s="2201"/>
      <c r="AV634" s="2201"/>
      <c r="AW634" s="2201"/>
      <c r="AX634" s="2201"/>
      <c r="AY634" s="2201"/>
      <c r="AZ634" s="2201"/>
      <c r="BA634" s="2201"/>
      <c r="BB634" s="2201"/>
      <c r="BC634" s="2201"/>
      <c r="BD634" s="2201"/>
      <c r="BE634" s="2201"/>
    </row>
    <row r="635" spans="1:57" ht="18" customHeight="1">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313"/>
      <c r="AE635" s="313"/>
      <c r="AF635" s="313"/>
      <c r="AG635" s="313"/>
      <c r="AH635" s="313"/>
      <c r="AI635" s="313"/>
      <c r="AJ635" s="313"/>
      <c r="AK635" s="313"/>
      <c r="AL635" s="313"/>
      <c r="AM635" s="313"/>
      <c r="AN635" s="313"/>
      <c r="AO635" s="313"/>
      <c r="AP635" s="313"/>
      <c r="AQ635" s="313"/>
      <c r="AR635" s="313"/>
      <c r="AS635" s="313"/>
      <c r="AT635" s="313"/>
      <c r="AU635" s="313"/>
      <c r="AV635" s="313"/>
      <c r="AW635" s="313"/>
      <c r="AX635" s="313"/>
      <c r="AY635" s="313"/>
      <c r="AZ635" s="313"/>
      <c r="BA635" s="313"/>
      <c r="BB635" s="313"/>
      <c r="BC635" s="313"/>
      <c r="BD635" s="313"/>
      <c r="BE635" s="313"/>
    </row>
    <row r="636" spans="1:57" ht="18" customHeight="1">
      <c r="A636" s="2197" t="s">
        <v>384</v>
      </c>
      <c r="B636" s="2197"/>
      <c r="C636" s="2197"/>
      <c r="D636" s="2197"/>
      <c r="E636" s="2197"/>
      <c r="F636" s="2197"/>
      <c r="G636" s="2197"/>
      <c r="H636" s="2197"/>
      <c r="I636" s="2197"/>
      <c r="J636" s="2197"/>
      <c r="K636" s="2197"/>
      <c r="L636" s="2197"/>
      <c r="M636" s="2197"/>
      <c r="N636" s="2197"/>
      <c r="O636" s="2197"/>
      <c r="P636" s="2197"/>
      <c r="Q636" s="2197"/>
      <c r="R636" s="2197"/>
      <c r="S636" s="2197"/>
      <c r="T636" s="2197"/>
      <c r="U636" s="2197"/>
      <c r="V636" s="2197"/>
      <c r="W636" s="2197"/>
      <c r="X636" s="2197"/>
      <c r="Y636" s="2197"/>
      <c r="Z636" s="2197"/>
      <c r="AA636" s="2197"/>
      <c r="AB636" s="2197"/>
      <c r="AC636" s="2197"/>
      <c r="AD636" s="2197"/>
      <c r="AE636" s="2197"/>
      <c r="AF636" s="2197"/>
      <c r="AG636" s="2197" t="s">
        <v>647</v>
      </c>
      <c r="AH636" s="2197"/>
      <c r="AI636" s="2197"/>
      <c r="AJ636" s="2197"/>
      <c r="AK636" s="2197"/>
      <c r="AL636" s="2197"/>
      <c r="AM636" s="2197"/>
      <c r="AN636" s="2197"/>
      <c r="AO636" s="2197"/>
      <c r="AP636" s="2197"/>
      <c r="AQ636" s="2197"/>
      <c r="AR636" s="2197"/>
      <c r="AS636" s="2197"/>
      <c r="AT636" s="2197"/>
      <c r="AU636" s="2197"/>
      <c r="AV636" s="2197" t="s">
        <v>648</v>
      </c>
      <c r="AW636" s="2197"/>
      <c r="AX636" s="2197"/>
      <c r="AY636" s="2197"/>
      <c r="AZ636" s="2197"/>
      <c r="BA636" s="2197"/>
      <c r="BB636" s="2197"/>
      <c r="BC636" s="2197"/>
      <c r="BD636" s="2197"/>
      <c r="BE636" s="2197"/>
    </row>
    <row r="637" spans="1:57" ht="18" customHeight="1">
      <c r="A637" s="2193" t="s">
        <v>1381</v>
      </c>
      <c r="B637" s="2193"/>
      <c r="C637" s="2193"/>
      <c r="D637" s="2193"/>
      <c r="E637" s="2193"/>
      <c r="F637" s="2193"/>
      <c r="G637" s="2193"/>
      <c r="H637" s="2193"/>
      <c r="I637" s="2193"/>
      <c r="J637" s="2193"/>
      <c r="K637" s="2193"/>
      <c r="L637" s="2193"/>
      <c r="M637" s="2193"/>
      <c r="N637" s="2193"/>
      <c r="O637" s="2193"/>
      <c r="P637" s="2193"/>
      <c r="Q637" s="2193"/>
      <c r="R637" s="2193"/>
      <c r="S637" s="2193"/>
      <c r="T637" s="2193"/>
      <c r="U637" s="2193"/>
      <c r="V637" s="2193"/>
      <c r="W637" s="2193"/>
      <c r="X637" s="2193"/>
      <c r="Y637" s="2193"/>
      <c r="Z637" s="2193"/>
      <c r="AA637" s="2193"/>
      <c r="AB637" s="2193"/>
      <c r="AC637" s="2193"/>
      <c r="AD637" s="2193"/>
      <c r="AE637" s="2193"/>
      <c r="AF637" s="2193"/>
      <c r="AG637" s="2194">
        <v>0</v>
      </c>
      <c r="AH637" s="2194"/>
      <c r="AI637" s="2194"/>
      <c r="AJ637" s="2194"/>
      <c r="AK637" s="2194"/>
      <c r="AL637" s="2194"/>
      <c r="AM637" s="2194"/>
      <c r="AN637" s="2194"/>
      <c r="AO637" s="2194"/>
      <c r="AP637" s="2194"/>
      <c r="AQ637" s="2194"/>
      <c r="AR637" s="2194"/>
      <c r="AS637" s="2194"/>
      <c r="AT637" s="2194"/>
      <c r="AU637" s="2194"/>
      <c r="AV637" s="2194">
        <v>0</v>
      </c>
      <c r="AW637" s="2194"/>
      <c r="AX637" s="2194"/>
      <c r="AY637" s="2194"/>
      <c r="AZ637" s="2194"/>
      <c r="BA637" s="2194"/>
      <c r="BB637" s="2194"/>
      <c r="BC637" s="2194"/>
      <c r="BD637" s="2194"/>
      <c r="BE637" s="2194"/>
    </row>
    <row r="638" spans="1:57" ht="18" customHeight="1">
      <c r="A638" s="2193" t="s">
        <v>1382</v>
      </c>
      <c r="B638" s="2193"/>
      <c r="C638" s="2193"/>
      <c r="D638" s="2193"/>
      <c r="E638" s="2193"/>
      <c r="F638" s="2193"/>
      <c r="G638" s="2193"/>
      <c r="H638" s="2193"/>
      <c r="I638" s="2193"/>
      <c r="J638" s="2193"/>
      <c r="K638" s="2193"/>
      <c r="L638" s="2193"/>
      <c r="M638" s="2193"/>
      <c r="N638" s="2193"/>
      <c r="O638" s="2193"/>
      <c r="P638" s="2193"/>
      <c r="Q638" s="2193"/>
      <c r="R638" s="2193"/>
      <c r="S638" s="2193"/>
      <c r="T638" s="2193"/>
      <c r="U638" s="2193"/>
      <c r="V638" s="2193"/>
      <c r="W638" s="2193"/>
      <c r="X638" s="2193"/>
      <c r="Y638" s="2193"/>
      <c r="Z638" s="2193"/>
      <c r="AA638" s="2193"/>
      <c r="AB638" s="2193"/>
      <c r="AC638" s="2193"/>
      <c r="AD638" s="2193"/>
      <c r="AE638" s="2193"/>
      <c r="AF638" s="2193"/>
      <c r="AG638" s="2194">
        <v>0</v>
      </c>
      <c r="AH638" s="2194"/>
      <c r="AI638" s="2194"/>
      <c r="AJ638" s="2194"/>
      <c r="AK638" s="2194"/>
      <c r="AL638" s="2194"/>
      <c r="AM638" s="2194"/>
      <c r="AN638" s="2194"/>
      <c r="AO638" s="2194"/>
      <c r="AP638" s="2194"/>
      <c r="AQ638" s="2194"/>
      <c r="AR638" s="2194"/>
      <c r="AS638" s="2194"/>
      <c r="AT638" s="2194"/>
      <c r="AU638" s="2194"/>
      <c r="AV638" s="2194">
        <v>0</v>
      </c>
      <c r="AW638" s="2194"/>
      <c r="AX638" s="2194"/>
      <c r="AY638" s="2194"/>
      <c r="AZ638" s="2194"/>
      <c r="BA638" s="2194"/>
      <c r="BB638" s="2194"/>
      <c r="BC638" s="2194"/>
      <c r="BD638" s="2194"/>
      <c r="BE638" s="2194"/>
    </row>
    <row r="639" spans="1:57" ht="18" customHeight="1">
      <c r="A639" s="2195" t="s">
        <v>1383</v>
      </c>
      <c r="B639" s="2195"/>
      <c r="C639" s="2195"/>
      <c r="D639" s="2195"/>
      <c r="E639" s="2195"/>
      <c r="F639" s="2195"/>
      <c r="G639" s="2195"/>
      <c r="H639" s="2195"/>
      <c r="I639" s="2195"/>
      <c r="J639" s="2195"/>
      <c r="K639" s="2195"/>
      <c r="L639" s="2195"/>
      <c r="M639" s="2195"/>
      <c r="N639" s="2195"/>
      <c r="O639" s="2195"/>
      <c r="P639" s="2195"/>
      <c r="Q639" s="2195"/>
      <c r="R639" s="2195"/>
      <c r="S639" s="2195"/>
      <c r="T639" s="2195"/>
      <c r="U639" s="2195"/>
      <c r="V639" s="2195"/>
      <c r="W639" s="2195"/>
      <c r="X639" s="2195"/>
      <c r="Y639" s="2195"/>
      <c r="Z639" s="2195"/>
      <c r="AA639" s="2195"/>
      <c r="AB639" s="2195"/>
      <c r="AC639" s="2195"/>
      <c r="AD639" s="2195"/>
      <c r="AE639" s="2195"/>
      <c r="AF639" s="2195"/>
      <c r="AG639" s="2196">
        <v>0</v>
      </c>
      <c r="AH639" s="2196"/>
      <c r="AI639" s="2196"/>
      <c r="AJ639" s="2196"/>
      <c r="AK639" s="2196"/>
      <c r="AL639" s="2196"/>
      <c r="AM639" s="2196"/>
      <c r="AN639" s="2196"/>
      <c r="AO639" s="2196"/>
      <c r="AP639" s="2196"/>
      <c r="AQ639" s="2196"/>
      <c r="AR639" s="2196"/>
      <c r="AS639" s="2196"/>
      <c r="AT639" s="2196"/>
      <c r="AU639" s="2196"/>
      <c r="AV639" s="2196">
        <v>0</v>
      </c>
      <c r="AW639" s="2196"/>
      <c r="AX639" s="2196"/>
      <c r="AY639" s="2196"/>
      <c r="AZ639" s="2196"/>
      <c r="BA639" s="2196"/>
      <c r="BB639" s="2196"/>
      <c r="BC639" s="2196"/>
      <c r="BD639" s="2196"/>
      <c r="BE639" s="2196"/>
    </row>
    <row r="640" spans="1:57" ht="18" customHeight="1">
      <c r="A640" s="314"/>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314"/>
      <c r="AE640" s="314"/>
      <c r="AF640" s="314"/>
      <c r="AG640" s="314"/>
      <c r="AH640" s="314"/>
      <c r="AI640" s="314"/>
      <c r="AJ640" s="314"/>
      <c r="AK640" s="314"/>
      <c r="AL640" s="314"/>
      <c r="AM640" s="314"/>
      <c r="AN640" s="314"/>
      <c r="AO640" s="314"/>
      <c r="AP640" s="314"/>
      <c r="AQ640" s="314"/>
      <c r="AR640" s="314"/>
      <c r="AS640" s="314"/>
      <c r="AT640" s="314"/>
      <c r="AU640" s="314"/>
      <c r="AV640" s="314"/>
      <c r="AW640" s="314"/>
      <c r="AX640" s="314"/>
      <c r="AY640" s="314"/>
      <c r="AZ640" s="314"/>
      <c r="BA640" s="314"/>
      <c r="BB640" s="314"/>
      <c r="BC640" s="314"/>
      <c r="BD640" s="314"/>
      <c r="BE640" s="314"/>
    </row>
    <row r="641" spans="1:57" ht="18" customHeight="1">
      <c r="A641" s="2189" t="s">
        <v>1384</v>
      </c>
      <c r="B641" s="2189"/>
      <c r="C641" s="2189"/>
      <c r="D641" s="2189"/>
      <c r="E641" s="2189"/>
      <c r="F641" s="2189"/>
      <c r="G641" s="2189"/>
      <c r="H641" s="2189"/>
      <c r="I641" s="2189"/>
      <c r="J641" s="2189"/>
      <c r="K641" s="2189"/>
      <c r="L641" s="2189"/>
      <c r="M641" s="2189"/>
      <c r="N641" s="2189"/>
      <c r="O641" s="2189"/>
      <c r="P641" s="2189"/>
      <c r="Q641" s="2189"/>
      <c r="R641" s="2189"/>
      <c r="S641" s="2189"/>
      <c r="T641" s="2189"/>
      <c r="U641" s="2189"/>
      <c r="V641" s="2189"/>
      <c r="W641" s="2189"/>
      <c r="X641" s="2189"/>
      <c r="Y641" s="2189"/>
      <c r="Z641" s="2189"/>
      <c r="AA641" s="2189"/>
      <c r="AB641" s="2189"/>
      <c r="AC641" s="2189"/>
      <c r="AD641" s="2189"/>
      <c r="AE641" s="2189"/>
      <c r="AF641" s="2189"/>
      <c r="AG641" s="2189"/>
      <c r="AH641" s="2189"/>
      <c r="AI641" s="2189"/>
      <c r="AJ641" s="2189"/>
      <c r="AK641" s="2189"/>
      <c r="AL641" s="2189"/>
      <c r="AM641" s="2189"/>
      <c r="AN641" s="2189"/>
      <c r="AO641" s="2189"/>
      <c r="AP641" s="2189"/>
      <c r="AQ641" s="2189"/>
      <c r="AR641" s="2189"/>
      <c r="AS641" s="2189"/>
      <c r="AT641" s="2189"/>
      <c r="AU641" s="2189"/>
      <c r="AV641" s="2189"/>
      <c r="AW641" s="2189"/>
      <c r="AX641" s="2189"/>
      <c r="AY641" s="2189"/>
      <c r="AZ641" s="2189"/>
      <c r="BA641" s="2189"/>
      <c r="BB641" s="2189"/>
      <c r="BC641" s="2189"/>
      <c r="BD641" s="2189"/>
      <c r="BE641" s="2189"/>
    </row>
    <row r="642" spans="1:57" ht="18" customHeight="1">
      <c r="A642" s="2186" t="s">
        <v>1385</v>
      </c>
      <c r="B642" s="2186"/>
      <c r="C642" s="2186"/>
      <c r="D642" s="2186"/>
      <c r="E642" s="2186"/>
      <c r="F642" s="2186"/>
      <c r="G642" s="2186"/>
      <c r="H642" s="2186"/>
      <c r="I642" s="2186"/>
      <c r="J642" s="2186"/>
      <c r="K642" s="2186"/>
      <c r="L642" s="2186"/>
      <c r="M642" s="2186"/>
      <c r="N642" s="2186"/>
      <c r="O642" s="2186"/>
      <c r="P642" s="2186"/>
      <c r="Q642" s="2186"/>
      <c r="R642" s="2186"/>
      <c r="S642" s="2186"/>
      <c r="T642" s="2186"/>
      <c r="U642" s="2186"/>
      <c r="V642" s="2186"/>
      <c r="W642" s="2186"/>
      <c r="X642" s="2186"/>
      <c r="Y642" s="2186"/>
      <c r="Z642" s="2186"/>
      <c r="AA642" s="2186"/>
      <c r="AB642" s="2186"/>
      <c r="AC642" s="2186"/>
      <c r="AD642" s="2186"/>
      <c r="AE642" s="2186"/>
      <c r="AF642" s="2186"/>
      <c r="AG642" s="2186"/>
      <c r="AH642" s="2186"/>
      <c r="AI642" s="2186"/>
      <c r="AJ642" s="2186"/>
      <c r="AK642" s="2186"/>
      <c r="AL642" s="2186"/>
      <c r="AM642" s="2186"/>
      <c r="AN642" s="2186"/>
      <c r="AO642" s="2186"/>
      <c r="AP642" s="2186"/>
      <c r="AQ642" s="2186"/>
      <c r="AR642" s="2186"/>
      <c r="AS642" s="2186"/>
      <c r="AT642" s="2186"/>
      <c r="AU642" s="2186"/>
      <c r="AV642" s="2186"/>
      <c r="AW642" s="2186"/>
      <c r="AX642" s="2186"/>
      <c r="AY642" s="2186"/>
      <c r="AZ642" s="2186"/>
      <c r="BA642" s="2186"/>
      <c r="BB642" s="2186"/>
      <c r="BC642" s="2186"/>
      <c r="BD642" s="2186"/>
      <c r="BE642" s="2186"/>
    </row>
    <row r="643" spans="1:57" ht="18" customHeight="1">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13"/>
      <c r="W643" s="313"/>
      <c r="X643" s="313"/>
      <c r="Y643" s="313"/>
      <c r="Z643" s="313"/>
      <c r="AA643" s="313"/>
      <c r="AB643" s="313"/>
      <c r="AC643" s="313"/>
      <c r="AD643" s="313"/>
      <c r="AE643" s="313"/>
      <c r="AF643" s="313"/>
      <c r="AG643" s="313"/>
      <c r="AH643" s="313"/>
      <c r="AI643" s="313"/>
      <c r="AJ643" s="313"/>
      <c r="AK643" s="313"/>
      <c r="AL643" s="313"/>
      <c r="AM643" s="313"/>
      <c r="AN643" s="313"/>
      <c r="AO643" s="313"/>
      <c r="AP643" s="313"/>
      <c r="AQ643" s="313"/>
      <c r="AR643" s="313"/>
      <c r="AS643" s="313"/>
      <c r="AT643" s="313"/>
      <c r="AU643" s="313"/>
      <c r="AV643" s="313"/>
      <c r="AW643" s="313"/>
      <c r="AX643" s="313"/>
      <c r="AY643" s="313"/>
      <c r="AZ643" s="313"/>
      <c r="BA643" s="313"/>
      <c r="BB643" s="313"/>
      <c r="BC643" s="313"/>
      <c r="BD643" s="313"/>
      <c r="BE643" s="313"/>
    </row>
    <row r="644" spans="1:57" ht="18" customHeight="1">
      <c r="A644" s="2197" t="s">
        <v>384</v>
      </c>
      <c r="B644" s="2197"/>
      <c r="C644" s="2197"/>
      <c r="D644" s="2197"/>
      <c r="E644" s="2197"/>
      <c r="F644" s="2197"/>
      <c r="G644" s="2197"/>
      <c r="H644" s="2197"/>
      <c r="I644" s="2197"/>
      <c r="J644" s="2197"/>
      <c r="K644" s="2197"/>
      <c r="L644" s="2197"/>
      <c r="M644" s="2197"/>
      <c r="N644" s="2197"/>
      <c r="O644" s="2197"/>
      <c r="P644" s="2197"/>
      <c r="Q644" s="2197"/>
      <c r="R644" s="2197"/>
      <c r="S644" s="2197"/>
      <c r="T644" s="2197"/>
      <c r="U644" s="2197"/>
      <c r="V644" s="2197"/>
      <c r="W644" s="2197"/>
      <c r="X644" s="2197"/>
      <c r="Y644" s="2197"/>
      <c r="Z644" s="2197"/>
      <c r="AA644" s="2197"/>
      <c r="AB644" s="2197"/>
      <c r="AC644" s="2197"/>
      <c r="AD644" s="2197"/>
      <c r="AE644" s="2197"/>
      <c r="AF644" s="2197"/>
      <c r="AG644" s="2197" t="s">
        <v>507</v>
      </c>
      <c r="AH644" s="2197"/>
      <c r="AI644" s="2197"/>
      <c r="AJ644" s="2197"/>
      <c r="AK644" s="2197"/>
      <c r="AL644" s="2197"/>
      <c r="AM644" s="2197"/>
      <c r="AN644" s="2197"/>
      <c r="AO644" s="2197"/>
      <c r="AP644" s="2197"/>
      <c r="AQ644" s="2197"/>
      <c r="AR644" s="2197"/>
      <c r="AS644" s="2197"/>
      <c r="AT644" s="2197"/>
      <c r="AU644" s="2197"/>
      <c r="AV644" s="2197" t="s">
        <v>508</v>
      </c>
      <c r="AW644" s="2197"/>
      <c r="AX644" s="2197"/>
      <c r="AY644" s="2197"/>
      <c r="AZ644" s="2197"/>
      <c r="BA644" s="2197"/>
      <c r="BB644" s="2197"/>
      <c r="BC644" s="2197"/>
      <c r="BD644" s="2197"/>
      <c r="BE644" s="2197"/>
    </row>
    <row r="645" spans="1:57" ht="18" customHeight="1">
      <c r="A645" s="2193" t="s">
        <v>1386</v>
      </c>
      <c r="B645" s="2193"/>
      <c r="C645" s="2193"/>
      <c r="D645" s="2193"/>
      <c r="E645" s="2193"/>
      <c r="F645" s="2193"/>
      <c r="G645" s="2193"/>
      <c r="H645" s="2193"/>
      <c r="I645" s="2193"/>
      <c r="J645" s="2193"/>
      <c r="K645" s="2193"/>
      <c r="L645" s="2193"/>
      <c r="M645" s="2193"/>
      <c r="N645" s="2193"/>
      <c r="O645" s="2193"/>
      <c r="P645" s="2193"/>
      <c r="Q645" s="2193"/>
      <c r="R645" s="2193"/>
      <c r="S645" s="2193"/>
      <c r="T645" s="2193"/>
      <c r="U645" s="2193"/>
      <c r="V645" s="2193"/>
      <c r="W645" s="2193"/>
      <c r="X645" s="2193"/>
      <c r="Y645" s="2193"/>
      <c r="Z645" s="2193"/>
      <c r="AA645" s="2193"/>
      <c r="AB645" s="2193"/>
      <c r="AC645" s="2193"/>
      <c r="AD645" s="2193"/>
      <c r="AE645" s="2193"/>
      <c r="AF645" s="2193"/>
      <c r="AG645" s="2194">
        <v>0</v>
      </c>
      <c r="AH645" s="2194"/>
      <c r="AI645" s="2194"/>
      <c r="AJ645" s="2194"/>
      <c r="AK645" s="2194"/>
      <c r="AL645" s="2194"/>
      <c r="AM645" s="2194"/>
      <c r="AN645" s="2194"/>
      <c r="AO645" s="2194"/>
      <c r="AP645" s="2194"/>
      <c r="AQ645" s="2194"/>
      <c r="AR645" s="2194"/>
      <c r="AS645" s="2194"/>
      <c r="AT645" s="2194"/>
      <c r="AU645" s="2194"/>
      <c r="AV645" s="2194">
        <v>0</v>
      </c>
      <c r="AW645" s="2194"/>
      <c r="AX645" s="2194"/>
      <c r="AY645" s="2194"/>
      <c r="AZ645" s="2194"/>
      <c r="BA645" s="2194"/>
      <c r="BB645" s="2194"/>
      <c r="BC645" s="2194"/>
      <c r="BD645" s="2194"/>
      <c r="BE645" s="2194"/>
    </row>
    <row r="646" spans="1:57" ht="18" customHeight="1">
      <c r="A646" s="2193" t="s">
        <v>1387</v>
      </c>
      <c r="B646" s="2193"/>
      <c r="C646" s="2193"/>
      <c r="D646" s="2193"/>
      <c r="E646" s="2193"/>
      <c r="F646" s="2193"/>
      <c r="G646" s="2193"/>
      <c r="H646" s="2193"/>
      <c r="I646" s="2193"/>
      <c r="J646" s="2193"/>
      <c r="K646" s="2193"/>
      <c r="L646" s="2193"/>
      <c r="M646" s="2193"/>
      <c r="N646" s="2193"/>
      <c r="O646" s="2193"/>
      <c r="P646" s="2193"/>
      <c r="Q646" s="2193"/>
      <c r="R646" s="2193"/>
      <c r="S646" s="2193"/>
      <c r="T646" s="2193"/>
      <c r="U646" s="2193"/>
      <c r="V646" s="2193"/>
      <c r="W646" s="2193"/>
      <c r="X646" s="2193"/>
      <c r="Y646" s="2193"/>
      <c r="Z646" s="2193"/>
      <c r="AA646" s="2193"/>
      <c r="AB646" s="2193"/>
      <c r="AC646" s="2193"/>
      <c r="AD646" s="2193"/>
      <c r="AE646" s="2193"/>
      <c r="AF646" s="2193"/>
      <c r="AG646" s="2194">
        <v>0</v>
      </c>
      <c r="AH646" s="2194"/>
      <c r="AI646" s="2194"/>
      <c r="AJ646" s="2194"/>
      <c r="AK646" s="2194"/>
      <c r="AL646" s="2194"/>
      <c r="AM646" s="2194"/>
      <c r="AN646" s="2194"/>
      <c r="AO646" s="2194"/>
      <c r="AP646" s="2194"/>
      <c r="AQ646" s="2194"/>
      <c r="AR646" s="2194"/>
      <c r="AS646" s="2194"/>
      <c r="AT646" s="2194"/>
      <c r="AU646" s="2194"/>
      <c r="AV646" s="2194">
        <v>0</v>
      </c>
      <c r="AW646" s="2194"/>
      <c r="AX646" s="2194"/>
      <c r="AY646" s="2194"/>
      <c r="AZ646" s="2194"/>
      <c r="BA646" s="2194"/>
      <c r="BB646" s="2194"/>
      <c r="BC646" s="2194"/>
      <c r="BD646" s="2194"/>
      <c r="BE646" s="2194"/>
    </row>
    <row r="647" spans="1:57" ht="18" customHeight="1">
      <c r="A647" s="2195" t="s">
        <v>1388</v>
      </c>
      <c r="B647" s="2195"/>
      <c r="C647" s="2195"/>
      <c r="D647" s="2195"/>
      <c r="E647" s="2195"/>
      <c r="F647" s="2195"/>
      <c r="G647" s="2195"/>
      <c r="H647" s="2195"/>
      <c r="I647" s="2195"/>
      <c r="J647" s="2195"/>
      <c r="K647" s="2195"/>
      <c r="L647" s="2195"/>
      <c r="M647" s="2195"/>
      <c r="N647" s="2195"/>
      <c r="O647" s="2195"/>
      <c r="P647" s="2195"/>
      <c r="Q647" s="2195"/>
      <c r="R647" s="2195"/>
      <c r="S647" s="2195"/>
      <c r="T647" s="2195"/>
      <c r="U647" s="2195"/>
      <c r="V647" s="2195"/>
      <c r="W647" s="2195"/>
      <c r="X647" s="2195"/>
      <c r="Y647" s="2195"/>
      <c r="Z647" s="2195"/>
      <c r="AA647" s="2195"/>
      <c r="AB647" s="2195"/>
      <c r="AC647" s="2195"/>
      <c r="AD647" s="2195"/>
      <c r="AE647" s="2195"/>
      <c r="AF647" s="2195"/>
      <c r="AG647" s="2196">
        <v>0</v>
      </c>
      <c r="AH647" s="2196"/>
      <c r="AI647" s="2196"/>
      <c r="AJ647" s="2196"/>
      <c r="AK647" s="2196"/>
      <c r="AL647" s="2196"/>
      <c r="AM647" s="2196"/>
      <c r="AN647" s="2196"/>
      <c r="AO647" s="2196"/>
      <c r="AP647" s="2196"/>
      <c r="AQ647" s="2196"/>
      <c r="AR647" s="2196"/>
      <c r="AS647" s="2196"/>
      <c r="AT647" s="2196"/>
      <c r="AU647" s="2196"/>
      <c r="AV647" s="2196">
        <v>0</v>
      </c>
      <c r="AW647" s="2196"/>
      <c r="AX647" s="2196"/>
      <c r="AY647" s="2196"/>
      <c r="AZ647" s="2196"/>
      <c r="BA647" s="2196"/>
      <c r="BB647" s="2196"/>
      <c r="BC647" s="2196"/>
      <c r="BD647" s="2196"/>
      <c r="BE647" s="2196"/>
    </row>
    <row r="648" spans="1:57" ht="18" customHeight="1">
      <c r="A648" s="314"/>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4"/>
      <c r="AD648" s="314"/>
      <c r="AE648" s="314"/>
      <c r="AF648" s="314"/>
      <c r="AG648" s="314"/>
      <c r="AH648" s="314"/>
      <c r="AI648" s="314"/>
      <c r="AJ648" s="314"/>
      <c r="AK648" s="314"/>
      <c r="AL648" s="314"/>
      <c r="AM648" s="314"/>
      <c r="AN648" s="314"/>
      <c r="AO648" s="314"/>
      <c r="AP648" s="314"/>
      <c r="AQ648" s="314"/>
      <c r="AR648" s="314"/>
      <c r="AS648" s="314"/>
      <c r="AT648" s="314"/>
      <c r="AU648" s="314"/>
      <c r="AV648" s="314"/>
      <c r="AW648" s="314"/>
      <c r="AX648" s="314"/>
      <c r="AY648" s="314"/>
      <c r="AZ648" s="314"/>
      <c r="BA648" s="314"/>
      <c r="BB648" s="314"/>
      <c r="BC648" s="314"/>
      <c r="BD648" s="314"/>
      <c r="BE648" s="314"/>
    </row>
    <row r="649" spans="1:57" ht="18" customHeight="1">
      <c r="A649" s="2186" t="s">
        <v>1389</v>
      </c>
      <c r="B649" s="2186"/>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6"/>
      <c r="AO649" s="2186"/>
      <c r="AP649" s="2186"/>
      <c r="AQ649" s="2186"/>
      <c r="AR649" s="2186"/>
      <c r="AS649" s="2186"/>
      <c r="AT649" s="2186"/>
      <c r="AU649" s="2186"/>
      <c r="AV649" s="2186"/>
      <c r="AW649" s="2186"/>
      <c r="AX649" s="2186"/>
      <c r="AY649" s="2186"/>
      <c r="AZ649" s="2186"/>
      <c r="BA649" s="2186"/>
      <c r="BB649" s="2186"/>
      <c r="BC649" s="2186"/>
      <c r="BD649" s="2186"/>
      <c r="BE649" s="2186"/>
    </row>
    <row r="650" spans="1:57" ht="18" customHeight="1">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c r="AA650" s="313"/>
      <c r="AB650" s="313"/>
      <c r="AC650" s="313"/>
      <c r="AD650" s="313"/>
      <c r="AE650" s="313"/>
      <c r="AF650" s="313"/>
      <c r="AG650" s="313"/>
      <c r="AH650" s="313"/>
      <c r="AI650" s="313"/>
      <c r="AJ650" s="313"/>
      <c r="AK650" s="313"/>
      <c r="AL650" s="313"/>
      <c r="AM650" s="313"/>
      <c r="AN650" s="313"/>
      <c r="AO650" s="313"/>
      <c r="AP650" s="313"/>
      <c r="AQ650" s="313"/>
      <c r="AR650" s="313"/>
      <c r="AS650" s="313"/>
      <c r="AT650" s="313"/>
      <c r="AU650" s="313"/>
      <c r="AV650" s="313"/>
      <c r="AW650" s="313"/>
      <c r="AX650" s="313"/>
      <c r="AY650" s="313"/>
      <c r="AZ650" s="313"/>
      <c r="BA650" s="313"/>
      <c r="BB650" s="313"/>
      <c r="BC650" s="313"/>
      <c r="BD650" s="313"/>
      <c r="BE650" s="313"/>
    </row>
    <row r="651" spans="1:57" ht="18" customHeight="1">
      <c r="A651" s="317" t="s">
        <v>175</v>
      </c>
      <c r="B651" s="2197" t="s">
        <v>176</v>
      </c>
      <c r="C651" s="2197"/>
      <c r="D651" s="2197"/>
      <c r="E651" s="2197"/>
      <c r="F651" s="2197"/>
      <c r="G651" s="2197"/>
      <c r="H651" s="2197"/>
      <c r="I651" s="2197"/>
      <c r="J651" s="2197"/>
      <c r="K651" s="2197"/>
      <c r="L651" s="2197"/>
      <c r="M651" s="2197"/>
      <c r="N651" s="2197"/>
      <c r="O651" s="2197"/>
      <c r="P651" s="2197"/>
      <c r="Q651" s="2197"/>
      <c r="R651" s="2197"/>
      <c r="S651" s="2197" t="s">
        <v>1390</v>
      </c>
      <c r="T651" s="2197"/>
      <c r="U651" s="2197"/>
      <c r="V651" s="2197"/>
      <c r="W651" s="2197"/>
      <c r="X651" s="2197"/>
      <c r="Y651" s="2197"/>
      <c r="Z651" s="2197"/>
      <c r="AA651" s="2197"/>
      <c r="AB651" s="2197"/>
      <c r="AC651" s="2197"/>
      <c r="AD651" s="2197"/>
      <c r="AE651" s="2197"/>
      <c r="AF651" s="2197"/>
      <c r="AG651" s="2197"/>
      <c r="AH651" s="2197"/>
      <c r="AI651" s="2197"/>
      <c r="AJ651" s="2197"/>
      <c r="AK651" s="2197"/>
      <c r="AL651" s="2197"/>
      <c r="AM651" s="2197"/>
      <c r="AN651" s="2197"/>
      <c r="AO651" s="2197"/>
      <c r="AP651" s="2197"/>
      <c r="AQ651" s="2197" t="s">
        <v>132</v>
      </c>
      <c r="AR651" s="2197"/>
      <c r="AS651" s="2197"/>
      <c r="AT651" s="2197"/>
      <c r="AU651" s="2197"/>
      <c r="AV651" s="2197"/>
      <c r="AW651" s="2197"/>
      <c r="AX651" s="2197"/>
      <c r="AY651" s="2197"/>
      <c r="AZ651" s="2197"/>
      <c r="BA651" s="2197" t="s">
        <v>72</v>
      </c>
      <c r="BB651" s="2197"/>
      <c r="BC651" s="2197"/>
      <c r="BD651" s="2197"/>
      <c r="BE651" s="2197"/>
    </row>
    <row r="652" spans="1:57" ht="18" customHeight="1">
      <c r="A652" s="321"/>
      <c r="B652" s="2193" t="s">
        <v>1391</v>
      </c>
      <c r="C652" s="2193"/>
      <c r="D652" s="2193"/>
      <c r="E652" s="2193"/>
      <c r="F652" s="2193"/>
      <c r="G652" s="2193"/>
      <c r="H652" s="2193"/>
      <c r="I652" s="2193"/>
      <c r="J652" s="2193"/>
      <c r="K652" s="2193"/>
      <c r="L652" s="2193"/>
      <c r="M652" s="2193"/>
      <c r="N652" s="2193"/>
      <c r="O652" s="2193"/>
      <c r="P652" s="2193"/>
      <c r="Q652" s="2193"/>
      <c r="R652" s="2193"/>
      <c r="S652" s="2193"/>
      <c r="T652" s="2193"/>
      <c r="U652" s="2193"/>
      <c r="V652" s="2193"/>
      <c r="W652" s="2193"/>
      <c r="X652" s="2193"/>
      <c r="Y652" s="2193"/>
      <c r="Z652" s="2193"/>
      <c r="AA652" s="2193"/>
      <c r="AB652" s="2193"/>
      <c r="AC652" s="2193"/>
      <c r="AD652" s="2193"/>
      <c r="AE652" s="2193"/>
      <c r="AF652" s="2193"/>
      <c r="AG652" s="2193"/>
      <c r="AH652" s="2193"/>
      <c r="AI652" s="2193"/>
      <c r="AJ652" s="2193"/>
      <c r="AK652" s="2193"/>
      <c r="AL652" s="2193"/>
      <c r="AM652" s="2193"/>
      <c r="AN652" s="2193"/>
      <c r="AO652" s="2193"/>
      <c r="AP652" s="2193"/>
      <c r="AQ652" s="2193"/>
      <c r="AR652" s="2193"/>
      <c r="AS652" s="2193"/>
      <c r="AT652" s="2193"/>
      <c r="AU652" s="2193"/>
      <c r="AV652" s="2193"/>
      <c r="AW652" s="2193"/>
      <c r="AX652" s="2193"/>
      <c r="AY652" s="2193"/>
      <c r="AZ652" s="2193"/>
      <c r="BA652" s="2213">
        <v>0</v>
      </c>
      <c r="BB652" s="2213"/>
      <c r="BC652" s="2213"/>
      <c r="BD652" s="2213"/>
      <c r="BE652" s="2213"/>
    </row>
    <row r="653" spans="1:57" ht="18" customHeight="1">
      <c r="A653" s="322"/>
      <c r="B653" s="2195" t="s">
        <v>1392</v>
      </c>
      <c r="C653" s="2195"/>
      <c r="D653" s="2195"/>
      <c r="E653" s="2195"/>
      <c r="F653" s="2195"/>
      <c r="G653" s="2195"/>
      <c r="H653" s="2195"/>
      <c r="I653" s="2195"/>
      <c r="J653" s="2195"/>
      <c r="K653" s="2195"/>
      <c r="L653" s="2195"/>
      <c r="M653" s="2195"/>
      <c r="N653" s="2195"/>
      <c r="O653" s="2195"/>
      <c r="P653" s="2195"/>
      <c r="Q653" s="2195"/>
      <c r="R653" s="2195"/>
      <c r="S653" s="2195"/>
      <c r="T653" s="2195"/>
      <c r="U653" s="2195"/>
      <c r="V653" s="2195"/>
      <c r="W653" s="2195"/>
      <c r="X653" s="2195"/>
      <c r="Y653" s="2195"/>
      <c r="Z653" s="2195"/>
      <c r="AA653" s="2195"/>
      <c r="AB653" s="2195"/>
      <c r="AC653" s="2195"/>
      <c r="AD653" s="2195"/>
      <c r="AE653" s="2195"/>
      <c r="AF653" s="2195"/>
      <c r="AG653" s="2195"/>
      <c r="AH653" s="2195"/>
      <c r="AI653" s="2195"/>
      <c r="AJ653" s="2195"/>
      <c r="AK653" s="2195"/>
      <c r="AL653" s="2195"/>
      <c r="AM653" s="2195"/>
      <c r="AN653" s="2195"/>
      <c r="AO653" s="2195"/>
      <c r="AP653" s="2195"/>
      <c r="AQ653" s="2195"/>
      <c r="AR653" s="2195"/>
      <c r="AS653" s="2195"/>
      <c r="AT653" s="2195"/>
      <c r="AU653" s="2195"/>
      <c r="AV653" s="2195"/>
      <c r="AW653" s="2195"/>
      <c r="AX653" s="2195"/>
      <c r="AY653" s="2195"/>
      <c r="AZ653" s="2195"/>
      <c r="BA653" s="2214">
        <v>0</v>
      </c>
      <c r="BB653" s="2214"/>
      <c r="BC653" s="2214"/>
      <c r="BD653" s="2214"/>
      <c r="BE653" s="2214"/>
    </row>
    <row r="654" spans="1:57" ht="18" customHeight="1">
      <c r="A654" s="314"/>
      <c r="B654" s="314"/>
      <c r="C654" s="314"/>
      <c r="D654" s="314"/>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c r="AA654" s="314"/>
      <c r="AB654" s="314"/>
      <c r="AC654" s="314"/>
      <c r="AD654" s="314"/>
      <c r="AE654" s="314"/>
      <c r="AF654" s="314"/>
      <c r="AG654" s="314"/>
      <c r="AH654" s="314"/>
      <c r="AI654" s="314"/>
      <c r="AJ654" s="314"/>
      <c r="AK654" s="314"/>
      <c r="AL654" s="314"/>
      <c r="AM654" s="314"/>
      <c r="AN654" s="314"/>
      <c r="AO654" s="314"/>
      <c r="AP654" s="314"/>
      <c r="AQ654" s="314"/>
      <c r="AR654" s="314"/>
      <c r="AS654" s="314"/>
      <c r="AT654" s="314"/>
      <c r="AU654" s="314"/>
      <c r="AV654" s="314"/>
      <c r="AW654" s="314"/>
      <c r="AX654" s="314"/>
      <c r="AY654" s="314"/>
      <c r="AZ654" s="314"/>
      <c r="BA654" s="314"/>
      <c r="BB654" s="314"/>
      <c r="BC654" s="314"/>
      <c r="BD654" s="314"/>
      <c r="BE654" s="314"/>
    </row>
    <row r="655" spans="1:57" ht="18" customHeight="1">
      <c r="A655" s="2186" t="s">
        <v>1393</v>
      </c>
      <c r="B655" s="2186"/>
      <c r="C655" s="2186"/>
      <c r="D655" s="2186"/>
      <c r="E655" s="2186"/>
      <c r="F655" s="2186"/>
      <c r="G655" s="2186"/>
      <c r="H655" s="2186"/>
      <c r="I655" s="2186"/>
      <c r="J655" s="2186"/>
      <c r="K655" s="2186"/>
      <c r="L655" s="2186"/>
      <c r="M655" s="2186"/>
      <c r="N655" s="2186"/>
      <c r="O655" s="2186"/>
      <c r="P655" s="2186"/>
      <c r="Q655" s="2186"/>
      <c r="R655" s="2186"/>
      <c r="S655" s="2186"/>
      <c r="T655" s="2186"/>
      <c r="U655" s="2186"/>
      <c r="V655" s="2186"/>
      <c r="W655" s="2186"/>
      <c r="X655" s="2186"/>
      <c r="Y655" s="2186"/>
      <c r="Z655" s="2186"/>
      <c r="AA655" s="2186"/>
      <c r="AB655" s="2186"/>
      <c r="AC655" s="2186"/>
      <c r="AD655" s="2186"/>
      <c r="AE655" s="2186"/>
      <c r="AF655" s="2186"/>
      <c r="AG655" s="2186"/>
      <c r="AH655" s="2186"/>
      <c r="AI655" s="2186"/>
      <c r="AJ655" s="2186"/>
      <c r="AK655" s="2186"/>
      <c r="AL655" s="2186"/>
      <c r="AM655" s="2186"/>
      <c r="AN655" s="2186"/>
      <c r="AO655" s="2186"/>
      <c r="AP655" s="2186"/>
      <c r="AQ655" s="2186"/>
      <c r="AR655" s="2186"/>
      <c r="AS655" s="2186"/>
      <c r="AT655" s="2186"/>
      <c r="AU655" s="2186"/>
      <c r="AV655" s="2186"/>
      <c r="AW655" s="2186"/>
      <c r="AX655" s="2186"/>
      <c r="AY655" s="2186"/>
      <c r="AZ655" s="2186"/>
      <c r="BA655" s="2186"/>
      <c r="BB655" s="2186"/>
      <c r="BC655" s="2186"/>
      <c r="BD655" s="2186"/>
      <c r="BE655" s="2186"/>
    </row>
    <row r="657" spans="1:57" ht="18" customHeight="1">
      <c r="A657" s="2186" t="s">
        <v>1394</v>
      </c>
      <c r="B657" s="2186"/>
      <c r="C657" s="2186"/>
      <c r="D657" s="2186"/>
      <c r="E657" s="2186"/>
      <c r="F657" s="2186"/>
      <c r="G657" s="2186"/>
      <c r="H657" s="2186"/>
      <c r="I657" s="2186"/>
      <c r="J657" s="2186"/>
      <c r="K657" s="2186"/>
      <c r="L657" s="2186"/>
      <c r="M657" s="2186"/>
      <c r="N657" s="2186"/>
      <c r="O657" s="2186"/>
      <c r="P657" s="2186"/>
      <c r="Q657" s="2186"/>
      <c r="R657" s="2186"/>
      <c r="S657" s="2186"/>
      <c r="T657" s="2186"/>
      <c r="U657" s="2186"/>
      <c r="V657" s="2186"/>
      <c r="W657" s="2186"/>
      <c r="X657" s="2186"/>
      <c r="Y657" s="2186"/>
      <c r="Z657" s="2186"/>
      <c r="AA657" s="2186"/>
      <c r="AB657" s="2186"/>
      <c r="AC657" s="2186"/>
      <c r="AD657" s="2186"/>
      <c r="AE657" s="2186"/>
      <c r="AF657" s="2186"/>
      <c r="AG657" s="2186"/>
      <c r="AH657" s="2186"/>
      <c r="AI657" s="2186"/>
      <c r="AJ657" s="2186"/>
      <c r="AK657" s="2186"/>
      <c r="AL657" s="2186"/>
      <c r="AM657" s="2186"/>
      <c r="AN657" s="2186"/>
      <c r="AO657" s="2186"/>
      <c r="AP657" s="2186"/>
      <c r="AQ657" s="2186"/>
      <c r="AR657" s="2186"/>
      <c r="AS657" s="2186"/>
      <c r="AT657" s="2186"/>
      <c r="AU657" s="2186"/>
      <c r="AV657" s="2186"/>
      <c r="AW657" s="2186"/>
      <c r="AX657" s="2186"/>
      <c r="AY657" s="2186"/>
      <c r="AZ657" s="2186"/>
      <c r="BA657" s="2186"/>
      <c r="BB657" s="2186"/>
      <c r="BC657" s="2186"/>
      <c r="BD657" s="2186"/>
      <c r="BE657" s="2186"/>
    </row>
    <row r="658" spans="1:57" ht="18" customHeight="1">
      <c r="A658" s="2186" t="s">
        <v>1395</v>
      </c>
      <c r="B658" s="2186"/>
      <c r="C658" s="2186"/>
      <c r="D658" s="2186"/>
      <c r="E658" s="2186"/>
      <c r="F658" s="2186"/>
      <c r="G658" s="2186"/>
      <c r="H658" s="2186"/>
      <c r="I658" s="2186"/>
      <c r="J658" s="2186"/>
      <c r="K658" s="2186"/>
      <c r="L658" s="2186"/>
      <c r="M658" s="2186"/>
      <c r="N658" s="2186"/>
      <c r="O658" s="2186"/>
      <c r="P658" s="2186"/>
      <c r="Q658" s="2186"/>
      <c r="R658" s="2186"/>
      <c r="S658" s="2186"/>
      <c r="T658" s="2186"/>
      <c r="U658" s="2186"/>
      <c r="V658" s="2186"/>
      <c r="W658" s="2186"/>
      <c r="X658" s="2186"/>
      <c r="Y658" s="2186"/>
      <c r="Z658" s="2186"/>
      <c r="AA658" s="2186"/>
      <c r="AB658" s="2186"/>
      <c r="AC658" s="2186"/>
      <c r="AD658" s="2186"/>
      <c r="AE658" s="2186"/>
      <c r="AF658" s="2186"/>
      <c r="AG658" s="2186"/>
      <c r="AH658" s="2186"/>
      <c r="AI658" s="2186"/>
      <c r="AJ658" s="2186"/>
      <c r="AK658" s="2186"/>
      <c r="AL658" s="2186"/>
      <c r="AM658" s="2186"/>
      <c r="AN658" s="2186"/>
      <c r="AO658" s="2186"/>
      <c r="AP658" s="2186"/>
      <c r="AQ658" s="2186"/>
      <c r="AR658" s="2186"/>
      <c r="AS658" s="2186"/>
      <c r="AT658" s="2186"/>
      <c r="AU658" s="2186"/>
      <c r="AV658" s="2186"/>
      <c r="AW658" s="2186"/>
      <c r="AX658" s="2186"/>
      <c r="AY658" s="2186"/>
      <c r="AZ658" s="2186"/>
      <c r="BA658" s="2186"/>
      <c r="BB658" s="2186"/>
      <c r="BC658" s="2186"/>
      <c r="BD658" s="2186"/>
      <c r="BE658" s="2186"/>
    </row>
    <row r="659" spans="1:57" ht="18" customHeight="1">
      <c r="A659" s="2186" t="s">
        <v>1396</v>
      </c>
      <c r="B659" s="2186"/>
      <c r="C659" s="2186"/>
      <c r="D659" s="2186"/>
      <c r="E659" s="2186"/>
      <c r="F659" s="2186"/>
      <c r="G659" s="2186"/>
      <c r="H659" s="2186"/>
      <c r="I659" s="2186"/>
      <c r="J659" s="2186"/>
      <c r="K659" s="2186"/>
      <c r="L659" s="2186"/>
      <c r="M659" s="2186"/>
      <c r="N659" s="2186"/>
      <c r="O659" s="2186"/>
      <c r="P659" s="2186"/>
      <c r="Q659" s="2186"/>
      <c r="R659" s="2186"/>
      <c r="S659" s="2186"/>
      <c r="T659" s="2186"/>
      <c r="U659" s="2186"/>
      <c r="V659" s="2186"/>
      <c r="W659" s="2186"/>
      <c r="X659" s="2186"/>
      <c r="Y659" s="2186"/>
      <c r="Z659" s="2186"/>
      <c r="AA659" s="2186"/>
      <c r="AB659" s="2186"/>
      <c r="AC659" s="2186"/>
      <c r="AD659" s="2186"/>
      <c r="AE659" s="2186"/>
      <c r="AF659" s="2186"/>
      <c r="AG659" s="2186"/>
      <c r="AH659" s="2186"/>
      <c r="AI659" s="2186"/>
      <c r="AJ659" s="2186"/>
      <c r="AK659" s="2186"/>
      <c r="AL659" s="2186"/>
      <c r="AM659" s="2186"/>
      <c r="AN659" s="2186"/>
      <c r="AO659" s="2186"/>
      <c r="AP659" s="2186"/>
      <c r="AQ659" s="2186"/>
      <c r="AR659" s="2186"/>
      <c r="AS659" s="2186"/>
      <c r="AT659" s="2186"/>
      <c r="AU659" s="2186"/>
      <c r="AV659" s="2186"/>
      <c r="AW659" s="2186"/>
      <c r="AX659" s="2186"/>
      <c r="AY659" s="2186"/>
      <c r="AZ659" s="2186"/>
      <c r="BA659" s="2186"/>
      <c r="BB659" s="2186"/>
      <c r="BC659" s="2186"/>
      <c r="BD659" s="2186"/>
      <c r="BE659" s="2186"/>
    </row>
    <row r="661" spans="1:57" ht="18" customHeight="1">
      <c r="A661" s="2201" t="s">
        <v>1397</v>
      </c>
      <c r="B661" s="2201"/>
      <c r="C661" s="2201"/>
      <c r="D661" s="2201"/>
      <c r="E661" s="2201"/>
      <c r="F661" s="2201"/>
      <c r="G661" s="2201"/>
      <c r="H661" s="2201"/>
      <c r="I661" s="2201"/>
      <c r="J661" s="2201"/>
      <c r="K661" s="2201"/>
      <c r="L661" s="2201"/>
      <c r="M661" s="2201"/>
      <c r="N661" s="2201"/>
      <c r="O661" s="2201"/>
      <c r="P661" s="2201"/>
      <c r="Q661" s="2201"/>
      <c r="R661" s="2201"/>
      <c r="S661" s="2201"/>
      <c r="T661" s="2201"/>
      <c r="U661" s="2201"/>
      <c r="V661" s="2201"/>
      <c r="W661" s="2201"/>
      <c r="X661" s="2201"/>
      <c r="Y661" s="2201"/>
      <c r="Z661" s="2201"/>
      <c r="AA661" s="2201"/>
      <c r="AB661" s="2201"/>
      <c r="AC661" s="2201"/>
      <c r="AD661" s="2201"/>
      <c r="AE661" s="2201"/>
      <c r="AF661" s="2201"/>
      <c r="AG661" s="2201"/>
      <c r="AH661" s="2201"/>
      <c r="AI661" s="2201"/>
      <c r="AJ661" s="2201"/>
      <c r="AK661" s="2201"/>
      <c r="AL661" s="2201"/>
      <c r="AM661" s="2201"/>
      <c r="AN661" s="2201"/>
      <c r="AO661" s="2201"/>
      <c r="AP661" s="2201"/>
      <c r="AQ661" s="2201"/>
      <c r="AR661" s="2201"/>
      <c r="AS661" s="2201"/>
      <c r="AT661" s="2201"/>
      <c r="AU661" s="2201"/>
      <c r="AV661" s="2201"/>
      <c r="AW661" s="2201"/>
      <c r="AX661" s="2201"/>
      <c r="AY661" s="2201"/>
      <c r="AZ661" s="2201"/>
      <c r="BA661" s="2201"/>
      <c r="BB661" s="2201"/>
      <c r="BC661" s="2201"/>
      <c r="BD661" s="2201"/>
      <c r="BE661" s="2201"/>
    </row>
    <row r="663" spans="1:57" ht="18" customHeight="1">
      <c r="A663" s="2201" t="s">
        <v>1398</v>
      </c>
      <c r="B663" s="2201"/>
      <c r="C663" s="2201"/>
      <c r="D663" s="2201"/>
      <c r="E663" s="2201"/>
      <c r="F663" s="2201"/>
      <c r="G663" s="2201"/>
      <c r="H663" s="2201"/>
      <c r="I663" s="2201"/>
      <c r="J663" s="2201"/>
      <c r="K663" s="2201"/>
      <c r="L663" s="2201"/>
      <c r="M663" s="2201"/>
      <c r="N663" s="2201"/>
      <c r="O663" s="2201"/>
      <c r="P663" s="2201"/>
      <c r="Q663" s="2201"/>
      <c r="R663" s="2201"/>
      <c r="S663" s="2201"/>
      <c r="T663" s="2201"/>
      <c r="U663" s="2201"/>
      <c r="V663" s="2201"/>
      <c r="W663" s="2201"/>
      <c r="X663" s="2201"/>
      <c r="Y663" s="2201"/>
      <c r="Z663" s="2201"/>
      <c r="AA663" s="2201"/>
      <c r="AB663" s="2201"/>
      <c r="AC663" s="2201"/>
      <c r="AD663" s="2201"/>
      <c r="AE663" s="2201"/>
      <c r="AF663" s="2201"/>
      <c r="AG663" s="2201"/>
      <c r="AH663" s="2201"/>
      <c r="AI663" s="2201"/>
      <c r="AJ663" s="2201"/>
      <c r="AK663" s="2201"/>
      <c r="AL663" s="2201"/>
      <c r="AM663" s="2201"/>
      <c r="AN663" s="2201"/>
      <c r="AO663" s="2201"/>
      <c r="AP663" s="2201"/>
      <c r="AQ663" s="2201"/>
      <c r="AR663" s="2201"/>
      <c r="AS663" s="2201"/>
      <c r="AT663" s="2201"/>
      <c r="AU663" s="2201"/>
      <c r="AV663" s="2201"/>
      <c r="AW663" s="2201"/>
      <c r="AX663" s="2201"/>
      <c r="AY663" s="2201"/>
      <c r="AZ663" s="2201"/>
      <c r="BA663" s="2201"/>
      <c r="BB663" s="2201"/>
      <c r="BC663" s="2201"/>
      <c r="BD663" s="2201"/>
      <c r="BE663" s="2201"/>
    </row>
    <row r="664" spans="1:57" ht="18" customHeight="1">
      <c r="A664" s="2201" t="s">
        <v>1399</v>
      </c>
      <c r="B664" s="2201"/>
      <c r="C664" s="2201"/>
      <c r="D664" s="2201"/>
      <c r="E664" s="2201"/>
      <c r="F664" s="2201"/>
      <c r="G664" s="2201"/>
      <c r="H664" s="2201"/>
      <c r="I664" s="2201"/>
      <c r="J664" s="2201"/>
      <c r="K664" s="2201"/>
      <c r="L664" s="2201"/>
      <c r="M664" s="2201"/>
      <c r="N664" s="2201"/>
      <c r="O664" s="2201"/>
      <c r="P664" s="2201"/>
      <c r="Q664" s="2201"/>
      <c r="R664" s="2201"/>
      <c r="S664" s="2201"/>
      <c r="T664" s="2201"/>
      <c r="U664" s="2201"/>
      <c r="V664" s="2201"/>
      <c r="W664" s="2201"/>
      <c r="X664" s="2201"/>
      <c r="Y664" s="2201"/>
      <c r="Z664" s="2201"/>
      <c r="AA664" s="2201"/>
      <c r="AB664" s="2201"/>
      <c r="AC664" s="2201"/>
      <c r="AD664" s="2201"/>
      <c r="AE664" s="2201"/>
      <c r="AF664" s="2201"/>
      <c r="AG664" s="2201"/>
      <c r="AH664" s="2201"/>
      <c r="AI664" s="2201"/>
      <c r="AJ664" s="2201"/>
      <c r="AK664" s="2201"/>
      <c r="AL664" s="2201"/>
      <c r="AM664" s="2201"/>
      <c r="AN664" s="2201"/>
      <c r="AO664" s="2201"/>
      <c r="AP664" s="2201"/>
      <c r="AQ664" s="2201"/>
      <c r="AR664" s="2201"/>
      <c r="AS664" s="2201"/>
      <c r="AT664" s="2201"/>
      <c r="AU664" s="2201"/>
      <c r="AV664" s="2201"/>
      <c r="AW664" s="2201"/>
      <c r="AX664" s="2201"/>
      <c r="AY664" s="2201"/>
      <c r="AZ664" s="2201"/>
      <c r="BA664" s="2201"/>
      <c r="BB664" s="2201"/>
      <c r="BC664" s="2201"/>
      <c r="BD664" s="2201"/>
      <c r="BE664" s="2201"/>
    </row>
    <row r="665" spans="1:57" ht="18" customHeight="1">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13"/>
      <c r="W665" s="313"/>
      <c r="X665" s="313"/>
      <c r="Y665" s="313"/>
      <c r="Z665" s="313"/>
      <c r="AA665" s="313"/>
      <c r="AB665" s="313"/>
      <c r="AC665" s="313"/>
      <c r="AD665" s="313"/>
      <c r="AE665" s="313"/>
      <c r="AF665" s="313"/>
      <c r="AG665" s="313"/>
      <c r="AH665" s="313"/>
      <c r="AI665" s="313"/>
      <c r="AJ665" s="313"/>
      <c r="AK665" s="313"/>
      <c r="AL665" s="313"/>
      <c r="AM665" s="313"/>
      <c r="AN665" s="313"/>
      <c r="AO665" s="313"/>
      <c r="AP665" s="313"/>
      <c r="AQ665" s="313"/>
      <c r="AR665" s="313"/>
      <c r="AS665" s="313"/>
      <c r="AT665" s="313"/>
      <c r="AU665" s="313"/>
      <c r="AV665" s="313"/>
      <c r="AW665" s="313"/>
      <c r="AX665" s="313"/>
      <c r="AY665" s="313"/>
      <c r="AZ665" s="313"/>
      <c r="BA665" s="313"/>
      <c r="BB665" s="313"/>
      <c r="BC665" s="313"/>
      <c r="BD665" s="313"/>
      <c r="BE665" s="313"/>
    </row>
    <row r="666" spans="1:57" ht="18" customHeight="1">
      <c r="A666" s="2197" t="s">
        <v>384</v>
      </c>
      <c r="B666" s="2197"/>
      <c r="C666" s="2197"/>
      <c r="D666" s="2197"/>
      <c r="E666" s="2197"/>
      <c r="F666" s="2197"/>
      <c r="G666" s="2197"/>
      <c r="H666" s="2197"/>
      <c r="I666" s="2197"/>
      <c r="J666" s="2197"/>
      <c r="K666" s="2197"/>
      <c r="L666" s="2197"/>
      <c r="M666" s="2197"/>
      <c r="N666" s="2197"/>
      <c r="O666" s="2197"/>
      <c r="P666" s="2197"/>
      <c r="Q666" s="2197"/>
      <c r="R666" s="2197"/>
      <c r="S666" s="2197"/>
      <c r="T666" s="2197"/>
      <c r="U666" s="2197"/>
      <c r="V666" s="2197"/>
      <c r="W666" s="2197"/>
      <c r="X666" s="2197"/>
      <c r="Y666" s="2197"/>
      <c r="Z666" s="2197"/>
      <c r="AA666" s="2197"/>
      <c r="AB666" s="2197"/>
      <c r="AC666" s="2197"/>
      <c r="AD666" s="2197"/>
      <c r="AE666" s="2197"/>
      <c r="AF666" s="2197"/>
      <c r="AG666" s="2197" t="s">
        <v>647</v>
      </c>
      <c r="AH666" s="2197"/>
      <c r="AI666" s="2197"/>
      <c r="AJ666" s="2197"/>
      <c r="AK666" s="2197"/>
      <c r="AL666" s="2197"/>
      <c r="AM666" s="2197"/>
      <c r="AN666" s="2197"/>
      <c r="AO666" s="2197"/>
      <c r="AP666" s="2197"/>
      <c r="AQ666" s="2197"/>
      <c r="AR666" s="2197"/>
      <c r="AS666" s="2197"/>
      <c r="AT666" s="2197"/>
      <c r="AU666" s="2197"/>
      <c r="AV666" s="2197" t="s">
        <v>648</v>
      </c>
      <c r="AW666" s="2197"/>
      <c r="AX666" s="2197"/>
      <c r="AY666" s="2197"/>
      <c r="AZ666" s="2197"/>
      <c r="BA666" s="2197"/>
      <c r="BB666" s="2197"/>
      <c r="BC666" s="2197"/>
      <c r="BD666" s="2197"/>
      <c r="BE666" s="2197"/>
    </row>
    <row r="667" spans="1:57" ht="18" customHeight="1">
      <c r="A667" s="2193" t="s">
        <v>1400</v>
      </c>
      <c r="B667" s="2193"/>
      <c r="C667" s="2193"/>
      <c r="D667" s="2193"/>
      <c r="E667" s="2193"/>
      <c r="F667" s="2193"/>
      <c r="G667" s="2193"/>
      <c r="H667" s="2193"/>
      <c r="I667" s="2193"/>
      <c r="J667" s="2193"/>
      <c r="K667" s="2193"/>
      <c r="L667" s="2193"/>
      <c r="M667" s="2193"/>
      <c r="N667" s="2193"/>
      <c r="O667" s="2193"/>
      <c r="P667" s="2193"/>
      <c r="Q667" s="2193"/>
      <c r="R667" s="2193"/>
      <c r="S667" s="2193"/>
      <c r="T667" s="2193"/>
      <c r="U667" s="2193"/>
      <c r="V667" s="2193"/>
      <c r="W667" s="2193"/>
      <c r="X667" s="2193"/>
      <c r="Y667" s="2193"/>
      <c r="Z667" s="2193"/>
      <c r="AA667" s="2193"/>
      <c r="AB667" s="2193"/>
      <c r="AC667" s="2193"/>
      <c r="AD667" s="2193"/>
      <c r="AE667" s="2193"/>
      <c r="AF667" s="2193"/>
      <c r="AG667" s="2194">
        <v>0</v>
      </c>
      <c r="AH667" s="2194"/>
      <c r="AI667" s="2194"/>
      <c r="AJ667" s="2194"/>
      <c r="AK667" s="2194"/>
      <c r="AL667" s="2194"/>
      <c r="AM667" s="2194"/>
      <c r="AN667" s="2194"/>
      <c r="AO667" s="2194"/>
      <c r="AP667" s="2194"/>
      <c r="AQ667" s="2194"/>
      <c r="AR667" s="2194"/>
      <c r="AS667" s="2194"/>
      <c r="AT667" s="2194"/>
      <c r="AU667" s="2194"/>
      <c r="AV667" s="2194">
        <v>0</v>
      </c>
      <c r="AW667" s="2194"/>
      <c r="AX667" s="2194"/>
      <c r="AY667" s="2194"/>
      <c r="AZ667" s="2194"/>
      <c r="BA667" s="2194"/>
      <c r="BB667" s="2194"/>
      <c r="BC667" s="2194"/>
      <c r="BD667" s="2194"/>
      <c r="BE667" s="2194"/>
    </row>
    <row r="668" spans="1:57" ht="18" customHeight="1">
      <c r="A668" s="2193" t="s">
        <v>1401</v>
      </c>
      <c r="B668" s="2193"/>
      <c r="C668" s="2193"/>
      <c r="D668" s="2193"/>
      <c r="E668" s="2193"/>
      <c r="F668" s="2193"/>
      <c r="G668" s="2193"/>
      <c r="H668" s="2193"/>
      <c r="I668" s="2193"/>
      <c r="J668" s="2193"/>
      <c r="K668" s="2193"/>
      <c r="L668" s="2193"/>
      <c r="M668" s="2193"/>
      <c r="N668" s="2193"/>
      <c r="O668" s="2193"/>
      <c r="P668" s="2193"/>
      <c r="Q668" s="2193"/>
      <c r="R668" s="2193"/>
      <c r="S668" s="2193"/>
      <c r="T668" s="2193"/>
      <c r="U668" s="2193"/>
      <c r="V668" s="2193"/>
      <c r="W668" s="2193"/>
      <c r="X668" s="2193"/>
      <c r="Y668" s="2193"/>
      <c r="Z668" s="2193"/>
      <c r="AA668" s="2193"/>
      <c r="AB668" s="2193"/>
      <c r="AC668" s="2193"/>
      <c r="AD668" s="2193"/>
      <c r="AE668" s="2193"/>
      <c r="AF668" s="2193"/>
      <c r="AG668" s="2194">
        <v>0</v>
      </c>
      <c r="AH668" s="2194"/>
      <c r="AI668" s="2194"/>
      <c r="AJ668" s="2194"/>
      <c r="AK668" s="2194"/>
      <c r="AL668" s="2194"/>
      <c r="AM668" s="2194"/>
      <c r="AN668" s="2194"/>
      <c r="AO668" s="2194"/>
      <c r="AP668" s="2194"/>
      <c r="AQ668" s="2194"/>
      <c r="AR668" s="2194"/>
      <c r="AS668" s="2194"/>
      <c r="AT668" s="2194"/>
      <c r="AU668" s="2194"/>
      <c r="AV668" s="2194"/>
      <c r="AW668" s="2194"/>
      <c r="AX668" s="2194"/>
      <c r="AY668" s="2194"/>
      <c r="AZ668" s="2194"/>
      <c r="BA668" s="2194"/>
      <c r="BB668" s="2194"/>
      <c r="BC668" s="2194"/>
      <c r="BD668" s="2194"/>
      <c r="BE668" s="2194"/>
    </row>
    <row r="669" spans="1:57" ht="18" customHeight="1">
      <c r="A669" s="2193" t="s">
        <v>1402</v>
      </c>
      <c r="B669" s="2193"/>
      <c r="C669" s="2193"/>
      <c r="D669" s="2193"/>
      <c r="E669" s="2193"/>
      <c r="F669" s="2193"/>
      <c r="G669" s="2193"/>
      <c r="H669" s="2193"/>
      <c r="I669" s="2193"/>
      <c r="J669" s="2193"/>
      <c r="K669" s="2193"/>
      <c r="L669" s="2193"/>
      <c r="M669" s="2193"/>
      <c r="N669" s="2193"/>
      <c r="O669" s="2193"/>
      <c r="P669" s="2193"/>
      <c r="Q669" s="2193"/>
      <c r="R669" s="2193"/>
      <c r="S669" s="2193"/>
      <c r="T669" s="2193"/>
      <c r="U669" s="2193"/>
      <c r="V669" s="2193"/>
      <c r="W669" s="2193"/>
      <c r="X669" s="2193"/>
      <c r="Y669" s="2193"/>
      <c r="Z669" s="2193"/>
      <c r="AA669" s="2193"/>
      <c r="AB669" s="2193"/>
      <c r="AC669" s="2193"/>
      <c r="AD669" s="2193"/>
      <c r="AE669" s="2193"/>
      <c r="AF669" s="2193"/>
      <c r="AG669" s="2194">
        <v>0</v>
      </c>
      <c r="AH669" s="2194"/>
      <c r="AI669" s="2194"/>
      <c r="AJ669" s="2194"/>
      <c r="AK669" s="2194"/>
      <c r="AL669" s="2194"/>
      <c r="AM669" s="2194"/>
      <c r="AN669" s="2194"/>
      <c r="AO669" s="2194"/>
      <c r="AP669" s="2194"/>
      <c r="AQ669" s="2194"/>
      <c r="AR669" s="2194"/>
      <c r="AS669" s="2194"/>
      <c r="AT669" s="2194"/>
      <c r="AU669" s="2194"/>
      <c r="AV669" s="2194">
        <v>0</v>
      </c>
      <c r="AW669" s="2194"/>
      <c r="AX669" s="2194"/>
      <c r="AY669" s="2194"/>
      <c r="AZ669" s="2194"/>
      <c r="BA669" s="2194"/>
      <c r="BB669" s="2194"/>
      <c r="BC669" s="2194"/>
      <c r="BD669" s="2194"/>
      <c r="BE669" s="2194"/>
    </row>
    <row r="670" spans="1:57" ht="18" customHeight="1">
      <c r="A670" s="2193" t="s">
        <v>1403</v>
      </c>
      <c r="B670" s="2193"/>
      <c r="C670" s="2193"/>
      <c r="D670" s="2193"/>
      <c r="E670" s="2193"/>
      <c r="F670" s="2193"/>
      <c r="G670" s="2193"/>
      <c r="H670" s="2193"/>
      <c r="I670" s="2193"/>
      <c r="J670" s="2193"/>
      <c r="K670" s="2193"/>
      <c r="L670" s="2193"/>
      <c r="M670" s="2193"/>
      <c r="N670" s="2193"/>
      <c r="O670" s="2193"/>
      <c r="P670" s="2193"/>
      <c r="Q670" s="2193"/>
      <c r="R670" s="2193"/>
      <c r="S670" s="2193"/>
      <c r="T670" s="2193"/>
      <c r="U670" s="2193"/>
      <c r="V670" s="2193"/>
      <c r="W670" s="2193"/>
      <c r="X670" s="2193"/>
      <c r="Y670" s="2193"/>
      <c r="Z670" s="2193"/>
      <c r="AA670" s="2193"/>
      <c r="AB670" s="2193"/>
      <c r="AC670" s="2193"/>
      <c r="AD670" s="2193"/>
      <c r="AE670" s="2193"/>
      <c r="AF670" s="2193"/>
      <c r="AG670" s="2194">
        <v>0</v>
      </c>
      <c r="AH670" s="2194"/>
      <c r="AI670" s="2194"/>
      <c r="AJ670" s="2194"/>
      <c r="AK670" s="2194"/>
      <c r="AL670" s="2194"/>
      <c r="AM670" s="2194"/>
      <c r="AN670" s="2194"/>
      <c r="AO670" s="2194"/>
      <c r="AP670" s="2194"/>
      <c r="AQ670" s="2194"/>
      <c r="AR670" s="2194"/>
      <c r="AS670" s="2194"/>
      <c r="AT670" s="2194"/>
      <c r="AU670" s="2194"/>
      <c r="AV670" s="2194">
        <v>0</v>
      </c>
      <c r="AW670" s="2194"/>
      <c r="AX670" s="2194"/>
      <c r="AY670" s="2194"/>
      <c r="AZ670" s="2194"/>
      <c r="BA670" s="2194"/>
      <c r="BB670" s="2194"/>
      <c r="BC670" s="2194"/>
      <c r="BD670" s="2194"/>
      <c r="BE670" s="2194"/>
    </row>
    <row r="671" spans="1:57" ht="18" customHeight="1">
      <c r="A671" s="2193" t="s">
        <v>1404</v>
      </c>
      <c r="B671" s="2193"/>
      <c r="C671" s="2193"/>
      <c r="D671" s="2193"/>
      <c r="E671" s="2193"/>
      <c r="F671" s="2193"/>
      <c r="G671" s="2193"/>
      <c r="H671" s="2193"/>
      <c r="I671" s="2193"/>
      <c r="J671" s="2193"/>
      <c r="K671" s="2193"/>
      <c r="L671" s="2193"/>
      <c r="M671" s="2193"/>
      <c r="N671" s="2193"/>
      <c r="O671" s="2193"/>
      <c r="P671" s="2193"/>
      <c r="Q671" s="2193"/>
      <c r="R671" s="2193"/>
      <c r="S671" s="2193"/>
      <c r="T671" s="2193"/>
      <c r="U671" s="2193"/>
      <c r="V671" s="2193"/>
      <c r="W671" s="2193"/>
      <c r="X671" s="2193"/>
      <c r="Y671" s="2193"/>
      <c r="Z671" s="2193"/>
      <c r="AA671" s="2193"/>
      <c r="AB671" s="2193"/>
      <c r="AC671" s="2193"/>
      <c r="AD671" s="2193"/>
      <c r="AE671" s="2193"/>
      <c r="AF671" s="2193"/>
      <c r="AG671" s="2194">
        <v>0</v>
      </c>
      <c r="AH671" s="2194"/>
      <c r="AI671" s="2194"/>
      <c r="AJ671" s="2194"/>
      <c r="AK671" s="2194"/>
      <c r="AL671" s="2194"/>
      <c r="AM671" s="2194"/>
      <c r="AN671" s="2194"/>
      <c r="AO671" s="2194"/>
      <c r="AP671" s="2194"/>
      <c r="AQ671" s="2194"/>
      <c r="AR671" s="2194"/>
      <c r="AS671" s="2194"/>
      <c r="AT671" s="2194"/>
      <c r="AU671" s="2194"/>
      <c r="AV671" s="2194">
        <v>0</v>
      </c>
      <c r="AW671" s="2194"/>
      <c r="AX671" s="2194"/>
      <c r="AY671" s="2194"/>
      <c r="AZ671" s="2194"/>
      <c r="BA671" s="2194"/>
      <c r="BB671" s="2194"/>
      <c r="BC671" s="2194"/>
      <c r="BD671" s="2194"/>
      <c r="BE671" s="2194"/>
    </row>
    <row r="672" spans="1:57" ht="18" customHeight="1">
      <c r="A672" s="2195" t="s">
        <v>1405</v>
      </c>
      <c r="B672" s="2195"/>
      <c r="C672" s="2195"/>
      <c r="D672" s="2195"/>
      <c r="E672" s="2195"/>
      <c r="F672" s="2195"/>
      <c r="G672" s="2195"/>
      <c r="H672" s="2195"/>
      <c r="I672" s="2195"/>
      <c r="J672" s="2195"/>
      <c r="K672" s="2195"/>
      <c r="L672" s="2195"/>
      <c r="M672" s="2195"/>
      <c r="N672" s="2195"/>
      <c r="O672" s="2195"/>
      <c r="P672" s="2195"/>
      <c r="Q672" s="2195"/>
      <c r="R672" s="2195"/>
      <c r="S672" s="2195"/>
      <c r="T672" s="2195"/>
      <c r="U672" s="2195"/>
      <c r="V672" s="2195"/>
      <c r="W672" s="2195"/>
      <c r="X672" s="2195"/>
      <c r="Y672" s="2195"/>
      <c r="Z672" s="2195"/>
      <c r="AA672" s="2195"/>
      <c r="AB672" s="2195"/>
      <c r="AC672" s="2195"/>
      <c r="AD672" s="2195"/>
      <c r="AE672" s="2195"/>
      <c r="AF672" s="2195"/>
      <c r="AG672" s="2196">
        <v>0</v>
      </c>
      <c r="AH672" s="2196"/>
      <c r="AI672" s="2196"/>
      <c r="AJ672" s="2196"/>
      <c r="AK672" s="2196"/>
      <c r="AL672" s="2196"/>
      <c r="AM672" s="2196"/>
      <c r="AN672" s="2196"/>
      <c r="AO672" s="2196"/>
      <c r="AP672" s="2196"/>
      <c r="AQ672" s="2196"/>
      <c r="AR672" s="2196"/>
      <c r="AS672" s="2196"/>
      <c r="AT672" s="2196"/>
      <c r="AU672" s="2196"/>
      <c r="AV672" s="2196">
        <v>0</v>
      </c>
      <c r="AW672" s="2196"/>
      <c r="AX672" s="2196"/>
      <c r="AY672" s="2196"/>
      <c r="AZ672" s="2196"/>
      <c r="BA672" s="2196"/>
      <c r="BB672" s="2196"/>
      <c r="BC672" s="2196"/>
      <c r="BD672" s="2196"/>
      <c r="BE672" s="2196"/>
    </row>
    <row r="673" spans="1:57" ht="18" customHeight="1">
      <c r="A673" s="2202" t="s">
        <v>124</v>
      </c>
      <c r="B673" s="2202"/>
      <c r="C673" s="2202"/>
      <c r="D673" s="2202"/>
      <c r="E673" s="2202"/>
      <c r="F673" s="2202"/>
      <c r="G673" s="2202"/>
      <c r="H673" s="2202"/>
      <c r="I673" s="2202"/>
      <c r="J673" s="2202"/>
      <c r="K673" s="2202"/>
      <c r="L673" s="2202"/>
      <c r="M673" s="2202"/>
      <c r="N673" s="2202"/>
      <c r="O673" s="2202"/>
      <c r="P673" s="2202"/>
      <c r="Q673" s="2202"/>
      <c r="R673" s="2202"/>
      <c r="S673" s="2202"/>
      <c r="T673" s="2202"/>
      <c r="U673" s="2202"/>
      <c r="V673" s="2202"/>
      <c r="W673" s="2202"/>
      <c r="X673" s="2202"/>
      <c r="Y673" s="2202"/>
      <c r="Z673" s="2202"/>
      <c r="AA673" s="2202"/>
      <c r="AB673" s="2202"/>
      <c r="AC673" s="2202"/>
      <c r="AD673" s="2202"/>
      <c r="AE673" s="2202"/>
      <c r="AF673" s="2202"/>
      <c r="AG673" s="2200">
        <v>0</v>
      </c>
      <c r="AH673" s="2200"/>
      <c r="AI673" s="2200"/>
      <c r="AJ673" s="2200"/>
      <c r="AK673" s="2200"/>
      <c r="AL673" s="2200"/>
      <c r="AM673" s="2200"/>
      <c r="AN673" s="2200"/>
      <c r="AO673" s="2200"/>
      <c r="AP673" s="2200"/>
      <c r="AQ673" s="2200"/>
      <c r="AR673" s="2200"/>
      <c r="AS673" s="2200"/>
      <c r="AT673" s="2200"/>
      <c r="AU673" s="2200"/>
      <c r="AV673" s="2200"/>
      <c r="AW673" s="2200"/>
      <c r="AX673" s="2200"/>
      <c r="AY673" s="2200"/>
      <c r="AZ673" s="2200"/>
      <c r="BA673" s="2200"/>
      <c r="BB673" s="2200"/>
      <c r="BC673" s="2200"/>
      <c r="BD673" s="2200"/>
      <c r="BE673" s="2200"/>
    </row>
    <row r="674" spans="1:57" ht="18" customHeight="1">
      <c r="A674" s="315"/>
      <c r="B674" s="315"/>
      <c r="C674" s="315"/>
      <c r="D674" s="315"/>
      <c r="E674" s="315"/>
      <c r="F674" s="315"/>
      <c r="G674" s="315"/>
      <c r="H674" s="315"/>
      <c r="I674" s="315"/>
      <c r="J674" s="315"/>
      <c r="K674" s="315"/>
      <c r="L674" s="315"/>
      <c r="M674" s="315"/>
      <c r="N674" s="315"/>
      <c r="O674" s="315"/>
      <c r="P674" s="315"/>
      <c r="Q674" s="315"/>
      <c r="R674" s="315"/>
      <c r="S674" s="315"/>
      <c r="T674" s="315"/>
      <c r="U674" s="315"/>
      <c r="V674" s="315"/>
      <c r="W674" s="315"/>
      <c r="X674" s="315"/>
      <c r="Y674" s="315"/>
      <c r="Z674" s="315"/>
      <c r="AA674" s="315"/>
      <c r="AB674" s="315"/>
      <c r="AC674" s="315"/>
      <c r="AD674" s="315"/>
      <c r="AE674" s="315"/>
      <c r="AF674" s="315"/>
      <c r="AG674" s="315"/>
      <c r="AH674" s="315"/>
      <c r="AI674" s="315"/>
      <c r="AJ674" s="315"/>
      <c r="AK674" s="315"/>
      <c r="AL674" s="315"/>
      <c r="AM674" s="315"/>
      <c r="AN674" s="315"/>
      <c r="AO674" s="315"/>
      <c r="AP674" s="315"/>
      <c r="AQ674" s="315"/>
      <c r="AR674" s="315"/>
      <c r="AS674" s="315"/>
      <c r="AT674" s="315"/>
      <c r="AU674" s="315"/>
      <c r="AV674" s="315"/>
      <c r="AW674" s="315"/>
      <c r="AX674" s="315"/>
      <c r="AY674" s="315"/>
      <c r="AZ674" s="315"/>
      <c r="BA674" s="315"/>
      <c r="BB674" s="315"/>
      <c r="BC674" s="315"/>
      <c r="BD674" s="315"/>
      <c r="BE674" s="315"/>
    </row>
    <row r="675" spans="1:57" ht="18" customHeight="1">
      <c r="A675" s="2193" t="s">
        <v>1406</v>
      </c>
      <c r="B675" s="2193"/>
      <c r="C675" s="2193"/>
      <c r="D675" s="2193"/>
      <c r="E675" s="2193"/>
      <c r="F675" s="2193"/>
      <c r="G675" s="2193"/>
      <c r="H675" s="2193"/>
      <c r="I675" s="2193"/>
      <c r="J675" s="2193"/>
      <c r="K675" s="2193"/>
      <c r="L675" s="2193"/>
      <c r="M675" s="2193"/>
      <c r="N675" s="2193"/>
      <c r="O675" s="2193"/>
      <c r="P675" s="2193"/>
      <c r="Q675" s="2193"/>
      <c r="R675" s="2193"/>
      <c r="S675" s="2193"/>
      <c r="T675" s="2193"/>
      <c r="U675" s="2193"/>
      <c r="V675" s="2193"/>
      <c r="W675" s="2193"/>
      <c r="X675" s="2193"/>
      <c r="Y675" s="2193"/>
      <c r="Z675" s="2193"/>
      <c r="AA675" s="2193"/>
      <c r="AB675" s="2193"/>
      <c r="AC675" s="2193"/>
      <c r="AD675" s="2193"/>
      <c r="AE675" s="2193"/>
      <c r="AF675" s="2193"/>
      <c r="AG675" s="2194">
        <v>0</v>
      </c>
      <c r="AH675" s="2194"/>
      <c r="AI675" s="2194"/>
      <c r="AJ675" s="2194"/>
      <c r="AK675" s="2194"/>
      <c r="AL675" s="2194"/>
      <c r="AM675" s="2194"/>
      <c r="AN675" s="2194"/>
      <c r="AO675" s="2194"/>
      <c r="AP675" s="2194"/>
      <c r="AQ675" s="2194"/>
      <c r="AR675" s="2194"/>
      <c r="AS675" s="2194"/>
      <c r="AT675" s="2194"/>
      <c r="AU675" s="2194"/>
      <c r="AV675" s="2194">
        <v>0</v>
      </c>
      <c r="AW675" s="2194"/>
      <c r="AX675" s="2194"/>
      <c r="AY675" s="2194"/>
      <c r="AZ675" s="2194"/>
      <c r="BA675" s="2194"/>
      <c r="BB675" s="2194"/>
      <c r="BC675" s="2194"/>
      <c r="BD675" s="2194"/>
      <c r="BE675" s="2194"/>
    </row>
    <row r="676" spans="1:57" ht="18" customHeight="1">
      <c r="A676" s="2195" t="s">
        <v>1407</v>
      </c>
      <c r="B676" s="2195"/>
      <c r="C676" s="2195"/>
      <c r="D676" s="2195"/>
      <c r="E676" s="2195"/>
      <c r="F676" s="2195"/>
      <c r="G676" s="2195"/>
      <c r="H676" s="2195"/>
      <c r="I676" s="2195"/>
      <c r="J676" s="2195"/>
      <c r="K676" s="2195"/>
      <c r="L676" s="2195"/>
      <c r="M676" s="2195"/>
      <c r="N676" s="2195"/>
      <c r="O676" s="2195"/>
      <c r="P676" s="2195"/>
      <c r="Q676" s="2195"/>
      <c r="R676" s="2195"/>
      <c r="S676" s="2195"/>
      <c r="T676" s="2195"/>
      <c r="U676" s="2195"/>
      <c r="V676" s="2195"/>
      <c r="W676" s="2195"/>
      <c r="X676" s="2195"/>
      <c r="Y676" s="2195"/>
      <c r="Z676" s="2195"/>
      <c r="AA676" s="2195"/>
      <c r="AB676" s="2195"/>
      <c r="AC676" s="2195"/>
      <c r="AD676" s="2195"/>
      <c r="AE676" s="2195"/>
      <c r="AF676" s="2195"/>
      <c r="AG676" s="2196">
        <v>0</v>
      </c>
      <c r="AH676" s="2196"/>
      <c r="AI676" s="2196"/>
      <c r="AJ676" s="2196"/>
      <c r="AK676" s="2196"/>
      <c r="AL676" s="2196"/>
      <c r="AM676" s="2196"/>
      <c r="AN676" s="2196"/>
      <c r="AO676" s="2196"/>
      <c r="AP676" s="2196"/>
      <c r="AQ676" s="2196"/>
      <c r="AR676" s="2196"/>
      <c r="AS676" s="2196"/>
      <c r="AT676" s="2196"/>
      <c r="AU676" s="2196"/>
      <c r="AV676" s="2196">
        <v>0</v>
      </c>
      <c r="AW676" s="2196"/>
      <c r="AX676" s="2196"/>
      <c r="AY676" s="2196"/>
      <c r="AZ676" s="2196"/>
      <c r="BA676" s="2196"/>
      <c r="BB676" s="2196"/>
      <c r="BC676" s="2196"/>
      <c r="BD676" s="2196"/>
      <c r="BE676" s="2196"/>
    </row>
    <row r="677" spans="1:57" ht="18" customHeight="1">
      <c r="A677" s="314"/>
      <c r="B677" s="314"/>
      <c r="C677" s="314"/>
      <c r="D677" s="314"/>
      <c r="E677" s="314"/>
      <c r="F677" s="314"/>
      <c r="G677" s="314"/>
      <c r="H677" s="314"/>
      <c r="I677" s="314"/>
      <c r="J677" s="314"/>
      <c r="K677" s="314"/>
      <c r="L677" s="314"/>
      <c r="M677" s="314"/>
      <c r="N677" s="314"/>
      <c r="O677" s="314"/>
      <c r="P677" s="314"/>
      <c r="Q677" s="314"/>
      <c r="R677" s="314"/>
      <c r="S677" s="314"/>
      <c r="T677" s="314"/>
      <c r="U677" s="314"/>
      <c r="V677" s="314"/>
      <c r="W677" s="314"/>
      <c r="X677" s="314"/>
      <c r="Y677" s="314"/>
      <c r="Z677" s="314"/>
      <c r="AA677" s="314"/>
      <c r="AB677" s="314"/>
      <c r="AC677" s="314"/>
      <c r="AD677" s="314"/>
      <c r="AE677" s="314"/>
      <c r="AF677" s="314"/>
      <c r="AG677" s="314"/>
      <c r="AH677" s="314"/>
      <c r="AI677" s="314"/>
      <c r="AJ677" s="314"/>
      <c r="AK677" s="314"/>
      <c r="AL677" s="314"/>
      <c r="AM677" s="314"/>
      <c r="AN677" s="314"/>
      <c r="AO677" s="314"/>
      <c r="AP677" s="314"/>
      <c r="AQ677" s="314"/>
      <c r="AR677" s="314"/>
      <c r="AS677" s="314"/>
      <c r="AT677" s="314"/>
      <c r="AU677" s="314"/>
      <c r="AV677" s="314"/>
      <c r="AW677" s="314"/>
      <c r="AX677" s="314"/>
      <c r="AY677" s="314"/>
      <c r="AZ677" s="314"/>
      <c r="BA677" s="314"/>
      <c r="BB677" s="314"/>
      <c r="BC677" s="314"/>
      <c r="BD677" s="314"/>
      <c r="BE677" s="314"/>
    </row>
    <row r="678" spans="1:57" ht="18" customHeight="1">
      <c r="A678" s="2201" t="s">
        <v>1408</v>
      </c>
      <c r="B678" s="2201"/>
      <c r="C678" s="2201"/>
      <c r="D678" s="2201"/>
      <c r="E678" s="2201"/>
      <c r="F678" s="2201"/>
      <c r="G678" s="2201"/>
      <c r="H678" s="2201"/>
      <c r="I678" s="2201"/>
      <c r="J678" s="2201"/>
      <c r="K678" s="2201"/>
      <c r="L678" s="2201"/>
      <c r="M678" s="2201"/>
      <c r="N678" s="2201"/>
      <c r="O678" s="2201"/>
      <c r="P678" s="2201"/>
      <c r="Q678" s="2201"/>
      <c r="R678" s="2201"/>
      <c r="S678" s="2201"/>
      <c r="T678" s="2201"/>
      <c r="U678" s="2201"/>
      <c r="V678" s="2201"/>
      <c r="W678" s="2201"/>
      <c r="X678" s="2201"/>
      <c r="Y678" s="2201"/>
      <c r="Z678" s="2201"/>
      <c r="AA678" s="2201"/>
      <c r="AB678" s="2201"/>
      <c r="AC678" s="2201"/>
      <c r="AD678" s="2201"/>
      <c r="AE678" s="2201"/>
      <c r="AF678" s="2201"/>
      <c r="AG678" s="2201"/>
      <c r="AH678" s="2201"/>
      <c r="AI678" s="2201"/>
      <c r="AJ678" s="2201"/>
      <c r="AK678" s="2201"/>
      <c r="AL678" s="2201"/>
      <c r="AM678" s="2201"/>
      <c r="AN678" s="2201"/>
      <c r="AO678" s="2201"/>
      <c r="AP678" s="2201"/>
      <c r="AQ678" s="2201"/>
      <c r="AR678" s="2201"/>
      <c r="AS678" s="2201"/>
      <c r="AT678" s="2201"/>
      <c r="AU678" s="2201"/>
      <c r="AV678" s="2201"/>
      <c r="AW678" s="2201"/>
      <c r="AX678" s="2201"/>
      <c r="AY678" s="2201"/>
      <c r="AZ678" s="2201"/>
      <c r="BA678" s="2201"/>
      <c r="BB678" s="2201"/>
      <c r="BC678" s="2201"/>
      <c r="BD678" s="2201"/>
      <c r="BE678" s="2201"/>
    </row>
    <row r="679" spans="1:57" ht="18" customHeight="1">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13"/>
      <c r="W679" s="313"/>
      <c r="X679" s="313"/>
      <c r="Y679" s="313"/>
      <c r="Z679" s="313"/>
      <c r="AA679" s="313"/>
      <c r="AB679" s="313"/>
      <c r="AC679" s="313"/>
      <c r="AD679" s="313"/>
      <c r="AE679" s="313"/>
      <c r="AF679" s="313"/>
      <c r="AG679" s="313"/>
      <c r="AH679" s="313"/>
      <c r="AI679" s="313"/>
      <c r="AJ679" s="313"/>
      <c r="AK679" s="313"/>
      <c r="AL679" s="313"/>
      <c r="AM679" s="313"/>
      <c r="AN679" s="313"/>
      <c r="AO679" s="313"/>
      <c r="AP679" s="313"/>
      <c r="AQ679" s="313"/>
      <c r="AR679" s="313"/>
      <c r="AS679" s="313"/>
      <c r="AT679" s="313"/>
      <c r="AU679" s="313"/>
      <c r="AV679" s="313"/>
      <c r="AW679" s="313"/>
      <c r="AX679" s="313"/>
      <c r="AY679" s="313"/>
      <c r="AZ679" s="313"/>
      <c r="BA679" s="313"/>
      <c r="BB679" s="313"/>
      <c r="BC679" s="313"/>
      <c r="BD679" s="313"/>
      <c r="BE679" s="313"/>
    </row>
    <row r="680" spans="1:57" ht="18" customHeight="1">
      <c r="A680" s="2197" t="s">
        <v>384</v>
      </c>
      <c r="B680" s="2197"/>
      <c r="C680" s="2197"/>
      <c r="D680" s="2197"/>
      <c r="E680" s="2197"/>
      <c r="F680" s="2197"/>
      <c r="G680" s="2197"/>
      <c r="H680" s="2197"/>
      <c r="I680" s="2197"/>
      <c r="J680" s="2197"/>
      <c r="K680" s="2197"/>
      <c r="L680" s="2197"/>
      <c r="M680" s="2197"/>
      <c r="N680" s="2197"/>
      <c r="O680" s="2197"/>
      <c r="P680" s="2197"/>
      <c r="Q680" s="2197"/>
      <c r="R680" s="2197"/>
      <c r="S680" s="2197"/>
      <c r="T680" s="2197"/>
      <c r="U680" s="2197"/>
      <c r="V680" s="2197"/>
      <c r="W680" s="2197"/>
      <c r="X680" s="2197"/>
      <c r="Y680" s="2197"/>
      <c r="Z680" s="2197"/>
      <c r="AA680" s="2197"/>
      <c r="AB680" s="2197"/>
      <c r="AC680" s="2197"/>
      <c r="AD680" s="2197"/>
      <c r="AE680" s="2197"/>
      <c r="AF680" s="2197"/>
      <c r="AG680" s="2197" t="s">
        <v>647</v>
      </c>
      <c r="AH680" s="2197"/>
      <c r="AI680" s="2197"/>
      <c r="AJ680" s="2197"/>
      <c r="AK680" s="2197"/>
      <c r="AL680" s="2197"/>
      <c r="AM680" s="2197"/>
      <c r="AN680" s="2197"/>
      <c r="AO680" s="2197"/>
      <c r="AP680" s="2197"/>
      <c r="AQ680" s="2197"/>
      <c r="AR680" s="2197"/>
      <c r="AS680" s="2197"/>
      <c r="AT680" s="2197"/>
      <c r="AU680" s="2197"/>
      <c r="AV680" s="2197" t="s">
        <v>648</v>
      </c>
      <c r="AW680" s="2197"/>
      <c r="AX680" s="2197"/>
      <c r="AY680" s="2197"/>
      <c r="AZ680" s="2197"/>
      <c r="BA680" s="2197"/>
      <c r="BB680" s="2197"/>
      <c r="BC680" s="2197"/>
      <c r="BD680" s="2197"/>
      <c r="BE680" s="2197"/>
    </row>
    <row r="681" spans="1:57" ht="18" customHeight="1">
      <c r="A681" s="2193" t="s">
        <v>1409</v>
      </c>
      <c r="B681" s="2193"/>
      <c r="C681" s="2193"/>
      <c r="D681" s="2193"/>
      <c r="E681" s="2193"/>
      <c r="F681" s="2193"/>
      <c r="G681" s="2193"/>
      <c r="H681" s="2193"/>
      <c r="I681" s="2193"/>
      <c r="J681" s="2193"/>
      <c r="K681" s="2193"/>
      <c r="L681" s="2193"/>
      <c r="M681" s="2193"/>
      <c r="N681" s="2193"/>
      <c r="O681" s="2193"/>
      <c r="P681" s="2193"/>
      <c r="Q681" s="2193"/>
      <c r="R681" s="2193"/>
      <c r="S681" s="2193"/>
      <c r="T681" s="2193"/>
      <c r="U681" s="2193"/>
      <c r="V681" s="2193"/>
      <c r="W681" s="2193"/>
      <c r="X681" s="2193"/>
      <c r="Y681" s="2193"/>
      <c r="Z681" s="2193"/>
      <c r="AA681" s="2193"/>
      <c r="AB681" s="2193"/>
      <c r="AC681" s="2193"/>
      <c r="AD681" s="2193"/>
      <c r="AE681" s="2193"/>
      <c r="AF681" s="2193"/>
      <c r="AG681" s="2194">
        <v>0</v>
      </c>
      <c r="AH681" s="2194"/>
      <c r="AI681" s="2194"/>
      <c r="AJ681" s="2194"/>
      <c r="AK681" s="2194"/>
      <c r="AL681" s="2194"/>
      <c r="AM681" s="2194"/>
      <c r="AN681" s="2194"/>
      <c r="AO681" s="2194"/>
      <c r="AP681" s="2194"/>
      <c r="AQ681" s="2194"/>
      <c r="AR681" s="2194"/>
      <c r="AS681" s="2194"/>
      <c r="AT681" s="2194"/>
      <c r="AU681" s="2194"/>
      <c r="AV681" s="2194">
        <v>0</v>
      </c>
      <c r="AW681" s="2194"/>
      <c r="AX681" s="2194"/>
      <c r="AY681" s="2194"/>
      <c r="AZ681" s="2194"/>
      <c r="BA681" s="2194"/>
      <c r="BB681" s="2194"/>
      <c r="BC681" s="2194"/>
      <c r="BD681" s="2194"/>
      <c r="BE681" s="2194"/>
    </row>
    <row r="682" spans="1:57" ht="18" customHeight="1">
      <c r="A682" s="2193" t="s">
        <v>1410</v>
      </c>
      <c r="B682" s="2193"/>
      <c r="C682" s="2193"/>
      <c r="D682" s="2193"/>
      <c r="E682" s="2193"/>
      <c r="F682" s="2193"/>
      <c r="G682" s="2193"/>
      <c r="H682" s="2193"/>
      <c r="I682" s="2193"/>
      <c r="J682" s="2193"/>
      <c r="K682" s="2193"/>
      <c r="L682" s="2193"/>
      <c r="M682" s="2193"/>
      <c r="N682" s="2193"/>
      <c r="O682" s="2193"/>
      <c r="P682" s="2193"/>
      <c r="Q682" s="2193"/>
      <c r="R682" s="2193"/>
      <c r="S682" s="2193"/>
      <c r="T682" s="2193"/>
      <c r="U682" s="2193"/>
      <c r="V682" s="2193"/>
      <c r="W682" s="2193"/>
      <c r="X682" s="2193"/>
      <c r="Y682" s="2193"/>
      <c r="Z682" s="2193"/>
      <c r="AA682" s="2193"/>
      <c r="AB682" s="2193"/>
      <c r="AC682" s="2193"/>
      <c r="AD682" s="2193"/>
      <c r="AE682" s="2193"/>
      <c r="AF682" s="2193"/>
      <c r="AG682" s="2194">
        <v>0</v>
      </c>
      <c r="AH682" s="2194"/>
      <c r="AI682" s="2194"/>
      <c r="AJ682" s="2194"/>
      <c r="AK682" s="2194"/>
      <c r="AL682" s="2194"/>
      <c r="AM682" s="2194"/>
      <c r="AN682" s="2194"/>
      <c r="AO682" s="2194"/>
      <c r="AP682" s="2194"/>
      <c r="AQ682" s="2194"/>
      <c r="AR682" s="2194"/>
      <c r="AS682" s="2194"/>
      <c r="AT682" s="2194"/>
      <c r="AU682" s="2194"/>
      <c r="AV682" s="2194">
        <v>0</v>
      </c>
      <c r="AW682" s="2194"/>
      <c r="AX682" s="2194"/>
      <c r="AY682" s="2194"/>
      <c r="AZ682" s="2194"/>
      <c r="BA682" s="2194"/>
      <c r="BB682" s="2194"/>
      <c r="BC682" s="2194"/>
      <c r="BD682" s="2194"/>
      <c r="BE682" s="2194"/>
    </row>
    <row r="683" spans="1:57" ht="18" customHeight="1">
      <c r="A683" s="2195" t="s">
        <v>1411</v>
      </c>
      <c r="B683" s="2195"/>
      <c r="C683" s="2195"/>
      <c r="D683" s="2195"/>
      <c r="E683" s="2195"/>
      <c r="F683" s="2195"/>
      <c r="G683" s="2195"/>
      <c r="H683" s="2195"/>
      <c r="I683" s="2195"/>
      <c r="J683" s="2195"/>
      <c r="K683" s="2195"/>
      <c r="L683" s="2195"/>
      <c r="M683" s="2195"/>
      <c r="N683" s="2195"/>
      <c r="O683" s="2195"/>
      <c r="P683" s="2195"/>
      <c r="Q683" s="2195"/>
      <c r="R683" s="2195"/>
      <c r="S683" s="2195"/>
      <c r="T683" s="2195"/>
      <c r="U683" s="2195"/>
      <c r="V683" s="2195"/>
      <c r="W683" s="2195"/>
      <c r="X683" s="2195"/>
      <c r="Y683" s="2195"/>
      <c r="Z683" s="2195"/>
      <c r="AA683" s="2195"/>
      <c r="AB683" s="2195"/>
      <c r="AC683" s="2195"/>
      <c r="AD683" s="2195"/>
      <c r="AE683" s="2195"/>
      <c r="AF683" s="2195"/>
      <c r="AG683" s="2196">
        <v>0</v>
      </c>
      <c r="AH683" s="2196"/>
      <c r="AI683" s="2196"/>
      <c r="AJ683" s="2196"/>
      <c r="AK683" s="2196"/>
      <c r="AL683" s="2196"/>
      <c r="AM683" s="2196"/>
      <c r="AN683" s="2196"/>
      <c r="AO683" s="2196"/>
      <c r="AP683" s="2196"/>
      <c r="AQ683" s="2196"/>
      <c r="AR683" s="2196"/>
      <c r="AS683" s="2196"/>
      <c r="AT683" s="2196"/>
      <c r="AU683" s="2196"/>
      <c r="AV683" s="2196">
        <v>0</v>
      </c>
      <c r="AW683" s="2196"/>
      <c r="AX683" s="2196"/>
      <c r="AY683" s="2196"/>
      <c r="AZ683" s="2196"/>
      <c r="BA683" s="2196"/>
      <c r="BB683" s="2196"/>
      <c r="BC683" s="2196"/>
      <c r="BD683" s="2196"/>
      <c r="BE683" s="2196"/>
    </row>
    <row r="684" spans="1:57" ht="18" customHeight="1">
      <c r="A684" s="2202" t="s">
        <v>124</v>
      </c>
      <c r="B684" s="2202"/>
      <c r="C684" s="2202"/>
      <c r="D684" s="2202"/>
      <c r="E684" s="2202"/>
      <c r="F684" s="2202"/>
      <c r="G684" s="2202"/>
      <c r="H684" s="2202"/>
      <c r="I684" s="2202"/>
      <c r="J684" s="2202"/>
      <c r="K684" s="2202"/>
      <c r="L684" s="2202"/>
      <c r="M684" s="2202"/>
      <c r="N684" s="2202"/>
      <c r="O684" s="2202"/>
      <c r="P684" s="2202"/>
      <c r="Q684" s="2202"/>
      <c r="R684" s="2202"/>
      <c r="S684" s="2202"/>
      <c r="T684" s="2202"/>
      <c r="U684" s="2202"/>
      <c r="V684" s="2202"/>
      <c r="W684" s="2202"/>
      <c r="X684" s="2202"/>
      <c r="Y684" s="2202"/>
      <c r="Z684" s="2202"/>
      <c r="AA684" s="2202"/>
      <c r="AB684" s="2202"/>
      <c r="AC684" s="2202"/>
      <c r="AD684" s="2202"/>
      <c r="AE684" s="2202"/>
      <c r="AF684" s="2202"/>
      <c r="AG684" s="2200">
        <v>0</v>
      </c>
      <c r="AH684" s="2200"/>
      <c r="AI684" s="2200"/>
      <c r="AJ684" s="2200"/>
      <c r="AK684" s="2200"/>
      <c r="AL684" s="2200"/>
      <c r="AM684" s="2200"/>
      <c r="AN684" s="2200"/>
      <c r="AO684" s="2200"/>
      <c r="AP684" s="2200"/>
      <c r="AQ684" s="2200"/>
      <c r="AR684" s="2200"/>
      <c r="AS684" s="2200"/>
      <c r="AT684" s="2200"/>
      <c r="AU684" s="2200"/>
      <c r="AV684" s="2200">
        <v>0</v>
      </c>
      <c r="AW684" s="2200"/>
      <c r="AX684" s="2200"/>
      <c r="AY684" s="2200"/>
      <c r="AZ684" s="2200"/>
      <c r="BA684" s="2200"/>
      <c r="BB684" s="2200"/>
      <c r="BC684" s="2200"/>
      <c r="BD684" s="2200"/>
      <c r="BE684" s="2200"/>
    </row>
    <row r="685" spans="1:57" ht="18" customHeight="1">
      <c r="A685" s="314"/>
      <c r="B685" s="314"/>
      <c r="C685" s="314"/>
      <c r="D685" s="314"/>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c r="AA685" s="314"/>
      <c r="AB685" s="314"/>
      <c r="AC685" s="314"/>
      <c r="AD685" s="314"/>
      <c r="AE685" s="314"/>
      <c r="AF685" s="314"/>
      <c r="AG685" s="314"/>
      <c r="AH685" s="314"/>
      <c r="AI685" s="314"/>
      <c r="AJ685" s="314"/>
      <c r="AK685" s="314"/>
      <c r="AL685" s="314"/>
      <c r="AM685" s="314"/>
      <c r="AN685" s="314"/>
      <c r="AO685" s="314"/>
      <c r="AP685" s="314"/>
      <c r="AQ685" s="314"/>
      <c r="AR685" s="314"/>
      <c r="AS685" s="314"/>
      <c r="AT685" s="314"/>
      <c r="AU685" s="314"/>
      <c r="AV685" s="314"/>
      <c r="AW685" s="314"/>
      <c r="AX685" s="314"/>
      <c r="AY685" s="314"/>
      <c r="AZ685" s="314"/>
      <c r="BA685" s="314"/>
      <c r="BB685" s="314"/>
      <c r="BC685" s="314"/>
      <c r="BD685" s="314"/>
      <c r="BE685" s="314"/>
    </row>
    <row r="686" spans="1:57" ht="18" customHeight="1">
      <c r="A686" s="2201" t="s">
        <v>1412</v>
      </c>
      <c r="B686" s="2201"/>
      <c r="C686" s="2201"/>
      <c r="D686" s="2201"/>
      <c r="E686" s="2201"/>
      <c r="F686" s="2201"/>
      <c r="G686" s="2201"/>
      <c r="H686" s="2201"/>
      <c r="I686" s="2201"/>
      <c r="J686" s="2201"/>
      <c r="K686" s="2201"/>
      <c r="L686" s="2201"/>
      <c r="M686" s="2201"/>
      <c r="N686" s="2201"/>
      <c r="O686" s="2201"/>
      <c r="P686" s="2201"/>
      <c r="Q686" s="2201"/>
      <c r="R686" s="2201"/>
      <c r="S686" s="2201"/>
      <c r="T686" s="2201"/>
      <c r="U686" s="2201"/>
      <c r="V686" s="2201"/>
      <c r="W686" s="2201"/>
      <c r="X686" s="2201"/>
      <c r="Y686" s="2201"/>
      <c r="Z686" s="2201"/>
      <c r="AA686" s="2201"/>
      <c r="AB686" s="2201"/>
      <c r="AC686" s="2201"/>
      <c r="AD686" s="2201"/>
      <c r="AE686" s="2201"/>
      <c r="AF686" s="2201"/>
      <c r="AG686" s="2201"/>
      <c r="AH686" s="2201"/>
      <c r="AI686" s="2201"/>
      <c r="AJ686" s="2201"/>
      <c r="AK686" s="2201"/>
      <c r="AL686" s="2201"/>
      <c r="AM686" s="2201"/>
      <c r="AN686" s="2201"/>
      <c r="AO686" s="2201"/>
      <c r="AP686" s="2201"/>
      <c r="AQ686" s="2201"/>
      <c r="AR686" s="2201"/>
      <c r="AS686" s="2201"/>
      <c r="AT686" s="2201"/>
      <c r="AU686" s="2201"/>
      <c r="AV686" s="2201"/>
      <c r="AW686" s="2201"/>
      <c r="AX686" s="2201"/>
      <c r="AY686" s="2201"/>
      <c r="AZ686" s="2201"/>
      <c r="BA686" s="2201"/>
      <c r="BB686" s="2201"/>
      <c r="BC686" s="2201"/>
      <c r="BD686" s="2201"/>
      <c r="BE686" s="2201"/>
    </row>
    <row r="687" spans="1:57" ht="18" customHeight="1">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13"/>
      <c r="W687" s="313"/>
      <c r="X687" s="313"/>
      <c r="Y687" s="313"/>
      <c r="Z687" s="313"/>
      <c r="AA687" s="313"/>
      <c r="AB687" s="313"/>
      <c r="AC687" s="313"/>
      <c r="AD687" s="313"/>
      <c r="AE687" s="313"/>
      <c r="AF687" s="313"/>
      <c r="AG687" s="313"/>
      <c r="AH687" s="313"/>
      <c r="AI687" s="313"/>
      <c r="AJ687" s="313"/>
      <c r="AK687" s="313"/>
      <c r="AL687" s="313"/>
      <c r="AM687" s="313"/>
      <c r="AN687" s="313"/>
      <c r="AO687" s="313"/>
      <c r="AP687" s="313"/>
      <c r="AQ687" s="313"/>
      <c r="AR687" s="313"/>
      <c r="AS687" s="313"/>
      <c r="AT687" s="313"/>
      <c r="AU687" s="313"/>
      <c r="AV687" s="313"/>
      <c r="AW687" s="313"/>
      <c r="AX687" s="313"/>
      <c r="AY687" s="313"/>
      <c r="AZ687" s="313"/>
      <c r="BA687" s="313"/>
      <c r="BB687" s="313"/>
      <c r="BC687" s="313"/>
      <c r="BD687" s="313"/>
      <c r="BE687" s="313"/>
    </row>
    <row r="688" spans="1:57" ht="18" customHeight="1">
      <c r="A688" s="2197" t="s">
        <v>384</v>
      </c>
      <c r="B688" s="2197"/>
      <c r="C688" s="2197"/>
      <c r="D688" s="2197"/>
      <c r="E688" s="2197"/>
      <c r="F688" s="2197"/>
      <c r="G688" s="2197"/>
      <c r="H688" s="2197"/>
      <c r="I688" s="2197"/>
      <c r="J688" s="2197"/>
      <c r="K688" s="2197"/>
      <c r="L688" s="2197"/>
      <c r="M688" s="2197"/>
      <c r="N688" s="2197"/>
      <c r="O688" s="2197"/>
      <c r="P688" s="2197"/>
      <c r="Q688" s="2197"/>
      <c r="R688" s="2197"/>
      <c r="S688" s="2197"/>
      <c r="T688" s="2197"/>
      <c r="U688" s="2197"/>
      <c r="V688" s="2197"/>
      <c r="W688" s="2197"/>
      <c r="X688" s="2197"/>
      <c r="Y688" s="2197"/>
      <c r="Z688" s="2197"/>
      <c r="AA688" s="2197"/>
      <c r="AB688" s="2197"/>
      <c r="AC688" s="2197"/>
      <c r="AD688" s="2197"/>
      <c r="AE688" s="2197"/>
      <c r="AF688" s="2197"/>
      <c r="AG688" s="2197" t="s">
        <v>647</v>
      </c>
      <c r="AH688" s="2197"/>
      <c r="AI688" s="2197"/>
      <c r="AJ688" s="2197"/>
      <c r="AK688" s="2197"/>
      <c r="AL688" s="2197"/>
      <c r="AM688" s="2197"/>
      <c r="AN688" s="2197"/>
      <c r="AO688" s="2197"/>
      <c r="AP688" s="2197"/>
      <c r="AQ688" s="2197"/>
      <c r="AR688" s="2197"/>
      <c r="AS688" s="2197"/>
      <c r="AT688" s="2197"/>
      <c r="AU688" s="2197"/>
      <c r="AV688" s="2197" t="s">
        <v>648</v>
      </c>
      <c r="AW688" s="2197"/>
      <c r="AX688" s="2197"/>
      <c r="AY688" s="2197"/>
      <c r="AZ688" s="2197"/>
      <c r="BA688" s="2197"/>
      <c r="BB688" s="2197"/>
      <c r="BC688" s="2197"/>
      <c r="BD688" s="2197"/>
      <c r="BE688" s="2197"/>
    </row>
    <row r="689" spans="1:57" ht="18" customHeight="1">
      <c r="A689" s="2193" t="s">
        <v>1413</v>
      </c>
      <c r="B689" s="2193"/>
      <c r="C689" s="2193"/>
      <c r="D689" s="2193"/>
      <c r="E689" s="2193"/>
      <c r="F689" s="2193"/>
      <c r="G689" s="2193"/>
      <c r="H689" s="2193"/>
      <c r="I689" s="2193"/>
      <c r="J689" s="2193"/>
      <c r="K689" s="2193"/>
      <c r="L689" s="2193"/>
      <c r="M689" s="2193"/>
      <c r="N689" s="2193"/>
      <c r="O689" s="2193"/>
      <c r="P689" s="2193"/>
      <c r="Q689" s="2193"/>
      <c r="R689" s="2193"/>
      <c r="S689" s="2193"/>
      <c r="T689" s="2193"/>
      <c r="U689" s="2193"/>
      <c r="V689" s="2193"/>
      <c r="W689" s="2193"/>
      <c r="X689" s="2193"/>
      <c r="Y689" s="2193"/>
      <c r="Z689" s="2193"/>
      <c r="AA689" s="2193"/>
      <c r="AB689" s="2193"/>
      <c r="AC689" s="2193"/>
      <c r="AD689" s="2193"/>
      <c r="AE689" s="2193"/>
      <c r="AF689" s="2193"/>
      <c r="AG689" s="2194">
        <v>0</v>
      </c>
      <c r="AH689" s="2194"/>
      <c r="AI689" s="2194"/>
      <c r="AJ689" s="2194"/>
      <c r="AK689" s="2194"/>
      <c r="AL689" s="2194"/>
      <c r="AM689" s="2194"/>
      <c r="AN689" s="2194"/>
      <c r="AO689" s="2194"/>
      <c r="AP689" s="2194"/>
      <c r="AQ689" s="2194"/>
      <c r="AR689" s="2194"/>
      <c r="AS689" s="2194"/>
      <c r="AT689" s="2194"/>
      <c r="AU689" s="2194"/>
      <c r="AV689" s="2194">
        <v>0</v>
      </c>
      <c r="AW689" s="2194"/>
      <c r="AX689" s="2194"/>
      <c r="AY689" s="2194"/>
      <c r="AZ689" s="2194"/>
      <c r="BA689" s="2194"/>
      <c r="BB689" s="2194"/>
      <c r="BC689" s="2194"/>
      <c r="BD689" s="2194"/>
      <c r="BE689" s="2194"/>
    </row>
    <row r="690" spans="1:57" ht="18" customHeight="1">
      <c r="A690" s="2193" t="s">
        <v>1414</v>
      </c>
      <c r="B690" s="2193"/>
      <c r="C690" s="2193"/>
      <c r="D690" s="2193"/>
      <c r="E690" s="2193"/>
      <c r="F690" s="2193"/>
      <c r="G690" s="2193"/>
      <c r="H690" s="2193"/>
      <c r="I690" s="2193"/>
      <c r="J690" s="2193"/>
      <c r="K690" s="2193"/>
      <c r="L690" s="2193"/>
      <c r="M690" s="2193"/>
      <c r="N690" s="2193"/>
      <c r="O690" s="2193"/>
      <c r="P690" s="2193"/>
      <c r="Q690" s="2193"/>
      <c r="R690" s="2193"/>
      <c r="S690" s="2193"/>
      <c r="T690" s="2193"/>
      <c r="U690" s="2193"/>
      <c r="V690" s="2193"/>
      <c r="W690" s="2193"/>
      <c r="X690" s="2193"/>
      <c r="Y690" s="2193"/>
      <c r="Z690" s="2193"/>
      <c r="AA690" s="2193"/>
      <c r="AB690" s="2193"/>
      <c r="AC690" s="2193"/>
      <c r="AD690" s="2193"/>
      <c r="AE690" s="2193"/>
      <c r="AF690" s="2193"/>
      <c r="AG690" s="2194">
        <v>0</v>
      </c>
      <c r="AH690" s="2194"/>
      <c r="AI690" s="2194"/>
      <c r="AJ690" s="2194"/>
      <c r="AK690" s="2194"/>
      <c r="AL690" s="2194"/>
      <c r="AM690" s="2194"/>
      <c r="AN690" s="2194"/>
      <c r="AO690" s="2194"/>
      <c r="AP690" s="2194"/>
      <c r="AQ690" s="2194"/>
      <c r="AR690" s="2194"/>
      <c r="AS690" s="2194"/>
      <c r="AT690" s="2194"/>
      <c r="AU690" s="2194"/>
      <c r="AV690" s="2194">
        <v>0</v>
      </c>
      <c r="AW690" s="2194"/>
      <c r="AX690" s="2194"/>
      <c r="AY690" s="2194"/>
      <c r="AZ690" s="2194"/>
      <c r="BA690" s="2194"/>
      <c r="BB690" s="2194"/>
      <c r="BC690" s="2194"/>
      <c r="BD690" s="2194"/>
      <c r="BE690" s="2194"/>
    </row>
    <row r="691" spans="1:57" ht="18" customHeight="1">
      <c r="A691" s="2193" t="s">
        <v>1415</v>
      </c>
      <c r="B691" s="2193"/>
      <c r="C691" s="2193"/>
      <c r="D691" s="2193"/>
      <c r="E691" s="2193"/>
      <c r="F691" s="2193"/>
      <c r="G691" s="2193"/>
      <c r="H691" s="2193"/>
      <c r="I691" s="2193"/>
      <c r="J691" s="2193"/>
      <c r="K691" s="2193"/>
      <c r="L691" s="2193"/>
      <c r="M691" s="2193"/>
      <c r="N691" s="2193"/>
      <c r="O691" s="2193"/>
      <c r="P691" s="2193"/>
      <c r="Q691" s="2193"/>
      <c r="R691" s="2193"/>
      <c r="S691" s="2193"/>
      <c r="T691" s="2193"/>
      <c r="U691" s="2193"/>
      <c r="V691" s="2193"/>
      <c r="W691" s="2193"/>
      <c r="X691" s="2193"/>
      <c r="Y691" s="2193"/>
      <c r="Z691" s="2193"/>
      <c r="AA691" s="2193"/>
      <c r="AB691" s="2193"/>
      <c r="AC691" s="2193"/>
      <c r="AD691" s="2193"/>
      <c r="AE691" s="2193"/>
      <c r="AF691" s="2193"/>
      <c r="AG691" s="2194">
        <v>0</v>
      </c>
      <c r="AH691" s="2194"/>
      <c r="AI691" s="2194"/>
      <c r="AJ691" s="2194"/>
      <c r="AK691" s="2194"/>
      <c r="AL691" s="2194"/>
      <c r="AM691" s="2194"/>
      <c r="AN691" s="2194"/>
      <c r="AO691" s="2194"/>
      <c r="AP691" s="2194"/>
      <c r="AQ691" s="2194"/>
      <c r="AR691" s="2194"/>
      <c r="AS691" s="2194"/>
      <c r="AT691" s="2194"/>
      <c r="AU691" s="2194"/>
      <c r="AV691" s="2194">
        <v>0</v>
      </c>
      <c r="AW691" s="2194"/>
      <c r="AX691" s="2194"/>
      <c r="AY691" s="2194"/>
      <c r="AZ691" s="2194"/>
      <c r="BA691" s="2194"/>
      <c r="BB691" s="2194"/>
      <c r="BC691" s="2194"/>
      <c r="BD691" s="2194"/>
      <c r="BE691" s="2194"/>
    </row>
    <row r="692" spans="1:57" ht="18" customHeight="1">
      <c r="A692" s="2193" t="s">
        <v>1416</v>
      </c>
      <c r="B692" s="2193"/>
      <c r="C692" s="2193"/>
      <c r="D692" s="2193"/>
      <c r="E692" s="2193"/>
      <c r="F692" s="2193"/>
      <c r="G692" s="2193"/>
      <c r="H692" s="2193"/>
      <c r="I692" s="2193"/>
      <c r="J692" s="2193"/>
      <c r="K692" s="2193"/>
      <c r="L692" s="2193"/>
      <c r="M692" s="2193"/>
      <c r="N692" s="2193"/>
      <c r="O692" s="2193"/>
      <c r="P692" s="2193"/>
      <c r="Q692" s="2193"/>
      <c r="R692" s="2193"/>
      <c r="S692" s="2193"/>
      <c r="T692" s="2193"/>
      <c r="U692" s="2193"/>
      <c r="V692" s="2193"/>
      <c r="W692" s="2193"/>
      <c r="X692" s="2193"/>
      <c r="Y692" s="2193"/>
      <c r="Z692" s="2193"/>
      <c r="AA692" s="2193"/>
      <c r="AB692" s="2193"/>
      <c r="AC692" s="2193"/>
      <c r="AD692" s="2193"/>
      <c r="AE692" s="2193"/>
      <c r="AF692" s="2193"/>
      <c r="AG692" s="2194">
        <v>0</v>
      </c>
      <c r="AH692" s="2194"/>
      <c r="AI692" s="2194"/>
      <c r="AJ692" s="2194"/>
      <c r="AK692" s="2194"/>
      <c r="AL692" s="2194"/>
      <c r="AM692" s="2194"/>
      <c r="AN692" s="2194"/>
      <c r="AO692" s="2194"/>
      <c r="AP692" s="2194"/>
      <c r="AQ692" s="2194"/>
      <c r="AR692" s="2194"/>
      <c r="AS692" s="2194"/>
      <c r="AT692" s="2194"/>
      <c r="AU692" s="2194"/>
      <c r="AV692" s="2194">
        <v>0</v>
      </c>
      <c r="AW692" s="2194"/>
      <c r="AX692" s="2194"/>
      <c r="AY692" s="2194"/>
      <c r="AZ692" s="2194"/>
      <c r="BA692" s="2194"/>
      <c r="BB692" s="2194"/>
      <c r="BC692" s="2194"/>
      <c r="BD692" s="2194"/>
      <c r="BE692" s="2194"/>
    </row>
    <row r="693" spans="1:57" ht="18" customHeight="1">
      <c r="A693" s="2193" t="s">
        <v>1417</v>
      </c>
      <c r="B693" s="2193"/>
      <c r="C693" s="2193"/>
      <c r="D693" s="2193"/>
      <c r="E693" s="2193"/>
      <c r="F693" s="2193"/>
      <c r="G693" s="2193"/>
      <c r="H693" s="2193"/>
      <c r="I693" s="2193"/>
      <c r="J693" s="2193"/>
      <c r="K693" s="2193"/>
      <c r="L693" s="2193"/>
      <c r="M693" s="2193"/>
      <c r="N693" s="2193"/>
      <c r="O693" s="2193"/>
      <c r="P693" s="2193"/>
      <c r="Q693" s="2193"/>
      <c r="R693" s="2193"/>
      <c r="S693" s="2193"/>
      <c r="T693" s="2193"/>
      <c r="U693" s="2193"/>
      <c r="V693" s="2193"/>
      <c r="W693" s="2193"/>
      <c r="X693" s="2193"/>
      <c r="Y693" s="2193"/>
      <c r="Z693" s="2193"/>
      <c r="AA693" s="2193"/>
      <c r="AB693" s="2193"/>
      <c r="AC693" s="2193"/>
      <c r="AD693" s="2193"/>
      <c r="AE693" s="2193"/>
      <c r="AF693" s="2193"/>
      <c r="AG693" s="2194">
        <v>0</v>
      </c>
      <c r="AH693" s="2194"/>
      <c r="AI693" s="2194"/>
      <c r="AJ693" s="2194"/>
      <c r="AK693" s="2194"/>
      <c r="AL693" s="2194"/>
      <c r="AM693" s="2194"/>
      <c r="AN693" s="2194"/>
      <c r="AO693" s="2194"/>
      <c r="AP693" s="2194"/>
      <c r="AQ693" s="2194"/>
      <c r="AR693" s="2194"/>
      <c r="AS693" s="2194"/>
      <c r="AT693" s="2194"/>
      <c r="AU693" s="2194"/>
      <c r="AV693" s="2194">
        <v>0</v>
      </c>
      <c r="AW693" s="2194"/>
      <c r="AX693" s="2194"/>
      <c r="AY693" s="2194"/>
      <c r="AZ693" s="2194"/>
      <c r="BA693" s="2194"/>
      <c r="BB693" s="2194"/>
      <c r="BC693" s="2194"/>
      <c r="BD693" s="2194"/>
      <c r="BE693" s="2194"/>
    </row>
    <row r="694" spans="1:57" ht="18" customHeight="1">
      <c r="A694" s="2193" t="s">
        <v>1418</v>
      </c>
      <c r="B694" s="2193"/>
      <c r="C694" s="2193"/>
      <c r="D694" s="2193"/>
      <c r="E694" s="2193"/>
      <c r="F694" s="2193"/>
      <c r="G694" s="2193"/>
      <c r="H694" s="2193"/>
      <c r="I694" s="2193"/>
      <c r="J694" s="2193"/>
      <c r="K694" s="2193"/>
      <c r="L694" s="2193"/>
      <c r="M694" s="2193"/>
      <c r="N694" s="2193"/>
      <c r="O694" s="2193"/>
      <c r="P694" s="2193"/>
      <c r="Q694" s="2193"/>
      <c r="R694" s="2193"/>
      <c r="S694" s="2193"/>
      <c r="T694" s="2193"/>
      <c r="U694" s="2193"/>
      <c r="V694" s="2193"/>
      <c r="W694" s="2193"/>
      <c r="X694" s="2193"/>
      <c r="Y694" s="2193"/>
      <c r="Z694" s="2193"/>
      <c r="AA694" s="2193"/>
      <c r="AB694" s="2193"/>
      <c r="AC694" s="2193"/>
      <c r="AD694" s="2193"/>
      <c r="AE694" s="2193"/>
      <c r="AF694" s="2193"/>
      <c r="AG694" s="2194">
        <v>0</v>
      </c>
      <c r="AH694" s="2194"/>
      <c r="AI694" s="2194"/>
      <c r="AJ694" s="2194"/>
      <c r="AK694" s="2194"/>
      <c r="AL694" s="2194"/>
      <c r="AM694" s="2194"/>
      <c r="AN694" s="2194"/>
      <c r="AO694" s="2194"/>
      <c r="AP694" s="2194"/>
      <c r="AQ694" s="2194"/>
      <c r="AR694" s="2194"/>
      <c r="AS694" s="2194"/>
      <c r="AT694" s="2194"/>
      <c r="AU694" s="2194"/>
      <c r="AV694" s="2194">
        <v>0</v>
      </c>
      <c r="AW694" s="2194"/>
      <c r="AX694" s="2194"/>
      <c r="AY694" s="2194"/>
      <c r="AZ694" s="2194"/>
      <c r="BA694" s="2194"/>
      <c r="BB694" s="2194"/>
      <c r="BC694" s="2194"/>
      <c r="BD694" s="2194"/>
      <c r="BE694" s="2194"/>
    </row>
    <row r="695" spans="1:57" ht="18" customHeight="1">
      <c r="A695" s="2193" t="s">
        <v>1419</v>
      </c>
      <c r="B695" s="2193"/>
      <c r="C695" s="2193"/>
      <c r="D695" s="2193"/>
      <c r="E695" s="2193"/>
      <c r="F695" s="2193"/>
      <c r="G695" s="2193"/>
      <c r="H695" s="2193"/>
      <c r="I695" s="2193"/>
      <c r="J695" s="2193"/>
      <c r="K695" s="2193"/>
      <c r="L695" s="2193"/>
      <c r="M695" s="2193"/>
      <c r="N695" s="2193"/>
      <c r="O695" s="2193"/>
      <c r="P695" s="2193"/>
      <c r="Q695" s="2193"/>
      <c r="R695" s="2193"/>
      <c r="S695" s="2193"/>
      <c r="T695" s="2193"/>
      <c r="U695" s="2193"/>
      <c r="V695" s="2193"/>
      <c r="W695" s="2193"/>
      <c r="X695" s="2193"/>
      <c r="Y695" s="2193"/>
      <c r="Z695" s="2193"/>
      <c r="AA695" s="2193"/>
      <c r="AB695" s="2193"/>
      <c r="AC695" s="2193"/>
      <c r="AD695" s="2193"/>
      <c r="AE695" s="2193"/>
      <c r="AF695" s="2193"/>
      <c r="AG695" s="2194">
        <v>0</v>
      </c>
      <c r="AH695" s="2194"/>
      <c r="AI695" s="2194"/>
      <c r="AJ695" s="2194"/>
      <c r="AK695" s="2194"/>
      <c r="AL695" s="2194"/>
      <c r="AM695" s="2194"/>
      <c r="AN695" s="2194"/>
      <c r="AO695" s="2194"/>
      <c r="AP695" s="2194"/>
      <c r="AQ695" s="2194"/>
      <c r="AR695" s="2194"/>
      <c r="AS695" s="2194"/>
      <c r="AT695" s="2194"/>
      <c r="AU695" s="2194"/>
      <c r="AV695" s="2194">
        <v>0</v>
      </c>
      <c r="AW695" s="2194"/>
      <c r="AX695" s="2194"/>
      <c r="AY695" s="2194"/>
      <c r="AZ695" s="2194"/>
      <c r="BA695" s="2194"/>
      <c r="BB695" s="2194"/>
      <c r="BC695" s="2194"/>
      <c r="BD695" s="2194"/>
      <c r="BE695" s="2194"/>
    </row>
    <row r="696" spans="1:57" ht="18" customHeight="1">
      <c r="A696" s="2193" t="s">
        <v>1420</v>
      </c>
      <c r="B696" s="2193"/>
      <c r="C696" s="2193"/>
      <c r="D696" s="2193"/>
      <c r="E696" s="2193"/>
      <c r="F696" s="2193"/>
      <c r="G696" s="2193"/>
      <c r="H696" s="2193"/>
      <c r="I696" s="2193"/>
      <c r="J696" s="2193"/>
      <c r="K696" s="2193"/>
      <c r="L696" s="2193"/>
      <c r="M696" s="2193"/>
      <c r="N696" s="2193"/>
      <c r="O696" s="2193"/>
      <c r="P696" s="2193"/>
      <c r="Q696" s="2193"/>
      <c r="R696" s="2193"/>
      <c r="S696" s="2193"/>
      <c r="T696" s="2193"/>
      <c r="U696" s="2193"/>
      <c r="V696" s="2193"/>
      <c r="W696" s="2193"/>
      <c r="X696" s="2193"/>
      <c r="Y696" s="2193"/>
      <c r="Z696" s="2193"/>
      <c r="AA696" s="2193"/>
      <c r="AB696" s="2193"/>
      <c r="AC696" s="2193"/>
      <c r="AD696" s="2193"/>
      <c r="AE696" s="2193"/>
      <c r="AF696" s="2193"/>
      <c r="AG696" s="2194">
        <v>0</v>
      </c>
      <c r="AH696" s="2194"/>
      <c r="AI696" s="2194"/>
      <c r="AJ696" s="2194"/>
      <c r="AK696" s="2194"/>
      <c r="AL696" s="2194"/>
      <c r="AM696" s="2194"/>
      <c r="AN696" s="2194"/>
      <c r="AO696" s="2194"/>
      <c r="AP696" s="2194"/>
      <c r="AQ696" s="2194"/>
      <c r="AR696" s="2194"/>
      <c r="AS696" s="2194"/>
      <c r="AT696" s="2194"/>
      <c r="AU696" s="2194"/>
      <c r="AV696" s="2194">
        <v>0</v>
      </c>
      <c r="AW696" s="2194"/>
      <c r="AX696" s="2194"/>
      <c r="AY696" s="2194"/>
      <c r="AZ696" s="2194"/>
      <c r="BA696" s="2194"/>
      <c r="BB696" s="2194"/>
      <c r="BC696" s="2194"/>
      <c r="BD696" s="2194"/>
      <c r="BE696" s="2194"/>
    </row>
    <row r="697" spans="1:57" ht="18" customHeight="1">
      <c r="A697" s="2193" t="s">
        <v>1421</v>
      </c>
      <c r="B697" s="2193"/>
      <c r="C697" s="2193"/>
      <c r="D697" s="2193"/>
      <c r="E697" s="2193"/>
      <c r="F697" s="2193"/>
      <c r="G697" s="2193"/>
      <c r="H697" s="2193"/>
      <c r="I697" s="2193"/>
      <c r="J697" s="2193"/>
      <c r="K697" s="2193"/>
      <c r="L697" s="2193"/>
      <c r="M697" s="2193"/>
      <c r="N697" s="2193"/>
      <c r="O697" s="2193"/>
      <c r="P697" s="2193"/>
      <c r="Q697" s="2193"/>
      <c r="R697" s="2193"/>
      <c r="S697" s="2193"/>
      <c r="T697" s="2193"/>
      <c r="U697" s="2193"/>
      <c r="V697" s="2193"/>
      <c r="W697" s="2193"/>
      <c r="X697" s="2193"/>
      <c r="Y697" s="2193"/>
      <c r="Z697" s="2193"/>
      <c r="AA697" s="2193"/>
      <c r="AB697" s="2193"/>
      <c r="AC697" s="2193"/>
      <c r="AD697" s="2193"/>
      <c r="AE697" s="2193"/>
      <c r="AF697" s="2193"/>
      <c r="AG697" s="2194">
        <v>0</v>
      </c>
      <c r="AH697" s="2194"/>
      <c r="AI697" s="2194"/>
      <c r="AJ697" s="2194"/>
      <c r="AK697" s="2194"/>
      <c r="AL697" s="2194"/>
      <c r="AM697" s="2194"/>
      <c r="AN697" s="2194"/>
      <c r="AO697" s="2194"/>
      <c r="AP697" s="2194"/>
      <c r="AQ697" s="2194"/>
      <c r="AR697" s="2194"/>
      <c r="AS697" s="2194"/>
      <c r="AT697" s="2194"/>
      <c r="AU697" s="2194"/>
      <c r="AV697" s="2194">
        <v>0</v>
      </c>
      <c r="AW697" s="2194"/>
      <c r="AX697" s="2194"/>
      <c r="AY697" s="2194"/>
      <c r="AZ697" s="2194"/>
      <c r="BA697" s="2194"/>
      <c r="BB697" s="2194"/>
      <c r="BC697" s="2194"/>
      <c r="BD697" s="2194"/>
      <c r="BE697" s="2194"/>
    </row>
    <row r="698" spans="1:57" ht="18" customHeight="1">
      <c r="A698" s="2193" t="s">
        <v>1422</v>
      </c>
      <c r="B698" s="2193"/>
      <c r="C698" s="2193"/>
      <c r="D698" s="2193"/>
      <c r="E698" s="2193"/>
      <c r="F698" s="2193"/>
      <c r="G698" s="2193"/>
      <c r="H698" s="2193"/>
      <c r="I698" s="2193"/>
      <c r="J698" s="2193"/>
      <c r="K698" s="2193"/>
      <c r="L698" s="2193"/>
      <c r="M698" s="2193"/>
      <c r="N698" s="2193"/>
      <c r="O698" s="2193"/>
      <c r="P698" s="2193"/>
      <c r="Q698" s="2193"/>
      <c r="R698" s="2193"/>
      <c r="S698" s="2193"/>
      <c r="T698" s="2193"/>
      <c r="U698" s="2193"/>
      <c r="V698" s="2193"/>
      <c r="W698" s="2193"/>
      <c r="X698" s="2193"/>
      <c r="Y698" s="2193"/>
      <c r="Z698" s="2193"/>
      <c r="AA698" s="2193"/>
      <c r="AB698" s="2193"/>
      <c r="AC698" s="2193"/>
      <c r="AD698" s="2193"/>
      <c r="AE698" s="2193"/>
      <c r="AF698" s="2193"/>
      <c r="AG698" s="2194">
        <v>0</v>
      </c>
      <c r="AH698" s="2194"/>
      <c r="AI698" s="2194"/>
      <c r="AJ698" s="2194"/>
      <c r="AK698" s="2194"/>
      <c r="AL698" s="2194"/>
      <c r="AM698" s="2194"/>
      <c r="AN698" s="2194"/>
      <c r="AO698" s="2194"/>
      <c r="AP698" s="2194"/>
      <c r="AQ698" s="2194"/>
      <c r="AR698" s="2194"/>
      <c r="AS698" s="2194"/>
      <c r="AT698" s="2194"/>
      <c r="AU698" s="2194"/>
      <c r="AV698" s="2194">
        <v>0</v>
      </c>
      <c r="AW698" s="2194"/>
      <c r="AX698" s="2194"/>
      <c r="AY698" s="2194"/>
      <c r="AZ698" s="2194"/>
      <c r="BA698" s="2194"/>
      <c r="BB698" s="2194"/>
      <c r="BC698" s="2194"/>
      <c r="BD698" s="2194"/>
      <c r="BE698" s="2194"/>
    </row>
    <row r="699" spans="1:57" ht="18" customHeight="1">
      <c r="A699" s="2193" t="s">
        <v>1423</v>
      </c>
      <c r="B699" s="2193"/>
      <c r="C699" s="2193"/>
      <c r="D699" s="2193"/>
      <c r="E699" s="2193"/>
      <c r="F699" s="2193"/>
      <c r="G699" s="2193"/>
      <c r="H699" s="2193"/>
      <c r="I699" s="2193"/>
      <c r="J699" s="2193"/>
      <c r="K699" s="2193"/>
      <c r="L699" s="2193"/>
      <c r="M699" s="2193"/>
      <c r="N699" s="2193"/>
      <c r="O699" s="2193"/>
      <c r="P699" s="2193"/>
      <c r="Q699" s="2193"/>
      <c r="R699" s="2193"/>
      <c r="S699" s="2193"/>
      <c r="T699" s="2193"/>
      <c r="U699" s="2193"/>
      <c r="V699" s="2193"/>
      <c r="W699" s="2193"/>
      <c r="X699" s="2193"/>
      <c r="Y699" s="2193"/>
      <c r="Z699" s="2193"/>
      <c r="AA699" s="2193"/>
      <c r="AB699" s="2193"/>
      <c r="AC699" s="2193"/>
      <c r="AD699" s="2193"/>
      <c r="AE699" s="2193"/>
      <c r="AF699" s="2193"/>
      <c r="AG699" s="2194">
        <v>0</v>
      </c>
      <c r="AH699" s="2194"/>
      <c r="AI699" s="2194"/>
      <c r="AJ699" s="2194"/>
      <c r="AK699" s="2194"/>
      <c r="AL699" s="2194"/>
      <c r="AM699" s="2194"/>
      <c r="AN699" s="2194"/>
      <c r="AO699" s="2194"/>
      <c r="AP699" s="2194"/>
      <c r="AQ699" s="2194"/>
      <c r="AR699" s="2194"/>
      <c r="AS699" s="2194"/>
      <c r="AT699" s="2194"/>
      <c r="AU699" s="2194"/>
      <c r="AV699" s="2194">
        <v>0</v>
      </c>
      <c r="AW699" s="2194"/>
      <c r="AX699" s="2194"/>
      <c r="AY699" s="2194"/>
      <c r="AZ699" s="2194"/>
      <c r="BA699" s="2194"/>
      <c r="BB699" s="2194"/>
      <c r="BC699" s="2194"/>
      <c r="BD699" s="2194"/>
      <c r="BE699" s="2194"/>
    </row>
    <row r="700" spans="1:57" ht="18" customHeight="1">
      <c r="A700" s="2193" t="s">
        <v>1424</v>
      </c>
      <c r="B700" s="2193"/>
      <c r="C700" s="2193"/>
      <c r="D700" s="2193"/>
      <c r="E700" s="2193"/>
      <c r="F700" s="2193"/>
      <c r="G700" s="2193"/>
      <c r="H700" s="2193"/>
      <c r="I700" s="2193"/>
      <c r="J700" s="2193"/>
      <c r="K700" s="2193"/>
      <c r="L700" s="2193"/>
      <c r="M700" s="2193"/>
      <c r="N700" s="2193"/>
      <c r="O700" s="2193"/>
      <c r="P700" s="2193"/>
      <c r="Q700" s="2193"/>
      <c r="R700" s="2193"/>
      <c r="S700" s="2193"/>
      <c r="T700" s="2193"/>
      <c r="U700" s="2193"/>
      <c r="V700" s="2193"/>
      <c r="W700" s="2193"/>
      <c r="X700" s="2193"/>
      <c r="Y700" s="2193"/>
      <c r="Z700" s="2193"/>
      <c r="AA700" s="2193"/>
      <c r="AB700" s="2193"/>
      <c r="AC700" s="2193"/>
      <c r="AD700" s="2193"/>
      <c r="AE700" s="2193"/>
      <c r="AF700" s="2193"/>
      <c r="AG700" s="2194">
        <v>0</v>
      </c>
      <c r="AH700" s="2194"/>
      <c r="AI700" s="2194"/>
      <c r="AJ700" s="2194"/>
      <c r="AK700" s="2194"/>
      <c r="AL700" s="2194"/>
      <c r="AM700" s="2194"/>
      <c r="AN700" s="2194"/>
      <c r="AO700" s="2194"/>
      <c r="AP700" s="2194"/>
      <c r="AQ700" s="2194"/>
      <c r="AR700" s="2194"/>
      <c r="AS700" s="2194"/>
      <c r="AT700" s="2194"/>
      <c r="AU700" s="2194"/>
      <c r="AV700" s="2194">
        <v>0</v>
      </c>
      <c r="AW700" s="2194"/>
      <c r="AX700" s="2194"/>
      <c r="AY700" s="2194"/>
      <c r="AZ700" s="2194"/>
      <c r="BA700" s="2194"/>
      <c r="BB700" s="2194"/>
      <c r="BC700" s="2194"/>
      <c r="BD700" s="2194"/>
      <c r="BE700" s="2194"/>
    </row>
    <row r="701" spans="1:57" ht="18" customHeight="1">
      <c r="A701" s="2195" t="s">
        <v>1425</v>
      </c>
      <c r="B701" s="2195"/>
      <c r="C701" s="2195"/>
      <c r="D701" s="2195"/>
      <c r="E701" s="2195"/>
      <c r="F701" s="2195"/>
      <c r="G701" s="2195"/>
      <c r="H701" s="2195"/>
      <c r="I701" s="2195"/>
      <c r="J701" s="2195"/>
      <c r="K701" s="2195"/>
      <c r="L701" s="2195"/>
      <c r="M701" s="2195"/>
      <c r="N701" s="2195"/>
      <c r="O701" s="2195"/>
      <c r="P701" s="2195"/>
      <c r="Q701" s="2195"/>
      <c r="R701" s="2195"/>
      <c r="S701" s="2195"/>
      <c r="T701" s="2195"/>
      <c r="U701" s="2195"/>
      <c r="V701" s="2195"/>
      <c r="W701" s="2195"/>
      <c r="X701" s="2195"/>
      <c r="Y701" s="2195"/>
      <c r="Z701" s="2195"/>
      <c r="AA701" s="2195"/>
      <c r="AB701" s="2195"/>
      <c r="AC701" s="2195"/>
      <c r="AD701" s="2195"/>
      <c r="AE701" s="2195"/>
      <c r="AF701" s="2195"/>
      <c r="AG701" s="2196">
        <v>0</v>
      </c>
      <c r="AH701" s="2196"/>
      <c r="AI701" s="2196"/>
      <c r="AJ701" s="2196"/>
      <c r="AK701" s="2196"/>
      <c r="AL701" s="2196"/>
      <c r="AM701" s="2196"/>
      <c r="AN701" s="2196"/>
      <c r="AO701" s="2196"/>
      <c r="AP701" s="2196"/>
      <c r="AQ701" s="2196"/>
      <c r="AR701" s="2196"/>
      <c r="AS701" s="2196"/>
      <c r="AT701" s="2196"/>
      <c r="AU701" s="2196"/>
      <c r="AV701" s="2196">
        <v>0</v>
      </c>
      <c r="AW701" s="2196"/>
      <c r="AX701" s="2196"/>
      <c r="AY701" s="2196"/>
      <c r="AZ701" s="2196"/>
      <c r="BA701" s="2196"/>
      <c r="BB701" s="2196"/>
      <c r="BC701" s="2196"/>
      <c r="BD701" s="2196"/>
      <c r="BE701" s="2196"/>
    </row>
    <row r="702" spans="1:57" ht="18" customHeight="1">
      <c r="A702" s="2202" t="s">
        <v>124</v>
      </c>
      <c r="B702" s="2202"/>
      <c r="C702" s="2202"/>
      <c r="D702" s="2202"/>
      <c r="E702" s="2202"/>
      <c r="F702" s="2202"/>
      <c r="G702" s="2202"/>
      <c r="H702" s="2202"/>
      <c r="I702" s="2202"/>
      <c r="J702" s="2202"/>
      <c r="K702" s="2202"/>
      <c r="L702" s="2202"/>
      <c r="M702" s="2202"/>
      <c r="N702" s="2202"/>
      <c r="O702" s="2202"/>
      <c r="P702" s="2202"/>
      <c r="Q702" s="2202"/>
      <c r="R702" s="2202"/>
      <c r="S702" s="2202"/>
      <c r="T702" s="2202"/>
      <c r="U702" s="2202"/>
      <c r="V702" s="2202"/>
      <c r="W702" s="2202"/>
      <c r="X702" s="2202"/>
      <c r="Y702" s="2202"/>
      <c r="Z702" s="2202"/>
      <c r="AA702" s="2202"/>
      <c r="AB702" s="2202"/>
      <c r="AC702" s="2202"/>
      <c r="AD702" s="2202"/>
      <c r="AE702" s="2202"/>
      <c r="AF702" s="2202"/>
      <c r="AG702" s="2200">
        <v>0</v>
      </c>
      <c r="AH702" s="2200"/>
      <c r="AI702" s="2200"/>
      <c r="AJ702" s="2200"/>
      <c r="AK702" s="2200"/>
      <c r="AL702" s="2200"/>
      <c r="AM702" s="2200"/>
      <c r="AN702" s="2200"/>
      <c r="AO702" s="2200"/>
      <c r="AP702" s="2200"/>
      <c r="AQ702" s="2200"/>
      <c r="AR702" s="2200"/>
      <c r="AS702" s="2200"/>
      <c r="AT702" s="2200"/>
      <c r="AU702" s="2200"/>
      <c r="AV702" s="2200">
        <v>0</v>
      </c>
      <c r="AW702" s="2200"/>
      <c r="AX702" s="2200"/>
      <c r="AY702" s="2200"/>
      <c r="AZ702" s="2200"/>
      <c r="BA702" s="2200"/>
      <c r="BB702" s="2200"/>
      <c r="BC702" s="2200"/>
      <c r="BD702" s="2200"/>
      <c r="BE702" s="2200"/>
    </row>
    <row r="703" spans="1:57" ht="18" customHeight="1">
      <c r="A703" s="314"/>
      <c r="B703" s="314"/>
      <c r="C703" s="314"/>
      <c r="D703" s="314"/>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c r="AA703" s="314"/>
      <c r="AB703" s="314"/>
      <c r="AC703" s="314"/>
      <c r="AD703" s="314"/>
      <c r="AE703" s="314"/>
      <c r="AF703" s="314"/>
      <c r="AG703" s="314"/>
      <c r="AH703" s="314"/>
      <c r="AI703" s="314"/>
      <c r="AJ703" s="314"/>
      <c r="AK703" s="314"/>
      <c r="AL703" s="314"/>
      <c r="AM703" s="314"/>
      <c r="AN703" s="314"/>
      <c r="AO703" s="314"/>
      <c r="AP703" s="314"/>
      <c r="AQ703" s="314"/>
      <c r="AR703" s="314"/>
      <c r="AS703" s="314"/>
      <c r="AT703" s="314"/>
      <c r="AU703" s="314"/>
      <c r="AV703" s="314"/>
      <c r="AW703" s="314"/>
      <c r="AX703" s="314"/>
      <c r="AY703" s="314"/>
      <c r="AZ703" s="314"/>
      <c r="BA703" s="314"/>
      <c r="BB703" s="314"/>
      <c r="BC703" s="314"/>
      <c r="BD703" s="314"/>
      <c r="BE703" s="314"/>
    </row>
    <row r="704" spans="1:57" ht="18" customHeight="1">
      <c r="A704" s="2201" t="s">
        <v>1426</v>
      </c>
      <c r="B704" s="2201"/>
      <c r="C704" s="2201"/>
      <c r="D704" s="2201"/>
      <c r="E704" s="2201"/>
      <c r="F704" s="2201"/>
      <c r="G704" s="2201"/>
      <c r="H704" s="2201"/>
      <c r="I704" s="2201"/>
      <c r="J704" s="2201"/>
      <c r="K704" s="2201"/>
      <c r="L704" s="2201"/>
      <c r="M704" s="2201"/>
      <c r="N704" s="2201"/>
      <c r="O704" s="2201"/>
      <c r="P704" s="2201"/>
      <c r="Q704" s="2201"/>
      <c r="R704" s="2201"/>
      <c r="S704" s="2201"/>
      <c r="T704" s="2201"/>
      <c r="U704" s="2201"/>
      <c r="V704" s="2201"/>
      <c r="W704" s="2201"/>
      <c r="X704" s="2201"/>
      <c r="Y704" s="2201"/>
      <c r="Z704" s="2201"/>
      <c r="AA704" s="2201"/>
      <c r="AB704" s="2201"/>
      <c r="AC704" s="2201"/>
      <c r="AD704" s="2201"/>
      <c r="AE704" s="2201"/>
      <c r="AF704" s="2201"/>
      <c r="AG704" s="2201"/>
      <c r="AH704" s="2201"/>
      <c r="AI704" s="2201"/>
      <c r="AJ704" s="2201"/>
      <c r="AK704" s="2201"/>
      <c r="AL704" s="2201"/>
      <c r="AM704" s="2201"/>
      <c r="AN704" s="2201"/>
      <c r="AO704" s="2201"/>
      <c r="AP704" s="2201"/>
      <c r="AQ704" s="2201"/>
      <c r="AR704" s="2201"/>
      <c r="AS704" s="2201"/>
      <c r="AT704" s="2201"/>
      <c r="AU704" s="2201"/>
      <c r="AV704" s="2201"/>
      <c r="AW704" s="2201"/>
      <c r="AX704" s="2201"/>
      <c r="AY704" s="2201"/>
      <c r="AZ704" s="2201"/>
      <c r="BA704" s="2201"/>
      <c r="BB704" s="2201"/>
      <c r="BC704" s="2201"/>
      <c r="BD704" s="2201"/>
      <c r="BE704" s="2201"/>
    </row>
    <row r="705" spans="1:57" ht="18" customHeight="1">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3"/>
      <c r="AD705" s="313"/>
      <c r="AE705" s="313"/>
      <c r="AF705" s="313"/>
      <c r="AG705" s="313"/>
      <c r="AH705" s="313"/>
      <c r="AI705" s="313"/>
      <c r="AJ705" s="313"/>
      <c r="AK705" s="313"/>
      <c r="AL705" s="313"/>
      <c r="AM705" s="313"/>
      <c r="AN705" s="313"/>
      <c r="AO705" s="313"/>
      <c r="AP705" s="313"/>
      <c r="AQ705" s="313"/>
      <c r="AR705" s="313"/>
      <c r="AS705" s="313"/>
      <c r="AT705" s="313"/>
      <c r="AU705" s="313"/>
      <c r="AV705" s="313"/>
      <c r="AW705" s="313"/>
      <c r="AX705" s="313"/>
      <c r="AY705" s="313"/>
      <c r="AZ705" s="313"/>
      <c r="BA705" s="313"/>
      <c r="BB705" s="313"/>
      <c r="BC705" s="313"/>
      <c r="BD705" s="313"/>
      <c r="BE705" s="313"/>
    </row>
    <row r="706" spans="1:57" ht="18" customHeight="1">
      <c r="A706" s="2197" t="s">
        <v>384</v>
      </c>
      <c r="B706" s="2197"/>
      <c r="C706" s="2197"/>
      <c r="D706" s="2197"/>
      <c r="E706" s="2197"/>
      <c r="F706" s="2197"/>
      <c r="G706" s="2197"/>
      <c r="H706" s="2197"/>
      <c r="I706" s="2197"/>
      <c r="J706" s="2197"/>
      <c r="K706" s="2197"/>
      <c r="L706" s="2197"/>
      <c r="M706" s="2197"/>
      <c r="N706" s="2197"/>
      <c r="O706" s="2197"/>
      <c r="P706" s="2197"/>
      <c r="Q706" s="2197"/>
      <c r="R706" s="2197"/>
      <c r="S706" s="2197"/>
      <c r="T706" s="2197"/>
      <c r="U706" s="2197"/>
      <c r="V706" s="2197"/>
      <c r="W706" s="2197"/>
      <c r="X706" s="2197"/>
      <c r="Y706" s="2197"/>
      <c r="Z706" s="2197"/>
      <c r="AA706" s="2197"/>
      <c r="AB706" s="2197"/>
      <c r="AC706" s="2197"/>
      <c r="AD706" s="2197"/>
      <c r="AE706" s="2197"/>
      <c r="AF706" s="2197"/>
      <c r="AG706" s="2197" t="s">
        <v>647</v>
      </c>
      <c r="AH706" s="2197"/>
      <c r="AI706" s="2197"/>
      <c r="AJ706" s="2197"/>
      <c r="AK706" s="2197"/>
      <c r="AL706" s="2197"/>
      <c r="AM706" s="2197"/>
      <c r="AN706" s="2197"/>
      <c r="AO706" s="2197"/>
      <c r="AP706" s="2197"/>
      <c r="AQ706" s="2197"/>
      <c r="AR706" s="2197"/>
      <c r="AS706" s="2197"/>
      <c r="AT706" s="2197"/>
      <c r="AU706" s="2197"/>
      <c r="AV706" s="2197" t="s">
        <v>648</v>
      </c>
      <c r="AW706" s="2197"/>
      <c r="AX706" s="2197"/>
      <c r="AY706" s="2197"/>
      <c r="AZ706" s="2197"/>
      <c r="BA706" s="2197"/>
      <c r="BB706" s="2197"/>
      <c r="BC706" s="2197"/>
      <c r="BD706" s="2197"/>
      <c r="BE706" s="2197"/>
    </row>
    <row r="707" spans="1:57" ht="18" customHeight="1">
      <c r="A707" s="2193" t="s">
        <v>1427</v>
      </c>
      <c r="B707" s="2193"/>
      <c r="C707" s="2193"/>
      <c r="D707" s="2193"/>
      <c r="E707" s="2193"/>
      <c r="F707" s="2193"/>
      <c r="G707" s="2193"/>
      <c r="H707" s="2193"/>
      <c r="I707" s="2193"/>
      <c r="J707" s="2193"/>
      <c r="K707" s="2193"/>
      <c r="L707" s="2193"/>
      <c r="M707" s="2193"/>
      <c r="N707" s="2193"/>
      <c r="O707" s="2193"/>
      <c r="P707" s="2193"/>
      <c r="Q707" s="2193"/>
      <c r="R707" s="2193"/>
      <c r="S707" s="2193"/>
      <c r="T707" s="2193"/>
      <c r="U707" s="2193"/>
      <c r="V707" s="2193"/>
      <c r="W707" s="2193"/>
      <c r="X707" s="2193"/>
      <c r="Y707" s="2193"/>
      <c r="Z707" s="2193"/>
      <c r="AA707" s="2193"/>
      <c r="AB707" s="2193"/>
      <c r="AC707" s="2193"/>
      <c r="AD707" s="2193"/>
      <c r="AE707" s="2193"/>
      <c r="AF707" s="2193"/>
      <c r="AG707" s="2194">
        <v>0</v>
      </c>
      <c r="AH707" s="2194"/>
      <c r="AI707" s="2194"/>
      <c r="AJ707" s="2194"/>
      <c r="AK707" s="2194"/>
      <c r="AL707" s="2194"/>
      <c r="AM707" s="2194"/>
      <c r="AN707" s="2194"/>
      <c r="AO707" s="2194"/>
      <c r="AP707" s="2194"/>
      <c r="AQ707" s="2194"/>
      <c r="AR707" s="2194"/>
      <c r="AS707" s="2194"/>
      <c r="AT707" s="2194"/>
      <c r="AU707" s="2194"/>
      <c r="AV707" s="2194">
        <v>0</v>
      </c>
      <c r="AW707" s="2194"/>
      <c r="AX707" s="2194"/>
      <c r="AY707" s="2194"/>
      <c r="AZ707" s="2194"/>
      <c r="BA707" s="2194"/>
      <c r="BB707" s="2194"/>
      <c r="BC707" s="2194"/>
      <c r="BD707" s="2194"/>
      <c r="BE707" s="2194"/>
    </row>
    <row r="708" spans="1:57" ht="18" customHeight="1">
      <c r="A708" s="2193" t="s">
        <v>1428</v>
      </c>
      <c r="B708" s="2193"/>
      <c r="C708" s="2193"/>
      <c r="D708" s="2193"/>
      <c r="E708" s="2193"/>
      <c r="F708" s="2193"/>
      <c r="G708" s="2193"/>
      <c r="H708" s="2193"/>
      <c r="I708" s="2193"/>
      <c r="J708" s="2193"/>
      <c r="K708" s="2193"/>
      <c r="L708" s="2193"/>
      <c r="M708" s="2193"/>
      <c r="N708" s="2193"/>
      <c r="O708" s="2193"/>
      <c r="P708" s="2193"/>
      <c r="Q708" s="2193"/>
      <c r="R708" s="2193"/>
      <c r="S708" s="2193"/>
      <c r="T708" s="2193"/>
      <c r="U708" s="2193"/>
      <c r="V708" s="2193"/>
      <c r="W708" s="2193"/>
      <c r="X708" s="2193"/>
      <c r="Y708" s="2193"/>
      <c r="Z708" s="2193"/>
      <c r="AA708" s="2193"/>
      <c r="AB708" s="2193"/>
      <c r="AC708" s="2193"/>
      <c r="AD708" s="2193"/>
      <c r="AE708" s="2193"/>
      <c r="AF708" s="2193"/>
      <c r="AG708" s="2194">
        <v>0</v>
      </c>
      <c r="AH708" s="2194"/>
      <c r="AI708" s="2194"/>
      <c r="AJ708" s="2194"/>
      <c r="AK708" s="2194"/>
      <c r="AL708" s="2194"/>
      <c r="AM708" s="2194"/>
      <c r="AN708" s="2194"/>
      <c r="AO708" s="2194"/>
      <c r="AP708" s="2194"/>
      <c r="AQ708" s="2194"/>
      <c r="AR708" s="2194"/>
      <c r="AS708" s="2194"/>
      <c r="AT708" s="2194"/>
      <c r="AU708" s="2194"/>
      <c r="AV708" s="2194">
        <v>0</v>
      </c>
      <c r="AW708" s="2194"/>
      <c r="AX708" s="2194"/>
      <c r="AY708" s="2194"/>
      <c r="AZ708" s="2194"/>
      <c r="BA708" s="2194"/>
      <c r="BB708" s="2194"/>
      <c r="BC708" s="2194"/>
      <c r="BD708" s="2194"/>
      <c r="BE708" s="2194"/>
    </row>
    <row r="709" spans="1:57" ht="18" customHeight="1">
      <c r="A709" s="2193" t="s">
        <v>1429</v>
      </c>
      <c r="B709" s="2193"/>
      <c r="C709" s="2193"/>
      <c r="D709" s="2193"/>
      <c r="E709" s="2193"/>
      <c r="F709" s="2193"/>
      <c r="G709" s="2193"/>
      <c r="H709" s="2193"/>
      <c r="I709" s="2193"/>
      <c r="J709" s="2193"/>
      <c r="K709" s="2193"/>
      <c r="L709" s="2193"/>
      <c r="M709" s="2193"/>
      <c r="N709" s="2193"/>
      <c r="O709" s="2193"/>
      <c r="P709" s="2193"/>
      <c r="Q709" s="2193"/>
      <c r="R709" s="2193"/>
      <c r="S709" s="2193"/>
      <c r="T709" s="2193"/>
      <c r="U709" s="2193"/>
      <c r="V709" s="2193"/>
      <c r="W709" s="2193"/>
      <c r="X709" s="2193"/>
      <c r="Y709" s="2193"/>
      <c r="Z709" s="2193"/>
      <c r="AA709" s="2193"/>
      <c r="AB709" s="2193"/>
      <c r="AC709" s="2193"/>
      <c r="AD709" s="2193"/>
      <c r="AE709" s="2193"/>
      <c r="AF709" s="2193"/>
      <c r="AG709" s="2194">
        <v>0</v>
      </c>
      <c r="AH709" s="2194"/>
      <c r="AI709" s="2194"/>
      <c r="AJ709" s="2194"/>
      <c r="AK709" s="2194"/>
      <c r="AL709" s="2194"/>
      <c r="AM709" s="2194"/>
      <c r="AN709" s="2194"/>
      <c r="AO709" s="2194"/>
      <c r="AP709" s="2194"/>
      <c r="AQ709" s="2194"/>
      <c r="AR709" s="2194"/>
      <c r="AS709" s="2194"/>
      <c r="AT709" s="2194"/>
      <c r="AU709" s="2194"/>
      <c r="AV709" s="2194">
        <v>0</v>
      </c>
      <c r="AW709" s="2194"/>
      <c r="AX709" s="2194"/>
      <c r="AY709" s="2194"/>
      <c r="AZ709" s="2194"/>
      <c r="BA709" s="2194"/>
      <c r="BB709" s="2194"/>
      <c r="BC709" s="2194"/>
      <c r="BD709" s="2194"/>
      <c r="BE709" s="2194"/>
    </row>
    <row r="710" spans="1:57" ht="18" customHeight="1">
      <c r="A710" s="2193" t="s">
        <v>1430</v>
      </c>
      <c r="B710" s="2193"/>
      <c r="C710" s="2193"/>
      <c r="D710" s="2193"/>
      <c r="E710" s="2193"/>
      <c r="F710" s="2193"/>
      <c r="G710" s="2193"/>
      <c r="H710" s="2193"/>
      <c r="I710" s="2193"/>
      <c r="J710" s="2193"/>
      <c r="K710" s="2193"/>
      <c r="L710" s="2193"/>
      <c r="M710" s="2193"/>
      <c r="N710" s="2193"/>
      <c r="O710" s="2193"/>
      <c r="P710" s="2193"/>
      <c r="Q710" s="2193"/>
      <c r="R710" s="2193"/>
      <c r="S710" s="2193"/>
      <c r="T710" s="2193"/>
      <c r="U710" s="2193"/>
      <c r="V710" s="2193"/>
      <c r="W710" s="2193"/>
      <c r="X710" s="2193"/>
      <c r="Y710" s="2193"/>
      <c r="Z710" s="2193"/>
      <c r="AA710" s="2193"/>
      <c r="AB710" s="2193"/>
      <c r="AC710" s="2193"/>
      <c r="AD710" s="2193"/>
      <c r="AE710" s="2193"/>
      <c r="AF710" s="2193"/>
      <c r="AG710" s="2194">
        <v>0</v>
      </c>
      <c r="AH710" s="2194"/>
      <c r="AI710" s="2194"/>
      <c r="AJ710" s="2194"/>
      <c r="AK710" s="2194"/>
      <c r="AL710" s="2194"/>
      <c r="AM710" s="2194"/>
      <c r="AN710" s="2194"/>
      <c r="AO710" s="2194"/>
      <c r="AP710" s="2194"/>
      <c r="AQ710" s="2194"/>
      <c r="AR710" s="2194"/>
      <c r="AS710" s="2194"/>
      <c r="AT710" s="2194"/>
      <c r="AU710" s="2194"/>
      <c r="AV710" s="2194">
        <v>0</v>
      </c>
      <c r="AW710" s="2194"/>
      <c r="AX710" s="2194"/>
      <c r="AY710" s="2194"/>
      <c r="AZ710" s="2194"/>
      <c r="BA710" s="2194"/>
      <c r="BB710" s="2194"/>
      <c r="BC710" s="2194"/>
      <c r="BD710" s="2194"/>
      <c r="BE710" s="2194"/>
    </row>
    <row r="711" spans="1:57" ht="18" customHeight="1">
      <c r="A711" s="2193" t="s">
        <v>1431</v>
      </c>
      <c r="B711" s="2193"/>
      <c r="C711" s="2193"/>
      <c r="D711" s="2193"/>
      <c r="E711" s="2193"/>
      <c r="F711" s="2193"/>
      <c r="G711" s="2193"/>
      <c r="H711" s="2193"/>
      <c r="I711" s="2193"/>
      <c r="J711" s="2193"/>
      <c r="K711" s="2193"/>
      <c r="L711" s="2193"/>
      <c r="M711" s="2193"/>
      <c r="N711" s="2193"/>
      <c r="O711" s="2193"/>
      <c r="P711" s="2193"/>
      <c r="Q711" s="2193"/>
      <c r="R711" s="2193"/>
      <c r="S711" s="2193"/>
      <c r="T711" s="2193"/>
      <c r="U711" s="2193"/>
      <c r="V711" s="2193"/>
      <c r="W711" s="2193"/>
      <c r="X711" s="2193"/>
      <c r="Y711" s="2193"/>
      <c r="Z711" s="2193"/>
      <c r="AA711" s="2193"/>
      <c r="AB711" s="2193"/>
      <c r="AC711" s="2193"/>
      <c r="AD711" s="2193"/>
      <c r="AE711" s="2193"/>
      <c r="AF711" s="2193"/>
      <c r="AG711" s="2194">
        <v>0</v>
      </c>
      <c r="AH711" s="2194"/>
      <c r="AI711" s="2194"/>
      <c r="AJ711" s="2194"/>
      <c r="AK711" s="2194"/>
      <c r="AL711" s="2194"/>
      <c r="AM711" s="2194"/>
      <c r="AN711" s="2194"/>
      <c r="AO711" s="2194"/>
      <c r="AP711" s="2194"/>
      <c r="AQ711" s="2194"/>
      <c r="AR711" s="2194"/>
      <c r="AS711" s="2194"/>
      <c r="AT711" s="2194"/>
      <c r="AU711" s="2194"/>
      <c r="AV711" s="2194">
        <v>0</v>
      </c>
      <c r="AW711" s="2194"/>
      <c r="AX711" s="2194"/>
      <c r="AY711" s="2194"/>
      <c r="AZ711" s="2194"/>
      <c r="BA711" s="2194"/>
      <c r="BB711" s="2194"/>
      <c r="BC711" s="2194"/>
      <c r="BD711" s="2194"/>
      <c r="BE711" s="2194"/>
    </row>
    <row r="712" spans="1:57" ht="18" customHeight="1">
      <c r="A712" s="2195" t="s">
        <v>1432</v>
      </c>
      <c r="B712" s="2195"/>
      <c r="C712" s="2195"/>
      <c r="D712" s="2195"/>
      <c r="E712" s="2195"/>
      <c r="F712" s="2195"/>
      <c r="G712" s="2195"/>
      <c r="H712" s="2195"/>
      <c r="I712" s="2195"/>
      <c r="J712" s="2195"/>
      <c r="K712" s="2195"/>
      <c r="L712" s="2195"/>
      <c r="M712" s="2195"/>
      <c r="N712" s="2195"/>
      <c r="O712" s="2195"/>
      <c r="P712" s="2195"/>
      <c r="Q712" s="2195"/>
      <c r="R712" s="2195"/>
      <c r="S712" s="2195"/>
      <c r="T712" s="2195"/>
      <c r="U712" s="2195"/>
      <c r="V712" s="2195"/>
      <c r="W712" s="2195"/>
      <c r="X712" s="2195"/>
      <c r="Y712" s="2195"/>
      <c r="Z712" s="2195"/>
      <c r="AA712" s="2195"/>
      <c r="AB712" s="2195"/>
      <c r="AC712" s="2195"/>
      <c r="AD712" s="2195"/>
      <c r="AE712" s="2195"/>
      <c r="AF712" s="2195"/>
      <c r="AG712" s="2196">
        <v>0</v>
      </c>
      <c r="AH712" s="2196"/>
      <c r="AI712" s="2196"/>
      <c r="AJ712" s="2196"/>
      <c r="AK712" s="2196"/>
      <c r="AL712" s="2196"/>
      <c r="AM712" s="2196"/>
      <c r="AN712" s="2196"/>
      <c r="AO712" s="2196"/>
      <c r="AP712" s="2196"/>
      <c r="AQ712" s="2196"/>
      <c r="AR712" s="2196"/>
      <c r="AS712" s="2196"/>
      <c r="AT712" s="2196"/>
      <c r="AU712" s="2196"/>
      <c r="AV712" s="2196">
        <v>0</v>
      </c>
      <c r="AW712" s="2196"/>
      <c r="AX712" s="2196"/>
      <c r="AY712" s="2196"/>
      <c r="AZ712" s="2196"/>
      <c r="BA712" s="2196"/>
      <c r="BB712" s="2196"/>
      <c r="BC712" s="2196"/>
      <c r="BD712" s="2196"/>
      <c r="BE712" s="2196"/>
    </row>
    <row r="713" spans="1:57" ht="18" customHeight="1">
      <c r="A713" s="2202" t="s">
        <v>124</v>
      </c>
      <c r="B713" s="2202"/>
      <c r="C713" s="2202"/>
      <c r="D713" s="2202"/>
      <c r="E713" s="2202"/>
      <c r="F713" s="2202"/>
      <c r="G713" s="2202"/>
      <c r="H713" s="2202"/>
      <c r="I713" s="2202"/>
      <c r="J713" s="2202"/>
      <c r="K713" s="2202"/>
      <c r="L713" s="2202"/>
      <c r="M713" s="2202"/>
      <c r="N713" s="2202"/>
      <c r="O713" s="2202"/>
      <c r="P713" s="2202"/>
      <c r="Q713" s="2202"/>
      <c r="R713" s="2202"/>
      <c r="S713" s="2202"/>
      <c r="T713" s="2202"/>
      <c r="U713" s="2202"/>
      <c r="V713" s="2202"/>
      <c r="W713" s="2202"/>
      <c r="X713" s="2202"/>
      <c r="Y713" s="2202"/>
      <c r="Z713" s="2202"/>
      <c r="AA713" s="2202"/>
      <c r="AB713" s="2202"/>
      <c r="AC713" s="2202"/>
      <c r="AD713" s="2202"/>
      <c r="AE713" s="2202"/>
      <c r="AF713" s="2202"/>
      <c r="AG713" s="2200">
        <v>0</v>
      </c>
      <c r="AH713" s="2200"/>
      <c r="AI713" s="2200"/>
      <c r="AJ713" s="2200"/>
      <c r="AK713" s="2200"/>
      <c r="AL713" s="2200"/>
      <c r="AM713" s="2200"/>
      <c r="AN713" s="2200"/>
      <c r="AO713" s="2200"/>
      <c r="AP713" s="2200"/>
      <c r="AQ713" s="2200"/>
      <c r="AR713" s="2200"/>
      <c r="AS713" s="2200"/>
      <c r="AT713" s="2200"/>
      <c r="AU713" s="2200"/>
      <c r="AV713" s="2200">
        <v>0</v>
      </c>
      <c r="AW713" s="2200"/>
      <c r="AX713" s="2200"/>
      <c r="AY713" s="2200"/>
      <c r="AZ713" s="2200"/>
      <c r="BA713" s="2200"/>
      <c r="BB713" s="2200"/>
      <c r="BC713" s="2200"/>
      <c r="BD713" s="2200"/>
      <c r="BE713" s="2200"/>
    </row>
    <row r="714" spans="1:57" ht="18" customHeight="1">
      <c r="A714" s="314"/>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4"/>
      <c r="AD714" s="314"/>
      <c r="AE714" s="314"/>
      <c r="AF714" s="314"/>
      <c r="AG714" s="314"/>
      <c r="AH714" s="314"/>
      <c r="AI714" s="314"/>
      <c r="AJ714" s="314"/>
      <c r="AK714" s="314"/>
      <c r="AL714" s="314"/>
      <c r="AM714" s="314"/>
      <c r="AN714" s="314"/>
      <c r="AO714" s="314"/>
      <c r="AP714" s="314"/>
      <c r="AQ714" s="314"/>
      <c r="AR714" s="314"/>
      <c r="AS714" s="314"/>
      <c r="AT714" s="314"/>
      <c r="AU714" s="314"/>
      <c r="AV714" s="314"/>
      <c r="AW714" s="314"/>
      <c r="AX714" s="314"/>
      <c r="AY714" s="314"/>
      <c r="AZ714" s="314"/>
      <c r="BA714" s="314"/>
      <c r="BB714" s="314"/>
      <c r="BC714" s="314"/>
      <c r="BD714" s="314"/>
      <c r="BE714" s="314"/>
    </row>
    <row r="715" spans="1:57" ht="18" customHeight="1">
      <c r="A715" s="2201" t="s">
        <v>1433</v>
      </c>
      <c r="B715" s="2201"/>
      <c r="C715" s="2201"/>
      <c r="D715" s="2201"/>
      <c r="E715" s="2201"/>
      <c r="F715" s="2201"/>
      <c r="G715" s="2201"/>
      <c r="H715" s="2201"/>
      <c r="I715" s="2201"/>
      <c r="J715" s="2201"/>
      <c r="K715" s="2201"/>
      <c r="L715" s="2201"/>
      <c r="M715" s="2201"/>
      <c r="N715" s="2201"/>
      <c r="O715" s="2201"/>
      <c r="P715" s="2201"/>
      <c r="Q715" s="2201"/>
      <c r="R715" s="2201"/>
      <c r="S715" s="2201"/>
      <c r="T715" s="2201"/>
      <c r="U715" s="2201"/>
      <c r="V715" s="2201"/>
      <c r="W715" s="2201"/>
      <c r="X715" s="2201"/>
      <c r="Y715" s="2201"/>
      <c r="Z715" s="2201"/>
      <c r="AA715" s="2201"/>
      <c r="AB715" s="2201"/>
      <c r="AC715" s="2201"/>
      <c r="AD715" s="2201"/>
      <c r="AE715" s="2201"/>
      <c r="AF715" s="2201"/>
      <c r="AG715" s="2201"/>
      <c r="AH715" s="2201"/>
      <c r="AI715" s="2201"/>
      <c r="AJ715" s="2201"/>
      <c r="AK715" s="2201"/>
      <c r="AL715" s="2201"/>
      <c r="AM715" s="2201"/>
      <c r="AN715" s="2201"/>
      <c r="AO715" s="2201"/>
      <c r="AP715" s="2201"/>
      <c r="AQ715" s="2201"/>
      <c r="AR715" s="2201"/>
      <c r="AS715" s="2201"/>
      <c r="AT715" s="2201"/>
      <c r="AU715" s="2201"/>
      <c r="AV715" s="2201"/>
      <c r="AW715" s="2201"/>
      <c r="AX715" s="2201"/>
      <c r="AY715" s="2201"/>
      <c r="AZ715" s="2201"/>
      <c r="BA715" s="2201"/>
      <c r="BB715" s="2201"/>
      <c r="BC715" s="2201"/>
      <c r="BD715" s="2201"/>
      <c r="BE715" s="2201"/>
    </row>
    <row r="716" spans="1:57" ht="18" customHeight="1">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c r="AA716" s="313"/>
      <c r="AB716" s="313"/>
      <c r="AC716" s="313"/>
      <c r="AD716" s="313"/>
      <c r="AE716" s="313"/>
      <c r="AF716" s="313"/>
      <c r="AG716" s="313"/>
      <c r="AH716" s="313"/>
      <c r="AI716" s="313"/>
      <c r="AJ716" s="313"/>
      <c r="AK716" s="313"/>
      <c r="AL716" s="313"/>
      <c r="AM716" s="313"/>
      <c r="AN716" s="313"/>
      <c r="AO716" s="313"/>
      <c r="AP716" s="313"/>
      <c r="AQ716" s="313"/>
      <c r="AR716" s="313"/>
      <c r="AS716" s="313"/>
      <c r="AT716" s="313"/>
      <c r="AU716" s="313"/>
      <c r="AV716" s="313"/>
      <c r="AW716" s="313"/>
      <c r="AX716" s="313"/>
      <c r="AY716" s="313"/>
      <c r="AZ716" s="313"/>
      <c r="BA716" s="313"/>
      <c r="BB716" s="313"/>
      <c r="BC716" s="313"/>
      <c r="BD716" s="313"/>
      <c r="BE716" s="313"/>
    </row>
    <row r="717" spans="1:57" ht="18" customHeight="1">
      <c r="A717" s="2197" t="s">
        <v>384</v>
      </c>
      <c r="B717" s="2197"/>
      <c r="C717" s="2197"/>
      <c r="D717" s="2197"/>
      <c r="E717" s="2197"/>
      <c r="F717" s="2197"/>
      <c r="G717" s="2197"/>
      <c r="H717" s="2197"/>
      <c r="I717" s="2197"/>
      <c r="J717" s="2197"/>
      <c r="K717" s="2197"/>
      <c r="L717" s="2197"/>
      <c r="M717" s="2197"/>
      <c r="N717" s="2197"/>
      <c r="O717" s="2197"/>
      <c r="P717" s="2197"/>
      <c r="Q717" s="2197"/>
      <c r="R717" s="2197"/>
      <c r="S717" s="2197"/>
      <c r="T717" s="2197"/>
      <c r="U717" s="2197"/>
      <c r="V717" s="2197"/>
      <c r="W717" s="2197"/>
      <c r="X717" s="2197"/>
      <c r="Y717" s="2197"/>
      <c r="Z717" s="2197"/>
      <c r="AA717" s="2197"/>
      <c r="AB717" s="2197"/>
      <c r="AC717" s="2197"/>
      <c r="AD717" s="2197"/>
      <c r="AE717" s="2197"/>
      <c r="AF717" s="2197"/>
      <c r="AG717" s="2197" t="s">
        <v>647</v>
      </c>
      <c r="AH717" s="2197"/>
      <c r="AI717" s="2197"/>
      <c r="AJ717" s="2197"/>
      <c r="AK717" s="2197"/>
      <c r="AL717" s="2197"/>
      <c r="AM717" s="2197"/>
      <c r="AN717" s="2197"/>
      <c r="AO717" s="2197"/>
      <c r="AP717" s="2197"/>
      <c r="AQ717" s="2197"/>
      <c r="AR717" s="2197"/>
      <c r="AS717" s="2197"/>
      <c r="AT717" s="2197"/>
      <c r="AU717" s="2197"/>
      <c r="AV717" s="2197" t="s">
        <v>648</v>
      </c>
      <c r="AW717" s="2197"/>
      <c r="AX717" s="2197"/>
      <c r="AY717" s="2197"/>
      <c r="AZ717" s="2197"/>
      <c r="BA717" s="2197"/>
      <c r="BB717" s="2197"/>
      <c r="BC717" s="2197"/>
      <c r="BD717" s="2197"/>
      <c r="BE717" s="2197"/>
    </row>
    <row r="718" spans="1:57" ht="18" customHeight="1">
      <c r="A718" s="2193" t="s">
        <v>1434</v>
      </c>
      <c r="B718" s="2193"/>
      <c r="C718" s="2193"/>
      <c r="D718" s="2193"/>
      <c r="E718" s="2193"/>
      <c r="F718" s="2193"/>
      <c r="G718" s="2193"/>
      <c r="H718" s="2193"/>
      <c r="I718" s="2193"/>
      <c r="J718" s="2193"/>
      <c r="K718" s="2193"/>
      <c r="L718" s="2193"/>
      <c r="M718" s="2193"/>
      <c r="N718" s="2193"/>
      <c r="O718" s="2193"/>
      <c r="P718" s="2193"/>
      <c r="Q718" s="2193"/>
      <c r="R718" s="2193"/>
      <c r="S718" s="2193"/>
      <c r="T718" s="2193"/>
      <c r="U718" s="2193"/>
      <c r="V718" s="2193"/>
      <c r="W718" s="2193"/>
      <c r="X718" s="2193"/>
      <c r="Y718" s="2193"/>
      <c r="Z718" s="2193"/>
      <c r="AA718" s="2193"/>
      <c r="AB718" s="2193"/>
      <c r="AC718" s="2193"/>
      <c r="AD718" s="2193"/>
      <c r="AE718" s="2193"/>
      <c r="AF718" s="2193"/>
      <c r="AG718" s="2194">
        <v>0</v>
      </c>
      <c r="AH718" s="2194"/>
      <c r="AI718" s="2194"/>
      <c r="AJ718" s="2194"/>
      <c r="AK718" s="2194"/>
      <c r="AL718" s="2194"/>
      <c r="AM718" s="2194"/>
      <c r="AN718" s="2194"/>
      <c r="AO718" s="2194"/>
      <c r="AP718" s="2194"/>
      <c r="AQ718" s="2194"/>
      <c r="AR718" s="2194"/>
      <c r="AS718" s="2194"/>
      <c r="AT718" s="2194"/>
      <c r="AU718" s="2194"/>
      <c r="AV718" s="2194">
        <v>0</v>
      </c>
      <c r="AW718" s="2194"/>
      <c r="AX718" s="2194"/>
      <c r="AY718" s="2194"/>
      <c r="AZ718" s="2194"/>
      <c r="BA718" s="2194"/>
      <c r="BB718" s="2194"/>
      <c r="BC718" s="2194"/>
      <c r="BD718" s="2194"/>
      <c r="BE718" s="2194"/>
    </row>
    <row r="719" spans="1:57" ht="18" customHeight="1">
      <c r="A719" s="2193" t="s">
        <v>1435</v>
      </c>
      <c r="B719" s="2193"/>
      <c r="C719" s="2193"/>
      <c r="D719" s="2193"/>
      <c r="E719" s="2193"/>
      <c r="F719" s="2193"/>
      <c r="G719" s="2193"/>
      <c r="H719" s="2193"/>
      <c r="I719" s="2193"/>
      <c r="J719" s="2193"/>
      <c r="K719" s="2193"/>
      <c r="L719" s="2193"/>
      <c r="M719" s="2193"/>
      <c r="N719" s="2193"/>
      <c r="O719" s="2193"/>
      <c r="P719" s="2193"/>
      <c r="Q719" s="2193"/>
      <c r="R719" s="2193"/>
      <c r="S719" s="2193"/>
      <c r="T719" s="2193"/>
      <c r="U719" s="2193"/>
      <c r="V719" s="2193"/>
      <c r="W719" s="2193"/>
      <c r="X719" s="2193"/>
      <c r="Y719" s="2193"/>
      <c r="Z719" s="2193"/>
      <c r="AA719" s="2193"/>
      <c r="AB719" s="2193"/>
      <c r="AC719" s="2193"/>
      <c r="AD719" s="2193"/>
      <c r="AE719" s="2193"/>
      <c r="AF719" s="2193"/>
      <c r="AG719" s="2194">
        <v>0</v>
      </c>
      <c r="AH719" s="2194"/>
      <c r="AI719" s="2194"/>
      <c r="AJ719" s="2194"/>
      <c r="AK719" s="2194"/>
      <c r="AL719" s="2194"/>
      <c r="AM719" s="2194"/>
      <c r="AN719" s="2194"/>
      <c r="AO719" s="2194"/>
      <c r="AP719" s="2194"/>
      <c r="AQ719" s="2194"/>
      <c r="AR719" s="2194"/>
      <c r="AS719" s="2194"/>
      <c r="AT719" s="2194"/>
      <c r="AU719" s="2194"/>
      <c r="AV719" s="2194">
        <v>0</v>
      </c>
      <c r="AW719" s="2194"/>
      <c r="AX719" s="2194"/>
      <c r="AY719" s="2194"/>
      <c r="AZ719" s="2194"/>
      <c r="BA719" s="2194"/>
      <c r="BB719" s="2194"/>
      <c r="BC719" s="2194"/>
      <c r="BD719" s="2194"/>
      <c r="BE719" s="2194"/>
    </row>
    <row r="720" spans="1:57" ht="18" customHeight="1">
      <c r="A720" s="2193" t="s">
        <v>1436</v>
      </c>
      <c r="B720" s="2193"/>
      <c r="C720" s="2193"/>
      <c r="D720" s="2193"/>
      <c r="E720" s="2193"/>
      <c r="F720" s="2193"/>
      <c r="G720" s="2193"/>
      <c r="H720" s="2193"/>
      <c r="I720" s="2193"/>
      <c r="J720" s="2193"/>
      <c r="K720" s="2193"/>
      <c r="L720" s="2193"/>
      <c r="M720" s="2193"/>
      <c r="N720" s="2193"/>
      <c r="O720" s="2193"/>
      <c r="P720" s="2193"/>
      <c r="Q720" s="2193"/>
      <c r="R720" s="2193"/>
      <c r="S720" s="2193"/>
      <c r="T720" s="2193"/>
      <c r="U720" s="2193"/>
      <c r="V720" s="2193"/>
      <c r="W720" s="2193"/>
      <c r="X720" s="2193"/>
      <c r="Y720" s="2193"/>
      <c r="Z720" s="2193"/>
      <c r="AA720" s="2193"/>
      <c r="AB720" s="2193"/>
      <c r="AC720" s="2193"/>
      <c r="AD720" s="2193"/>
      <c r="AE720" s="2193"/>
      <c r="AF720" s="2193"/>
      <c r="AG720" s="2194">
        <v>0</v>
      </c>
      <c r="AH720" s="2194"/>
      <c r="AI720" s="2194"/>
      <c r="AJ720" s="2194"/>
      <c r="AK720" s="2194"/>
      <c r="AL720" s="2194"/>
      <c r="AM720" s="2194"/>
      <c r="AN720" s="2194"/>
      <c r="AO720" s="2194"/>
      <c r="AP720" s="2194"/>
      <c r="AQ720" s="2194"/>
      <c r="AR720" s="2194"/>
      <c r="AS720" s="2194"/>
      <c r="AT720" s="2194"/>
      <c r="AU720" s="2194"/>
      <c r="AV720" s="2194">
        <v>0</v>
      </c>
      <c r="AW720" s="2194"/>
      <c r="AX720" s="2194"/>
      <c r="AY720" s="2194"/>
      <c r="AZ720" s="2194"/>
      <c r="BA720" s="2194"/>
      <c r="BB720" s="2194"/>
      <c r="BC720" s="2194"/>
      <c r="BD720" s="2194"/>
      <c r="BE720" s="2194"/>
    </row>
    <row r="721" spans="1:57" ht="18" customHeight="1">
      <c r="A721" s="31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5"/>
      <c r="AD721" s="315"/>
      <c r="AE721" s="315"/>
      <c r="AF721" s="315"/>
      <c r="AG721" s="315"/>
      <c r="AH721" s="315"/>
      <c r="AI721" s="315"/>
      <c r="AJ721" s="315"/>
      <c r="AK721" s="315"/>
      <c r="AL721" s="315"/>
      <c r="AM721" s="315"/>
      <c r="AN721" s="315"/>
      <c r="AO721" s="315"/>
      <c r="AP721" s="315"/>
      <c r="AQ721" s="315"/>
      <c r="AR721" s="315"/>
      <c r="AS721" s="315"/>
      <c r="AT721" s="315"/>
      <c r="AU721" s="315"/>
      <c r="AV721" s="315"/>
      <c r="AW721" s="315"/>
      <c r="AX721" s="315"/>
      <c r="AY721" s="315"/>
      <c r="AZ721" s="315"/>
      <c r="BA721" s="315"/>
      <c r="BB721" s="315"/>
      <c r="BC721" s="315"/>
      <c r="BD721" s="315"/>
      <c r="BE721" s="315"/>
    </row>
    <row r="722" spans="1:57" ht="18" customHeight="1">
      <c r="A722" s="2193" t="s">
        <v>1437</v>
      </c>
      <c r="B722" s="2193"/>
      <c r="C722" s="2193"/>
      <c r="D722" s="2193"/>
      <c r="E722" s="2193"/>
      <c r="F722" s="2193"/>
      <c r="G722" s="2193"/>
      <c r="H722" s="2193"/>
      <c r="I722" s="2193"/>
      <c r="J722" s="2193"/>
      <c r="K722" s="2193"/>
      <c r="L722" s="2193"/>
      <c r="M722" s="2193"/>
      <c r="N722" s="2193"/>
      <c r="O722" s="2193"/>
      <c r="P722" s="2193"/>
      <c r="Q722" s="2193"/>
      <c r="R722" s="2193"/>
      <c r="S722" s="2193"/>
      <c r="T722" s="2193"/>
      <c r="U722" s="2193"/>
      <c r="V722" s="2193"/>
      <c r="W722" s="2193"/>
      <c r="X722" s="2193"/>
      <c r="Y722" s="2193"/>
      <c r="Z722" s="2193"/>
      <c r="AA722" s="2193"/>
      <c r="AB722" s="2193"/>
      <c r="AC722" s="2193"/>
      <c r="AD722" s="2193"/>
      <c r="AE722" s="2193"/>
      <c r="AF722" s="2193"/>
      <c r="AG722" s="2194">
        <v>0</v>
      </c>
      <c r="AH722" s="2194"/>
      <c r="AI722" s="2194"/>
      <c r="AJ722" s="2194"/>
      <c r="AK722" s="2194"/>
      <c r="AL722" s="2194"/>
      <c r="AM722" s="2194"/>
      <c r="AN722" s="2194"/>
      <c r="AO722" s="2194"/>
      <c r="AP722" s="2194"/>
      <c r="AQ722" s="2194"/>
      <c r="AR722" s="2194"/>
      <c r="AS722" s="2194"/>
      <c r="AT722" s="2194"/>
      <c r="AU722" s="2194"/>
      <c r="AV722" s="2194">
        <v>0</v>
      </c>
      <c r="AW722" s="2194"/>
      <c r="AX722" s="2194"/>
      <c r="AY722" s="2194"/>
      <c r="AZ722" s="2194"/>
      <c r="BA722" s="2194"/>
      <c r="BB722" s="2194"/>
      <c r="BC722" s="2194"/>
      <c r="BD722" s="2194"/>
      <c r="BE722" s="2194"/>
    </row>
    <row r="723" spans="1:57" ht="18" customHeight="1">
      <c r="A723" s="2193" t="s">
        <v>1438</v>
      </c>
      <c r="B723" s="2193"/>
      <c r="C723" s="2193"/>
      <c r="D723" s="2193"/>
      <c r="E723" s="2193"/>
      <c r="F723" s="2193"/>
      <c r="G723" s="2193"/>
      <c r="H723" s="2193"/>
      <c r="I723" s="2193"/>
      <c r="J723" s="2193"/>
      <c r="K723" s="2193"/>
      <c r="L723" s="2193"/>
      <c r="M723" s="2193"/>
      <c r="N723" s="2193"/>
      <c r="O723" s="2193"/>
      <c r="P723" s="2193"/>
      <c r="Q723" s="2193"/>
      <c r="R723" s="2193"/>
      <c r="S723" s="2193"/>
      <c r="T723" s="2193"/>
      <c r="U723" s="2193"/>
      <c r="V723" s="2193"/>
      <c r="W723" s="2193"/>
      <c r="X723" s="2193"/>
      <c r="Y723" s="2193"/>
      <c r="Z723" s="2193"/>
      <c r="AA723" s="2193"/>
      <c r="AB723" s="2193"/>
      <c r="AC723" s="2193"/>
      <c r="AD723" s="2193"/>
      <c r="AE723" s="2193"/>
      <c r="AF723" s="2193"/>
      <c r="AG723" s="2194">
        <v>0</v>
      </c>
      <c r="AH723" s="2194"/>
      <c r="AI723" s="2194"/>
      <c r="AJ723" s="2194"/>
      <c r="AK723" s="2194"/>
      <c r="AL723" s="2194"/>
      <c r="AM723" s="2194"/>
      <c r="AN723" s="2194"/>
      <c r="AO723" s="2194"/>
      <c r="AP723" s="2194"/>
      <c r="AQ723" s="2194"/>
      <c r="AR723" s="2194"/>
      <c r="AS723" s="2194"/>
      <c r="AT723" s="2194"/>
      <c r="AU723" s="2194"/>
      <c r="AV723" s="2194">
        <v>0</v>
      </c>
      <c r="AW723" s="2194"/>
      <c r="AX723" s="2194"/>
      <c r="AY723" s="2194"/>
      <c r="AZ723" s="2194"/>
      <c r="BA723" s="2194"/>
      <c r="BB723" s="2194"/>
      <c r="BC723" s="2194"/>
      <c r="BD723" s="2194"/>
      <c r="BE723" s="2194"/>
    </row>
    <row r="724" spans="1:57" ht="18" customHeight="1">
      <c r="A724" s="2193" t="s">
        <v>1439</v>
      </c>
      <c r="B724" s="2193"/>
      <c r="C724" s="2193"/>
      <c r="D724" s="2193"/>
      <c r="E724" s="2193"/>
      <c r="F724" s="2193"/>
      <c r="G724" s="2193"/>
      <c r="H724" s="2193"/>
      <c r="I724" s="2193"/>
      <c r="J724" s="2193"/>
      <c r="K724" s="2193"/>
      <c r="L724" s="2193"/>
      <c r="M724" s="2193"/>
      <c r="N724" s="2193"/>
      <c r="O724" s="2193"/>
      <c r="P724" s="2193"/>
      <c r="Q724" s="2193"/>
      <c r="R724" s="2193"/>
      <c r="S724" s="2193"/>
      <c r="T724" s="2193"/>
      <c r="U724" s="2193"/>
      <c r="V724" s="2193"/>
      <c r="W724" s="2193"/>
      <c r="X724" s="2193"/>
      <c r="Y724" s="2193"/>
      <c r="Z724" s="2193"/>
      <c r="AA724" s="2193"/>
      <c r="AB724" s="2193"/>
      <c r="AC724" s="2193"/>
      <c r="AD724" s="2193"/>
      <c r="AE724" s="2193"/>
      <c r="AF724" s="2193"/>
      <c r="AG724" s="2194">
        <v>0</v>
      </c>
      <c r="AH724" s="2194"/>
      <c r="AI724" s="2194"/>
      <c r="AJ724" s="2194"/>
      <c r="AK724" s="2194"/>
      <c r="AL724" s="2194"/>
      <c r="AM724" s="2194"/>
      <c r="AN724" s="2194"/>
      <c r="AO724" s="2194"/>
      <c r="AP724" s="2194"/>
      <c r="AQ724" s="2194"/>
      <c r="AR724" s="2194"/>
      <c r="AS724" s="2194"/>
      <c r="AT724" s="2194"/>
      <c r="AU724" s="2194"/>
      <c r="AV724" s="2194">
        <v>0</v>
      </c>
      <c r="AW724" s="2194"/>
      <c r="AX724" s="2194"/>
      <c r="AY724" s="2194"/>
      <c r="AZ724" s="2194"/>
      <c r="BA724" s="2194"/>
      <c r="BB724" s="2194"/>
      <c r="BC724" s="2194"/>
      <c r="BD724" s="2194"/>
      <c r="BE724" s="2194"/>
    </row>
    <row r="725" spans="1:57" ht="18" customHeight="1">
      <c r="A725" s="2195" t="s">
        <v>1440</v>
      </c>
      <c r="B725" s="2195"/>
      <c r="C725" s="2195"/>
      <c r="D725" s="2195"/>
      <c r="E725" s="2195"/>
      <c r="F725" s="2195"/>
      <c r="G725" s="2195"/>
      <c r="H725" s="2195"/>
      <c r="I725" s="2195"/>
      <c r="J725" s="2195"/>
      <c r="K725" s="2195"/>
      <c r="L725" s="2195"/>
      <c r="M725" s="2195"/>
      <c r="N725" s="2195"/>
      <c r="O725" s="2195"/>
      <c r="P725" s="2195"/>
      <c r="Q725" s="2195"/>
      <c r="R725" s="2195"/>
      <c r="S725" s="2195"/>
      <c r="T725" s="2195"/>
      <c r="U725" s="2195"/>
      <c r="V725" s="2195"/>
      <c r="W725" s="2195"/>
      <c r="X725" s="2195"/>
      <c r="Y725" s="2195"/>
      <c r="Z725" s="2195"/>
      <c r="AA725" s="2195"/>
      <c r="AB725" s="2195"/>
      <c r="AC725" s="2195"/>
      <c r="AD725" s="2195"/>
      <c r="AE725" s="2195"/>
      <c r="AF725" s="2195"/>
      <c r="AG725" s="2196">
        <v>0</v>
      </c>
      <c r="AH725" s="2196"/>
      <c r="AI725" s="2196"/>
      <c r="AJ725" s="2196"/>
      <c r="AK725" s="2196"/>
      <c r="AL725" s="2196"/>
      <c r="AM725" s="2196"/>
      <c r="AN725" s="2196"/>
      <c r="AO725" s="2196"/>
      <c r="AP725" s="2196"/>
      <c r="AQ725" s="2196"/>
      <c r="AR725" s="2196"/>
      <c r="AS725" s="2196"/>
      <c r="AT725" s="2196"/>
      <c r="AU725" s="2196"/>
      <c r="AV725" s="2196">
        <v>0</v>
      </c>
      <c r="AW725" s="2196"/>
      <c r="AX725" s="2196"/>
      <c r="AY725" s="2196"/>
      <c r="AZ725" s="2196"/>
      <c r="BA725" s="2196"/>
      <c r="BB725" s="2196"/>
      <c r="BC725" s="2196"/>
      <c r="BD725" s="2196"/>
      <c r="BE725" s="2196"/>
    </row>
    <row r="726" spans="1:57" ht="18" customHeight="1">
      <c r="A726" s="2202" t="s">
        <v>124</v>
      </c>
      <c r="B726" s="2202"/>
      <c r="C726" s="2202"/>
      <c r="D726" s="2202"/>
      <c r="E726" s="2202"/>
      <c r="F726" s="2202"/>
      <c r="G726" s="2202"/>
      <c r="H726" s="2202"/>
      <c r="I726" s="2202"/>
      <c r="J726" s="2202"/>
      <c r="K726" s="2202"/>
      <c r="L726" s="2202"/>
      <c r="M726" s="2202"/>
      <c r="N726" s="2202"/>
      <c r="O726" s="2202"/>
      <c r="P726" s="2202"/>
      <c r="Q726" s="2202"/>
      <c r="R726" s="2202"/>
      <c r="S726" s="2202"/>
      <c r="T726" s="2202"/>
      <c r="U726" s="2202"/>
      <c r="V726" s="2202"/>
      <c r="W726" s="2202"/>
      <c r="X726" s="2202"/>
      <c r="Y726" s="2202"/>
      <c r="Z726" s="2202"/>
      <c r="AA726" s="2202"/>
      <c r="AB726" s="2202"/>
      <c r="AC726" s="2202"/>
      <c r="AD726" s="2202"/>
      <c r="AE726" s="2202"/>
      <c r="AF726" s="2202"/>
      <c r="AG726" s="2200">
        <v>0</v>
      </c>
      <c r="AH726" s="2200"/>
      <c r="AI726" s="2200"/>
      <c r="AJ726" s="2200"/>
      <c r="AK726" s="2200"/>
      <c r="AL726" s="2200"/>
      <c r="AM726" s="2200"/>
      <c r="AN726" s="2200"/>
      <c r="AO726" s="2200"/>
      <c r="AP726" s="2200"/>
      <c r="AQ726" s="2200"/>
      <c r="AR726" s="2200"/>
      <c r="AS726" s="2200"/>
      <c r="AT726" s="2200"/>
      <c r="AU726" s="2200"/>
      <c r="AV726" s="2200">
        <v>0</v>
      </c>
      <c r="AW726" s="2200"/>
      <c r="AX726" s="2200"/>
      <c r="AY726" s="2200"/>
      <c r="AZ726" s="2200"/>
      <c r="BA726" s="2200"/>
      <c r="BB726" s="2200"/>
      <c r="BC726" s="2200"/>
      <c r="BD726" s="2200"/>
      <c r="BE726" s="2200"/>
    </row>
    <row r="727" spans="1:57" ht="18" customHeight="1">
      <c r="A727" s="314"/>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314"/>
      <c r="AF727" s="314"/>
      <c r="AG727" s="314"/>
      <c r="AH727" s="314"/>
      <c r="AI727" s="314"/>
      <c r="AJ727" s="314"/>
      <c r="AK727" s="314"/>
      <c r="AL727" s="314"/>
      <c r="AM727" s="314"/>
      <c r="AN727" s="314"/>
      <c r="AO727" s="314"/>
      <c r="AP727" s="314"/>
      <c r="AQ727" s="314"/>
      <c r="AR727" s="314"/>
      <c r="AS727" s="314"/>
      <c r="AT727" s="314"/>
      <c r="AU727" s="314"/>
      <c r="AV727" s="314"/>
      <c r="AW727" s="314"/>
      <c r="AX727" s="314"/>
      <c r="AY727" s="314"/>
      <c r="AZ727" s="314"/>
      <c r="BA727" s="314"/>
      <c r="BB727" s="314"/>
      <c r="BC727" s="314"/>
      <c r="BD727" s="314"/>
      <c r="BE727" s="314"/>
    </row>
    <row r="728" spans="1:57" ht="18" customHeight="1">
      <c r="A728" s="2201" t="s">
        <v>1441</v>
      </c>
      <c r="B728" s="2201"/>
      <c r="C728" s="2201"/>
      <c r="D728" s="2201"/>
      <c r="E728" s="2201"/>
      <c r="F728" s="2201"/>
      <c r="G728" s="2201"/>
      <c r="H728" s="2201"/>
      <c r="I728" s="2201"/>
      <c r="J728" s="2201"/>
      <c r="K728" s="2201"/>
      <c r="L728" s="2201"/>
      <c r="M728" s="2201"/>
      <c r="N728" s="2201"/>
      <c r="O728" s="2201"/>
      <c r="P728" s="2201"/>
      <c r="Q728" s="2201"/>
      <c r="R728" s="2201"/>
      <c r="S728" s="2201"/>
      <c r="T728" s="2201"/>
      <c r="U728" s="2201"/>
      <c r="V728" s="2201"/>
      <c r="W728" s="2201"/>
      <c r="X728" s="2201"/>
      <c r="Y728" s="2201"/>
      <c r="Z728" s="2201"/>
      <c r="AA728" s="2201"/>
      <c r="AB728" s="2201"/>
      <c r="AC728" s="2201"/>
      <c r="AD728" s="2201"/>
      <c r="AE728" s="2201"/>
      <c r="AF728" s="2201"/>
      <c r="AG728" s="2201"/>
      <c r="AH728" s="2201"/>
      <c r="AI728" s="2201"/>
      <c r="AJ728" s="2201"/>
      <c r="AK728" s="2201"/>
      <c r="AL728" s="2201"/>
      <c r="AM728" s="2201"/>
      <c r="AN728" s="2201"/>
      <c r="AO728" s="2201"/>
      <c r="AP728" s="2201"/>
      <c r="AQ728" s="2201"/>
      <c r="AR728" s="2201"/>
      <c r="AS728" s="2201"/>
      <c r="AT728" s="2201"/>
      <c r="AU728" s="2201"/>
      <c r="AV728" s="2201"/>
      <c r="AW728" s="2201"/>
      <c r="AX728" s="2201"/>
      <c r="AY728" s="2201"/>
      <c r="AZ728" s="2201"/>
      <c r="BA728" s="2201"/>
      <c r="BB728" s="2201"/>
      <c r="BC728" s="2201"/>
      <c r="BD728" s="2201"/>
      <c r="BE728" s="2201"/>
    </row>
    <row r="729" spans="1:57" ht="18" customHeight="1">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313"/>
      <c r="AE729" s="313"/>
      <c r="AF729" s="313"/>
      <c r="AG729" s="313"/>
      <c r="AH729" s="313"/>
      <c r="AI729" s="313"/>
      <c r="AJ729" s="313"/>
      <c r="AK729" s="313"/>
      <c r="AL729" s="313"/>
      <c r="AM729" s="313"/>
      <c r="AN729" s="313"/>
      <c r="AO729" s="313"/>
      <c r="AP729" s="313"/>
      <c r="AQ729" s="313"/>
      <c r="AR729" s="313"/>
      <c r="AS729" s="313"/>
      <c r="AT729" s="313"/>
      <c r="AU729" s="313"/>
      <c r="AV729" s="313"/>
      <c r="AW729" s="313"/>
      <c r="AX729" s="313"/>
      <c r="AY729" s="313"/>
      <c r="AZ729" s="313"/>
      <c r="BA729" s="313"/>
      <c r="BB729" s="313"/>
      <c r="BC729" s="313"/>
      <c r="BD729" s="313"/>
      <c r="BE729" s="313"/>
    </row>
    <row r="730" spans="1:57" ht="18" customHeight="1">
      <c r="A730" s="2197" t="s">
        <v>384</v>
      </c>
      <c r="B730" s="2197"/>
      <c r="C730" s="2197"/>
      <c r="D730" s="2197"/>
      <c r="E730" s="2197"/>
      <c r="F730" s="2197"/>
      <c r="G730" s="2197"/>
      <c r="H730" s="2197"/>
      <c r="I730" s="2197"/>
      <c r="J730" s="2197"/>
      <c r="K730" s="2197"/>
      <c r="L730" s="2197"/>
      <c r="M730" s="2197"/>
      <c r="N730" s="2197"/>
      <c r="O730" s="2197"/>
      <c r="P730" s="2197"/>
      <c r="Q730" s="2197"/>
      <c r="R730" s="2197"/>
      <c r="S730" s="2197"/>
      <c r="T730" s="2197"/>
      <c r="U730" s="2197"/>
      <c r="V730" s="2197"/>
      <c r="W730" s="2197"/>
      <c r="X730" s="2197"/>
      <c r="Y730" s="2197"/>
      <c r="Z730" s="2197"/>
      <c r="AA730" s="2197"/>
      <c r="AB730" s="2197"/>
      <c r="AC730" s="2197"/>
      <c r="AD730" s="2197"/>
      <c r="AE730" s="2197"/>
      <c r="AF730" s="2197"/>
      <c r="AG730" s="2197" t="s">
        <v>647</v>
      </c>
      <c r="AH730" s="2197"/>
      <c r="AI730" s="2197"/>
      <c r="AJ730" s="2197"/>
      <c r="AK730" s="2197"/>
      <c r="AL730" s="2197"/>
      <c r="AM730" s="2197"/>
      <c r="AN730" s="2197"/>
      <c r="AO730" s="2197"/>
      <c r="AP730" s="2197"/>
      <c r="AQ730" s="2197"/>
      <c r="AR730" s="2197"/>
      <c r="AS730" s="2197"/>
      <c r="AT730" s="2197"/>
      <c r="AU730" s="2197"/>
      <c r="AV730" s="2197" t="s">
        <v>648</v>
      </c>
      <c r="AW730" s="2197"/>
      <c r="AX730" s="2197"/>
      <c r="AY730" s="2197"/>
      <c r="AZ730" s="2197"/>
      <c r="BA730" s="2197"/>
      <c r="BB730" s="2197"/>
      <c r="BC730" s="2197"/>
      <c r="BD730" s="2197"/>
      <c r="BE730" s="2197"/>
    </row>
    <row r="731" spans="1:57" ht="18" customHeight="1">
      <c r="A731" s="2193" t="s">
        <v>1442</v>
      </c>
      <c r="B731" s="2193"/>
      <c r="C731" s="2193"/>
      <c r="D731" s="2193"/>
      <c r="E731" s="2193"/>
      <c r="F731" s="2193"/>
      <c r="G731" s="2193"/>
      <c r="H731" s="2193"/>
      <c r="I731" s="2193"/>
      <c r="J731" s="2193"/>
      <c r="K731" s="2193"/>
      <c r="L731" s="2193"/>
      <c r="M731" s="2193"/>
      <c r="N731" s="2193"/>
      <c r="O731" s="2193"/>
      <c r="P731" s="2193"/>
      <c r="Q731" s="2193"/>
      <c r="R731" s="2193"/>
      <c r="S731" s="2193"/>
      <c r="T731" s="2193"/>
      <c r="U731" s="2193"/>
      <c r="V731" s="2193"/>
      <c r="W731" s="2193"/>
      <c r="X731" s="2193"/>
      <c r="Y731" s="2193"/>
      <c r="Z731" s="2193"/>
      <c r="AA731" s="2193"/>
      <c r="AB731" s="2193"/>
      <c r="AC731" s="2193"/>
      <c r="AD731" s="2193"/>
      <c r="AE731" s="2193"/>
      <c r="AF731" s="2193"/>
      <c r="AG731" s="2194">
        <v>0</v>
      </c>
      <c r="AH731" s="2194"/>
      <c r="AI731" s="2194"/>
      <c r="AJ731" s="2194"/>
      <c r="AK731" s="2194"/>
      <c r="AL731" s="2194"/>
      <c r="AM731" s="2194"/>
      <c r="AN731" s="2194"/>
      <c r="AO731" s="2194"/>
      <c r="AP731" s="2194"/>
      <c r="AQ731" s="2194"/>
      <c r="AR731" s="2194"/>
      <c r="AS731" s="2194"/>
      <c r="AT731" s="2194"/>
      <c r="AU731" s="2194"/>
      <c r="AV731" s="2194">
        <v>0</v>
      </c>
      <c r="AW731" s="2194"/>
      <c r="AX731" s="2194"/>
      <c r="AY731" s="2194"/>
      <c r="AZ731" s="2194"/>
      <c r="BA731" s="2194"/>
      <c r="BB731" s="2194"/>
      <c r="BC731" s="2194"/>
      <c r="BD731" s="2194"/>
      <c r="BE731" s="2194"/>
    </row>
    <row r="732" spans="1:57" ht="18" customHeight="1">
      <c r="A732" s="2193" t="s">
        <v>1443</v>
      </c>
      <c r="B732" s="2193"/>
      <c r="C732" s="2193"/>
      <c r="D732" s="2193"/>
      <c r="E732" s="2193"/>
      <c r="F732" s="2193"/>
      <c r="G732" s="2193"/>
      <c r="H732" s="2193"/>
      <c r="I732" s="2193"/>
      <c r="J732" s="2193"/>
      <c r="K732" s="2193"/>
      <c r="L732" s="2193"/>
      <c r="M732" s="2193"/>
      <c r="N732" s="2193"/>
      <c r="O732" s="2193"/>
      <c r="P732" s="2193"/>
      <c r="Q732" s="2193"/>
      <c r="R732" s="2193"/>
      <c r="S732" s="2193"/>
      <c r="T732" s="2193"/>
      <c r="U732" s="2193"/>
      <c r="V732" s="2193"/>
      <c r="W732" s="2193"/>
      <c r="X732" s="2193"/>
      <c r="Y732" s="2193"/>
      <c r="Z732" s="2193"/>
      <c r="AA732" s="2193"/>
      <c r="AB732" s="2193"/>
      <c r="AC732" s="2193"/>
      <c r="AD732" s="2193"/>
      <c r="AE732" s="2193"/>
      <c r="AF732" s="2193"/>
      <c r="AG732" s="2194">
        <v>0</v>
      </c>
      <c r="AH732" s="2194"/>
      <c r="AI732" s="2194"/>
      <c r="AJ732" s="2194"/>
      <c r="AK732" s="2194"/>
      <c r="AL732" s="2194"/>
      <c r="AM732" s="2194"/>
      <c r="AN732" s="2194"/>
      <c r="AO732" s="2194"/>
      <c r="AP732" s="2194"/>
      <c r="AQ732" s="2194"/>
      <c r="AR732" s="2194"/>
      <c r="AS732" s="2194"/>
      <c r="AT732" s="2194"/>
      <c r="AU732" s="2194"/>
      <c r="AV732" s="2194">
        <v>0</v>
      </c>
      <c r="AW732" s="2194"/>
      <c r="AX732" s="2194"/>
      <c r="AY732" s="2194"/>
      <c r="AZ732" s="2194"/>
      <c r="BA732" s="2194"/>
      <c r="BB732" s="2194"/>
      <c r="BC732" s="2194"/>
      <c r="BD732" s="2194"/>
      <c r="BE732" s="2194"/>
    </row>
    <row r="733" spans="1:57" ht="18" customHeight="1">
      <c r="A733" s="2193" t="s">
        <v>1444</v>
      </c>
      <c r="B733" s="2193"/>
      <c r="C733" s="2193"/>
      <c r="D733" s="2193"/>
      <c r="E733" s="2193"/>
      <c r="F733" s="2193"/>
      <c r="G733" s="2193"/>
      <c r="H733" s="2193"/>
      <c r="I733" s="2193"/>
      <c r="J733" s="2193"/>
      <c r="K733" s="2193"/>
      <c r="L733" s="2193"/>
      <c r="M733" s="2193"/>
      <c r="N733" s="2193"/>
      <c r="O733" s="2193"/>
      <c r="P733" s="2193"/>
      <c r="Q733" s="2193"/>
      <c r="R733" s="2193"/>
      <c r="S733" s="2193"/>
      <c r="T733" s="2193"/>
      <c r="U733" s="2193"/>
      <c r="V733" s="2193"/>
      <c r="W733" s="2193"/>
      <c r="X733" s="2193"/>
      <c r="Y733" s="2193"/>
      <c r="Z733" s="2193"/>
      <c r="AA733" s="2193"/>
      <c r="AB733" s="2193"/>
      <c r="AC733" s="2193"/>
      <c r="AD733" s="2193"/>
      <c r="AE733" s="2193"/>
      <c r="AF733" s="2193"/>
      <c r="AG733" s="2194">
        <v>0</v>
      </c>
      <c r="AH733" s="2194"/>
      <c r="AI733" s="2194"/>
      <c r="AJ733" s="2194"/>
      <c r="AK733" s="2194"/>
      <c r="AL733" s="2194"/>
      <c r="AM733" s="2194"/>
      <c r="AN733" s="2194"/>
      <c r="AO733" s="2194"/>
      <c r="AP733" s="2194"/>
      <c r="AQ733" s="2194"/>
      <c r="AR733" s="2194"/>
      <c r="AS733" s="2194"/>
      <c r="AT733" s="2194"/>
      <c r="AU733" s="2194"/>
      <c r="AV733" s="2194">
        <v>0</v>
      </c>
      <c r="AW733" s="2194"/>
      <c r="AX733" s="2194"/>
      <c r="AY733" s="2194"/>
      <c r="AZ733" s="2194"/>
      <c r="BA733" s="2194"/>
      <c r="BB733" s="2194"/>
      <c r="BC733" s="2194"/>
      <c r="BD733" s="2194"/>
      <c r="BE733" s="2194"/>
    </row>
    <row r="734" spans="1:57" ht="18" customHeight="1">
      <c r="A734" s="2193" t="s">
        <v>1445</v>
      </c>
      <c r="B734" s="2193"/>
      <c r="C734" s="2193"/>
      <c r="D734" s="2193"/>
      <c r="E734" s="2193"/>
      <c r="F734" s="2193"/>
      <c r="G734" s="2193"/>
      <c r="H734" s="2193"/>
      <c r="I734" s="2193"/>
      <c r="J734" s="2193"/>
      <c r="K734" s="2193"/>
      <c r="L734" s="2193"/>
      <c r="M734" s="2193"/>
      <c r="N734" s="2193"/>
      <c r="O734" s="2193"/>
      <c r="P734" s="2193"/>
      <c r="Q734" s="2193"/>
      <c r="R734" s="2193"/>
      <c r="S734" s="2193"/>
      <c r="T734" s="2193"/>
      <c r="U734" s="2193"/>
      <c r="V734" s="2193"/>
      <c r="W734" s="2193"/>
      <c r="X734" s="2193"/>
      <c r="Y734" s="2193"/>
      <c r="Z734" s="2193"/>
      <c r="AA734" s="2193"/>
      <c r="AB734" s="2193"/>
      <c r="AC734" s="2193"/>
      <c r="AD734" s="2193"/>
      <c r="AE734" s="2193"/>
      <c r="AF734" s="2193"/>
      <c r="AG734" s="2194">
        <v>0</v>
      </c>
      <c r="AH734" s="2194"/>
      <c r="AI734" s="2194"/>
      <c r="AJ734" s="2194"/>
      <c r="AK734" s="2194"/>
      <c r="AL734" s="2194"/>
      <c r="AM734" s="2194"/>
      <c r="AN734" s="2194"/>
      <c r="AO734" s="2194"/>
      <c r="AP734" s="2194"/>
      <c r="AQ734" s="2194"/>
      <c r="AR734" s="2194"/>
      <c r="AS734" s="2194"/>
      <c r="AT734" s="2194"/>
      <c r="AU734" s="2194"/>
      <c r="AV734" s="2194">
        <v>0</v>
      </c>
      <c r="AW734" s="2194"/>
      <c r="AX734" s="2194"/>
      <c r="AY734" s="2194"/>
      <c r="AZ734" s="2194"/>
      <c r="BA734" s="2194"/>
      <c r="BB734" s="2194"/>
      <c r="BC734" s="2194"/>
      <c r="BD734" s="2194"/>
      <c r="BE734" s="2194"/>
    </row>
    <row r="735" spans="1:57" ht="18" customHeight="1">
      <c r="A735" s="2195" t="s">
        <v>1446</v>
      </c>
      <c r="B735" s="2195"/>
      <c r="C735" s="2195"/>
      <c r="D735" s="2195"/>
      <c r="E735" s="2195"/>
      <c r="F735" s="2195"/>
      <c r="G735" s="2195"/>
      <c r="H735" s="2195"/>
      <c r="I735" s="2195"/>
      <c r="J735" s="2195"/>
      <c r="K735" s="2195"/>
      <c r="L735" s="2195"/>
      <c r="M735" s="2195"/>
      <c r="N735" s="2195"/>
      <c r="O735" s="2195"/>
      <c r="P735" s="2195"/>
      <c r="Q735" s="2195"/>
      <c r="R735" s="2195"/>
      <c r="S735" s="2195"/>
      <c r="T735" s="2195"/>
      <c r="U735" s="2195"/>
      <c r="V735" s="2195"/>
      <c r="W735" s="2195"/>
      <c r="X735" s="2195"/>
      <c r="Y735" s="2195"/>
      <c r="Z735" s="2195"/>
      <c r="AA735" s="2195"/>
      <c r="AB735" s="2195"/>
      <c r="AC735" s="2195"/>
      <c r="AD735" s="2195"/>
      <c r="AE735" s="2195"/>
      <c r="AF735" s="2195"/>
      <c r="AG735" s="2196">
        <v>0</v>
      </c>
      <c r="AH735" s="2196"/>
      <c r="AI735" s="2196"/>
      <c r="AJ735" s="2196"/>
      <c r="AK735" s="2196"/>
      <c r="AL735" s="2196"/>
      <c r="AM735" s="2196"/>
      <c r="AN735" s="2196"/>
      <c r="AO735" s="2196"/>
      <c r="AP735" s="2196"/>
      <c r="AQ735" s="2196"/>
      <c r="AR735" s="2196"/>
      <c r="AS735" s="2196"/>
      <c r="AT735" s="2196"/>
      <c r="AU735" s="2196"/>
      <c r="AV735" s="2196">
        <v>0</v>
      </c>
      <c r="AW735" s="2196"/>
      <c r="AX735" s="2196"/>
      <c r="AY735" s="2196"/>
      <c r="AZ735" s="2196"/>
      <c r="BA735" s="2196"/>
      <c r="BB735" s="2196"/>
      <c r="BC735" s="2196"/>
      <c r="BD735" s="2196"/>
      <c r="BE735" s="2196"/>
    </row>
    <row r="736" spans="1:57" ht="18" customHeight="1">
      <c r="A736" s="2202" t="s">
        <v>124</v>
      </c>
      <c r="B736" s="2202"/>
      <c r="C736" s="2202"/>
      <c r="D736" s="2202"/>
      <c r="E736" s="2202"/>
      <c r="F736" s="2202"/>
      <c r="G736" s="2202"/>
      <c r="H736" s="2202"/>
      <c r="I736" s="2202"/>
      <c r="J736" s="2202"/>
      <c r="K736" s="2202"/>
      <c r="L736" s="2202"/>
      <c r="M736" s="2202"/>
      <c r="N736" s="2202"/>
      <c r="O736" s="2202"/>
      <c r="P736" s="2202"/>
      <c r="Q736" s="2202"/>
      <c r="R736" s="2202"/>
      <c r="S736" s="2202"/>
      <c r="T736" s="2202"/>
      <c r="U736" s="2202"/>
      <c r="V736" s="2202"/>
      <c r="W736" s="2202"/>
      <c r="X736" s="2202"/>
      <c r="Y736" s="2202"/>
      <c r="Z736" s="2202"/>
      <c r="AA736" s="2202"/>
      <c r="AB736" s="2202"/>
      <c r="AC736" s="2202"/>
      <c r="AD736" s="2202"/>
      <c r="AE736" s="2202"/>
      <c r="AF736" s="2202"/>
      <c r="AG736" s="2200">
        <v>0</v>
      </c>
      <c r="AH736" s="2200"/>
      <c r="AI736" s="2200"/>
      <c r="AJ736" s="2200"/>
      <c r="AK736" s="2200"/>
      <c r="AL736" s="2200"/>
      <c r="AM736" s="2200"/>
      <c r="AN736" s="2200"/>
      <c r="AO736" s="2200"/>
      <c r="AP736" s="2200"/>
      <c r="AQ736" s="2200"/>
      <c r="AR736" s="2200"/>
      <c r="AS736" s="2200"/>
      <c r="AT736" s="2200"/>
      <c r="AU736" s="2200"/>
      <c r="AV736" s="2200">
        <v>0</v>
      </c>
      <c r="AW736" s="2200"/>
      <c r="AX736" s="2200"/>
      <c r="AY736" s="2200"/>
      <c r="AZ736" s="2200"/>
      <c r="BA736" s="2200"/>
      <c r="BB736" s="2200"/>
      <c r="BC736" s="2200"/>
      <c r="BD736" s="2200"/>
      <c r="BE736" s="2200"/>
    </row>
    <row r="737" spans="1:57" ht="18" customHeight="1">
      <c r="A737" s="314"/>
      <c r="B737" s="314"/>
      <c r="C737" s="314"/>
      <c r="D737" s="314"/>
      <c r="E737" s="314"/>
      <c r="F737" s="314"/>
      <c r="G737" s="314"/>
      <c r="H737" s="314"/>
      <c r="I737" s="314"/>
      <c r="J737" s="314"/>
      <c r="K737" s="314"/>
      <c r="L737" s="314"/>
      <c r="M737" s="314"/>
      <c r="N737" s="314"/>
      <c r="O737" s="314"/>
      <c r="P737" s="314"/>
      <c r="Q737" s="314"/>
      <c r="R737" s="314"/>
      <c r="S737" s="314"/>
      <c r="T737" s="314"/>
      <c r="U737" s="314"/>
      <c r="V737" s="314"/>
      <c r="W737" s="314"/>
      <c r="X737" s="314"/>
      <c r="Y737" s="314"/>
      <c r="Z737" s="314"/>
      <c r="AA737" s="314"/>
      <c r="AB737" s="314"/>
      <c r="AC737" s="314"/>
      <c r="AD737" s="314"/>
      <c r="AE737" s="314"/>
      <c r="AF737" s="314"/>
      <c r="AG737" s="314"/>
      <c r="AH737" s="314"/>
      <c r="AI737" s="314"/>
      <c r="AJ737" s="314"/>
      <c r="AK737" s="314"/>
      <c r="AL737" s="314"/>
      <c r="AM737" s="314"/>
      <c r="AN737" s="314"/>
      <c r="AO737" s="314"/>
      <c r="AP737" s="314"/>
      <c r="AQ737" s="314"/>
      <c r="AR737" s="314"/>
      <c r="AS737" s="314"/>
      <c r="AT737" s="314"/>
      <c r="AU737" s="314"/>
      <c r="AV737" s="314"/>
      <c r="AW737" s="314"/>
      <c r="AX737" s="314"/>
      <c r="AY737" s="314"/>
      <c r="AZ737" s="314"/>
      <c r="BA737" s="314"/>
      <c r="BB737" s="314"/>
      <c r="BC737" s="314"/>
      <c r="BD737" s="314"/>
      <c r="BE737" s="314"/>
    </row>
    <row r="738" spans="1:57" ht="18" customHeight="1">
      <c r="A738" s="2201" t="s">
        <v>1447</v>
      </c>
      <c r="B738" s="2201"/>
      <c r="C738" s="2201"/>
      <c r="D738" s="2201"/>
      <c r="E738" s="2201"/>
      <c r="F738" s="2201"/>
      <c r="G738" s="2201"/>
      <c r="H738" s="2201"/>
      <c r="I738" s="2201"/>
      <c r="J738" s="2201"/>
      <c r="K738" s="2201"/>
      <c r="L738" s="2201"/>
      <c r="M738" s="2201"/>
      <c r="N738" s="2201"/>
      <c r="O738" s="2201"/>
      <c r="P738" s="2201"/>
      <c r="Q738" s="2201"/>
      <c r="R738" s="2201"/>
      <c r="S738" s="2201"/>
      <c r="T738" s="2201"/>
      <c r="U738" s="2201"/>
      <c r="V738" s="2201"/>
      <c r="W738" s="2201"/>
      <c r="X738" s="2201"/>
      <c r="Y738" s="2201"/>
      <c r="Z738" s="2201"/>
      <c r="AA738" s="2201"/>
      <c r="AB738" s="2201"/>
      <c r="AC738" s="2201"/>
      <c r="AD738" s="2201"/>
      <c r="AE738" s="2201"/>
      <c r="AF738" s="2201"/>
      <c r="AG738" s="2201"/>
      <c r="AH738" s="2201"/>
      <c r="AI738" s="2201"/>
      <c r="AJ738" s="2201"/>
      <c r="AK738" s="2201"/>
      <c r="AL738" s="2201"/>
      <c r="AM738" s="2201"/>
      <c r="AN738" s="2201"/>
      <c r="AO738" s="2201"/>
      <c r="AP738" s="2201"/>
      <c r="AQ738" s="2201"/>
      <c r="AR738" s="2201"/>
      <c r="AS738" s="2201"/>
      <c r="AT738" s="2201"/>
      <c r="AU738" s="2201"/>
      <c r="AV738" s="2201"/>
      <c r="AW738" s="2201"/>
      <c r="AX738" s="2201"/>
      <c r="AY738" s="2201"/>
      <c r="AZ738" s="2201"/>
      <c r="BA738" s="2201"/>
      <c r="BB738" s="2201"/>
      <c r="BC738" s="2201"/>
      <c r="BD738" s="2201"/>
      <c r="BE738" s="2201"/>
    </row>
    <row r="739" spans="1:57" ht="18" customHeight="1">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c r="AA739" s="313"/>
      <c r="AB739" s="313"/>
      <c r="AC739" s="313"/>
      <c r="AD739" s="313"/>
      <c r="AE739" s="313"/>
      <c r="AF739" s="313"/>
      <c r="AG739" s="313"/>
      <c r="AH739" s="313"/>
      <c r="AI739" s="313"/>
      <c r="AJ739" s="313"/>
      <c r="AK739" s="313"/>
      <c r="AL739" s="313"/>
      <c r="AM739" s="313"/>
      <c r="AN739" s="313"/>
      <c r="AO739" s="313"/>
      <c r="AP739" s="313"/>
      <c r="AQ739" s="313"/>
      <c r="AR739" s="313"/>
      <c r="AS739" s="313"/>
      <c r="AT739" s="313"/>
      <c r="AU739" s="313"/>
      <c r="AV739" s="313"/>
      <c r="AW739" s="313"/>
      <c r="AX739" s="313"/>
      <c r="AY739" s="313"/>
      <c r="AZ739" s="313"/>
      <c r="BA739" s="313"/>
      <c r="BB739" s="313"/>
      <c r="BC739" s="313"/>
      <c r="BD739" s="313"/>
      <c r="BE739" s="313"/>
    </row>
    <row r="740" spans="1:57" ht="18" customHeight="1">
      <c r="A740" s="2197" t="s">
        <v>384</v>
      </c>
      <c r="B740" s="2197"/>
      <c r="C740" s="2197"/>
      <c r="D740" s="2197"/>
      <c r="E740" s="2197"/>
      <c r="F740" s="2197"/>
      <c r="G740" s="2197"/>
      <c r="H740" s="2197"/>
      <c r="I740" s="2197"/>
      <c r="J740" s="2197"/>
      <c r="K740" s="2197"/>
      <c r="L740" s="2197"/>
      <c r="M740" s="2197"/>
      <c r="N740" s="2197"/>
      <c r="O740" s="2197"/>
      <c r="P740" s="2197"/>
      <c r="Q740" s="2197"/>
      <c r="R740" s="2197"/>
      <c r="S740" s="2197"/>
      <c r="T740" s="2197"/>
      <c r="U740" s="2197"/>
      <c r="V740" s="2197"/>
      <c r="W740" s="2197"/>
      <c r="X740" s="2197"/>
      <c r="Y740" s="2197"/>
      <c r="Z740" s="2197"/>
      <c r="AA740" s="2197"/>
      <c r="AB740" s="2197"/>
      <c r="AC740" s="2197"/>
      <c r="AD740" s="2197"/>
      <c r="AE740" s="2197"/>
      <c r="AF740" s="2197"/>
      <c r="AG740" s="2197" t="s">
        <v>647</v>
      </c>
      <c r="AH740" s="2197"/>
      <c r="AI740" s="2197"/>
      <c r="AJ740" s="2197"/>
      <c r="AK740" s="2197"/>
      <c r="AL740" s="2197"/>
      <c r="AM740" s="2197"/>
      <c r="AN740" s="2197"/>
      <c r="AO740" s="2197"/>
      <c r="AP740" s="2197"/>
      <c r="AQ740" s="2197"/>
      <c r="AR740" s="2197"/>
      <c r="AS740" s="2197"/>
      <c r="AT740" s="2197"/>
      <c r="AU740" s="2197"/>
      <c r="AV740" s="2197" t="s">
        <v>648</v>
      </c>
      <c r="AW740" s="2197"/>
      <c r="AX740" s="2197"/>
      <c r="AY740" s="2197"/>
      <c r="AZ740" s="2197"/>
      <c r="BA740" s="2197"/>
      <c r="BB740" s="2197"/>
      <c r="BC740" s="2197"/>
      <c r="BD740" s="2197"/>
      <c r="BE740" s="2197"/>
    </row>
    <row r="741" spans="1:57" ht="18" customHeight="1">
      <c r="A741" s="2193" t="s">
        <v>1448</v>
      </c>
      <c r="B741" s="2193"/>
      <c r="C741" s="2193"/>
      <c r="D741" s="2193"/>
      <c r="E741" s="2193"/>
      <c r="F741" s="2193"/>
      <c r="G741" s="2193"/>
      <c r="H741" s="2193"/>
      <c r="I741" s="2193"/>
      <c r="J741" s="2193"/>
      <c r="K741" s="2193"/>
      <c r="L741" s="2193"/>
      <c r="M741" s="2193"/>
      <c r="N741" s="2193"/>
      <c r="O741" s="2193"/>
      <c r="P741" s="2193"/>
      <c r="Q741" s="2193"/>
      <c r="R741" s="2193"/>
      <c r="S741" s="2193"/>
      <c r="T741" s="2193"/>
      <c r="U741" s="2193"/>
      <c r="V741" s="2193"/>
      <c r="W741" s="2193"/>
      <c r="X741" s="2193"/>
      <c r="Y741" s="2193"/>
      <c r="Z741" s="2193"/>
      <c r="AA741" s="2193"/>
      <c r="AB741" s="2193"/>
      <c r="AC741" s="2193"/>
      <c r="AD741" s="2193"/>
      <c r="AE741" s="2193"/>
      <c r="AF741" s="2193"/>
      <c r="AG741" s="2194">
        <v>0</v>
      </c>
      <c r="AH741" s="2194"/>
      <c r="AI741" s="2194"/>
      <c r="AJ741" s="2194"/>
      <c r="AK741" s="2194"/>
      <c r="AL741" s="2194"/>
      <c r="AM741" s="2194"/>
      <c r="AN741" s="2194"/>
      <c r="AO741" s="2194"/>
      <c r="AP741" s="2194"/>
      <c r="AQ741" s="2194"/>
      <c r="AR741" s="2194"/>
      <c r="AS741" s="2194"/>
      <c r="AT741" s="2194"/>
      <c r="AU741" s="2194"/>
      <c r="AV741" s="2194">
        <v>0</v>
      </c>
      <c r="AW741" s="2194"/>
      <c r="AX741" s="2194"/>
      <c r="AY741" s="2194"/>
      <c r="AZ741" s="2194"/>
      <c r="BA741" s="2194"/>
      <c r="BB741" s="2194"/>
      <c r="BC741" s="2194"/>
      <c r="BD741" s="2194"/>
      <c r="BE741" s="2194"/>
    </row>
    <row r="742" spans="1:57" ht="18" customHeight="1">
      <c r="A742" s="2193" t="s">
        <v>1449</v>
      </c>
      <c r="B742" s="2193"/>
      <c r="C742" s="2193"/>
      <c r="D742" s="2193"/>
      <c r="E742" s="2193"/>
      <c r="F742" s="2193"/>
      <c r="G742" s="2193"/>
      <c r="H742" s="2193"/>
      <c r="I742" s="2193"/>
      <c r="J742" s="2193"/>
      <c r="K742" s="2193"/>
      <c r="L742" s="2193"/>
      <c r="M742" s="2193"/>
      <c r="N742" s="2193"/>
      <c r="O742" s="2193"/>
      <c r="P742" s="2193"/>
      <c r="Q742" s="2193"/>
      <c r="R742" s="2193"/>
      <c r="S742" s="2193"/>
      <c r="T742" s="2193"/>
      <c r="U742" s="2193"/>
      <c r="V742" s="2193"/>
      <c r="W742" s="2193"/>
      <c r="X742" s="2193"/>
      <c r="Y742" s="2193"/>
      <c r="Z742" s="2193"/>
      <c r="AA742" s="2193"/>
      <c r="AB742" s="2193"/>
      <c r="AC742" s="2193"/>
      <c r="AD742" s="2193"/>
      <c r="AE742" s="2193"/>
      <c r="AF742" s="2193"/>
      <c r="AG742" s="2194">
        <v>0</v>
      </c>
      <c r="AH742" s="2194"/>
      <c r="AI742" s="2194"/>
      <c r="AJ742" s="2194"/>
      <c r="AK742" s="2194"/>
      <c r="AL742" s="2194"/>
      <c r="AM742" s="2194"/>
      <c r="AN742" s="2194"/>
      <c r="AO742" s="2194"/>
      <c r="AP742" s="2194"/>
      <c r="AQ742" s="2194"/>
      <c r="AR742" s="2194"/>
      <c r="AS742" s="2194"/>
      <c r="AT742" s="2194"/>
      <c r="AU742" s="2194"/>
      <c r="AV742" s="2194">
        <v>0</v>
      </c>
      <c r="AW742" s="2194"/>
      <c r="AX742" s="2194"/>
      <c r="AY742" s="2194"/>
      <c r="AZ742" s="2194"/>
      <c r="BA742" s="2194"/>
      <c r="BB742" s="2194"/>
      <c r="BC742" s="2194"/>
      <c r="BD742" s="2194"/>
      <c r="BE742" s="2194"/>
    </row>
    <row r="743" spans="1:57" ht="18" customHeight="1">
      <c r="A743" s="2193" t="s">
        <v>1450</v>
      </c>
      <c r="B743" s="2193"/>
      <c r="C743" s="2193"/>
      <c r="D743" s="2193"/>
      <c r="E743" s="2193"/>
      <c r="F743" s="2193"/>
      <c r="G743" s="2193"/>
      <c r="H743" s="2193"/>
      <c r="I743" s="2193"/>
      <c r="J743" s="2193"/>
      <c r="K743" s="2193"/>
      <c r="L743" s="2193"/>
      <c r="M743" s="2193"/>
      <c r="N743" s="2193"/>
      <c r="O743" s="2193"/>
      <c r="P743" s="2193"/>
      <c r="Q743" s="2193"/>
      <c r="R743" s="2193"/>
      <c r="S743" s="2193"/>
      <c r="T743" s="2193"/>
      <c r="U743" s="2193"/>
      <c r="V743" s="2193"/>
      <c r="W743" s="2193"/>
      <c r="X743" s="2193"/>
      <c r="Y743" s="2193"/>
      <c r="Z743" s="2193"/>
      <c r="AA743" s="2193"/>
      <c r="AB743" s="2193"/>
      <c r="AC743" s="2193"/>
      <c r="AD743" s="2193"/>
      <c r="AE743" s="2193"/>
      <c r="AF743" s="2193"/>
      <c r="AG743" s="2194">
        <v>0</v>
      </c>
      <c r="AH743" s="2194"/>
      <c r="AI743" s="2194"/>
      <c r="AJ743" s="2194"/>
      <c r="AK743" s="2194"/>
      <c r="AL743" s="2194"/>
      <c r="AM743" s="2194"/>
      <c r="AN743" s="2194"/>
      <c r="AO743" s="2194"/>
      <c r="AP743" s="2194"/>
      <c r="AQ743" s="2194"/>
      <c r="AR743" s="2194"/>
      <c r="AS743" s="2194"/>
      <c r="AT743" s="2194"/>
      <c r="AU743" s="2194"/>
      <c r="AV743" s="2194">
        <v>0</v>
      </c>
      <c r="AW743" s="2194"/>
      <c r="AX743" s="2194"/>
      <c r="AY743" s="2194"/>
      <c r="AZ743" s="2194"/>
      <c r="BA743" s="2194"/>
      <c r="BB743" s="2194"/>
      <c r="BC743" s="2194"/>
      <c r="BD743" s="2194"/>
      <c r="BE743" s="2194"/>
    </row>
    <row r="744" spans="1:57" ht="18" customHeight="1">
      <c r="A744" s="2195" t="s">
        <v>1446</v>
      </c>
      <c r="B744" s="2195"/>
      <c r="C744" s="2195"/>
      <c r="D744" s="2195"/>
      <c r="E744" s="2195"/>
      <c r="F744" s="2195"/>
      <c r="G744" s="2195"/>
      <c r="H744" s="2195"/>
      <c r="I744" s="2195"/>
      <c r="J744" s="2195"/>
      <c r="K744" s="2195"/>
      <c r="L744" s="2195"/>
      <c r="M744" s="2195"/>
      <c r="N744" s="2195"/>
      <c r="O744" s="2195"/>
      <c r="P744" s="2195"/>
      <c r="Q744" s="2195"/>
      <c r="R744" s="2195"/>
      <c r="S744" s="2195"/>
      <c r="T744" s="2195"/>
      <c r="U744" s="2195"/>
      <c r="V744" s="2195"/>
      <c r="W744" s="2195"/>
      <c r="X744" s="2195"/>
      <c r="Y744" s="2195"/>
      <c r="Z744" s="2195"/>
      <c r="AA744" s="2195"/>
      <c r="AB744" s="2195"/>
      <c r="AC744" s="2195"/>
      <c r="AD744" s="2195"/>
      <c r="AE744" s="2195"/>
      <c r="AF744" s="2195"/>
      <c r="AG744" s="2196">
        <v>0</v>
      </c>
      <c r="AH744" s="2196"/>
      <c r="AI744" s="2196"/>
      <c r="AJ744" s="2196"/>
      <c r="AK744" s="2196"/>
      <c r="AL744" s="2196"/>
      <c r="AM744" s="2196"/>
      <c r="AN744" s="2196"/>
      <c r="AO744" s="2196"/>
      <c r="AP744" s="2196"/>
      <c r="AQ744" s="2196"/>
      <c r="AR744" s="2196"/>
      <c r="AS744" s="2196"/>
      <c r="AT744" s="2196"/>
      <c r="AU744" s="2196"/>
      <c r="AV744" s="2196">
        <v>0</v>
      </c>
      <c r="AW744" s="2196"/>
      <c r="AX744" s="2196"/>
      <c r="AY744" s="2196"/>
      <c r="AZ744" s="2196"/>
      <c r="BA744" s="2196"/>
      <c r="BB744" s="2196"/>
      <c r="BC744" s="2196"/>
      <c r="BD744" s="2196"/>
      <c r="BE744" s="2196"/>
    </row>
    <row r="745" spans="1:57" ht="18" customHeight="1">
      <c r="A745" s="2202" t="s">
        <v>124</v>
      </c>
      <c r="B745" s="2202"/>
      <c r="C745" s="2202"/>
      <c r="D745" s="2202"/>
      <c r="E745" s="2202"/>
      <c r="F745" s="2202"/>
      <c r="G745" s="2202"/>
      <c r="H745" s="2202"/>
      <c r="I745" s="2202"/>
      <c r="J745" s="2202"/>
      <c r="K745" s="2202"/>
      <c r="L745" s="2202"/>
      <c r="M745" s="2202"/>
      <c r="N745" s="2202"/>
      <c r="O745" s="2202"/>
      <c r="P745" s="2202"/>
      <c r="Q745" s="2202"/>
      <c r="R745" s="2202"/>
      <c r="S745" s="2202"/>
      <c r="T745" s="2202"/>
      <c r="U745" s="2202"/>
      <c r="V745" s="2202"/>
      <c r="W745" s="2202"/>
      <c r="X745" s="2202"/>
      <c r="Y745" s="2202"/>
      <c r="Z745" s="2202"/>
      <c r="AA745" s="2202"/>
      <c r="AB745" s="2202"/>
      <c r="AC745" s="2202"/>
      <c r="AD745" s="2202"/>
      <c r="AE745" s="2202"/>
      <c r="AF745" s="2202"/>
      <c r="AG745" s="2200">
        <v>0</v>
      </c>
      <c r="AH745" s="2200"/>
      <c r="AI745" s="2200"/>
      <c r="AJ745" s="2200"/>
      <c r="AK745" s="2200"/>
      <c r="AL745" s="2200"/>
      <c r="AM745" s="2200"/>
      <c r="AN745" s="2200"/>
      <c r="AO745" s="2200"/>
      <c r="AP745" s="2200"/>
      <c r="AQ745" s="2200"/>
      <c r="AR745" s="2200"/>
      <c r="AS745" s="2200"/>
      <c r="AT745" s="2200"/>
      <c r="AU745" s="2200"/>
      <c r="AV745" s="2200">
        <v>0</v>
      </c>
      <c r="AW745" s="2200"/>
      <c r="AX745" s="2200"/>
      <c r="AY745" s="2200"/>
      <c r="AZ745" s="2200"/>
      <c r="BA745" s="2200"/>
      <c r="BB745" s="2200"/>
      <c r="BC745" s="2200"/>
      <c r="BD745" s="2200"/>
      <c r="BE745" s="2200"/>
    </row>
    <row r="746" spans="1:57" ht="18" customHeight="1">
      <c r="A746" s="314"/>
      <c r="B746" s="314"/>
      <c r="C746" s="314"/>
      <c r="D746" s="314"/>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c r="AA746" s="314"/>
      <c r="AB746" s="314"/>
      <c r="AC746" s="314"/>
      <c r="AD746" s="314"/>
      <c r="AE746" s="314"/>
      <c r="AF746" s="314"/>
      <c r="AG746" s="314"/>
      <c r="AH746" s="314"/>
      <c r="AI746" s="314"/>
      <c r="AJ746" s="314"/>
      <c r="AK746" s="314"/>
      <c r="AL746" s="314"/>
      <c r="AM746" s="314"/>
      <c r="AN746" s="314"/>
      <c r="AO746" s="314"/>
      <c r="AP746" s="314"/>
      <c r="AQ746" s="314"/>
      <c r="AR746" s="314"/>
      <c r="AS746" s="314"/>
      <c r="AT746" s="314"/>
      <c r="AU746" s="314"/>
      <c r="AV746" s="314"/>
      <c r="AW746" s="314"/>
      <c r="AX746" s="314"/>
      <c r="AY746" s="314"/>
      <c r="AZ746" s="314"/>
      <c r="BA746" s="314"/>
      <c r="BB746" s="314"/>
      <c r="BC746" s="314"/>
      <c r="BD746" s="314"/>
      <c r="BE746" s="314"/>
    </row>
    <row r="747" spans="1:57" ht="18" customHeight="1">
      <c r="A747" s="2201" t="s">
        <v>1451</v>
      </c>
      <c r="B747" s="2201"/>
      <c r="C747" s="2201"/>
      <c r="D747" s="2201"/>
      <c r="E747" s="2201"/>
      <c r="F747" s="2201"/>
      <c r="G747" s="2201"/>
      <c r="H747" s="2201"/>
      <c r="I747" s="2201"/>
      <c r="J747" s="2201"/>
      <c r="K747" s="2201"/>
      <c r="L747" s="2201"/>
      <c r="M747" s="2201"/>
      <c r="N747" s="2201"/>
      <c r="O747" s="2201"/>
      <c r="P747" s="2201"/>
      <c r="Q747" s="2201"/>
      <c r="R747" s="2201"/>
      <c r="S747" s="2201"/>
      <c r="T747" s="2201"/>
      <c r="U747" s="2201"/>
      <c r="V747" s="2201"/>
      <c r="W747" s="2201"/>
      <c r="X747" s="2201"/>
      <c r="Y747" s="2201"/>
      <c r="Z747" s="2201"/>
      <c r="AA747" s="2201"/>
      <c r="AB747" s="2201"/>
      <c r="AC747" s="2201"/>
      <c r="AD747" s="2201"/>
      <c r="AE747" s="2201"/>
      <c r="AF747" s="2201"/>
      <c r="AG747" s="2201"/>
      <c r="AH747" s="2201"/>
      <c r="AI747" s="2201"/>
      <c r="AJ747" s="2201"/>
      <c r="AK747" s="2201"/>
      <c r="AL747" s="2201"/>
      <c r="AM747" s="2201"/>
      <c r="AN747" s="2201"/>
      <c r="AO747" s="2201"/>
      <c r="AP747" s="2201"/>
      <c r="AQ747" s="2201"/>
      <c r="AR747" s="2201"/>
      <c r="AS747" s="2201"/>
      <c r="AT747" s="2201"/>
      <c r="AU747" s="2201"/>
      <c r="AV747" s="2201"/>
      <c r="AW747" s="2201"/>
      <c r="AX747" s="2201"/>
      <c r="AY747" s="2201"/>
      <c r="AZ747" s="2201"/>
      <c r="BA747" s="2201"/>
      <c r="BB747" s="2201"/>
      <c r="BC747" s="2201"/>
      <c r="BD747" s="2201"/>
      <c r="BE747" s="2201"/>
    </row>
    <row r="748" spans="1:57" ht="18" customHeight="1">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c r="AA748" s="313"/>
      <c r="AB748" s="313"/>
      <c r="AC748" s="313"/>
      <c r="AD748" s="313"/>
      <c r="AE748" s="313"/>
      <c r="AF748" s="313"/>
      <c r="AG748" s="313"/>
      <c r="AH748" s="313"/>
      <c r="AI748" s="313"/>
      <c r="AJ748" s="313"/>
      <c r="AK748" s="313"/>
      <c r="AL748" s="313"/>
      <c r="AM748" s="313"/>
      <c r="AN748" s="313"/>
      <c r="AO748" s="313"/>
      <c r="AP748" s="313"/>
      <c r="AQ748" s="313"/>
      <c r="AR748" s="313"/>
      <c r="AS748" s="313"/>
      <c r="AT748" s="313"/>
      <c r="AU748" s="313"/>
      <c r="AV748" s="313"/>
      <c r="AW748" s="313"/>
      <c r="AX748" s="313"/>
      <c r="AY748" s="313"/>
      <c r="AZ748" s="313"/>
      <c r="BA748" s="313"/>
      <c r="BB748" s="313"/>
      <c r="BC748" s="313"/>
      <c r="BD748" s="313"/>
      <c r="BE748" s="313"/>
    </row>
    <row r="749" spans="1:57" ht="18" customHeight="1">
      <c r="A749" s="2197" t="s">
        <v>384</v>
      </c>
      <c r="B749" s="2197"/>
      <c r="C749" s="2197"/>
      <c r="D749" s="2197"/>
      <c r="E749" s="2197"/>
      <c r="F749" s="2197"/>
      <c r="G749" s="2197"/>
      <c r="H749" s="2197"/>
      <c r="I749" s="2197"/>
      <c r="J749" s="2197"/>
      <c r="K749" s="2197"/>
      <c r="L749" s="2197"/>
      <c r="M749" s="2197"/>
      <c r="N749" s="2197"/>
      <c r="O749" s="2197"/>
      <c r="P749" s="2197"/>
      <c r="Q749" s="2197"/>
      <c r="R749" s="2197"/>
      <c r="S749" s="2197"/>
      <c r="T749" s="2197"/>
      <c r="U749" s="2197"/>
      <c r="V749" s="2197"/>
      <c r="W749" s="2197"/>
      <c r="X749" s="2197"/>
      <c r="Y749" s="2197"/>
      <c r="Z749" s="2197"/>
      <c r="AA749" s="2197"/>
      <c r="AB749" s="2197"/>
      <c r="AC749" s="2197"/>
      <c r="AD749" s="2197"/>
      <c r="AE749" s="2197"/>
      <c r="AF749" s="2197"/>
      <c r="AG749" s="2197" t="s">
        <v>647</v>
      </c>
      <c r="AH749" s="2197"/>
      <c r="AI749" s="2197"/>
      <c r="AJ749" s="2197"/>
      <c r="AK749" s="2197"/>
      <c r="AL749" s="2197"/>
      <c r="AM749" s="2197"/>
      <c r="AN749" s="2197"/>
      <c r="AO749" s="2197"/>
      <c r="AP749" s="2197"/>
      <c r="AQ749" s="2197"/>
      <c r="AR749" s="2197"/>
      <c r="AS749" s="2197"/>
      <c r="AT749" s="2197"/>
      <c r="AU749" s="2197"/>
      <c r="AV749" s="2197" t="s">
        <v>648</v>
      </c>
      <c r="AW749" s="2197"/>
      <c r="AX749" s="2197"/>
      <c r="AY749" s="2197"/>
      <c r="AZ749" s="2197"/>
      <c r="BA749" s="2197"/>
      <c r="BB749" s="2197"/>
      <c r="BC749" s="2197"/>
      <c r="BD749" s="2197"/>
      <c r="BE749" s="2197"/>
    </row>
    <row r="750" spans="1:57" ht="18" customHeight="1">
      <c r="A750" s="2193" t="s">
        <v>1452</v>
      </c>
      <c r="B750" s="2193"/>
      <c r="C750" s="2193"/>
      <c r="D750" s="2193"/>
      <c r="E750" s="2193"/>
      <c r="F750" s="2193"/>
      <c r="G750" s="2193"/>
      <c r="H750" s="2193"/>
      <c r="I750" s="2193"/>
      <c r="J750" s="2193"/>
      <c r="K750" s="2193"/>
      <c r="L750" s="2193"/>
      <c r="M750" s="2193"/>
      <c r="N750" s="2193"/>
      <c r="O750" s="2193"/>
      <c r="P750" s="2193"/>
      <c r="Q750" s="2193"/>
      <c r="R750" s="2193"/>
      <c r="S750" s="2193"/>
      <c r="T750" s="2193"/>
      <c r="U750" s="2193"/>
      <c r="V750" s="2193"/>
      <c r="W750" s="2193"/>
      <c r="X750" s="2193"/>
      <c r="Y750" s="2193"/>
      <c r="Z750" s="2193"/>
      <c r="AA750" s="2193"/>
      <c r="AB750" s="2193"/>
      <c r="AC750" s="2193"/>
      <c r="AD750" s="2193"/>
      <c r="AE750" s="2193"/>
      <c r="AF750" s="2193"/>
      <c r="AG750" s="2194">
        <v>0</v>
      </c>
      <c r="AH750" s="2194"/>
      <c r="AI750" s="2194"/>
      <c r="AJ750" s="2194"/>
      <c r="AK750" s="2194"/>
      <c r="AL750" s="2194"/>
      <c r="AM750" s="2194"/>
      <c r="AN750" s="2194"/>
      <c r="AO750" s="2194"/>
      <c r="AP750" s="2194"/>
      <c r="AQ750" s="2194"/>
      <c r="AR750" s="2194"/>
      <c r="AS750" s="2194"/>
      <c r="AT750" s="2194"/>
      <c r="AU750" s="2194"/>
      <c r="AV750" s="2194">
        <v>0</v>
      </c>
      <c r="AW750" s="2194"/>
      <c r="AX750" s="2194"/>
      <c r="AY750" s="2194"/>
      <c r="AZ750" s="2194"/>
      <c r="BA750" s="2194"/>
      <c r="BB750" s="2194"/>
      <c r="BC750" s="2194"/>
      <c r="BD750" s="2194"/>
      <c r="BE750" s="2194"/>
    </row>
    <row r="751" spans="1:57" ht="18" customHeight="1">
      <c r="A751" s="2193" t="s">
        <v>1453</v>
      </c>
      <c r="B751" s="2193"/>
      <c r="C751" s="2193"/>
      <c r="D751" s="2193"/>
      <c r="E751" s="2193"/>
      <c r="F751" s="2193"/>
      <c r="G751" s="2193"/>
      <c r="H751" s="2193"/>
      <c r="I751" s="2193"/>
      <c r="J751" s="2193"/>
      <c r="K751" s="2193"/>
      <c r="L751" s="2193"/>
      <c r="M751" s="2193"/>
      <c r="N751" s="2193"/>
      <c r="O751" s="2193"/>
      <c r="P751" s="2193"/>
      <c r="Q751" s="2193"/>
      <c r="R751" s="2193"/>
      <c r="S751" s="2193"/>
      <c r="T751" s="2193"/>
      <c r="U751" s="2193"/>
      <c r="V751" s="2193"/>
      <c r="W751" s="2193"/>
      <c r="X751" s="2193"/>
      <c r="Y751" s="2193"/>
      <c r="Z751" s="2193"/>
      <c r="AA751" s="2193"/>
      <c r="AB751" s="2193"/>
      <c r="AC751" s="2193"/>
      <c r="AD751" s="2193"/>
      <c r="AE751" s="2193"/>
      <c r="AF751" s="2193"/>
      <c r="AG751" s="2194">
        <v>0</v>
      </c>
      <c r="AH751" s="2194"/>
      <c r="AI751" s="2194"/>
      <c r="AJ751" s="2194"/>
      <c r="AK751" s="2194"/>
      <c r="AL751" s="2194"/>
      <c r="AM751" s="2194"/>
      <c r="AN751" s="2194"/>
      <c r="AO751" s="2194"/>
      <c r="AP751" s="2194"/>
      <c r="AQ751" s="2194"/>
      <c r="AR751" s="2194"/>
      <c r="AS751" s="2194"/>
      <c r="AT751" s="2194"/>
      <c r="AU751" s="2194"/>
      <c r="AV751" s="2194">
        <v>0</v>
      </c>
      <c r="AW751" s="2194"/>
      <c r="AX751" s="2194"/>
      <c r="AY751" s="2194"/>
      <c r="AZ751" s="2194"/>
      <c r="BA751" s="2194"/>
      <c r="BB751" s="2194"/>
      <c r="BC751" s="2194"/>
      <c r="BD751" s="2194"/>
      <c r="BE751" s="2194"/>
    </row>
    <row r="752" spans="1:57" ht="18" customHeight="1">
      <c r="A752" s="2193" t="s">
        <v>1454</v>
      </c>
      <c r="B752" s="2193"/>
      <c r="C752" s="2193"/>
      <c r="D752" s="2193"/>
      <c r="E752" s="2193"/>
      <c r="F752" s="2193"/>
      <c r="G752" s="2193"/>
      <c r="H752" s="2193"/>
      <c r="I752" s="2193"/>
      <c r="J752" s="2193"/>
      <c r="K752" s="2193"/>
      <c r="L752" s="2193"/>
      <c r="M752" s="2193"/>
      <c r="N752" s="2193"/>
      <c r="O752" s="2193"/>
      <c r="P752" s="2193"/>
      <c r="Q752" s="2193"/>
      <c r="R752" s="2193"/>
      <c r="S752" s="2193"/>
      <c r="T752" s="2193"/>
      <c r="U752" s="2193"/>
      <c r="V752" s="2193"/>
      <c r="W752" s="2193"/>
      <c r="X752" s="2193"/>
      <c r="Y752" s="2193"/>
      <c r="Z752" s="2193"/>
      <c r="AA752" s="2193"/>
      <c r="AB752" s="2193"/>
      <c r="AC752" s="2193"/>
      <c r="AD752" s="2193"/>
      <c r="AE752" s="2193"/>
      <c r="AF752" s="2193"/>
      <c r="AG752" s="2194">
        <v>0</v>
      </c>
      <c r="AH752" s="2194"/>
      <c r="AI752" s="2194"/>
      <c r="AJ752" s="2194"/>
      <c r="AK752" s="2194"/>
      <c r="AL752" s="2194"/>
      <c r="AM752" s="2194"/>
      <c r="AN752" s="2194"/>
      <c r="AO752" s="2194"/>
      <c r="AP752" s="2194"/>
      <c r="AQ752" s="2194"/>
      <c r="AR752" s="2194"/>
      <c r="AS752" s="2194"/>
      <c r="AT752" s="2194"/>
      <c r="AU752" s="2194"/>
      <c r="AV752" s="2194">
        <v>0</v>
      </c>
      <c r="AW752" s="2194"/>
      <c r="AX752" s="2194"/>
      <c r="AY752" s="2194"/>
      <c r="AZ752" s="2194"/>
      <c r="BA752" s="2194"/>
      <c r="BB752" s="2194"/>
      <c r="BC752" s="2194"/>
      <c r="BD752" s="2194"/>
      <c r="BE752" s="2194"/>
    </row>
    <row r="753" spans="1:57" ht="18" customHeight="1">
      <c r="A753" s="2193" t="s">
        <v>1455</v>
      </c>
      <c r="B753" s="2193"/>
      <c r="C753" s="2193"/>
      <c r="D753" s="2193"/>
      <c r="E753" s="2193"/>
      <c r="F753" s="2193"/>
      <c r="G753" s="2193"/>
      <c r="H753" s="2193"/>
      <c r="I753" s="2193"/>
      <c r="J753" s="2193"/>
      <c r="K753" s="2193"/>
      <c r="L753" s="2193"/>
      <c r="M753" s="2193"/>
      <c r="N753" s="2193"/>
      <c r="O753" s="2193"/>
      <c r="P753" s="2193"/>
      <c r="Q753" s="2193"/>
      <c r="R753" s="2193"/>
      <c r="S753" s="2193"/>
      <c r="T753" s="2193"/>
      <c r="U753" s="2193"/>
      <c r="V753" s="2193"/>
      <c r="W753" s="2193"/>
      <c r="X753" s="2193"/>
      <c r="Y753" s="2193"/>
      <c r="Z753" s="2193"/>
      <c r="AA753" s="2193"/>
      <c r="AB753" s="2193"/>
      <c r="AC753" s="2193"/>
      <c r="AD753" s="2193"/>
      <c r="AE753" s="2193"/>
      <c r="AF753" s="2193"/>
      <c r="AG753" s="2194">
        <v>0</v>
      </c>
      <c r="AH753" s="2194"/>
      <c r="AI753" s="2194"/>
      <c r="AJ753" s="2194"/>
      <c r="AK753" s="2194"/>
      <c r="AL753" s="2194"/>
      <c r="AM753" s="2194"/>
      <c r="AN753" s="2194"/>
      <c r="AO753" s="2194"/>
      <c r="AP753" s="2194"/>
      <c r="AQ753" s="2194"/>
      <c r="AR753" s="2194"/>
      <c r="AS753" s="2194"/>
      <c r="AT753" s="2194"/>
      <c r="AU753" s="2194"/>
      <c r="AV753" s="2194">
        <v>0</v>
      </c>
      <c r="AW753" s="2194"/>
      <c r="AX753" s="2194"/>
      <c r="AY753" s="2194"/>
      <c r="AZ753" s="2194"/>
      <c r="BA753" s="2194"/>
      <c r="BB753" s="2194"/>
      <c r="BC753" s="2194"/>
      <c r="BD753" s="2194"/>
      <c r="BE753" s="2194"/>
    </row>
    <row r="754" spans="1:57" ht="18" customHeight="1">
      <c r="A754" s="2193" t="s">
        <v>1456</v>
      </c>
      <c r="B754" s="2193"/>
      <c r="C754" s="2193"/>
      <c r="D754" s="2193"/>
      <c r="E754" s="2193"/>
      <c r="F754" s="2193"/>
      <c r="G754" s="2193"/>
      <c r="H754" s="2193"/>
      <c r="I754" s="2193"/>
      <c r="J754" s="2193"/>
      <c r="K754" s="2193"/>
      <c r="L754" s="2193"/>
      <c r="M754" s="2193"/>
      <c r="N754" s="2193"/>
      <c r="O754" s="2193"/>
      <c r="P754" s="2193"/>
      <c r="Q754" s="2193"/>
      <c r="R754" s="2193"/>
      <c r="S754" s="2193"/>
      <c r="T754" s="2193"/>
      <c r="U754" s="2193"/>
      <c r="V754" s="2193"/>
      <c r="W754" s="2193"/>
      <c r="X754" s="2193"/>
      <c r="Y754" s="2193"/>
      <c r="Z754" s="2193"/>
      <c r="AA754" s="2193"/>
      <c r="AB754" s="2193"/>
      <c r="AC754" s="2193"/>
      <c r="AD754" s="2193"/>
      <c r="AE754" s="2193"/>
      <c r="AF754" s="2193"/>
      <c r="AG754" s="2194">
        <v>0</v>
      </c>
      <c r="AH754" s="2194"/>
      <c r="AI754" s="2194"/>
      <c r="AJ754" s="2194"/>
      <c r="AK754" s="2194"/>
      <c r="AL754" s="2194"/>
      <c r="AM754" s="2194"/>
      <c r="AN754" s="2194"/>
      <c r="AO754" s="2194"/>
      <c r="AP754" s="2194"/>
      <c r="AQ754" s="2194"/>
      <c r="AR754" s="2194"/>
      <c r="AS754" s="2194"/>
      <c r="AT754" s="2194"/>
      <c r="AU754" s="2194"/>
      <c r="AV754" s="2194">
        <v>0</v>
      </c>
      <c r="AW754" s="2194"/>
      <c r="AX754" s="2194"/>
      <c r="AY754" s="2194"/>
      <c r="AZ754" s="2194"/>
      <c r="BA754" s="2194"/>
      <c r="BB754" s="2194"/>
      <c r="BC754" s="2194"/>
      <c r="BD754" s="2194"/>
      <c r="BE754" s="2194"/>
    </row>
    <row r="755" spans="1:57" ht="18" customHeight="1">
      <c r="A755" s="2193" t="s">
        <v>1457</v>
      </c>
      <c r="B755" s="2193"/>
      <c r="C755" s="2193"/>
      <c r="D755" s="2193"/>
      <c r="E755" s="2193"/>
      <c r="F755" s="2193"/>
      <c r="G755" s="2193"/>
      <c r="H755" s="2193"/>
      <c r="I755" s="2193"/>
      <c r="J755" s="2193"/>
      <c r="K755" s="2193"/>
      <c r="L755" s="2193"/>
      <c r="M755" s="2193"/>
      <c r="N755" s="2193"/>
      <c r="O755" s="2193"/>
      <c r="P755" s="2193"/>
      <c r="Q755" s="2193"/>
      <c r="R755" s="2193"/>
      <c r="S755" s="2193"/>
      <c r="T755" s="2193"/>
      <c r="U755" s="2193"/>
      <c r="V755" s="2193"/>
      <c r="W755" s="2193"/>
      <c r="X755" s="2193"/>
      <c r="Y755" s="2193"/>
      <c r="Z755" s="2193"/>
      <c r="AA755" s="2193"/>
      <c r="AB755" s="2193"/>
      <c r="AC755" s="2193"/>
      <c r="AD755" s="2193"/>
      <c r="AE755" s="2193"/>
      <c r="AF755" s="2193"/>
      <c r="AG755" s="2194">
        <v>0</v>
      </c>
      <c r="AH755" s="2194"/>
      <c r="AI755" s="2194"/>
      <c r="AJ755" s="2194"/>
      <c r="AK755" s="2194"/>
      <c r="AL755" s="2194"/>
      <c r="AM755" s="2194"/>
      <c r="AN755" s="2194"/>
      <c r="AO755" s="2194"/>
      <c r="AP755" s="2194"/>
      <c r="AQ755" s="2194"/>
      <c r="AR755" s="2194"/>
      <c r="AS755" s="2194"/>
      <c r="AT755" s="2194"/>
      <c r="AU755" s="2194"/>
      <c r="AV755" s="2194">
        <v>0</v>
      </c>
      <c r="AW755" s="2194"/>
      <c r="AX755" s="2194"/>
      <c r="AY755" s="2194"/>
      <c r="AZ755" s="2194"/>
      <c r="BA755" s="2194"/>
      <c r="BB755" s="2194"/>
      <c r="BC755" s="2194"/>
      <c r="BD755" s="2194"/>
      <c r="BE755" s="2194"/>
    </row>
    <row r="756" spans="1:57" ht="18" customHeight="1">
      <c r="A756" s="2193" t="s">
        <v>1458</v>
      </c>
      <c r="B756" s="2193"/>
      <c r="C756" s="2193"/>
      <c r="D756" s="2193"/>
      <c r="E756" s="2193"/>
      <c r="F756" s="2193"/>
      <c r="G756" s="2193"/>
      <c r="H756" s="2193"/>
      <c r="I756" s="2193"/>
      <c r="J756" s="2193"/>
      <c r="K756" s="2193"/>
      <c r="L756" s="2193"/>
      <c r="M756" s="2193"/>
      <c r="N756" s="2193"/>
      <c r="O756" s="2193"/>
      <c r="P756" s="2193"/>
      <c r="Q756" s="2193"/>
      <c r="R756" s="2193"/>
      <c r="S756" s="2193"/>
      <c r="T756" s="2193"/>
      <c r="U756" s="2193"/>
      <c r="V756" s="2193"/>
      <c r="W756" s="2193"/>
      <c r="X756" s="2193"/>
      <c r="Y756" s="2193"/>
      <c r="Z756" s="2193"/>
      <c r="AA756" s="2193"/>
      <c r="AB756" s="2193"/>
      <c r="AC756" s="2193"/>
      <c r="AD756" s="2193"/>
      <c r="AE756" s="2193"/>
      <c r="AF756" s="2193"/>
      <c r="AG756" s="2194">
        <v>0</v>
      </c>
      <c r="AH756" s="2194"/>
      <c r="AI756" s="2194"/>
      <c r="AJ756" s="2194"/>
      <c r="AK756" s="2194"/>
      <c r="AL756" s="2194"/>
      <c r="AM756" s="2194"/>
      <c r="AN756" s="2194"/>
      <c r="AO756" s="2194"/>
      <c r="AP756" s="2194"/>
      <c r="AQ756" s="2194"/>
      <c r="AR756" s="2194"/>
      <c r="AS756" s="2194"/>
      <c r="AT756" s="2194"/>
      <c r="AU756" s="2194"/>
      <c r="AV756" s="2194">
        <v>0</v>
      </c>
      <c r="AW756" s="2194"/>
      <c r="AX756" s="2194"/>
      <c r="AY756" s="2194"/>
      <c r="AZ756" s="2194"/>
      <c r="BA756" s="2194"/>
      <c r="BB756" s="2194"/>
      <c r="BC756" s="2194"/>
      <c r="BD756" s="2194"/>
      <c r="BE756" s="2194"/>
    </row>
    <row r="757" spans="1:57" ht="18" customHeight="1">
      <c r="A757" s="2193" t="s">
        <v>1459</v>
      </c>
      <c r="B757" s="2193"/>
      <c r="C757" s="2193"/>
      <c r="D757" s="2193"/>
      <c r="E757" s="2193"/>
      <c r="F757" s="2193"/>
      <c r="G757" s="2193"/>
      <c r="H757" s="2193"/>
      <c r="I757" s="2193"/>
      <c r="J757" s="2193"/>
      <c r="K757" s="2193"/>
      <c r="L757" s="2193"/>
      <c r="M757" s="2193"/>
      <c r="N757" s="2193"/>
      <c r="O757" s="2193"/>
      <c r="P757" s="2193"/>
      <c r="Q757" s="2193"/>
      <c r="R757" s="2193"/>
      <c r="S757" s="2193"/>
      <c r="T757" s="2193"/>
      <c r="U757" s="2193"/>
      <c r="V757" s="2193"/>
      <c r="W757" s="2193"/>
      <c r="X757" s="2193"/>
      <c r="Y757" s="2193"/>
      <c r="Z757" s="2193"/>
      <c r="AA757" s="2193"/>
      <c r="AB757" s="2193"/>
      <c r="AC757" s="2193"/>
      <c r="AD757" s="2193"/>
      <c r="AE757" s="2193"/>
      <c r="AF757" s="2193"/>
      <c r="AG757" s="2194">
        <v>0</v>
      </c>
      <c r="AH757" s="2194"/>
      <c r="AI757" s="2194"/>
      <c r="AJ757" s="2194"/>
      <c r="AK757" s="2194"/>
      <c r="AL757" s="2194"/>
      <c r="AM757" s="2194"/>
      <c r="AN757" s="2194"/>
      <c r="AO757" s="2194"/>
      <c r="AP757" s="2194"/>
      <c r="AQ757" s="2194"/>
      <c r="AR757" s="2194"/>
      <c r="AS757" s="2194"/>
      <c r="AT757" s="2194"/>
      <c r="AU757" s="2194"/>
      <c r="AV757" s="2194">
        <v>0</v>
      </c>
      <c r="AW757" s="2194"/>
      <c r="AX757" s="2194"/>
      <c r="AY757" s="2194"/>
      <c r="AZ757" s="2194"/>
      <c r="BA757" s="2194"/>
      <c r="BB757" s="2194"/>
      <c r="BC757" s="2194"/>
      <c r="BD757" s="2194"/>
      <c r="BE757" s="2194"/>
    </row>
    <row r="758" spans="1:57" ht="18" customHeight="1">
      <c r="A758" s="2193" t="s">
        <v>1460</v>
      </c>
      <c r="B758" s="2193"/>
      <c r="C758" s="2193"/>
      <c r="D758" s="2193"/>
      <c r="E758" s="2193"/>
      <c r="F758" s="2193"/>
      <c r="G758" s="2193"/>
      <c r="H758" s="2193"/>
      <c r="I758" s="2193"/>
      <c r="J758" s="2193"/>
      <c r="K758" s="2193"/>
      <c r="L758" s="2193"/>
      <c r="M758" s="2193"/>
      <c r="N758" s="2193"/>
      <c r="O758" s="2193"/>
      <c r="P758" s="2193"/>
      <c r="Q758" s="2193"/>
      <c r="R758" s="2193"/>
      <c r="S758" s="2193"/>
      <c r="T758" s="2193"/>
      <c r="U758" s="2193"/>
      <c r="V758" s="2193"/>
      <c r="W758" s="2193"/>
      <c r="X758" s="2193"/>
      <c r="Y758" s="2193"/>
      <c r="Z758" s="2193"/>
      <c r="AA758" s="2193"/>
      <c r="AB758" s="2193"/>
      <c r="AC758" s="2193"/>
      <c r="AD758" s="2193"/>
      <c r="AE758" s="2193"/>
      <c r="AF758" s="2193"/>
      <c r="AG758" s="2194">
        <v>0</v>
      </c>
      <c r="AH758" s="2194"/>
      <c r="AI758" s="2194"/>
      <c r="AJ758" s="2194"/>
      <c r="AK758" s="2194"/>
      <c r="AL758" s="2194"/>
      <c r="AM758" s="2194"/>
      <c r="AN758" s="2194"/>
      <c r="AO758" s="2194"/>
      <c r="AP758" s="2194"/>
      <c r="AQ758" s="2194"/>
      <c r="AR758" s="2194"/>
      <c r="AS758" s="2194"/>
      <c r="AT758" s="2194"/>
      <c r="AU758" s="2194"/>
      <c r="AV758" s="2194">
        <v>0</v>
      </c>
      <c r="AW758" s="2194"/>
      <c r="AX758" s="2194"/>
      <c r="AY758" s="2194"/>
      <c r="AZ758" s="2194"/>
      <c r="BA758" s="2194"/>
      <c r="BB758" s="2194"/>
      <c r="BC758" s="2194"/>
      <c r="BD758" s="2194"/>
      <c r="BE758" s="2194"/>
    </row>
    <row r="759" spans="1:57" ht="18" customHeight="1">
      <c r="A759" s="2195" t="s">
        <v>1461</v>
      </c>
      <c r="B759" s="2195"/>
      <c r="C759" s="2195"/>
      <c r="D759" s="2195"/>
      <c r="E759" s="2195"/>
      <c r="F759" s="2195"/>
      <c r="G759" s="2195"/>
      <c r="H759" s="2195"/>
      <c r="I759" s="2195"/>
      <c r="J759" s="2195"/>
      <c r="K759" s="2195"/>
      <c r="L759" s="2195"/>
      <c r="M759" s="2195"/>
      <c r="N759" s="2195"/>
      <c r="O759" s="2195"/>
      <c r="P759" s="2195"/>
      <c r="Q759" s="2195"/>
      <c r="R759" s="2195"/>
      <c r="S759" s="2195"/>
      <c r="T759" s="2195"/>
      <c r="U759" s="2195"/>
      <c r="V759" s="2195"/>
      <c r="W759" s="2195"/>
      <c r="X759" s="2195"/>
      <c r="Y759" s="2195"/>
      <c r="Z759" s="2195"/>
      <c r="AA759" s="2195"/>
      <c r="AB759" s="2195"/>
      <c r="AC759" s="2195"/>
      <c r="AD759" s="2195"/>
      <c r="AE759" s="2195"/>
      <c r="AF759" s="2195"/>
      <c r="AG759" s="2196">
        <v>0</v>
      </c>
      <c r="AH759" s="2196"/>
      <c r="AI759" s="2196"/>
      <c r="AJ759" s="2196"/>
      <c r="AK759" s="2196"/>
      <c r="AL759" s="2196"/>
      <c r="AM759" s="2196"/>
      <c r="AN759" s="2196"/>
      <c r="AO759" s="2196"/>
      <c r="AP759" s="2196"/>
      <c r="AQ759" s="2196"/>
      <c r="AR759" s="2196"/>
      <c r="AS759" s="2196"/>
      <c r="AT759" s="2196"/>
      <c r="AU759" s="2196"/>
      <c r="AV759" s="2196">
        <v>0</v>
      </c>
      <c r="AW759" s="2196"/>
      <c r="AX759" s="2196"/>
      <c r="AY759" s="2196"/>
      <c r="AZ759" s="2196"/>
      <c r="BA759" s="2196"/>
      <c r="BB759" s="2196"/>
      <c r="BC759" s="2196"/>
      <c r="BD759" s="2196"/>
      <c r="BE759" s="2196"/>
    </row>
    <row r="760" spans="1:57" ht="18" customHeight="1">
      <c r="A760" s="314"/>
      <c r="B760" s="314"/>
      <c r="C760" s="314"/>
      <c r="D760" s="314"/>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c r="AA760" s="314"/>
      <c r="AB760" s="314"/>
      <c r="AC760" s="314"/>
      <c r="AD760" s="314"/>
      <c r="AE760" s="314"/>
      <c r="AF760" s="314"/>
      <c r="AG760" s="314"/>
      <c r="AH760" s="314"/>
      <c r="AI760" s="314"/>
      <c r="AJ760" s="314"/>
      <c r="AK760" s="314"/>
      <c r="AL760" s="314"/>
      <c r="AM760" s="314"/>
      <c r="AN760" s="314"/>
      <c r="AO760" s="314"/>
      <c r="AP760" s="314"/>
      <c r="AQ760" s="314"/>
      <c r="AR760" s="314"/>
      <c r="AS760" s="314"/>
      <c r="AT760" s="314"/>
      <c r="AU760" s="314"/>
      <c r="AV760" s="314"/>
      <c r="AW760" s="314"/>
      <c r="AX760" s="314"/>
      <c r="AY760" s="314"/>
      <c r="AZ760" s="314"/>
      <c r="BA760" s="314"/>
      <c r="BB760" s="314"/>
      <c r="BC760" s="314"/>
      <c r="BD760" s="314"/>
      <c r="BE760" s="314"/>
    </row>
    <row r="761" spans="1:57" ht="18" customHeight="1">
      <c r="A761" s="2201" t="s">
        <v>1462</v>
      </c>
      <c r="B761" s="2201"/>
      <c r="C761" s="2201"/>
      <c r="D761" s="2201"/>
      <c r="E761" s="2201"/>
      <c r="F761" s="2201"/>
      <c r="G761" s="2201"/>
      <c r="H761" s="2201"/>
      <c r="I761" s="2201"/>
      <c r="J761" s="2201"/>
      <c r="K761" s="2201"/>
      <c r="L761" s="2201"/>
      <c r="M761" s="2201"/>
      <c r="N761" s="2201"/>
      <c r="O761" s="2201"/>
      <c r="P761" s="2201"/>
      <c r="Q761" s="2201"/>
      <c r="R761" s="2201"/>
      <c r="S761" s="2201"/>
      <c r="T761" s="2201"/>
      <c r="U761" s="2201"/>
      <c r="V761" s="2201"/>
      <c r="W761" s="2201"/>
      <c r="X761" s="2201"/>
      <c r="Y761" s="2201"/>
      <c r="Z761" s="2201"/>
      <c r="AA761" s="2201"/>
      <c r="AB761" s="2201"/>
      <c r="AC761" s="2201"/>
      <c r="AD761" s="2201"/>
      <c r="AE761" s="2201"/>
      <c r="AF761" s="2201"/>
      <c r="AG761" s="2201"/>
      <c r="AH761" s="2201"/>
      <c r="AI761" s="2201"/>
      <c r="AJ761" s="2201"/>
      <c r="AK761" s="2201"/>
      <c r="AL761" s="2201"/>
      <c r="AM761" s="2201"/>
      <c r="AN761" s="2201"/>
      <c r="AO761" s="2201"/>
      <c r="AP761" s="2201"/>
      <c r="AQ761" s="2201"/>
      <c r="AR761" s="2201"/>
      <c r="AS761" s="2201"/>
      <c r="AT761" s="2201"/>
      <c r="AU761" s="2201"/>
      <c r="AV761" s="2201"/>
      <c r="AW761" s="2201"/>
      <c r="AX761" s="2201"/>
      <c r="AY761" s="2201"/>
      <c r="AZ761" s="2201"/>
      <c r="BA761" s="2201"/>
      <c r="BB761" s="2201"/>
      <c r="BC761" s="2201"/>
      <c r="BD761" s="2201"/>
      <c r="BE761" s="2201"/>
    </row>
    <row r="762" spans="1:57" ht="18" customHeight="1">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c r="AA762" s="313"/>
      <c r="AB762" s="313"/>
      <c r="AC762" s="313"/>
      <c r="AD762" s="313"/>
      <c r="AE762" s="313"/>
      <c r="AF762" s="313"/>
      <c r="AG762" s="313"/>
      <c r="AH762" s="313"/>
      <c r="AI762" s="313"/>
      <c r="AJ762" s="313"/>
      <c r="AK762" s="313"/>
      <c r="AL762" s="313"/>
      <c r="AM762" s="313"/>
      <c r="AN762" s="313"/>
      <c r="AO762" s="313"/>
      <c r="AP762" s="313"/>
      <c r="AQ762" s="313"/>
      <c r="AR762" s="313"/>
      <c r="AS762" s="313"/>
      <c r="AT762" s="313"/>
      <c r="AU762" s="313"/>
      <c r="AV762" s="313"/>
      <c r="AW762" s="313"/>
      <c r="AX762" s="313"/>
      <c r="AY762" s="313"/>
      <c r="AZ762" s="313"/>
      <c r="BA762" s="313"/>
      <c r="BB762" s="313"/>
      <c r="BC762" s="313"/>
      <c r="BD762" s="313"/>
      <c r="BE762" s="313"/>
    </row>
    <row r="763" spans="1:57" ht="18" customHeight="1">
      <c r="A763" s="2197" t="s">
        <v>384</v>
      </c>
      <c r="B763" s="2197"/>
      <c r="C763" s="2197"/>
      <c r="D763" s="2197"/>
      <c r="E763" s="2197"/>
      <c r="F763" s="2197"/>
      <c r="G763" s="2197"/>
      <c r="H763" s="2197"/>
      <c r="I763" s="2197"/>
      <c r="J763" s="2197"/>
      <c r="K763" s="2197"/>
      <c r="L763" s="2197"/>
      <c r="M763" s="2197"/>
      <c r="N763" s="2197"/>
      <c r="O763" s="2197"/>
      <c r="P763" s="2197"/>
      <c r="Q763" s="2197"/>
      <c r="R763" s="2197"/>
      <c r="S763" s="2197"/>
      <c r="T763" s="2197"/>
      <c r="U763" s="2197"/>
      <c r="V763" s="2197"/>
      <c r="W763" s="2197"/>
      <c r="X763" s="2197"/>
      <c r="Y763" s="2197"/>
      <c r="Z763" s="2197"/>
      <c r="AA763" s="2197"/>
      <c r="AB763" s="2197"/>
      <c r="AC763" s="2197"/>
      <c r="AD763" s="2197"/>
      <c r="AE763" s="2197"/>
      <c r="AF763" s="2197"/>
      <c r="AG763" s="2197" t="s">
        <v>647</v>
      </c>
      <c r="AH763" s="2197"/>
      <c r="AI763" s="2197"/>
      <c r="AJ763" s="2197"/>
      <c r="AK763" s="2197"/>
      <c r="AL763" s="2197"/>
      <c r="AM763" s="2197"/>
      <c r="AN763" s="2197"/>
      <c r="AO763" s="2197"/>
      <c r="AP763" s="2197"/>
      <c r="AQ763" s="2197"/>
      <c r="AR763" s="2197"/>
      <c r="AS763" s="2197"/>
      <c r="AT763" s="2197"/>
      <c r="AU763" s="2197"/>
      <c r="AV763" s="2197" t="s">
        <v>648</v>
      </c>
      <c r="AW763" s="2197"/>
      <c r="AX763" s="2197"/>
      <c r="AY763" s="2197"/>
      <c r="AZ763" s="2197"/>
      <c r="BA763" s="2197"/>
      <c r="BB763" s="2197"/>
      <c r="BC763" s="2197"/>
      <c r="BD763" s="2197"/>
      <c r="BE763" s="2197"/>
    </row>
    <row r="764" spans="1:57" ht="18" customHeight="1">
      <c r="A764" s="2193" t="s">
        <v>1463</v>
      </c>
      <c r="B764" s="2193"/>
      <c r="C764" s="2193"/>
      <c r="D764" s="2193"/>
      <c r="E764" s="2193"/>
      <c r="F764" s="2193"/>
      <c r="G764" s="2193"/>
      <c r="H764" s="2193"/>
      <c r="I764" s="2193"/>
      <c r="J764" s="2193"/>
      <c r="K764" s="2193"/>
      <c r="L764" s="2193"/>
      <c r="M764" s="2193"/>
      <c r="N764" s="2193"/>
      <c r="O764" s="2193"/>
      <c r="P764" s="2193"/>
      <c r="Q764" s="2193"/>
      <c r="R764" s="2193"/>
      <c r="S764" s="2193"/>
      <c r="T764" s="2193"/>
      <c r="U764" s="2193"/>
      <c r="V764" s="2193"/>
      <c r="W764" s="2193"/>
      <c r="X764" s="2193"/>
      <c r="Y764" s="2193"/>
      <c r="Z764" s="2193"/>
      <c r="AA764" s="2193"/>
      <c r="AB764" s="2193"/>
      <c r="AC764" s="2193"/>
      <c r="AD764" s="2193"/>
      <c r="AE764" s="2193"/>
      <c r="AF764" s="2193"/>
      <c r="AG764" s="2194">
        <v>0</v>
      </c>
      <c r="AH764" s="2194"/>
      <c r="AI764" s="2194"/>
      <c r="AJ764" s="2194"/>
      <c r="AK764" s="2194"/>
      <c r="AL764" s="2194"/>
      <c r="AM764" s="2194"/>
      <c r="AN764" s="2194"/>
      <c r="AO764" s="2194"/>
      <c r="AP764" s="2194"/>
      <c r="AQ764" s="2194"/>
      <c r="AR764" s="2194"/>
      <c r="AS764" s="2194"/>
      <c r="AT764" s="2194"/>
      <c r="AU764" s="2194"/>
      <c r="AV764" s="2194">
        <v>0</v>
      </c>
      <c r="AW764" s="2194"/>
      <c r="AX764" s="2194"/>
      <c r="AY764" s="2194"/>
      <c r="AZ764" s="2194"/>
      <c r="BA764" s="2194"/>
      <c r="BB764" s="2194"/>
      <c r="BC764" s="2194"/>
      <c r="BD764" s="2194"/>
      <c r="BE764" s="2194"/>
    </row>
    <row r="765" spans="1:57" ht="18" customHeight="1">
      <c r="A765" s="2193" t="s">
        <v>1464</v>
      </c>
      <c r="B765" s="2193"/>
      <c r="C765" s="2193"/>
      <c r="D765" s="2193"/>
      <c r="E765" s="2193"/>
      <c r="F765" s="2193"/>
      <c r="G765" s="2193"/>
      <c r="H765" s="2193"/>
      <c r="I765" s="2193"/>
      <c r="J765" s="2193"/>
      <c r="K765" s="2193"/>
      <c r="L765" s="2193"/>
      <c r="M765" s="2193"/>
      <c r="N765" s="2193"/>
      <c r="O765" s="2193"/>
      <c r="P765" s="2193"/>
      <c r="Q765" s="2193"/>
      <c r="R765" s="2193"/>
      <c r="S765" s="2193"/>
      <c r="T765" s="2193"/>
      <c r="U765" s="2193"/>
      <c r="V765" s="2193"/>
      <c r="W765" s="2193"/>
      <c r="X765" s="2193"/>
      <c r="Y765" s="2193"/>
      <c r="Z765" s="2193"/>
      <c r="AA765" s="2193"/>
      <c r="AB765" s="2193"/>
      <c r="AC765" s="2193"/>
      <c r="AD765" s="2193"/>
      <c r="AE765" s="2193"/>
      <c r="AF765" s="2193"/>
      <c r="AG765" s="2194">
        <v>0</v>
      </c>
      <c r="AH765" s="2194"/>
      <c r="AI765" s="2194"/>
      <c r="AJ765" s="2194"/>
      <c r="AK765" s="2194"/>
      <c r="AL765" s="2194"/>
      <c r="AM765" s="2194"/>
      <c r="AN765" s="2194"/>
      <c r="AO765" s="2194"/>
      <c r="AP765" s="2194"/>
      <c r="AQ765" s="2194"/>
      <c r="AR765" s="2194"/>
      <c r="AS765" s="2194"/>
      <c r="AT765" s="2194"/>
      <c r="AU765" s="2194"/>
      <c r="AV765" s="2194">
        <v>0</v>
      </c>
      <c r="AW765" s="2194"/>
      <c r="AX765" s="2194"/>
      <c r="AY765" s="2194"/>
      <c r="AZ765" s="2194"/>
      <c r="BA765" s="2194"/>
      <c r="BB765" s="2194"/>
      <c r="BC765" s="2194"/>
      <c r="BD765" s="2194"/>
      <c r="BE765" s="2194"/>
    </row>
    <row r="766" spans="1:57" ht="18" customHeight="1">
      <c r="A766" s="2193" t="s">
        <v>1465</v>
      </c>
      <c r="B766" s="2193"/>
      <c r="C766" s="2193"/>
      <c r="D766" s="2193"/>
      <c r="E766" s="2193"/>
      <c r="F766" s="2193"/>
      <c r="G766" s="2193"/>
      <c r="H766" s="2193"/>
      <c r="I766" s="2193"/>
      <c r="J766" s="2193"/>
      <c r="K766" s="2193"/>
      <c r="L766" s="2193"/>
      <c r="M766" s="2193"/>
      <c r="N766" s="2193"/>
      <c r="O766" s="2193"/>
      <c r="P766" s="2193"/>
      <c r="Q766" s="2193"/>
      <c r="R766" s="2193"/>
      <c r="S766" s="2193"/>
      <c r="T766" s="2193"/>
      <c r="U766" s="2193"/>
      <c r="V766" s="2193"/>
      <c r="W766" s="2193"/>
      <c r="X766" s="2193"/>
      <c r="Y766" s="2193"/>
      <c r="Z766" s="2193"/>
      <c r="AA766" s="2193"/>
      <c r="AB766" s="2193"/>
      <c r="AC766" s="2193"/>
      <c r="AD766" s="2193"/>
      <c r="AE766" s="2193"/>
      <c r="AF766" s="2193"/>
      <c r="AG766" s="2194">
        <v>0</v>
      </c>
      <c r="AH766" s="2194"/>
      <c r="AI766" s="2194"/>
      <c r="AJ766" s="2194"/>
      <c r="AK766" s="2194"/>
      <c r="AL766" s="2194"/>
      <c r="AM766" s="2194"/>
      <c r="AN766" s="2194"/>
      <c r="AO766" s="2194"/>
      <c r="AP766" s="2194"/>
      <c r="AQ766" s="2194"/>
      <c r="AR766" s="2194"/>
      <c r="AS766" s="2194"/>
      <c r="AT766" s="2194"/>
      <c r="AU766" s="2194"/>
      <c r="AV766" s="2194">
        <v>0</v>
      </c>
      <c r="AW766" s="2194"/>
      <c r="AX766" s="2194"/>
      <c r="AY766" s="2194"/>
      <c r="AZ766" s="2194"/>
      <c r="BA766" s="2194"/>
      <c r="BB766" s="2194"/>
      <c r="BC766" s="2194"/>
      <c r="BD766" s="2194"/>
      <c r="BE766" s="2194"/>
    </row>
    <row r="767" spans="1:57" ht="18" customHeight="1">
      <c r="A767" s="2193" t="s">
        <v>1466</v>
      </c>
      <c r="B767" s="2193"/>
      <c r="C767" s="2193"/>
      <c r="D767" s="2193"/>
      <c r="E767" s="2193"/>
      <c r="F767" s="2193"/>
      <c r="G767" s="2193"/>
      <c r="H767" s="2193"/>
      <c r="I767" s="2193"/>
      <c r="J767" s="2193"/>
      <c r="K767" s="2193"/>
      <c r="L767" s="2193"/>
      <c r="M767" s="2193"/>
      <c r="N767" s="2193"/>
      <c r="O767" s="2193"/>
      <c r="P767" s="2193"/>
      <c r="Q767" s="2193"/>
      <c r="R767" s="2193"/>
      <c r="S767" s="2193"/>
      <c r="T767" s="2193"/>
      <c r="U767" s="2193"/>
      <c r="V767" s="2193"/>
      <c r="W767" s="2193"/>
      <c r="X767" s="2193"/>
      <c r="Y767" s="2193"/>
      <c r="Z767" s="2193"/>
      <c r="AA767" s="2193"/>
      <c r="AB767" s="2193"/>
      <c r="AC767" s="2193"/>
      <c r="AD767" s="2193"/>
      <c r="AE767" s="2193"/>
      <c r="AF767" s="2193"/>
      <c r="AG767" s="2194">
        <v>0</v>
      </c>
      <c r="AH767" s="2194"/>
      <c r="AI767" s="2194"/>
      <c r="AJ767" s="2194"/>
      <c r="AK767" s="2194"/>
      <c r="AL767" s="2194"/>
      <c r="AM767" s="2194"/>
      <c r="AN767" s="2194"/>
      <c r="AO767" s="2194"/>
      <c r="AP767" s="2194"/>
      <c r="AQ767" s="2194"/>
      <c r="AR767" s="2194"/>
      <c r="AS767" s="2194"/>
      <c r="AT767" s="2194"/>
      <c r="AU767" s="2194"/>
      <c r="AV767" s="2194">
        <v>0</v>
      </c>
      <c r="AW767" s="2194"/>
      <c r="AX767" s="2194"/>
      <c r="AY767" s="2194"/>
      <c r="AZ767" s="2194"/>
      <c r="BA767" s="2194"/>
      <c r="BB767" s="2194"/>
      <c r="BC767" s="2194"/>
      <c r="BD767" s="2194"/>
      <c r="BE767" s="2194"/>
    </row>
    <row r="768" spans="1:57" ht="18" customHeight="1">
      <c r="A768" s="2195" t="s">
        <v>1467</v>
      </c>
      <c r="B768" s="2195"/>
      <c r="C768" s="2195"/>
      <c r="D768" s="2195"/>
      <c r="E768" s="2195"/>
      <c r="F768" s="2195"/>
      <c r="G768" s="2195"/>
      <c r="H768" s="2195"/>
      <c r="I768" s="2195"/>
      <c r="J768" s="2195"/>
      <c r="K768" s="2195"/>
      <c r="L768" s="2195"/>
      <c r="M768" s="2195"/>
      <c r="N768" s="2195"/>
      <c r="O768" s="2195"/>
      <c r="P768" s="2195"/>
      <c r="Q768" s="2195"/>
      <c r="R768" s="2195"/>
      <c r="S768" s="2195"/>
      <c r="T768" s="2195"/>
      <c r="U768" s="2195"/>
      <c r="V768" s="2195"/>
      <c r="W768" s="2195"/>
      <c r="X768" s="2195"/>
      <c r="Y768" s="2195"/>
      <c r="Z768" s="2195"/>
      <c r="AA768" s="2195"/>
      <c r="AB768" s="2195"/>
      <c r="AC768" s="2195"/>
      <c r="AD768" s="2195"/>
      <c r="AE768" s="2195"/>
      <c r="AF768" s="2195"/>
      <c r="AG768" s="2196">
        <v>0</v>
      </c>
      <c r="AH768" s="2196"/>
      <c r="AI768" s="2196"/>
      <c r="AJ768" s="2196"/>
      <c r="AK768" s="2196"/>
      <c r="AL768" s="2196"/>
      <c r="AM768" s="2196"/>
      <c r="AN768" s="2196"/>
      <c r="AO768" s="2196"/>
      <c r="AP768" s="2196"/>
      <c r="AQ768" s="2196"/>
      <c r="AR768" s="2196"/>
      <c r="AS768" s="2196"/>
      <c r="AT768" s="2196"/>
      <c r="AU768" s="2196"/>
      <c r="AV768" s="2196">
        <v>0</v>
      </c>
      <c r="AW768" s="2196"/>
      <c r="AX768" s="2196"/>
      <c r="AY768" s="2196"/>
      <c r="AZ768" s="2196"/>
      <c r="BA768" s="2196"/>
      <c r="BB768" s="2196"/>
      <c r="BC768" s="2196"/>
      <c r="BD768" s="2196"/>
      <c r="BE768" s="2196"/>
    </row>
    <row r="769" spans="1:57" ht="18" customHeight="1">
      <c r="A769" s="2202" t="s">
        <v>124</v>
      </c>
      <c r="B769" s="2202"/>
      <c r="C769" s="2202"/>
      <c r="D769" s="2202"/>
      <c r="E769" s="2202"/>
      <c r="F769" s="2202"/>
      <c r="G769" s="2202"/>
      <c r="H769" s="2202"/>
      <c r="I769" s="2202"/>
      <c r="J769" s="2202"/>
      <c r="K769" s="2202"/>
      <c r="L769" s="2202"/>
      <c r="M769" s="2202"/>
      <c r="N769" s="2202"/>
      <c r="O769" s="2202"/>
      <c r="P769" s="2202"/>
      <c r="Q769" s="2202"/>
      <c r="R769" s="2202"/>
      <c r="S769" s="2202"/>
      <c r="T769" s="2202"/>
      <c r="U769" s="2202"/>
      <c r="V769" s="2202"/>
      <c r="W769" s="2202"/>
      <c r="X769" s="2202"/>
      <c r="Y769" s="2202"/>
      <c r="Z769" s="2202"/>
      <c r="AA769" s="2202"/>
      <c r="AB769" s="2202"/>
      <c r="AC769" s="2202"/>
      <c r="AD769" s="2202"/>
      <c r="AE769" s="2202"/>
      <c r="AF769" s="2202"/>
      <c r="AG769" s="2200">
        <v>0</v>
      </c>
      <c r="AH769" s="2200"/>
      <c r="AI769" s="2200"/>
      <c r="AJ769" s="2200"/>
      <c r="AK769" s="2200"/>
      <c r="AL769" s="2200"/>
      <c r="AM769" s="2200"/>
      <c r="AN769" s="2200"/>
      <c r="AO769" s="2200"/>
      <c r="AP769" s="2200"/>
      <c r="AQ769" s="2200"/>
      <c r="AR769" s="2200"/>
      <c r="AS769" s="2200"/>
      <c r="AT769" s="2200"/>
      <c r="AU769" s="2200"/>
      <c r="AV769" s="2200">
        <v>0</v>
      </c>
      <c r="AW769" s="2200"/>
      <c r="AX769" s="2200"/>
      <c r="AY769" s="2200"/>
      <c r="AZ769" s="2200"/>
      <c r="BA769" s="2200"/>
      <c r="BB769" s="2200"/>
      <c r="BC769" s="2200"/>
      <c r="BD769" s="2200"/>
      <c r="BE769" s="2200"/>
    </row>
    <row r="771" spans="1:57" ht="18" customHeight="1">
      <c r="A771" s="2201" t="s">
        <v>1468</v>
      </c>
      <c r="B771" s="2201"/>
      <c r="C771" s="2201"/>
      <c r="D771" s="2201"/>
      <c r="E771" s="2201"/>
      <c r="F771" s="2201"/>
      <c r="G771" s="2201"/>
      <c r="H771" s="2201"/>
      <c r="I771" s="2201"/>
      <c r="J771" s="2201"/>
      <c r="K771" s="2201"/>
      <c r="L771" s="2201"/>
      <c r="M771" s="2201"/>
      <c r="N771" s="2201"/>
      <c r="O771" s="2201"/>
      <c r="P771" s="2201"/>
      <c r="Q771" s="2201"/>
      <c r="R771" s="2201"/>
      <c r="S771" s="2201"/>
      <c r="T771" s="2201"/>
      <c r="U771" s="2201"/>
      <c r="V771" s="2201"/>
      <c r="W771" s="2201"/>
      <c r="X771" s="2201"/>
      <c r="Y771" s="2201"/>
      <c r="Z771" s="2201"/>
      <c r="AA771" s="2201"/>
      <c r="AB771" s="2201"/>
      <c r="AC771" s="2201"/>
      <c r="AD771" s="2201"/>
      <c r="AE771" s="2201"/>
      <c r="AF771" s="2201"/>
      <c r="AG771" s="2201"/>
      <c r="AH771" s="2201"/>
      <c r="AI771" s="2201"/>
      <c r="AJ771" s="2201"/>
      <c r="AK771" s="2201"/>
      <c r="AL771" s="2201"/>
      <c r="AM771" s="2201"/>
      <c r="AN771" s="2201"/>
      <c r="AO771" s="2201"/>
      <c r="AP771" s="2201"/>
      <c r="AQ771" s="2201"/>
      <c r="AR771" s="2201"/>
      <c r="AS771" s="2201"/>
      <c r="AT771" s="2201"/>
      <c r="AU771" s="2201"/>
      <c r="AV771" s="2201"/>
      <c r="AW771" s="2201"/>
      <c r="AX771" s="2201"/>
      <c r="AY771" s="2201"/>
      <c r="AZ771" s="2201"/>
      <c r="BA771" s="2201"/>
      <c r="BB771" s="2201"/>
      <c r="BC771" s="2201"/>
      <c r="BD771" s="2201"/>
      <c r="BE771" s="2201"/>
    </row>
    <row r="772" spans="1:57" ht="18" customHeight="1">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3"/>
      <c r="AS772" s="313"/>
      <c r="AT772" s="313"/>
      <c r="AU772" s="313"/>
      <c r="AV772" s="313"/>
      <c r="AW772" s="313"/>
      <c r="AX772" s="313"/>
      <c r="AY772" s="313"/>
      <c r="AZ772" s="313"/>
      <c r="BA772" s="313"/>
      <c r="BB772" s="313"/>
      <c r="BC772" s="313"/>
      <c r="BD772" s="313"/>
      <c r="BE772" s="313"/>
    </row>
    <row r="773" spans="1:57" ht="18" customHeight="1">
      <c r="A773" s="2197" t="s">
        <v>384</v>
      </c>
      <c r="B773" s="2197"/>
      <c r="C773" s="2197"/>
      <c r="D773" s="2197"/>
      <c r="E773" s="2197"/>
      <c r="F773" s="2197"/>
      <c r="G773" s="2197"/>
      <c r="H773" s="2197"/>
      <c r="I773" s="2197"/>
      <c r="J773" s="2197"/>
      <c r="K773" s="2197"/>
      <c r="L773" s="2197"/>
      <c r="M773" s="2197"/>
      <c r="N773" s="2197"/>
      <c r="O773" s="2197"/>
      <c r="P773" s="2197"/>
      <c r="Q773" s="2197"/>
      <c r="R773" s="2197"/>
      <c r="S773" s="2197"/>
      <c r="T773" s="2197"/>
      <c r="U773" s="2197"/>
      <c r="V773" s="2197"/>
      <c r="W773" s="2197"/>
      <c r="X773" s="2197"/>
      <c r="Y773" s="2197"/>
      <c r="Z773" s="2197"/>
      <c r="AA773" s="2197"/>
      <c r="AB773" s="2197"/>
      <c r="AC773" s="2197"/>
      <c r="AD773" s="2197"/>
      <c r="AE773" s="2197"/>
      <c r="AF773" s="2197"/>
      <c r="AG773" s="2197" t="s">
        <v>647</v>
      </c>
      <c r="AH773" s="2197"/>
      <c r="AI773" s="2197"/>
      <c r="AJ773" s="2197"/>
      <c r="AK773" s="2197"/>
      <c r="AL773" s="2197"/>
      <c r="AM773" s="2197"/>
      <c r="AN773" s="2197"/>
      <c r="AO773" s="2197"/>
      <c r="AP773" s="2197"/>
      <c r="AQ773" s="2197"/>
      <c r="AR773" s="2197"/>
      <c r="AS773" s="2197"/>
      <c r="AT773" s="2197"/>
      <c r="AU773" s="2197"/>
      <c r="AV773" s="2197" t="s">
        <v>648</v>
      </c>
      <c r="AW773" s="2197"/>
      <c r="AX773" s="2197"/>
      <c r="AY773" s="2197"/>
      <c r="AZ773" s="2197"/>
      <c r="BA773" s="2197"/>
      <c r="BB773" s="2197"/>
      <c r="BC773" s="2197"/>
      <c r="BD773" s="2197"/>
      <c r="BE773" s="2197"/>
    </row>
    <row r="774" spans="1:57" ht="18" customHeight="1">
      <c r="A774" s="2193" t="s">
        <v>1469</v>
      </c>
      <c r="B774" s="2193"/>
      <c r="C774" s="2193"/>
      <c r="D774" s="2193"/>
      <c r="E774" s="2193"/>
      <c r="F774" s="2193"/>
      <c r="G774" s="2193"/>
      <c r="H774" s="2193"/>
      <c r="I774" s="2193"/>
      <c r="J774" s="2193"/>
      <c r="K774" s="2193"/>
      <c r="L774" s="2193"/>
      <c r="M774" s="2193"/>
      <c r="N774" s="2193"/>
      <c r="O774" s="2193"/>
      <c r="P774" s="2193"/>
      <c r="Q774" s="2193"/>
      <c r="R774" s="2193"/>
      <c r="S774" s="2193"/>
      <c r="T774" s="2193"/>
      <c r="U774" s="2193"/>
      <c r="V774" s="2193"/>
      <c r="W774" s="2193"/>
      <c r="X774" s="2193"/>
      <c r="Y774" s="2193"/>
      <c r="Z774" s="2193"/>
      <c r="AA774" s="2193"/>
      <c r="AB774" s="2193"/>
      <c r="AC774" s="2193"/>
      <c r="AD774" s="2193"/>
      <c r="AE774" s="2193"/>
      <c r="AF774" s="2193"/>
      <c r="AG774" s="2194">
        <v>0</v>
      </c>
      <c r="AH774" s="2194"/>
      <c r="AI774" s="2194"/>
      <c r="AJ774" s="2194"/>
      <c r="AK774" s="2194"/>
      <c r="AL774" s="2194"/>
      <c r="AM774" s="2194"/>
      <c r="AN774" s="2194"/>
      <c r="AO774" s="2194"/>
      <c r="AP774" s="2194"/>
      <c r="AQ774" s="2194"/>
      <c r="AR774" s="2194"/>
      <c r="AS774" s="2194"/>
      <c r="AT774" s="2194"/>
      <c r="AU774" s="2194"/>
      <c r="AV774" s="2194">
        <v>0</v>
      </c>
      <c r="AW774" s="2194"/>
      <c r="AX774" s="2194"/>
      <c r="AY774" s="2194"/>
      <c r="AZ774" s="2194"/>
      <c r="BA774" s="2194"/>
      <c r="BB774" s="2194"/>
      <c r="BC774" s="2194"/>
      <c r="BD774" s="2194"/>
      <c r="BE774" s="2194"/>
    </row>
    <row r="775" spans="1:57" ht="18" customHeight="1">
      <c r="A775" s="2193" t="s">
        <v>1470</v>
      </c>
      <c r="B775" s="2193"/>
      <c r="C775" s="2193"/>
      <c r="D775" s="2193"/>
      <c r="E775" s="2193"/>
      <c r="F775" s="2193"/>
      <c r="G775" s="2193"/>
      <c r="H775" s="2193"/>
      <c r="I775" s="2193"/>
      <c r="J775" s="2193"/>
      <c r="K775" s="2193"/>
      <c r="L775" s="2193"/>
      <c r="M775" s="2193"/>
      <c r="N775" s="2193"/>
      <c r="O775" s="2193"/>
      <c r="P775" s="2193"/>
      <c r="Q775" s="2193"/>
      <c r="R775" s="2193"/>
      <c r="S775" s="2193"/>
      <c r="T775" s="2193"/>
      <c r="U775" s="2193"/>
      <c r="V775" s="2193"/>
      <c r="W775" s="2193"/>
      <c r="X775" s="2193"/>
      <c r="Y775" s="2193"/>
      <c r="Z775" s="2193"/>
      <c r="AA775" s="2193"/>
      <c r="AB775" s="2193"/>
      <c r="AC775" s="2193"/>
      <c r="AD775" s="2193"/>
      <c r="AE775" s="2193"/>
      <c r="AF775" s="2193"/>
      <c r="AG775" s="2194">
        <v>0</v>
      </c>
      <c r="AH775" s="2194"/>
      <c r="AI775" s="2194"/>
      <c r="AJ775" s="2194"/>
      <c r="AK775" s="2194"/>
      <c r="AL775" s="2194"/>
      <c r="AM775" s="2194"/>
      <c r="AN775" s="2194"/>
      <c r="AO775" s="2194"/>
      <c r="AP775" s="2194"/>
      <c r="AQ775" s="2194"/>
      <c r="AR775" s="2194"/>
      <c r="AS775" s="2194"/>
      <c r="AT775" s="2194"/>
      <c r="AU775" s="2194"/>
      <c r="AV775" s="2194">
        <v>0</v>
      </c>
      <c r="AW775" s="2194"/>
      <c r="AX775" s="2194"/>
      <c r="AY775" s="2194"/>
      <c r="AZ775" s="2194"/>
      <c r="BA775" s="2194"/>
      <c r="BB775" s="2194"/>
      <c r="BC775" s="2194"/>
      <c r="BD775" s="2194"/>
      <c r="BE775" s="2194"/>
    </row>
    <row r="776" spans="1:57" ht="18" customHeight="1">
      <c r="A776" s="2195" t="s">
        <v>1471</v>
      </c>
      <c r="B776" s="2195"/>
      <c r="C776" s="2195"/>
      <c r="D776" s="2195"/>
      <c r="E776" s="2195"/>
      <c r="F776" s="2195"/>
      <c r="G776" s="2195"/>
      <c r="H776" s="2195"/>
      <c r="I776" s="2195"/>
      <c r="J776" s="2195"/>
      <c r="K776" s="2195"/>
      <c r="L776" s="2195"/>
      <c r="M776" s="2195"/>
      <c r="N776" s="2195"/>
      <c r="O776" s="2195"/>
      <c r="P776" s="2195"/>
      <c r="Q776" s="2195"/>
      <c r="R776" s="2195"/>
      <c r="S776" s="2195"/>
      <c r="T776" s="2195"/>
      <c r="U776" s="2195"/>
      <c r="V776" s="2195"/>
      <c r="W776" s="2195"/>
      <c r="X776" s="2195"/>
      <c r="Y776" s="2195"/>
      <c r="Z776" s="2195"/>
      <c r="AA776" s="2195"/>
      <c r="AB776" s="2195"/>
      <c r="AC776" s="2195"/>
      <c r="AD776" s="2195"/>
      <c r="AE776" s="2195"/>
      <c r="AF776" s="2195"/>
      <c r="AG776" s="2196">
        <v>0</v>
      </c>
      <c r="AH776" s="2196"/>
      <c r="AI776" s="2196"/>
      <c r="AJ776" s="2196"/>
      <c r="AK776" s="2196"/>
      <c r="AL776" s="2196"/>
      <c r="AM776" s="2196"/>
      <c r="AN776" s="2196"/>
      <c r="AO776" s="2196"/>
      <c r="AP776" s="2196"/>
      <c r="AQ776" s="2196"/>
      <c r="AR776" s="2196"/>
      <c r="AS776" s="2196"/>
      <c r="AT776" s="2196"/>
      <c r="AU776" s="2196"/>
      <c r="AV776" s="2196">
        <v>0</v>
      </c>
      <c r="AW776" s="2196"/>
      <c r="AX776" s="2196"/>
      <c r="AY776" s="2196"/>
      <c r="AZ776" s="2196"/>
      <c r="BA776" s="2196"/>
      <c r="BB776" s="2196"/>
      <c r="BC776" s="2196"/>
      <c r="BD776" s="2196"/>
      <c r="BE776" s="2196"/>
    </row>
    <row r="777" spans="1:57" ht="18" customHeight="1">
      <c r="A777" s="314"/>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314"/>
      <c r="AE777" s="314"/>
      <c r="AF777" s="314"/>
      <c r="AG777" s="314"/>
      <c r="AH777" s="314"/>
      <c r="AI777" s="314"/>
      <c r="AJ777" s="314"/>
      <c r="AK777" s="314"/>
      <c r="AL777" s="314"/>
      <c r="AM777" s="314"/>
      <c r="AN777" s="314"/>
      <c r="AO777" s="314"/>
      <c r="AP777" s="314"/>
      <c r="AQ777" s="314"/>
      <c r="AR777" s="314"/>
      <c r="AS777" s="314"/>
      <c r="AT777" s="314"/>
      <c r="AU777" s="314"/>
      <c r="AV777" s="314"/>
      <c r="AW777" s="314"/>
      <c r="AX777" s="314"/>
      <c r="AY777" s="314"/>
      <c r="AZ777" s="314"/>
      <c r="BA777" s="314"/>
      <c r="BB777" s="314"/>
      <c r="BC777" s="314"/>
      <c r="BD777" s="314"/>
      <c r="BE777" s="314"/>
    </row>
    <row r="778" spans="1:57" ht="18" customHeight="1">
      <c r="A778" s="2201" t="s">
        <v>1472</v>
      </c>
      <c r="B778" s="2201"/>
      <c r="C778" s="2201"/>
      <c r="D778" s="2201"/>
      <c r="E778" s="2201"/>
      <c r="F778" s="2201"/>
      <c r="G778" s="2201"/>
      <c r="H778" s="2201"/>
      <c r="I778" s="2201"/>
      <c r="J778" s="2201"/>
      <c r="K778" s="2201"/>
      <c r="L778" s="2201"/>
      <c r="M778" s="2201"/>
      <c r="N778" s="2201"/>
      <c r="O778" s="2201"/>
      <c r="P778" s="2201"/>
      <c r="Q778" s="2201"/>
      <c r="R778" s="2201"/>
      <c r="S778" s="2201"/>
      <c r="T778" s="2201"/>
      <c r="U778" s="2201"/>
      <c r="V778" s="2201"/>
      <c r="W778" s="2201"/>
      <c r="X778" s="2201"/>
      <c r="Y778" s="2201"/>
      <c r="Z778" s="2201"/>
      <c r="AA778" s="2201"/>
      <c r="AB778" s="2201"/>
      <c r="AC778" s="2201"/>
      <c r="AD778" s="2201"/>
      <c r="AE778" s="2201"/>
      <c r="AF778" s="2201"/>
      <c r="AG778" s="2201"/>
      <c r="AH778" s="2201"/>
      <c r="AI778" s="2201"/>
      <c r="AJ778" s="2201"/>
      <c r="AK778" s="2201"/>
      <c r="AL778" s="2201"/>
      <c r="AM778" s="2201"/>
      <c r="AN778" s="2201"/>
      <c r="AO778" s="2201"/>
      <c r="AP778" s="2201"/>
      <c r="AQ778" s="2201"/>
      <c r="AR778" s="2201"/>
      <c r="AS778" s="2201"/>
      <c r="AT778" s="2201"/>
      <c r="AU778" s="2201"/>
      <c r="AV778" s="2201"/>
      <c r="AW778" s="2201"/>
      <c r="AX778" s="2201"/>
      <c r="AY778" s="2201"/>
      <c r="AZ778" s="2201"/>
      <c r="BA778" s="2201"/>
      <c r="BB778" s="2201"/>
      <c r="BC778" s="2201"/>
      <c r="BD778" s="2201"/>
      <c r="BE778" s="2201"/>
    </row>
    <row r="779" spans="1:57" ht="18" customHeight="1">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13"/>
      <c r="W779" s="313"/>
      <c r="X779" s="313"/>
      <c r="Y779" s="313"/>
      <c r="Z779" s="313"/>
      <c r="AA779" s="313"/>
      <c r="AB779" s="313"/>
      <c r="AC779" s="313"/>
      <c r="AD779" s="313"/>
      <c r="AE779" s="313"/>
      <c r="AF779" s="313"/>
      <c r="AG779" s="313"/>
      <c r="AH779" s="313"/>
      <c r="AI779" s="313"/>
      <c r="AJ779" s="313"/>
      <c r="AK779" s="313"/>
      <c r="AL779" s="313"/>
      <c r="AM779" s="313"/>
      <c r="AN779" s="313"/>
      <c r="AO779" s="313"/>
      <c r="AP779" s="313"/>
      <c r="AQ779" s="313"/>
      <c r="AR779" s="313"/>
      <c r="AS779" s="313"/>
      <c r="AT779" s="313"/>
      <c r="AU779" s="313"/>
      <c r="AV779" s="313"/>
      <c r="AW779" s="313"/>
      <c r="AX779" s="313"/>
      <c r="AY779" s="313"/>
      <c r="AZ779" s="313"/>
      <c r="BA779" s="313"/>
      <c r="BB779" s="313"/>
      <c r="BC779" s="313"/>
      <c r="BD779" s="313"/>
      <c r="BE779" s="313"/>
    </row>
    <row r="780" spans="1:57" ht="18" customHeight="1">
      <c r="A780" s="2197" t="s">
        <v>384</v>
      </c>
      <c r="B780" s="2197"/>
      <c r="C780" s="2197"/>
      <c r="D780" s="2197"/>
      <c r="E780" s="2197"/>
      <c r="F780" s="2197"/>
      <c r="G780" s="2197"/>
      <c r="H780" s="2197"/>
      <c r="I780" s="2197"/>
      <c r="J780" s="2197"/>
      <c r="K780" s="2197"/>
      <c r="L780" s="2197"/>
      <c r="M780" s="2197"/>
      <c r="N780" s="2197"/>
      <c r="O780" s="2197"/>
      <c r="P780" s="2197"/>
      <c r="Q780" s="2197"/>
      <c r="R780" s="2197"/>
      <c r="S780" s="2197"/>
      <c r="T780" s="2197"/>
      <c r="U780" s="2197"/>
      <c r="V780" s="2197"/>
      <c r="W780" s="2197"/>
      <c r="X780" s="2197"/>
      <c r="Y780" s="2197"/>
      <c r="Z780" s="2197"/>
      <c r="AA780" s="2197"/>
      <c r="AB780" s="2197"/>
      <c r="AC780" s="2197"/>
      <c r="AD780" s="2197"/>
      <c r="AE780" s="2197"/>
      <c r="AF780" s="2197"/>
      <c r="AG780" s="2197" t="s">
        <v>647</v>
      </c>
      <c r="AH780" s="2197"/>
      <c r="AI780" s="2197"/>
      <c r="AJ780" s="2197"/>
      <c r="AK780" s="2197"/>
      <c r="AL780" s="2197"/>
      <c r="AM780" s="2197"/>
      <c r="AN780" s="2197"/>
      <c r="AO780" s="2197"/>
      <c r="AP780" s="2197"/>
      <c r="AQ780" s="2197"/>
      <c r="AR780" s="2197"/>
      <c r="AS780" s="2197"/>
      <c r="AT780" s="2197"/>
      <c r="AU780" s="2197"/>
      <c r="AV780" s="2197" t="s">
        <v>648</v>
      </c>
      <c r="AW780" s="2197"/>
      <c r="AX780" s="2197"/>
      <c r="AY780" s="2197"/>
      <c r="AZ780" s="2197"/>
      <c r="BA780" s="2197"/>
      <c r="BB780" s="2197"/>
      <c r="BC780" s="2197"/>
      <c r="BD780" s="2197"/>
      <c r="BE780" s="2197"/>
    </row>
    <row r="781" spans="1:57" ht="18" customHeight="1">
      <c r="A781" s="2193" t="s">
        <v>1473</v>
      </c>
      <c r="B781" s="2193"/>
      <c r="C781" s="2193"/>
      <c r="D781" s="2193"/>
      <c r="E781" s="2193"/>
      <c r="F781" s="2193"/>
      <c r="G781" s="2193"/>
      <c r="H781" s="2193"/>
      <c r="I781" s="2193"/>
      <c r="J781" s="2193"/>
      <c r="K781" s="2193"/>
      <c r="L781" s="2193"/>
      <c r="M781" s="2193"/>
      <c r="N781" s="2193"/>
      <c r="O781" s="2193"/>
      <c r="P781" s="2193"/>
      <c r="Q781" s="2193"/>
      <c r="R781" s="2193"/>
      <c r="S781" s="2193"/>
      <c r="T781" s="2193"/>
      <c r="U781" s="2193"/>
      <c r="V781" s="2193"/>
      <c r="W781" s="2193"/>
      <c r="X781" s="2193"/>
      <c r="Y781" s="2193"/>
      <c r="Z781" s="2193"/>
      <c r="AA781" s="2193"/>
      <c r="AB781" s="2193"/>
      <c r="AC781" s="2193"/>
      <c r="AD781" s="2193"/>
      <c r="AE781" s="2193"/>
      <c r="AF781" s="2193"/>
      <c r="AG781" s="2194">
        <v>0</v>
      </c>
      <c r="AH781" s="2194"/>
      <c r="AI781" s="2194"/>
      <c r="AJ781" s="2194"/>
      <c r="AK781" s="2194"/>
      <c r="AL781" s="2194"/>
      <c r="AM781" s="2194"/>
      <c r="AN781" s="2194"/>
      <c r="AO781" s="2194"/>
      <c r="AP781" s="2194"/>
      <c r="AQ781" s="2194"/>
      <c r="AR781" s="2194"/>
      <c r="AS781" s="2194"/>
      <c r="AT781" s="2194"/>
      <c r="AU781" s="2194"/>
      <c r="AV781" s="2194">
        <v>0</v>
      </c>
      <c r="AW781" s="2194"/>
      <c r="AX781" s="2194"/>
      <c r="AY781" s="2194"/>
      <c r="AZ781" s="2194"/>
      <c r="BA781" s="2194"/>
      <c r="BB781" s="2194"/>
      <c r="BC781" s="2194"/>
      <c r="BD781" s="2194"/>
      <c r="BE781" s="2194"/>
    </row>
    <row r="782" spans="1:57" ht="18" customHeight="1">
      <c r="A782" s="2193" t="s">
        <v>1474</v>
      </c>
      <c r="B782" s="2193"/>
      <c r="C782" s="2193"/>
      <c r="D782" s="2193"/>
      <c r="E782" s="2193"/>
      <c r="F782" s="2193"/>
      <c r="G782" s="2193"/>
      <c r="H782" s="2193"/>
      <c r="I782" s="2193"/>
      <c r="J782" s="2193"/>
      <c r="K782" s="2193"/>
      <c r="L782" s="2193"/>
      <c r="M782" s="2193"/>
      <c r="N782" s="2193"/>
      <c r="O782" s="2193"/>
      <c r="P782" s="2193"/>
      <c r="Q782" s="2193"/>
      <c r="R782" s="2193"/>
      <c r="S782" s="2193"/>
      <c r="T782" s="2193"/>
      <c r="U782" s="2193"/>
      <c r="V782" s="2193"/>
      <c r="W782" s="2193"/>
      <c r="X782" s="2193"/>
      <c r="Y782" s="2193"/>
      <c r="Z782" s="2193"/>
      <c r="AA782" s="2193"/>
      <c r="AB782" s="2193"/>
      <c r="AC782" s="2193"/>
      <c r="AD782" s="2193"/>
      <c r="AE782" s="2193"/>
      <c r="AF782" s="2193"/>
      <c r="AG782" s="2194">
        <v>0</v>
      </c>
      <c r="AH782" s="2194"/>
      <c r="AI782" s="2194"/>
      <c r="AJ782" s="2194"/>
      <c r="AK782" s="2194"/>
      <c r="AL782" s="2194"/>
      <c r="AM782" s="2194"/>
      <c r="AN782" s="2194"/>
      <c r="AO782" s="2194"/>
      <c r="AP782" s="2194"/>
      <c r="AQ782" s="2194"/>
      <c r="AR782" s="2194"/>
      <c r="AS782" s="2194"/>
      <c r="AT782" s="2194"/>
      <c r="AU782" s="2194"/>
      <c r="AV782" s="2194">
        <v>0</v>
      </c>
      <c r="AW782" s="2194"/>
      <c r="AX782" s="2194"/>
      <c r="AY782" s="2194"/>
      <c r="AZ782" s="2194"/>
      <c r="BA782" s="2194"/>
      <c r="BB782" s="2194"/>
      <c r="BC782" s="2194"/>
      <c r="BD782" s="2194"/>
      <c r="BE782" s="2194"/>
    </row>
    <row r="783" spans="1:57" ht="18" customHeight="1">
      <c r="A783" s="2193" t="s">
        <v>1475</v>
      </c>
      <c r="B783" s="2193"/>
      <c r="C783" s="2193"/>
      <c r="D783" s="2193"/>
      <c r="E783" s="2193"/>
      <c r="F783" s="2193"/>
      <c r="G783" s="2193"/>
      <c r="H783" s="2193"/>
      <c r="I783" s="2193"/>
      <c r="J783" s="2193"/>
      <c r="K783" s="2193"/>
      <c r="L783" s="2193"/>
      <c r="M783" s="2193"/>
      <c r="N783" s="2193"/>
      <c r="O783" s="2193"/>
      <c r="P783" s="2193"/>
      <c r="Q783" s="2193"/>
      <c r="R783" s="2193"/>
      <c r="S783" s="2193"/>
      <c r="T783" s="2193"/>
      <c r="U783" s="2193"/>
      <c r="V783" s="2193"/>
      <c r="W783" s="2193"/>
      <c r="X783" s="2193"/>
      <c r="Y783" s="2193"/>
      <c r="Z783" s="2193"/>
      <c r="AA783" s="2193"/>
      <c r="AB783" s="2193"/>
      <c r="AC783" s="2193"/>
      <c r="AD783" s="2193"/>
      <c r="AE783" s="2193"/>
      <c r="AF783" s="2193"/>
      <c r="AG783" s="2194">
        <v>0</v>
      </c>
      <c r="AH783" s="2194"/>
      <c r="AI783" s="2194"/>
      <c r="AJ783" s="2194"/>
      <c r="AK783" s="2194"/>
      <c r="AL783" s="2194"/>
      <c r="AM783" s="2194"/>
      <c r="AN783" s="2194"/>
      <c r="AO783" s="2194"/>
      <c r="AP783" s="2194"/>
      <c r="AQ783" s="2194"/>
      <c r="AR783" s="2194"/>
      <c r="AS783" s="2194"/>
      <c r="AT783" s="2194"/>
      <c r="AU783" s="2194"/>
      <c r="AV783" s="2194">
        <v>0</v>
      </c>
      <c r="AW783" s="2194"/>
      <c r="AX783" s="2194"/>
      <c r="AY783" s="2194"/>
      <c r="AZ783" s="2194"/>
      <c r="BA783" s="2194"/>
      <c r="BB783" s="2194"/>
      <c r="BC783" s="2194"/>
      <c r="BD783" s="2194"/>
      <c r="BE783" s="2194"/>
    </row>
    <row r="784" spans="1:57" ht="18" customHeight="1">
      <c r="A784" s="2193" t="s">
        <v>1476</v>
      </c>
      <c r="B784" s="2193"/>
      <c r="C784" s="2193"/>
      <c r="D784" s="2193"/>
      <c r="E784" s="2193"/>
      <c r="F784" s="2193"/>
      <c r="G784" s="2193"/>
      <c r="H784" s="2193"/>
      <c r="I784" s="2193"/>
      <c r="J784" s="2193"/>
      <c r="K784" s="2193"/>
      <c r="L784" s="2193"/>
      <c r="M784" s="2193"/>
      <c r="N784" s="2193"/>
      <c r="O784" s="2193"/>
      <c r="P784" s="2193"/>
      <c r="Q784" s="2193"/>
      <c r="R784" s="2193"/>
      <c r="S784" s="2193"/>
      <c r="T784" s="2193"/>
      <c r="U784" s="2193"/>
      <c r="V784" s="2193"/>
      <c r="W784" s="2193"/>
      <c r="X784" s="2193"/>
      <c r="Y784" s="2193"/>
      <c r="Z784" s="2193"/>
      <c r="AA784" s="2193"/>
      <c r="AB784" s="2193"/>
      <c r="AC784" s="2193"/>
      <c r="AD784" s="2193"/>
      <c r="AE784" s="2193"/>
      <c r="AF784" s="2193"/>
      <c r="AG784" s="2194">
        <v>0</v>
      </c>
      <c r="AH784" s="2194"/>
      <c r="AI784" s="2194"/>
      <c r="AJ784" s="2194"/>
      <c r="AK784" s="2194"/>
      <c r="AL784" s="2194"/>
      <c r="AM784" s="2194"/>
      <c r="AN784" s="2194"/>
      <c r="AO784" s="2194"/>
      <c r="AP784" s="2194"/>
      <c r="AQ784" s="2194"/>
      <c r="AR784" s="2194"/>
      <c r="AS784" s="2194"/>
      <c r="AT784" s="2194"/>
      <c r="AU784" s="2194"/>
      <c r="AV784" s="2194">
        <v>0</v>
      </c>
      <c r="AW784" s="2194"/>
      <c r="AX784" s="2194"/>
      <c r="AY784" s="2194"/>
      <c r="AZ784" s="2194"/>
      <c r="BA784" s="2194"/>
      <c r="BB784" s="2194"/>
      <c r="BC784" s="2194"/>
      <c r="BD784" s="2194"/>
      <c r="BE784" s="2194"/>
    </row>
    <row r="785" spans="1:57" ht="18" customHeight="1">
      <c r="A785" s="2193" t="s">
        <v>1477</v>
      </c>
      <c r="B785" s="2193"/>
      <c r="C785" s="2193"/>
      <c r="D785" s="2193"/>
      <c r="E785" s="2193"/>
      <c r="F785" s="2193"/>
      <c r="G785" s="2193"/>
      <c r="H785" s="2193"/>
      <c r="I785" s="2193"/>
      <c r="J785" s="2193"/>
      <c r="K785" s="2193"/>
      <c r="L785" s="2193"/>
      <c r="M785" s="2193"/>
      <c r="N785" s="2193"/>
      <c r="O785" s="2193"/>
      <c r="P785" s="2193"/>
      <c r="Q785" s="2193"/>
      <c r="R785" s="2193"/>
      <c r="S785" s="2193"/>
      <c r="T785" s="2193"/>
      <c r="U785" s="2193"/>
      <c r="V785" s="2193"/>
      <c r="W785" s="2193"/>
      <c r="X785" s="2193"/>
      <c r="Y785" s="2193"/>
      <c r="Z785" s="2193"/>
      <c r="AA785" s="2193"/>
      <c r="AB785" s="2193"/>
      <c r="AC785" s="2193"/>
      <c r="AD785" s="2193"/>
      <c r="AE785" s="2193"/>
      <c r="AF785" s="2193"/>
      <c r="AG785" s="2194">
        <v>0</v>
      </c>
      <c r="AH785" s="2194"/>
      <c r="AI785" s="2194"/>
      <c r="AJ785" s="2194"/>
      <c r="AK785" s="2194"/>
      <c r="AL785" s="2194"/>
      <c r="AM785" s="2194"/>
      <c r="AN785" s="2194"/>
      <c r="AO785" s="2194"/>
      <c r="AP785" s="2194"/>
      <c r="AQ785" s="2194"/>
      <c r="AR785" s="2194"/>
      <c r="AS785" s="2194"/>
      <c r="AT785" s="2194"/>
      <c r="AU785" s="2194"/>
      <c r="AV785" s="2194">
        <v>0</v>
      </c>
      <c r="AW785" s="2194"/>
      <c r="AX785" s="2194"/>
      <c r="AY785" s="2194"/>
      <c r="AZ785" s="2194"/>
      <c r="BA785" s="2194"/>
      <c r="BB785" s="2194"/>
      <c r="BC785" s="2194"/>
      <c r="BD785" s="2194"/>
      <c r="BE785" s="2194"/>
    </row>
    <row r="786" spans="1:57" ht="18" customHeight="1">
      <c r="A786" s="2195" t="s">
        <v>1478</v>
      </c>
      <c r="B786" s="2195"/>
      <c r="C786" s="2195"/>
      <c r="D786" s="2195"/>
      <c r="E786" s="2195"/>
      <c r="F786" s="2195"/>
      <c r="G786" s="2195"/>
      <c r="H786" s="2195"/>
      <c r="I786" s="2195"/>
      <c r="J786" s="2195"/>
      <c r="K786" s="2195"/>
      <c r="L786" s="2195"/>
      <c r="M786" s="2195"/>
      <c r="N786" s="2195"/>
      <c r="O786" s="2195"/>
      <c r="P786" s="2195"/>
      <c r="Q786" s="2195"/>
      <c r="R786" s="2195"/>
      <c r="S786" s="2195"/>
      <c r="T786" s="2195"/>
      <c r="U786" s="2195"/>
      <c r="V786" s="2195"/>
      <c r="W786" s="2195"/>
      <c r="X786" s="2195"/>
      <c r="Y786" s="2195"/>
      <c r="Z786" s="2195"/>
      <c r="AA786" s="2195"/>
      <c r="AB786" s="2195"/>
      <c r="AC786" s="2195"/>
      <c r="AD786" s="2195"/>
      <c r="AE786" s="2195"/>
      <c r="AF786" s="2195"/>
      <c r="AG786" s="2196">
        <v>0</v>
      </c>
      <c r="AH786" s="2196"/>
      <c r="AI786" s="2196"/>
      <c r="AJ786" s="2196"/>
      <c r="AK786" s="2196"/>
      <c r="AL786" s="2196"/>
      <c r="AM786" s="2196"/>
      <c r="AN786" s="2196"/>
      <c r="AO786" s="2196"/>
      <c r="AP786" s="2196"/>
      <c r="AQ786" s="2196"/>
      <c r="AR786" s="2196"/>
      <c r="AS786" s="2196"/>
      <c r="AT786" s="2196"/>
      <c r="AU786" s="2196"/>
      <c r="AV786" s="2196">
        <v>0</v>
      </c>
      <c r="AW786" s="2196"/>
      <c r="AX786" s="2196"/>
      <c r="AY786" s="2196"/>
      <c r="AZ786" s="2196"/>
      <c r="BA786" s="2196"/>
      <c r="BB786" s="2196"/>
      <c r="BC786" s="2196"/>
      <c r="BD786" s="2196"/>
      <c r="BE786" s="2196"/>
    </row>
    <row r="787" spans="1:57" ht="18" customHeight="1">
      <c r="A787" s="314"/>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314"/>
      <c r="AF787" s="314"/>
      <c r="AG787" s="314"/>
      <c r="AH787" s="314"/>
      <c r="AI787" s="314"/>
      <c r="AJ787" s="314"/>
      <c r="AK787" s="314"/>
      <c r="AL787" s="314"/>
      <c r="AM787" s="314"/>
      <c r="AN787" s="314"/>
      <c r="AO787" s="314"/>
      <c r="AP787" s="314"/>
      <c r="AQ787" s="314"/>
      <c r="AR787" s="314"/>
      <c r="AS787" s="314"/>
      <c r="AT787" s="314"/>
      <c r="AU787" s="314"/>
      <c r="AV787" s="314"/>
      <c r="AW787" s="314"/>
      <c r="AX787" s="314"/>
      <c r="AY787" s="314"/>
      <c r="AZ787" s="314"/>
      <c r="BA787" s="314"/>
      <c r="BB787" s="314"/>
      <c r="BC787" s="314"/>
      <c r="BD787" s="314"/>
      <c r="BE787" s="314"/>
    </row>
    <row r="788" spans="1:57" ht="18" customHeight="1">
      <c r="A788" s="2201" t="s">
        <v>1479</v>
      </c>
      <c r="B788" s="2201"/>
      <c r="C788" s="2201"/>
      <c r="D788" s="2201"/>
      <c r="E788" s="2201"/>
      <c r="F788" s="2201"/>
      <c r="G788" s="2201"/>
      <c r="H788" s="2201"/>
      <c r="I788" s="2201"/>
      <c r="J788" s="2201"/>
      <c r="K788" s="2201"/>
      <c r="L788" s="2201"/>
      <c r="M788" s="2201"/>
      <c r="N788" s="2201"/>
      <c r="O788" s="2201"/>
      <c r="P788" s="2201"/>
      <c r="Q788" s="2201"/>
      <c r="R788" s="2201"/>
      <c r="S788" s="2201"/>
      <c r="T788" s="2201"/>
      <c r="U788" s="2201"/>
      <c r="V788" s="2201"/>
      <c r="W788" s="2201"/>
      <c r="X788" s="2201"/>
      <c r="Y788" s="2201"/>
      <c r="Z788" s="2201"/>
      <c r="AA788" s="2201"/>
      <c r="AB788" s="2201"/>
      <c r="AC788" s="2201"/>
      <c r="AD788" s="2201"/>
      <c r="AE788" s="2201"/>
      <c r="AF788" s="2201"/>
      <c r="AG788" s="2201"/>
      <c r="AH788" s="2201"/>
      <c r="AI788" s="2201"/>
      <c r="AJ788" s="2201"/>
      <c r="AK788" s="2201"/>
      <c r="AL788" s="2201"/>
      <c r="AM788" s="2201"/>
      <c r="AN788" s="2201"/>
      <c r="AO788" s="2201"/>
      <c r="AP788" s="2201"/>
      <c r="AQ788" s="2201"/>
      <c r="AR788" s="2201"/>
      <c r="AS788" s="2201"/>
      <c r="AT788" s="2201"/>
      <c r="AU788" s="2201"/>
      <c r="AV788" s="2201"/>
      <c r="AW788" s="2201"/>
      <c r="AX788" s="2201"/>
      <c r="AY788" s="2201"/>
      <c r="AZ788" s="2201"/>
      <c r="BA788" s="2201"/>
      <c r="BB788" s="2201"/>
      <c r="BC788" s="2201"/>
      <c r="BD788" s="2201"/>
      <c r="BE788" s="2201"/>
    </row>
    <row r="789" spans="1:57" ht="18" customHeight="1">
      <c r="A789" s="2201" t="s">
        <v>1480</v>
      </c>
      <c r="B789" s="2201"/>
      <c r="C789" s="2201"/>
      <c r="D789" s="2201"/>
      <c r="E789" s="2201"/>
      <c r="F789" s="2201"/>
      <c r="G789" s="2201"/>
      <c r="H789" s="2201"/>
      <c r="I789" s="2201"/>
      <c r="J789" s="2201"/>
      <c r="K789" s="2201"/>
      <c r="L789" s="2201"/>
      <c r="M789" s="2201"/>
      <c r="N789" s="2201"/>
      <c r="O789" s="2201"/>
      <c r="P789" s="2201"/>
      <c r="Q789" s="2201"/>
      <c r="R789" s="2201"/>
      <c r="S789" s="2201"/>
      <c r="T789" s="2201"/>
      <c r="U789" s="2201"/>
      <c r="V789" s="2201"/>
      <c r="W789" s="2201"/>
      <c r="X789" s="2201"/>
      <c r="Y789" s="2201"/>
      <c r="Z789" s="2201"/>
      <c r="AA789" s="2201"/>
      <c r="AB789" s="2201"/>
      <c r="AC789" s="2201"/>
      <c r="AD789" s="2201"/>
      <c r="AE789" s="2201"/>
      <c r="AF789" s="2201"/>
      <c r="AG789" s="2201"/>
      <c r="AH789" s="2201"/>
      <c r="AI789" s="2201"/>
      <c r="AJ789" s="2201"/>
      <c r="AK789" s="2201"/>
      <c r="AL789" s="2201"/>
      <c r="AM789" s="2201"/>
      <c r="AN789" s="2201"/>
      <c r="AO789" s="2201"/>
      <c r="AP789" s="2201"/>
      <c r="AQ789" s="2201"/>
      <c r="AR789" s="2201"/>
      <c r="AS789" s="2201"/>
      <c r="AT789" s="2201"/>
      <c r="AU789" s="2201"/>
      <c r="AV789" s="2201"/>
      <c r="AW789" s="2201"/>
      <c r="AX789" s="2201"/>
      <c r="AY789" s="2201"/>
      <c r="AZ789" s="2201"/>
      <c r="BA789" s="2201"/>
      <c r="BB789" s="2201"/>
      <c r="BC789" s="2201"/>
      <c r="BD789" s="2201"/>
      <c r="BE789" s="2201"/>
    </row>
    <row r="790" spans="1:57" ht="18" customHeight="1">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c r="AA790" s="313"/>
      <c r="AB790" s="313"/>
      <c r="AC790" s="313"/>
      <c r="AD790" s="313"/>
      <c r="AE790" s="313"/>
      <c r="AF790" s="313"/>
      <c r="AG790" s="313"/>
      <c r="AH790" s="313"/>
      <c r="AI790" s="313"/>
      <c r="AJ790" s="313"/>
      <c r="AK790" s="313"/>
      <c r="AL790" s="313"/>
      <c r="AM790" s="313"/>
      <c r="AN790" s="313"/>
      <c r="AO790" s="313"/>
      <c r="AP790" s="313"/>
      <c r="AQ790" s="313"/>
      <c r="AR790" s="313"/>
      <c r="AS790" s="313"/>
      <c r="AT790" s="313"/>
      <c r="AU790" s="313"/>
      <c r="AV790" s="313"/>
      <c r="AW790" s="313"/>
      <c r="AX790" s="313"/>
      <c r="AY790" s="313"/>
      <c r="AZ790" s="313"/>
      <c r="BA790" s="313"/>
      <c r="BB790" s="313"/>
      <c r="BC790" s="313"/>
      <c r="BD790" s="313"/>
      <c r="BE790" s="313"/>
    </row>
    <row r="791" spans="1:57" ht="18" customHeight="1">
      <c r="A791" s="2197" t="s">
        <v>384</v>
      </c>
      <c r="B791" s="2197"/>
      <c r="C791" s="2197"/>
      <c r="D791" s="2197"/>
      <c r="E791" s="2197"/>
      <c r="F791" s="2197"/>
      <c r="G791" s="2197"/>
      <c r="H791" s="2197"/>
      <c r="I791" s="2197"/>
      <c r="J791" s="2197"/>
      <c r="K791" s="2197"/>
      <c r="L791" s="2197"/>
      <c r="M791" s="2197"/>
      <c r="N791" s="2197"/>
      <c r="O791" s="2197"/>
      <c r="P791" s="2197"/>
      <c r="Q791" s="2197"/>
      <c r="R791" s="2197"/>
      <c r="S791" s="2197"/>
      <c r="T791" s="2197"/>
      <c r="U791" s="2197"/>
      <c r="V791" s="2197"/>
      <c r="W791" s="2197"/>
      <c r="X791" s="2197"/>
      <c r="Y791" s="2197"/>
      <c r="Z791" s="2197"/>
      <c r="AA791" s="2197"/>
      <c r="AB791" s="2197"/>
      <c r="AC791" s="2197"/>
      <c r="AD791" s="2197"/>
      <c r="AE791" s="2197"/>
      <c r="AF791" s="2197"/>
      <c r="AG791" s="2197" t="s">
        <v>647</v>
      </c>
      <c r="AH791" s="2197"/>
      <c r="AI791" s="2197"/>
      <c r="AJ791" s="2197"/>
      <c r="AK791" s="2197"/>
      <c r="AL791" s="2197"/>
      <c r="AM791" s="2197"/>
      <c r="AN791" s="2197"/>
      <c r="AO791" s="2197"/>
      <c r="AP791" s="2197"/>
      <c r="AQ791" s="2197"/>
      <c r="AR791" s="2197"/>
      <c r="AS791" s="2197"/>
      <c r="AT791" s="2197"/>
      <c r="AU791" s="2197"/>
      <c r="AV791" s="2197" t="s">
        <v>648</v>
      </c>
      <c r="AW791" s="2197"/>
      <c r="AX791" s="2197"/>
      <c r="AY791" s="2197"/>
      <c r="AZ791" s="2197"/>
      <c r="BA791" s="2197"/>
      <c r="BB791" s="2197"/>
      <c r="BC791" s="2197"/>
      <c r="BD791" s="2197"/>
      <c r="BE791" s="2197"/>
    </row>
    <row r="792" spans="1:57" ht="18" customHeight="1">
      <c r="A792" s="2193" t="s">
        <v>1481</v>
      </c>
      <c r="B792" s="2193"/>
      <c r="C792" s="2193"/>
      <c r="D792" s="2193"/>
      <c r="E792" s="2193"/>
      <c r="F792" s="2193"/>
      <c r="G792" s="2193"/>
      <c r="H792" s="2193"/>
      <c r="I792" s="2193"/>
      <c r="J792" s="2193"/>
      <c r="K792" s="2193"/>
      <c r="L792" s="2193"/>
      <c r="M792" s="2193"/>
      <c r="N792" s="2193"/>
      <c r="O792" s="2193"/>
      <c r="P792" s="2193"/>
      <c r="Q792" s="2193"/>
      <c r="R792" s="2193"/>
      <c r="S792" s="2193"/>
      <c r="T792" s="2193"/>
      <c r="U792" s="2193"/>
      <c r="V792" s="2193"/>
      <c r="W792" s="2193"/>
      <c r="X792" s="2193"/>
      <c r="Y792" s="2193"/>
      <c r="Z792" s="2193"/>
      <c r="AA792" s="2193"/>
      <c r="AB792" s="2193"/>
      <c r="AC792" s="2193"/>
      <c r="AD792" s="2193"/>
      <c r="AE792" s="2193"/>
      <c r="AF792" s="2193"/>
      <c r="AG792" s="2194">
        <v>0</v>
      </c>
      <c r="AH792" s="2194"/>
      <c r="AI792" s="2194"/>
      <c r="AJ792" s="2194"/>
      <c r="AK792" s="2194"/>
      <c r="AL792" s="2194"/>
      <c r="AM792" s="2194"/>
      <c r="AN792" s="2194"/>
      <c r="AO792" s="2194"/>
      <c r="AP792" s="2194"/>
      <c r="AQ792" s="2194"/>
      <c r="AR792" s="2194"/>
      <c r="AS792" s="2194"/>
      <c r="AT792" s="2194"/>
      <c r="AU792" s="2194"/>
      <c r="AV792" s="2194">
        <v>0</v>
      </c>
      <c r="AW792" s="2194"/>
      <c r="AX792" s="2194"/>
      <c r="AY792" s="2194"/>
      <c r="AZ792" s="2194"/>
      <c r="BA792" s="2194"/>
      <c r="BB792" s="2194"/>
      <c r="BC792" s="2194"/>
      <c r="BD792" s="2194"/>
      <c r="BE792" s="2194"/>
    </row>
    <row r="793" spans="1:57" ht="18" customHeight="1">
      <c r="A793" s="2193" t="s">
        <v>1482</v>
      </c>
      <c r="B793" s="2193"/>
      <c r="C793" s="2193"/>
      <c r="D793" s="2193"/>
      <c r="E793" s="2193"/>
      <c r="F793" s="2193"/>
      <c r="G793" s="2193"/>
      <c r="H793" s="2193"/>
      <c r="I793" s="2193"/>
      <c r="J793" s="2193"/>
      <c r="K793" s="2193"/>
      <c r="L793" s="2193"/>
      <c r="M793" s="2193"/>
      <c r="N793" s="2193"/>
      <c r="O793" s="2193"/>
      <c r="P793" s="2193"/>
      <c r="Q793" s="2193"/>
      <c r="R793" s="2193"/>
      <c r="S793" s="2193"/>
      <c r="T793" s="2193"/>
      <c r="U793" s="2193"/>
      <c r="V793" s="2193"/>
      <c r="W793" s="2193"/>
      <c r="X793" s="2193"/>
      <c r="Y793" s="2193"/>
      <c r="Z793" s="2193"/>
      <c r="AA793" s="2193"/>
      <c r="AB793" s="2193"/>
      <c r="AC793" s="2193"/>
      <c r="AD793" s="2193"/>
      <c r="AE793" s="2193"/>
      <c r="AF793" s="2193"/>
      <c r="AG793" s="2194">
        <v>0</v>
      </c>
      <c r="AH793" s="2194"/>
      <c r="AI793" s="2194"/>
      <c r="AJ793" s="2194"/>
      <c r="AK793" s="2194"/>
      <c r="AL793" s="2194"/>
      <c r="AM793" s="2194"/>
      <c r="AN793" s="2194"/>
      <c r="AO793" s="2194"/>
      <c r="AP793" s="2194"/>
      <c r="AQ793" s="2194"/>
      <c r="AR793" s="2194"/>
      <c r="AS793" s="2194"/>
      <c r="AT793" s="2194"/>
      <c r="AU793" s="2194"/>
      <c r="AV793" s="2194">
        <v>0</v>
      </c>
      <c r="AW793" s="2194"/>
      <c r="AX793" s="2194"/>
      <c r="AY793" s="2194"/>
      <c r="AZ793" s="2194"/>
      <c r="BA793" s="2194"/>
      <c r="BB793" s="2194"/>
      <c r="BC793" s="2194"/>
      <c r="BD793" s="2194"/>
      <c r="BE793" s="2194"/>
    </row>
    <row r="794" spans="1:57" ht="18" customHeight="1">
      <c r="A794" s="2193" t="s">
        <v>1483</v>
      </c>
      <c r="B794" s="2193"/>
      <c r="C794" s="2193"/>
      <c r="D794" s="2193"/>
      <c r="E794" s="2193"/>
      <c r="F794" s="2193"/>
      <c r="G794" s="2193"/>
      <c r="H794" s="2193"/>
      <c r="I794" s="2193"/>
      <c r="J794" s="2193"/>
      <c r="K794" s="2193"/>
      <c r="L794" s="2193"/>
      <c r="M794" s="2193"/>
      <c r="N794" s="2193"/>
      <c r="O794" s="2193"/>
      <c r="P794" s="2193"/>
      <c r="Q794" s="2193"/>
      <c r="R794" s="2193"/>
      <c r="S794" s="2193"/>
      <c r="T794" s="2193"/>
      <c r="U794" s="2193"/>
      <c r="V794" s="2193"/>
      <c r="W794" s="2193"/>
      <c r="X794" s="2193"/>
      <c r="Y794" s="2193"/>
      <c r="Z794" s="2193"/>
      <c r="AA794" s="2193"/>
      <c r="AB794" s="2193"/>
      <c r="AC794" s="2193"/>
      <c r="AD794" s="2193"/>
      <c r="AE794" s="2193"/>
      <c r="AF794" s="2193"/>
      <c r="AG794" s="2194">
        <v>0</v>
      </c>
      <c r="AH794" s="2194"/>
      <c r="AI794" s="2194"/>
      <c r="AJ794" s="2194"/>
      <c r="AK794" s="2194"/>
      <c r="AL794" s="2194"/>
      <c r="AM794" s="2194"/>
      <c r="AN794" s="2194"/>
      <c r="AO794" s="2194"/>
      <c r="AP794" s="2194"/>
      <c r="AQ794" s="2194"/>
      <c r="AR794" s="2194"/>
      <c r="AS794" s="2194"/>
      <c r="AT794" s="2194"/>
      <c r="AU794" s="2194"/>
      <c r="AV794" s="2194">
        <v>0</v>
      </c>
      <c r="AW794" s="2194"/>
      <c r="AX794" s="2194"/>
      <c r="AY794" s="2194"/>
      <c r="AZ794" s="2194"/>
      <c r="BA794" s="2194"/>
      <c r="BB794" s="2194"/>
      <c r="BC794" s="2194"/>
      <c r="BD794" s="2194"/>
      <c r="BE794" s="2194"/>
    </row>
    <row r="795" spans="1:57" ht="18" customHeight="1">
      <c r="A795" s="2195" t="s">
        <v>1484</v>
      </c>
      <c r="B795" s="2195"/>
      <c r="C795" s="2195"/>
      <c r="D795" s="2195"/>
      <c r="E795" s="2195"/>
      <c r="F795" s="2195"/>
      <c r="G795" s="2195"/>
      <c r="H795" s="2195"/>
      <c r="I795" s="2195"/>
      <c r="J795" s="2195"/>
      <c r="K795" s="2195"/>
      <c r="L795" s="2195"/>
      <c r="M795" s="2195"/>
      <c r="N795" s="2195"/>
      <c r="O795" s="2195"/>
      <c r="P795" s="2195"/>
      <c r="Q795" s="2195"/>
      <c r="R795" s="2195"/>
      <c r="S795" s="2195"/>
      <c r="T795" s="2195"/>
      <c r="U795" s="2195"/>
      <c r="V795" s="2195"/>
      <c r="W795" s="2195"/>
      <c r="X795" s="2195"/>
      <c r="Y795" s="2195"/>
      <c r="Z795" s="2195"/>
      <c r="AA795" s="2195"/>
      <c r="AB795" s="2195"/>
      <c r="AC795" s="2195"/>
      <c r="AD795" s="2195"/>
      <c r="AE795" s="2195"/>
      <c r="AF795" s="2195"/>
      <c r="AG795" s="2196">
        <v>0</v>
      </c>
      <c r="AH795" s="2196"/>
      <c r="AI795" s="2196"/>
      <c r="AJ795" s="2196"/>
      <c r="AK795" s="2196"/>
      <c r="AL795" s="2196"/>
      <c r="AM795" s="2196"/>
      <c r="AN795" s="2196"/>
      <c r="AO795" s="2196"/>
      <c r="AP795" s="2196"/>
      <c r="AQ795" s="2196"/>
      <c r="AR795" s="2196"/>
      <c r="AS795" s="2196"/>
      <c r="AT795" s="2196"/>
      <c r="AU795" s="2196"/>
      <c r="AV795" s="2196">
        <v>0</v>
      </c>
      <c r="AW795" s="2196"/>
      <c r="AX795" s="2196"/>
      <c r="AY795" s="2196"/>
      <c r="AZ795" s="2196"/>
      <c r="BA795" s="2196"/>
      <c r="BB795" s="2196"/>
      <c r="BC795" s="2196"/>
      <c r="BD795" s="2196"/>
      <c r="BE795" s="2196"/>
    </row>
    <row r="796" spans="1:57" ht="18" customHeight="1">
      <c r="A796" s="314"/>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4"/>
      <c r="AD796" s="314"/>
      <c r="AE796" s="314"/>
      <c r="AF796" s="314"/>
      <c r="AG796" s="314"/>
      <c r="AH796" s="314"/>
      <c r="AI796" s="314"/>
      <c r="AJ796" s="314"/>
      <c r="AK796" s="314"/>
      <c r="AL796" s="314"/>
      <c r="AM796" s="314"/>
      <c r="AN796" s="314"/>
      <c r="AO796" s="314"/>
      <c r="AP796" s="314"/>
      <c r="AQ796" s="314"/>
      <c r="AR796" s="314"/>
      <c r="AS796" s="314"/>
      <c r="AT796" s="314"/>
      <c r="AU796" s="314"/>
      <c r="AV796" s="314"/>
      <c r="AW796" s="314"/>
      <c r="AX796" s="314"/>
      <c r="AY796" s="314"/>
      <c r="AZ796" s="314"/>
      <c r="BA796" s="314"/>
      <c r="BB796" s="314"/>
      <c r="BC796" s="314"/>
      <c r="BD796" s="314"/>
      <c r="BE796" s="314"/>
    </row>
    <row r="797" spans="1:57" ht="18" customHeight="1">
      <c r="A797" s="2186" t="s">
        <v>1485</v>
      </c>
      <c r="B797" s="2186"/>
      <c r="C797" s="2186"/>
      <c r="D797" s="2186"/>
      <c r="E797" s="2186"/>
      <c r="F797" s="2186"/>
      <c r="G797" s="2186"/>
      <c r="H797" s="2186"/>
      <c r="I797" s="2186"/>
      <c r="J797" s="2186"/>
      <c r="K797" s="2186"/>
      <c r="L797" s="2186"/>
      <c r="M797" s="2186"/>
      <c r="N797" s="2186"/>
      <c r="O797" s="2186"/>
      <c r="P797" s="2186"/>
      <c r="Q797" s="2186"/>
      <c r="R797" s="2186"/>
      <c r="S797" s="2186"/>
      <c r="T797" s="2186"/>
      <c r="U797" s="2186"/>
      <c r="V797" s="2186"/>
      <c r="W797" s="2186"/>
      <c r="X797" s="2186"/>
      <c r="Y797" s="2186"/>
      <c r="Z797" s="2186"/>
      <c r="AA797" s="2186"/>
      <c r="AB797" s="2186"/>
      <c r="AC797" s="2186"/>
      <c r="AD797" s="2186"/>
      <c r="AE797" s="2186"/>
      <c r="AF797" s="2186"/>
      <c r="AG797" s="2186"/>
      <c r="AH797" s="2186"/>
      <c r="AI797" s="2186"/>
      <c r="AJ797" s="2186"/>
      <c r="AK797" s="2186"/>
      <c r="AL797" s="2186"/>
      <c r="AM797" s="2186"/>
      <c r="AN797" s="2186"/>
      <c r="AO797" s="2186"/>
      <c r="AP797" s="2186"/>
      <c r="AQ797" s="2186"/>
      <c r="AR797" s="2186"/>
      <c r="AS797" s="2186"/>
      <c r="AT797" s="2186"/>
      <c r="AU797" s="2186"/>
      <c r="AV797" s="2186"/>
      <c r="AW797" s="2186"/>
      <c r="AX797" s="2186"/>
      <c r="AY797" s="2186"/>
      <c r="AZ797" s="2186"/>
      <c r="BA797" s="2186"/>
      <c r="BB797" s="2186"/>
      <c r="BC797" s="2186"/>
      <c r="BD797" s="2186"/>
      <c r="BE797" s="2186"/>
    </row>
    <row r="798" spans="1:57" ht="18" customHeight="1">
      <c r="A798" s="2186" t="s">
        <v>1486</v>
      </c>
      <c r="B798" s="2186"/>
      <c r="C798" s="2186"/>
      <c r="D798" s="2186"/>
      <c r="E798" s="2186"/>
      <c r="F798" s="2186"/>
      <c r="G798" s="2186"/>
      <c r="H798" s="2186"/>
      <c r="I798" s="2186"/>
      <c r="J798" s="2186"/>
      <c r="K798" s="2186"/>
      <c r="L798" s="2186"/>
      <c r="M798" s="2186"/>
      <c r="N798" s="2186"/>
      <c r="O798" s="2186"/>
      <c r="P798" s="2186"/>
      <c r="Q798" s="2186"/>
      <c r="R798" s="2186"/>
      <c r="S798" s="2186"/>
      <c r="T798" s="2186"/>
      <c r="U798" s="2186"/>
      <c r="V798" s="2186"/>
      <c r="W798" s="2186"/>
      <c r="X798" s="2186"/>
      <c r="Y798" s="2186"/>
      <c r="Z798" s="2186"/>
      <c r="AA798" s="2186"/>
      <c r="AB798" s="2186"/>
      <c r="AC798" s="2186"/>
      <c r="AD798" s="2186"/>
      <c r="AE798" s="2186"/>
      <c r="AF798" s="2186"/>
      <c r="AG798" s="2186"/>
      <c r="AH798" s="2186"/>
      <c r="AI798" s="2186"/>
      <c r="AJ798" s="2186"/>
      <c r="AK798" s="2186"/>
      <c r="AL798" s="2186"/>
      <c r="AM798" s="2186"/>
      <c r="AN798" s="2186"/>
      <c r="AO798" s="2186"/>
      <c r="AP798" s="2186"/>
      <c r="AQ798" s="2186"/>
      <c r="AR798" s="2186"/>
      <c r="AS798" s="2186"/>
      <c r="AT798" s="2186"/>
      <c r="AU798" s="2186"/>
      <c r="AV798" s="2186"/>
      <c r="AW798" s="2186"/>
      <c r="AX798" s="2186"/>
      <c r="AY798" s="2186"/>
      <c r="AZ798" s="2186"/>
      <c r="BA798" s="2186"/>
      <c r="BB798" s="2186"/>
      <c r="BC798" s="2186"/>
      <c r="BD798" s="2186"/>
      <c r="BE798" s="2186"/>
    </row>
    <row r="799" spans="1:57" ht="18" customHeight="1">
      <c r="A799" s="2186" t="s">
        <v>1487</v>
      </c>
      <c r="B799" s="2186"/>
      <c r="C799" s="2186"/>
      <c r="D799" s="2186"/>
      <c r="E799" s="2186"/>
      <c r="F799" s="2186"/>
      <c r="G799" s="2186"/>
      <c r="H799" s="2186"/>
      <c r="I799" s="2186"/>
      <c r="J799" s="2186"/>
      <c r="K799" s="2186"/>
      <c r="L799" s="2186"/>
      <c r="M799" s="2186"/>
      <c r="N799" s="2186"/>
      <c r="O799" s="2186"/>
      <c r="P799" s="2186"/>
      <c r="Q799" s="2186"/>
      <c r="R799" s="2186"/>
      <c r="S799" s="2186"/>
      <c r="T799" s="2186"/>
      <c r="U799" s="2186"/>
      <c r="V799" s="2186"/>
      <c r="W799" s="2186"/>
      <c r="X799" s="2186"/>
      <c r="Y799" s="2186"/>
      <c r="Z799" s="2186"/>
      <c r="AA799" s="2186"/>
      <c r="AB799" s="2186"/>
      <c r="AC799" s="2186"/>
      <c r="AD799" s="2186"/>
      <c r="AE799" s="2186"/>
      <c r="AF799" s="2186"/>
      <c r="AG799" s="2186"/>
      <c r="AH799" s="2186"/>
      <c r="AI799" s="2186"/>
      <c r="AJ799" s="2186"/>
      <c r="AK799" s="2186"/>
      <c r="AL799" s="2186"/>
      <c r="AM799" s="2186"/>
      <c r="AN799" s="2186"/>
      <c r="AO799" s="2186"/>
      <c r="AP799" s="2186"/>
      <c r="AQ799" s="2186"/>
      <c r="AR799" s="2186"/>
      <c r="AS799" s="2186"/>
      <c r="AT799" s="2186"/>
      <c r="AU799" s="2186"/>
      <c r="AV799" s="2186"/>
      <c r="AW799" s="2186"/>
      <c r="AX799" s="2186"/>
      <c r="AY799" s="2186"/>
      <c r="AZ799" s="2186"/>
      <c r="BA799" s="2186"/>
      <c r="BB799" s="2186"/>
      <c r="BC799" s="2186"/>
      <c r="BD799" s="2186"/>
      <c r="BE799" s="2186"/>
    </row>
    <row r="800" spans="1:57" ht="18" customHeight="1">
      <c r="A800" s="2186" t="s">
        <v>1488</v>
      </c>
      <c r="B800" s="2186"/>
      <c r="C800" s="2186"/>
      <c r="D800" s="2186"/>
      <c r="E800" s="2186"/>
      <c r="F800" s="2186"/>
      <c r="G800" s="2186"/>
      <c r="H800" s="2186"/>
      <c r="I800" s="2186"/>
      <c r="J800" s="2186"/>
      <c r="K800" s="2186"/>
      <c r="L800" s="2186"/>
      <c r="M800" s="2186"/>
      <c r="N800" s="2186"/>
      <c r="O800" s="2186"/>
      <c r="P800" s="2186"/>
      <c r="Q800" s="2186"/>
      <c r="R800" s="2186"/>
      <c r="S800" s="2186"/>
      <c r="T800" s="2186"/>
      <c r="U800" s="2186"/>
      <c r="V800" s="2186"/>
      <c r="W800" s="2186"/>
      <c r="X800" s="2186"/>
      <c r="Y800" s="2186"/>
      <c r="Z800" s="2186"/>
      <c r="AA800" s="2186"/>
      <c r="AB800" s="2186"/>
      <c r="AC800" s="2186"/>
      <c r="AD800" s="2186"/>
      <c r="AE800" s="2186"/>
      <c r="AF800" s="2186"/>
      <c r="AG800" s="2186"/>
      <c r="AH800" s="2186"/>
      <c r="AI800" s="2186"/>
      <c r="AJ800" s="2186"/>
      <c r="AK800" s="2186"/>
      <c r="AL800" s="2186"/>
      <c r="AM800" s="2186"/>
      <c r="AN800" s="2186"/>
      <c r="AO800" s="2186"/>
      <c r="AP800" s="2186"/>
      <c r="AQ800" s="2186"/>
      <c r="AR800" s="2186"/>
      <c r="AS800" s="2186"/>
      <c r="AT800" s="2186"/>
      <c r="AU800" s="2186"/>
      <c r="AV800" s="2186"/>
      <c r="AW800" s="2186"/>
      <c r="AX800" s="2186"/>
      <c r="AY800" s="2186"/>
      <c r="AZ800" s="2186"/>
      <c r="BA800" s="2186"/>
      <c r="BB800" s="2186"/>
      <c r="BC800" s="2186"/>
      <c r="BD800" s="2186"/>
      <c r="BE800" s="2186"/>
    </row>
    <row r="801" spans="1:57" ht="18" customHeight="1">
      <c r="A801" s="2186" t="s">
        <v>1489</v>
      </c>
      <c r="B801" s="2186"/>
      <c r="C801" s="2186"/>
      <c r="D801" s="2186"/>
      <c r="E801" s="2186"/>
      <c r="F801" s="2186"/>
      <c r="G801" s="2186"/>
      <c r="H801" s="2186"/>
      <c r="I801" s="2186"/>
      <c r="J801" s="2186"/>
      <c r="K801" s="2186"/>
      <c r="L801" s="2186"/>
      <c r="M801" s="2186"/>
      <c r="N801" s="2186"/>
      <c r="O801" s="2186"/>
      <c r="P801" s="2186"/>
      <c r="Q801" s="2186"/>
      <c r="R801" s="2186"/>
      <c r="S801" s="2186"/>
      <c r="T801" s="2186"/>
      <c r="U801" s="2186"/>
      <c r="V801" s="2186"/>
      <c r="W801" s="2186"/>
      <c r="X801" s="2186"/>
      <c r="Y801" s="2186"/>
      <c r="Z801" s="2186"/>
      <c r="AA801" s="2186"/>
      <c r="AB801" s="2186"/>
      <c r="AC801" s="2186"/>
      <c r="AD801" s="2186"/>
      <c r="AE801" s="2186"/>
      <c r="AF801" s="2186"/>
      <c r="AG801" s="2186"/>
      <c r="AH801" s="2186"/>
      <c r="AI801" s="2186"/>
      <c r="AJ801" s="2186"/>
      <c r="AK801" s="2186"/>
      <c r="AL801" s="2186"/>
      <c r="AM801" s="2186"/>
      <c r="AN801" s="2186"/>
      <c r="AO801" s="2186"/>
      <c r="AP801" s="2186"/>
      <c r="AQ801" s="2186"/>
      <c r="AR801" s="2186"/>
      <c r="AS801" s="2186"/>
      <c r="AT801" s="2186"/>
      <c r="AU801" s="2186"/>
      <c r="AV801" s="2186"/>
      <c r="AW801" s="2186"/>
      <c r="AX801" s="2186"/>
      <c r="AY801" s="2186"/>
      <c r="AZ801" s="2186"/>
      <c r="BA801" s="2186"/>
      <c r="BB801" s="2186"/>
      <c r="BC801" s="2186"/>
      <c r="BD801" s="2186"/>
      <c r="BE801" s="2186"/>
    </row>
    <row r="802" spans="1:57" ht="18" customHeight="1">
      <c r="A802" s="2186" t="s">
        <v>1490</v>
      </c>
      <c r="B802" s="2186"/>
      <c r="C802" s="2186"/>
      <c r="D802" s="2186"/>
      <c r="E802" s="2186"/>
      <c r="F802" s="2186"/>
      <c r="G802" s="2186"/>
      <c r="H802" s="2186"/>
      <c r="I802" s="2186"/>
      <c r="J802" s="2186"/>
      <c r="K802" s="2186"/>
      <c r="L802" s="2186"/>
      <c r="M802" s="2186"/>
      <c r="N802" s="2186"/>
      <c r="O802" s="2186"/>
      <c r="P802" s="2186"/>
      <c r="Q802" s="2186"/>
      <c r="R802" s="2186"/>
      <c r="S802" s="2186"/>
      <c r="T802" s="2186"/>
      <c r="U802" s="2186"/>
      <c r="V802" s="2186"/>
      <c r="W802" s="2186"/>
      <c r="X802" s="2186"/>
      <c r="Y802" s="2186"/>
      <c r="Z802" s="2186"/>
      <c r="AA802" s="2186"/>
      <c r="AB802" s="2186"/>
      <c r="AC802" s="2186"/>
      <c r="AD802" s="2186"/>
      <c r="AE802" s="2186"/>
      <c r="AF802" s="2186"/>
      <c r="AG802" s="2186"/>
      <c r="AH802" s="2186"/>
      <c r="AI802" s="2186"/>
      <c r="AJ802" s="2186"/>
      <c r="AK802" s="2186"/>
      <c r="AL802" s="2186"/>
      <c r="AM802" s="2186"/>
      <c r="AN802" s="2186"/>
      <c r="AO802" s="2186"/>
      <c r="AP802" s="2186"/>
      <c r="AQ802" s="2186"/>
      <c r="AR802" s="2186"/>
      <c r="AS802" s="2186"/>
      <c r="AT802" s="2186"/>
      <c r="AU802" s="2186"/>
      <c r="AV802" s="2186"/>
      <c r="AW802" s="2186"/>
      <c r="AX802" s="2186"/>
      <c r="AY802" s="2186"/>
      <c r="AZ802" s="2186"/>
      <c r="BA802" s="2186"/>
      <c r="BB802" s="2186"/>
      <c r="BC802" s="2186"/>
      <c r="BD802" s="2186"/>
      <c r="BE802" s="2186"/>
    </row>
    <row r="803" spans="1:57" ht="18" customHeight="1">
      <c r="A803" s="2186" t="s">
        <v>1491</v>
      </c>
      <c r="B803" s="2186"/>
      <c r="C803" s="2186"/>
      <c r="D803" s="2186"/>
      <c r="E803" s="2186"/>
      <c r="F803" s="2186"/>
      <c r="G803" s="2186"/>
      <c r="H803" s="2186"/>
      <c r="I803" s="2186"/>
      <c r="J803" s="2186"/>
      <c r="K803" s="2186"/>
      <c r="L803" s="2186"/>
      <c r="M803" s="2186"/>
      <c r="N803" s="2186"/>
      <c r="O803" s="2186"/>
      <c r="P803" s="2186"/>
      <c r="Q803" s="2186"/>
      <c r="R803" s="2186"/>
      <c r="S803" s="2186"/>
      <c r="T803" s="2186"/>
      <c r="U803" s="2186"/>
      <c r="V803" s="2186"/>
      <c r="W803" s="2186"/>
      <c r="X803" s="2186"/>
      <c r="Y803" s="2186"/>
      <c r="Z803" s="2186"/>
      <c r="AA803" s="2186"/>
      <c r="AB803" s="2186"/>
      <c r="AC803" s="2186"/>
      <c r="AD803" s="2186"/>
      <c r="AE803" s="2186"/>
      <c r="AF803" s="2186"/>
      <c r="AG803" s="2186"/>
      <c r="AH803" s="2186"/>
      <c r="AI803" s="2186"/>
      <c r="AJ803" s="2186"/>
      <c r="AK803" s="2186"/>
      <c r="AL803" s="2186"/>
      <c r="AM803" s="2186"/>
      <c r="AN803" s="2186"/>
      <c r="AO803" s="2186"/>
      <c r="AP803" s="2186"/>
      <c r="AQ803" s="2186"/>
      <c r="AR803" s="2186"/>
      <c r="AS803" s="2186"/>
      <c r="AT803" s="2186"/>
      <c r="AU803" s="2186"/>
      <c r="AV803" s="2186"/>
      <c r="AW803" s="2186"/>
      <c r="AX803" s="2186"/>
      <c r="AY803" s="2186"/>
      <c r="AZ803" s="2186"/>
      <c r="BA803" s="2186"/>
      <c r="BB803" s="2186"/>
      <c r="BC803" s="2186"/>
      <c r="BD803" s="2186"/>
      <c r="BE803" s="2186"/>
    </row>
    <row r="804" spans="1:57" ht="18" customHeight="1">
      <c r="A804" s="2186" t="s">
        <v>1492</v>
      </c>
      <c r="B804" s="2186"/>
      <c r="C804" s="2186"/>
      <c r="D804" s="2186"/>
      <c r="E804" s="2186"/>
      <c r="F804" s="2186"/>
      <c r="G804" s="2186"/>
      <c r="H804" s="2186"/>
      <c r="I804" s="2186"/>
      <c r="J804" s="2186"/>
      <c r="K804" s="2186"/>
      <c r="L804" s="2186"/>
      <c r="M804" s="2186"/>
      <c r="N804" s="2186"/>
      <c r="O804" s="2186"/>
      <c r="P804" s="2186"/>
      <c r="Q804" s="2186"/>
      <c r="R804" s="2186"/>
      <c r="S804" s="2186"/>
      <c r="T804" s="2186"/>
      <c r="U804" s="2186"/>
      <c r="V804" s="2186"/>
      <c r="W804" s="2186"/>
      <c r="X804" s="2186"/>
      <c r="Y804" s="2186"/>
      <c r="Z804" s="2186"/>
      <c r="AA804" s="2186"/>
      <c r="AB804" s="2186"/>
      <c r="AC804" s="2186"/>
      <c r="AD804" s="2186"/>
      <c r="AE804" s="2186"/>
      <c r="AF804" s="2186"/>
      <c r="AG804" s="2186"/>
      <c r="AH804" s="2186"/>
      <c r="AI804" s="2186"/>
      <c r="AJ804" s="2186"/>
      <c r="AK804" s="2186"/>
      <c r="AL804" s="2186"/>
      <c r="AM804" s="2186"/>
      <c r="AN804" s="2186"/>
      <c r="AO804" s="2186"/>
      <c r="AP804" s="2186"/>
      <c r="AQ804" s="2186"/>
      <c r="AR804" s="2186"/>
      <c r="AS804" s="2186"/>
      <c r="AT804" s="2186"/>
      <c r="AU804" s="2186"/>
      <c r="AV804" s="2186"/>
      <c r="AW804" s="2186"/>
      <c r="AX804" s="2186"/>
      <c r="AY804" s="2186"/>
      <c r="AZ804" s="2186"/>
      <c r="BA804" s="2186"/>
      <c r="BB804" s="2186"/>
      <c r="BC804" s="2186"/>
      <c r="BD804" s="2186"/>
      <c r="BE804" s="2186"/>
    </row>
    <row r="805" spans="1:57" ht="18" customHeight="1">
      <c r="A805" s="2186" t="s">
        <v>1493</v>
      </c>
      <c r="B805" s="2186"/>
      <c r="C805" s="2186"/>
      <c r="D805" s="2186"/>
      <c r="E805" s="2186"/>
      <c r="F805" s="2186"/>
      <c r="G805" s="2186"/>
      <c r="H805" s="2186"/>
      <c r="I805" s="2186"/>
      <c r="J805" s="2186"/>
      <c r="K805" s="2186"/>
      <c r="L805" s="2186"/>
      <c r="M805" s="2186"/>
      <c r="N805" s="2186"/>
      <c r="O805" s="2186"/>
      <c r="P805" s="2186"/>
      <c r="Q805" s="2186"/>
      <c r="R805" s="2186"/>
      <c r="S805" s="2186"/>
      <c r="T805" s="2186"/>
      <c r="U805" s="2186"/>
      <c r="V805" s="2186"/>
      <c r="W805" s="2186"/>
      <c r="X805" s="2186"/>
      <c r="Y805" s="2186"/>
      <c r="Z805" s="2186"/>
      <c r="AA805" s="2186"/>
      <c r="AB805" s="2186"/>
      <c r="AC805" s="2186"/>
      <c r="AD805" s="2186"/>
      <c r="AE805" s="2186"/>
      <c r="AF805" s="2186"/>
      <c r="AG805" s="2186"/>
      <c r="AH805" s="2186"/>
      <c r="AI805" s="2186"/>
      <c r="AJ805" s="2186"/>
      <c r="AK805" s="2186"/>
      <c r="AL805" s="2186"/>
      <c r="AM805" s="2186"/>
      <c r="AN805" s="2186"/>
      <c r="AO805" s="2186"/>
      <c r="AP805" s="2186"/>
      <c r="AQ805" s="2186"/>
      <c r="AR805" s="2186"/>
      <c r="AS805" s="2186"/>
      <c r="AT805" s="2186"/>
      <c r="AU805" s="2186"/>
      <c r="AV805" s="2186"/>
      <c r="AW805" s="2186"/>
      <c r="AX805" s="2186"/>
      <c r="AY805" s="2186"/>
      <c r="AZ805" s="2186"/>
      <c r="BA805" s="2186"/>
      <c r="BB805" s="2186"/>
      <c r="BC805" s="2186"/>
      <c r="BD805" s="2186"/>
      <c r="BE805" s="2186"/>
    </row>
    <row r="806" spans="1:57" ht="18" customHeight="1">
      <c r="A806" s="2186" t="s">
        <v>1494</v>
      </c>
      <c r="B806" s="2186"/>
      <c r="C806" s="2186"/>
      <c r="D806" s="2186"/>
      <c r="E806" s="2186"/>
      <c r="F806" s="2186"/>
      <c r="G806" s="2186"/>
      <c r="H806" s="2186"/>
      <c r="I806" s="2186"/>
      <c r="J806" s="2186"/>
      <c r="K806" s="2186"/>
      <c r="L806" s="2186"/>
      <c r="M806" s="2186"/>
      <c r="N806" s="2186"/>
      <c r="O806" s="2186"/>
      <c r="P806" s="2186"/>
      <c r="Q806" s="2186"/>
      <c r="R806" s="2186"/>
      <c r="S806" s="2186"/>
      <c r="T806" s="2186"/>
      <c r="U806" s="2186"/>
      <c r="V806" s="2186"/>
      <c r="W806" s="2186"/>
      <c r="X806" s="2186"/>
      <c r="Y806" s="2186"/>
      <c r="Z806" s="2186"/>
      <c r="AA806" s="2186"/>
      <c r="AB806" s="2186"/>
      <c r="AC806" s="2186"/>
      <c r="AD806" s="2186"/>
      <c r="AE806" s="2186"/>
      <c r="AF806" s="2186"/>
      <c r="AG806" s="2186"/>
      <c r="AH806" s="2186"/>
      <c r="AI806" s="2186"/>
      <c r="AJ806" s="2186"/>
      <c r="AK806" s="2186"/>
      <c r="AL806" s="2186"/>
      <c r="AM806" s="2186"/>
      <c r="AN806" s="2186"/>
      <c r="AO806" s="2186"/>
      <c r="AP806" s="2186"/>
      <c r="AQ806" s="2186"/>
      <c r="AR806" s="2186"/>
      <c r="AS806" s="2186"/>
      <c r="AT806" s="2186"/>
      <c r="AU806" s="2186"/>
      <c r="AV806" s="2186"/>
      <c r="AW806" s="2186"/>
      <c r="AX806" s="2186"/>
      <c r="AY806" s="2186"/>
      <c r="AZ806" s="2186"/>
      <c r="BA806" s="2186"/>
      <c r="BB806" s="2186"/>
      <c r="BC806" s="2186"/>
      <c r="BD806" s="2186"/>
      <c r="BE806" s="2186"/>
    </row>
    <row r="807" spans="1:57" ht="18" customHeight="1">
      <c r="A807" s="2186" t="s">
        <v>1495</v>
      </c>
      <c r="B807" s="2186"/>
      <c r="C807" s="2186"/>
      <c r="D807" s="2186"/>
      <c r="E807" s="2186"/>
      <c r="F807" s="2186"/>
      <c r="G807" s="2186"/>
      <c r="H807" s="2186"/>
      <c r="I807" s="2186"/>
      <c r="J807" s="2186"/>
      <c r="K807" s="2186"/>
      <c r="L807" s="2186"/>
      <c r="M807" s="2186"/>
      <c r="N807" s="2186"/>
      <c r="O807" s="2186"/>
      <c r="P807" s="2186"/>
      <c r="Q807" s="2186"/>
      <c r="R807" s="2186"/>
      <c r="S807" s="2186"/>
      <c r="T807" s="2186"/>
      <c r="U807" s="2186"/>
      <c r="V807" s="2186"/>
      <c r="W807" s="2186"/>
      <c r="X807" s="2186"/>
      <c r="Y807" s="2186"/>
      <c r="Z807" s="2186"/>
      <c r="AA807" s="2186"/>
      <c r="AB807" s="2186"/>
      <c r="AC807" s="2186"/>
      <c r="AD807" s="2186"/>
      <c r="AE807" s="2186"/>
      <c r="AF807" s="2186"/>
      <c r="AG807" s="2186"/>
      <c r="AH807" s="2186"/>
      <c r="AI807" s="2186"/>
      <c r="AJ807" s="2186"/>
      <c r="AK807" s="2186"/>
      <c r="AL807" s="2186"/>
      <c r="AM807" s="2186"/>
      <c r="AN807" s="2186"/>
      <c r="AO807" s="2186"/>
      <c r="AP807" s="2186"/>
      <c r="AQ807" s="2186"/>
      <c r="AR807" s="2186"/>
      <c r="AS807" s="2186"/>
      <c r="AT807" s="2186"/>
      <c r="AU807" s="2186"/>
      <c r="AV807" s="2186"/>
      <c r="AW807" s="2186"/>
      <c r="AX807" s="2186"/>
      <c r="AY807" s="2186"/>
      <c r="AZ807" s="2186"/>
      <c r="BA807" s="2186"/>
      <c r="BB807" s="2186"/>
      <c r="BC807" s="2186"/>
      <c r="BD807" s="2186"/>
      <c r="BE807" s="2186"/>
    </row>
    <row r="808" spans="1:57" ht="18" customHeight="1">
      <c r="A808" s="2186" t="s">
        <v>1496</v>
      </c>
      <c r="B808" s="2186"/>
      <c r="C808" s="2186"/>
      <c r="D808" s="2186"/>
      <c r="E808" s="2186"/>
      <c r="F808" s="2186"/>
      <c r="G808" s="2186"/>
      <c r="H808" s="2186"/>
      <c r="I808" s="2186"/>
      <c r="J808" s="2186"/>
      <c r="K808" s="2186"/>
      <c r="L808" s="2186"/>
      <c r="M808" s="2186"/>
      <c r="N808" s="2186"/>
      <c r="O808" s="2186"/>
      <c r="P808" s="2186"/>
      <c r="Q808" s="2186"/>
      <c r="R808" s="2186"/>
      <c r="S808" s="2186"/>
      <c r="T808" s="2186"/>
      <c r="U808" s="2186"/>
      <c r="V808" s="2186"/>
      <c r="W808" s="2186"/>
      <c r="X808" s="2186"/>
      <c r="Y808" s="2186"/>
      <c r="Z808" s="2186"/>
      <c r="AA808" s="2186"/>
      <c r="AB808" s="2186"/>
      <c r="AC808" s="2186"/>
      <c r="AD808" s="2186"/>
      <c r="AE808" s="2186"/>
      <c r="AF808" s="2186"/>
      <c r="AG808" s="2186"/>
      <c r="AH808" s="2186"/>
      <c r="AI808" s="2186"/>
      <c r="AJ808" s="2186"/>
      <c r="AK808" s="2186"/>
      <c r="AL808" s="2186"/>
      <c r="AM808" s="2186"/>
      <c r="AN808" s="2186"/>
      <c r="AO808" s="2186"/>
      <c r="AP808" s="2186"/>
      <c r="AQ808" s="2186"/>
      <c r="AR808" s="2186"/>
      <c r="AS808" s="2186"/>
      <c r="AT808" s="2186"/>
      <c r="AU808" s="2186"/>
      <c r="AV808" s="2186"/>
      <c r="AW808" s="2186"/>
      <c r="AX808" s="2186"/>
      <c r="AY808" s="2186"/>
      <c r="AZ808" s="2186"/>
      <c r="BA808" s="2186"/>
      <c r="BB808" s="2186"/>
      <c r="BC808" s="2186"/>
      <c r="BD808" s="2186"/>
      <c r="BE808" s="2186"/>
    </row>
    <row r="809" spans="1:57" ht="18" customHeight="1">
      <c r="A809" s="2186" t="s">
        <v>1497</v>
      </c>
      <c r="B809" s="2186"/>
      <c r="C809" s="2186"/>
      <c r="D809" s="2186"/>
      <c r="E809" s="2186"/>
      <c r="F809" s="2186"/>
      <c r="G809" s="2186"/>
      <c r="H809" s="2186"/>
      <c r="I809" s="2186"/>
      <c r="J809" s="2186"/>
      <c r="K809" s="2186"/>
      <c r="L809" s="2186"/>
      <c r="M809" s="2186"/>
      <c r="N809" s="2186"/>
      <c r="O809" s="2186"/>
      <c r="P809" s="2186"/>
      <c r="Q809" s="2186"/>
      <c r="R809" s="2186"/>
      <c r="S809" s="2186"/>
      <c r="T809" s="2186"/>
      <c r="U809" s="2186"/>
      <c r="V809" s="2186"/>
      <c r="W809" s="2186"/>
      <c r="X809" s="2186"/>
      <c r="Y809" s="2186"/>
      <c r="Z809" s="2186"/>
      <c r="AA809" s="2186"/>
      <c r="AB809" s="2186"/>
      <c r="AC809" s="2186"/>
      <c r="AD809" s="2186"/>
      <c r="AE809" s="2186"/>
      <c r="AF809" s="2186"/>
      <c r="AG809" s="2186"/>
      <c r="AH809" s="2186"/>
      <c r="AI809" s="2186"/>
      <c r="AJ809" s="2186"/>
      <c r="AK809" s="2186"/>
      <c r="AL809" s="2186"/>
      <c r="AM809" s="2186"/>
      <c r="AN809" s="2186"/>
      <c r="AO809" s="2186"/>
      <c r="AP809" s="2186"/>
      <c r="AQ809" s="2186"/>
      <c r="AR809" s="2186"/>
      <c r="AS809" s="2186"/>
      <c r="AT809" s="2186"/>
      <c r="AU809" s="2186"/>
      <c r="AV809" s="2186"/>
      <c r="AW809" s="2186"/>
      <c r="AX809" s="2186"/>
      <c r="AY809" s="2186"/>
      <c r="AZ809" s="2186"/>
      <c r="BA809" s="2186"/>
      <c r="BB809" s="2186"/>
      <c r="BC809" s="2186"/>
      <c r="BD809" s="2186"/>
      <c r="BE809" s="2186"/>
    </row>
    <row r="810" spans="1:57" ht="18" customHeight="1">
      <c r="A810" s="2186" t="s">
        <v>1498</v>
      </c>
      <c r="B810" s="2186"/>
      <c r="C810" s="2186"/>
      <c r="D810" s="2186"/>
      <c r="E810" s="2186"/>
      <c r="F810" s="2186"/>
      <c r="G810" s="2186"/>
      <c r="H810" s="2186"/>
      <c r="I810" s="2186"/>
      <c r="J810" s="2186"/>
      <c r="K810" s="2186"/>
      <c r="L810" s="2186"/>
      <c r="M810" s="2186"/>
      <c r="N810" s="2186"/>
      <c r="O810" s="2186"/>
      <c r="P810" s="2186"/>
      <c r="Q810" s="2186"/>
      <c r="R810" s="2186"/>
      <c r="S810" s="2186"/>
      <c r="T810" s="2186"/>
      <c r="U810" s="2186"/>
      <c r="V810" s="2186"/>
      <c r="W810" s="2186"/>
      <c r="X810" s="2186"/>
      <c r="Y810" s="2186"/>
      <c r="Z810" s="2186"/>
      <c r="AA810" s="2186"/>
      <c r="AB810" s="2186"/>
      <c r="AC810" s="2186"/>
      <c r="AD810" s="2186"/>
      <c r="AE810" s="2186"/>
      <c r="AF810" s="2186"/>
      <c r="AG810" s="2186"/>
      <c r="AH810" s="2186"/>
      <c r="AI810" s="2186"/>
      <c r="AJ810" s="2186"/>
      <c r="AK810" s="2186"/>
      <c r="AL810" s="2186"/>
      <c r="AM810" s="2186"/>
      <c r="AN810" s="2186"/>
      <c r="AO810" s="2186"/>
      <c r="AP810" s="2186"/>
      <c r="AQ810" s="2186"/>
      <c r="AR810" s="2186"/>
      <c r="AS810" s="2186"/>
      <c r="AT810" s="2186"/>
      <c r="AU810" s="2186"/>
      <c r="AV810" s="2186"/>
      <c r="AW810" s="2186"/>
      <c r="AX810" s="2186"/>
      <c r="AY810" s="2186"/>
      <c r="AZ810" s="2186"/>
      <c r="BA810" s="2186"/>
      <c r="BB810" s="2186"/>
      <c r="BC810" s="2186"/>
      <c r="BD810" s="2186"/>
      <c r="BE810" s="2186"/>
    </row>
    <row r="811" spans="1:57" ht="18" customHeight="1">
      <c r="A811" s="2186" t="s">
        <v>1499</v>
      </c>
      <c r="B811" s="2186"/>
      <c r="C811" s="2186"/>
      <c r="D811" s="2186"/>
      <c r="E811" s="2186"/>
      <c r="F811" s="2186"/>
      <c r="G811" s="2186"/>
      <c r="H811" s="2186"/>
      <c r="I811" s="2186"/>
      <c r="J811" s="2186"/>
      <c r="K811" s="2186"/>
      <c r="L811" s="2186"/>
      <c r="M811" s="2186"/>
      <c r="N811" s="2186"/>
      <c r="O811" s="2186"/>
      <c r="P811" s="2186"/>
      <c r="Q811" s="2186"/>
      <c r="R811" s="2186"/>
      <c r="S811" s="2186"/>
      <c r="T811" s="2186"/>
      <c r="U811" s="2186"/>
      <c r="V811" s="2186"/>
      <c r="W811" s="2186"/>
      <c r="X811" s="2186"/>
      <c r="Y811" s="2186"/>
      <c r="Z811" s="2186"/>
      <c r="AA811" s="2186"/>
      <c r="AB811" s="2186"/>
      <c r="AC811" s="2186"/>
      <c r="AD811" s="2186"/>
      <c r="AE811" s="2186"/>
      <c r="AF811" s="2186"/>
      <c r="AG811" s="2186"/>
      <c r="AH811" s="2186"/>
      <c r="AI811" s="2186"/>
      <c r="AJ811" s="2186"/>
      <c r="AK811" s="2186"/>
      <c r="AL811" s="2186"/>
      <c r="AM811" s="2186"/>
      <c r="AN811" s="2186"/>
      <c r="AO811" s="2186"/>
      <c r="AP811" s="2186"/>
      <c r="AQ811" s="2186"/>
      <c r="AR811" s="2186"/>
      <c r="AS811" s="2186"/>
      <c r="AT811" s="2186"/>
      <c r="AU811" s="2186"/>
      <c r="AV811" s="2186"/>
      <c r="AW811" s="2186"/>
      <c r="AX811" s="2186"/>
      <c r="AY811" s="2186"/>
      <c r="AZ811" s="2186"/>
      <c r="BA811" s="2186"/>
      <c r="BB811" s="2186"/>
      <c r="BC811" s="2186"/>
      <c r="BD811" s="2186"/>
      <c r="BE811" s="2186"/>
    </row>
    <row r="813" spans="1:57" ht="18" customHeight="1">
      <c r="A813" s="2189" t="s">
        <v>1500</v>
      </c>
      <c r="B813" s="2189"/>
      <c r="C813" s="2189"/>
      <c r="D813" s="2189"/>
      <c r="E813" s="2189"/>
      <c r="F813" s="2189"/>
      <c r="G813" s="2189"/>
      <c r="H813" s="2189"/>
      <c r="I813" s="2189"/>
      <c r="J813" s="2189"/>
      <c r="K813" s="2189"/>
      <c r="L813" s="2189"/>
      <c r="M813" s="2189"/>
      <c r="N813" s="2189"/>
      <c r="O813" s="2189"/>
      <c r="P813" s="2189"/>
      <c r="Q813" s="2189"/>
      <c r="R813" s="2189"/>
      <c r="S813" s="2189"/>
      <c r="T813" s="2189"/>
      <c r="U813" s="2189"/>
      <c r="V813" s="2189"/>
      <c r="W813" s="2189"/>
      <c r="X813" s="2189"/>
      <c r="Y813" s="2189"/>
      <c r="Z813" s="2189"/>
      <c r="AA813" s="2189"/>
      <c r="AB813" s="2189"/>
      <c r="AC813" s="2189"/>
      <c r="AD813" s="2189"/>
      <c r="AE813" s="2189"/>
      <c r="AF813" s="2189"/>
      <c r="AG813" s="2189"/>
      <c r="AH813" s="2189"/>
      <c r="AI813" s="2189"/>
      <c r="AJ813" s="2189"/>
      <c r="AK813" s="2189"/>
      <c r="AL813" s="2189"/>
      <c r="AM813" s="2189"/>
      <c r="AN813" s="2189"/>
      <c r="AO813" s="2189"/>
      <c r="AP813" s="2189"/>
      <c r="AQ813" s="2189"/>
      <c r="AR813" s="2189"/>
      <c r="AS813" s="2189"/>
      <c r="AT813" s="2189"/>
      <c r="AU813" s="2189"/>
      <c r="AV813" s="2189"/>
      <c r="AW813" s="2189"/>
      <c r="AX813" s="2189"/>
      <c r="AY813" s="2189"/>
      <c r="AZ813" s="2189"/>
      <c r="BA813" s="2189"/>
      <c r="BB813" s="2189"/>
      <c r="BC813" s="2189"/>
      <c r="BD813" s="2189"/>
      <c r="BE813" s="2189"/>
    </row>
    <row r="814" spans="1:57" ht="18" customHeight="1">
      <c r="A814" s="2186" t="s">
        <v>1501</v>
      </c>
      <c r="B814" s="2186"/>
      <c r="C814" s="2186"/>
      <c r="D814" s="2186"/>
      <c r="E814" s="2186"/>
      <c r="F814" s="2186"/>
      <c r="G814" s="2186"/>
      <c r="H814" s="2186"/>
      <c r="I814" s="2186"/>
      <c r="J814" s="2186"/>
      <c r="K814" s="2186"/>
      <c r="L814" s="2186"/>
      <c r="M814" s="2186"/>
      <c r="N814" s="2186"/>
      <c r="O814" s="2186"/>
      <c r="P814" s="2186"/>
      <c r="Q814" s="2186"/>
      <c r="R814" s="2186"/>
      <c r="S814" s="2186"/>
      <c r="T814" s="2186"/>
      <c r="U814" s="2186"/>
      <c r="V814" s="2186"/>
      <c r="W814" s="2186"/>
      <c r="X814" s="2186"/>
      <c r="Y814" s="2186"/>
      <c r="Z814" s="2186"/>
      <c r="AA814" s="2186"/>
      <c r="AB814" s="2186"/>
      <c r="AC814" s="2186"/>
      <c r="AD814" s="2186"/>
      <c r="AE814" s="2186"/>
      <c r="AF814" s="2186"/>
      <c r="AG814" s="2186"/>
      <c r="AH814" s="2186"/>
      <c r="AI814" s="2186"/>
      <c r="AJ814" s="2186"/>
      <c r="AK814" s="2186"/>
      <c r="AL814" s="2186"/>
      <c r="AM814" s="2186"/>
      <c r="AN814" s="2186"/>
      <c r="AO814" s="2186"/>
      <c r="AP814" s="2186"/>
      <c r="AQ814" s="2186"/>
      <c r="AR814" s="2186"/>
      <c r="AS814" s="2186"/>
      <c r="AT814" s="2186"/>
      <c r="AU814" s="2186"/>
      <c r="AV814" s="2186"/>
      <c r="AW814" s="2186"/>
      <c r="AX814" s="2186"/>
      <c r="AY814" s="2186"/>
      <c r="AZ814" s="2186"/>
      <c r="BA814" s="2186"/>
      <c r="BB814" s="2186"/>
      <c r="BC814" s="2186"/>
      <c r="BD814" s="2186"/>
      <c r="BE814" s="2186"/>
    </row>
    <row r="815" spans="1:57" ht="18" customHeight="1">
      <c r="A815" s="2186" t="s">
        <v>1502</v>
      </c>
      <c r="B815" s="2186"/>
      <c r="C815" s="2186"/>
      <c r="D815" s="2186"/>
      <c r="E815" s="2186"/>
      <c r="F815" s="2186"/>
      <c r="G815" s="2186"/>
      <c r="H815" s="2186"/>
      <c r="I815" s="2186"/>
      <c r="J815" s="2186"/>
      <c r="K815" s="2186"/>
      <c r="L815" s="2186"/>
      <c r="M815" s="2186"/>
      <c r="N815" s="2186"/>
      <c r="O815" s="2186"/>
      <c r="P815" s="2186"/>
      <c r="Q815" s="2186"/>
      <c r="R815" s="2186"/>
      <c r="S815" s="2186"/>
      <c r="T815" s="2186"/>
      <c r="U815" s="2186"/>
      <c r="V815" s="2186"/>
      <c r="W815" s="2186"/>
      <c r="X815" s="2186"/>
      <c r="Y815" s="2186"/>
      <c r="Z815" s="2186"/>
      <c r="AA815" s="2186"/>
      <c r="AB815" s="2186"/>
      <c r="AC815" s="2186"/>
      <c r="AD815" s="2186"/>
      <c r="AE815" s="2186"/>
      <c r="AF815" s="2186"/>
      <c r="AG815" s="2186"/>
      <c r="AH815" s="2186"/>
      <c r="AI815" s="2186"/>
      <c r="AJ815" s="2186"/>
      <c r="AK815" s="2186"/>
      <c r="AL815" s="2186"/>
      <c r="AM815" s="2186"/>
      <c r="AN815" s="2186"/>
      <c r="AO815" s="2186"/>
      <c r="AP815" s="2186"/>
      <c r="AQ815" s="2186"/>
      <c r="AR815" s="2186"/>
      <c r="AS815" s="2186"/>
      <c r="AT815" s="2186"/>
      <c r="AU815" s="2186"/>
      <c r="AV815" s="2186"/>
      <c r="AW815" s="2186"/>
      <c r="AX815" s="2186"/>
      <c r="AY815" s="2186"/>
      <c r="AZ815" s="2186"/>
      <c r="BA815" s="2186"/>
      <c r="BB815" s="2186"/>
      <c r="BC815" s="2186"/>
      <c r="BD815" s="2186"/>
      <c r="BE815" s="2186"/>
    </row>
    <row r="816" spans="1:57" ht="18" customHeight="1">
      <c r="A816" s="2186" t="s">
        <v>1503</v>
      </c>
      <c r="B816" s="2186"/>
      <c r="C816" s="2186"/>
      <c r="D816" s="2186"/>
      <c r="E816" s="2186"/>
      <c r="F816" s="2186"/>
      <c r="G816" s="2186"/>
      <c r="H816" s="2186"/>
      <c r="I816" s="2186"/>
      <c r="J816" s="2186"/>
      <c r="K816" s="2186"/>
      <c r="L816" s="2186"/>
      <c r="M816" s="2186"/>
      <c r="N816" s="2186"/>
      <c r="O816" s="2186"/>
      <c r="P816" s="2186"/>
      <c r="Q816" s="2186"/>
      <c r="R816" s="2186"/>
      <c r="S816" s="2186"/>
      <c r="T816" s="2186"/>
      <c r="U816" s="2186"/>
      <c r="V816" s="2186"/>
      <c r="W816" s="2186"/>
      <c r="X816" s="2186"/>
      <c r="Y816" s="2186"/>
      <c r="Z816" s="2186"/>
      <c r="AA816" s="2186"/>
      <c r="AB816" s="2186"/>
      <c r="AC816" s="2186"/>
      <c r="AD816" s="2186"/>
      <c r="AE816" s="2186"/>
      <c r="AF816" s="2186"/>
      <c r="AG816" s="2186"/>
      <c r="AH816" s="2186"/>
      <c r="AI816" s="2186"/>
      <c r="AJ816" s="2186"/>
      <c r="AK816" s="2186"/>
      <c r="AL816" s="2186"/>
      <c r="AM816" s="2186"/>
      <c r="AN816" s="2186"/>
      <c r="AO816" s="2186"/>
      <c r="AP816" s="2186"/>
      <c r="AQ816" s="2186"/>
      <c r="AR816" s="2186"/>
      <c r="AS816" s="2186"/>
      <c r="AT816" s="2186"/>
      <c r="AU816" s="2186"/>
      <c r="AV816" s="2186"/>
      <c r="AW816" s="2186"/>
      <c r="AX816" s="2186"/>
      <c r="AY816" s="2186"/>
      <c r="AZ816" s="2186"/>
      <c r="BA816" s="2186"/>
      <c r="BB816" s="2186"/>
      <c r="BC816" s="2186"/>
      <c r="BD816" s="2186"/>
      <c r="BE816" s="2186"/>
    </row>
    <row r="817" spans="1:58" ht="18" customHeight="1">
      <c r="A817" s="2186" t="s">
        <v>1504</v>
      </c>
      <c r="B817" s="2186"/>
      <c r="C817" s="2186"/>
      <c r="D817" s="2186"/>
      <c r="E817" s="2186"/>
      <c r="F817" s="2186"/>
      <c r="G817" s="2186"/>
      <c r="H817" s="2186"/>
      <c r="I817" s="2186"/>
      <c r="J817" s="2186"/>
      <c r="K817" s="2186"/>
      <c r="L817" s="2186"/>
      <c r="M817" s="2186"/>
      <c r="N817" s="2186"/>
      <c r="O817" s="2186"/>
      <c r="P817" s="2186"/>
      <c r="Q817" s="2186"/>
      <c r="R817" s="2186"/>
      <c r="S817" s="2186"/>
      <c r="T817" s="2186"/>
      <c r="U817" s="2186"/>
      <c r="V817" s="2186"/>
      <c r="W817" s="2186"/>
      <c r="X817" s="2186"/>
      <c r="Y817" s="2186"/>
      <c r="Z817" s="2186"/>
      <c r="AA817" s="2186"/>
      <c r="AB817" s="2186"/>
      <c r="AC817" s="2186"/>
      <c r="AD817" s="2186"/>
      <c r="AE817" s="2186"/>
      <c r="AF817" s="2186"/>
      <c r="AG817" s="2186"/>
      <c r="AH817" s="2186"/>
      <c r="AI817" s="2186"/>
      <c r="AJ817" s="2186"/>
      <c r="AK817" s="2186"/>
      <c r="AL817" s="2186"/>
      <c r="AM817" s="2186"/>
      <c r="AN817" s="2186"/>
      <c r="AO817" s="2186"/>
      <c r="AP817" s="2186"/>
      <c r="AQ817" s="2186"/>
      <c r="AR817" s="2186"/>
      <c r="AS817" s="2186"/>
      <c r="AT817" s="2186"/>
      <c r="AU817" s="2186"/>
      <c r="AV817" s="2186"/>
      <c r="AW817" s="2186"/>
      <c r="AX817" s="2186"/>
      <c r="AY817" s="2186"/>
      <c r="AZ817" s="2186"/>
      <c r="BA817" s="2186"/>
      <c r="BB817" s="2186"/>
      <c r="BC817" s="2186"/>
      <c r="BD817" s="2186"/>
      <c r="BE817" s="2186"/>
    </row>
    <row r="818" spans="1:58" ht="18" customHeight="1">
      <c r="A818" s="2186" t="s">
        <v>1505</v>
      </c>
      <c r="B818" s="2186"/>
      <c r="C818" s="2186"/>
      <c r="D818" s="2186"/>
      <c r="E818" s="2186"/>
      <c r="F818" s="2186"/>
      <c r="G818" s="2186"/>
      <c r="H818" s="2186"/>
      <c r="I818" s="2186"/>
      <c r="J818" s="2186"/>
      <c r="K818" s="2186"/>
      <c r="L818" s="2186"/>
      <c r="M818" s="2186"/>
      <c r="N818" s="2186"/>
      <c r="O818" s="2186"/>
      <c r="P818" s="2186"/>
      <c r="Q818" s="2186"/>
      <c r="R818" s="2186"/>
      <c r="S818" s="2186"/>
      <c r="T818" s="2186"/>
      <c r="U818" s="2186"/>
      <c r="V818" s="2186"/>
      <c r="W818" s="2186"/>
      <c r="X818" s="2186"/>
      <c r="Y818" s="2186"/>
      <c r="Z818" s="2186"/>
      <c r="AA818" s="2186"/>
      <c r="AB818" s="2186"/>
      <c r="AC818" s="2186"/>
      <c r="AD818" s="2186"/>
      <c r="AE818" s="2186"/>
      <c r="AF818" s="2186"/>
      <c r="AG818" s="2186"/>
      <c r="AH818" s="2186"/>
      <c r="AI818" s="2186"/>
      <c r="AJ818" s="2186"/>
      <c r="AK818" s="2186"/>
      <c r="AL818" s="2186"/>
      <c r="AM818" s="2186"/>
      <c r="AN818" s="2186"/>
      <c r="AO818" s="2186"/>
      <c r="AP818" s="2186"/>
      <c r="AQ818" s="2186"/>
      <c r="AR818" s="2186"/>
      <c r="AS818" s="2186"/>
      <c r="AT818" s="2186"/>
      <c r="AU818" s="2186"/>
      <c r="AV818" s="2186"/>
      <c r="AW818" s="2186"/>
      <c r="AX818" s="2186"/>
      <c r="AY818" s="2186"/>
      <c r="AZ818" s="2186"/>
      <c r="BA818" s="2186"/>
      <c r="BB818" s="2186"/>
      <c r="BC818" s="2186"/>
      <c r="BD818" s="2186"/>
      <c r="BE818" s="2186"/>
    </row>
    <row r="819" spans="1:58" ht="18" customHeight="1">
      <c r="A819" s="2186" t="s">
        <v>1506</v>
      </c>
      <c r="B819" s="2186"/>
      <c r="C819" s="2186"/>
      <c r="D819" s="2186"/>
      <c r="E819" s="2186"/>
      <c r="F819" s="2186"/>
      <c r="G819" s="2186"/>
      <c r="H819" s="2186"/>
      <c r="I819" s="2186"/>
      <c r="J819" s="2186"/>
      <c r="K819" s="2186"/>
      <c r="L819" s="2186"/>
      <c r="M819" s="2186"/>
      <c r="N819" s="2186"/>
      <c r="O819" s="2186"/>
      <c r="P819" s="2186"/>
      <c r="Q819" s="2186"/>
      <c r="R819" s="2186"/>
      <c r="S819" s="2186"/>
      <c r="T819" s="2186"/>
      <c r="U819" s="2186"/>
      <c r="V819" s="2186"/>
      <c r="W819" s="2186"/>
      <c r="X819" s="2186"/>
      <c r="Y819" s="2186"/>
      <c r="Z819" s="2186"/>
      <c r="AA819" s="2186"/>
      <c r="AB819" s="2186"/>
      <c r="AC819" s="2186"/>
      <c r="AD819" s="2186"/>
      <c r="AE819" s="2186"/>
      <c r="AF819" s="2186"/>
      <c r="AG819" s="2186"/>
      <c r="AH819" s="2186"/>
      <c r="AI819" s="2186"/>
      <c r="AJ819" s="2186"/>
      <c r="AK819" s="2186"/>
      <c r="AL819" s="2186"/>
      <c r="AM819" s="2186"/>
      <c r="AN819" s="2186"/>
      <c r="AO819" s="2186"/>
      <c r="AP819" s="2186"/>
      <c r="AQ819" s="2186"/>
      <c r="AR819" s="2186"/>
      <c r="AS819" s="2186"/>
      <c r="AT819" s="2186"/>
      <c r="AU819" s="2186"/>
      <c r="AV819" s="2186"/>
      <c r="AW819" s="2186"/>
      <c r="AX819" s="2186"/>
      <c r="AY819" s="2186"/>
      <c r="AZ819" s="2186"/>
      <c r="BA819" s="2186"/>
      <c r="BB819" s="2186"/>
      <c r="BC819" s="2186"/>
      <c r="BD819" s="2186"/>
      <c r="BE819" s="2186"/>
    </row>
    <row r="820" spans="1:58" ht="18" customHeight="1">
      <c r="A820" s="2186" t="s">
        <v>1507</v>
      </c>
      <c r="B820" s="2186"/>
      <c r="C820" s="2186"/>
      <c r="D820" s="2186"/>
      <c r="E820" s="2186"/>
      <c r="F820" s="2186"/>
      <c r="G820" s="2186"/>
      <c r="H820" s="2186"/>
      <c r="I820" s="2186"/>
      <c r="J820" s="2186"/>
      <c r="K820" s="2186"/>
      <c r="L820" s="2186"/>
      <c r="M820" s="2186"/>
      <c r="N820" s="2186"/>
      <c r="O820" s="2186"/>
      <c r="P820" s="2186"/>
      <c r="Q820" s="2186"/>
      <c r="R820" s="2186"/>
      <c r="S820" s="2186"/>
      <c r="T820" s="2186"/>
      <c r="U820" s="2186"/>
      <c r="V820" s="2186"/>
      <c r="W820" s="2186"/>
      <c r="X820" s="2186"/>
      <c r="Y820" s="2186"/>
      <c r="Z820" s="2186"/>
      <c r="AA820" s="2186"/>
      <c r="AB820" s="2186"/>
      <c r="AC820" s="2186"/>
      <c r="AD820" s="2186"/>
      <c r="AE820" s="2186"/>
      <c r="AF820" s="2186"/>
      <c r="AG820" s="2186"/>
      <c r="AH820" s="2186"/>
      <c r="AI820" s="2186"/>
      <c r="AJ820" s="2186"/>
      <c r="AK820" s="2186"/>
      <c r="AL820" s="2186"/>
      <c r="AM820" s="2186"/>
      <c r="AN820" s="2186"/>
      <c r="AO820" s="2186"/>
      <c r="AP820" s="2186"/>
      <c r="AQ820" s="2186"/>
      <c r="AR820" s="2186"/>
      <c r="AS820" s="2186"/>
      <c r="AT820" s="2186"/>
      <c r="AU820" s="2186"/>
      <c r="AV820" s="2186"/>
      <c r="AW820" s="2186"/>
      <c r="AX820" s="2186"/>
      <c r="AY820" s="2186"/>
      <c r="AZ820" s="2186"/>
      <c r="BA820" s="2186"/>
      <c r="BB820" s="2186"/>
      <c r="BC820" s="2186"/>
      <c r="BD820" s="2186"/>
      <c r="BE820" s="2186"/>
    </row>
    <row r="821" spans="1:58" ht="18" customHeight="1">
      <c r="AI821" s="2216" t="s">
        <v>1508</v>
      </c>
      <c r="AJ821" s="2216"/>
      <c r="AK821" s="2216"/>
      <c r="AL821" s="2216"/>
      <c r="AM821" s="2216"/>
      <c r="AN821" s="2216"/>
      <c r="AO821" s="2216"/>
      <c r="AP821" s="2216"/>
      <c r="AQ821" s="2216"/>
      <c r="AR821" s="2216"/>
      <c r="AS821" s="2216"/>
      <c r="AT821" s="2216"/>
      <c r="AU821" s="2216"/>
      <c r="AV821" s="2216"/>
      <c r="AW821" s="2216"/>
      <c r="AX821" s="2216"/>
      <c r="AY821" s="2216"/>
      <c r="AZ821" s="2216"/>
      <c r="BA821" s="2216"/>
      <c r="BB821" s="2216"/>
      <c r="BC821" s="2216"/>
      <c r="BD821" s="2216"/>
      <c r="BE821" s="2216"/>
      <c r="BF821" s="2217"/>
    </row>
    <row r="822" spans="1:58" ht="18" customHeight="1">
      <c r="A822" s="2215" t="s">
        <v>13</v>
      </c>
      <c r="B822" s="2215"/>
      <c r="C822" s="2215"/>
      <c r="D822" s="2215"/>
      <c r="E822" s="2215"/>
      <c r="F822" s="2215"/>
      <c r="G822" s="2215"/>
      <c r="H822" s="2215"/>
      <c r="I822" s="2215"/>
      <c r="J822" s="2215"/>
      <c r="K822" s="2215" t="s">
        <v>475</v>
      </c>
      <c r="L822" s="2215"/>
      <c r="M822" s="2215"/>
      <c r="N822" s="2215"/>
      <c r="O822" s="2215"/>
      <c r="P822" s="2215"/>
      <c r="Q822" s="2215"/>
      <c r="R822" s="2215"/>
      <c r="S822" s="2215"/>
      <c r="T822" s="2215"/>
      <c r="U822" s="2215"/>
      <c r="V822" s="2215"/>
      <c r="W822" s="2215"/>
      <c r="X822" s="2215"/>
      <c r="Y822" s="2215"/>
      <c r="Z822" s="2215"/>
      <c r="AA822" s="2215"/>
      <c r="AB822" s="2215"/>
      <c r="AC822" s="2215"/>
      <c r="AD822" s="2215"/>
      <c r="AE822" s="2215"/>
      <c r="AF822" s="2215"/>
      <c r="AG822" s="2215"/>
      <c r="AH822" s="2215"/>
      <c r="AI822" s="2215" t="s">
        <v>391</v>
      </c>
      <c r="AJ822" s="2215"/>
      <c r="AK822" s="2215"/>
      <c r="AL822" s="2215"/>
      <c r="AM822" s="2215"/>
      <c r="AN822" s="2215"/>
      <c r="AO822" s="2215"/>
      <c r="AP822" s="2215"/>
      <c r="AQ822" s="2215"/>
      <c r="AR822" s="2215"/>
      <c r="AS822" s="2215"/>
      <c r="AT822" s="2215"/>
      <c r="AU822" s="2215"/>
      <c r="AV822" s="2215"/>
      <c r="AW822" s="2215"/>
      <c r="AX822" s="2215"/>
      <c r="AY822" s="2215"/>
      <c r="AZ822" s="2215"/>
      <c r="BA822" s="2215"/>
      <c r="BB822" s="2215"/>
      <c r="BC822" s="2215"/>
      <c r="BD822" s="2215"/>
      <c r="BE822" s="2215"/>
      <c r="BF822" s="2086"/>
    </row>
    <row r="823" spans="1:58" ht="18" customHeight="1">
      <c r="A823" s="2216" t="s">
        <v>247</v>
      </c>
      <c r="B823" s="2216"/>
      <c r="C823" s="2216"/>
      <c r="D823" s="2216"/>
      <c r="E823" s="2216"/>
      <c r="F823" s="2216"/>
      <c r="G823" s="2216"/>
      <c r="H823" s="2216"/>
      <c r="I823" s="2216"/>
      <c r="J823" s="2216"/>
      <c r="K823" s="2216" t="s">
        <v>247</v>
      </c>
      <c r="L823" s="2216"/>
      <c r="M823" s="2216"/>
      <c r="N823" s="2216"/>
      <c r="O823" s="2216"/>
      <c r="P823" s="2216"/>
      <c r="Q823" s="2216"/>
      <c r="R823" s="2216"/>
      <c r="S823" s="2216"/>
      <c r="T823" s="2216"/>
      <c r="U823" s="2216"/>
      <c r="V823" s="2216"/>
      <c r="W823" s="2216"/>
      <c r="X823" s="2216"/>
      <c r="Y823" s="2216"/>
      <c r="Z823" s="2216"/>
      <c r="AA823" s="2216"/>
      <c r="AB823" s="2216"/>
      <c r="AC823" s="2216"/>
      <c r="AD823" s="2216"/>
      <c r="AE823" s="2216"/>
      <c r="AF823" s="2216"/>
      <c r="AG823" s="2216"/>
      <c r="AH823" s="2216"/>
      <c r="AI823" s="2216" t="s">
        <v>392</v>
      </c>
      <c r="AJ823" s="2216"/>
      <c r="AK823" s="2216"/>
      <c r="AL823" s="2216"/>
      <c r="AM823" s="2216"/>
      <c r="AN823" s="2216"/>
      <c r="AO823" s="2216"/>
      <c r="AP823" s="2216"/>
      <c r="AQ823" s="2216"/>
      <c r="AR823" s="2216"/>
      <c r="AS823" s="2216"/>
      <c r="AT823" s="2216"/>
      <c r="AU823" s="2216"/>
      <c r="AV823" s="2216"/>
      <c r="AW823" s="2216"/>
      <c r="AX823" s="2216"/>
      <c r="AY823" s="2216"/>
      <c r="AZ823" s="2216"/>
      <c r="BA823" s="2216"/>
      <c r="BB823" s="2216"/>
      <c r="BC823" s="2216"/>
      <c r="BD823" s="2216"/>
      <c r="BE823" s="2216"/>
      <c r="BF823" s="2086"/>
    </row>
  </sheetData>
  <mergeCells count="2432">
    <mergeCell ref="A803:BE803"/>
    <mergeCell ref="A804:BE804"/>
    <mergeCell ref="A805:BE805"/>
    <mergeCell ref="A806:BE806"/>
    <mergeCell ref="A807:BE807"/>
    <mergeCell ref="A808:BE808"/>
    <mergeCell ref="A797:BE797"/>
    <mergeCell ref="A798:BE798"/>
    <mergeCell ref="A799:BE799"/>
    <mergeCell ref="A800:BE800"/>
    <mergeCell ref="A822:J822"/>
    <mergeCell ref="K822:AH822"/>
    <mergeCell ref="A823:J823"/>
    <mergeCell ref="K823:AH823"/>
    <mergeCell ref="A816:BE816"/>
    <mergeCell ref="A817:BE817"/>
    <mergeCell ref="A818:BE818"/>
    <mergeCell ref="A819:BE819"/>
    <mergeCell ref="A820:BE820"/>
    <mergeCell ref="A809:BE809"/>
    <mergeCell ref="A810:BE810"/>
    <mergeCell ref="A811:BE811"/>
    <mergeCell ref="A813:BE813"/>
    <mergeCell ref="A814:BE814"/>
    <mergeCell ref="A815:BE815"/>
    <mergeCell ref="A801:BE801"/>
    <mergeCell ref="A802:BE802"/>
    <mergeCell ref="AI821:BF821"/>
    <mergeCell ref="AI822:BF822"/>
    <mergeCell ref="AI823:BF823"/>
    <mergeCell ref="A794:AF794"/>
    <mergeCell ref="AG794:AU794"/>
    <mergeCell ref="AV794:BE794"/>
    <mergeCell ref="A795:AF795"/>
    <mergeCell ref="AG795:AU795"/>
    <mergeCell ref="AV795:BE795"/>
    <mergeCell ref="A792:AF792"/>
    <mergeCell ref="AG792:AU792"/>
    <mergeCell ref="AV792:BE792"/>
    <mergeCell ref="A793:AF793"/>
    <mergeCell ref="AG793:AU793"/>
    <mergeCell ref="AV793:BE793"/>
    <mergeCell ref="A786:AF786"/>
    <mergeCell ref="AG786:AU786"/>
    <mergeCell ref="AV786:BE786"/>
    <mergeCell ref="A788:BE788"/>
    <mergeCell ref="A789:BE789"/>
    <mergeCell ref="A791:AF791"/>
    <mergeCell ref="AG791:AU791"/>
    <mergeCell ref="AV791:BE791"/>
    <mergeCell ref="A784:AF784"/>
    <mergeCell ref="AG784:AU784"/>
    <mergeCell ref="AV784:BE784"/>
    <mergeCell ref="A785:AF785"/>
    <mergeCell ref="AG785:AU785"/>
    <mergeCell ref="AV785:BE785"/>
    <mergeCell ref="A782:AF782"/>
    <mergeCell ref="AG782:AU782"/>
    <mergeCell ref="AV782:BE782"/>
    <mergeCell ref="A783:AF783"/>
    <mergeCell ref="AG783:AU783"/>
    <mergeCell ref="AV783:BE783"/>
    <mergeCell ref="A778:BE778"/>
    <mergeCell ref="A780:AF780"/>
    <mergeCell ref="AG780:AU780"/>
    <mergeCell ref="AV780:BE780"/>
    <mergeCell ref="A781:AF781"/>
    <mergeCell ref="AG781:AU781"/>
    <mergeCell ref="AV781:BE781"/>
    <mergeCell ref="A775:AF775"/>
    <mergeCell ref="AG775:AU775"/>
    <mergeCell ref="AV775:BE775"/>
    <mergeCell ref="A776:AF776"/>
    <mergeCell ref="AG776:AU776"/>
    <mergeCell ref="AV776:BE776"/>
    <mergeCell ref="A771:BE771"/>
    <mergeCell ref="A773:AF773"/>
    <mergeCell ref="AG773:AU773"/>
    <mergeCell ref="AV773:BE773"/>
    <mergeCell ref="A774:AF774"/>
    <mergeCell ref="AG774:AU774"/>
    <mergeCell ref="AV774:BE774"/>
    <mergeCell ref="A768:AF768"/>
    <mergeCell ref="AG768:AU768"/>
    <mergeCell ref="AV768:BE768"/>
    <mergeCell ref="A769:AF769"/>
    <mergeCell ref="AG769:AU769"/>
    <mergeCell ref="AV769:BE769"/>
    <mergeCell ref="A766:AF766"/>
    <mergeCell ref="AG766:AU766"/>
    <mergeCell ref="AV766:BE766"/>
    <mergeCell ref="A767:AF767"/>
    <mergeCell ref="AG767:AU767"/>
    <mergeCell ref="AV767:BE767"/>
    <mergeCell ref="A764:AF764"/>
    <mergeCell ref="AG764:AU764"/>
    <mergeCell ref="AV764:BE764"/>
    <mergeCell ref="A765:AF765"/>
    <mergeCell ref="AG765:AU765"/>
    <mergeCell ref="AV765:BE765"/>
    <mergeCell ref="A759:AF759"/>
    <mergeCell ref="AG759:AU759"/>
    <mergeCell ref="AV759:BE759"/>
    <mergeCell ref="A761:BE761"/>
    <mergeCell ref="A763:AF763"/>
    <mergeCell ref="AG763:AU763"/>
    <mergeCell ref="AV763:BE763"/>
    <mergeCell ref="A757:AF757"/>
    <mergeCell ref="AG757:AU757"/>
    <mergeCell ref="AV757:BE757"/>
    <mergeCell ref="A758:AF758"/>
    <mergeCell ref="AG758:AU758"/>
    <mergeCell ref="AV758:BE758"/>
    <mergeCell ref="A755:AF755"/>
    <mergeCell ref="AG755:AU755"/>
    <mergeCell ref="AV755:BE755"/>
    <mergeCell ref="A756:AF756"/>
    <mergeCell ref="AG756:AU756"/>
    <mergeCell ref="AV756:BE756"/>
    <mergeCell ref="A753:AF753"/>
    <mergeCell ref="AG753:AU753"/>
    <mergeCell ref="AV753:BE753"/>
    <mergeCell ref="A754:AF754"/>
    <mergeCell ref="AG754:AU754"/>
    <mergeCell ref="AV754:BE754"/>
    <mergeCell ref="A751:AF751"/>
    <mergeCell ref="AG751:AU751"/>
    <mergeCell ref="AV751:BE751"/>
    <mergeCell ref="A752:AF752"/>
    <mergeCell ref="AG752:AU752"/>
    <mergeCell ref="AV752:BE752"/>
    <mergeCell ref="A747:BE747"/>
    <mergeCell ref="A749:AF749"/>
    <mergeCell ref="AG749:AU749"/>
    <mergeCell ref="AV749:BE749"/>
    <mergeCell ref="A750:AF750"/>
    <mergeCell ref="AG750:AU750"/>
    <mergeCell ref="AV750:BE750"/>
    <mergeCell ref="A744:AF744"/>
    <mergeCell ref="AG744:AU744"/>
    <mergeCell ref="AV744:BE744"/>
    <mergeCell ref="A745:AF745"/>
    <mergeCell ref="AG745:AU745"/>
    <mergeCell ref="AV745:BE745"/>
    <mergeCell ref="A742:AF742"/>
    <mergeCell ref="AG742:AU742"/>
    <mergeCell ref="AV742:BE742"/>
    <mergeCell ref="A743:AF743"/>
    <mergeCell ref="AG743:AU743"/>
    <mergeCell ref="AV743:BE743"/>
    <mergeCell ref="A738:BE738"/>
    <mergeCell ref="A740:AF740"/>
    <mergeCell ref="AG740:AU740"/>
    <mergeCell ref="AV740:BE740"/>
    <mergeCell ref="A741:AF741"/>
    <mergeCell ref="AG741:AU741"/>
    <mergeCell ref="AV741:BE741"/>
    <mergeCell ref="A735:AF735"/>
    <mergeCell ref="AG735:AU735"/>
    <mergeCell ref="AV735:BE735"/>
    <mergeCell ref="A736:AF736"/>
    <mergeCell ref="AG736:AU736"/>
    <mergeCell ref="AV736:BE736"/>
    <mergeCell ref="A733:AF733"/>
    <mergeCell ref="AG733:AU733"/>
    <mergeCell ref="AV733:BE733"/>
    <mergeCell ref="A734:AF734"/>
    <mergeCell ref="AG734:AU734"/>
    <mergeCell ref="AV734:BE734"/>
    <mergeCell ref="A731:AF731"/>
    <mergeCell ref="AG731:AU731"/>
    <mergeCell ref="AV731:BE731"/>
    <mergeCell ref="A732:AF732"/>
    <mergeCell ref="AG732:AU732"/>
    <mergeCell ref="AV732:BE732"/>
    <mergeCell ref="A726:AF726"/>
    <mergeCell ref="AG726:AU726"/>
    <mergeCell ref="AV726:BE726"/>
    <mergeCell ref="A728:BE728"/>
    <mergeCell ref="A730:AF730"/>
    <mergeCell ref="AG730:AU730"/>
    <mergeCell ref="AV730:BE730"/>
    <mergeCell ref="A724:AF724"/>
    <mergeCell ref="AG724:AU724"/>
    <mergeCell ref="AV724:BE724"/>
    <mergeCell ref="A725:AF725"/>
    <mergeCell ref="AG725:AU725"/>
    <mergeCell ref="AV725:BE725"/>
    <mergeCell ref="A722:AF722"/>
    <mergeCell ref="AG722:AU722"/>
    <mergeCell ref="AV722:BE722"/>
    <mergeCell ref="A723:AF723"/>
    <mergeCell ref="AG723:AU723"/>
    <mergeCell ref="AV723:BE723"/>
    <mergeCell ref="A719:AF719"/>
    <mergeCell ref="AG719:AU719"/>
    <mergeCell ref="AV719:BE719"/>
    <mergeCell ref="A720:AF720"/>
    <mergeCell ref="AG720:AU720"/>
    <mergeCell ref="AV720:BE720"/>
    <mergeCell ref="A715:BE715"/>
    <mergeCell ref="A717:AF717"/>
    <mergeCell ref="AG717:AU717"/>
    <mergeCell ref="AV717:BE717"/>
    <mergeCell ref="A718:AF718"/>
    <mergeCell ref="AG718:AU718"/>
    <mergeCell ref="AV718:BE718"/>
    <mergeCell ref="A712:AF712"/>
    <mergeCell ref="AG712:AU712"/>
    <mergeCell ref="AV712:BE712"/>
    <mergeCell ref="A713:AF713"/>
    <mergeCell ref="AG713:AU713"/>
    <mergeCell ref="AV713:BE713"/>
    <mergeCell ref="A710:AF710"/>
    <mergeCell ref="AG710:AU710"/>
    <mergeCell ref="AV710:BE710"/>
    <mergeCell ref="A711:AF711"/>
    <mergeCell ref="AG711:AU711"/>
    <mergeCell ref="AV711:BE711"/>
    <mergeCell ref="A708:AF708"/>
    <mergeCell ref="AG708:AU708"/>
    <mergeCell ref="AV708:BE708"/>
    <mergeCell ref="A709:AF709"/>
    <mergeCell ref="AG709:AU709"/>
    <mergeCell ref="AV709:BE709"/>
    <mergeCell ref="A704:BE704"/>
    <mergeCell ref="A706:AF706"/>
    <mergeCell ref="AG706:AU706"/>
    <mergeCell ref="AV706:BE706"/>
    <mergeCell ref="A707:AF707"/>
    <mergeCell ref="AG707:AU707"/>
    <mergeCell ref="AV707:BE707"/>
    <mergeCell ref="A701:AF701"/>
    <mergeCell ref="AG701:AU701"/>
    <mergeCell ref="AV701:BE701"/>
    <mergeCell ref="A702:AF702"/>
    <mergeCell ref="AG702:AU702"/>
    <mergeCell ref="AV702:BE702"/>
    <mergeCell ref="A699:AF699"/>
    <mergeCell ref="AG699:AU699"/>
    <mergeCell ref="AV699:BE699"/>
    <mergeCell ref="A700:AF700"/>
    <mergeCell ref="AG700:AU700"/>
    <mergeCell ref="AV700:BE700"/>
    <mergeCell ref="A697:AF697"/>
    <mergeCell ref="AG697:AU697"/>
    <mergeCell ref="AV697:BE697"/>
    <mergeCell ref="A698:AF698"/>
    <mergeCell ref="AG698:AU698"/>
    <mergeCell ref="AV698:BE698"/>
    <mergeCell ref="A695:AF695"/>
    <mergeCell ref="AG695:AU695"/>
    <mergeCell ref="AV695:BE695"/>
    <mergeCell ref="A696:AF696"/>
    <mergeCell ref="AG696:AU696"/>
    <mergeCell ref="AV696:BE696"/>
    <mergeCell ref="A693:AF693"/>
    <mergeCell ref="AG693:AU693"/>
    <mergeCell ref="AV693:BE693"/>
    <mergeCell ref="A694:AF694"/>
    <mergeCell ref="AG694:AU694"/>
    <mergeCell ref="AV694:BE694"/>
    <mergeCell ref="A691:AF691"/>
    <mergeCell ref="AG691:AU691"/>
    <mergeCell ref="AV691:BE691"/>
    <mergeCell ref="A692:AF692"/>
    <mergeCell ref="AG692:AU692"/>
    <mergeCell ref="AV692:BE692"/>
    <mergeCell ref="A689:AF689"/>
    <mergeCell ref="AG689:AU689"/>
    <mergeCell ref="AV689:BE689"/>
    <mergeCell ref="A690:AF690"/>
    <mergeCell ref="AG690:AU690"/>
    <mergeCell ref="AV690:BE690"/>
    <mergeCell ref="A684:AF684"/>
    <mergeCell ref="AG684:AU684"/>
    <mergeCell ref="AV684:BE684"/>
    <mergeCell ref="A686:BE686"/>
    <mergeCell ref="A688:AF688"/>
    <mergeCell ref="AG688:AU688"/>
    <mergeCell ref="AV688:BE688"/>
    <mergeCell ref="A682:AF682"/>
    <mergeCell ref="AG682:AU682"/>
    <mergeCell ref="AV682:BE682"/>
    <mergeCell ref="A683:AF683"/>
    <mergeCell ref="AG683:AU683"/>
    <mergeCell ref="AV683:BE683"/>
    <mergeCell ref="A678:BE678"/>
    <mergeCell ref="A680:AF680"/>
    <mergeCell ref="AG680:AU680"/>
    <mergeCell ref="AV680:BE680"/>
    <mergeCell ref="A681:AF681"/>
    <mergeCell ref="AG681:AU681"/>
    <mergeCell ref="AV681:BE681"/>
    <mergeCell ref="A675:AF675"/>
    <mergeCell ref="AG675:AU675"/>
    <mergeCell ref="AV675:BE675"/>
    <mergeCell ref="A676:AF676"/>
    <mergeCell ref="AG676:AU676"/>
    <mergeCell ref="AV676:BE676"/>
    <mergeCell ref="A672:AF672"/>
    <mergeCell ref="AG672:AU672"/>
    <mergeCell ref="AV672:BE672"/>
    <mergeCell ref="A673:AF673"/>
    <mergeCell ref="AG673:AU673"/>
    <mergeCell ref="AV673:BE673"/>
    <mergeCell ref="A670:AF670"/>
    <mergeCell ref="AG670:AU670"/>
    <mergeCell ref="AV670:BE670"/>
    <mergeCell ref="A671:AF671"/>
    <mergeCell ref="AG671:AU671"/>
    <mergeCell ref="AV671:BE671"/>
    <mergeCell ref="A668:AF668"/>
    <mergeCell ref="AG668:AU668"/>
    <mergeCell ref="AV668:BE668"/>
    <mergeCell ref="A669:AF669"/>
    <mergeCell ref="AG669:AU669"/>
    <mergeCell ref="AV669:BE669"/>
    <mergeCell ref="A664:BE664"/>
    <mergeCell ref="A666:AF666"/>
    <mergeCell ref="AG666:AU666"/>
    <mergeCell ref="AV666:BE666"/>
    <mergeCell ref="A667:AF667"/>
    <mergeCell ref="AG667:AU667"/>
    <mergeCell ref="AV667:BE667"/>
    <mergeCell ref="A655:BE655"/>
    <mergeCell ref="A657:BE657"/>
    <mergeCell ref="A658:BE658"/>
    <mergeCell ref="A659:BE659"/>
    <mergeCell ref="A661:BE661"/>
    <mergeCell ref="A663:BE663"/>
    <mergeCell ref="B652:R652"/>
    <mergeCell ref="S652:AP652"/>
    <mergeCell ref="AQ652:AZ652"/>
    <mergeCell ref="BA652:BE652"/>
    <mergeCell ref="B653:R653"/>
    <mergeCell ref="S653:AP653"/>
    <mergeCell ref="AQ653:AZ653"/>
    <mergeCell ref="BA653:BE653"/>
    <mergeCell ref="A647:AF647"/>
    <mergeCell ref="AG647:AU647"/>
    <mergeCell ref="AV647:BE647"/>
    <mergeCell ref="A649:BE649"/>
    <mergeCell ref="B651:R651"/>
    <mergeCell ref="S651:AP651"/>
    <mergeCell ref="AQ651:AZ651"/>
    <mergeCell ref="BA651:BE651"/>
    <mergeCell ref="A645:AF645"/>
    <mergeCell ref="AG645:AU645"/>
    <mergeCell ref="AV645:BE645"/>
    <mergeCell ref="A646:AF646"/>
    <mergeCell ref="AG646:AU646"/>
    <mergeCell ref="AV646:BE646"/>
    <mergeCell ref="A639:AF639"/>
    <mergeCell ref="AG639:AU639"/>
    <mergeCell ref="AV639:BE639"/>
    <mergeCell ref="A641:BE641"/>
    <mergeCell ref="A642:BE642"/>
    <mergeCell ref="A644:AF644"/>
    <mergeCell ref="AG644:AU644"/>
    <mergeCell ref="AV644:BE644"/>
    <mergeCell ref="A637:AF637"/>
    <mergeCell ref="AG637:AU637"/>
    <mergeCell ref="AV637:BE637"/>
    <mergeCell ref="A638:AF638"/>
    <mergeCell ref="AG638:AU638"/>
    <mergeCell ref="AV638:BE638"/>
    <mergeCell ref="A632:AF632"/>
    <mergeCell ref="AG632:AU632"/>
    <mergeCell ref="AV632:BE632"/>
    <mergeCell ref="A634:BE634"/>
    <mergeCell ref="A636:AF636"/>
    <mergeCell ref="AG636:AU636"/>
    <mergeCell ref="AV636:BE636"/>
    <mergeCell ref="A627:BE627"/>
    <mergeCell ref="A630:AF630"/>
    <mergeCell ref="AG630:AU630"/>
    <mergeCell ref="AV630:BE630"/>
    <mergeCell ref="A631:AF631"/>
    <mergeCell ref="AG631:AU631"/>
    <mergeCell ref="AV631:BE631"/>
    <mergeCell ref="A620:BE620"/>
    <mergeCell ref="A622:BE622"/>
    <mergeCell ref="A624:AF624"/>
    <mergeCell ref="AG624:AU624"/>
    <mergeCell ref="AV624:BE624"/>
    <mergeCell ref="A625:AF625"/>
    <mergeCell ref="AG625:AU625"/>
    <mergeCell ref="AV625:BE625"/>
    <mergeCell ref="A614:BE614"/>
    <mergeCell ref="A615:BE615"/>
    <mergeCell ref="A616:BE616"/>
    <mergeCell ref="A617:BE617"/>
    <mergeCell ref="A618:BE618"/>
    <mergeCell ref="A619:BE619"/>
    <mergeCell ref="A607:BE607"/>
    <mergeCell ref="A609:BE609"/>
    <mergeCell ref="A610:BE610"/>
    <mergeCell ref="A611:BE611"/>
    <mergeCell ref="A612:BE612"/>
    <mergeCell ref="A613:BE613"/>
    <mergeCell ref="A604:AF604"/>
    <mergeCell ref="AG604:AU604"/>
    <mergeCell ref="AV604:BE604"/>
    <mergeCell ref="A605:AF605"/>
    <mergeCell ref="AG605:AU605"/>
    <mergeCell ref="AV605:BE605"/>
    <mergeCell ref="A602:AF602"/>
    <mergeCell ref="AG602:AU602"/>
    <mergeCell ref="AV602:BE602"/>
    <mergeCell ref="A603:AF603"/>
    <mergeCell ref="AG603:AU603"/>
    <mergeCell ref="AV603:BE603"/>
    <mergeCell ref="A600:AF600"/>
    <mergeCell ref="AG600:AU600"/>
    <mergeCell ref="AV600:BE600"/>
    <mergeCell ref="A601:AF601"/>
    <mergeCell ref="AG601:AU601"/>
    <mergeCell ref="AV601:BE601"/>
    <mergeCell ref="A598:AF598"/>
    <mergeCell ref="AG598:AU598"/>
    <mergeCell ref="AV598:BE598"/>
    <mergeCell ref="A599:AF599"/>
    <mergeCell ref="AG599:AU599"/>
    <mergeCell ref="AV599:BE599"/>
    <mergeCell ref="A596:AF596"/>
    <mergeCell ref="AG596:AU596"/>
    <mergeCell ref="AV596:BE596"/>
    <mergeCell ref="A597:AF597"/>
    <mergeCell ref="AG597:AU597"/>
    <mergeCell ref="AV597:BE597"/>
    <mergeCell ref="A591:AF591"/>
    <mergeCell ref="AG591:AU591"/>
    <mergeCell ref="AV591:BE591"/>
    <mergeCell ref="A593:BE593"/>
    <mergeCell ref="A595:AF595"/>
    <mergeCell ref="AG595:AU595"/>
    <mergeCell ref="AV595:BE595"/>
    <mergeCell ref="A589:AF589"/>
    <mergeCell ref="AG589:AU589"/>
    <mergeCell ref="AV589:BE589"/>
    <mergeCell ref="A590:AF590"/>
    <mergeCell ref="AG590:AU590"/>
    <mergeCell ref="AV590:BE590"/>
    <mergeCell ref="A587:AF587"/>
    <mergeCell ref="AG587:AU587"/>
    <mergeCell ref="AV587:BE587"/>
    <mergeCell ref="A588:AF588"/>
    <mergeCell ref="AG588:AU588"/>
    <mergeCell ref="AV588:BE588"/>
    <mergeCell ref="A583:BE583"/>
    <mergeCell ref="A585:AF585"/>
    <mergeCell ref="AG585:AU585"/>
    <mergeCell ref="AV585:BE585"/>
    <mergeCell ref="A586:AF586"/>
    <mergeCell ref="AG586:AU586"/>
    <mergeCell ref="AV586:BE586"/>
    <mergeCell ref="A581:AF581"/>
    <mergeCell ref="AG581:AU581"/>
    <mergeCell ref="AV581:BE581"/>
    <mergeCell ref="A582:AF582"/>
    <mergeCell ref="AG582:AU582"/>
    <mergeCell ref="AV582:BE582"/>
    <mergeCell ref="AW574:BD574"/>
    <mergeCell ref="A576:BE576"/>
    <mergeCell ref="A578:AF578"/>
    <mergeCell ref="AG578:AU578"/>
    <mergeCell ref="AV578:BE578"/>
    <mergeCell ref="A579:AF579"/>
    <mergeCell ref="AG579:AU579"/>
    <mergeCell ref="AV579:BE579"/>
    <mergeCell ref="AN573:AV573"/>
    <mergeCell ref="AW573:BD573"/>
    <mergeCell ref="A574:C574"/>
    <mergeCell ref="D574:G574"/>
    <mergeCell ref="H574:O574"/>
    <mergeCell ref="P574:T574"/>
    <mergeCell ref="U574:AA574"/>
    <mergeCell ref="AB574:AG574"/>
    <mergeCell ref="AH574:AM574"/>
    <mergeCell ref="AN574:AV574"/>
    <mergeCell ref="AH572:AM572"/>
    <mergeCell ref="AN572:AV572"/>
    <mergeCell ref="AW572:BD572"/>
    <mergeCell ref="A573:C573"/>
    <mergeCell ref="D573:G573"/>
    <mergeCell ref="H573:O573"/>
    <mergeCell ref="P573:T573"/>
    <mergeCell ref="U573:AA573"/>
    <mergeCell ref="AB573:AG573"/>
    <mergeCell ref="AH573:AM573"/>
    <mergeCell ref="A572:C572"/>
    <mergeCell ref="D572:G572"/>
    <mergeCell ref="H572:O572"/>
    <mergeCell ref="P572:T572"/>
    <mergeCell ref="U572:AA572"/>
    <mergeCell ref="AB572:AG572"/>
    <mergeCell ref="AW570:BD570"/>
    <mergeCell ref="A571:C571"/>
    <mergeCell ref="D571:G571"/>
    <mergeCell ref="H571:O571"/>
    <mergeCell ref="P571:T571"/>
    <mergeCell ref="U571:AA571"/>
    <mergeCell ref="AB571:AG571"/>
    <mergeCell ref="AH571:AM571"/>
    <mergeCell ref="AN571:AV571"/>
    <mergeCell ref="AW571:BD571"/>
    <mergeCell ref="AN569:AV569"/>
    <mergeCell ref="AW569:BD569"/>
    <mergeCell ref="A570:C570"/>
    <mergeCell ref="D570:G570"/>
    <mergeCell ref="H570:O570"/>
    <mergeCell ref="P570:T570"/>
    <mergeCell ref="U570:AA570"/>
    <mergeCell ref="AB570:AG570"/>
    <mergeCell ref="AH570:AM570"/>
    <mergeCell ref="AN570:AV570"/>
    <mergeCell ref="AH568:AM568"/>
    <mergeCell ref="AN568:AV568"/>
    <mergeCell ref="AW568:BD568"/>
    <mergeCell ref="A569:C569"/>
    <mergeCell ref="D569:G569"/>
    <mergeCell ref="H569:O569"/>
    <mergeCell ref="P569:T569"/>
    <mergeCell ref="U569:AA569"/>
    <mergeCell ref="AB569:AG569"/>
    <mergeCell ref="AH569:AM569"/>
    <mergeCell ref="A568:C568"/>
    <mergeCell ref="D568:G568"/>
    <mergeCell ref="H568:O568"/>
    <mergeCell ref="P568:T568"/>
    <mergeCell ref="U568:AA568"/>
    <mergeCell ref="AB568:AG568"/>
    <mergeCell ref="AW566:BD566"/>
    <mergeCell ref="A567:C567"/>
    <mergeCell ref="D567:G567"/>
    <mergeCell ref="H567:O567"/>
    <mergeCell ref="P567:T567"/>
    <mergeCell ref="U567:AA567"/>
    <mergeCell ref="AB567:AG567"/>
    <mergeCell ref="AH567:AM567"/>
    <mergeCell ref="AN567:AV567"/>
    <mergeCell ref="AW567:BD567"/>
    <mergeCell ref="AN565:AV565"/>
    <mergeCell ref="AW565:BD565"/>
    <mergeCell ref="A566:C566"/>
    <mergeCell ref="D566:G566"/>
    <mergeCell ref="H566:O566"/>
    <mergeCell ref="P566:T566"/>
    <mergeCell ref="U566:AA566"/>
    <mergeCell ref="AB566:AG566"/>
    <mergeCell ref="AH566:AM566"/>
    <mergeCell ref="AN566:AV566"/>
    <mergeCell ref="AH564:AM564"/>
    <mergeCell ref="AN564:AV564"/>
    <mergeCell ref="AW564:BD564"/>
    <mergeCell ref="A565:C565"/>
    <mergeCell ref="D565:G565"/>
    <mergeCell ref="H565:O565"/>
    <mergeCell ref="P565:T565"/>
    <mergeCell ref="U565:AA565"/>
    <mergeCell ref="AB565:AG565"/>
    <mergeCell ref="AH565:AM565"/>
    <mergeCell ref="A564:C564"/>
    <mergeCell ref="D564:G564"/>
    <mergeCell ref="H564:O564"/>
    <mergeCell ref="P564:T564"/>
    <mergeCell ref="U564:AA564"/>
    <mergeCell ref="AB564:AG564"/>
    <mergeCell ref="AW562:BD562"/>
    <mergeCell ref="A563:C563"/>
    <mergeCell ref="D563:G563"/>
    <mergeCell ref="H563:O563"/>
    <mergeCell ref="P563:T563"/>
    <mergeCell ref="U563:AA563"/>
    <mergeCell ref="AB563:AG563"/>
    <mergeCell ref="AH563:AM563"/>
    <mergeCell ref="AN563:AV563"/>
    <mergeCell ref="AW563:BD563"/>
    <mergeCell ref="AN561:AV561"/>
    <mergeCell ref="AW561:BD561"/>
    <mergeCell ref="A562:C562"/>
    <mergeCell ref="D562:G562"/>
    <mergeCell ref="H562:O562"/>
    <mergeCell ref="P562:T562"/>
    <mergeCell ref="U562:AA562"/>
    <mergeCell ref="AB562:AG562"/>
    <mergeCell ref="AH562:AM562"/>
    <mergeCell ref="AN562:AV562"/>
    <mergeCell ref="AH560:AM560"/>
    <mergeCell ref="AN560:AV560"/>
    <mergeCell ref="AW560:BD560"/>
    <mergeCell ref="A561:C561"/>
    <mergeCell ref="D561:G561"/>
    <mergeCell ref="H561:O561"/>
    <mergeCell ref="P561:T561"/>
    <mergeCell ref="U561:AA561"/>
    <mergeCell ref="AB561:AG561"/>
    <mergeCell ref="AH561:AM561"/>
    <mergeCell ref="A560:C560"/>
    <mergeCell ref="D560:G560"/>
    <mergeCell ref="H560:O560"/>
    <mergeCell ref="P560:T560"/>
    <mergeCell ref="U560:AA560"/>
    <mergeCell ref="AB560:AG560"/>
    <mergeCell ref="AW558:BD558"/>
    <mergeCell ref="A559:C559"/>
    <mergeCell ref="D559:G559"/>
    <mergeCell ref="H559:O559"/>
    <mergeCell ref="P559:T559"/>
    <mergeCell ref="U559:AA559"/>
    <mergeCell ref="AB559:AG559"/>
    <mergeCell ref="AH559:AM559"/>
    <mergeCell ref="AN559:AV559"/>
    <mergeCell ref="AW559:BD559"/>
    <mergeCell ref="A555:BE555"/>
    <mergeCell ref="A556:BE556"/>
    <mergeCell ref="A558:C558"/>
    <mergeCell ref="D558:G558"/>
    <mergeCell ref="H558:O558"/>
    <mergeCell ref="P558:T558"/>
    <mergeCell ref="U558:AA558"/>
    <mergeCell ref="AB558:AG558"/>
    <mergeCell ref="AH558:AM558"/>
    <mergeCell ref="AN558:AV558"/>
    <mergeCell ref="A552:AF552"/>
    <mergeCell ref="AG552:AU552"/>
    <mergeCell ref="AV552:BE552"/>
    <mergeCell ref="A553:AF553"/>
    <mergeCell ref="AG553:AU553"/>
    <mergeCell ref="AV553:BE553"/>
    <mergeCell ref="A550:AF550"/>
    <mergeCell ref="AG550:AU550"/>
    <mergeCell ref="AV550:BE550"/>
    <mergeCell ref="A551:AF551"/>
    <mergeCell ref="AG551:AU551"/>
    <mergeCell ref="AV551:BE551"/>
    <mergeCell ref="A548:AF548"/>
    <mergeCell ref="AG548:AU548"/>
    <mergeCell ref="AV548:BE548"/>
    <mergeCell ref="A549:AF549"/>
    <mergeCell ref="AG549:AU549"/>
    <mergeCell ref="AV549:BE549"/>
    <mergeCell ref="A546:AF546"/>
    <mergeCell ref="AG546:AU546"/>
    <mergeCell ref="AV546:BE546"/>
    <mergeCell ref="A547:AF547"/>
    <mergeCell ref="AG547:AU547"/>
    <mergeCell ref="AV547:BE547"/>
    <mergeCell ref="A544:AF544"/>
    <mergeCell ref="AG544:AU544"/>
    <mergeCell ref="AV544:BE544"/>
    <mergeCell ref="A545:AF545"/>
    <mergeCell ref="AG545:AU545"/>
    <mergeCell ref="AV545:BE545"/>
    <mergeCell ref="A538:AF538"/>
    <mergeCell ref="AG538:AU538"/>
    <mergeCell ref="AV538:BE538"/>
    <mergeCell ref="A540:BE540"/>
    <mergeCell ref="A543:AF543"/>
    <mergeCell ref="AG543:AU543"/>
    <mergeCell ref="AV543:BE543"/>
    <mergeCell ref="A536:AF536"/>
    <mergeCell ref="AG536:AU536"/>
    <mergeCell ref="AV536:BE536"/>
    <mergeCell ref="A537:AF537"/>
    <mergeCell ref="AG537:AU537"/>
    <mergeCell ref="AV537:BE537"/>
    <mergeCell ref="A534:AF534"/>
    <mergeCell ref="AG534:AU534"/>
    <mergeCell ref="AV534:BE534"/>
    <mergeCell ref="A535:AF535"/>
    <mergeCell ref="AG535:AU535"/>
    <mergeCell ref="AV535:BE535"/>
    <mergeCell ref="A532:AF532"/>
    <mergeCell ref="AG532:AU532"/>
    <mergeCell ref="AV532:BE532"/>
    <mergeCell ref="A533:AF533"/>
    <mergeCell ref="AG533:AU533"/>
    <mergeCell ref="AV533:BE533"/>
    <mergeCell ref="A530:AF530"/>
    <mergeCell ref="AG530:AU530"/>
    <mergeCell ref="AV530:BE530"/>
    <mergeCell ref="A531:AF531"/>
    <mergeCell ref="AG531:AU531"/>
    <mergeCell ref="AV531:BE531"/>
    <mergeCell ref="A528:AF528"/>
    <mergeCell ref="AG528:AU528"/>
    <mergeCell ref="AV528:BE528"/>
    <mergeCell ref="A529:AF529"/>
    <mergeCell ref="AG529:AU529"/>
    <mergeCell ref="AV529:BE529"/>
    <mergeCell ref="A526:AF526"/>
    <mergeCell ref="AG526:AU526"/>
    <mergeCell ref="AV526:BE526"/>
    <mergeCell ref="A527:AF527"/>
    <mergeCell ref="AG527:AU527"/>
    <mergeCell ref="AV527:BE527"/>
    <mergeCell ref="A518:BE518"/>
    <mergeCell ref="A519:BE519"/>
    <mergeCell ref="A520:BE520"/>
    <mergeCell ref="A521:BE521"/>
    <mergeCell ref="A522:BE522"/>
    <mergeCell ref="A524:BE524"/>
    <mergeCell ref="A511:BE511"/>
    <mergeCell ref="A512:BE512"/>
    <mergeCell ref="A513:BE513"/>
    <mergeCell ref="A514:BE514"/>
    <mergeCell ref="A515:BE515"/>
    <mergeCell ref="A517:BE517"/>
    <mergeCell ref="A505:BE505"/>
    <mergeCell ref="A506:BE506"/>
    <mergeCell ref="A507:BE507"/>
    <mergeCell ref="A508:BE508"/>
    <mergeCell ref="A509:BE509"/>
    <mergeCell ref="A510:BE510"/>
    <mergeCell ref="A499:BE499"/>
    <mergeCell ref="A500:BE500"/>
    <mergeCell ref="A501:BE501"/>
    <mergeCell ref="A502:BE502"/>
    <mergeCell ref="A503:BE503"/>
    <mergeCell ref="A504:BE504"/>
    <mergeCell ref="A492:BE492"/>
    <mergeCell ref="A493:BE493"/>
    <mergeCell ref="A494:BE494"/>
    <mergeCell ref="A495:BE495"/>
    <mergeCell ref="A496:BE496"/>
    <mergeCell ref="A497:BE497"/>
    <mergeCell ref="A486:BE486"/>
    <mergeCell ref="A487:BE487"/>
    <mergeCell ref="A488:BE488"/>
    <mergeCell ref="A489:BE489"/>
    <mergeCell ref="A490:BE490"/>
    <mergeCell ref="A491:BE491"/>
    <mergeCell ref="BB483:BE483"/>
    <mergeCell ref="A484:B484"/>
    <mergeCell ref="C484:O484"/>
    <mergeCell ref="P484:T484"/>
    <mergeCell ref="U484:AC484"/>
    <mergeCell ref="AD484:AR484"/>
    <mergeCell ref="AS484:BA484"/>
    <mergeCell ref="BB484:BE484"/>
    <mergeCell ref="A483:B483"/>
    <mergeCell ref="C483:O483"/>
    <mergeCell ref="P483:T483"/>
    <mergeCell ref="U483:AC483"/>
    <mergeCell ref="AD483:AR483"/>
    <mergeCell ref="AS483:BA483"/>
    <mergeCell ref="BB481:BE481"/>
    <mergeCell ref="A482:B482"/>
    <mergeCell ref="C482:O482"/>
    <mergeCell ref="P482:T482"/>
    <mergeCell ref="U482:AC482"/>
    <mergeCell ref="AD482:AR482"/>
    <mergeCell ref="AS482:BA482"/>
    <mergeCell ref="BB482:BE482"/>
    <mergeCell ref="A481:B481"/>
    <mergeCell ref="C481:O481"/>
    <mergeCell ref="P481:T481"/>
    <mergeCell ref="U481:AC481"/>
    <mergeCell ref="AD481:AR481"/>
    <mergeCell ref="AS481:BA481"/>
    <mergeCell ref="BB479:BE479"/>
    <mergeCell ref="A480:B480"/>
    <mergeCell ref="C480:O480"/>
    <mergeCell ref="P480:T480"/>
    <mergeCell ref="U480:AC480"/>
    <mergeCell ref="AD480:AR480"/>
    <mergeCell ref="AS480:BA480"/>
    <mergeCell ref="BB480:BE480"/>
    <mergeCell ref="A479:B479"/>
    <mergeCell ref="C479:O479"/>
    <mergeCell ref="P479:T479"/>
    <mergeCell ref="U479:AC479"/>
    <mergeCell ref="AD479:AR479"/>
    <mergeCell ref="AS479:BA479"/>
    <mergeCell ref="BB477:BE477"/>
    <mergeCell ref="A478:B478"/>
    <mergeCell ref="C478:O478"/>
    <mergeCell ref="P478:T478"/>
    <mergeCell ref="U478:AC478"/>
    <mergeCell ref="AD478:AR478"/>
    <mergeCell ref="AS478:BA478"/>
    <mergeCell ref="BB478:BE478"/>
    <mergeCell ref="U476:AC476"/>
    <mergeCell ref="AD476:AR476"/>
    <mergeCell ref="AS476:BA476"/>
    <mergeCell ref="BB476:BE476"/>
    <mergeCell ref="A477:B477"/>
    <mergeCell ref="C477:O477"/>
    <mergeCell ref="P477:T477"/>
    <mergeCell ref="U477:AC477"/>
    <mergeCell ref="AD477:AR477"/>
    <mergeCell ref="AS477:BA477"/>
    <mergeCell ref="A471:AF471"/>
    <mergeCell ref="AG471:AU471"/>
    <mergeCell ref="AV471:BE471"/>
    <mergeCell ref="A473:BE473"/>
    <mergeCell ref="A474:BE474"/>
    <mergeCell ref="A475:B476"/>
    <mergeCell ref="C475:AC475"/>
    <mergeCell ref="AD475:BE475"/>
    <mergeCell ref="C476:O476"/>
    <mergeCell ref="P476:T476"/>
    <mergeCell ref="A469:AF469"/>
    <mergeCell ref="AG469:AU469"/>
    <mergeCell ref="AV469:BE469"/>
    <mergeCell ref="A470:AF470"/>
    <mergeCell ref="AG470:AU470"/>
    <mergeCell ref="AV470:BE470"/>
    <mergeCell ref="A467:AF467"/>
    <mergeCell ref="AG467:AU467"/>
    <mergeCell ref="AV467:BE467"/>
    <mergeCell ref="A468:AF468"/>
    <mergeCell ref="AG468:AU468"/>
    <mergeCell ref="AV468:BE468"/>
    <mergeCell ref="A465:AF465"/>
    <mergeCell ref="AG465:AU465"/>
    <mergeCell ref="AV465:BE465"/>
    <mergeCell ref="A466:AF466"/>
    <mergeCell ref="AG466:AU466"/>
    <mergeCell ref="AV466:BE466"/>
    <mergeCell ref="A463:AF463"/>
    <mergeCell ref="AG463:AU463"/>
    <mergeCell ref="AV463:BE463"/>
    <mergeCell ref="A464:AF464"/>
    <mergeCell ref="AG464:AU464"/>
    <mergeCell ref="AV464:BE464"/>
    <mergeCell ref="A461:AF461"/>
    <mergeCell ref="AG461:AU461"/>
    <mergeCell ref="AV461:BE461"/>
    <mergeCell ref="A462:AF462"/>
    <mergeCell ref="AG462:AU462"/>
    <mergeCell ref="AV462:BE462"/>
    <mergeCell ref="A456:AF456"/>
    <mergeCell ref="AG456:AU456"/>
    <mergeCell ref="AV456:BE456"/>
    <mergeCell ref="A458:BE458"/>
    <mergeCell ref="A459:BE459"/>
    <mergeCell ref="A460:AF460"/>
    <mergeCell ref="AG460:AU460"/>
    <mergeCell ref="AV460:BE460"/>
    <mergeCell ref="A454:AF454"/>
    <mergeCell ref="AG454:AU454"/>
    <mergeCell ref="AV454:BE454"/>
    <mergeCell ref="A455:AF455"/>
    <mergeCell ref="AG455:AU455"/>
    <mergeCell ref="AV455:BE455"/>
    <mergeCell ref="A452:AF452"/>
    <mergeCell ref="AG452:AU452"/>
    <mergeCell ref="AV452:BE452"/>
    <mergeCell ref="A453:AF453"/>
    <mergeCell ref="AG453:AU453"/>
    <mergeCell ref="AV453:BE453"/>
    <mergeCell ref="A450:AF450"/>
    <mergeCell ref="AG450:AU450"/>
    <mergeCell ref="AV450:BE450"/>
    <mergeCell ref="A451:AF451"/>
    <mergeCell ref="AG451:AU451"/>
    <mergeCell ref="AV451:BE451"/>
    <mergeCell ref="A448:AF448"/>
    <mergeCell ref="AG448:AU448"/>
    <mergeCell ref="AV448:BE448"/>
    <mergeCell ref="A449:AF449"/>
    <mergeCell ref="AG449:AU449"/>
    <mergeCell ref="AV449:BE449"/>
    <mergeCell ref="A446:AF446"/>
    <mergeCell ref="AG446:AU446"/>
    <mergeCell ref="AV446:BE446"/>
    <mergeCell ref="A447:AF447"/>
    <mergeCell ref="AG447:AU447"/>
    <mergeCell ref="AV447:BE447"/>
    <mergeCell ref="A444:AF444"/>
    <mergeCell ref="AG444:AU444"/>
    <mergeCell ref="AV444:BE444"/>
    <mergeCell ref="A445:AF445"/>
    <mergeCell ref="AG445:AU445"/>
    <mergeCell ref="AV445:BE445"/>
    <mergeCell ref="A442:AF442"/>
    <mergeCell ref="AG442:AU442"/>
    <mergeCell ref="AV442:BE442"/>
    <mergeCell ref="A443:AF443"/>
    <mergeCell ref="AG443:AU443"/>
    <mergeCell ref="AV443:BE443"/>
    <mergeCell ref="A438:AF438"/>
    <mergeCell ref="AG438:AU438"/>
    <mergeCell ref="AV438:BE438"/>
    <mergeCell ref="A440:BE440"/>
    <mergeCell ref="A441:AF441"/>
    <mergeCell ref="AG441:AU441"/>
    <mergeCell ref="AV441:BE441"/>
    <mergeCell ref="A436:AF436"/>
    <mergeCell ref="AG436:AU436"/>
    <mergeCell ref="AV436:BE436"/>
    <mergeCell ref="A437:AF437"/>
    <mergeCell ref="AG437:AU437"/>
    <mergeCell ref="AV437:BE437"/>
    <mergeCell ref="A434:AF434"/>
    <mergeCell ref="AG434:AU434"/>
    <mergeCell ref="AV434:BE434"/>
    <mergeCell ref="A435:AF435"/>
    <mergeCell ref="AG435:AU435"/>
    <mergeCell ref="AV435:BE435"/>
    <mergeCell ref="A432:AF432"/>
    <mergeCell ref="AG432:AU432"/>
    <mergeCell ref="AV432:BE432"/>
    <mergeCell ref="A433:AF433"/>
    <mergeCell ref="AG433:AU433"/>
    <mergeCell ref="AV433:BE433"/>
    <mergeCell ref="A430:AF430"/>
    <mergeCell ref="AG430:AU430"/>
    <mergeCell ref="AV430:BE430"/>
    <mergeCell ref="A431:AF431"/>
    <mergeCell ref="AG431:AU431"/>
    <mergeCell ref="AV431:BE431"/>
    <mergeCell ref="A426:BE426"/>
    <mergeCell ref="A428:AF428"/>
    <mergeCell ref="AG428:AU428"/>
    <mergeCell ref="AV428:BE428"/>
    <mergeCell ref="A429:AF429"/>
    <mergeCell ref="AG429:AU429"/>
    <mergeCell ref="AV429:BE429"/>
    <mergeCell ref="A423:I423"/>
    <mergeCell ref="J423:W423"/>
    <mergeCell ref="X423:AI423"/>
    <mergeCell ref="AJ423:AW423"/>
    <mergeCell ref="AX423:BE423"/>
    <mergeCell ref="A424:I424"/>
    <mergeCell ref="J424:W424"/>
    <mergeCell ref="X424:AI424"/>
    <mergeCell ref="AJ424:AW424"/>
    <mergeCell ref="AX424:BE424"/>
    <mergeCell ref="A421:I421"/>
    <mergeCell ref="J421:W421"/>
    <mergeCell ref="X421:AI421"/>
    <mergeCell ref="AJ421:AW421"/>
    <mergeCell ref="AX421:BE421"/>
    <mergeCell ref="A422:I422"/>
    <mergeCell ref="J422:W422"/>
    <mergeCell ref="X422:AI422"/>
    <mergeCell ref="AJ422:AW422"/>
    <mergeCell ref="AX422:BE422"/>
    <mergeCell ref="A419:I419"/>
    <mergeCell ref="J419:W419"/>
    <mergeCell ref="X419:AI419"/>
    <mergeCell ref="AJ419:AW419"/>
    <mergeCell ref="AX419:BE419"/>
    <mergeCell ref="A420:I420"/>
    <mergeCell ref="J420:W420"/>
    <mergeCell ref="X420:AI420"/>
    <mergeCell ref="AJ420:AW420"/>
    <mergeCell ref="AX420:BE420"/>
    <mergeCell ref="A417:I417"/>
    <mergeCell ref="J417:W417"/>
    <mergeCell ref="X417:AI417"/>
    <mergeCell ref="AJ417:AW417"/>
    <mergeCell ref="AX417:BE417"/>
    <mergeCell ref="A418:I418"/>
    <mergeCell ref="J418:W418"/>
    <mergeCell ref="X418:AI418"/>
    <mergeCell ref="AJ418:AW418"/>
    <mergeCell ref="AX418:BE418"/>
    <mergeCell ref="A415:I415"/>
    <mergeCell ref="J415:W415"/>
    <mergeCell ref="X415:AI415"/>
    <mergeCell ref="AJ415:AW415"/>
    <mergeCell ref="AX415:BE415"/>
    <mergeCell ref="A416:I416"/>
    <mergeCell ref="J416:W416"/>
    <mergeCell ref="X416:AI416"/>
    <mergeCell ref="AJ416:AW416"/>
    <mergeCell ref="AX416:BE416"/>
    <mergeCell ref="A413:I413"/>
    <mergeCell ref="J413:W413"/>
    <mergeCell ref="X413:AI413"/>
    <mergeCell ref="AJ413:AW413"/>
    <mergeCell ref="AX413:BE413"/>
    <mergeCell ref="A414:I414"/>
    <mergeCell ref="J414:W414"/>
    <mergeCell ref="X414:AI414"/>
    <mergeCell ref="AJ414:AW414"/>
    <mergeCell ref="AX414:BE414"/>
    <mergeCell ref="A411:I411"/>
    <mergeCell ref="J411:W411"/>
    <mergeCell ref="X411:AI411"/>
    <mergeCell ref="AJ411:AW411"/>
    <mergeCell ref="AX411:BE411"/>
    <mergeCell ref="A412:I412"/>
    <mergeCell ref="J412:W412"/>
    <mergeCell ref="X412:AI412"/>
    <mergeCell ref="AJ412:AW412"/>
    <mergeCell ref="AX412:BE412"/>
    <mergeCell ref="A409:I409"/>
    <mergeCell ref="J409:W409"/>
    <mergeCell ref="X409:AI409"/>
    <mergeCell ref="AJ409:AW409"/>
    <mergeCell ref="AX409:BE409"/>
    <mergeCell ref="A410:I410"/>
    <mergeCell ref="J410:W410"/>
    <mergeCell ref="X410:AI410"/>
    <mergeCell ref="AJ410:AW410"/>
    <mergeCell ref="AX410:BE410"/>
    <mergeCell ref="A407:I407"/>
    <mergeCell ref="J407:W407"/>
    <mergeCell ref="X407:AI407"/>
    <mergeCell ref="AJ407:AW407"/>
    <mergeCell ref="AX407:BE407"/>
    <mergeCell ref="A408:I408"/>
    <mergeCell ref="J408:W408"/>
    <mergeCell ref="X408:AI408"/>
    <mergeCell ref="AJ408:AW408"/>
    <mergeCell ref="AX408:BE408"/>
    <mergeCell ref="A405:I405"/>
    <mergeCell ref="J405:W405"/>
    <mergeCell ref="X405:AI405"/>
    <mergeCell ref="AJ405:AW405"/>
    <mergeCell ref="AX405:BE405"/>
    <mergeCell ref="A406:I406"/>
    <mergeCell ref="J406:W406"/>
    <mergeCell ref="X406:AI406"/>
    <mergeCell ref="AJ406:AW406"/>
    <mergeCell ref="AX406:BE406"/>
    <mergeCell ref="A403:I403"/>
    <mergeCell ref="J403:W403"/>
    <mergeCell ref="X403:AI403"/>
    <mergeCell ref="AJ403:AW403"/>
    <mergeCell ref="AX403:BE403"/>
    <mergeCell ref="A404:I404"/>
    <mergeCell ref="J404:W404"/>
    <mergeCell ref="X404:AI404"/>
    <mergeCell ref="AJ404:AW404"/>
    <mergeCell ref="AX404:BE404"/>
    <mergeCell ref="A401:BE401"/>
    <mergeCell ref="A402:I402"/>
    <mergeCell ref="J402:W402"/>
    <mergeCell ref="X402:AI402"/>
    <mergeCell ref="AJ402:AW402"/>
    <mergeCell ref="AX402:BE402"/>
    <mergeCell ref="A397:I397"/>
    <mergeCell ref="J397:W397"/>
    <mergeCell ref="X397:AI397"/>
    <mergeCell ref="AJ397:AW397"/>
    <mergeCell ref="AX397:BE397"/>
    <mergeCell ref="A398:I398"/>
    <mergeCell ref="J398:W398"/>
    <mergeCell ref="X398:AI398"/>
    <mergeCell ref="AJ398:AW398"/>
    <mergeCell ref="AX398:BE398"/>
    <mergeCell ref="A395:I395"/>
    <mergeCell ref="J395:W395"/>
    <mergeCell ref="X395:AI395"/>
    <mergeCell ref="AJ395:AW395"/>
    <mergeCell ref="AX395:BE395"/>
    <mergeCell ref="A396:I396"/>
    <mergeCell ref="J396:W396"/>
    <mergeCell ref="X396:AI396"/>
    <mergeCell ref="AJ396:AW396"/>
    <mergeCell ref="AX396:BE396"/>
    <mergeCell ref="A393:I393"/>
    <mergeCell ref="J393:W393"/>
    <mergeCell ref="X393:AI393"/>
    <mergeCell ref="AJ393:AW393"/>
    <mergeCell ref="AX393:BE393"/>
    <mergeCell ref="A394:I394"/>
    <mergeCell ref="J394:W394"/>
    <mergeCell ref="X394:AI394"/>
    <mergeCell ref="AJ394:AW394"/>
    <mergeCell ref="AX394:BE394"/>
    <mergeCell ref="A391:I391"/>
    <mergeCell ref="J391:W391"/>
    <mergeCell ref="X391:AI391"/>
    <mergeCell ref="AJ391:AW391"/>
    <mergeCell ref="AX391:BE391"/>
    <mergeCell ref="A392:I392"/>
    <mergeCell ref="J392:W392"/>
    <mergeCell ref="X392:AI392"/>
    <mergeCell ref="AJ392:AW392"/>
    <mergeCell ref="AX392:BE392"/>
    <mergeCell ref="A389:I389"/>
    <mergeCell ref="J389:W389"/>
    <mergeCell ref="X389:AI389"/>
    <mergeCell ref="AJ389:AW389"/>
    <mergeCell ref="AX389:BE389"/>
    <mergeCell ref="A390:I390"/>
    <mergeCell ref="J390:W390"/>
    <mergeCell ref="X390:AI390"/>
    <mergeCell ref="AJ390:AW390"/>
    <mergeCell ref="AX390:BE390"/>
    <mergeCell ref="A382:BE382"/>
    <mergeCell ref="A383:BE383"/>
    <mergeCell ref="A385:BE385"/>
    <mergeCell ref="A387:I388"/>
    <mergeCell ref="J387:AI387"/>
    <mergeCell ref="AJ387:BE387"/>
    <mergeCell ref="J388:W388"/>
    <mergeCell ref="X388:AI388"/>
    <mergeCell ref="AJ388:AW388"/>
    <mergeCell ref="AX388:BE388"/>
    <mergeCell ref="A379:I379"/>
    <mergeCell ref="J379:W379"/>
    <mergeCell ref="X379:AI379"/>
    <mergeCell ref="AJ379:AW379"/>
    <mergeCell ref="AX379:BE379"/>
    <mergeCell ref="A380:I380"/>
    <mergeCell ref="J380:W380"/>
    <mergeCell ref="X380:AI380"/>
    <mergeCell ref="AJ380:AW380"/>
    <mergeCell ref="AX380:BE380"/>
    <mergeCell ref="A377:I377"/>
    <mergeCell ref="J377:W377"/>
    <mergeCell ref="X377:AI377"/>
    <mergeCell ref="AJ377:AW377"/>
    <mergeCell ref="AX377:BE377"/>
    <mergeCell ref="A378:I378"/>
    <mergeCell ref="J378:W378"/>
    <mergeCell ref="X378:AI378"/>
    <mergeCell ref="AJ378:AW378"/>
    <mergeCell ref="AX378:BE378"/>
    <mergeCell ref="BB371:BE371"/>
    <mergeCell ref="A373:BE373"/>
    <mergeCell ref="A375:I376"/>
    <mergeCell ref="J375:AI375"/>
    <mergeCell ref="AJ375:BE375"/>
    <mergeCell ref="J376:W376"/>
    <mergeCell ref="X376:AI376"/>
    <mergeCell ref="AJ376:AW376"/>
    <mergeCell ref="AX376:BE376"/>
    <mergeCell ref="A371:C371"/>
    <mergeCell ref="D371:L371"/>
    <mergeCell ref="M371:T371"/>
    <mergeCell ref="U371:AC371"/>
    <mergeCell ref="AD371:AO371"/>
    <mergeCell ref="AP371:BA371"/>
    <mergeCell ref="BB368:BE368"/>
    <mergeCell ref="A369:C369"/>
    <mergeCell ref="D369:L369"/>
    <mergeCell ref="M369:T369"/>
    <mergeCell ref="U369:AC369"/>
    <mergeCell ref="AD369:AO369"/>
    <mergeCell ref="AP369:BA369"/>
    <mergeCell ref="BB369:BE369"/>
    <mergeCell ref="A368:C368"/>
    <mergeCell ref="D368:L368"/>
    <mergeCell ref="M368:T368"/>
    <mergeCell ref="U368:AC368"/>
    <mergeCell ref="AD368:AO368"/>
    <mergeCell ref="AP368:BA368"/>
    <mergeCell ref="A364:BE364"/>
    <mergeCell ref="A366:C367"/>
    <mergeCell ref="D366:AC366"/>
    <mergeCell ref="AD366:BE366"/>
    <mergeCell ref="D367:L367"/>
    <mergeCell ref="M367:T367"/>
    <mergeCell ref="U367:AC367"/>
    <mergeCell ref="AD367:AO367"/>
    <mergeCell ref="AP367:BA367"/>
    <mergeCell ref="BB367:BE367"/>
    <mergeCell ref="BB361:BE361"/>
    <mergeCell ref="A362:D362"/>
    <mergeCell ref="E362:K362"/>
    <mergeCell ref="L362:U362"/>
    <mergeCell ref="V362:AD362"/>
    <mergeCell ref="AE362:AN362"/>
    <mergeCell ref="AO362:BA362"/>
    <mergeCell ref="BB362:BE362"/>
    <mergeCell ref="A361:D361"/>
    <mergeCell ref="E361:K361"/>
    <mergeCell ref="L361:U361"/>
    <mergeCell ref="V361:AD361"/>
    <mergeCell ref="AE361:AN361"/>
    <mergeCell ref="AO361:BA361"/>
    <mergeCell ref="BB359:BE359"/>
    <mergeCell ref="A360:D360"/>
    <mergeCell ref="E360:K360"/>
    <mergeCell ref="L360:U360"/>
    <mergeCell ref="V360:AD360"/>
    <mergeCell ref="AE360:AN360"/>
    <mergeCell ref="AO360:BA360"/>
    <mergeCell ref="BB360:BE360"/>
    <mergeCell ref="A359:D359"/>
    <mergeCell ref="E359:K359"/>
    <mergeCell ref="L359:U359"/>
    <mergeCell ref="V359:AD359"/>
    <mergeCell ref="AE359:AN359"/>
    <mergeCell ref="AO359:BA359"/>
    <mergeCell ref="BB357:BE357"/>
    <mergeCell ref="A358:D358"/>
    <mergeCell ref="E358:K358"/>
    <mergeCell ref="L358:U358"/>
    <mergeCell ref="V358:AD358"/>
    <mergeCell ref="AE358:AN358"/>
    <mergeCell ref="AO358:BA358"/>
    <mergeCell ref="BB358:BE358"/>
    <mergeCell ref="A354:BE354"/>
    <mergeCell ref="A356:D357"/>
    <mergeCell ref="E356:U356"/>
    <mergeCell ref="V356:AN356"/>
    <mergeCell ref="AO356:BE356"/>
    <mergeCell ref="E357:K357"/>
    <mergeCell ref="L357:U357"/>
    <mergeCell ref="V357:AD357"/>
    <mergeCell ref="AE357:AN357"/>
    <mergeCell ref="AO357:BA357"/>
    <mergeCell ref="A351:AF351"/>
    <mergeCell ref="AG351:AU351"/>
    <mergeCell ref="AV351:BE351"/>
    <mergeCell ref="A352:AF352"/>
    <mergeCell ref="AG352:AU352"/>
    <mergeCell ref="AV352:BE352"/>
    <mergeCell ref="A347:BE347"/>
    <mergeCell ref="A349:AF349"/>
    <mergeCell ref="AG349:AU349"/>
    <mergeCell ref="AV349:BE349"/>
    <mergeCell ref="A350:AF350"/>
    <mergeCell ref="AG350:AU350"/>
    <mergeCell ref="AV350:BE350"/>
    <mergeCell ref="A344:AF344"/>
    <mergeCell ref="AG344:AU344"/>
    <mergeCell ref="AV344:BE344"/>
    <mergeCell ref="A345:AF345"/>
    <mergeCell ref="AG345:AU345"/>
    <mergeCell ref="AV345:BE345"/>
    <mergeCell ref="A342:AF342"/>
    <mergeCell ref="AG342:AU342"/>
    <mergeCell ref="AV342:BE342"/>
    <mergeCell ref="A343:AF343"/>
    <mergeCell ref="AG343:AU343"/>
    <mergeCell ref="AV343:BE343"/>
    <mergeCell ref="A340:AF340"/>
    <mergeCell ref="AG340:AU340"/>
    <mergeCell ref="AV340:BE340"/>
    <mergeCell ref="A341:AF341"/>
    <mergeCell ref="AG341:AU341"/>
    <mergeCell ref="AV341:BE341"/>
    <mergeCell ref="A338:AF338"/>
    <mergeCell ref="AG338:AU338"/>
    <mergeCell ref="AV338:BE338"/>
    <mergeCell ref="A339:AF339"/>
    <mergeCell ref="AG339:AU339"/>
    <mergeCell ref="AV339:BE339"/>
    <mergeCell ref="A336:AF336"/>
    <mergeCell ref="AG336:AU336"/>
    <mergeCell ref="AV336:BE336"/>
    <mergeCell ref="A337:AF337"/>
    <mergeCell ref="AG337:AU337"/>
    <mergeCell ref="AV337:BE337"/>
    <mergeCell ref="A329:BE329"/>
    <mergeCell ref="A330:BE330"/>
    <mergeCell ref="A331:BE331"/>
    <mergeCell ref="A333:BE333"/>
    <mergeCell ref="A335:AF335"/>
    <mergeCell ref="AG335:AU335"/>
    <mergeCell ref="AV335:BE335"/>
    <mergeCell ref="A326:N326"/>
    <mergeCell ref="O326:Y326"/>
    <mergeCell ref="Z326:AK326"/>
    <mergeCell ref="AL326:AX326"/>
    <mergeCell ref="AY326:BE326"/>
    <mergeCell ref="A327:N327"/>
    <mergeCell ref="O327:Y327"/>
    <mergeCell ref="Z327:AK327"/>
    <mergeCell ref="AL327:AX327"/>
    <mergeCell ref="AY327:BE327"/>
    <mergeCell ref="A324:N324"/>
    <mergeCell ref="O324:Y324"/>
    <mergeCell ref="Z324:AK324"/>
    <mergeCell ref="AL324:AX324"/>
    <mergeCell ref="AY324:BE324"/>
    <mergeCell ref="A325:N325"/>
    <mergeCell ref="O325:Y325"/>
    <mergeCell ref="Z325:AK325"/>
    <mergeCell ref="AL325:AX325"/>
    <mergeCell ref="AY325:BE325"/>
    <mergeCell ref="A321:N321"/>
    <mergeCell ref="O321:Y321"/>
    <mergeCell ref="Z321:AK321"/>
    <mergeCell ref="AL321:AX321"/>
    <mergeCell ref="AY321:BE321"/>
    <mergeCell ref="A322:N322"/>
    <mergeCell ref="O322:Y322"/>
    <mergeCell ref="Z322:AK322"/>
    <mergeCell ref="AL322:AX322"/>
    <mergeCell ref="AY322:BE322"/>
    <mergeCell ref="A319:N319"/>
    <mergeCell ref="O319:Y319"/>
    <mergeCell ref="Z319:AK319"/>
    <mergeCell ref="AL319:AX319"/>
    <mergeCell ref="AY319:BE319"/>
    <mergeCell ref="A320:N320"/>
    <mergeCell ref="O320:Y320"/>
    <mergeCell ref="Z320:AK320"/>
    <mergeCell ref="AL320:AX320"/>
    <mergeCell ref="AY320:BE320"/>
    <mergeCell ref="A317:N317"/>
    <mergeCell ref="O317:Y317"/>
    <mergeCell ref="Z317:AK317"/>
    <mergeCell ref="AL317:AX317"/>
    <mergeCell ref="AY317:BE317"/>
    <mergeCell ref="A318:N318"/>
    <mergeCell ref="O318:Y318"/>
    <mergeCell ref="Z318:AK318"/>
    <mergeCell ref="AL318:AX318"/>
    <mergeCell ref="AY318:BE318"/>
    <mergeCell ref="A315:N315"/>
    <mergeCell ref="O315:Y315"/>
    <mergeCell ref="Z315:AK315"/>
    <mergeCell ref="AL315:AX315"/>
    <mergeCell ref="AY315:BE315"/>
    <mergeCell ref="A316:N316"/>
    <mergeCell ref="O316:Y316"/>
    <mergeCell ref="Z316:AK316"/>
    <mergeCell ref="AL316:AX316"/>
    <mergeCell ref="AY316:BE316"/>
    <mergeCell ref="A313:N313"/>
    <mergeCell ref="O313:Y313"/>
    <mergeCell ref="Z313:AK313"/>
    <mergeCell ref="AL313:AX313"/>
    <mergeCell ref="AY313:BE313"/>
    <mergeCell ref="A314:N314"/>
    <mergeCell ref="O314:Y314"/>
    <mergeCell ref="Z314:AK314"/>
    <mergeCell ref="AL314:AX314"/>
    <mergeCell ref="AY314:BE314"/>
    <mergeCell ref="A311:N311"/>
    <mergeCell ref="O311:Y311"/>
    <mergeCell ref="Z311:AK311"/>
    <mergeCell ref="AL311:AX311"/>
    <mergeCell ref="AY311:BE311"/>
    <mergeCell ref="A312:N312"/>
    <mergeCell ref="O312:Y312"/>
    <mergeCell ref="Z312:AK312"/>
    <mergeCell ref="AL312:AX312"/>
    <mergeCell ref="AY312:BE312"/>
    <mergeCell ref="A309:N309"/>
    <mergeCell ref="O309:Y309"/>
    <mergeCell ref="Z309:AK309"/>
    <mergeCell ref="AL309:AX309"/>
    <mergeCell ref="AY309:BE309"/>
    <mergeCell ref="A310:N310"/>
    <mergeCell ref="O310:Y310"/>
    <mergeCell ref="Z310:AK310"/>
    <mergeCell ref="AL310:AX310"/>
    <mergeCell ref="AY310:BE310"/>
    <mergeCell ref="A307:N307"/>
    <mergeCell ref="O307:Y307"/>
    <mergeCell ref="Z307:AK307"/>
    <mergeCell ref="AL307:AX307"/>
    <mergeCell ref="AY307:BE307"/>
    <mergeCell ref="A308:N308"/>
    <mergeCell ref="O308:Y308"/>
    <mergeCell ref="Z308:AK308"/>
    <mergeCell ref="AL308:AX308"/>
    <mergeCell ref="AY308:BE308"/>
    <mergeCell ref="A305:N305"/>
    <mergeCell ref="O305:Y305"/>
    <mergeCell ref="Z305:AK305"/>
    <mergeCell ref="AL305:AX305"/>
    <mergeCell ref="AY305:BE305"/>
    <mergeCell ref="A306:N306"/>
    <mergeCell ref="O306:Y306"/>
    <mergeCell ref="Z306:AK306"/>
    <mergeCell ref="AL306:AX306"/>
    <mergeCell ref="AY306:BE306"/>
    <mergeCell ref="A303:N303"/>
    <mergeCell ref="O303:Y303"/>
    <mergeCell ref="Z303:AK303"/>
    <mergeCell ref="AL303:AX303"/>
    <mergeCell ref="AY303:BE303"/>
    <mergeCell ref="A304:N304"/>
    <mergeCell ref="O304:Y304"/>
    <mergeCell ref="Z304:AK304"/>
    <mergeCell ref="AL304:AX304"/>
    <mergeCell ref="AY304:BE304"/>
    <mergeCell ref="A301:N301"/>
    <mergeCell ref="O301:Y301"/>
    <mergeCell ref="Z301:AK301"/>
    <mergeCell ref="AL301:AX301"/>
    <mergeCell ref="AY301:BE301"/>
    <mergeCell ref="A302:N302"/>
    <mergeCell ref="O302:Y302"/>
    <mergeCell ref="Z302:AK302"/>
    <mergeCell ref="AL302:AX302"/>
    <mergeCell ref="AY302:BE302"/>
    <mergeCell ref="A299:N299"/>
    <mergeCell ref="O299:Y299"/>
    <mergeCell ref="Z299:AK299"/>
    <mergeCell ref="AL299:AX299"/>
    <mergeCell ref="AY299:BE299"/>
    <mergeCell ref="A300:N300"/>
    <mergeCell ref="O300:Y300"/>
    <mergeCell ref="Z300:AK300"/>
    <mergeCell ref="AL300:AX300"/>
    <mergeCell ref="AY300:BE300"/>
    <mergeCell ref="A297:N297"/>
    <mergeCell ref="O297:Y297"/>
    <mergeCell ref="Z297:AK297"/>
    <mergeCell ref="AL297:AX297"/>
    <mergeCell ref="AY297:BE297"/>
    <mergeCell ref="A298:N298"/>
    <mergeCell ref="O298:Y298"/>
    <mergeCell ref="Z298:AK298"/>
    <mergeCell ref="AL298:AX298"/>
    <mergeCell ref="AY298:BE298"/>
    <mergeCell ref="A295:N295"/>
    <mergeCell ref="O295:Y295"/>
    <mergeCell ref="Z295:AK295"/>
    <mergeCell ref="AL295:AX295"/>
    <mergeCell ref="AY295:BE295"/>
    <mergeCell ref="A296:N296"/>
    <mergeCell ref="O296:Y296"/>
    <mergeCell ref="Z296:AK296"/>
    <mergeCell ref="AL296:AX296"/>
    <mergeCell ref="AY296:BE296"/>
    <mergeCell ref="A288:BE288"/>
    <mergeCell ref="A289:BE289"/>
    <mergeCell ref="A290:BE290"/>
    <mergeCell ref="A292:BE292"/>
    <mergeCell ref="A294:N294"/>
    <mergeCell ref="O294:Y294"/>
    <mergeCell ref="Z294:AK294"/>
    <mergeCell ref="AL294:AX294"/>
    <mergeCell ref="AY294:BE294"/>
    <mergeCell ref="AS285:BB285"/>
    <mergeCell ref="BC285:BE285"/>
    <mergeCell ref="A286:F286"/>
    <mergeCell ref="G286:K286"/>
    <mergeCell ref="L286:S286"/>
    <mergeCell ref="T286:AB286"/>
    <mergeCell ref="AC286:AJ286"/>
    <mergeCell ref="AK286:AR286"/>
    <mergeCell ref="AS286:BB286"/>
    <mergeCell ref="BC286:BE286"/>
    <mergeCell ref="A285:F285"/>
    <mergeCell ref="G285:K285"/>
    <mergeCell ref="L285:S285"/>
    <mergeCell ref="T285:AB285"/>
    <mergeCell ref="AC285:AJ285"/>
    <mergeCell ref="AK285:AR285"/>
    <mergeCell ref="AS283:BB283"/>
    <mergeCell ref="BC283:BE283"/>
    <mergeCell ref="A284:F284"/>
    <mergeCell ref="G284:K284"/>
    <mergeCell ref="L284:S284"/>
    <mergeCell ref="T284:AB284"/>
    <mergeCell ref="AC284:AJ284"/>
    <mergeCell ref="AK284:AR284"/>
    <mergeCell ref="AS284:BB284"/>
    <mergeCell ref="BC284:BE284"/>
    <mergeCell ref="A283:F283"/>
    <mergeCell ref="G283:K283"/>
    <mergeCell ref="L283:S283"/>
    <mergeCell ref="T283:AB283"/>
    <mergeCell ref="AC283:AJ283"/>
    <mergeCell ref="AK283:AR283"/>
    <mergeCell ref="AS281:BB281"/>
    <mergeCell ref="BC281:BE281"/>
    <mergeCell ref="A282:F282"/>
    <mergeCell ref="G282:K282"/>
    <mergeCell ref="L282:S282"/>
    <mergeCell ref="T282:AB282"/>
    <mergeCell ref="AC282:AJ282"/>
    <mergeCell ref="AK282:AR282"/>
    <mergeCell ref="AS282:BB282"/>
    <mergeCell ref="BC282:BE282"/>
    <mergeCell ref="A281:F281"/>
    <mergeCell ref="G281:K281"/>
    <mergeCell ref="L281:S281"/>
    <mergeCell ref="T281:AB281"/>
    <mergeCell ref="AC281:AJ281"/>
    <mergeCell ref="AK281:AR281"/>
    <mergeCell ref="AS279:BB279"/>
    <mergeCell ref="BC279:BE279"/>
    <mergeCell ref="A280:F280"/>
    <mergeCell ref="G280:K280"/>
    <mergeCell ref="L280:S280"/>
    <mergeCell ref="T280:AB280"/>
    <mergeCell ref="AC280:AJ280"/>
    <mergeCell ref="AK280:AR280"/>
    <mergeCell ref="AS280:BB280"/>
    <mergeCell ref="BC280:BE280"/>
    <mergeCell ref="A279:F279"/>
    <mergeCell ref="G279:K279"/>
    <mergeCell ref="L279:S279"/>
    <mergeCell ref="T279:AB279"/>
    <mergeCell ref="AC279:AJ279"/>
    <mergeCell ref="AK279:AR279"/>
    <mergeCell ref="AS276:BB276"/>
    <mergeCell ref="BC276:BE276"/>
    <mergeCell ref="A277:F277"/>
    <mergeCell ref="G277:K277"/>
    <mergeCell ref="L277:S277"/>
    <mergeCell ref="T277:AB277"/>
    <mergeCell ref="AC277:AJ277"/>
    <mergeCell ref="AK277:AR277"/>
    <mergeCell ref="AS277:BB277"/>
    <mergeCell ref="BC277:BE277"/>
    <mergeCell ref="A276:F276"/>
    <mergeCell ref="G276:K276"/>
    <mergeCell ref="L276:S276"/>
    <mergeCell ref="T276:AB276"/>
    <mergeCell ref="AC276:AJ276"/>
    <mergeCell ref="AK276:AR276"/>
    <mergeCell ref="AS274:BB274"/>
    <mergeCell ref="BC274:BE274"/>
    <mergeCell ref="A275:F275"/>
    <mergeCell ref="G275:K275"/>
    <mergeCell ref="L275:S275"/>
    <mergeCell ref="T275:AB275"/>
    <mergeCell ref="AC275:AJ275"/>
    <mergeCell ref="AK275:AR275"/>
    <mergeCell ref="AS275:BB275"/>
    <mergeCell ref="BC275:BE275"/>
    <mergeCell ref="A274:F274"/>
    <mergeCell ref="G274:K274"/>
    <mergeCell ref="L274:S274"/>
    <mergeCell ref="T274:AB274"/>
    <mergeCell ref="AC274:AJ274"/>
    <mergeCell ref="AK274:AR274"/>
    <mergeCell ref="AS272:BB272"/>
    <mergeCell ref="BC272:BE272"/>
    <mergeCell ref="A273:F273"/>
    <mergeCell ref="G273:K273"/>
    <mergeCell ref="L273:S273"/>
    <mergeCell ref="T273:AB273"/>
    <mergeCell ref="AC273:AJ273"/>
    <mergeCell ref="AK273:AR273"/>
    <mergeCell ref="AS273:BB273"/>
    <mergeCell ref="BC273:BE273"/>
    <mergeCell ref="A272:F272"/>
    <mergeCell ref="G272:K272"/>
    <mergeCell ref="L272:S272"/>
    <mergeCell ref="T272:AB272"/>
    <mergeCell ref="AC272:AJ272"/>
    <mergeCell ref="AK272:AR272"/>
    <mergeCell ref="AS270:BB270"/>
    <mergeCell ref="BC270:BE270"/>
    <mergeCell ref="A271:F271"/>
    <mergeCell ref="G271:K271"/>
    <mergeCell ref="L271:S271"/>
    <mergeCell ref="T271:AB271"/>
    <mergeCell ref="AC271:AJ271"/>
    <mergeCell ref="AK271:AR271"/>
    <mergeCell ref="AS271:BB271"/>
    <mergeCell ref="BC271:BE271"/>
    <mergeCell ref="A270:F270"/>
    <mergeCell ref="G270:K270"/>
    <mergeCell ref="L270:S270"/>
    <mergeCell ref="T270:AB270"/>
    <mergeCell ref="AC270:AJ270"/>
    <mergeCell ref="AK270:AR270"/>
    <mergeCell ref="AS268:BB268"/>
    <mergeCell ref="BC268:BE268"/>
    <mergeCell ref="A269:F269"/>
    <mergeCell ref="G269:K269"/>
    <mergeCell ref="L269:S269"/>
    <mergeCell ref="T269:AB269"/>
    <mergeCell ref="AC269:AJ269"/>
    <mergeCell ref="AK269:AR269"/>
    <mergeCell ref="AS269:BB269"/>
    <mergeCell ref="BC269:BE269"/>
    <mergeCell ref="A268:F268"/>
    <mergeCell ref="G268:K268"/>
    <mergeCell ref="L268:S268"/>
    <mergeCell ref="T268:AB268"/>
    <mergeCell ref="AC268:AJ268"/>
    <mergeCell ref="AK268:AR268"/>
    <mergeCell ref="AS266:BB266"/>
    <mergeCell ref="BC266:BE266"/>
    <mergeCell ref="A267:F267"/>
    <mergeCell ref="G267:K267"/>
    <mergeCell ref="L267:S267"/>
    <mergeCell ref="T267:AB267"/>
    <mergeCell ref="AC267:AJ267"/>
    <mergeCell ref="AK267:AR267"/>
    <mergeCell ref="AS267:BB267"/>
    <mergeCell ref="BC267:BE267"/>
    <mergeCell ref="A260:BE260"/>
    <mergeCell ref="A261:BE261"/>
    <mergeCell ref="A262:BE262"/>
    <mergeCell ref="A264:BE264"/>
    <mergeCell ref="A266:F266"/>
    <mergeCell ref="G266:K266"/>
    <mergeCell ref="L266:S266"/>
    <mergeCell ref="T266:AB266"/>
    <mergeCell ref="AC266:AJ266"/>
    <mergeCell ref="AK266:AR266"/>
    <mergeCell ref="BD257:BE257"/>
    <mergeCell ref="A258:D258"/>
    <mergeCell ref="E258:H258"/>
    <mergeCell ref="I258:Q258"/>
    <mergeCell ref="R258:X258"/>
    <mergeCell ref="Y258:AC258"/>
    <mergeCell ref="AD258:AL258"/>
    <mergeCell ref="AM258:AS258"/>
    <mergeCell ref="AT258:BC258"/>
    <mergeCell ref="BD258:BE258"/>
    <mergeCell ref="AT256:BC256"/>
    <mergeCell ref="BD256:BE256"/>
    <mergeCell ref="A257:D257"/>
    <mergeCell ref="E257:H257"/>
    <mergeCell ref="I257:Q257"/>
    <mergeCell ref="R257:X257"/>
    <mergeCell ref="Y257:AC257"/>
    <mergeCell ref="AD257:AL257"/>
    <mergeCell ref="AM257:AS257"/>
    <mergeCell ref="AT257:BC257"/>
    <mergeCell ref="AM255:AS255"/>
    <mergeCell ref="AT255:BC255"/>
    <mergeCell ref="BD255:BE255"/>
    <mergeCell ref="A256:D256"/>
    <mergeCell ref="E256:H256"/>
    <mergeCell ref="I256:Q256"/>
    <mergeCell ref="R256:X256"/>
    <mergeCell ref="Y256:AC256"/>
    <mergeCell ref="AD256:AL256"/>
    <mergeCell ref="AM256:AS256"/>
    <mergeCell ref="A255:D255"/>
    <mergeCell ref="E255:H255"/>
    <mergeCell ref="I255:Q255"/>
    <mergeCell ref="R255:X255"/>
    <mergeCell ref="Y255:AC255"/>
    <mergeCell ref="AD255:AL255"/>
    <mergeCell ref="BD253:BE253"/>
    <mergeCell ref="A254:D254"/>
    <mergeCell ref="E254:H254"/>
    <mergeCell ref="I254:Q254"/>
    <mergeCell ref="R254:X254"/>
    <mergeCell ref="Y254:AC254"/>
    <mergeCell ref="AD254:AL254"/>
    <mergeCell ref="AM254:AS254"/>
    <mergeCell ref="AT254:BC254"/>
    <mergeCell ref="BD254:BE254"/>
    <mergeCell ref="AT252:BC252"/>
    <mergeCell ref="BD252:BE252"/>
    <mergeCell ref="A253:D253"/>
    <mergeCell ref="E253:H253"/>
    <mergeCell ref="I253:Q253"/>
    <mergeCell ref="R253:X253"/>
    <mergeCell ref="Y253:AC253"/>
    <mergeCell ref="AD253:AL253"/>
    <mergeCell ref="AM253:AS253"/>
    <mergeCell ref="AT253:BC253"/>
    <mergeCell ref="AM251:AS251"/>
    <mergeCell ref="AT251:BC251"/>
    <mergeCell ref="BD251:BE251"/>
    <mergeCell ref="A252:D252"/>
    <mergeCell ref="E252:H252"/>
    <mergeCell ref="I252:Q252"/>
    <mergeCell ref="R252:X252"/>
    <mergeCell ref="Y252:AC252"/>
    <mergeCell ref="AD252:AL252"/>
    <mergeCell ref="AM252:AS252"/>
    <mergeCell ref="A251:D251"/>
    <mergeCell ref="E251:H251"/>
    <mergeCell ref="I251:Q251"/>
    <mergeCell ref="R251:X251"/>
    <mergeCell ref="Y251:AC251"/>
    <mergeCell ref="AD251:AL251"/>
    <mergeCell ref="BD249:BE249"/>
    <mergeCell ref="A250:D250"/>
    <mergeCell ref="E250:H250"/>
    <mergeCell ref="I250:Q250"/>
    <mergeCell ref="R250:X250"/>
    <mergeCell ref="Y250:AC250"/>
    <mergeCell ref="AD250:AL250"/>
    <mergeCell ref="AM250:AS250"/>
    <mergeCell ref="AT250:BC250"/>
    <mergeCell ref="BD250:BE250"/>
    <mergeCell ref="AT248:BC248"/>
    <mergeCell ref="BD248:BE248"/>
    <mergeCell ref="A249:D249"/>
    <mergeCell ref="E249:H249"/>
    <mergeCell ref="I249:Q249"/>
    <mergeCell ref="R249:X249"/>
    <mergeCell ref="Y249:AC249"/>
    <mergeCell ref="AD249:AL249"/>
    <mergeCell ref="AM249:AS249"/>
    <mergeCell ref="AT249:BC249"/>
    <mergeCell ref="AM247:AS247"/>
    <mergeCell ref="AT247:BC247"/>
    <mergeCell ref="BD247:BE247"/>
    <mergeCell ref="A248:D248"/>
    <mergeCell ref="E248:H248"/>
    <mergeCell ref="I248:Q248"/>
    <mergeCell ref="R248:X248"/>
    <mergeCell ref="Y248:AC248"/>
    <mergeCell ref="AD248:AL248"/>
    <mergeCell ref="AM248:AS248"/>
    <mergeCell ref="A247:D247"/>
    <mergeCell ref="E247:H247"/>
    <mergeCell ref="I247:Q247"/>
    <mergeCell ref="R247:X247"/>
    <mergeCell ref="Y247:AC247"/>
    <mergeCell ref="AD247:AL247"/>
    <mergeCell ref="BD245:BE245"/>
    <mergeCell ref="A246:D246"/>
    <mergeCell ref="E246:H246"/>
    <mergeCell ref="I246:Q246"/>
    <mergeCell ref="R246:X246"/>
    <mergeCell ref="Y246:AC246"/>
    <mergeCell ref="AD246:AL246"/>
    <mergeCell ref="AM246:AS246"/>
    <mergeCell ref="AT246:BC246"/>
    <mergeCell ref="BD246:BE246"/>
    <mergeCell ref="AT244:BC244"/>
    <mergeCell ref="BD244:BE244"/>
    <mergeCell ref="A245:D245"/>
    <mergeCell ref="E245:H245"/>
    <mergeCell ref="I245:Q245"/>
    <mergeCell ref="R245:X245"/>
    <mergeCell ref="Y245:AC245"/>
    <mergeCell ref="AD245:AL245"/>
    <mergeCell ref="AM245:AS245"/>
    <mergeCell ref="AT245:BC245"/>
    <mergeCell ref="AM243:AS243"/>
    <mergeCell ref="AT243:BC243"/>
    <mergeCell ref="BD243:BE243"/>
    <mergeCell ref="A244:D244"/>
    <mergeCell ref="E244:H244"/>
    <mergeCell ref="I244:Q244"/>
    <mergeCell ref="R244:X244"/>
    <mergeCell ref="Y244:AC244"/>
    <mergeCell ref="AD244:AL244"/>
    <mergeCell ref="AM244:AS244"/>
    <mergeCell ref="A243:D243"/>
    <mergeCell ref="E243:H243"/>
    <mergeCell ref="I243:Q243"/>
    <mergeCell ref="R243:X243"/>
    <mergeCell ref="Y243:AC243"/>
    <mergeCell ref="AD243:AL243"/>
    <mergeCell ref="BD241:BE241"/>
    <mergeCell ref="A242:D242"/>
    <mergeCell ref="E242:H242"/>
    <mergeCell ref="I242:Q242"/>
    <mergeCell ref="R242:X242"/>
    <mergeCell ref="Y242:AC242"/>
    <mergeCell ref="AD242:AL242"/>
    <mergeCell ref="AM242:AS242"/>
    <mergeCell ref="AT242:BC242"/>
    <mergeCell ref="BD242:BE242"/>
    <mergeCell ref="AT240:BC240"/>
    <mergeCell ref="BD240:BE240"/>
    <mergeCell ref="A241:D241"/>
    <mergeCell ref="E241:H241"/>
    <mergeCell ref="I241:Q241"/>
    <mergeCell ref="R241:X241"/>
    <mergeCell ref="Y241:AC241"/>
    <mergeCell ref="AD241:AL241"/>
    <mergeCell ref="AM241:AS241"/>
    <mergeCell ref="AT241:BC241"/>
    <mergeCell ref="AM239:AS239"/>
    <mergeCell ref="AT239:BC239"/>
    <mergeCell ref="BD239:BE239"/>
    <mergeCell ref="A240:D240"/>
    <mergeCell ref="E240:H240"/>
    <mergeCell ref="I240:Q240"/>
    <mergeCell ref="R240:X240"/>
    <mergeCell ref="Y240:AC240"/>
    <mergeCell ref="AD240:AL240"/>
    <mergeCell ref="AM240:AS240"/>
    <mergeCell ref="A239:D239"/>
    <mergeCell ref="E239:H239"/>
    <mergeCell ref="I239:Q239"/>
    <mergeCell ref="R239:X239"/>
    <mergeCell ref="Y239:AC239"/>
    <mergeCell ref="AD239:AL239"/>
    <mergeCell ref="A230:BE230"/>
    <mergeCell ref="A231:BE231"/>
    <mergeCell ref="A232:BE232"/>
    <mergeCell ref="A233:BE233"/>
    <mergeCell ref="A234:BE234"/>
    <mergeCell ref="A236:BE236"/>
    <mergeCell ref="AS227:BB227"/>
    <mergeCell ref="BC227:BE227"/>
    <mergeCell ref="A228:F228"/>
    <mergeCell ref="G228:K228"/>
    <mergeCell ref="L228:S228"/>
    <mergeCell ref="T228:AB228"/>
    <mergeCell ref="AC228:AJ228"/>
    <mergeCell ref="AK228:AR228"/>
    <mergeCell ref="AS228:BB228"/>
    <mergeCell ref="BC228:BE228"/>
    <mergeCell ref="A227:F227"/>
    <mergeCell ref="G227:K227"/>
    <mergeCell ref="L227:S227"/>
    <mergeCell ref="T227:AB227"/>
    <mergeCell ref="AC227:AJ227"/>
    <mergeCell ref="AK227:AR227"/>
    <mergeCell ref="AS225:BB225"/>
    <mergeCell ref="BC225:BE225"/>
    <mergeCell ref="A226:F226"/>
    <mergeCell ref="G226:K226"/>
    <mergeCell ref="L226:S226"/>
    <mergeCell ref="T226:AB226"/>
    <mergeCell ref="AC226:AJ226"/>
    <mergeCell ref="AK226:AR226"/>
    <mergeCell ref="AS226:BB226"/>
    <mergeCell ref="BC226:BE226"/>
    <mergeCell ref="A225:F225"/>
    <mergeCell ref="G225:K225"/>
    <mergeCell ref="L225:S225"/>
    <mergeCell ref="T225:AB225"/>
    <mergeCell ref="AC225:AJ225"/>
    <mergeCell ref="AK225:AR225"/>
    <mergeCell ref="AS223:BB223"/>
    <mergeCell ref="BC223:BE223"/>
    <mergeCell ref="A224:F224"/>
    <mergeCell ref="G224:K224"/>
    <mergeCell ref="L224:S224"/>
    <mergeCell ref="T224:AB224"/>
    <mergeCell ref="AC224:AJ224"/>
    <mergeCell ref="AK224:AR224"/>
    <mergeCell ref="AS224:BB224"/>
    <mergeCell ref="BC224:BE224"/>
    <mergeCell ref="A223:F223"/>
    <mergeCell ref="G223:K223"/>
    <mergeCell ref="L223:S223"/>
    <mergeCell ref="T223:AB223"/>
    <mergeCell ref="AC223:AJ223"/>
    <mergeCell ref="AK223:AR223"/>
    <mergeCell ref="AS221:BB221"/>
    <mergeCell ref="BC221:BE221"/>
    <mergeCell ref="A222:F222"/>
    <mergeCell ref="G222:K222"/>
    <mergeCell ref="L222:S222"/>
    <mergeCell ref="T222:AB222"/>
    <mergeCell ref="AC222:AJ222"/>
    <mergeCell ref="AK222:AR222"/>
    <mergeCell ref="AS222:BB222"/>
    <mergeCell ref="BC222:BE222"/>
    <mergeCell ref="A221:F221"/>
    <mergeCell ref="G221:K221"/>
    <mergeCell ref="L221:S221"/>
    <mergeCell ref="T221:AB221"/>
    <mergeCell ref="AC221:AJ221"/>
    <mergeCell ref="AK221:AR221"/>
    <mergeCell ref="AS219:BB219"/>
    <mergeCell ref="BC219:BE219"/>
    <mergeCell ref="A220:F220"/>
    <mergeCell ref="G220:K220"/>
    <mergeCell ref="L220:S220"/>
    <mergeCell ref="T220:AB220"/>
    <mergeCell ref="AC220:AJ220"/>
    <mergeCell ref="AK220:AR220"/>
    <mergeCell ref="AS220:BB220"/>
    <mergeCell ref="BC220:BE220"/>
    <mergeCell ref="A219:F219"/>
    <mergeCell ref="G219:K219"/>
    <mergeCell ref="L219:S219"/>
    <mergeCell ref="T219:AB219"/>
    <mergeCell ref="AC219:AJ219"/>
    <mergeCell ref="AK219:AR219"/>
    <mergeCell ref="AS217:BB217"/>
    <mergeCell ref="BC217:BE217"/>
    <mergeCell ref="A218:F218"/>
    <mergeCell ref="G218:K218"/>
    <mergeCell ref="L218:S218"/>
    <mergeCell ref="T218:AB218"/>
    <mergeCell ref="AC218:AJ218"/>
    <mergeCell ref="AK218:AR218"/>
    <mergeCell ref="AS218:BB218"/>
    <mergeCell ref="BC218:BE218"/>
    <mergeCell ref="A217:F217"/>
    <mergeCell ref="G217:K217"/>
    <mergeCell ref="L217:S217"/>
    <mergeCell ref="T217:AB217"/>
    <mergeCell ref="AC217:AJ217"/>
    <mergeCell ref="AK217:AR217"/>
    <mergeCell ref="AS215:BB215"/>
    <mergeCell ref="BC215:BE215"/>
    <mergeCell ref="A216:F216"/>
    <mergeCell ref="G216:K216"/>
    <mergeCell ref="L216:S216"/>
    <mergeCell ref="T216:AB216"/>
    <mergeCell ref="AC216:AJ216"/>
    <mergeCell ref="AK216:AR216"/>
    <mergeCell ref="AS216:BB216"/>
    <mergeCell ref="BC216:BE216"/>
    <mergeCell ref="A215:F215"/>
    <mergeCell ref="G215:K215"/>
    <mergeCell ref="L215:S215"/>
    <mergeCell ref="T215:AB215"/>
    <mergeCell ref="AC215:AJ215"/>
    <mergeCell ref="AK215:AR215"/>
    <mergeCell ref="AS213:BB213"/>
    <mergeCell ref="BC213:BE213"/>
    <mergeCell ref="A214:F214"/>
    <mergeCell ref="G214:K214"/>
    <mergeCell ref="L214:S214"/>
    <mergeCell ref="T214:AB214"/>
    <mergeCell ref="AC214:AJ214"/>
    <mergeCell ref="AK214:AR214"/>
    <mergeCell ref="AS214:BB214"/>
    <mergeCell ref="BC214:BE214"/>
    <mergeCell ref="A213:F213"/>
    <mergeCell ref="G213:K213"/>
    <mergeCell ref="L213:S213"/>
    <mergeCell ref="T213:AB213"/>
    <mergeCell ref="AC213:AJ213"/>
    <mergeCell ref="AK213:AR213"/>
    <mergeCell ref="AS211:BB211"/>
    <mergeCell ref="BC211:BE211"/>
    <mergeCell ref="A212:F212"/>
    <mergeCell ref="G212:K212"/>
    <mergeCell ref="L212:S212"/>
    <mergeCell ref="T212:AB212"/>
    <mergeCell ref="AC212:AJ212"/>
    <mergeCell ref="AK212:AR212"/>
    <mergeCell ref="AS212:BB212"/>
    <mergeCell ref="BC212:BE212"/>
    <mergeCell ref="A211:F211"/>
    <mergeCell ref="G211:K211"/>
    <mergeCell ref="L211:S211"/>
    <mergeCell ref="T211:AB211"/>
    <mergeCell ref="AC211:AJ211"/>
    <mergeCell ref="AK211:AR211"/>
    <mergeCell ref="AS209:BB209"/>
    <mergeCell ref="BC209:BE209"/>
    <mergeCell ref="A210:F210"/>
    <mergeCell ref="G210:K210"/>
    <mergeCell ref="L210:S210"/>
    <mergeCell ref="T210:AB210"/>
    <mergeCell ref="AC210:AJ210"/>
    <mergeCell ref="AK210:AR210"/>
    <mergeCell ref="AS210:BB210"/>
    <mergeCell ref="BC210:BE210"/>
    <mergeCell ref="A209:F209"/>
    <mergeCell ref="G209:K209"/>
    <mergeCell ref="L209:S209"/>
    <mergeCell ref="T209:AB209"/>
    <mergeCell ref="AC209:AJ209"/>
    <mergeCell ref="AK209:AR209"/>
    <mergeCell ref="A206:BE206"/>
    <mergeCell ref="A208:F208"/>
    <mergeCell ref="G208:K208"/>
    <mergeCell ref="L208:S208"/>
    <mergeCell ref="T208:AB208"/>
    <mergeCell ref="AC208:AJ208"/>
    <mergeCell ref="AK208:AR208"/>
    <mergeCell ref="AS208:BB208"/>
    <mergeCell ref="BC208:BE208"/>
    <mergeCell ref="A203:N203"/>
    <mergeCell ref="O203:AK203"/>
    <mergeCell ref="AL203:BE203"/>
    <mergeCell ref="A204:N204"/>
    <mergeCell ref="O204:AK204"/>
    <mergeCell ref="AL204:BE204"/>
    <mergeCell ref="A201:N201"/>
    <mergeCell ref="O201:AK201"/>
    <mergeCell ref="AL201:BE201"/>
    <mergeCell ref="A202:N202"/>
    <mergeCell ref="O202:AK202"/>
    <mergeCell ref="AL202:BE202"/>
    <mergeCell ref="A199:N199"/>
    <mergeCell ref="O199:AK199"/>
    <mergeCell ref="AL199:BE199"/>
    <mergeCell ref="A200:N200"/>
    <mergeCell ref="O200:AK200"/>
    <mergeCell ref="AL200:BE200"/>
    <mergeCell ref="A197:N197"/>
    <mergeCell ref="O197:Y197"/>
    <mergeCell ref="Z197:AK197"/>
    <mergeCell ref="AL197:AX197"/>
    <mergeCell ref="AY197:BE197"/>
    <mergeCell ref="A198:N198"/>
    <mergeCell ref="O198:Y198"/>
    <mergeCell ref="Z198:AK198"/>
    <mergeCell ref="AL198:AX198"/>
    <mergeCell ref="AY198:BE198"/>
    <mergeCell ref="AY194:BE194"/>
    <mergeCell ref="A195:N195"/>
    <mergeCell ref="O195:Y195"/>
    <mergeCell ref="Z195:AK195"/>
    <mergeCell ref="AL195:AX195"/>
    <mergeCell ref="AY195:BE195"/>
    <mergeCell ref="A187:BE187"/>
    <mergeCell ref="A188:BE188"/>
    <mergeCell ref="A189:BE189"/>
    <mergeCell ref="A191:BE191"/>
    <mergeCell ref="A193:N194"/>
    <mergeCell ref="O193:AK193"/>
    <mergeCell ref="AL193:BE193"/>
    <mergeCell ref="O194:Y194"/>
    <mergeCell ref="Z194:AK194"/>
    <mergeCell ref="AL194:AX194"/>
    <mergeCell ref="A184:N184"/>
    <mergeCell ref="O184:Y184"/>
    <mergeCell ref="Z184:AK184"/>
    <mergeCell ref="AL184:AX184"/>
    <mergeCell ref="AY184:BE184"/>
    <mergeCell ref="A185:N185"/>
    <mergeCell ref="O185:Y185"/>
    <mergeCell ref="Z185:AK185"/>
    <mergeCell ref="AL185:AX185"/>
    <mergeCell ref="AY185:BE185"/>
    <mergeCell ref="A182:N182"/>
    <mergeCell ref="O182:Y182"/>
    <mergeCell ref="Z182:AK182"/>
    <mergeCell ref="AL182:AX182"/>
    <mergeCell ref="AY182:BE182"/>
    <mergeCell ref="A183:N183"/>
    <mergeCell ref="O183:Y183"/>
    <mergeCell ref="Z183:AK183"/>
    <mergeCell ref="AL183:AX183"/>
    <mergeCell ref="AY183:BE183"/>
    <mergeCell ref="A180:N180"/>
    <mergeCell ref="O180:Y180"/>
    <mergeCell ref="Z180:AK180"/>
    <mergeCell ref="AL180:AX180"/>
    <mergeCell ref="AY180:BE180"/>
    <mergeCell ref="A181:N181"/>
    <mergeCell ref="O181:Y181"/>
    <mergeCell ref="Z181:AK181"/>
    <mergeCell ref="AL181:AX181"/>
    <mergeCell ref="AY181:BE181"/>
    <mergeCell ref="A178:N178"/>
    <mergeCell ref="O178:Y178"/>
    <mergeCell ref="Z178:AK178"/>
    <mergeCell ref="AL178:AX178"/>
    <mergeCell ref="AY178:BE178"/>
    <mergeCell ref="A179:N179"/>
    <mergeCell ref="O179:Y179"/>
    <mergeCell ref="Z179:AK179"/>
    <mergeCell ref="AL179:AX179"/>
    <mergeCell ref="AY179:BE179"/>
    <mergeCell ref="A176:N176"/>
    <mergeCell ref="O176:Y176"/>
    <mergeCell ref="Z176:AK176"/>
    <mergeCell ref="AL176:AX176"/>
    <mergeCell ref="AY176:BE176"/>
    <mergeCell ref="A177:N177"/>
    <mergeCell ref="O177:Y177"/>
    <mergeCell ref="Z177:AK177"/>
    <mergeCell ref="AL177:AX177"/>
    <mergeCell ref="AY177:BE177"/>
    <mergeCell ref="A172:BE172"/>
    <mergeCell ref="A174:N175"/>
    <mergeCell ref="O174:AK174"/>
    <mergeCell ref="AL174:BE174"/>
    <mergeCell ref="O175:Y175"/>
    <mergeCell ref="Z175:AK175"/>
    <mergeCell ref="AL175:AX175"/>
    <mergeCell ref="AY175:BE175"/>
    <mergeCell ref="BB169:BE169"/>
    <mergeCell ref="A170:E170"/>
    <mergeCell ref="F170:M170"/>
    <mergeCell ref="N170:V170"/>
    <mergeCell ref="W170:AE170"/>
    <mergeCell ref="AF170:AN170"/>
    <mergeCell ref="AO170:BA170"/>
    <mergeCell ref="BB170:BE170"/>
    <mergeCell ref="A169:E169"/>
    <mergeCell ref="F169:M169"/>
    <mergeCell ref="N169:V169"/>
    <mergeCell ref="W169:AE169"/>
    <mergeCell ref="AF169:AN169"/>
    <mergeCell ref="AO169:BA169"/>
    <mergeCell ref="BB165:BE167"/>
    <mergeCell ref="A168:E168"/>
    <mergeCell ref="F168:M168"/>
    <mergeCell ref="N168:V168"/>
    <mergeCell ref="W168:AE168"/>
    <mergeCell ref="AF168:AN168"/>
    <mergeCell ref="AO168:BA168"/>
    <mergeCell ref="BB168:BE168"/>
    <mergeCell ref="A165:E167"/>
    <mergeCell ref="F165:M167"/>
    <mergeCell ref="N165:V167"/>
    <mergeCell ref="W165:AE167"/>
    <mergeCell ref="AF165:AN167"/>
    <mergeCell ref="AO165:BA167"/>
    <mergeCell ref="A161:BE161"/>
    <mergeCell ref="A163:E164"/>
    <mergeCell ref="F163:AE163"/>
    <mergeCell ref="AF163:BE163"/>
    <mergeCell ref="F164:M164"/>
    <mergeCell ref="N164:V164"/>
    <mergeCell ref="W164:AE164"/>
    <mergeCell ref="AF164:AN164"/>
    <mergeCell ref="AO164:BA164"/>
    <mergeCell ref="BB164:BE164"/>
    <mergeCell ref="A158:N158"/>
    <mergeCell ref="O158:Y158"/>
    <mergeCell ref="Z158:AK158"/>
    <mergeCell ref="AL158:AX158"/>
    <mergeCell ref="AY158:BE158"/>
    <mergeCell ref="A159:N159"/>
    <mergeCell ref="O159:Y159"/>
    <mergeCell ref="Z159:AK159"/>
    <mergeCell ref="AL159:AX159"/>
    <mergeCell ref="AY159:BE159"/>
    <mergeCell ref="A156:N156"/>
    <mergeCell ref="O156:Y156"/>
    <mergeCell ref="Z156:AK156"/>
    <mergeCell ref="AL156:AX156"/>
    <mergeCell ref="AY156:BE156"/>
    <mergeCell ref="A157:N157"/>
    <mergeCell ref="O157:Y157"/>
    <mergeCell ref="Z157:AK157"/>
    <mergeCell ref="AL157:AX157"/>
    <mergeCell ref="AY157:BE157"/>
    <mergeCell ref="A152:BE152"/>
    <mergeCell ref="A154:N155"/>
    <mergeCell ref="O154:AK154"/>
    <mergeCell ref="AL154:BE154"/>
    <mergeCell ref="O155:Y155"/>
    <mergeCell ref="Z155:AK155"/>
    <mergeCell ref="AL155:AX155"/>
    <mergeCell ref="AY155:BE155"/>
    <mergeCell ref="A149:N149"/>
    <mergeCell ref="O149:Y149"/>
    <mergeCell ref="Z149:AK149"/>
    <mergeCell ref="AL149:AX149"/>
    <mergeCell ref="AY149:BE149"/>
    <mergeCell ref="A150:N150"/>
    <mergeCell ref="O150:Y150"/>
    <mergeCell ref="Z150:AK150"/>
    <mergeCell ref="AL150:AX150"/>
    <mergeCell ref="AY150:BE150"/>
    <mergeCell ref="A147:N147"/>
    <mergeCell ref="O147:Y147"/>
    <mergeCell ref="Z147:AK147"/>
    <mergeCell ref="AL147:AX147"/>
    <mergeCell ref="AY147:BE147"/>
    <mergeCell ref="A148:N148"/>
    <mergeCell ref="O148:Y148"/>
    <mergeCell ref="Z148:AK148"/>
    <mergeCell ref="AL148:AX148"/>
    <mergeCell ref="AY148:BE148"/>
    <mergeCell ref="A145:N145"/>
    <mergeCell ref="O145:Y145"/>
    <mergeCell ref="Z145:AK145"/>
    <mergeCell ref="AL145:AX145"/>
    <mergeCell ref="AY145:BE145"/>
    <mergeCell ref="A146:N146"/>
    <mergeCell ref="O146:Y146"/>
    <mergeCell ref="Z146:AK146"/>
    <mergeCell ref="AL146:AX146"/>
    <mergeCell ref="AY146:BE146"/>
    <mergeCell ref="A143:N143"/>
    <mergeCell ref="O143:Y143"/>
    <mergeCell ref="Z143:AK143"/>
    <mergeCell ref="AL143:AX143"/>
    <mergeCell ref="AY143:BE143"/>
    <mergeCell ref="A144:N144"/>
    <mergeCell ref="O144:Y144"/>
    <mergeCell ref="Z144:AK144"/>
    <mergeCell ref="AL144:AX144"/>
    <mergeCell ref="AY144:BE144"/>
    <mergeCell ref="A141:N141"/>
    <mergeCell ref="O141:Y141"/>
    <mergeCell ref="Z141:AK141"/>
    <mergeCell ref="AL141:AX141"/>
    <mergeCell ref="AY141:BE141"/>
    <mergeCell ref="A142:N142"/>
    <mergeCell ref="O142:Y142"/>
    <mergeCell ref="Z142:AK142"/>
    <mergeCell ref="AL142:AX142"/>
    <mergeCell ref="AY142:BE142"/>
    <mergeCell ref="A139:N139"/>
    <mergeCell ref="O139:Y139"/>
    <mergeCell ref="Z139:AK139"/>
    <mergeCell ref="AL139:AX139"/>
    <mergeCell ref="AY139:BE139"/>
    <mergeCell ref="A140:N140"/>
    <mergeCell ref="O140:Y140"/>
    <mergeCell ref="Z140:AK140"/>
    <mergeCell ref="AL140:AX140"/>
    <mergeCell ref="AY140:BE140"/>
    <mergeCell ref="A137:N137"/>
    <mergeCell ref="O137:Y137"/>
    <mergeCell ref="Z137:AK137"/>
    <mergeCell ref="AL137:AX137"/>
    <mergeCell ref="AY137:BE137"/>
    <mergeCell ref="A138:N138"/>
    <mergeCell ref="O138:Y138"/>
    <mergeCell ref="Z138:AK138"/>
    <mergeCell ref="AL138:AX138"/>
    <mergeCell ref="AY138:BE138"/>
    <mergeCell ref="A135:N135"/>
    <mergeCell ref="O135:Y135"/>
    <mergeCell ref="Z135:AK135"/>
    <mergeCell ref="AL135:AX135"/>
    <mergeCell ref="AY135:BE135"/>
    <mergeCell ref="A136:N136"/>
    <mergeCell ref="O136:Y136"/>
    <mergeCell ref="Z136:AK136"/>
    <mergeCell ref="AL136:AX136"/>
    <mergeCell ref="AY136:BE136"/>
    <mergeCell ref="AY133:BE133"/>
    <mergeCell ref="A134:N134"/>
    <mergeCell ref="O134:Y134"/>
    <mergeCell ref="Z134:AK134"/>
    <mergeCell ref="AL134:AX134"/>
    <mergeCell ref="AY134:BE134"/>
    <mergeCell ref="A128:AF128"/>
    <mergeCell ref="AG128:AU128"/>
    <mergeCell ref="AV128:BE128"/>
    <mergeCell ref="A130:BE130"/>
    <mergeCell ref="A132:N133"/>
    <mergeCell ref="O132:AK132"/>
    <mergeCell ref="AL132:BE132"/>
    <mergeCell ref="O133:Y133"/>
    <mergeCell ref="Z133:AK133"/>
    <mergeCell ref="AL133:AX133"/>
    <mergeCell ref="A126:AF126"/>
    <mergeCell ref="AG126:AU126"/>
    <mergeCell ref="AV126:BE126"/>
    <mergeCell ref="A127:AF127"/>
    <mergeCell ref="AG127:AU127"/>
    <mergeCell ref="AV127:BE127"/>
    <mergeCell ref="A124:AF124"/>
    <mergeCell ref="AG124:AU124"/>
    <mergeCell ref="AV124:BE124"/>
    <mergeCell ref="A125:AF125"/>
    <mergeCell ref="AG125:AU125"/>
    <mergeCell ref="AV125:BE125"/>
    <mergeCell ref="BB116:BE116"/>
    <mergeCell ref="A118:BE118"/>
    <mergeCell ref="A119:BE119"/>
    <mergeCell ref="A120:BE120"/>
    <mergeCell ref="A121:BE121"/>
    <mergeCell ref="A123:AF123"/>
    <mergeCell ref="AG123:AU123"/>
    <mergeCell ref="AV123:BE123"/>
    <mergeCell ref="A116:E116"/>
    <mergeCell ref="F116:M116"/>
    <mergeCell ref="N116:V116"/>
    <mergeCell ref="W116:AE116"/>
    <mergeCell ref="AF116:AN116"/>
    <mergeCell ref="AO116:BA116"/>
    <mergeCell ref="BB114:BE114"/>
    <mergeCell ref="A115:E115"/>
    <mergeCell ref="F115:M115"/>
    <mergeCell ref="N115:V115"/>
    <mergeCell ref="W115:AE115"/>
    <mergeCell ref="AF115:AN115"/>
    <mergeCell ref="AO115:BA115"/>
    <mergeCell ref="BB115:BE115"/>
    <mergeCell ref="A114:E114"/>
    <mergeCell ref="F114:M114"/>
    <mergeCell ref="N114:V114"/>
    <mergeCell ref="W114:AE114"/>
    <mergeCell ref="AF114:AN114"/>
    <mergeCell ref="AO114:BA114"/>
    <mergeCell ref="A112:E113"/>
    <mergeCell ref="F112:AE112"/>
    <mergeCell ref="AF112:BE112"/>
    <mergeCell ref="F113:M113"/>
    <mergeCell ref="N113:V113"/>
    <mergeCell ref="W113:AE113"/>
    <mergeCell ref="AF113:AN113"/>
    <mergeCell ref="AO113:BA113"/>
    <mergeCell ref="BB113:BE113"/>
    <mergeCell ref="A109:P109"/>
    <mergeCell ref="Q109:Z109"/>
    <mergeCell ref="AA109:AL109"/>
    <mergeCell ref="AM109:AY109"/>
    <mergeCell ref="AZ109:BE109"/>
    <mergeCell ref="A111:BE111"/>
    <mergeCell ref="A107:P107"/>
    <mergeCell ref="Q107:Z107"/>
    <mergeCell ref="AA107:AL107"/>
    <mergeCell ref="AM107:AY107"/>
    <mergeCell ref="AZ107:BE107"/>
    <mergeCell ref="A108:P108"/>
    <mergeCell ref="Q108:Z108"/>
    <mergeCell ref="AA108:AL108"/>
    <mergeCell ref="AM108:AY108"/>
    <mergeCell ref="AZ108:BE108"/>
    <mergeCell ref="A105:P105"/>
    <mergeCell ref="Q105:Z105"/>
    <mergeCell ref="AA105:AL105"/>
    <mergeCell ref="AM105:AY105"/>
    <mergeCell ref="AZ105:BE105"/>
    <mergeCell ref="A106:P106"/>
    <mergeCell ref="Q106:Z106"/>
    <mergeCell ref="AA106:AL106"/>
    <mergeCell ref="AM106:AY106"/>
    <mergeCell ref="AZ106:BE106"/>
    <mergeCell ref="A103:P103"/>
    <mergeCell ref="Q103:Z103"/>
    <mergeCell ref="AA103:AL103"/>
    <mergeCell ref="AM103:AY103"/>
    <mergeCell ref="AZ103:BE103"/>
    <mergeCell ref="A104:P104"/>
    <mergeCell ref="Q104:Z104"/>
    <mergeCell ref="AA104:AL104"/>
    <mergeCell ref="AM104:AY104"/>
    <mergeCell ref="AZ104:BE104"/>
    <mergeCell ref="AM101:AY101"/>
    <mergeCell ref="AZ101:BE101"/>
    <mergeCell ref="A102:P102"/>
    <mergeCell ref="Q102:Z102"/>
    <mergeCell ref="AA102:AL102"/>
    <mergeCell ref="AM102:AY102"/>
    <mergeCell ref="AZ102:BE102"/>
    <mergeCell ref="BB92:BE92"/>
    <mergeCell ref="A94:BE94"/>
    <mergeCell ref="A95:BE95"/>
    <mergeCell ref="A96:BE96"/>
    <mergeCell ref="A98:BE98"/>
    <mergeCell ref="A100:P101"/>
    <mergeCell ref="Q100:AL100"/>
    <mergeCell ref="AM100:BE100"/>
    <mergeCell ref="Q101:Z101"/>
    <mergeCell ref="AA101:AL101"/>
    <mergeCell ref="A92:E92"/>
    <mergeCell ref="F92:M92"/>
    <mergeCell ref="N92:V92"/>
    <mergeCell ref="W92:AE92"/>
    <mergeCell ref="AF92:AN92"/>
    <mergeCell ref="AO92:BA92"/>
    <mergeCell ref="BB90:BE90"/>
    <mergeCell ref="A91:E91"/>
    <mergeCell ref="F91:M91"/>
    <mergeCell ref="N91:V91"/>
    <mergeCell ref="W91:AE91"/>
    <mergeCell ref="AF91:AN91"/>
    <mergeCell ref="AO91:BA91"/>
    <mergeCell ref="BB91:BE91"/>
    <mergeCell ref="W89:AE89"/>
    <mergeCell ref="AF89:AN89"/>
    <mergeCell ref="AO89:BA89"/>
    <mergeCell ref="BB89:BE89"/>
    <mergeCell ref="A90:E90"/>
    <mergeCell ref="F90:M90"/>
    <mergeCell ref="N90:V90"/>
    <mergeCell ref="W90:AE90"/>
    <mergeCell ref="AF90:AN90"/>
    <mergeCell ref="AO90:BA90"/>
    <mergeCell ref="A83:AF83"/>
    <mergeCell ref="AG83:AU83"/>
    <mergeCell ref="AV83:BE83"/>
    <mergeCell ref="A85:BE85"/>
    <mergeCell ref="A86:BE86"/>
    <mergeCell ref="A88:E89"/>
    <mergeCell ref="F88:AE88"/>
    <mergeCell ref="AF88:BE88"/>
    <mergeCell ref="F89:M89"/>
    <mergeCell ref="N89:V89"/>
    <mergeCell ref="A42:BE42"/>
    <mergeCell ref="A43:BE43"/>
    <mergeCell ref="A44:BE44"/>
    <mergeCell ref="A81:AF81"/>
    <mergeCell ref="AG81:AU81"/>
    <mergeCell ref="AV81:BE81"/>
    <mergeCell ref="A82:AF82"/>
    <mergeCell ref="AG82:AU82"/>
    <mergeCell ref="AV82:BE82"/>
    <mergeCell ref="A79:AF79"/>
    <mergeCell ref="AG79:AU79"/>
    <mergeCell ref="AV79:BE79"/>
    <mergeCell ref="A80:AF80"/>
    <mergeCell ref="AG80:AU80"/>
    <mergeCell ref="AV80:BE80"/>
    <mergeCell ref="A72:BE72"/>
    <mergeCell ref="A73:BE73"/>
    <mergeCell ref="A74:BE74"/>
    <mergeCell ref="A75:BE75"/>
    <mergeCell ref="A76:BE76"/>
    <mergeCell ref="A77:AT77"/>
    <mergeCell ref="AU77:BE77"/>
    <mergeCell ref="A66:BE66"/>
    <mergeCell ref="A67:BE67"/>
    <mergeCell ref="A68:BE68"/>
    <mergeCell ref="A69:BE69"/>
    <mergeCell ref="A70:BE70"/>
    <mergeCell ref="A71:BE71"/>
    <mergeCell ref="A60:BE60"/>
    <mergeCell ref="A61:BE61"/>
    <mergeCell ref="A62:BE62"/>
    <mergeCell ref="A63:BE63"/>
    <mergeCell ref="A64:BE64"/>
    <mergeCell ref="A65:BE65"/>
    <mergeCell ref="A54:BE54"/>
    <mergeCell ref="A55:BE55"/>
    <mergeCell ref="A56:BE56"/>
    <mergeCell ref="A57:BE57"/>
    <mergeCell ref="A58:BE58"/>
    <mergeCell ref="A59:BE59"/>
    <mergeCell ref="A45:BE45"/>
    <mergeCell ref="A46:BE46"/>
    <mergeCell ref="A47:BE47"/>
    <mergeCell ref="A48:BE48"/>
    <mergeCell ref="A49:BE49"/>
    <mergeCell ref="A50:BE50"/>
    <mergeCell ref="A51:BE51"/>
    <mergeCell ref="A52:BE52"/>
    <mergeCell ref="A53:BE53"/>
    <mergeCell ref="A36:BE36"/>
    <mergeCell ref="A37:BE37"/>
    <mergeCell ref="A38:BE38"/>
    <mergeCell ref="A39:BE39"/>
    <mergeCell ref="A40:BE40"/>
    <mergeCell ref="A41:BE41"/>
    <mergeCell ref="A5:BG5"/>
    <mergeCell ref="A6:BG6"/>
    <mergeCell ref="A12:BE12"/>
    <mergeCell ref="A13:BE13"/>
    <mergeCell ref="A14:BE14"/>
    <mergeCell ref="A15:BE15"/>
    <mergeCell ref="A16:BE16"/>
    <mergeCell ref="A17:BE17"/>
    <mergeCell ref="A7:BE7"/>
    <mergeCell ref="A8:BE8"/>
    <mergeCell ref="A9:BE9"/>
    <mergeCell ref="A10:BE10"/>
    <mergeCell ref="A11:BE11"/>
    <mergeCell ref="A31:BE31"/>
    <mergeCell ref="A32:BE32"/>
    <mergeCell ref="A33:BE33"/>
    <mergeCell ref="A34:BE34"/>
    <mergeCell ref="A35:BE35"/>
    <mergeCell ref="AG1:AU1"/>
    <mergeCell ref="AF3:AU3"/>
    <mergeCell ref="A30:BE30"/>
    <mergeCell ref="AW1:BC1"/>
    <mergeCell ref="AW3:BE3"/>
    <mergeCell ref="AW2:BE2"/>
    <mergeCell ref="A24:BE24"/>
    <mergeCell ref="A25:BE25"/>
    <mergeCell ref="A26:BE26"/>
    <mergeCell ref="A27:BE27"/>
    <mergeCell ref="A28:BE28"/>
    <mergeCell ref="A29:BE29"/>
    <mergeCell ref="A18:BE18"/>
    <mergeCell ref="A19:BE19"/>
    <mergeCell ref="A20:BE20"/>
    <mergeCell ref="A21:BE21"/>
    <mergeCell ref="A22:BE22"/>
    <mergeCell ref="A23:BE23"/>
  </mergeCells>
  <printOptions horizontalCentered="1"/>
  <pageMargins left="0.25" right="0.25" top="0.75" bottom="0.25" header="0.31496062992126" footer="0.31496062992126"/>
  <pageSetup paperSize="9" scale="85" orientation="landscape" verticalDpi="0"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3300"/>
  </sheetPr>
  <dimension ref="A1:N38"/>
  <sheetViews>
    <sheetView zoomScale="90" zoomScaleNormal="90" workbookViewId="0"/>
  </sheetViews>
  <sheetFormatPr defaultRowHeight="15"/>
  <cols>
    <col min="1" max="5" width="9.140625" style="193"/>
    <col min="6" max="6" width="28.42578125" style="193" customWidth="1"/>
    <col min="7" max="8" width="9.140625" style="193"/>
    <col min="9" max="9" width="18.140625" style="193" customWidth="1"/>
    <col min="10" max="10" width="8.28515625" style="193" customWidth="1"/>
    <col min="11" max="11" width="11.85546875" style="193" customWidth="1"/>
    <col min="12" max="12" width="10.28515625" style="193" customWidth="1"/>
    <col min="13" max="16384" width="9.140625" style="193"/>
  </cols>
  <sheetData>
    <row r="1" spans="1:14" s="190" customFormat="1" ht="12.75">
      <c r="C1" s="390"/>
      <c r="D1" s="391"/>
      <c r="E1" s="392"/>
      <c r="F1" s="390"/>
      <c r="G1" s="390"/>
      <c r="H1" s="390"/>
      <c r="I1" s="393"/>
      <c r="J1" s="393"/>
      <c r="K1" s="393"/>
      <c r="L1" s="390"/>
      <c r="N1" s="393"/>
    </row>
    <row r="2" spans="1:14" s="190" customFormat="1" ht="12.75">
      <c r="C2" s="390"/>
      <c r="D2" s="391"/>
      <c r="E2" s="392"/>
      <c r="F2" s="390"/>
      <c r="G2" s="390"/>
      <c r="H2" s="390"/>
      <c r="I2" s="393"/>
      <c r="J2" s="393"/>
      <c r="K2" s="393"/>
      <c r="L2" s="390"/>
      <c r="N2" s="393"/>
    </row>
    <row r="3" spans="1:14" s="190" customFormat="1" ht="14.25">
      <c r="A3" s="394"/>
      <c r="B3" s="394"/>
      <c r="C3" s="390"/>
      <c r="D3" s="391"/>
      <c r="E3" s="392"/>
      <c r="F3" s="390"/>
      <c r="G3" s="390"/>
      <c r="H3" s="390"/>
      <c r="I3" s="393"/>
      <c r="J3" s="393"/>
      <c r="K3" s="393"/>
      <c r="L3" s="390"/>
    </row>
    <row r="4" spans="1:14" s="190" customFormat="1" ht="20.25">
      <c r="A4" s="395"/>
      <c r="B4" s="395"/>
      <c r="C4" s="395"/>
      <c r="D4" s="396"/>
      <c r="E4" s="2218" t="s">
        <v>736</v>
      </c>
      <c r="F4" s="2218"/>
      <c r="G4" s="2218"/>
      <c r="H4" s="2218"/>
      <c r="I4" s="2218"/>
      <c r="J4" s="2218"/>
      <c r="K4" s="2218"/>
      <c r="L4" s="2218"/>
    </row>
    <row r="5" spans="1:14" s="190" customFormat="1" ht="14.25">
      <c r="A5" s="2219"/>
      <c r="B5" s="2219"/>
      <c r="C5" s="2219"/>
      <c r="D5" s="2219"/>
      <c r="E5" s="2219"/>
      <c r="F5" s="2219"/>
      <c r="G5" s="2219"/>
      <c r="H5" s="2219"/>
      <c r="I5" s="2219"/>
      <c r="J5" s="2219"/>
      <c r="K5" s="2219"/>
      <c r="L5" s="2219"/>
    </row>
    <row r="6" spans="1:14" s="190" customFormat="1" ht="12.75">
      <c r="A6" s="2220" t="s">
        <v>1670</v>
      </c>
      <c r="B6" s="2220"/>
      <c r="C6" s="2220"/>
      <c r="D6" s="2220"/>
      <c r="E6" s="2220"/>
      <c r="F6" s="2220"/>
      <c r="G6" s="2220"/>
      <c r="H6" s="2220"/>
      <c r="I6" s="2220"/>
      <c r="J6" s="2220"/>
      <c r="K6" s="2220"/>
      <c r="L6" s="2220"/>
    </row>
    <row r="7" spans="1:14" s="190" customFormat="1" ht="12.75">
      <c r="A7" s="2220" t="s">
        <v>1671</v>
      </c>
      <c r="B7" s="2220"/>
      <c r="C7" s="2220"/>
      <c r="D7" s="2220"/>
      <c r="E7" s="2220"/>
      <c r="F7" s="2220"/>
      <c r="G7" s="2220"/>
      <c r="H7" s="2220"/>
      <c r="I7" s="2220"/>
      <c r="J7" s="2220"/>
      <c r="K7" s="2220"/>
      <c r="L7" s="2220"/>
    </row>
    <row r="8" spans="1:14" s="190" customFormat="1" ht="12.75">
      <c r="A8" s="397"/>
      <c r="B8" s="397"/>
      <c r="C8" s="390"/>
      <c r="D8" s="391"/>
      <c r="E8" s="392"/>
      <c r="F8" s="390"/>
      <c r="G8" s="390"/>
      <c r="H8" s="390"/>
      <c r="I8" s="393"/>
      <c r="J8" s="393"/>
      <c r="K8" s="393"/>
      <c r="L8" s="390"/>
    </row>
    <row r="9" spans="1:14" s="190" customFormat="1" ht="12.75">
      <c r="A9" s="398" t="s">
        <v>780</v>
      </c>
      <c r="B9" s="398"/>
      <c r="C9" s="687" t="str">
        <f>'Thong tin DN'!B4</f>
        <v>CÔNG TY TNHH TMDV VÀ XD ĐỨC HÀ</v>
      </c>
      <c r="D9" s="398"/>
      <c r="E9" s="398"/>
      <c r="F9" s="398"/>
      <c r="G9" s="398"/>
      <c r="H9" s="398"/>
      <c r="I9" s="398"/>
      <c r="J9" s="398"/>
      <c r="K9" s="398"/>
      <c r="L9" s="398"/>
    </row>
    <row r="10" spans="1:14" s="190" customFormat="1" ht="12.75">
      <c r="A10" s="398" t="s">
        <v>779</v>
      </c>
      <c r="B10" s="398"/>
      <c r="C10" s="689" t="s">
        <v>781</v>
      </c>
      <c r="D10" s="398"/>
      <c r="E10" s="398"/>
      <c r="F10" s="398"/>
      <c r="G10" s="398"/>
      <c r="H10" s="398"/>
      <c r="I10" s="398"/>
      <c r="J10" s="398"/>
      <c r="K10" s="398"/>
      <c r="L10" s="398"/>
    </row>
    <row r="11" spans="1:14" s="190" customFormat="1" ht="12.75">
      <c r="A11" s="2221" t="s">
        <v>737</v>
      </c>
      <c r="B11" s="2221"/>
      <c r="C11" s="2221"/>
      <c r="D11" s="2221"/>
      <c r="E11" s="2221"/>
      <c r="F11" s="2221"/>
      <c r="G11" s="2221"/>
      <c r="H11" s="2221"/>
      <c r="I11" s="2221"/>
      <c r="J11" s="2221"/>
      <c r="K11" s="2221"/>
      <c r="L11" s="2221"/>
    </row>
    <row r="12" spans="1:14" s="190" customFormat="1" ht="12.75">
      <c r="A12" s="2222" t="s">
        <v>118</v>
      </c>
      <c r="B12" s="2223"/>
      <c r="C12" s="2223"/>
      <c r="D12" s="2223"/>
      <c r="E12" s="2224"/>
      <c r="F12" s="2222" t="s">
        <v>738</v>
      </c>
      <c r="G12" s="2222" t="s">
        <v>739</v>
      </c>
      <c r="H12" s="2222" t="s">
        <v>740</v>
      </c>
      <c r="I12" s="2227" t="s">
        <v>741</v>
      </c>
      <c r="J12" s="2227" t="s">
        <v>742</v>
      </c>
      <c r="K12" s="2227" t="s">
        <v>743</v>
      </c>
      <c r="L12" s="2222" t="s">
        <v>274</v>
      </c>
    </row>
    <row r="13" spans="1:14" s="190" customFormat="1" ht="12.75">
      <c r="A13" s="2222"/>
      <c r="B13" s="2225"/>
      <c r="C13" s="2225"/>
      <c r="D13" s="2225"/>
      <c r="E13" s="2226"/>
      <c r="F13" s="2222"/>
      <c r="G13" s="2222"/>
      <c r="H13" s="2222"/>
      <c r="I13" s="2227"/>
      <c r="J13" s="2227"/>
      <c r="K13" s="2227"/>
      <c r="L13" s="2222"/>
    </row>
    <row r="14" spans="1:14" s="190" customFormat="1" ht="48">
      <c r="A14" s="2222"/>
      <c r="B14" s="399" t="s">
        <v>744</v>
      </c>
      <c r="C14" s="399" t="s">
        <v>745</v>
      </c>
      <c r="D14" s="400" t="s">
        <v>746</v>
      </c>
      <c r="E14" s="401" t="s">
        <v>747</v>
      </c>
      <c r="F14" s="2222"/>
      <c r="G14" s="2222"/>
      <c r="H14" s="2222"/>
      <c r="I14" s="2227"/>
      <c r="J14" s="2227"/>
      <c r="K14" s="2227"/>
      <c r="L14" s="2222"/>
    </row>
    <row r="15" spans="1:14" s="190" customFormat="1" ht="12.75">
      <c r="A15" s="402" t="s">
        <v>748</v>
      </c>
      <c r="B15" s="403" t="s">
        <v>749</v>
      </c>
      <c r="C15" s="402" t="s">
        <v>750</v>
      </c>
      <c r="D15" s="404" t="s">
        <v>749</v>
      </c>
      <c r="E15" s="405" t="s">
        <v>750</v>
      </c>
      <c r="F15" s="406" t="s">
        <v>751</v>
      </c>
      <c r="G15" s="406" t="s">
        <v>752</v>
      </c>
      <c r="H15" s="402" t="s">
        <v>753</v>
      </c>
      <c r="I15" s="407" t="s">
        <v>754</v>
      </c>
      <c r="J15" s="407" t="s">
        <v>755</v>
      </c>
      <c r="K15" s="407" t="s">
        <v>756</v>
      </c>
      <c r="L15" s="403" t="s">
        <v>753</v>
      </c>
    </row>
    <row r="16" spans="1:14" s="190" customFormat="1" ht="12.75">
      <c r="A16" s="2228" t="s">
        <v>757</v>
      </c>
      <c r="B16" s="2229"/>
      <c r="C16" s="2229"/>
      <c r="D16" s="2229"/>
      <c r="E16" s="2229"/>
      <c r="F16" s="2229"/>
      <c r="G16" s="2229"/>
      <c r="H16" s="2229"/>
      <c r="I16" s="2229"/>
      <c r="J16" s="2229"/>
      <c r="K16" s="2229"/>
      <c r="L16" s="2230"/>
      <c r="N16" s="393"/>
    </row>
    <row r="17" spans="1:14" s="190" customFormat="1" ht="12.75">
      <c r="A17" s="408"/>
      <c r="B17" s="409"/>
      <c r="C17" s="409"/>
      <c r="D17" s="410"/>
      <c r="E17" s="411"/>
      <c r="F17" s="409"/>
      <c r="G17" s="409"/>
      <c r="H17" s="409"/>
      <c r="I17" s="409"/>
      <c r="J17" s="409"/>
      <c r="K17" s="409"/>
      <c r="L17" s="412"/>
      <c r="N17" s="393"/>
    </row>
    <row r="18" spans="1:14" s="418" customFormat="1" ht="12.75">
      <c r="A18" s="413" t="s">
        <v>264</v>
      </c>
      <c r="B18" s="413"/>
      <c r="C18" s="414"/>
      <c r="D18" s="415"/>
      <c r="E18" s="416"/>
      <c r="F18" s="414"/>
      <c r="G18" s="414"/>
      <c r="H18" s="414"/>
      <c r="I18" s="417"/>
      <c r="J18" s="417"/>
      <c r="K18" s="417"/>
      <c r="L18" s="414"/>
      <c r="N18" s="419"/>
    </row>
    <row r="19" spans="1:14" s="190" customFormat="1" ht="12.75">
      <c r="A19" s="2228" t="s">
        <v>758</v>
      </c>
      <c r="B19" s="2229"/>
      <c r="C19" s="2229"/>
      <c r="D19" s="2229"/>
      <c r="E19" s="2229"/>
      <c r="F19" s="2229"/>
      <c r="G19" s="2229"/>
      <c r="H19" s="2229"/>
      <c r="I19" s="420"/>
      <c r="J19" s="420"/>
      <c r="K19" s="420"/>
      <c r="L19" s="421"/>
      <c r="N19" s="393"/>
    </row>
    <row r="20" spans="1:14" s="190" customFormat="1" ht="12.75">
      <c r="A20" s="422"/>
      <c r="B20" s="422"/>
      <c r="C20" s="422"/>
      <c r="D20" s="423"/>
      <c r="E20" s="424"/>
      <c r="F20" s="422"/>
      <c r="G20" s="425"/>
      <c r="H20" s="422"/>
      <c r="I20" s="426"/>
      <c r="J20" s="426"/>
      <c r="K20" s="426"/>
      <c r="L20" s="422"/>
      <c r="N20" s="393"/>
    </row>
    <row r="21" spans="1:14" s="418" customFormat="1" ht="12.75">
      <c r="A21" s="413" t="s">
        <v>264</v>
      </c>
      <c r="B21" s="413"/>
      <c r="C21" s="414"/>
      <c r="D21" s="415"/>
      <c r="E21" s="416"/>
      <c r="F21" s="414"/>
      <c r="G21" s="414"/>
      <c r="H21" s="414"/>
      <c r="I21" s="417"/>
      <c r="J21" s="417"/>
      <c r="K21" s="417"/>
      <c r="L21" s="414"/>
      <c r="N21" s="419"/>
    </row>
    <row r="22" spans="1:14" s="190" customFormat="1" ht="12.75">
      <c r="A22" s="2228" t="s">
        <v>1710</v>
      </c>
      <c r="B22" s="2229"/>
      <c r="C22" s="2229"/>
      <c r="D22" s="2229"/>
      <c r="E22" s="2229"/>
      <c r="F22" s="2229"/>
      <c r="G22" s="2229"/>
      <c r="H22" s="2229"/>
      <c r="I22" s="2229"/>
      <c r="J22" s="2229"/>
      <c r="K22" s="2229"/>
      <c r="L22" s="2230"/>
      <c r="N22" s="393"/>
    </row>
    <row r="23" spans="1:14" s="190" customFormat="1" ht="12.75">
      <c r="A23" s="422"/>
      <c r="B23" s="422"/>
      <c r="C23" s="422"/>
      <c r="D23" s="423"/>
      <c r="E23" s="424"/>
      <c r="F23" s="422"/>
      <c r="G23" s="425"/>
      <c r="H23" s="422"/>
      <c r="I23" s="426"/>
      <c r="J23" s="426"/>
      <c r="K23" s="426"/>
      <c r="L23" s="422"/>
      <c r="M23" s="427"/>
      <c r="N23" s="393"/>
    </row>
    <row r="24" spans="1:14" s="418" customFormat="1" ht="12.75">
      <c r="A24" s="413" t="s">
        <v>264</v>
      </c>
      <c r="B24" s="413"/>
      <c r="C24" s="414"/>
      <c r="D24" s="415"/>
      <c r="E24" s="416"/>
      <c r="F24" s="414"/>
      <c r="G24" s="414"/>
      <c r="H24" s="414"/>
      <c r="I24" s="417"/>
      <c r="J24" s="417"/>
      <c r="K24" s="417"/>
      <c r="L24" s="428"/>
      <c r="N24" s="419"/>
    </row>
    <row r="25" spans="1:14" s="418" customFormat="1" ht="12.75">
      <c r="A25" s="2228" t="s">
        <v>1711</v>
      </c>
      <c r="B25" s="2229"/>
      <c r="C25" s="2229"/>
      <c r="D25" s="2229"/>
      <c r="E25" s="2229"/>
      <c r="F25" s="2229"/>
      <c r="G25" s="2229"/>
      <c r="H25" s="2229"/>
      <c r="I25" s="2229"/>
      <c r="J25" s="2229"/>
      <c r="K25" s="2229"/>
      <c r="L25" s="2230"/>
      <c r="N25" s="419"/>
    </row>
    <row r="26" spans="1:14" s="418" customFormat="1" ht="12.75">
      <c r="A26" s="422"/>
      <c r="B26" s="422"/>
      <c r="C26" s="422"/>
      <c r="D26" s="423"/>
      <c r="E26" s="424"/>
      <c r="F26" s="422"/>
      <c r="G26" s="425"/>
      <c r="H26" s="422"/>
      <c r="I26" s="426"/>
      <c r="J26" s="426"/>
      <c r="K26" s="426"/>
      <c r="L26" s="422"/>
      <c r="M26" s="429"/>
      <c r="N26" s="419"/>
    </row>
    <row r="27" spans="1:14" s="418" customFormat="1" ht="12.75">
      <c r="A27" s="413" t="s">
        <v>264</v>
      </c>
      <c r="B27" s="413"/>
      <c r="C27" s="414"/>
      <c r="D27" s="415"/>
      <c r="E27" s="416"/>
      <c r="F27" s="414"/>
      <c r="G27" s="414"/>
      <c r="H27" s="414"/>
      <c r="I27" s="417"/>
      <c r="J27" s="417"/>
      <c r="K27" s="417"/>
      <c r="L27" s="414"/>
      <c r="N27" s="419"/>
    </row>
    <row r="28" spans="1:14" s="190" customFormat="1" ht="12.75">
      <c r="A28" s="2228" t="s">
        <v>759</v>
      </c>
      <c r="B28" s="2229"/>
      <c r="C28" s="2229"/>
      <c r="D28" s="2229"/>
      <c r="E28" s="2229"/>
      <c r="F28" s="2229"/>
      <c r="G28" s="2229"/>
      <c r="H28" s="2229"/>
      <c r="I28" s="420"/>
      <c r="J28" s="420"/>
      <c r="K28" s="420"/>
      <c r="L28" s="421"/>
      <c r="N28" s="393"/>
    </row>
    <row r="29" spans="1:14" s="190" customFormat="1" ht="12.75">
      <c r="A29" s="422"/>
      <c r="B29" s="422"/>
      <c r="C29" s="422"/>
      <c r="D29" s="423"/>
      <c r="E29" s="424"/>
      <c r="F29" s="422"/>
      <c r="G29" s="425"/>
      <c r="H29" s="422"/>
      <c r="I29" s="426"/>
      <c r="J29" s="426"/>
      <c r="K29" s="426"/>
      <c r="L29" s="422"/>
      <c r="N29" s="393"/>
    </row>
    <row r="30" spans="1:14" s="418" customFormat="1" ht="12.75">
      <c r="A30" s="413" t="s">
        <v>264</v>
      </c>
      <c r="B30" s="413"/>
      <c r="C30" s="414"/>
      <c r="D30" s="415"/>
      <c r="E30" s="416"/>
      <c r="F30" s="414"/>
      <c r="G30" s="414"/>
      <c r="H30" s="414"/>
      <c r="I30" s="417"/>
      <c r="J30" s="417"/>
      <c r="K30" s="417"/>
      <c r="L30" s="414"/>
      <c r="N30" s="419"/>
    </row>
    <row r="31" spans="1:14" s="190" customFormat="1" ht="12.75">
      <c r="A31" s="430"/>
      <c r="B31" s="430"/>
      <c r="C31" s="390"/>
      <c r="D31" s="391"/>
      <c r="E31" s="392"/>
      <c r="F31" s="390"/>
      <c r="G31" s="390"/>
      <c r="H31" s="390"/>
      <c r="I31" s="393"/>
      <c r="J31" s="393"/>
      <c r="K31" s="393"/>
      <c r="L31" s="390"/>
      <c r="N31" s="393"/>
    </row>
    <row r="32" spans="1:14" s="190" customFormat="1" ht="12.75">
      <c r="A32" s="190" t="s">
        <v>760</v>
      </c>
      <c r="C32" s="390"/>
      <c r="D32" s="391"/>
      <c r="E32" s="392"/>
      <c r="F32" s="390"/>
      <c r="G32" s="390"/>
      <c r="H32" s="390"/>
      <c r="I32" s="393"/>
      <c r="J32" s="393"/>
      <c r="K32" s="393"/>
      <c r="L32" s="390"/>
      <c r="N32" s="393"/>
    </row>
    <row r="33" spans="1:14" s="190" customFormat="1" ht="12.75">
      <c r="A33" s="190" t="s">
        <v>761</v>
      </c>
      <c r="C33" s="390"/>
      <c r="D33" s="391"/>
      <c r="E33" s="392"/>
      <c r="F33" s="390"/>
      <c r="G33" s="390"/>
      <c r="H33" s="390"/>
      <c r="I33" s="393"/>
      <c r="J33" s="393"/>
      <c r="K33" s="393"/>
      <c r="L33" s="390"/>
      <c r="N33" s="393"/>
    </row>
    <row r="34" spans="1:14" s="190" customFormat="1" ht="12.75">
      <c r="A34" s="431"/>
      <c r="B34" s="431"/>
      <c r="C34" s="390"/>
      <c r="D34" s="391"/>
      <c r="E34" s="392"/>
      <c r="F34" s="390"/>
      <c r="G34" s="390"/>
      <c r="H34" s="390"/>
      <c r="I34" s="393"/>
      <c r="J34" s="393"/>
      <c r="K34" s="393"/>
      <c r="L34" s="390"/>
      <c r="N34" s="393"/>
    </row>
    <row r="35" spans="1:14" s="190" customFormat="1" ht="12.75">
      <c r="A35" s="431"/>
      <c r="B35" s="431"/>
      <c r="C35" s="390"/>
      <c r="D35" s="391"/>
      <c r="E35" s="392"/>
      <c r="F35" s="390"/>
      <c r="G35" s="390"/>
      <c r="H35" s="390"/>
      <c r="I35" s="2220" t="s">
        <v>762</v>
      </c>
      <c r="J35" s="2220"/>
      <c r="K35" s="2220"/>
      <c r="L35" s="2220"/>
    </row>
    <row r="36" spans="1:14" s="190" customFormat="1" ht="12.75">
      <c r="C36" s="390"/>
      <c r="D36" s="391"/>
      <c r="E36" s="392"/>
      <c r="F36" s="390"/>
      <c r="G36" s="390"/>
      <c r="H36" s="390"/>
      <c r="I36" s="2220" t="s">
        <v>763</v>
      </c>
      <c r="J36" s="2220"/>
      <c r="K36" s="2220"/>
      <c r="L36" s="2220"/>
    </row>
    <row r="37" spans="1:14" s="190" customFormat="1" ht="12.75">
      <c r="C37" s="390"/>
      <c r="D37" s="391"/>
      <c r="E37" s="392"/>
      <c r="F37" s="390"/>
      <c r="G37" s="390"/>
      <c r="H37" s="390"/>
      <c r="I37" s="2220" t="s">
        <v>764</v>
      </c>
      <c r="J37" s="2220"/>
      <c r="K37" s="2220"/>
      <c r="L37" s="2220"/>
    </row>
    <row r="38" spans="1:14" s="190" customFormat="1" ht="12.75">
      <c r="C38" s="390"/>
      <c r="D38" s="391"/>
      <c r="E38" s="392"/>
      <c r="F38" s="390"/>
      <c r="G38" s="390"/>
      <c r="H38" s="390"/>
      <c r="I38" s="2220" t="s">
        <v>765</v>
      </c>
      <c r="J38" s="2220"/>
      <c r="K38" s="2220"/>
      <c r="L38" s="2220"/>
    </row>
  </sheetData>
  <mergeCells count="23">
    <mergeCell ref="I37:L37"/>
    <mergeCell ref="I38:L38"/>
    <mergeCell ref="A16:L16"/>
    <mergeCell ref="A19:H19"/>
    <mergeCell ref="A22:L22"/>
    <mergeCell ref="A25:L25"/>
    <mergeCell ref="A28:H28"/>
    <mergeCell ref="I35:L35"/>
    <mergeCell ref="I12:I14"/>
    <mergeCell ref="J12:J14"/>
    <mergeCell ref="K12:K14"/>
    <mergeCell ref="L12:L14"/>
    <mergeCell ref="I36:L36"/>
    <mergeCell ref="A12:A14"/>
    <mergeCell ref="B12:E13"/>
    <mergeCell ref="F12:F14"/>
    <mergeCell ref="G12:G14"/>
    <mergeCell ref="H12:H14"/>
    <mergeCell ref="E4:L4"/>
    <mergeCell ref="A5:L5"/>
    <mergeCell ref="A6:L6"/>
    <mergeCell ref="A7:L7"/>
    <mergeCell ref="A11:L11"/>
  </mergeCells>
  <printOptions horizontalCentered="1"/>
  <pageMargins left="0.25" right="0.25" top="0.75" bottom="0.25" header="0.31496062992126" footer="0.31496062992126"/>
  <pageSetup paperSize="9" orientation="landscape" verticalDpi="0"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660066"/>
  </sheetPr>
  <dimension ref="A1:L39"/>
  <sheetViews>
    <sheetView zoomScale="90" zoomScaleNormal="90" workbookViewId="0"/>
  </sheetViews>
  <sheetFormatPr defaultRowHeight="15"/>
  <cols>
    <col min="1" max="2" width="9.140625" style="193"/>
    <col min="3" max="3" width="10" style="193" bestFit="1" customWidth="1"/>
    <col min="4" max="5" width="9.140625" style="193"/>
    <col min="6" max="6" width="27.5703125" style="193" customWidth="1"/>
    <col min="7" max="7" width="12" style="193" customWidth="1"/>
    <col min="8" max="8" width="12.7109375" style="193" customWidth="1"/>
    <col min="9" max="9" width="17.5703125" style="193" customWidth="1"/>
    <col min="10" max="10" width="12.85546875" style="193" customWidth="1"/>
    <col min="11" max="11" width="13.28515625" style="193" customWidth="1"/>
    <col min="12" max="16384" width="9.140625" style="193"/>
  </cols>
  <sheetData>
    <row r="1" spans="1:12" s="348" customFormat="1" ht="15.75">
      <c r="A1" s="344"/>
      <c r="B1" s="344"/>
      <c r="C1" s="344"/>
      <c r="D1" s="345"/>
      <c r="E1" s="346"/>
      <c r="F1" s="303"/>
      <c r="G1" s="347"/>
      <c r="H1" s="344"/>
      <c r="J1" s="349"/>
      <c r="K1" s="344"/>
      <c r="L1" s="349"/>
    </row>
    <row r="2" spans="1:12" s="348" customFormat="1" ht="15.75">
      <c r="A2" s="344"/>
      <c r="B2" s="344"/>
      <c r="C2" s="344"/>
      <c r="D2" s="345"/>
      <c r="E2" s="346"/>
      <c r="F2" s="303"/>
      <c r="G2" s="347"/>
      <c r="H2" s="344"/>
      <c r="J2" s="349"/>
      <c r="K2" s="344"/>
      <c r="L2" s="349"/>
    </row>
    <row r="3" spans="1:12" s="348" customFormat="1" ht="15.75">
      <c r="A3" s="350"/>
      <c r="B3" s="350"/>
      <c r="C3" s="344"/>
      <c r="D3" s="345"/>
      <c r="E3" s="346"/>
      <c r="F3" s="303"/>
      <c r="G3" s="347"/>
      <c r="H3" s="344"/>
      <c r="J3" s="349"/>
      <c r="K3" s="344"/>
      <c r="L3" s="349"/>
    </row>
    <row r="4" spans="1:12" s="348" customFormat="1" ht="20.25">
      <c r="A4" s="351"/>
      <c r="B4" s="351"/>
      <c r="C4" s="351"/>
      <c r="D4" s="352"/>
      <c r="E4" s="2231" t="s">
        <v>766</v>
      </c>
      <c r="F4" s="2231"/>
      <c r="G4" s="2231"/>
      <c r="H4" s="2231"/>
      <c r="I4" s="2231"/>
      <c r="J4" s="2231"/>
      <c r="K4" s="351"/>
      <c r="L4" s="349"/>
    </row>
    <row r="5" spans="1:12" s="348" customFormat="1" ht="12.75">
      <c r="A5" s="2232" t="s">
        <v>1672</v>
      </c>
      <c r="B5" s="2232"/>
      <c r="C5" s="2232"/>
      <c r="D5" s="2232"/>
      <c r="E5" s="2232"/>
      <c r="F5" s="2232"/>
      <c r="G5" s="2232"/>
      <c r="H5" s="2232"/>
      <c r="I5" s="2232"/>
      <c r="J5" s="2232"/>
      <c r="K5" s="2232"/>
      <c r="L5" s="349"/>
    </row>
    <row r="6" spans="1:12" s="348" customFormat="1" ht="12.75">
      <c r="A6" s="2232" t="s">
        <v>1673</v>
      </c>
      <c r="B6" s="2232"/>
      <c r="C6" s="2232"/>
      <c r="D6" s="2232"/>
      <c r="E6" s="2232"/>
      <c r="F6" s="2232"/>
      <c r="G6" s="2232"/>
      <c r="H6" s="2232"/>
      <c r="I6" s="2232"/>
      <c r="J6" s="2232"/>
      <c r="K6" s="2232"/>
      <c r="L6" s="349"/>
    </row>
    <row r="7" spans="1:12" s="348" customFormat="1" ht="15.75">
      <c r="A7" s="353"/>
      <c r="B7" s="353"/>
      <c r="C7" s="344"/>
      <c r="D7" s="345"/>
      <c r="E7" s="346"/>
      <c r="F7" s="303"/>
      <c r="G7" s="347"/>
      <c r="H7" s="344"/>
      <c r="J7" s="349"/>
      <c r="K7" s="344"/>
      <c r="L7" s="349"/>
    </row>
    <row r="8" spans="1:12" s="348" customFormat="1" ht="12.75">
      <c r="A8" s="354" t="s">
        <v>777</v>
      </c>
      <c r="B8" s="354"/>
      <c r="C8" s="688" t="str">
        <f>'Thong tin DN'!B4</f>
        <v>CÔNG TY TNHH TMDV VÀ XD ĐỨC HÀ</v>
      </c>
      <c r="D8" s="354"/>
      <c r="E8" s="354"/>
      <c r="F8" s="354"/>
      <c r="G8" s="354"/>
      <c r="H8" s="354"/>
      <c r="I8" s="354"/>
      <c r="J8" s="354"/>
      <c r="K8" s="354"/>
      <c r="L8" s="349"/>
    </row>
    <row r="9" spans="1:12" s="348" customFormat="1" ht="12.75">
      <c r="A9" s="354" t="s">
        <v>778</v>
      </c>
      <c r="B9" s="354"/>
      <c r="C9" s="689" t="s">
        <v>781</v>
      </c>
      <c r="D9" s="354"/>
      <c r="E9" s="354"/>
      <c r="F9" s="354"/>
      <c r="G9" s="354"/>
      <c r="H9" s="354"/>
      <c r="I9" s="354"/>
      <c r="J9" s="354"/>
      <c r="K9" s="354"/>
      <c r="L9" s="349"/>
    </row>
    <row r="10" spans="1:12" s="348" customFormat="1" ht="12.75">
      <c r="A10" s="2233" t="s">
        <v>118</v>
      </c>
      <c r="B10" s="2235"/>
      <c r="C10" s="2235"/>
      <c r="D10" s="2235"/>
      <c r="E10" s="2236"/>
      <c r="F10" s="2239" t="s">
        <v>767</v>
      </c>
      <c r="G10" s="2240" t="s">
        <v>768</v>
      </c>
      <c r="H10" s="2233" t="s">
        <v>740</v>
      </c>
      <c r="I10" s="2233" t="s">
        <v>769</v>
      </c>
      <c r="J10" s="2234" t="s">
        <v>770</v>
      </c>
      <c r="K10" s="2233" t="s">
        <v>274</v>
      </c>
      <c r="L10" s="349"/>
    </row>
    <row r="11" spans="1:12" s="348" customFormat="1" ht="12.75">
      <c r="A11" s="2233"/>
      <c r="B11" s="2237"/>
      <c r="C11" s="2237"/>
      <c r="D11" s="2237"/>
      <c r="E11" s="2238"/>
      <c r="F11" s="2239"/>
      <c r="G11" s="2240"/>
      <c r="H11" s="2233"/>
      <c r="I11" s="2233"/>
      <c r="J11" s="2234"/>
      <c r="K11" s="2233"/>
      <c r="L11" s="349"/>
    </row>
    <row r="12" spans="1:12" s="348" customFormat="1" ht="48">
      <c r="A12" s="2233"/>
      <c r="B12" s="355" t="s">
        <v>744</v>
      </c>
      <c r="C12" s="355" t="s">
        <v>745</v>
      </c>
      <c r="D12" s="356" t="s">
        <v>746</v>
      </c>
      <c r="E12" s="357" t="s">
        <v>747</v>
      </c>
      <c r="F12" s="2239"/>
      <c r="G12" s="2240"/>
      <c r="H12" s="2233"/>
      <c r="I12" s="2233"/>
      <c r="J12" s="2234"/>
      <c r="K12" s="2233"/>
      <c r="L12" s="349"/>
    </row>
    <row r="13" spans="1:12" s="348" customFormat="1" ht="15.75">
      <c r="A13" s="358" t="s">
        <v>748</v>
      </c>
      <c r="B13" s="358" t="s">
        <v>749</v>
      </c>
      <c r="C13" s="358" t="s">
        <v>750</v>
      </c>
      <c r="D13" s="359" t="s">
        <v>749</v>
      </c>
      <c r="E13" s="360" t="s">
        <v>750</v>
      </c>
      <c r="F13" s="304" t="s">
        <v>751</v>
      </c>
      <c r="G13" s="361" t="s">
        <v>752</v>
      </c>
      <c r="H13" s="362" t="s">
        <v>753</v>
      </c>
      <c r="I13" s="362" t="s">
        <v>754</v>
      </c>
      <c r="J13" s="363" t="s">
        <v>756</v>
      </c>
      <c r="K13" s="358" t="s">
        <v>753</v>
      </c>
      <c r="L13" s="349"/>
    </row>
    <row r="14" spans="1:12" s="348" customFormat="1" ht="12.75">
      <c r="A14" s="2241" t="s">
        <v>771</v>
      </c>
      <c r="B14" s="2242"/>
      <c r="C14" s="2242"/>
      <c r="D14" s="2242"/>
      <c r="E14" s="2242"/>
      <c r="F14" s="2242"/>
      <c r="G14" s="2242"/>
      <c r="H14" s="2242"/>
      <c r="I14" s="364"/>
      <c r="J14" s="365"/>
      <c r="K14" s="366"/>
      <c r="L14" s="349"/>
    </row>
    <row r="15" spans="1:12" s="348" customFormat="1" ht="15.75">
      <c r="A15" s="367"/>
      <c r="B15" s="367"/>
      <c r="C15" s="367"/>
      <c r="D15" s="368"/>
      <c r="E15" s="369"/>
      <c r="F15" s="305"/>
      <c r="G15" s="370"/>
      <c r="H15" s="367"/>
      <c r="I15" s="371"/>
      <c r="J15" s="372"/>
      <c r="K15" s="367"/>
      <c r="L15" s="349"/>
    </row>
    <row r="16" spans="1:12" s="379" customFormat="1" ht="15.75">
      <c r="A16" s="373" t="s">
        <v>264</v>
      </c>
      <c r="B16" s="373"/>
      <c r="C16" s="373"/>
      <c r="D16" s="374"/>
      <c r="E16" s="375"/>
      <c r="F16" s="306"/>
      <c r="G16" s="376"/>
      <c r="H16" s="373"/>
      <c r="I16" s="377"/>
      <c r="J16" s="378"/>
      <c r="K16" s="373"/>
      <c r="L16" s="349"/>
    </row>
    <row r="17" spans="1:12" s="348" customFormat="1" ht="12.75">
      <c r="A17" s="2241" t="s">
        <v>772</v>
      </c>
      <c r="B17" s="2242"/>
      <c r="C17" s="2242"/>
      <c r="D17" s="2242"/>
      <c r="E17" s="2242"/>
      <c r="F17" s="2242"/>
      <c r="G17" s="2242"/>
      <c r="H17" s="2242"/>
      <c r="I17" s="364"/>
      <c r="J17" s="365"/>
      <c r="K17" s="380"/>
      <c r="L17" s="349"/>
    </row>
    <row r="18" spans="1:12" s="348" customFormat="1" ht="15.75">
      <c r="A18" s="367"/>
      <c r="B18" s="367"/>
      <c r="C18" s="367"/>
      <c r="D18" s="368"/>
      <c r="E18" s="369"/>
      <c r="F18" s="305"/>
      <c r="G18" s="370"/>
      <c r="H18" s="367"/>
      <c r="I18" s="371"/>
      <c r="J18" s="372"/>
      <c r="K18" s="367"/>
      <c r="L18" s="349"/>
    </row>
    <row r="19" spans="1:12" s="379" customFormat="1" ht="15.75">
      <c r="A19" s="373" t="s">
        <v>264</v>
      </c>
      <c r="B19" s="373"/>
      <c r="C19" s="373"/>
      <c r="D19" s="374"/>
      <c r="E19" s="375"/>
      <c r="F19" s="306"/>
      <c r="G19" s="376"/>
      <c r="H19" s="373"/>
      <c r="I19" s="377"/>
      <c r="J19" s="378"/>
      <c r="K19" s="373"/>
      <c r="L19" s="381"/>
    </row>
    <row r="20" spans="1:12" s="348" customFormat="1" ht="12.75">
      <c r="A20" s="2241" t="s">
        <v>773</v>
      </c>
      <c r="B20" s="2242"/>
      <c r="C20" s="2242"/>
      <c r="D20" s="2242"/>
      <c r="E20" s="2242"/>
      <c r="F20" s="2242"/>
      <c r="G20" s="2242"/>
      <c r="H20" s="2242"/>
      <c r="I20" s="364"/>
      <c r="J20" s="365"/>
      <c r="K20" s="380"/>
      <c r="L20" s="349"/>
    </row>
    <row r="21" spans="1:12" s="348" customFormat="1" ht="15.75">
      <c r="A21" s="367"/>
      <c r="B21" s="367"/>
      <c r="C21" s="367"/>
      <c r="D21" s="368"/>
      <c r="E21" s="369"/>
      <c r="F21" s="305"/>
      <c r="G21" s="370"/>
      <c r="H21" s="367"/>
      <c r="I21" s="371"/>
      <c r="J21" s="372"/>
      <c r="K21" s="367"/>
      <c r="L21" s="349"/>
    </row>
    <row r="22" spans="1:12" s="379" customFormat="1" ht="15.75">
      <c r="A22" s="373" t="s">
        <v>264</v>
      </c>
      <c r="B22" s="373"/>
      <c r="C22" s="373"/>
      <c r="D22" s="374"/>
      <c r="E22" s="375"/>
      <c r="F22" s="306"/>
      <c r="G22" s="376"/>
      <c r="H22" s="373"/>
      <c r="I22" s="377"/>
      <c r="J22" s="378"/>
      <c r="K22" s="373"/>
      <c r="L22" s="381"/>
    </row>
    <row r="23" spans="1:12" s="379" customFormat="1" ht="12.75">
      <c r="A23" s="2241" t="s">
        <v>774</v>
      </c>
      <c r="B23" s="2242"/>
      <c r="C23" s="2242"/>
      <c r="D23" s="2242"/>
      <c r="E23" s="2242"/>
      <c r="F23" s="2242"/>
      <c r="G23" s="2242"/>
      <c r="H23" s="2242"/>
      <c r="I23" s="364"/>
      <c r="J23" s="365"/>
      <c r="K23" s="380"/>
      <c r="L23" s="381"/>
    </row>
    <row r="24" spans="1:12" s="379" customFormat="1" ht="16.5" customHeight="1">
      <c r="A24" s="382" t="s">
        <v>241</v>
      </c>
      <c r="B24" s="382"/>
      <c r="C24" s="382"/>
      <c r="D24" s="383"/>
      <c r="E24" s="384"/>
      <c r="F24" s="307"/>
      <c r="G24" s="361"/>
      <c r="H24" s="382"/>
      <c r="I24" s="385"/>
      <c r="J24" s="371"/>
      <c r="K24" s="386"/>
      <c r="L24" s="387"/>
    </row>
    <row r="25" spans="1:12" s="379" customFormat="1" ht="15.75">
      <c r="A25" s="373" t="s">
        <v>264</v>
      </c>
      <c r="B25" s="373"/>
      <c r="C25" s="373"/>
      <c r="D25" s="374"/>
      <c r="E25" s="375"/>
      <c r="F25" s="306"/>
      <c r="G25" s="376"/>
      <c r="H25" s="373"/>
      <c r="I25" s="377">
        <f>SUM(I24:I24)</f>
        <v>0</v>
      </c>
      <c r="J25" s="378">
        <f>SUM(J24:J24)</f>
        <v>0</v>
      </c>
      <c r="K25" s="373"/>
      <c r="L25" s="381">
        <f t="shared" ref="L25:L27" si="0">+I25+J25</f>
        <v>0</v>
      </c>
    </row>
    <row r="26" spans="1:12" s="348" customFormat="1" ht="12.75">
      <c r="A26" s="2241" t="s">
        <v>759</v>
      </c>
      <c r="B26" s="2242"/>
      <c r="C26" s="2242"/>
      <c r="D26" s="2242"/>
      <c r="E26" s="2242"/>
      <c r="F26" s="2242"/>
      <c r="G26" s="2242"/>
      <c r="H26" s="2242"/>
      <c r="I26" s="364"/>
      <c r="J26" s="365"/>
      <c r="K26" s="380"/>
      <c r="L26" s="381">
        <f t="shared" si="0"/>
        <v>0</v>
      </c>
    </row>
    <row r="27" spans="1:12" s="348" customFormat="1" ht="15.75">
      <c r="A27" s="367"/>
      <c r="B27" s="367"/>
      <c r="C27" s="367"/>
      <c r="D27" s="368"/>
      <c r="E27" s="369"/>
      <c r="F27" s="305"/>
      <c r="G27" s="370"/>
      <c r="H27" s="367"/>
      <c r="I27" s="371"/>
      <c r="J27" s="372"/>
      <c r="K27" s="367"/>
      <c r="L27" s="381">
        <f t="shared" si="0"/>
        <v>0</v>
      </c>
    </row>
    <row r="28" spans="1:12" s="379" customFormat="1" ht="15.75">
      <c r="A28" s="373" t="s">
        <v>264</v>
      </c>
      <c r="B28" s="373"/>
      <c r="C28" s="373"/>
      <c r="D28" s="374"/>
      <c r="E28" s="375"/>
      <c r="F28" s="306"/>
      <c r="G28" s="376"/>
      <c r="H28" s="373"/>
      <c r="I28" s="377"/>
      <c r="J28" s="378"/>
      <c r="K28" s="373"/>
      <c r="L28" s="381"/>
    </row>
    <row r="29" spans="1:12" s="348" customFormat="1" ht="15.75">
      <c r="A29" s="344" t="s">
        <v>775</v>
      </c>
      <c r="B29" s="344"/>
      <c r="C29" s="344"/>
      <c r="D29" s="345"/>
      <c r="E29" s="346"/>
      <c r="F29" s="303"/>
      <c r="G29" s="347"/>
      <c r="H29" s="344"/>
      <c r="I29" s="388"/>
      <c r="J29" s="349"/>
      <c r="K29" s="344"/>
      <c r="L29" s="349"/>
    </row>
    <row r="30" spans="1:12" s="348" customFormat="1" ht="15.75">
      <c r="A30" s="344" t="s">
        <v>776</v>
      </c>
      <c r="B30" s="344"/>
      <c r="C30" s="344"/>
      <c r="D30" s="345"/>
      <c r="E30" s="346"/>
      <c r="F30" s="303"/>
      <c r="G30" s="347"/>
      <c r="H30" s="344"/>
      <c r="J30" s="349"/>
      <c r="K30" s="344"/>
      <c r="L30" s="349"/>
    </row>
    <row r="31" spans="1:12" s="348" customFormat="1" ht="15.75">
      <c r="A31" s="389"/>
      <c r="B31" s="389"/>
      <c r="C31" s="344"/>
      <c r="D31" s="345"/>
      <c r="E31" s="346"/>
      <c r="F31" s="303"/>
      <c r="G31" s="347"/>
      <c r="H31" s="344"/>
      <c r="I31" s="354" t="s">
        <v>762</v>
      </c>
      <c r="J31" s="354"/>
      <c r="K31" s="354"/>
      <c r="L31" s="349"/>
    </row>
    <row r="32" spans="1:12" s="348" customFormat="1" ht="15.75">
      <c r="A32" s="344"/>
      <c r="B32" s="344"/>
      <c r="C32" s="344"/>
      <c r="D32" s="345"/>
      <c r="E32" s="346"/>
      <c r="F32" s="303"/>
      <c r="G32" s="347"/>
      <c r="H32" s="344"/>
      <c r="I32" s="2232" t="s">
        <v>763</v>
      </c>
      <c r="J32" s="2232"/>
      <c r="K32" s="2232"/>
      <c r="L32" s="349"/>
    </row>
    <row r="33" spans="1:12" s="348" customFormat="1" ht="15.75">
      <c r="A33" s="344"/>
      <c r="B33" s="344"/>
      <c r="C33" s="344"/>
      <c r="D33" s="345"/>
      <c r="E33" s="346"/>
      <c r="F33" s="303"/>
      <c r="G33" s="347"/>
      <c r="H33" s="344"/>
      <c r="I33" s="354" t="s">
        <v>764</v>
      </c>
      <c r="J33" s="354"/>
      <c r="K33" s="354"/>
      <c r="L33" s="349"/>
    </row>
    <row r="34" spans="1:12" s="348" customFormat="1" ht="15.75">
      <c r="A34" s="344"/>
      <c r="B34" s="344"/>
      <c r="C34" s="344"/>
      <c r="D34" s="345"/>
      <c r="E34" s="346"/>
      <c r="F34" s="303"/>
      <c r="G34" s="347"/>
      <c r="H34" s="344"/>
      <c r="I34" s="354" t="s">
        <v>765</v>
      </c>
      <c r="J34" s="354"/>
      <c r="K34" s="354"/>
      <c r="L34" s="349"/>
    </row>
    <row r="35" spans="1:12" s="348" customFormat="1" ht="15.75">
      <c r="A35" s="344"/>
      <c r="B35" s="344"/>
      <c r="C35" s="344"/>
      <c r="D35" s="345"/>
      <c r="E35" s="346"/>
      <c r="F35" s="303"/>
      <c r="G35" s="347"/>
      <c r="H35" s="344"/>
      <c r="J35" s="349"/>
      <c r="K35" s="344"/>
      <c r="L35" s="349"/>
    </row>
    <row r="36" spans="1:12" s="348" customFormat="1" ht="15.75">
      <c r="A36" s="344"/>
      <c r="B36" s="344"/>
      <c r="C36" s="344"/>
      <c r="D36" s="345"/>
      <c r="E36" s="346"/>
      <c r="F36" s="303"/>
      <c r="G36" s="347"/>
      <c r="H36" s="344"/>
      <c r="J36" s="349"/>
      <c r="K36" s="344"/>
      <c r="L36" s="349"/>
    </row>
    <row r="37" spans="1:12" s="348" customFormat="1" ht="15.75">
      <c r="A37" s="344"/>
      <c r="B37" s="344"/>
      <c r="C37" s="344"/>
      <c r="D37" s="345"/>
      <c r="E37" s="346"/>
      <c r="F37" s="303"/>
      <c r="G37" s="347"/>
      <c r="H37" s="344"/>
      <c r="J37" s="349"/>
      <c r="K37" s="344"/>
      <c r="L37" s="349"/>
    </row>
    <row r="38" spans="1:12" s="348" customFormat="1" ht="15.75">
      <c r="A38" s="344"/>
      <c r="B38" s="344"/>
      <c r="C38" s="344"/>
      <c r="D38" s="345"/>
      <c r="E38" s="346"/>
      <c r="F38" s="303"/>
      <c r="G38" s="347"/>
      <c r="H38" s="344"/>
      <c r="J38" s="349"/>
      <c r="K38" s="344"/>
      <c r="L38" s="349"/>
    </row>
    <row r="39" spans="1:12" s="348" customFormat="1" ht="15.75">
      <c r="A39" s="344"/>
      <c r="B39" s="344"/>
      <c r="C39" s="344"/>
      <c r="D39" s="345"/>
      <c r="E39" s="346"/>
      <c r="F39" s="303"/>
      <c r="G39" s="347"/>
      <c r="H39" s="344"/>
      <c r="J39" s="349"/>
      <c r="K39" s="344"/>
      <c r="L39" s="349"/>
    </row>
  </sheetData>
  <mergeCells count="17">
    <mergeCell ref="I32:K32"/>
    <mergeCell ref="A14:H14"/>
    <mergeCell ref="A17:H17"/>
    <mergeCell ref="A20:H20"/>
    <mergeCell ref="A23:H23"/>
    <mergeCell ref="A26:H26"/>
    <mergeCell ref="E4:J4"/>
    <mergeCell ref="A5:K5"/>
    <mergeCell ref="A6:K6"/>
    <mergeCell ref="I10:I12"/>
    <mergeCell ref="J10:J12"/>
    <mergeCell ref="K10:K12"/>
    <mergeCell ref="A10:A12"/>
    <mergeCell ref="B10:E11"/>
    <mergeCell ref="F10:F12"/>
    <mergeCell ref="G10:G12"/>
    <mergeCell ref="H10:H12"/>
  </mergeCells>
  <printOptions horizontalCentered="1"/>
  <pageMargins left="0.25" right="0.25" top="0.75" bottom="0.25" header="0.31496062992126" footer="0.31496062992126"/>
  <pageSetup paperSize="9" orientation="landscape" verticalDpi="0"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35"/>
  <sheetViews>
    <sheetView tabSelected="1" zoomScale="90" zoomScaleNormal="90" workbookViewId="0">
      <selection activeCell="F36" sqref="F36"/>
    </sheetView>
  </sheetViews>
  <sheetFormatPr defaultRowHeight="15"/>
  <cols>
    <col min="15" max="15" width="13.42578125" customWidth="1"/>
  </cols>
  <sheetData>
    <row r="1" spans="1:15" ht="15.75">
      <c r="A1" s="674" t="str">
        <f>'Thong tin DN'!B4</f>
        <v>CÔNG TY TNHH TMDV VÀ XD ĐỨC HÀ</v>
      </c>
      <c r="B1" s="589"/>
      <c r="C1" s="589"/>
      <c r="D1" s="589"/>
      <c r="E1" s="589"/>
      <c r="F1" s="589"/>
      <c r="G1" s="589"/>
      <c r="H1" s="589"/>
      <c r="I1" s="589"/>
      <c r="J1" s="589"/>
      <c r="K1" s="589"/>
      <c r="L1" s="589"/>
      <c r="M1" s="589"/>
      <c r="N1" s="589"/>
      <c r="O1" s="589"/>
    </row>
    <row r="2" spans="1:15" ht="15.75">
      <c r="A2" s="674" t="str">
        <f>'Thong tin DN'!B7</f>
        <v>Số 1D, TT Bà Triệu, P.Nguyễn Trãi, Q.Hà Đông, TP.Hà Nội</v>
      </c>
      <c r="B2" s="589"/>
      <c r="C2" s="589"/>
      <c r="D2" s="589"/>
      <c r="E2" s="589"/>
      <c r="F2" s="589"/>
      <c r="G2" s="589"/>
      <c r="H2" s="589"/>
      <c r="I2" s="690"/>
      <c r="J2" s="589"/>
      <c r="K2" s="589"/>
      <c r="L2" s="589"/>
      <c r="M2" s="589"/>
      <c r="N2" s="589"/>
      <c r="O2" s="589"/>
    </row>
    <row r="3" spans="1:15" ht="15.75" thickBot="1">
      <c r="A3" s="589"/>
      <c r="B3" s="589"/>
      <c r="C3" s="589"/>
      <c r="D3" s="589"/>
      <c r="E3" s="589"/>
      <c r="F3" s="589"/>
      <c r="G3" s="589"/>
      <c r="H3" s="589"/>
      <c r="I3" s="589"/>
      <c r="J3" s="589"/>
      <c r="K3" s="589"/>
      <c r="L3" s="589"/>
      <c r="M3" s="589"/>
      <c r="N3" s="589"/>
      <c r="O3" s="589"/>
    </row>
    <row r="4" spans="1:15" ht="25.5">
      <c r="A4" s="2258" t="s">
        <v>1575</v>
      </c>
      <c r="B4" s="2259"/>
      <c r="C4" s="2259"/>
      <c r="D4" s="2259"/>
      <c r="E4" s="2259"/>
      <c r="F4" s="2259"/>
      <c r="G4" s="2259"/>
      <c r="H4" s="2259"/>
      <c r="I4" s="2259"/>
      <c r="J4" s="2259"/>
      <c r="K4" s="2259"/>
      <c r="L4" s="2259"/>
      <c r="M4" s="2259"/>
      <c r="N4" s="2259"/>
      <c r="O4" s="2260"/>
    </row>
    <row r="5" spans="1:15">
      <c r="A5" s="2255" t="s">
        <v>1576</v>
      </c>
      <c r="B5" s="2256"/>
      <c r="C5" s="2256"/>
      <c r="D5" s="2256"/>
      <c r="E5" s="2256"/>
      <c r="F5" s="2256"/>
      <c r="G5" s="2256"/>
      <c r="H5" s="2256"/>
      <c r="I5" s="2256"/>
      <c r="J5" s="2256"/>
      <c r="K5" s="2256"/>
      <c r="L5" s="2256"/>
      <c r="M5" s="2256"/>
      <c r="N5" s="2256"/>
      <c r="O5" s="2257"/>
    </row>
    <row r="6" spans="1:15">
      <c r="A6" s="691"/>
      <c r="B6" s="2252" t="s">
        <v>1577</v>
      </c>
      <c r="C6" s="2252"/>
      <c r="D6" s="2252"/>
      <c r="E6" s="2252"/>
      <c r="F6" s="2252"/>
      <c r="G6" s="2252"/>
      <c r="H6" s="2252"/>
      <c r="I6" s="2252"/>
      <c r="J6" s="2252"/>
      <c r="K6" s="2252"/>
      <c r="L6" s="2252"/>
      <c r="M6" s="2252"/>
      <c r="N6" s="2252"/>
      <c r="O6" s="2253"/>
    </row>
    <row r="7" spans="1:15">
      <c r="A7" s="691"/>
      <c r="B7" s="2254" t="s">
        <v>1578</v>
      </c>
      <c r="C7" s="2252"/>
      <c r="D7" s="2252"/>
      <c r="E7" s="2252"/>
      <c r="F7" s="2252"/>
      <c r="G7" s="2252"/>
      <c r="H7" s="2252"/>
      <c r="I7" s="2252"/>
      <c r="J7" s="2252"/>
      <c r="K7" s="2252"/>
      <c r="L7" s="2252"/>
      <c r="M7" s="2252"/>
      <c r="N7" s="2252"/>
      <c r="O7" s="2253"/>
    </row>
    <row r="8" spans="1:15">
      <c r="A8" s="691"/>
      <c r="B8" s="692"/>
      <c r="C8" s="2252" t="s">
        <v>1579</v>
      </c>
      <c r="D8" s="2244"/>
      <c r="E8" s="2244"/>
      <c r="F8" s="2244"/>
      <c r="G8" s="2244"/>
      <c r="H8" s="2244"/>
      <c r="I8" s="2244"/>
      <c r="J8" s="2244"/>
      <c r="K8" s="2244"/>
      <c r="L8" s="2244"/>
      <c r="M8" s="2244"/>
      <c r="N8" s="2244"/>
      <c r="O8" s="2245"/>
    </row>
    <row r="9" spans="1:15">
      <c r="A9" s="691"/>
      <c r="B9" s="692"/>
      <c r="C9" s="2252" t="s">
        <v>772</v>
      </c>
      <c r="D9" s="2244"/>
      <c r="E9" s="2244"/>
      <c r="F9" s="2244"/>
      <c r="G9" s="2244"/>
      <c r="H9" s="2244"/>
      <c r="I9" s="2244"/>
      <c r="J9" s="2244"/>
      <c r="K9" s="2244"/>
      <c r="L9" s="2244"/>
      <c r="M9" s="2244"/>
      <c r="N9" s="2244"/>
      <c r="O9" s="2245"/>
    </row>
    <row r="10" spans="1:15">
      <c r="A10" s="691"/>
      <c r="B10" s="692"/>
      <c r="C10" s="2252" t="s">
        <v>773</v>
      </c>
      <c r="D10" s="2244"/>
      <c r="E10" s="2244"/>
      <c r="F10" s="2244"/>
      <c r="G10" s="2244"/>
      <c r="H10" s="2244"/>
      <c r="I10" s="2244"/>
      <c r="J10" s="2244"/>
      <c r="K10" s="2244"/>
      <c r="L10" s="2244"/>
      <c r="M10" s="2244"/>
      <c r="N10" s="2244"/>
      <c r="O10" s="2245"/>
    </row>
    <row r="11" spans="1:15">
      <c r="A11" s="691"/>
      <c r="B11" s="692"/>
      <c r="C11" s="2252" t="s">
        <v>774</v>
      </c>
      <c r="D11" s="2244"/>
      <c r="E11" s="2244"/>
      <c r="F11" s="2244"/>
      <c r="G11" s="2244"/>
      <c r="H11" s="2244"/>
      <c r="I11" s="2244"/>
      <c r="J11" s="2244"/>
      <c r="K11" s="2244"/>
      <c r="L11" s="2244"/>
      <c r="M11" s="2244"/>
      <c r="N11" s="2244"/>
      <c r="O11" s="2245"/>
    </row>
    <row r="12" spans="1:15">
      <c r="A12" s="691"/>
      <c r="B12" s="2254" t="s">
        <v>1580</v>
      </c>
      <c r="C12" s="2252"/>
      <c r="D12" s="2252"/>
      <c r="E12" s="2252"/>
      <c r="F12" s="2252"/>
      <c r="G12" s="2252"/>
      <c r="H12" s="2252"/>
      <c r="I12" s="2252"/>
      <c r="J12" s="2252"/>
      <c r="K12" s="2252"/>
      <c r="L12" s="2252"/>
      <c r="M12" s="2252"/>
      <c r="N12" s="2252"/>
      <c r="O12" s="2253"/>
    </row>
    <row r="13" spans="1:15">
      <c r="A13" s="691"/>
      <c r="B13" s="2252" t="s">
        <v>1581</v>
      </c>
      <c r="C13" s="2252"/>
      <c r="D13" s="2252"/>
      <c r="E13" s="2252"/>
      <c r="F13" s="2252"/>
      <c r="G13" s="2252"/>
      <c r="H13" s="2252"/>
      <c r="I13" s="2252"/>
      <c r="J13" s="2252"/>
      <c r="K13" s="2252"/>
      <c r="L13" s="2252"/>
      <c r="M13" s="2252"/>
      <c r="N13" s="2252"/>
      <c r="O13" s="2253"/>
    </row>
    <row r="14" spans="1:15">
      <c r="A14" s="691"/>
      <c r="B14" s="692"/>
      <c r="C14" s="692"/>
      <c r="D14" s="692"/>
      <c r="E14" s="692"/>
      <c r="F14" s="692"/>
      <c r="G14" s="692"/>
      <c r="H14" s="692"/>
      <c r="I14" s="692"/>
      <c r="J14" s="692"/>
      <c r="K14" s="692"/>
      <c r="L14" s="692"/>
      <c r="M14" s="692"/>
      <c r="N14" s="692"/>
      <c r="O14" s="693"/>
    </row>
    <row r="15" spans="1:15">
      <c r="A15" s="2255" t="s">
        <v>1582</v>
      </c>
      <c r="B15" s="2256"/>
      <c r="C15" s="2256"/>
      <c r="D15" s="2256"/>
      <c r="E15" s="2256"/>
      <c r="F15" s="2256"/>
      <c r="G15" s="2256"/>
      <c r="H15" s="2256"/>
      <c r="I15" s="2256"/>
      <c r="J15" s="2256"/>
      <c r="K15" s="2256"/>
      <c r="L15" s="2256"/>
      <c r="M15" s="2256"/>
      <c r="N15" s="2256"/>
      <c r="O15" s="2257"/>
    </row>
    <row r="16" spans="1:15">
      <c r="A16" s="691"/>
      <c r="B16" s="2252" t="s">
        <v>1583</v>
      </c>
      <c r="C16" s="2252"/>
      <c r="D16" s="2252"/>
      <c r="E16" s="2252"/>
      <c r="F16" s="2252"/>
      <c r="G16" s="2252"/>
      <c r="H16" s="2252"/>
      <c r="I16" s="2252"/>
      <c r="J16" s="2252"/>
      <c r="K16" s="2252"/>
      <c r="L16" s="2252"/>
      <c r="M16" s="2252"/>
      <c r="N16" s="2252"/>
      <c r="O16" s="2253"/>
    </row>
    <row r="17" spans="1:15">
      <c r="A17" s="691"/>
      <c r="B17" s="694"/>
      <c r="C17" s="2244" t="s">
        <v>1584</v>
      </c>
      <c r="D17" s="2244"/>
      <c r="E17" s="2244"/>
      <c r="F17" s="2244"/>
      <c r="G17" s="2244"/>
      <c r="H17" s="2244"/>
      <c r="I17" s="2244"/>
      <c r="J17" s="2244"/>
      <c r="K17" s="2244"/>
      <c r="L17" s="2244"/>
      <c r="M17" s="2244"/>
      <c r="N17" s="2244"/>
      <c r="O17" s="2245"/>
    </row>
    <row r="18" spans="1:15">
      <c r="A18" s="691"/>
      <c r="B18" s="692"/>
      <c r="C18" s="2243" t="s">
        <v>1585</v>
      </c>
      <c r="D18" s="2244"/>
      <c r="E18" s="2244"/>
      <c r="F18" s="2244"/>
      <c r="G18" s="2244"/>
      <c r="H18" s="2244"/>
      <c r="I18" s="2244"/>
      <c r="J18" s="2244"/>
      <c r="K18" s="2244"/>
      <c r="L18" s="2244"/>
      <c r="M18" s="2244"/>
      <c r="N18" s="2244"/>
      <c r="O18" s="2245"/>
    </row>
    <row r="19" spans="1:15">
      <c r="A19" s="691"/>
      <c r="B19" s="692"/>
      <c r="C19" s="2243" t="s">
        <v>1586</v>
      </c>
      <c r="D19" s="2244"/>
      <c r="E19" s="2244"/>
      <c r="F19" s="2244"/>
      <c r="G19" s="2244"/>
      <c r="H19" s="2244"/>
      <c r="I19" s="2244"/>
      <c r="J19" s="2244"/>
      <c r="K19" s="2244"/>
      <c r="L19" s="2244"/>
      <c r="M19" s="2244"/>
      <c r="N19" s="2244"/>
      <c r="O19" s="2245"/>
    </row>
    <row r="20" spans="1:15">
      <c r="A20" s="691"/>
      <c r="B20" s="692"/>
      <c r="C20" s="2243" t="s">
        <v>1587</v>
      </c>
      <c r="D20" s="2244"/>
      <c r="E20" s="2244"/>
      <c r="F20" s="2244"/>
      <c r="G20" s="2244"/>
      <c r="H20" s="2244"/>
      <c r="I20" s="2244"/>
      <c r="J20" s="2244"/>
      <c r="K20" s="2244"/>
      <c r="L20" s="2244"/>
      <c r="M20" s="2244"/>
      <c r="N20" s="2244"/>
      <c r="O20" s="2245"/>
    </row>
    <row r="21" spans="1:15">
      <c r="A21" s="691"/>
      <c r="B21" s="692"/>
      <c r="C21" s="2243" t="s">
        <v>1588</v>
      </c>
      <c r="D21" s="2244"/>
      <c r="E21" s="2244"/>
      <c r="F21" s="2244"/>
      <c r="G21" s="2244"/>
      <c r="H21" s="2244"/>
      <c r="I21" s="2244"/>
      <c r="J21" s="2244"/>
      <c r="K21" s="2244"/>
      <c r="L21" s="2244"/>
      <c r="M21" s="2244"/>
      <c r="N21" s="2244"/>
      <c r="O21" s="2245"/>
    </row>
    <row r="22" spans="1:15">
      <c r="A22" s="691"/>
      <c r="B22" s="692"/>
      <c r="C22" s="2243" t="s">
        <v>1589</v>
      </c>
      <c r="D22" s="2244"/>
      <c r="E22" s="2244"/>
      <c r="F22" s="2244"/>
      <c r="G22" s="2244"/>
      <c r="H22" s="2244"/>
      <c r="I22" s="2244"/>
      <c r="J22" s="2244"/>
      <c r="K22" s="2244"/>
      <c r="L22" s="2244"/>
      <c r="M22" s="2244"/>
      <c r="N22" s="2244"/>
      <c r="O22" s="2245"/>
    </row>
    <row r="23" spans="1:15">
      <c r="A23" s="691"/>
      <c r="B23" s="692"/>
      <c r="C23" s="2243" t="s">
        <v>1590</v>
      </c>
      <c r="D23" s="2244"/>
      <c r="E23" s="2244"/>
      <c r="F23" s="2244"/>
      <c r="G23" s="2244"/>
      <c r="H23" s="2244"/>
      <c r="I23" s="2244"/>
      <c r="J23" s="2244"/>
      <c r="K23" s="2244"/>
      <c r="L23" s="2244"/>
      <c r="M23" s="2244"/>
      <c r="N23" s="2244"/>
      <c r="O23" s="2245"/>
    </row>
    <row r="24" spans="1:15">
      <c r="A24" s="691"/>
      <c r="B24" s="692"/>
      <c r="C24" s="2243" t="s">
        <v>1591</v>
      </c>
      <c r="D24" s="2244"/>
      <c r="E24" s="2244"/>
      <c r="F24" s="2244"/>
      <c r="G24" s="2244"/>
      <c r="H24" s="2244"/>
      <c r="I24" s="2244"/>
      <c r="J24" s="2244"/>
      <c r="K24" s="2244"/>
      <c r="L24" s="2244"/>
      <c r="M24" s="2244"/>
      <c r="N24" s="2244"/>
      <c r="O24" s="2245"/>
    </row>
    <row r="25" spans="1:15">
      <c r="A25" s="691"/>
      <c r="B25" s="692"/>
      <c r="C25" s="692"/>
      <c r="D25" s="692"/>
      <c r="E25" s="692"/>
      <c r="F25" s="692"/>
      <c r="G25" s="692"/>
      <c r="H25" s="692"/>
      <c r="I25" s="692"/>
      <c r="J25" s="692"/>
      <c r="K25" s="692"/>
      <c r="L25" s="692"/>
      <c r="M25" s="692"/>
      <c r="N25" s="692"/>
      <c r="O25" s="693"/>
    </row>
    <row r="26" spans="1:15">
      <c r="A26" s="691"/>
      <c r="B26" s="2252" t="s">
        <v>1592</v>
      </c>
      <c r="C26" s="2252"/>
      <c r="D26" s="2252"/>
      <c r="E26" s="2252"/>
      <c r="F26" s="2252"/>
      <c r="G26" s="2252"/>
      <c r="H26" s="2252"/>
      <c r="I26" s="2252"/>
      <c r="J26" s="2252"/>
      <c r="K26" s="2252"/>
      <c r="L26" s="2252"/>
      <c r="M26" s="2252"/>
      <c r="N26" s="2252"/>
      <c r="O26" s="2253"/>
    </row>
    <row r="27" spans="1:15">
      <c r="A27" s="691"/>
      <c r="B27" s="692"/>
      <c r="C27" s="2243" t="s">
        <v>1593</v>
      </c>
      <c r="D27" s="2244"/>
      <c r="E27" s="2244"/>
      <c r="F27" s="2244"/>
      <c r="G27" s="2244"/>
      <c r="H27" s="2244"/>
      <c r="I27" s="2244"/>
      <c r="J27" s="2244"/>
      <c r="K27" s="2244"/>
      <c r="L27" s="2244"/>
      <c r="M27" s="2244"/>
      <c r="N27" s="2244"/>
      <c r="O27" s="2245"/>
    </row>
    <row r="28" spans="1:15">
      <c r="A28" s="691"/>
      <c r="B28" s="692"/>
      <c r="C28" s="2243" t="s">
        <v>1594</v>
      </c>
      <c r="D28" s="2244"/>
      <c r="E28" s="2244"/>
      <c r="F28" s="2244"/>
      <c r="G28" s="2244"/>
      <c r="H28" s="2244"/>
      <c r="I28" s="2244"/>
      <c r="J28" s="2244"/>
      <c r="K28" s="2244"/>
      <c r="L28" s="2244"/>
      <c r="M28" s="2244"/>
      <c r="N28" s="2244"/>
      <c r="O28" s="2245"/>
    </row>
    <row r="29" spans="1:15">
      <c r="A29" s="691"/>
      <c r="B29" s="692"/>
      <c r="C29" s="2243" t="s">
        <v>1595</v>
      </c>
      <c r="D29" s="2244"/>
      <c r="E29" s="2244"/>
      <c r="F29" s="2244"/>
      <c r="G29" s="2244"/>
      <c r="H29" s="2244"/>
      <c r="I29" s="2244"/>
      <c r="J29" s="2244"/>
      <c r="K29" s="2244"/>
      <c r="L29" s="2244"/>
      <c r="M29" s="2244"/>
      <c r="N29" s="2244"/>
      <c r="O29" s="2245"/>
    </row>
    <row r="30" spans="1:15">
      <c r="A30" s="691"/>
      <c r="B30" s="692"/>
      <c r="C30" s="2243" t="s">
        <v>1596</v>
      </c>
      <c r="D30" s="2244"/>
      <c r="E30" s="2244"/>
      <c r="F30" s="2244"/>
      <c r="G30" s="2244"/>
      <c r="H30" s="2244"/>
      <c r="I30" s="2244"/>
      <c r="J30" s="2244"/>
      <c r="K30" s="2244"/>
      <c r="L30" s="2244"/>
      <c r="M30" s="2244"/>
      <c r="N30" s="2244"/>
      <c r="O30" s="2245"/>
    </row>
    <row r="31" spans="1:15">
      <c r="A31" s="691"/>
      <c r="B31" s="692"/>
      <c r="C31" s="2246" t="s">
        <v>1597</v>
      </c>
      <c r="D31" s="2247"/>
      <c r="E31" s="2247"/>
      <c r="F31" s="2247"/>
      <c r="G31" s="2247"/>
      <c r="H31" s="2247"/>
      <c r="I31" s="2247"/>
      <c r="J31" s="2247"/>
      <c r="K31" s="2247"/>
      <c r="L31" s="2247"/>
      <c r="M31" s="2247"/>
      <c r="N31" s="2247"/>
      <c r="O31" s="2248"/>
    </row>
    <row r="32" spans="1:15" ht="15.75" thickBot="1">
      <c r="A32" s="695"/>
      <c r="B32" s="696"/>
      <c r="C32" s="2249" t="s">
        <v>1598</v>
      </c>
      <c r="D32" s="2250"/>
      <c r="E32" s="2250"/>
      <c r="F32" s="2250"/>
      <c r="G32" s="2250"/>
      <c r="H32" s="2250"/>
      <c r="I32" s="2250"/>
      <c r="J32" s="2250"/>
      <c r="K32" s="2250"/>
      <c r="L32" s="2250"/>
      <c r="M32" s="2250"/>
      <c r="N32" s="2250"/>
      <c r="O32" s="2251"/>
    </row>
    <row r="33" spans="1:15">
      <c r="A33" s="589"/>
      <c r="B33" s="589"/>
      <c r="C33" s="589"/>
      <c r="D33" s="589"/>
      <c r="E33" s="589"/>
      <c r="F33" s="589"/>
      <c r="G33" s="589"/>
      <c r="H33" s="589"/>
      <c r="I33" s="589"/>
      <c r="J33" s="589"/>
      <c r="K33" s="589"/>
      <c r="L33" s="589"/>
      <c r="M33" s="589"/>
      <c r="N33" s="589"/>
      <c r="O33" s="589"/>
    </row>
    <row r="34" spans="1:15">
      <c r="A34" s="589"/>
      <c r="B34" s="589"/>
      <c r="C34" s="589"/>
      <c r="D34" s="589"/>
      <c r="E34" s="589"/>
      <c r="F34" s="589"/>
      <c r="G34" s="589"/>
      <c r="H34" s="589"/>
      <c r="I34" s="589"/>
      <c r="J34" s="589"/>
      <c r="K34" s="589"/>
      <c r="L34" s="589"/>
      <c r="M34" s="589"/>
      <c r="N34" s="589"/>
      <c r="O34" s="589"/>
    </row>
    <row r="35" spans="1:15">
      <c r="A35" s="589"/>
      <c r="B35" s="589"/>
      <c r="C35" s="589"/>
      <c r="D35" s="589"/>
      <c r="E35" s="589"/>
      <c r="F35" s="589"/>
      <c r="G35" s="589"/>
      <c r="H35" s="589"/>
      <c r="I35" s="589"/>
      <c r="J35" s="589"/>
      <c r="K35" s="589"/>
      <c r="L35" s="589"/>
      <c r="M35" s="589"/>
      <c r="N35" s="589"/>
      <c r="O35" s="589"/>
    </row>
  </sheetData>
  <mergeCells count="27">
    <mergeCell ref="C9:O9"/>
    <mergeCell ref="A4:O4"/>
    <mergeCell ref="A5:O5"/>
    <mergeCell ref="B6:O6"/>
    <mergeCell ref="B7:O7"/>
    <mergeCell ref="C8:O8"/>
    <mergeCell ref="C22:O22"/>
    <mergeCell ref="C10:O10"/>
    <mergeCell ref="C11:O11"/>
    <mergeCell ref="B12:O12"/>
    <mergeCell ref="B13:O13"/>
    <mergeCell ref="A15:O15"/>
    <mergeCell ref="B16:O16"/>
    <mergeCell ref="C17:O17"/>
    <mergeCell ref="C18:O18"/>
    <mergeCell ref="C19:O19"/>
    <mergeCell ref="C20:O20"/>
    <mergeCell ref="C21:O21"/>
    <mergeCell ref="C30:O30"/>
    <mergeCell ref="C31:O31"/>
    <mergeCell ref="C32:O32"/>
    <mergeCell ref="C23:O23"/>
    <mergeCell ref="C24:O24"/>
    <mergeCell ref="B26:O26"/>
    <mergeCell ref="C27:O27"/>
    <mergeCell ref="C28:O28"/>
    <mergeCell ref="C29:O29"/>
  </mergeCells>
  <printOptions horizontalCentered="1"/>
  <pageMargins left="0.25" right="0.25" top="0.75" bottom="0.25"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M1529"/>
  <sheetViews>
    <sheetView topLeftCell="A5" zoomScale="90" zoomScaleNormal="90" workbookViewId="0">
      <selection activeCell="J21" sqref="J21"/>
    </sheetView>
  </sheetViews>
  <sheetFormatPr defaultRowHeight="21" customHeight="1"/>
  <cols>
    <col min="1" max="1" width="11.42578125" style="800" customWidth="1"/>
    <col min="2" max="2" width="10.140625" style="1780" bestFit="1" customWidth="1"/>
    <col min="3" max="3" width="12.42578125" style="1781" customWidth="1"/>
    <col min="4" max="4" width="62.42578125" style="800" customWidth="1"/>
    <col min="5" max="5" width="12.42578125" style="800" customWidth="1"/>
    <col min="6" max="6" width="11.42578125" style="1782" customWidth="1"/>
    <col min="7" max="7" width="16.5703125" style="1783" customWidth="1"/>
    <col min="8" max="8" width="15.7109375" style="1783" customWidth="1"/>
    <col min="9" max="9" width="9.28515625" style="1726" bestFit="1" customWidth="1"/>
    <col min="10" max="11" width="9.140625" style="800"/>
    <col min="12" max="12" width="14" style="800" bestFit="1" customWidth="1"/>
    <col min="13" max="13" width="11.28515625" style="800" bestFit="1" customWidth="1"/>
    <col min="14" max="16384" width="9.140625" style="800"/>
  </cols>
  <sheetData>
    <row r="1" spans="1:12" ht="21" customHeight="1">
      <c r="A1" s="1622" t="str">
        <f>+'Thong tin DN'!B4</f>
        <v>CÔNG TY TNHH TMDV VÀ XD ĐỨC HÀ</v>
      </c>
      <c r="B1" s="1718"/>
      <c r="C1" s="1719"/>
      <c r="D1" s="1720"/>
      <c r="E1" s="1720"/>
      <c r="F1" s="1824" t="s">
        <v>1543</v>
      </c>
      <c r="G1" s="1824"/>
      <c r="H1" s="1824"/>
      <c r="I1" s="1721"/>
    </row>
    <row r="2" spans="1:12" ht="21" customHeight="1">
      <c r="A2" s="1622" t="str">
        <f>+'Thong tin DN'!B7</f>
        <v>Số 1D, TT Bà Triệu, P.Nguyễn Trãi, Q.Hà Đông, TP.Hà Nội</v>
      </c>
      <c r="B2" s="1718"/>
      <c r="C2" s="1719"/>
      <c r="D2" s="1720"/>
      <c r="E2" s="1720"/>
      <c r="F2" s="1825" t="s">
        <v>1544</v>
      </c>
      <c r="G2" s="1825"/>
      <c r="H2" s="1825"/>
      <c r="I2" s="1721"/>
    </row>
    <row r="3" spans="1:12" ht="21" customHeight="1">
      <c r="A3" s="1721"/>
      <c r="B3" s="1722"/>
      <c r="C3" s="1723"/>
      <c r="D3" s="1721"/>
      <c r="E3" s="1721"/>
      <c r="F3" s="1825" t="s">
        <v>1641</v>
      </c>
      <c r="G3" s="1825"/>
      <c r="H3" s="1825"/>
      <c r="I3" s="1721"/>
    </row>
    <row r="4" spans="1:12" ht="21" customHeight="1">
      <c r="A4" s="1721"/>
      <c r="B4" s="1722"/>
      <c r="C4" s="1723"/>
      <c r="D4" s="1721"/>
      <c r="E4" s="1721"/>
      <c r="F4" s="1724"/>
      <c r="G4" s="1725"/>
      <c r="H4" s="1725"/>
      <c r="I4" s="1721"/>
    </row>
    <row r="5" spans="1:12" ht="31.5" customHeight="1">
      <c r="A5" s="1828" t="str">
        <f>IF($L$6="","NHẬT KÝ CHUNG",VLOOKUP($L$6,DMTK!$A$3:$C$63,3,0))</f>
        <v>NHẬT KÝ CHUNG</v>
      </c>
      <c r="B5" s="1828"/>
      <c r="C5" s="1828"/>
      <c r="D5" s="1828"/>
      <c r="E5" s="1828"/>
      <c r="F5" s="1828"/>
      <c r="G5" s="1828"/>
      <c r="H5" s="1828"/>
      <c r="I5" s="1721"/>
    </row>
    <row r="6" spans="1:12" ht="21" customHeight="1">
      <c r="A6" s="1829" t="s">
        <v>2169</v>
      </c>
      <c r="B6" s="1829"/>
      <c r="C6" s="1829"/>
      <c r="D6" s="1829"/>
      <c r="E6" s="1829"/>
      <c r="F6" s="1829"/>
      <c r="G6" s="1829"/>
      <c r="H6" s="1829"/>
      <c r="I6" s="1721"/>
      <c r="L6" s="1291"/>
    </row>
    <row r="7" spans="1:12" ht="21" customHeight="1">
      <c r="A7" s="1826" t="s">
        <v>82</v>
      </c>
      <c r="B7" s="1830" t="s">
        <v>81</v>
      </c>
      <c r="C7" s="1831"/>
      <c r="D7" s="1834" t="s">
        <v>78</v>
      </c>
      <c r="E7" s="1616" t="s">
        <v>91</v>
      </c>
      <c r="F7" s="1616" t="s">
        <v>94</v>
      </c>
      <c r="G7" s="1832" t="s">
        <v>96</v>
      </c>
      <c r="H7" s="1833"/>
    </row>
    <row r="8" spans="1:12" ht="27.75" customHeight="1">
      <c r="A8" s="1827"/>
      <c r="B8" s="1617" t="s">
        <v>76</v>
      </c>
      <c r="C8" s="1618" t="s">
        <v>77</v>
      </c>
      <c r="D8" s="1835"/>
      <c r="E8" s="1619" t="s">
        <v>92</v>
      </c>
      <c r="F8" s="1619" t="s">
        <v>95</v>
      </c>
      <c r="G8" s="1620" t="s">
        <v>79</v>
      </c>
      <c r="H8" s="1621" t="s">
        <v>80</v>
      </c>
    </row>
    <row r="9" spans="1:12" ht="21" customHeight="1">
      <c r="A9" s="1727" t="s">
        <v>83</v>
      </c>
      <c r="B9" s="1617" t="s">
        <v>1</v>
      </c>
      <c r="C9" s="1618" t="s">
        <v>84</v>
      </c>
      <c r="D9" s="1727" t="s">
        <v>85</v>
      </c>
      <c r="E9" s="1727"/>
      <c r="F9" s="1727"/>
      <c r="G9" s="1620" t="s">
        <v>86</v>
      </c>
      <c r="H9" s="1621" t="s">
        <v>87</v>
      </c>
    </row>
    <row r="10" spans="1:12" ht="15.75">
      <c r="A10" s="1728"/>
      <c r="B10" s="1729"/>
      <c r="C10" s="1730"/>
      <c r="D10" s="1731" t="s">
        <v>100</v>
      </c>
      <c r="E10" s="1728"/>
      <c r="F10" s="1732"/>
      <c r="G10" s="1733">
        <f>IF($L$6="",0,VLOOKUP($L$6,CĐPS!$A$254:$H$3133,3,0))</f>
        <v>0</v>
      </c>
      <c r="H10" s="1733">
        <f>IF($L$6="",0,VLOOKUP($L$6,CĐPS!$A$254:$H$3133,4,0))</f>
        <v>0</v>
      </c>
    </row>
    <row r="11" spans="1:12" ht="15">
      <c r="A11" s="1535"/>
      <c r="B11" s="1734"/>
      <c r="C11" s="1735"/>
      <c r="D11" s="1736" t="s">
        <v>101</v>
      </c>
      <c r="E11" s="1535"/>
      <c r="F11" s="1737"/>
      <c r="G11" s="1738"/>
      <c r="H11" s="1739"/>
    </row>
    <row r="12" spans="1:12" s="1524" customFormat="1" ht="15.75">
      <c r="A12" s="803">
        <v>44563</v>
      </c>
      <c r="B12" s="804">
        <v>1</v>
      </c>
      <c r="C12" s="803">
        <f>IF(A12="","",A12)</f>
        <v>44563</v>
      </c>
      <c r="D12" s="805" t="s">
        <v>1735</v>
      </c>
      <c r="E12" s="806">
        <v>242</v>
      </c>
      <c r="F12" s="807" t="str">
        <f>+E14</f>
        <v>331TD</v>
      </c>
      <c r="G12" s="808">
        <f>2000000*30</f>
        <v>60000000</v>
      </c>
      <c r="H12" s="1608"/>
      <c r="I12" s="1611"/>
    </row>
    <row r="13" spans="1:12" s="1524" customFormat="1" ht="15.75">
      <c r="A13" s="803">
        <v>44563</v>
      </c>
      <c r="B13" s="804">
        <v>1</v>
      </c>
      <c r="C13" s="803">
        <f>IF(A13="","",A13)</f>
        <v>44563</v>
      </c>
      <c r="D13" s="809" t="s">
        <v>35</v>
      </c>
      <c r="E13" s="806">
        <v>133</v>
      </c>
      <c r="F13" s="807" t="str">
        <f>+E14</f>
        <v>331TD</v>
      </c>
      <c r="G13" s="808">
        <f>2000000*3</f>
        <v>6000000</v>
      </c>
      <c r="H13" s="1608"/>
      <c r="I13" s="1611"/>
    </row>
    <row r="14" spans="1:12" s="1524" customFormat="1" ht="15.75">
      <c r="A14" s="803">
        <v>44563</v>
      </c>
      <c r="B14" s="804">
        <v>1</v>
      </c>
      <c r="C14" s="803">
        <f>IF(A14="","",A14)</f>
        <v>44563</v>
      </c>
      <c r="D14" s="809" t="s">
        <v>1736</v>
      </c>
      <c r="E14" s="810" t="s">
        <v>1737</v>
      </c>
      <c r="F14" s="807" t="str">
        <f>+E12&amp;","&amp;E13</f>
        <v>242,133</v>
      </c>
      <c r="G14" s="808"/>
      <c r="H14" s="1608">
        <f>+G12+G13</f>
        <v>66000000</v>
      </c>
      <c r="I14" s="1611"/>
    </row>
    <row r="15" spans="1:12" s="1524" customFormat="1" ht="15.75">
      <c r="A15" s="803"/>
      <c r="B15" s="804"/>
      <c r="C15" s="803"/>
      <c r="D15" s="805"/>
      <c r="E15" s="806"/>
      <c r="F15" s="807"/>
      <c r="G15" s="808"/>
      <c r="H15" s="1608"/>
      <c r="I15" s="1611"/>
    </row>
    <row r="16" spans="1:12" s="1524" customFormat="1" ht="15.75">
      <c r="A16" s="803">
        <v>44563</v>
      </c>
      <c r="B16" s="804">
        <v>2</v>
      </c>
      <c r="C16" s="803">
        <f>IF(A16="","",A16)</f>
        <v>44563</v>
      </c>
      <c r="D16" s="805" t="s">
        <v>1738</v>
      </c>
      <c r="E16" s="806">
        <v>242</v>
      </c>
      <c r="F16" s="807" t="str">
        <f>+E18</f>
        <v>331NM</v>
      </c>
      <c r="G16" s="808">
        <f>(53*20000)+(150*55000)+(100*2500)</f>
        <v>9560000</v>
      </c>
      <c r="H16" s="1608"/>
      <c r="I16" s="1611"/>
    </row>
    <row r="17" spans="1:9" s="1524" customFormat="1" ht="15.75">
      <c r="A17" s="803">
        <v>44563</v>
      </c>
      <c r="B17" s="804">
        <v>2</v>
      </c>
      <c r="C17" s="803">
        <f>IF(A17="","",A17)</f>
        <v>44563</v>
      </c>
      <c r="D17" s="809" t="s">
        <v>35</v>
      </c>
      <c r="E17" s="806">
        <v>133</v>
      </c>
      <c r="F17" s="807" t="str">
        <f>+E18</f>
        <v>331NM</v>
      </c>
      <c r="G17" s="808">
        <v>956000</v>
      </c>
      <c r="H17" s="1608"/>
      <c r="I17" s="1611"/>
    </row>
    <row r="18" spans="1:9" s="1524" customFormat="1" ht="15.75">
      <c r="A18" s="803">
        <v>44563</v>
      </c>
      <c r="B18" s="804">
        <v>2</v>
      </c>
      <c r="C18" s="803">
        <f>IF(A18="","",A18)</f>
        <v>44563</v>
      </c>
      <c r="D18" s="809" t="s">
        <v>1739</v>
      </c>
      <c r="E18" s="810" t="s">
        <v>1740</v>
      </c>
      <c r="F18" s="807" t="str">
        <f>+E16&amp;","&amp;E17</f>
        <v>242,133</v>
      </c>
      <c r="G18" s="808"/>
      <c r="H18" s="1608">
        <f>+G16+G17</f>
        <v>10516000</v>
      </c>
      <c r="I18" s="1611"/>
    </row>
    <row r="19" spans="1:9" s="1524" customFormat="1" ht="15.75">
      <c r="A19" s="803"/>
      <c r="B19" s="804"/>
      <c r="C19" s="803"/>
      <c r="D19" s="805"/>
      <c r="E19" s="806"/>
      <c r="F19" s="807"/>
      <c r="G19" s="808"/>
      <c r="H19" s="1608"/>
      <c r="I19" s="1611"/>
    </row>
    <row r="20" spans="1:9" s="1524" customFormat="1" ht="15.75">
      <c r="A20" s="803">
        <v>44563</v>
      </c>
      <c r="B20" s="804">
        <v>2</v>
      </c>
      <c r="C20" s="803">
        <f>IF(A20="","",A20)</f>
        <v>44563</v>
      </c>
      <c r="D20" s="805" t="s">
        <v>1741</v>
      </c>
      <c r="E20" s="806">
        <v>242</v>
      </c>
      <c r="F20" s="807" t="str">
        <f>+E22</f>
        <v>331LT</v>
      </c>
      <c r="G20" s="808">
        <f>+(5000000*5)+(5*900000)</f>
        <v>29500000</v>
      </c>
      <c r="H20" s="1608"/>
      <c r="I20" s="1611"/>
    </row>
    <row r="21" spans="1:9" s="1524" customFormat="1" ht="15.75">
      <c r="A21" s="803">
        <v>44563</v>
      </c>
      <c r="B21" s="804">
        <v>2</v>
      </c>
      <c r="C21" s="803">
        <f>IF(A21="","",A21)</f>
        <v>44563</v>
      </c>
      <c r="D21" s="809" t="s">
        <v>35</v>
      </c>
      <c r="E21" s="806">
        <v>133</v>
      </c>
      <c r="F21" s="807" t="str">
        <f>+E22</f>
        <v>331LT</v>
      </c>
      <c r="G21" s="808">
        <v>2950000</v>
      </c>
      <c r="H21" s="1608"/>
      <c r="I21" s="1611"/>
    </row>
    <row r="22" spans="1:9" s="1524" customFormat="1" ht="15.75">
      <c r="A22" s="803">
        <v>44563</v>
      </c>
      <c r="B22" s="804">
        <v>2</v>
      </c>
      <c r="C22" s="803">
        <f>IF(A22="","",A22)</f>
        <v>44563</v>
      </c>
      <c r="D22" s="809" t="s">
        <v>1742</v>
      </c>
      <c r="E22" s="810" t="s">
        <v>1743</v>
      </c>
      <c r="F22" s="807" t="str">
        <f>+E20&amp;","&amp;E21</f>
        <v>242,133</v>
      </c>
      <c r="G22" s="808"/>
      <c r="H22" s="1608">
        <f>+G20+G21</f>
        <v>32450000</v>
      </c>
      <c r="I22" s="1611"/>
    </row>
    <row r="23" spans="1:9" s="1524" customFormat="1" ht="15.75">
      <c r="A23" s="803"/>
      <c r="B23" s="804"/>
      <c r="C23" s="803"/>
      <c r="D23" s="805"/>
      <c r="E23" s="806"/>
      <c r="F23" s="807"/>
      <c r="G23" s="808"/>
      <c r="H23" s="1608"/>
      <c r="I23" s="1611"/>
    </row>
    <row r="24" spans="1:9" s="1524" customFormat="1" ht="15.75">
      <c r="A24" s="803">
        <v>44563</v>
      </c>
      <c r="B24" s="804">
        <v>2</v>
      </c>
      <c r="C24" s="803">
        <f>IF(A24="","",A24)</f>
        <v>44563</v>
      </c>
      <c r="D24" s="805" t="s">
        <v>1744</v>
      </c>
      <c r="E24" s="806">
        <v>242</v>
      </c>
      <c r="F24" s="807" t="str">
        <f>+E26</f>
        <v>331VC</v>
      </c>
      <c r="G24" s="808">
        <v>18000000</v>
      </c>
      <c r="H24" s="1608"/>
      <c r="I24" s="1611"/>
    </row>
    <row r="25" spans="1:9" s="1524" customFormat="1" ht="15.75">
      <c r="A25" s="803">
        <v>44563</v>
      </c>
      <c r="B25" s="804">
        <v>2</v>
      </c>
      <c r="C25" s="803">
        <f>IF(A25="","",A25)</f>
        <v>44563</v>
      </c>
      <c r="D25" s="809" t="s">
        <v>35</v>
      </c>
      <c r="E25" s="806">
        <v>133</v>
      </c>
      <c r="F25" s="807" t="str">
        <f>+E26</f>
        <v>331VC</v>
      </c>
      <c r="G25" s="808">
        <v>1800000</v>
      </c>
      <c r="H25" s="1608"/>
      <c r="I25" s="1611"/>
    </row>
    <row r="26" spans="1:9" s="1524" customFormat="1" ht="15.75">
      <c r="A26" s="803">
        <v>44563</v>
      </c>
      <c r="B26" s="804">
        <v>2</v>
      </c>
      <c r="C26" s="803">
        <f>IF(A26="","",A26)</f>
        <v>44563</v>
      </c>
      <c r="D26" s="809" t="s">
        <v>1745</v>
      </c>
      <c r="E26" s="810" t="s">
        <v>1746</v>
      </c>
      <c r="F26" s="807" t="str">
        <f>+E24&amp;","&amp;E25</f>
        <v>242,133</v>
      </c>
      <c r="G26" s="808"/>
      <c r="H26" s="1608">
        <f>+G24+G25</f>
        <v>19800000</v>
      </c>
      <c r="I26" s="1611"/>
    </row>
    <row r="27" spans="1:9" s="1524" customFormat="1" ht="15.75">
      <c r="A27" s="803"/>
      <c r="B27" s="804"/>
      <c r="C27" s="803"/>
      <c r="D27" s="805"/>
      <c r="E27" s="806"/>
      <c r="F27" s="807"/>
      <c r="G27" s="808"/>
      <c r="H27" s="1608"/>
      <c r="I27" s="1611"/>
    </row>
    <row r="28" spans="1:9" s="1524" customFormat="1" ht="15.75">
      <c r="A28" s="803">
        <v>44563</v>
      </c>
      <c r="B28" s="804">
        <v>3</v>
      </c>
      <c r="C28" s="803">
        <f>IF(A28="","",A28)</f>
        <v>44563</v>
      </c>
      <c r="D28" s="805" t="s">
        <v>1747</v>
      </c>
      <c r="E28" s="806">
        <v>152</v>
      </c>
      <c r="F28" s="807" t="str">
        <f>+E30</f>
        <v>331G</v>
      </c>
      <c r="G28" s="808">
        <v>36760000</v>
      </c>
      <c r="H28" s="1608"/>
      <c r="I28" s="1611"/>
    </row>
    <row r="29" spans="1:9" s="1524" customFormat="1" ht="15.75">
      <c r="A29" s="803">
        <v>44563</v>
      </c>
      <c r="B29" s="804">
        <v>3</v>
      </c>
      <c r="C29" s="803">
        <f>IF(A29="","",A29)</f>
        <v>44563</v>
      </c>
      <c r="D29" s="809" t="s">
        <v>35</v>
      </c>
      <c r="E29" s="806">
        <v>133</v>
      </c>
      <c r="F29" s="807" t="str">
        <f>+E30</f>
        <v>331G</v>
      </c>
      <c r="G29" s="808">
        <v>3676000</v>
      </c>
      <c r="H29" s="1608"/>
      <c r="I29" s="1611"/>
    </row>
    <row r="30" spans="1:9" s="1524" customFormat="1" ht="15.75">
      <c r="A30" s="803">
        <v>44563</v>
      </c>
      <c r="B30" s="804">
        <v>3</v>
      </c>
      <c r="C30" s="803">
        <f>IF(A30="","",A30)</f>
        <v>44563</v>
      </c>
      <c r="D30" s="809" t="s">
        <v>1748</v>
      </c>
      <c r="E30" s="810" t="s">
        <v>1749</v>
      </c>
      <c r="F30" s="807" t="str">
        <f>+E28&amp;","&amp;E29</f>
        <v>152,133</v>
      </c>
      <c r="G30" s="808"/>
      <c r="H30" s="1608">
        <f>+G28+G29</f>
        <v>40436000</v>
      </c>
      <c r="I30" s="1611"/>
    </row>
    <row r="31" spans="1:9" s="1524" customFormat="1" ht="15.75">
      <c r="A31" s="803"/>
      <c r="B31" s="804"/>
      <c r="C31" s="803"/>
      <c r="D31" s="805"/>
      <c r="E31" s="806"/>
      <c r="F31" s="807"/>
      <c r="G31" s="808"/>
      <c r="H31" s="1608"/>
      <c r="I31" s="1611"/>
    </row>
    <row r="32" spans="1:9" s="1524" customFormat="1" ht="15.75">
      <c r="A32" s="803">
        <v>44563</v>
      </c>
      <c r="B32" s="804">
        <v>3</v>
      </c>
      <c r="C32" s="803">
        <f>IF(A32="","",A32)</f>
        <v>44563</v>
      </c>
      <c r="D32" s="805" t="s">
        <v>1750</v>
      </c>
      <c r="E32" s="806">
        <v>152</v>
      </c>
      <c r="F32" s="807" t="str">
        <f>+E34</f>
        <v>331VN</v>
      </c>
      <c r="G32" s="808">
        <v>840000</v>
      </c>
      <c r="H32" s="1608"/>
      <c r="I32" s="1611"/>
    </row>
    <row r="33" spans="1:9" s="1524" customFormat="1" ht="15.75">
      <c r="A33" s="803">
        <v>44563</v>
      </c>
      <c r="B33" s="804">
        <v>3</v>
      </c>
      <c r="C33" s="803">
        <f>IF(A33="","",A33)</f>
        <v>44563</v>
      </c>
      <c r="D33" s="809" t="s">
        <v>35</v>
      </c>
      <c r="E33" s="806">
        <v>133</v>
      </c>
      <c r="F33" s="807" t="str">
        <f>+E34</f>
        <v>331VN</v>
      </c>
      <c r="G33" s="808">
        <v>84000</v>
      </c>
      <c r="H33" s="1608"/>
      <c r="I33" s="1611"/>
    </row>
    <row r="34" spans="1:9" s="1524" customFormat="1" ht="15.75">
      <c r="A34" s="803">
        <v>44563</v>
      </c>
      <c r="B34" s="804">
        <v>3</v>
      </c>
      <c r="C34" s="803">
        <f>IF(A34="","",A34)</f>
        <v>44563</v>
      </c>
      <c r="D34" s="809" t="s">
        <v>1751</v>
      </c>
      <c r="E34" s="810" t="s">
        <v>1752</v>
      </c>
      <c r="F34" s="807" t="str">
        <f>+E32&amp;","&amp;E33</f>
        <v>152,133</v>
      </c>
      <c r="G34" s="808"/>
      <c r="H34" s="1608">
        <f>+G32+G33</f>
        <v>924000</v>
      </c>
      <c r="I34" s="1611"/>
    </row>
    <row r="35" spans="1:9" s="1524" customFormat="1" ht="15.75">
      <c r="A35" s="803"/>
      <c r="B35" s="804"/>
      <c r="C35" s="803"/>
      <c r="D35" s="805"/>
      <c r="E35" s="806"/>
      <c r="F35" s="807"/>
      <c r="G35" s="808"/>
      <c r="H35" s="1608"/>
      <c r="I35" s="1611"/>
    </row>
    <row r="36" spans="1:9" s="1524" customFormat="1" ht="15.75">
      <c r="A36" s="803">
        <v>44563</v>
      </c>
      <c r="B36" s="804">
        <v>4</v>
      </c>
      <c r="C36" s="803">
        <f>IF(A36="","",A36)</f>
        <v>44563</v>
      </c>
      <c r="D36" s="805" t="s">
        <v>1753</v>
      </c>
      <c r="E36" s="806">
        <v>152</v>
      </c>
      <c r="F36" s="807" t="str">
        <f>+E38</f>
        <v>331VN</v>
      </c>
      <c r="G36" s="808">
        <v>9300000</v>
      </c>
      <c r="H36" s="1608"/>
      <c r="I36" s="1611"/>
    </row>
    <row r="37" spans="1:9" s="1524" customFormat="1" ht="15.75">
      <c r="A37" s="803">
        <v>44563</v>
      </c>
      <c r="B37" s="804">
        <v>4</v>
      </c>
      <c r="C37" s="803">
        <f>IF(A37="","",A37)</f>
        <v>44563</v>
      </c>
      <c r="D37" s="809" t="s">
        <v>35</v>
      </c>
      <c r="E37" s="806">
        <v>133</v>
      </c>
      <c r="F37" s="807" t="str">
        <f>+E38</f>
        <v>331VN</v>
      </c>
      <c r="G37" s="808">
        <v>930000</v>
      </c>
      <c r="H37" s="1608"/>
      <c r="I37" s="1611"/>
    </row>
    <row r="38" spans="1:9" s="1524" customFormat="1" ht="15.75">
      <c r="A38" s="803">
        <v>44563</v>
      </c>
      <c r="B38" s="804">
        <v>4</v>
      </c>
      <c r="C38" s="803">
        <f>IF(A38="","",A38)</f>
        <v>44563</v>
      </c>
      <c r="D38" s="809" t="s">
        <v>1751</v>
      </c>
      <c r="E38" s="810" t="s">
        <v>1752</v>
      </c>
      <c r="F38" s="807" t="str">
        <f>+E36&amp;","&amp;E37</f>
        <v>152,133</v>
      </c>
      <c r="G38" s="808"/>
      <c r="H38" s="1608">
        <f>+G36+G37</f>
        <v>10230000</v>
      </c>
      <c r="I38" s="1611"/>
    </row>
    <row r="39" spans="1:9" s="1524" customFormat="1" ht="15.75">
      <c r="A39" s="803"/>
      <c r="B39" s="804"/>
      <c r="C39" s="803"/>
      <c r="D39" s="805"/>
      <c r="E39" s="806"/>
      <c r="F39" s="807"/>
      <c r="G39" s="808"/>
      <c r="H39" s="1608"/>
      <c r="I39" s="1611"/>
    </row>
    <row r="40" spans="1:9" s="1524" customFormat="1" ht="15.75">
      <c r="A40" s="803">
        <v>44563</v>
      </c>
      <c r="B40" s="804">
        <v>5</v>
      </c>
      <c r="C40" s="803">
        <f>IF(A40="","",A40)</f>
        <v>44563</v>
      </c>
      <c r="D40" s="805" t="s">
        <v>1754</v>
      </c>
      <c r="E40" s="806">
        <v>152</v>
      </c>
      <c r="F40" s="807" t="str">
        <f>+E42</f>
        <v>331G</v>
      </c>
      <c r="G40" s="808">
        <v>18900000</v>
      </c>
      <c r="H40" s="1608"/>
      <c r="I40" s="1611"/>
    </row>
    <row r="41" spans="1:9" s="1524" customFormat="1" ht="15.75">
      <c r="A41" s="803">
        <v>44563</v>
      </c>
      <c r="B41" s="804">
        <v>5</v>
      </c>
      <c r="C41" s="803">
        <f>IF(A41="","",A41)</f>
        <v>44563</v>
      </c>
      <c r="D41" s="809" t="s">
        <v>35</v>
      </c>
      <c r="E41" s="806">
        <v>133</v>
      </c>
      <c r="F41" s="807" t="str">
        <f>+E42</f>
        <v>331G</v>
      </c>
      <c r="G41" s="808">
        <v>1890000</v>
      </c>
      <c r="H41" s="1608"/>
      <c r="I41" s="1611"/>
    </row>
    <row r="42" spans="1:9" s="1524" customFormat="1" ht="15.75">
      <c r="A42" s="803">
        <v>44563</v>
      </c>
      <c r="B42" s="804">
        <v>5</v>
      </c>
      <c r="C42" s="803">
        <f>IF(A42="","",A42)</f>
        <v>44563</v>
      </c>
      <c r="D42" s="809" t="s">
        <v>1748</v>
      </c>
      <c r="E42" s="810" t="s">
        <v>1749</v>
      </c>
      <c r="F42" s="807" t="str">
        <f>+E40&amp;","&amp;E41</f>
        <v>152,133</v>
      </c>
      <c r="G42" s="808"/>
      <c r="H42" s="1608">
        <f>+G40+G41</f>
        <v>20790000</v>
      </c>
      <c r="I42" s="1611"/>
    </row>
    <row r="43" spans="1:9" s="1524" customFormat="1" ht="15.75">
      <c r="A43" s="803"/>
      <c r="B43" s="804"/>
      <c r="C43" s="803"/>
      <c r="D43" s="805"/>
      <c r="E43" s="806"/>
      <c r="F43" s="807"/>
      <c r="G43" s="808"/>
      <c r="H43" s="1608"/>
      <c r="I43" s="1611"/>
    </row>
    <row r="44" spans="1:9" s="1524" customFormat="1" ht="15.75">
      <c r="A44" s="803">
        <v>44563</v>
      </c>
      <c r="B44" s="804">
        <v>1</v>
      </c>
      <c r="C44" s="803">
        <f t="shared" ref="C44:C78" si="0">IF(A44="","",A44)</f>
        <v>44563</v>
      </c>
      <c r="D44" s="805" t="s">
        <v>1755</v>
      </c>
      <c r="E44" s="806">
        <v>152</v>
      </c>
      <c r="F44" s="807" t="str">
        <f>+E46</f>
        <v>331PT</v>
      </c>
      <c r="G44" s="808">
        <v>2600000</v>
      </c>
      <c r="H44" s="1608"/>
      <c r="I44" s="1611"/>
    </row>
    <row r="45" spans="1:9" s="1524" customFormat="1" ht="15.75">
      <c r="A45" s="803">
        <v>44563</v>
      </c>
      <c r="B45" s="804">
        <v>1</v>
      </c>
      <c r="C45" s="803">
        <f t="shared" si="0"/>
        <v>44563</v>
      </c>
      <c r="D45" s="809" t="s">
        <v>35</v>
      </c>
      <c r="E45" s="806">
        <v>133</v>
      </c>
      <c r="F45" s="807" t="str">
        <f>+E46</f>
        <v>331PT</v>
      </c>
      <c r="G45" s="808">
        <v>260000</v>
      </c>
      <c r="H45" s="1608"/>
      <c r="I45" s="1611"/>
    </row>
    <row r="46" spans="1:9" s="1524" customFormat="1" ht="15.75">
      <c r="A46" s="803">
        <v>44563</v>
      </c>
      <c r="B46" s="804">
        <v>1</v>
      </c>
      <c r="C46" s="803">
        <f t="shared" si="0"/>
        <v>44563</v>
      </c>
      <c r="D46" s="809" t="s">
        <v>1756</v>
      </c>
      <c r="E46" s="810" t="s">
        <v>1757</v>
      </c>
      <c r="F46" s="807" t="str">
        <f>+E44&amp;","&amp;E45</f>
        <v>152,133</v>
      </c>
      <c r="G46" s="808"/>
      <c r="H46" s="1608">
        <f>+G44+G45</f>
        <v>2860000</v>
      </c>
      <c r="I46" s="1611"/>
    </row>
    <row r="47" spans="1:9" s="1524" customFormat="1" ht="15.75">
      <c r="A47" s="803"/>
      <c r="B47" s="804"/>
      <c r="C47" s="803" t="str">
        <f t="shared" si="0"/>
        <v/>
      </c>
      <c r="D47" s="805"/>
      <c r="E47" s="806"/>
      <c r="F47" s="807"/>
      <c r="G47" s="808"/>
      <c r="H47" s="1608"/>
      <c r="I47" s="1611"/>
    </row>
    <row r="48" spans="1:9" s="1524" customFormat="1" ht="15.75">
      <c r="A48" s="803">
        <v>44563</v>
      </c>
      <c r="B48" s="804">
        <v>1</v>
      </c>
      <c r="C48" s="803">
        <f t="shared" si="0"/>
        <v>44563</v>
      </c>
      <c r="D48" s="805" t="s">
        <v>1758</v>
      </c>
      <c r="E48" s="806">
        <v>152</v>
      </c>
      <c r="F48" s="807" t="str">
        <f>+E50</f>
        <v>331HQ</v>
      </c>
      <c r="G48" s="808">
        <v>900000</v>
      </c>
      <c r="H48" s="1608"/>
      <c r="I48" s="1611"/>
    </row>
    <row r="49" spans="1:9" s="1524" customFormat="1" ht="15.75">
      <c r="A49" s="803">
        <v>44563</v>
      </c>
      <c r="B49" s="804">
        <v>1</v>
      </c>
      <c r="C49" s="803">
        <f t="shared" si="0"/>
        <v>44563</v>
      </c>
      <c r="D49" s="809" t="s">
        <v>35</v>
      </c>
      <c r="E49" s="806">
        <v>133</v>
      </c>
      <c r="F49" s="807" t="str">
        <f>+E50</f>
        <v>331HQ</v>
      </c>
      <c r="G49" s="808">
        <v>90000</v>
      </c>
      <c r="H49" s="1608"/>
      <c r="I49" s="1611"/>
    </row>
    <row r="50" spans="1:9" s="1524" customFormat="1" ht="15.75">
      <c r="A50" s="803">
        <v>44563</v>
      </c>
      <c r="B50" s="804">
        <v>1</v>
      </c>
      <c r="C50" s="803">
        <f t="shared" si="0"/>
        <v>44563</v>
      </c>
      <c r="D50" s="809" t="s">
        <v>1759</v>
      </c>
      <c r="E50" s="810" t="s">
        <v>1760</v>
      </c>
      <c r="F50" s="807" t="str">
        <f>+E48&amp;","&amp;E49</f>
        <v>152,133</v>
      </c>
      <c r="G50" s="808"/>
      <c r="H50" s="1608">
        <f>+G48+G49</f>
        <v>990000</v>
      </c>
      <c r="I50" s="1611"/>
    </row>
    <row r="51" spans="1:9" s="1524" customFormat="1" ht="15.75">
      <c r="A51" s="803"/>
      <c r="B51" s="804"/>
      <c r="C51" s="803" t="str">
        <f t="shared" si="0"/>
        <v/>
      </c>
      <c r="D51" s="805"/>
      <c r="E51" s="806"/>
      <c r="F51" s="807"/>
      <c r="G51" s="808"/>
      <c r="H51" s="1608"/>
      <c r="I51" s="1611"/>
    </row>
    <row r="52" spans="1:9" s="1524" customFormat="1" ht="15.75">
      <c r="A52" s="803">
        <v>44563</v>
      </c>
      <c r="B52" s="804">
        <v>3</v>
      </c>
      <c r="C52" s="803">
        <f t="shared" si="0"/>
        <v>44563</v>
      </c>
      <c r="D52" s="805" t="s">
        <v>1761</v>
      </c>
      <c r="E52" s="806">
        <v>152</v>
      </c>
      <c r="F52" s="807" t="str">
        <f>+E54</f>
        <v>331LT</v>
      </c>
      <c r="G52" s="808">
        <v>1125000</v>
      </c>
      <c r="H52" s="1608"/>
      <c r="I52" s="1611"/>
    </row>
    <row r="53" spans="1:9" s="1524" customFormat="1" ht="15.75">
      <c r="A53" s="803">
        <v>44563</v>
      </c>
      <c r="B53" s="804">
        <v>3</v>
      </c>
      <c r="C53" s="803">
        <f t="shared" si="0"/>
        <v>44563</v>
      </c>
      <c r="D53" s="809" t="s">
        <v>35</v>
      </c>
      <c r="E53" s="806">
        <v>133</v>
      </c>
      <c r="F53" s="807" t="str">
        <f>+E54</f>
        <v>331LT</v>
      </c>
      <c r="G53" s="808">
        <v>112500</v>
      </c>
      <c r="H53" s="1608"/>
      <c r="I53" s="1611"/>
    </row>
    <row r="54" spans="1:9" s="1524" customFormat="1" ht="15.75">
      <c r="A54" s="803">
        <v>44563</v>
      </c>
      <c r="B54" s="804">
        <v>3</v>
      </c>
      <c r="C54" s="803">
        <f t="shared" si="0"/>
        <v>44563</v>
      </c>
      <c r="D54" s="809" t="s">
        <v>1742</v>
      </c>
      <c r="E54" s="810" t="s">
        <v>1743</v>
      </c>
      <c r="F54" s="807" t="str">
        <f>+E52&amp;","&amp;E53</f>
        <v>152,133</v>
      </c>
      <c r="G54" s="808"/>
      <c r="H54" s="1608">
        <f>+G52+G53</f>
        <v>1237500</v>
      </c>
      <c r="I54" s="1611"/>
    </row>
    <row r="55" spans="1:9" s="1524" customFormat="1" ht="15.75">
      <c r="A55" s="803"/>
      <c r="B55" s="804"/>
      <c r="C55" s="803" t="str">
        <f t="shared" si="0"/>
        <v/>
      </c>
      <c r="D55" s="805"/>
      <c r="E55" s="806"/>
      <c r="F55" s="807"/>
      <c r="G55" s="808"/>
      <c r="H55" s="1608"/>
      <c r="I55" s="1611"/>
    </row>
    <row r="56" spans="1:9" s="1524" customFormat="1" ht="15.75">
      <c r="A56" s="803">
        <v>44563</v>
      </c>
      <c r="B56" s="804">
        <v>2</v>
      </c>
      <c r="C56" s="803">
        <f t="shared" si="0"/>
        <v>44563</v>
      </c>
      <c r="D56" s="805" t="s">
        <v>1762</v>
      </c>
      <c r="E56" s="806">
        <v>152</v>
      </c>
      <c r="F56" s="807" t="str">
        <f>+E58</f>
        <v>331PT</v>
      </c>
      <c r="G56" s="808">
        <v>400000</v>
      </c>
      <c r="H56" s="1608"/>
      <c r="I56" s="1611"/>
    </row>
    <row r="57" spans="1:9" s="1524" customFormat="1" ht="15.75">
      <c r="A57" s="803">
        <v>44563</v>
      </c>
      <c r="B57" s="804">
        <v>2</v>
      </c>
      <c r="C57" s="803">
        <f t="shared" si="0"/>
        <v>44563</v>
      </c>
      <c r="D57" s="809" t="s">
        <v>35</v>
      </c>
      <c r="E57" s="806">
        <v>133</v>
      </c>
      <c r="F57" s="807" t="str">
        <f>+E58</f>
        <v>331PT</v>
      </c>
      <c r="G57" s="808">
        <v>40000</v>
      </c>
      <c r="H57" s="1608"/>
      <c r="I57" s="1611"/>
    </row>
    <row r="58" spans="1:9" s="1524" customFormat="1" ht="15.75">
      <c r="A58" s="803">
        <v>44563</v>
      </c>
      <c r="B58" s="804">
        <v>2</v>
      </c>
      <c r="C58" s="803">
        <f t="shared" si="0"/>
        <v>44563</v>
      </c>
      <c r="D58" s="809" t="s">
        <v>1756</v>
      </c>
      <c r="E58" s="810" t="s">
        <v>1757</v>
      </c>
      <c r="F58" s="807" t="str">
        <f>+E56&amp;","&amp;E57</f>
        <v>152,133</v>
      </c>
      <c r="G58" s="808"/>
      <c r="H58" s="1608">
        <f>+G56+G57</f>
        <v>440000</v>
      </c>
      <c r="I58" s="1611"/>
    </row>
    <row r="59" spans="1:9" s="1524" customFormat="1" ht="15.75">
      <c r="A59" s="803"/>
      <c r="B59" s="804"/>
      <c r="C59" s="803" t="str">
        <f t="shared" si="0"/>
        <v/>
      </c>
      <c r="D59" s="805"/>
      <c r="E59" s="806"/>
      <c r="F59" s="807"/>
      <c r="G59" s="808"/>
      <c r="H59" s="1608"/>
      <c r="I59" s="1611"/>
    </row>
    <row r="60" spans="1:9" s="1524" customFormat="1" ht="15.75">
      <c r="A60" s="803">
        <v>44563</v>
      </c>
      <c r="B60" s="804">
        <v>2</v>
      </c>
      <c r="C60" s="803">
        <f t="shared" si="0"/>
        <v>44563</v>
      </c>
      <c r="D60" s="805" t="s">
        <v>1763</v>
      </c>
      <c r="E60" s="806">
        <v>152</v>
      </c>
      <c r="F60" s="807" t="str">
        <f>+E62</f>
        <v>331HQ</v>
      </c>
      <c r="G60" s="808">
        <v>3000000</v>
      </c>
      <c r="H60" s="1608"/>
      <c r="I60" s="1611"/>
    </row>
    <row r="61" spans="1:9" s="1524" customFormat="1" ht="15.75">
      <c r="A61" s="803">
        <v>44563</v>
      </c>
      <c r="B61" s="804">
        <v>2</v>
      </c>
      <c r="C61" s="803">
        <f t="shared" si="0"/>
        <v>44563</v>
      </c>
      <c r="D61" s="809" t="s">
        <v>35</v>
      </c>
      <c r="E61" s="806">
        <v>133</v>
      </c>
      <c r="F61" s="807" t="str">
        <f>+E62</f>
        <v>331HQ</v>
      </c>
      <c r="G61" s="808">
        <v>300000</v>
      </c>
      <c r="H61" s="1608"/>
      <c r="I61" s="1611"/>
    </row>
    <row r="62" spans="1:9" s="1524" customFormat="1" ht="15.75">
      <c r="A62" s="803">
        <v>44563</v>
      </c>
      <c r="B62" s="804">
        <v>2</v>
      </c>
      <c r="C62" s="803">
        <f t="shared" si="0"/>
        <v>44563</v>
      </c>
      <c r="D62" s="809" t="s">
        <v>1759</v>
      </c>
      <c r="E62" s="810" t="s">
        <v>1760</v>
      </c>
      <c r="F62" s="807" t="str">
        <f>+E60&amp;","&amp;E61</f>
        <v>152,133</v>
      </c>
      <c r="G62" s="808"/>
      <c r="H62" s="1608">
        <f>+G60+G61</f>
        <v>3300000</v>
      </c>
      <c r="I62" s="1611"/>
    </row>
    <row r="63" spans="1:9" s="1524" customFormat="1" ht="15.75">
      <c r="A63" s="803"/>
      <c r="B63" s="804"/>
      <c r="C63" s="803" t="str">
        <f t="shared" si="0"/>
        <v/>
      </c>
      <c r="D63" s="809"/>
      <c r="E63" s="806"/>
      <c r="F63" s="807"/>
      <c r="G63" s="808"/>
      <c r="H63" s="1608"/>
      <c r="I63" s="1611"/>
    </row>
    <row r="64" spans="1:9" s="1524" customFormat="1" ht="15.75">
      <c r="A64" s="803">
        <v>44563</v>
      </c>
      <c r="B64" s="804">
        <v>1</v>
      </c>
      <c r="C64" s="803">
        <f t="shared" si="0"/>
        <v>44563</v>
      </c>
      <c r="D64" s="809" t="s">
        <v>1764</v>
      </c>
      <c r="E64" s="806">
        <v>156</v>
      </c>
      <c r="F64" s="807" t="str">
        <f>+E66</f>
        <v>331VP</v>
      </c>
      <c r="G64" s="808">
        <v>69920000</v>
      </c>
      <c r="H64" s="1608"/>
      <c r="I64" s="1611"/>
    </row>
    <row r="65" spans="1:9" s="1524" customFormat="1" ht="15.75">
      <c r="A65" s="803">
        <v>44563</v>
      </c>
      <c r="B65" s="804">
        <v>1</v>
      </c>
      <c r="C65" s="803">
        <f t="shared" si="0"/>
        <v>44563</v>
      </c>
      <c r="D65" s="809" t="s">
        <v>35</v>
      </c>
      <c r="E65" s="806">
        <v>133</v>
      </c>
      <c r="F65" s="807" t="str">
        <f>+E66</f>
        <v>331VP</v>
      </c>
      <c r="G65" s="808">
        <v>6992000</v>
      </c>
      <c r="H65" s="1608"/>
      <c r="I65" s="1611"/>
    </row>
    <row r="66" spans="1:9" s="1524" customFormat="1" ht="15.75">
      <c r="A66" s="803">
        <v>44563</v>
      </c>
      <c r="B66" s="804">
        <v>1</v>
      </c>
      <c r="C66" s="803">
        <f t="shared" si="0"/>
        <v>44563</v>
      </c>
      <c r="D66" s="809" t="s">
        <v>1765</v>
      </c>
      <c r="E66" s="810" t="s">
        <v>1766</v>
      </c>
      <c r="F66" s="807" t="str">
        <f>+E64&amp;","&amp;E65</f>
        <v>156,133</v>
      </c>
      <c r="G66" s="808"/>
      <c r="H66" s="1608">
        <f>+G64+G65</f>
        <v>76912000</v>
      </c>
      <c r="I66" s="1611"/>
    </row>
    <row r="67" spans="1:9" s="1524" customFormat="1" ht="15.75">
      <c r="A67" s="803"/>
      <c r="B67" s="804"/>
      <c r="C67" s="803"/>
      <c r="D67" s="809"/>
      <c r="E67" s="806"/>
      <c r="F67" s="807"/>
      <c r="G67" s="808"/>
      <c r="H67" s="1608"/>
      <c r="I67" s="1611"/>
    </row>
    <row r="68" spans="1:9" s="1524" customFormat="1" ht="15.75">
      <c r="A68" s="803">
        <v>44563</v>
      </c>
      <c r="B68" s="804">
        <v>1</v>
      </c>
      <c r="C68" s="803">
        <f>IF(A68="","",A68)</f>
        <v>44563</v>
      </c>
      <c r="D68" s="809" t="s">
        <v>1750</v>
      </c>
      <c r="E68" s="806">
        <v>152</v>
      </c>
      <c r="F68" s="807" t="str">
        <f>+E70</f>
        <v>331VN</v>
      </c>
      <c r="G68" s="808">
        <v>420000</v>
      </c>
      <c r="H68" s="1608"/>
      <c r="I68" s="1611"/>
    </row>
    <row r="69" spans="1:9" s="1524" customFormat="1" ht="15.75">
      <c r="A69" s="803">
        <v>44563</v>
      </c>
      <c r="B69" s="804">
        <v>1</v>
      </c>
      <c r="C69" s="803">
        <f>IF(A69="","",A69)</f>
        <v>44563</v>
      </c>
      <c r="D69" s="809" t="s">
        <v>35</v>
      </c>
      <c r="E69" s="806">
        <v>133</v>
      </c>
      <c r="F69" s="807" t="str">
        <f>+E70</f>
        <v>331VN</v>
      </c>
      <c r="G69" s="808">
        <v>42000</v>
      </c>
      <c r="H69" s="1608"/>
      <c r="I69" s="1611"/>
    </row>
    <row r="70" spans="1:9" s="1524" customFormat="1" ht="15.75">
      <c r="A70" s="803">
        <v>44563</v>
      </c>
      <c r="B70" s="804">
        <v>1</v>
      </c>
      <c r="C70" s="803">
        <f>IF(A70="","",A70)</f>
        <v>44563</v>
      </c>
      <c r="D70" s="809" t="s">
        <v>1751</v>
      </c>
      <c r="E70" s="810" t="s">
        <v>1752</v>
      </c>
      <c r="F70" s="807" t="str">
        <f>+E68&amp;","&amp;E69</f>
        <v>152,133</v>
      </c>
      <c r="G70" s="808"/>
      <c r="H70" s="1608">
        <f>+G68+G69</f>
        <v>462000</v>
      </c>
      <c r="I70" s="1611"/>
    </row>
    <row r="71" spans="1:9" s="1524" customFormat="1" ht="15.75">
      <c r="A71" s="803"/>
      <c r="B71" s="804"/>
      <c r="C71" s="803"/>
      <c r="D71" s="809"/>
      <c r="E71" s="806"/>
      <c r="F71" s="807"/>
      <c r="G71" s="808"/>
      <c r="H71" s="1608"/>
      <c r="I71" s="1611"/>
    </row>
    <row r="72" spans="1:9" s="1524" customFormat="1" ht="15.75">
      <c r="A72" s="803">
        <v>44564</v>
      </c>
      <c r="B72" s="804">
        <v>2</v>
      </c>
      <c r="C72" s="803">
        <f t="shared" si="0"/>
        <v>44564</v>
      </c>
      <c r="D72" s="809" t="s">
        <v>1764</v>
      </c>
      <c r="E72" s="806">
        <v>156</v>
      </c>
      <c r="F72" s="807" t="str">
        <f>+E74</f>
        <v>331VP</v>
      </c>
      <c r="G72" s="808">
        <v>92670000</v>
      </c>
      <c r="H72" s="1608"/>
      <c r="I72" s="1611"/>
    </row>
    <row r="73" spans="1:9" s="1524" customFormat="1" ht="15.75">
      <c r="A73" s="803">
        <v>44564</v>
      </c>
      <c r="B73" s="804">
        <v>2</v>
      </c>
      <c r="C73" s="803">
        <f t="shared" si="0"/>
        <v>44564</v>
      </c>
      <c r="D73" s="809" t="s">
        <v>35</v>
      </c>
      <c r="E73" s="806">
        <v>133</v>
      </c>
      <c r="F73" s="807" t="str">
        <f>+E74</f>
        <v>331VP</v>
      </c>
      <c r="G73" s="808">
        <v>9267000</v>
      </c>
      <c r="H73" s="1608"/>
      <c r="I73" s="1611"/>
    </row>
    <row r="74" spans="1:9" s="1524" customFormat="1" ht="15.75">
      <c r="A74" s="803">
        <v>44564</v>
      </c>
      <c r="B74" s="804">
        <v>2</v>
      </c>
      <c r="C74" s="803">
        <f t="shared" si="0"/>
        <v>44564</v>
      </c>
      <c r="D74" s="809" t="s">
        <v>1765</v>
      </c>
      <c r="E74" s="810" t="s">
        <v>1766</v>
      </c>
      <c r="F74" s="807" t="str">
        <f>+E72&amp;","&amp;E73</f>
        <v>156,133</v>
      </c>
      <c r="G74" s="808"/>
      <c r="H74" s="1608">
        <f>+G72+G73</f>
        <v>101937000</v>
      </c>
      <c r="I74" s="1611"/>
    </row>
    <row r="75" spans="1:9" s="1524" customFormat="1" ht="15.75">
      <c r="A75" s="803"/>
      <c r="B75" s="804"/>
      <c r="C75" s="803" t="str">
        <f t="shared" si="0"/>
        <v/>
      </c>
      <c r="D75" s="809"/>
      <c r="E75" s="806"/>
      <c r="F75" s="807"/>
      <c r="G75" s="808"/>
      <c r="H75" s="1608"/>
      <c r="I75" s="1611"/>
    </row>
    <row r="76" spans="1:9" s="1524" customFormat="1" ht="15.75">
      <c r="A76" s="803">
        <v>44564</v>
      </c>
      <c r="B76" s="804">
        <v>3</v>
      </c>
      <c r="C76" s="803">
        <f t="shared" si="0"/>
        <v>44564</v>
      </c>
      <c r="D76" s="805" t="s">
        <v>1767</v>
      </c>
      <c r="E76" s="806">
        <v>152</v>
      </c>
      <c r="F76" s="807" t="str">
        <f>+E78</f>
        <v>331NM</v>
      </c>
      <c r="G76" s="808">
        <v>14450000</v>
      </c>
      <c r="H76" s="1608"/>
      <c r="I76" s="1611"/>
    </row>
    <row r="77" spans="1:9" s="1524" customFormat="1" ht="15.75">
      <c r="A77" s="803">
        <v>44564</v>
      </c>
      <c r="B77" s="804">
        <v>3</v>
      </c>
      <c r="C77" s="803">
        <f t="shared" si="0"/>
        <v>44564</v>
      </c>
      <c r="D77" s="809" t="s">
        <v>35</v>
      </c>
      <c r="E77" s="806">
        <v>133</v>
      </c>
      <c r="F77" s="807" t="str">
        <f>+E78</f>
        <v>331NM</v>
      </c>
      <c r="G77" s="808">
        <v>1445000</v>
      </c>
      <c r="H77" s="1608"/>
      <c r="I77" s="1611"/>
    </row>
    <row r="78" spans="1:9" s="1524" customFormat="1" ht="15.75">
      <c r="A78" s="803">
        <v>44564</v>
      </c>
      <c r="B78" s="804">
        <v>3</v>
      </c>
      <c r="C78" s="803">
        <f t="shared" si="0"/>
        <v>44564</v>
      </c>
      <c r="D78" s="809" t="s">
        <v>1739</v>
      </c>
      <c r="E78" s="810" t="s">
        <v>1740</v>
      </c>
      <c r="F78" s="807" t="str">
        <f>+E76&amp;","&amp;E77</f>
        <v>152,133</v>
      </c>
      <c r="G78" s="808"/>
      <c r="H78" s="1608">
        <f>+G76+G77</f>
        <v>15895000</v>
      </c>
      <c r="I78" s="1611"/>
    </row>
    <row r="79" spans="1:9" s="1524" customFormat="1" ht="15.75">
      <c r="A79" s="803"/>
      <c r="B79" s="804"/>
      <c r="C79" s="803"/>
      <c r="D79" s="805"/>
      <c r="E79" s="806"/>
      <c r="F79" s="807"/>
      <c r="G79" s="808"/>
      <c r="H79" s="1608"/>
      <c r="I79" s="1611"/>
    </row>
    <row r="80" spans="1:9" s="1524" customFormat="1" ht="15.75">
      <c r="A80" s="803">
        <v>44564</v>
      </c>
      <c r="B80" s="804">
        <v>5</v>
      </c>
      <c r="C80" s="803">
        <f t="shared" ref="C80:C109" si="1">IF(A80="","",A80)</f>
        <v>44564</v>
      </c>
      <c r="D80" s="805" t="s">
        <v>1768</v>
      </c>
      <c r="E80" s="806">
        <v>152</v>
      </c>
      <c r="F80" s="807" t="str">
        <f>+E82</f>
        <v>331NM</v>
      </c>
      <c r="G80" s="808">
        <v>400000</v>
      </c>
      <c r="H80" s="1608"/>
      <c r="I80" s="1611"/>
    </row>
    <row r="81" spans="1:9" s="1524" customFormat="1" ht="15.75">
      <c r="A81" s="803">
        <v>44564</v>
      </c>
      <c r="B81" s="804">
        <v>5</v>
      </c>
      <c r="C81" s="803">
        <f t="shared" si="1"/>
        <v>44564</v>
      </c>
      <c r="D81" s="809" t="s">
        <v>35</v>
      </c>
      <c r="E81" s="806">
        <v>133</v>
      </c>
      <c r="F81" s="807" t="str">
        <f>+E82</f>
        <v>331NM</v>
      </c>
      <c r="G81" s="808">
        <v>40000</v>
      </c>
      <c r="H81" s="1608"/>
      <c r="I81" s="1611"/>
    </row>
    <row r="82" spans="1:9" s="1524" customFormat="1" ht="15.75">
      <c r="A82" s="803">
        <v>44564</v>
      </c>
      <c r="B82" s="804">
        <v>5</v>
      </c>
      <c r="C82" s="803">
        <f t="shared" si="1"/>
        <v>44564</v>
      </c>
      <c r="D82" s="809" t="s">
        <v>1739</v>
      </c>
      <c r="E82" s="810" t="s">
        <v>1740</v>
      </c>
      <c r="F82" s="807" t="str">
        <f>+E80&amp;","&amp;E81</f>
        <v>152,133</v>
      </c>
      <c r="G82" s="808"/>
      <c r="H82" s="1608">
        <f>+G80+G81</f>
        <v>440000</v>
      </c>
      <c r="I82" s="1611"/>
    </row>
    <row r="83" spans="1:9" s="1524" customFormat="1" ht="15.75">
      <c r="A83" s="803"/>
      <c r="B83" s="804"/>
      <c r="C83" s="803" t="str">
        <f t="shared" si="1"/>
        <v/>
      </c>
      <c r="D83" s="805"/>
      <c r="E83" s="806"/>
      <c r="F83" s="807"/>
      <c r="G83" s="808"/>
      <c r="H83" s="1608"/>
      <c r="I83" s="1611"/>
    </row>
    <row r="84" spans="1:9" s="1524" customFormat="1" ht="15.75">
      <c r="A84" s="803">
        <v>44564</v>
      </c>
      <c r="B84" s="804">
        <v>8</v>
      </c>
      <c r="C84" s="803">
        <f t="shared" si="1"/>
        <v>44564</v>
      </c>
      <c r="D84" s="805" t="s">
        <v>1769</v>
      </c>
      <c r="E84" s="806">
        <v>152</v>
      </c>
      <c r="F84" s="807" t="str">
        <f>+E86</f>
        <v>331NM</v>
      </c>
      <c r="G84" s="808">
        <v>15000000</v>
      </c>
      <c r="H84" s="1608"/>
      <c r="I84" s="1611"/>
    </row>
    <row r="85" spans="1:9" s="1524" customFormat="1" ht="15.75">
      <c r="A85" s="803">
        <v>44564</v>
      </c>
      <c r="B85" s="804">
        <v>8</v>
      </c>
      <c r="C85" s="803">
        <f t="shared" si="1"/>
        <v>44564</v>
      </c>
      <c r="D85" s="809" t="s">
        <v>35</v>
      </c>
      <c r="E85" s="806">
        <v>133</v>
      </c>
      <c r="F85" s="807" t="str">
        <f>+E86</f>
        <v>331NM</v>
      </c>
      <c r="G85" s="808">
        <v>1500000</v>
      </c>
      <c r="H85" s="1608"/>
      <c r="I85" s="1611"/>
    </row>
    <row r="86" spans="1:9" s="1524" customFormat="1" ht="15.75">
      <c r="A86" s="803">
        <v>44564</v>
      </c>
      <c r="B86" s="804">
        <v>8</v>
      </c>
      <c r="C86" s="803">
        <f t="shared" si="1"/>
        <v>44564</v>
      </c>
      <c r="D86" s="809" t="s">
        <v>1739</v>
      </c>
      <c r="E86" s="810" t="s">
        <v>1740</v>
      </c>
      <c r="F86" s="807" t="str">
        <f>+E84&amp;","&amp;E85</f>
        <v>152,133</v>
      </c>
      <c r="G86" s="808"/>
      <c r="H86" s="1608">
        <f>+G84+G85</f>
        <v>16500000</v>
      </c>
      <c r="I86" s="1611"/>
    </row>
    <row r="87" spans="1:9" s="1524" customFormat="1" ht="15.75">
      <c r="A87" s="803"/>
      <c r="B87" s="804"/>
      <c r="C87" s="803" t="str">
        <f t="shared" si="1"/>
        <v/>
      </c>
      <c r="D87" s="805"/>
      <c r="E87" s="806"/>
      <c r="F87" s="807"/>
      <c r="G87" s="808"/>
      <c r="H87" s="1608"/>
      <c r="I87" s="1611"/>
    </row>
    <row r="88" spans="1:9" s="1524" customFormat="1" ht="15.75">
      <c r="A88" s="803">
        <v>44564</v>
      </c>
      <c r="B88" s="804">
        <v>10</v>
      </c>
      <c r="C88" s="803">
        <f t="shared" si="1"/>
        <v>44564</v>
      </c>
      <c r="D88" s="805" t="s">
        <v>1770</v>
      </c>
      <c r="E88" s="806">
        <v>152</v>
      </c>
      <c r="F88" s="807" t="str">
        <f>+E90</f>
        <v>331NM</v>
      </c>
      <c r="G88" s="808">
        <v>600000</v>
      </c>
      <c r="H88" s="1608"/>
      <c r="I88" s="1611"/>
    </row>
    <row r="89" spans="1:9" s="1524" customFormat="1" ht="15.75">
      <c r="A89" s="803">
        <v>44564</v>
      </c>
      <c r="B89" s="804">
        <v>10</v>
      </c>
      <c r="C89" s="803">
        <f t="shared" si="1"/>
        <v>44564</v>
      </c>
      <c r="D89" s="809" t="s">
        <v>35</v>
      </c>
      <c r="E89" s="806">
        <v>133</v>
      </c>
      <c r="F89" s="807" t="str">
        <f>+E90</f>
        <v>331NM</v>
      </c>
      <c r="G89" s="808">
        <v>60000</v>
      </c>
      <c r="H89" s="1608"/>
      <c r="I89" s="1611"/>
    </row>
    <row r="90" spans="1:9" s="1524" customFormat="1" ht="15.75">
      <c r="A90" s="803">
        <v>44564</v>
      </c>
      <c r="B90" s="804">
        <v>10</v>
      </c>
      <c r="C90" s="803">
        <f t="shared" si="1"/>
        <v>44564</v>
      </c>
      <c r="D90" s="809" t="s">
        <v>1739</v>
      </c>
      <c r="E90" s="810" t="s">
        <v>1740</v>
      </c>
      <c r="F90" s="807" t="str">
        <f>+E88&amp;","&amp;E89</f>
        <v>152,133</v>
      </c>
      <c r="G90" s="808"/>
      <c r="H90" s="1608">
        <f>+G88+G89</f>
        <v>660000</v>
      </c>
      <c r="I90" s="1611"/>
    </row>
    <row r="91" spans="1:9" s="1524" customFormat="1" ht="15.75">
      <c r="A91" s="803"/>
      <c r="B91" s="804"/>
      <c r="C91" s="803" t="str">
        <f t="shared" si="1"/>
        <v/>
      </c>
      <c r="D91" s="805"/>
      <c r="E91" s="806"/>
      <c r="F91" s="807"/>
      <c r="G91" s="808"/>
      <c r="H91" s="1608"/>
      <c r="I91" s="1611"/>
    </row>
    <row r="92" spans="1:9" s="1524" customFormat="1" ht="15.75">
      <c r="A92" s="803">
        <v>44564</v>
      </c>
      <c r="B92" s="804">
        <v>11</v>
      </c>
      <c r="C92" s="803">
        <f t="shared" si="1"/>
        <v>44564</v>
      </c>
      <c r="D92" s="805" t="s">
        <v>1769</v>
      </c>
      <c r="E92" s="806">
        <v>152</v>
      </c>
      <c r="F92" s="807" t="str">
        <f>+E94</f>
        <v>331NM</v>
      </c>
      <c r="G92" s="808">
        <v>15000000</v>
      </c>
      <c r="H92" s="1608"/>
      <c r="I92" s="1611"/>
    </row>
    <row r="93" spans="1:9" s="1524" customFormat="1" ht="15.75">
      <c r="A93" s="803">
        <v>44564</v>
      </c>
      <c r="B93" s="804">
        <v>11</v>
      </c>
      <c r="C93" s="803">
        <f t="shared" si="1"/>
        <v>44564</v>
      </c>
      <c r="D93" s="809" t="s">
        <v>35</v>
      </c>
      <c r="E93" s="806">
        <v>133</v>
      </c>
      <c r="F93" s="807" t="str">
        <f>+E94</f>
        <v>331NM</v>
      </c>
      <c r="G93" s="808">
        <v>1500000</v>
      </c>
      <c r="H93" s="1608"/>
      <c r="I93" s="1611"/>
    </row>
    <row r="94" spans="1:9" s="1524" customFormat="1" ht="15.75">
      <c r="A94" s="803">
        <v>44564</v>
      </c>
      <c r="B94" s="804">
        <v>11</v>
      </c>
      <c r="C94" s="803">
        <f t="shared" si="1"/>
        <v>44564</v>
      </c>
      <c r="D94" s="809" t="s">
        <v>1739</v>
      </c>
      <c r="E94" s="810" t="s">
        <v>1740</v>
      </c>
      <c r="F94" s="807" t="str">
        <f>+E92&amp;","&amp;E93</f>
        <v>152,133</v>
      </c>
      <c r="G94" s="808"/>
      <c r="H94" s="1608">
        <f>+G92+G93</f>
        <v>16500000</v>
      </c>
      <c r="I94" s="1611"/>
    </row>
    <row r="95" spans="1:9" s="1524" customFormat="1" ht="15.75">
      <c r="A95" s="803"/>
      <c r="B95" s="804"/>
      <c r="C95" s="803"/>
      <c r="D95" s="809"/>
      <c r="E95" s="810"/>
      <c r="F95" s="807"/>
      <c r="G95" s="808"/>
      <c r="H95" s="1608"/>
      <c r="I95" s="1611"/>
    </row>
    <row r="96" spans="1:9" ht="18.75" customHeight="1">
      <c r="A96" s="1740">
        <v>44564</v>
      </c>
      <c r="B96" s="1741" t="s">
        <v>1934</v>
      </c>
      <c r="C96" s="1740">
        <f>IF(A96="","",A96)</f>
        <v>44564</v>
      </c>
      <c r="D96" s="1742" t="s">
        <v>1771</v>
      </c>
      <c r="E96" s="1743">
        <v>112</v>
      </c>
      <c r="F96" s="1744" t="str">
        <f>+E97</f>
        <v>131SG</v>
      </c>
      <c r="G96" s="1745">
        <v>77150000</v>
      </c>
      <c r="H96" s="1746"/>
      <c r="I96" s="1747"/>
    </row>
    <row r="97" spans="1:9" s="1524" customFormat="1" ht="18.75" customHeight="1">
      <c r="A97" s="803">
        <v>44564</v>
      </c>
      <c r="B97" s="804" t="s">
        <v>1934</v>
      </c>
      <c r="C97" s="803">
        <f>IF(A97="","",A97)</f>
        <v>44564</v>
      </c>
      <c r="D97" s="811" t="s">
        <v>1771</v>
      </c>
      <c r="E97" s="810" t="s">
        <v>1772</v>
      </c>
      <c r="F97" s="807">
        <f>+E96</f>
        <v>112</v>
      </c>
      <c r="G97" s="808"/>
      <c r="H97" s="1608">
        <f>+G96</f>
        <v>77150000</v>
      </c>
      <c r="I97" s="1611"/>
    </row>
    <row r="98" spans="1:9" s="1524" customFormat="1" ht="15.75">
      <c r="A98" s="803"/>
      <c r="B98" s="804"/>
      <c r="C98" s="803"/>
      <c r="D98" s="809"/>
      <c r="E98" s="810"/>
      <c r="F98" s="807"/>
      <c r="G98" s="808"/>
      <c r="H98" s="1608"/>
      <c r="I98" s="1611"/>
    </row>
    <row r="99" spans="1:9" s="1524" customFormat="1" ht="15.75">
      <c r="A99" s="803">
        <v>44565</v>
      </c>
      <c r="B99" s="804">
        <v>3</v>
      </c>
      <c r="C99" s="803">
        <f>IF(A99="","",A99)</f>
        <v>44565</v>
      </c>
      <c r="D99" s="805" t="s">
        <v>1773</v>
      </c>
      <c r="E99" s="806">
        <v>156</v>
      </c>
      <c r="F99" s="807" t="str">
        <f>+E101</f>
        <v>331VP</v>
      </c>
      <c r="G99" s="808">
        <v>81200000</v>
      </c>
      <c r="H99" s="1608"/>
      <c r="I99" s="1611"/>
    </row>
    <row r="100" spans="1:9" s="1524" customFormat="1" ht="15.75">
      <c r="A100" s="803">
        <v>44565</v>
      </c>
      <c r="B100" s="804">
        <v>3</v>
      </c>
      <c r="C100" s="803">
        <f>IF(A100="","",A100)</f>
        <v>44565</v>
      </c>
      <c r="D100" s="809" t="s">
        <v>35</v>
      </c>
      <c r="E100" s="806">
        <v>133</v>
      </c>
      <c r="F100" s="807" t="str">
        <f>+E101</f>
        <v>331VP</v>
      </c>
      <c r="G100" s="808">
        <v>8120000</v>
      </c>
      <c r="H100" s="1608"/>
      <c r="I100" s="1611"/>
    </row>
    <row r="101" spans="1:9" s="1524" customFormat="1" ht="15.75">
      <c r="A101" s="803">
        <v>44565</v>
      </c>
      <c r="B101" s="804">
        <v>3</v>
      </c>
      <c r="C101" s="803">
        <f>IF(A101="","",A101)</f>
        <v>44565</v>
      </c>
      <c r="D101" s="809" t="s">
        <v>1765</v>
      </c>
      <c r="E101" s="810" t="s">
        <v>1766</v>
      </c>
      <c r="F101" s="807" t="str">
        <f>+E99&amp;","&amp;E100</f>
        <v>156,133</v>
      </c>
      <c r="G101" s="808"/>
      <c r="H101" s="1608">
        <f>+G99+G100</f>
        <v>89320000</v>
      </c>
      <c r="I101" s="1611"/>
    </row>
    <row r="102" spans="1:9" s="1524" customFormat="1" ht="15.75">
      <c r="A102" s="803"/>
      <c r="B102" s="804"/>
      <c r="C102" s="803" t="str">
        <f t="shared" si="1"/>
        <v/>
      </c>
      <c r="D102" s="805"/>
      <c r="E102" s="806"/>
      <c r="F102" s="807"/>
      <c r="G102" s="808"/>
      <c r="H102" s="1608"/>
      <c r="I102" s="1611"/>
    </row>
    <row r="103" spans="1:9" s="1524" customFormat="1" ht="15.75">
      <c r="A103" s="803">
        <v>44565</v>
      </c>
      <c r="B103" s="804">
        <v>5</v>
      </c>
      <c r="C103" s="803">
        <f t="shared" si="1"/>
        <v>44565</v>
      </c>
      <c r="D103" s="805" t="s">
        <v>1774</v>
      </c>
      <c r="E103" s="806">
        <v>152</v>
      </c>
      <c r="F103" s="807" t="str">
        <f>+E105</f>
        <v>331HQ</v>
      </c>
      <c r="G103" s="808">
        <v>320000</v>
      </c>
      <c r="H103" s="1608"/>
      <c r="I103" s="1611"/>
    </row>
    <row r="104" spans="1:9" s="1524" customFormat="1" ht="15.75">
      <c r="A104" s="803">
        <v>44565</v>
      </c>
      <c r="B104" s="804">
        <v>5</v>
      </c>
      <c r="C104" s="803">
        <f t="shared" si="1"/>
        <v>44565</v>
      </c>
      <c r="D104" s="809" t="s">
        <v>35</v>
      </c>
      <c r="E104" s="806">
        <v>133</v>
      </c>
      <c r="F104" s="807" t="str">
        <f>+E105</f>
        <v>331HQ</v>
      </c>
      <c r="G104" s="808">
        <v>32000</v>
      </c>
      <c r="H104" s="1608"/>
      <c r="I104" s="1611"/>
    </row>
    <row r="105" spans="1:9" s="1524" customFormat="1" ht="15.75">
      <c r="A105" s="803">
        <v>44565</v>
      </c>
      <c r="B105" s="804">
        <v>5</v>
      </c>
      <c r="C105" s="803">
        <f t="shared" si="1"/>
        <v>44565</v>
      </c>
      <c r="D105" s="809" t="s">
        <v>1759</v>
      </c>
      <c r="E105" s="810" t="s">
        <v>1760</v>
      </c>
      <c r="F105" s="807" t="str">
        <f>+E103&amp;","&amp;E104</f>
        <v>152,133</v>
      </c>
      <c r="G105" s="808"/>
      <c r="H105" s="1608">
        <f>+G103+G104</f>
        <v>352000</v>
      </c>
      <c r="I105" s="1611"/>
    </row>
    <row r="106" spans="1:9" s="1524" customFormat="1" ht="15.75">
      <c r="A106" s="803"/>
      <c r="B106" s="804"/>
      <c r="C106" s="803" t="str">
        <f t="shared" si="1"/>
        <v/>
      </c>
      <c r="D106" s="805"/>
      <c r="E106" s="806"/>
      <c r="F106" s="807"/>
      <c r="G106" s="808"/>
      <c r="H106" s="1608"/>
      <c r="I106" s="1611"/>
    </row>
    <row r="107" spans="1:9" s="1524" customFormat="1" ht="15.75">
      <c r="A107" s="803">
        <v>44565</v>
      </c>
      <c r="B107" s="804">
        <v>6</v>
      </c>
      <c r="C107" s="803">
        <f t="shared" si="1"/>
        <v>44565</v>
      </c>
      <c r="D107" s="805" t="s">
        <v>1767</v>
      </c>
      <c r="E107" s="806">
        <v>152</v>
      </c>
      <c r="F107" s="807" t="str">
        <f>+E109</f>
        <v>331HQ</v>
      </c>
      <c r="G107" s="808">
        <v>14450000</v>
      </c>
      <c r="H107" s="1608"/>
      <c r="I107" s="1611"/>
    </row>
    <row r="108" spans="1:9" s="1524" customFormat="1" ht="15.75">
      <c r="A108" s="803">
        <v>44565</v>
      </c>
      <c r="B108" s="804">
        <v>6</v>
      </c>
      <c r="C108" s="803">
        <f t="shared" si="1"/>
        <v>44565</v>
      </c>
      <c r="D108" s="809" t="s">
        <v>35</v>
      </c>
      <c r="E108" s="806">
        <v>133</v>
      </c>
      <c r="F108" s="807" t="str">
        <f>+E109</f>
        <v>331HQ</v>
      </c>
      <c r="G108" s="808">
        <v>1445000</v>
      </c>
      <c r="H108" s="1608"/>
      <c r="I108" s="1611"/>
    </row>
    <row r="109" spans="1:9" s="1524" customFormat="1" ht="15.75">
      <c r="A109" s="803">
        <v>44565</v>
      </c>
      <c r="B109" s="804">
        <v>6</v>
      </c>
      <c r="C109" s="803">
        <f t="shared" si="1"/>
        <v>44565</v>
      </c>
      <c r="D109" s="809" t="s">
        <v>1759</v>
      </c>
      <c r="E109" s="810" t="s">
        <v>1760</v>
      </c>
      <c r="F109" s="807" t="str">
        <f>+E107&amp;","&amp;E108</f>
        <v>152,133</v>
      </c>
      <c r="G109" s="808"/>
      <c r="H109" s="1608">
        <f>+G107+G108</f>
        <v>15895000</v>
      </c>
      <c r="I109" s="1611"/>
    </row>
    <row r="110" spans="1:9" s="1524" customFormat="1" ht="15.75">
      <c r="A110" s="803"/>
      <c r="B110" s="804"/>
      <c r="C110" s="803"/>
      <c r="D110" s="805"/>
      <c r="E110" s="806"/>
      <c r="F110" s="807"/>
      <c r="G110" s="808"/>
      <c r="H110" s="1608"/>
      <c r="I110" s="1611"/>
    </row>
    <row r="111" spans="1:9" s="1524" customFormat="1" ht="15.75">
      <c r="A111" s="803">
        <v>44565</v>
      </c>
      <c r="B111" s="804">
        <v>8</v>
      </c>
      <c r="C111" s="803">
        <f t="shared" ref="C111:C161" si="2">IF(A111="","",A111)</f>
        <v>44565</v>
      </c>
      <c r="D111" s="805" t="s">
        <v>1775</v>
      </c>
      <c r="E111" s="806">
        <v>152</v>
      </c>
      <c r="F111" s="807" t="str">
        <f>+E113</f>
        <v>331HQ</v>
      </c>
      <c r="G111" s="808">
        <v>4800000</v>
      </c>
      <c r="H111" s="1608"/>
      <c r="I111" s="1611"/>
    </row>
    <row r="112" spans="1:9" s="1524" customFormat="1" ht="15.75">
      <c r="A112" s="803">
        <v>44565</v>
      </c>
      <c r="B112" s="804">
        <v>8</v>
      </c>
      <c r="C112" s="803">
        <f t="shared" si="2"/>
        <v>44565</v>
      </c>
      <c r="D112" s="809" t="s">
        <v>35</v>
      </c>
      <c r="E112" s="806">
        <v>133</v>
      </c>
      <c r="F112" s="807" t="str">
        <f>+E113</f>
        <v>331HQ</v>
      </c>
      <c r="G112" s="808">
        <v>480000</v>
      </c>
      <c r="H112" s="1608"/>
      <c r="I112" s="1611"/>
    </row>
    <row r="113" spans="1:9" s="1524" customFormat="1" ht="21" customHeight="1">
      <c r="A113" s="803">
        <v>44565</v>
      </c>
      <c r="B113" s="804">
        <v>8</v>
      </c>
      <c r="C113" s="803">
        <f t="shared" si="2"/>
        <v>44565</v>
      </c>
      <c r="D113" s="809" t="s">
        <v>1759</v>
      </c>
      <c r="E113" s="810" t="s">
        <v>1760</v>
      </c>
      <c r="F113" s="807" t="str">
        <f>+E111&amp;","&amp;E112</f>
        <v>152,133</v>
      </c>
      <c r="G113" s="808"/>
      <c r="H113" s="1608">
        <f>+G111+G112</f>
        <v>5280000</v>
      </c>
      <c r="I113" s="1611"/>
    </row>
    <row r="114" spans="1:9" s="1524" customFormat="1" ht="21" customHeight="1">
      <c r="A114" s="803"/>
      <c r="B114" s="804"/>
      <c r="C114" s="803" t="str">
        <f t="shared" si="2"/>
        <v/>
      </c>
      <c r="D114" s="805"/>
      <c r="E114" s="806"/>
      <c r="F114" s="807"/>
      <c r="G114" s="808"/>
      <c r="H114" s="1608"/>
      <c r="I114" s="1611"/>
    </row>
    <row r="115" spans="1:9" s="1524" customFormat="1" ht="21" customHeight="1">
      <c r="A115" s="803">
        <v>44566</v>
      </c>
      <c r="B115" s="804">
        <v>10</v>
      </c>
      <c r="C115" s="803">
        <f t="shared" si="2"/>
        <v>44566</v>
      </c>
      <c r="D115" s="805" t="s">
        <v>1776</v>
      </c>
      <c r="E115" s="806">
        <v>152</v>
      </c>
      <c r="F115" s="807" t="str">
        <f>+E117</f>
        <v>331HQ</v>
      </c>
      <c r="G115" s="808">
        <v>360000</v>
      </c>
      <c r="H115" s="1608"/>
      <c r="I115" s="1611"/>
    </row>
    <row r="116" spans="1:9" s="1524" customFormat="1" ht="21" customHeight="1">
      <c r="A116" s="803">
        <v>44566</v>
      </c>
      <c r="B116" s="804">
        <v>10</v>
      </c>
      <c r="C116" s="803">
        <f t="shared" si="2"/>
        <v>44566</v>
      </c>
      <c r="D116" s="809" t="s">
        <v>35</v>
      </c>
      <c r="E116" s="806">
        <v>133</v>
      </c>
      <c r="F116" s="807" t="str">
        <f>+E117</f>
        <v>331HQ</v>
      </c>
      <c r="G116" s="808">
        <v>36000</v>
      </c>
      <c r="H116" s="1608"/>
      <c r="I116" s="1611"/>
    </row>
    <row r="117" spans="1:9" s="1524" customFormat="1" ht="21" customHeight="1">
      <c r="A117" s="803">
        <v>44566</v>
      </c>
      <c r="B117" s="804">
        <v>10</v>
      </c>
      <c r="C117" s="803">
        <f t="shared" si="2"/>
        <v>44566</v>
      </c>
      <c r="D117" s="809" t="s">
        <v>1759</v>
      </c>
      <c r="E117" s="810" t="s">
        <v>1760</v>
      </c>
      <c r="F117" s="807" t="str">
        <f>+E115&amp;","&amp;E116</f>
        <v>152,133</v>
      </c>
      <c r="G117" s="808"/>
      <c r="H117" s="1608">
        <f>+G115+G116</f>
        <v>396000</v>
      </c>
      <c r="I117" s="1611"/>
    </row>
    <row r="118" spans="1:9" s="1524" customFormat="1" ht="21" customHeight="1">
      <c r="A118" s="803"/>
      <c r="B118" s="804"/>
      <c r="C118" s="803" t="str">
        <f t="shared" si="2"/>
        <v/>
      </c>
      <c r="D118" s="805"/>
      <c r="E118" s="806"/>
      <c r="F118" s="807"/>
      <c r="G118" s="808"/>
      <c r="H118" s="1608"/>
      <c r="I118" s="1611"/>
    </row>
    <row r="119" spans="1:9" s="1524" customFormat="1" ht="21" customHeight="1">
      <c r="A119" s="803">
        <v>44566</v>
      </c>
      <c r="B119" s="804">
        <v>12</v>
      </c>
      <c r="C119" s="803">
        <f t="shared" si="2"/>
        <v>44566</v>
      </c>
      <c r="D119" s="805" t="s">
        <v>1777</v>
      </c>
      <c r="E119" s="806">
        <v>152</v>
      </c>
      <c r="F119" s="807" t="str">
        <f>+E121</f>
        <v>331HQ</v>
      </c>
      <c r="G119" s="808">
        <v>5400000</v>
      </c>
      <c r="H119" s="1608"/>
      <c r="I119" s="1611"/>
    </row>
    <row r="120" spans="1:9" s="1524" customFormat="1" ht="21" customHeight="1">
      <c r="A120" s="803">
        <v>44566</v>
      </c>
      <c r="B120" s="804">
        <v>12</v>
      </c>
      <c r="C120" s="803">
        <f t="shared" si="2"/>
        <v>44566</v>
      </c>
      <c r="D120" s="809" t="s">
        <v>35</v>
      </c>
      <c r="E120" s="806">
        <v>133</v>
      </c>
      <c r="F120" s="807" t="str">
        <f>+E121</f>
        <v>331HQ</v>
      </c>
      <c r="G120" s="808">
        <v>540000</v>
      </c>
      <c r="H120" s="1608"/>
      <c r="I120" s="1611"/>
    </row>
    <row r="121" spans="1:9" s="1524" customFormat="1" ht="21" customHeight="1">
      <c r="A121" s="803">
        <v>44566</v>
      </c>
      <c r="B121" s="804">
        <v>12</v>
      </c>
      <c r="C121" s="803">
        <f t="shared" si="2"/>
        <v>44566</v>
      </c>
      <c r="D121" s="809" t="s">
        <v>1759</v>
      </c>
      <c r="E121" s="810" t="s">
        <v>1760</v>
      </c>
      <c r="F121" s="807" t="str">
        <f>+E119&amp;","&amp;E120</f>
        <v>152,133</v>
      </c>
      <c r="G121" s="808"/>
      <c r="H121" s="1608">
        <f>+G119+G120</f>
        <v>5940000</v>
      </c>
      <c r="I121" s="1611"/>
    </row>
    <row r="122" spans="1:9" s="1524" customFormat="1" ht="21" customHeight="1">
      <c r="A122" s="803"/>
      <c r="B122" s="804"/>
      <c r="C122" s="803" t="str">
        <f t="shared" si="2"/>
        <v/>
      </c>
      <c r="D122" s="805"/>
      <c r="E122" s="806"/>
      <c r="F122" s="807"/>
      <c r="G122" s="808"/>
      <c r="H122" s="1608"/>
      <c r="I122" s="1611"/>
    </row>
    <row r="123" spans="1:9" s="1524" customFormat="1" ht="21" customHeight="1">
      <c r="A123" s="803">
        <v>44566</v>
      </c>
      <c r="B123" s="804">
        <v>15</v>
      </c>
      <c r="C123" s="803">
        <f t="shared" si="2"/>
        <v>44566</v>
      </c>
      <c r="D123" s="805" t="s">
        <v>1778</v>
      </c>
      <c r="E123" s="806">
        <v>152</v>
      </c>
      <c r="F123" s="807" t="str">
        <f>+E125</f>
        <v>331HQ</v>
      </c>
      <c r="G123" s="808">
        <v>2600000</v>
      </c>
      <c r="H123" s="1608"/>
      <c r="I123" s="1611"/>
    </row>
    <row r="124" spans="1:9" s="1524" customFormat="1" ht="21" customHeight="1">
      <c r="A124" s="803">
        <v>44566</v>
      </c>
      <c r="B124" s="804">
        <v>15</v>
      </c>
      <c r="C124" s="803">
        <f t="shared" si="2"/>
        <v>44566</v>
      </c>
      <c r="D124" s="809" t="s">
        <v>35</v>
      </c>
      <c r="E124" s="806">
        <v>133</v>
      </c>
      <c r="F124" s="807" t="str">
        <f>+E125</f>
        <v>331HQ</v>
      </c>
      <c r="G124" s="808">
        <v>260000</v>
      </c>
      <c r="H124" s="1608"/>
      <c r="I124" s="1611"/>
    </row>
    <row r="125" spans="1:9" s="1524" customFormat="1" ht="21" customHeight="1">
      <c r="A125" s="803">
        <v>44566</v>
      </c>
      <c r="B125" s="804">
        <v>15</v>
      </c>
      <c r="C125" s="803">
        <f t="shared" si="2"/>
        <v>44566</v>
      </c>
      <c r="D125" s="809" t="s">
        <v>1759</v>
      </c>
      <c r="E125" s="810" t="s">
        <v>1760</v>
      </c>
      <c r="F125" s="807" t="str">
        <f>+E123&amp;","&amp;E124</f>
        <v>152,133</v>
      </c>
      <c r="G125" s="808"/>
      <c r="H125" s="1608">
        <f>+G123+G124</f>
        <v>2860000</v>
      </c>
      <c r="I125" s="1611"/>
    </row>
    <row r="126" spans="1:9" s="1524" customFormat="1" ht="21" customHeight="1">
      <c r="A126" s="803"/>
      <c r="B126" s="804"/>
      <c r="C126" s="803" t="str">
        <f t="shared" si="2"/>
        <v/>
      </c>
      <c r="D126" s="805"/>
      <c r="E126" s="806"/>
      <c r="F126" s="807"/>
      <c r="G126" s="808"/>
      <c r="H126" s="1608"/>
      <c r="I126" s="1611"/>
    </row>
    <row r="127" spans="1:9" s="1524" customFormat="1" ht="21" customHeight="1">
      <c r="A127" s="803">
        <v>44566</v>
      </c>
      <c r="B127" s="804">
        <v>5</v>
      </c>
      <c r="C127" s="803">
        <f t="shared" si="2"/>
        <v>44566</v>
      </c>
      <c r="D127" s="805" t="s">
        <v>1775</v>
      </c>
      <c r="E127" s="806">
        <v>152</v>
      </c>
      <c r="F127" s="807" t="str">
        <f>+E129</f>
        <v>331TD</v>
      </c>
      <c r="G127" s="808">
        <v>1500000</v>
      </c>
      <c r="H127" s="1608"/>
      <c r="I127" s="1611"/>
    </row>
    <row r="128" spans="1:9" s="1524" customFormat="1" ht="21" customHeight="1">
      <c r="A128" s="803">
        <v>44566</v>
      </c>
      <c r="B128" s="804">
        <v>5</v>
      </c>
      <c r="C128" s="803">
        <f t="shared" si="2"/>
        <v>44566</v>
      </c>
      <c r="D128" s="809" t="s">
        <v>35</v>
      </c>
      <c r="E128" s="806">
        <v>133</v>
      </c>
      <c r="F128" s="807" t="str">
        <f>+E129</f>
        <v>331TD</v>
      </c>
      <c r="G128" s="808">
        <v>150000</v>
      </c>
      <c r="H128" s="1608"/>
      <c r="I128" s="1611"/>
    </row>
    <row r="129" spans="1:9" s="1524" customFormat="1" ht="21" customHeight="1">
      <c r="A129" s="803">
        <v>44566</v>
      </c>
      <c r="B129" s="804">
        <v>5</v>
      </c>
      <c r="C129" s="803">
        <f t="shared" si="2"/>
        <v>44566</v>
      </c>
      <c r="D129" s="809" t="s">
        <v>1736</v>
      </c>
      <c r="E129" s="810" t="s">
        <v>1737</v>
      </c>
      <c r="F129" s="807" t="str">
        <f>+E127&amp;","&amp;E128</f>
        <v>152,133</v>
      </c>
      <c r="G129" s="808"/>
      <c r="H129" s="1608">
        <f>+G127+G128</f>
        <v>1650000</v>
      </c>
      <c r="I129" s="1611"/>
    </row>
    <row r="130" spans="1:9" s="1524" customFormat="1" ht="21" customHeight="1">
      <c r="A130" s="803"/>
      <c r="B130" s="804"/>
      <c r="C130" s="803" t="str">
        <f t="shared" si="2"/>
        <v/>
      </c>
      <c r="D130" s="805"/>
      <c r="E130" s="806"/>
      <c r="F130" s="807"/>
      <c r="G130" s="808"/>
      <c r="H130" s="1608"/>
      <c r="I130" s="1611"/>
    </row>
    <row r="131" spans="1:9" s="1524" customFormat="1" ht="21" customHeight="1">
      <c r="A131" s="803">
        <v>44566</v>
      </c>
      <c r="B131" s="804">
        <v>1</v>
      </c>
      <c r="C131" s="803">
        <f t="shared" si="2"/>
        <v>44566</v>
      </c>
      <c r="D131" s="809" t="s">
        <v>1771</v>
      </c>
      <c r="E131" s="810" t="s">
        <v>1772</v>
      </c>
      <c r="F131" s="807" t="str">
        <f>+E132&amp;","&amp;E133</f>
        <v>511,3331</v>
      </c>
      <c r="G131" s="808">
        <f>+H132+H133</f>
        <v>13805000</v>
      </c>
      <c r="H131" s="1608"/>
      <c r="I131" s="1611"/>
    </row>
    <row r="132" spans="1:9" s="1524" customFormat="1" ht="21" customHeight="1">
      <c r="A132" s="803">
        <v>44566</v>
      </c>
      <c r="B132" s="804">
        <v>1</v>
      </c>
      <c r="C132" s="803">
        <f t="shared" si="2"/>
        <v>44566</v>
      </c>
      <c r="D132" s="805" t="s">
        <v>1779</v>
      </c>
      <c r="E132" s="806">
        <v>511</v>
      </c>
      <c r="F132" s="807" t="str">
        <f>+E131</f>
        <v>131SG</v>
      </c>
      <c r="G132" s="808"/>
      <c r="H132" s="1608">
        <v>12550000</v>
      </c>
      <c r="I132" s="1611"/>
    </row>
    <row r="133" spans="1:9" s="1524" customFormat="1" ht="21" customHeight="1">
      <c r="A133" s="803">
        <v>44566</v>
      </c>
      <c r="B133" s="804">
        <v>1</v>
      </c>
      <c r="C133" s="803">
        <f t="shared" si="2"/>
        <v>44566</v>
      </c>
      <c r="D133" s="809" t="s">
        <v>49</v>
      </c>
      <c r="E133" s="806">
        <v>3331</v>
      </c>
      <c r="F133" s="807" t="str">
        <f>+E131</f>
        <v>131SG</v>
      </c>
      <c r="G133" s="808"/>
      <c r="H133" s="1608">
        <v>1255000</v>
      </c>
      <c r="I133" s="1611"/>
    </row>
    <row r="134" spans="1:9" s="1524" customFormat="1" ht="21" customHeight="1">
      <c r="A134" s="803"/>
      <c r="B134" s="804"/>
      <c r="C134" s="803" t="str">
        <f t="shared" si="2"/>
        <v/>
      </c>
      <c r="D134" s="805"/>
      <c r="E134" s="806"/>
      <c r="F134" s="807"/>
      <c r="G134" s="808"/>
      <c r="H134" s="1608"/>
      <c r="I134" s="1611"/>
    </row>
    <row r="135" spans="1:9" s="1524" customFormat="1" ht="21" customHeight="1">
      <c r="A135" s="803">
        <v>44566</v>
      </c>
      <c r="B135" s="804">
        <v>2</v>
      </c>
      <c r="C135" s="803">
        <f>IF(A135="","",A135)</f>
        <v>44566</v>
      </c>
      <c r="D135" s="809" t="s">
        <v>1780</v>
      </c>
      <c r="E135" s="810" t="s">
        <v>1781</v>
      </c>
      <c r="F135" s="807" t="str">
        <f>+E136&amp;","&amp;E137</f>
        <v>511,3331</v>
      </c>
      <c r="G135" s="808">
        <f>+H136+H137</f>
        <v>13915000</v>
      </c>
      <c r="H135" s="1608"/>
      <c r="I135" s="1611"/>
    </row>
    <row r="136" spans="1:9" s="1524" customFormat="1" ht="21" customHeight="1">
      <c r="A136" s="803">
        <v>44566</v>
      </c>
      <c r="B136" s="804">
        <v>2</v>
      </c>
      <c r="C136" s="803">
        <f>IF(A136="","",A136)</f>
        <v>44566</v>
      </c>
      <c r="D136" s="805" t="s">
        <v>1779</v>
      </c>
      <c r="E136" s="806">
        <v>511</v>
      </c>
      <c r="F136" s="807" t="str">
        <f>+E135</f>
        <v>131APM</v>
      </c>
      <c r="G136" s="808"/>
      <c r="H136" s="1608">
        <v>12650000</v>
      </c>
      <c r="I136" s="1611"/>
    </row>
    <row r="137" spans="1:9" s="1524" customFormat="1" ht="21" customHeight="1">
      <c r="A137" s="803">
        <v>44566</v>
      </c>
      <c r="B137" s="804">
        <v>2</v>
      </c>
      <c r="C137" s="803">
        <f>IF(A137="","",A137)</f>
        <v>44566</v>
      </c>
      <c r="D137" s="809" t="s">
        <v>49</v>
      </c>
      <c r="E137" s="806">
        <v>3331</v>
      </c>
      <c r="F137" s="807" t="str">
        <f>+E135</f>
        <v>131APM</v>
      </c>
      <c r="G137" s="808"/>
      <c r="H137" s="1608">
        <v>1265000</v>
      </c>
      <c r="I137" s="1611"/>
    </row>
    <row r="138" spans="1:9" s="1524" customFormat="1" ht="21" customHeight="1">
      <c r="A138" s="803"/>
      <c r="B138" s="804"/>
      <c r="C138" s="803"/>
      <c r="D138" s="805"/>
      <c r="E138" s="806"/>
      <c r="F138" s="807"/>
      <c r="G138" s="808"/>
      <c r="H138" s="1608"/>
      <c r="I138" s="1611"/>
    </row>
    <row r="139" spans="1:9" s="1524" customFormat="1" ht="21" customHeight="1">
      <c r="A139" s="803">
        <v>44566</v>
      </c>
      <c r="B139" s="804">
        <v>3</v>
      </c>
      <c r="C139" s="803">
        <f>IF(A139="","",A139)</f>
        <v>44566</v>
      </c>
      <c r="D139" s="809" t="s">
        <v>1782</v>
      </c>
      <c r="E139" s="810" t="s">
        <v>1783</v>
      </c>
      <c r="F139" s="807" t="str">
        <f>+E140&amp;","&amp;E141</f>
        <v>511,3331</v>
      </c>
      <c r="G139" s="808">
        <f>+H140+H141</f>
        <v>7370000</v>
      </c>
      <c r="H139" s="1608"/>
      <c r="I139" s="1611"/>
    </row>
    <row r="140" spans="1:9" s="1524" customFormat="1" ht="21" customHeight="1">
      <c r="A140" s="803">
        <v>44566</v>
      </c>
      <c r="B140" s="804">
        <v>3</v>
      </c>
      <c r="C140" s="803">
        <f>IF(A140="","",A140)</f>
        <v>44566</v>
      </c>
      <c r="D140" s="805" t="s">
        <v>1784</v>
      </c>
      <c r="E140" s="806">
        <v>511</v>
      </c>
      <c r="F140" s="807" t="str">
        <f>+E139</f>
        <v>131TL</v>
      </c>
      <c r="G140" s="808"/>
      <c r="H140" s="1608">
        <v>6700000</v>
      </c>
      <c r="I140" s="1611"/>
    </row>
    <row r="141" spans="1:9" s="1524" customFormat="1" ht="21" customHeight="1">
      <c r="A141" s="803">
        <v>44566</v>
      </c>
      <c r="B141" s="804">
        <v>3</v>
      </c>
      <c r="C141" s="803">
        <f>IF(A141="","",A141)</f>
        <v>44566</v>
      </c>
      <c r="D141" s="809" t="s">
        <v>49</v>
      </c>
      <c r="E141" s="806">
        <v>3331</v>
      </c>
      <c r="F141" s="807" t="str">
        <f>+E139</f>
        <v>131TL</v>
      </c>
      <c r="G141" s="808"/>
      <c r="H141" s="1608">
        <v>670000</v>
      </c>
      <c r="I141" s="1611"/>
    </row>
    <row r="142" spans="1:9" s="1524" customFormat="1" ht="21" customHeight="1">
      <c r="A142" s="803"/>
      <c r="B142" s="804"/>
      <c r="C142" s="803"/>
      <c r="D142" s="805"/>
      <c r="E142" s="806"/>
      <c r="F142" s="807"/>
      <c r="G142" s="808"/>
      <c r="H142" s="1608"/>
      <c r="I142" s="1611"/>
    </row>
    <row r="143" spans="1:9" s="1524" customFormat="1" ht="21" customHeight="1">
      <c r="A143" s="803">
        <v>44566</v>
      </c>
      <c r="B143" s="804">
        <v>4</v>
      </c>
      <c r="C143" s="803">
        <f>IF(A143="","",A143)</f>
        <v>44566</v>
      </c>
      <c r="D143" s="809" t="s">
        <v>1785</v>
      </c>
      <c r="E143" s="810" t="s">
        <v>1786</v>
      </c>
      <c r="F143" s="807" t="str">
        <f>+E144&amp;","&amp;E145</f>
        <v>511,3331</v>
      </c>
      <c r="G143" s="808">
        <f>+H144+H145</f>
        <v>792000</v>
      </c>
      <c r="H143" s="1608"/>
      <c r="I143" s="1611"/>
    </row>
    <row r="144" spans="1:9" s="1524" customFormat="1" ht="21" customHeight="1">
      <c r="A144" s="803">
        <v>44566</v>
      </c>
      <c r="B144" s="804">
        <v>4</v>
      </c>
      <c r="C144" s="803">
        <f>IF(A144="","",A144)</f>
        <v>44566</v>
      </c>
      <c r="D144" s="805" t="s">
        <v>1787</v>
      </c>
      <c r="E144" s="806">
        <v>511</v>
      </c>
      <c r="F144" s="807" t="str">
        <f>+E143</f>
        <v>131BVN</v>
      </c>
      <c r="G144" s="808"/>
      <c r="H144" s="1608">
        <v>720000</v>
      </c>
      <c r="I144" s="1611"/>
    </row>
    <row r="145" spans="1:9" s="1524" customFormat="1" ht="21" customHeight="1">
      <c r="A145" s="803">
        <v>44566</v>
      </c>
      <c r="B145" s="804">
        <v>4</v>
      </c>
      <c r="C145" s="803">
        <f>IF(A145="","",A145)</f>
        <v>44566</v>
      </c>
      <c r="D145" s="809" t="s">
        <v>49</v>
      </c>
      <c r="E145" s="806">
        <v>3331</v>
      </c>
      <c r="F145" s="807" t="str">
        <f>+E143</f>
        <v>131BVN</v>
      </c>
      <c r="G145" s="808"/>
      <c r="H145" s="1608">
        <v>72000</v>
      </c>
      <c r="I145" s="1611"/>
    </row>
    <row r="146" spans="1:9" s="1524" customFormat="1" ht="21" customHeight="1">
      <c r="A146" s="803"/>
      <c r="B146" s="804"/>
      <c r="C146" s="803"/>
      <c r="D146" s="805"/>
      <c r="E146" s="806"/>
      <c r="F146" s="807"/>
      <c r="G146" s="808"/>
      <c r="H146" s="1608"/>
      <c r="I146" s="1611"/>
    </row>
    <row r="147" spans="1:9" s="1524" customFormat="1" ht="21" customHeight="1">
      <c r="A147" s="803">
        <v>44566</v>
      </c>
      <c r="B147" s="804">
        <v>5</v>
      </c>
      <c r="C147" s="803">
        <f>IF(A147="","",A147)</f>
        <v>44566</v>
      </c>
      <c r="D147" s="809" t="s">
        <v>1788</v>
      </c>
      <c r="E147" s="810" t="s">
        <v>1789</v>
      </c>
      <c r="F147" s="807" t="str">
        <f>+E148&amp;","&amp;E149</f>
        <v>511,3331</v>
      </c>
      <c r="G147" s="808">
        <f>+H148+H149</f>
        <v>1562000</v>
      </c>
      <c r="H147" s="1608"/>
      <c r="I147" s="1611"/>
    </row>
    <row r="148" spans="1:9" s="1524" customFormat="1" ht="21" customHeight="1">
      <c r="A148" s="803">
        <v>44566</v>
      </c>
      <c r="B148" s="804">
        <v>5</v>
      </c>
      <c r="C148" s="803">
        <f>IF(A148="","",A148)</f>
        <v>44566</v>
      </c>
      <c r="D148" s="805" t="s">
        <v>1787</v>
      </c>
      <c r="E148" s="806">
        <v>511</v>
      </c>
      <c r="F148" s="807" t="str">
        <f>+E147</f>
        <v>131CV</v>
      </c>
      <c r="G148" s="808"/>
      <c r="H148" s="1608">
        <v>1420000</v>
      </c>
      <c r="I148" s="1611"/>
    </row>
    <row r="149" spans="1:9" s="1524" customFormat="1" ht="21" customHeight="1">
      <c r="A149" s="803">
        <v>44566</v>
      </c>
      <c r="B149" s="804">
        <v>5</v>
      </c>
      <c r="C149" s="803">
        <f>IF(A149="","",A149)</f>
        <v>44566</v>
      </c>
      <c r="D149" s="809" t="s">
        <v>49</v>
      </c>
      <c r="E149" s="806">
        <v>3331</v>
      </c>
      <c r="F149" s="807" t="str">
        <f>+E147</f>
        <v>131CV</v>
      </c>
      <c r="G149" s="808"/>
      <c r="H149" s="1608">
        <v>142000</v>
      </c>
      <c r="I149" s="1611"/>
    </row>
    <row r="150" spans="1:9" s="1524" customFormat="1" ht="21" customHeight="1">
      <c r="A150" s="803"/>
      <c r="B150" s="804"/>
      <c r="C150" s="803"/>
      <c r="D150" s="805"/>
      <c r="E150" s="806"/>
      <c r="F150" s="807"/>
      <c r="G150" s="808"/>
      <c r="H150" s="1608"/>
      <c r="I150" s="1611"/>
    </row>
    <row r="151" spans="1:9" s="1524" customFormat="1" ht="21" customHeight="1">
      <c r="A151" s="803">
        <v>44566</v>
      </c>
      <c r="B151" s="804">
        <v>6</v>
      </c>
      <c r="C151" s="803">
        <f>IF(A151="","",A151)</f>
        <v>44566</v>
      </c>
      <c r="D151" s="809" t="s">
        <v>1771</v>
      </c>
      <c r="E151" s="810" t="s">
        <v>1772</v>
      </c>
      <c r="F151" s="807" t="str">
        <f>+E152&amp;","&amp;E153</f>
        <v>511,3331</v>
      </c>
      <c r="G151" s="808">
        <f>+H152+H153</f>
        <v>16621000</v>
      </c>
      <c r="H151" s="1608"/>
      <c r="I151" s="1611"/>
    </row>
    <row r="152" spans="1:9" s="1524" customFormat="1" ht="21" customHeight="1">
      <c r="A152" s="803">
        <v>44566</v>
      </c>
      <c r="B152" s="804">
        <v>6</v>
      </c>
      <c r="C152" s="803">
        <f>IF(A152="","",A152)</f>
        <v>44566</v>
      </c>
      <c r="D152" s="805" t="s">
        <v>1790</v>
      </c>
      <c r="E152" s="806">
        <v>511</v>
      </c>
      <c r="F152" s="807" t="str">
        <f>+E151</f>
        <v>131SG</v>
      </c>
      <c r="G152" s="808"/>
      <c r="H152" s="1608">
        <v>15110000</v>
      </c>
      <c r="I152" s="1611"/>
    </row>
    <row r="153" spans="1:9" s="1524" customFormat="1" ht="21" customHeight="1">
      <c r="A153" s="803">
        <v>44566</v>
      </c>
      <c r="B153" s="804">
        <v>6</v>
      </c>
      <c r="C153" s="803">
        <f>IF(A153="","",A153)</f>
        <v>44566</v>
      </c>
      <c r="D153" s="809" t="s">
        <v>49</v>
      </c>
      <c r="E153" s="806">
        <v>3331</v>
      </c>
      <c r="F153" s="807" t="str">
        <f>+E151</f>
        <v>131SG</v>
      </c>
      <c r="G153" s="808"/>
      <c r="H153" s="1608">
        <v>1511000</v>
      </c>
      <c r="I153" s="1611"/>
    </row>
    <row r="154" spans="1:9" s="1524" customFormat="1" ht="21" customHeight="1">
      <c r="A154" s="803"/>
      <c r="B154" s="804"/>
      <c r="C154" s="803"/>
      <c r="D154" s="805"/>
      <c r="E154" s="806"/>
      <c r="F154" s="807"/>
      <c r="G154" s="808"/>
      <c r="H154" s="1608"/>
      <c r="I154" s="1611"/>
    </row>
    <row r="155" spans="1:9" s="1524" customFormat="1" ht="21" customHeight="1">
      <c r="A155" s="803">
        <v>44567</v>
      </c>
      <c r="B155" s="804">
        <v>10</v>
      </c>
      <c r="C155" s="803">
        <f t="shared" si="2"/>
        <v>44567</v>
      </c>
      <c r="D155" s="805" t="s">
        <v>1750</v>
      </c>
      <c r="E155" s="806">
        <v>152</v>
      </c>
      <c r="F155" s="807" t="str">
        <f>+E157</f>
        <v>331VN</v>
      </c>
      <c r="G155" s="808">
        <v>1044000</v>
      </c>
      <c r="H155" s="1608"/>
      <c r="I155" s="1611"/>
    </row>
    <row r="156" spans="1:9" s="1524" customFormat="1" ht="21" customHeight="1">
      <c r="A156" s="803">
        <v>44567</v>
      </c>
      <c r="B156" s="804">
        <v>10</v>
      </c>
      <c r="C156" s="803">
        <f t="shared" si="2"/>
        <v>44567</v>
      </c>
      <c r="D156" s="809" t="s">
        <v>35</v>
      </c>
      <c r="E156" s="806">
        <v>133</v>
      </c>
      <c r="F156" s="807" t="str">
        <f>+E157</f>
        <v>331VN</v>
      </c>
      <c r="G156" s="808">
        <v>104400</v>
      </c>
      <c r="H156" s="1608"/>
      <c r="I156" s="1611"/>
    </row>
    <row r="157" spans="1:9" s="1524" customFormat="1" ht="21" customHeight="1">
      <c r="A157" s="803">
        <v>44567</v>
      </c>
      <c r="B157" s="804">
        <v>10</v>
      </c>
      <c r="C157" s="803">
        <f t="shared" si="2"/>
        <v>44567</v>
      </c>
      <c r="D157" s="809" t="s">
        <v>1751</v>
      </c>
      <c r="E157" s="810" t="s">
        <v>1752</v>
      </c>
      <c r="F157" s="807" t="str">
        <f>+E155&amp;","&amp;E156</f>
        <v>152,133</v>
      </c>
      <c r="G157" s="808"/>
      <c r="H157" s="1608">
        <f>+G155+G156</f>
        <v>1148400</v>
      </c>
      <c r="I157" s="1611"/>
    </row>
    <row r="158" spans="1:9" s="1524" customFormat="1" ht="21" customHeight="1">
      <c r="A158" s="803"/>
      <c r="B158" s="804"/>
      <c r="C158" s="803" t="str">
        <f t="shared" si="2"/>
        <v/>
      </c>
      <c r="D158" s="809"/>
      <c r="E158" s="812"/>
      <c r="F158" s="807"/>
      <c r="G158" s="808"/>
      <c r="H158" s="1608"/>
      <c r="I158" s="1611"/>
    </row>
    <row r="159" spans="1:9" s="1524" customFormat="1" ht="21" customHeight="1">
      <c r="A159" s="803">
        <v>44567</v>
      </c>
      <c r="B159" s="804">
        <v>11</v>
      </c>
      <c r="C159" s="803">
        <f t="shared" si="2"/>
        <v>44567</v>
      </c>
      <c r="D159" s="805" t="s">
        <v>1775</v>
      </c>
      <c r="E159" s="806">
        <v>152</v>
      </c>
      <c r="F159" s="807" t="str">
        <f>+E161</f>
        <v>331G</v>
      </c>
      <c r="G159" s="808">
        <v>1800000</v>
      </c>
      <c r="H159" s="1608"/>
      <c r="I159" s="1611"/>
    </row>
    <row r="160" spans="1:9" s="1524" customFormat="1" ht="21" customHeight="1">
      <c r="A160" s="803">
        <v>44567</v>
      </c>
      <c r="B160" s="804">
        <v>11</v>
      </c>
      <c r="C160" s="803">
        <f t="shared" si="2"/>
        <v>44567</v>
      </c>
      <c r="D160" s="809" t="s">
        <v>35</v>
      </c>
      <c r="E160" s="806">
        <v>133</v>
      </c>
      <c r="F160" s="807" t="str">
        <f>+E161</f>
        <v>331G</v>
      </c>
      <c r="G160" s="808">
        <v>180000</v>
      </c>
      <c r="H160" s="1608"/>
      <c r="I160" s="1611"/>
    </row>
    <row r="161" spans="1:9" s="1524" customFormat="1" ht="21" customHeight="1">
      <c r="A161" s="803">
        <v>44567</v>
      </c>
      <c r="B161" s="804">
        <v>11</v>
      </c>
      <c r="C161" s="803">
        <f t="shared" si="2"/>
        <v>44567</v>
      </c>
      <c r="D161" s="809" t="s">
        <v>1748</v>
      </c>
      <c r="E161" s="810" t="s">
        <v>1749</v>
      </c>
      <c r="F161" s="807" t="str">
        <f>+E159&amp;","&amp;E160</f>
        <v>152,133</v>
      </c>
      <c r="G161" s="808"/>
      <c r="H161" s="1608">
        <f>+G159+G160</f>
        <v>1980000</v>
      </c>
      <c r="I161" s="1611"/>
    </row>
    <row r="162" spans="1:9" s="1524" customFormat="1" ht="21" customHeight="1">
      <c r="A162" s="803"/>
      <c r="B162" s="804"/>
      <c r="C162" s="827" t="str">
        <f>IF(A162="","",A162)</f>
        <v/>
      </c>
      <c r="D162" s="809"/>
      <c r="E162" s="812"/>
      <c r="F162" s="807"/>
      <c r="G162" s="808"/>
      <c r="H162" s="1608"/>
      <c r="I162" s="1611"/>
    </row>
    <row r="163" spans="1:9" s="1524" customFormat="1" ht="21" customHeight="1">
      <c r="A163" s="803">
        <v>44566</v>
      </c>
      <c r="B163" s="804">
        <v>7</v>
      </c>
      <c r="C163" s="803">
        <f>IF(A163="","",A163)</f>
        <v>44566</v>
      </c>
      <c r="D163" s="809" t="s">
        <v>1791</v>
      </c>
      <c r="E163" s="810" t="s">
        <v>1792</v>
      </c>
      <c r="F163" s="807" t="str">
        <f>+E164&amp;","&amp;E165</f>
        <v>511,3331</v>
      </c>
      <c r="G163" s="808">
        <f>+H164+H165</f>
        <v>12001000</v>
      </c>
      <c r="H163" s="1608"/>
      <c r="I163" s="1611"/>
    </row>
    <row r="164" spans="1:9" s="1524" customFormat="1" ht="21" customHeight="1">
      <c r="A164" s="803">
        <v>44566</v>
      </c>
      <c r="B164" s="804">
        <v>7</v>
      </c>
      <c r="C164" s="803">
        <f>IF(A164="","",A164)</f>
        <v>44566</v>
      </c>
      <c r="D164" s="805" t="s">
        <v>1793</v>
      </c>
      <c r="E164" s="806">
        <v>511</v>
      </c>
      <c r="F164" s="807" t="str">
        <f>+E163</f>
        <v>131MES</v>
      </c>
      <c r="G164" s="808"/>
      <c r="H164" s="1608">
        <v>10910000</v>
      </c>
      <c r="I164" s="1611"/>
    </row>
    <row r="165" spans="1:9" s="1524" customFormat="1" ht="21" customHeight="1">
      <c r="A165" s="803">
        <v>44566</v>
      </c>
      <c r="B165" s="804">
        <v>7</v>
      </c>
      <c r="C165" s="803">
        <f>IF(A165="","",A165)</f>
        <v>44566</v>
      </c>
      <c r="D165" s="809" t="s">
        <v>49</v>
      </c>
      <c r="E165" s="806">
        <v>3331</v>
      </c>
      <c r="F165" s="807" t="str">
        <f>+E163</f>
        <v>131MES</v>
      </c>
      <c r="G165" s="808"/>
      <c r="H165" s="1608">
        <v>1091000</v>
      </c>
      <c r="I165" s="1611"/>
    </row>
    <row r="166" spans="1:9" s="1524" customFormat="1" ht="21" customHeight="1">
      <c r="A166" s="803"/>
      <c r="B166" s="804"/>
      <c r="C166" s="803"/>
      <c r="D166" s="809"/>
      <c r="E166" s="806"/>
      <c r="F166" s="807"/>
      <c r="G166" s="808"/>
      <c r="H166" s="1608"/>
      <c r="I166" s="1611"/>
    </row>
    <row r="167" spans="1:9" ht="21" customHeight="1">
      <c r="A167" s="1740">
        <v>44566</v>
      </c>
      <c r="B167" s="1741" t="s">
        <v>1934</v>
      </c>
      <c r="C167" s="1740">
        <f>IF(A167="","",A167)</f>
        <v>44566</v>
      </c>
      <c r="D167" s="1742" t="s">
        <v>1788</v>
      </c>
      <c r="E167" s="1744">
        <v>112</v>
      </c>
      <c r="F167" s="1744" t="str">
        <f>+E168</f>
        <v>131CV</v>
      </c>
      <c r="G167" s="1745">
        <v>52570000</v>
      </c>
      <c r="H167" s="1746"/>
      <c r="I167" s="1747"/>
    </row>
    <row r="168" spans="1:9" s="1524" customFormat="1" ht="21" customHeight="1">
      <c r="A168" s="803">
        <v>44566</v>
      </c>
      <c r="B168" s="804" t="s">
        <v>1934</v>
      </c>
      <c r="C168" s="803">
        <f>IF(A168="","",A168)</f>
        <v>44566</v>
      </c>
      <c r="D168" s="811" t="s">
        <v>1788</v>
      </c>
      <c r="E168" s="810" t="s">
        <v>1789</v>
      </c>
      <c r="F168" s="807">
        <f>+E167</f>
        <v>112</v>
      </c>
      <c r="G168" s="808"/>
      <c r="H168" s="1608">
        <f>+G167</f>
        <v>52570000</v>
      </c>
      <c r="I168" s="1611"/>
    </row>
    <row r="169" spans="1:9" s="1524" customFormat="1" ht="21" customHeight="1">
      <c r="A169" s="803"/>
      <c r="B169" s="804"/>
      <c r="C169" s="803"/>
      <c r="D169" s="811"/>
      <c r="E169" s="806"/>
      <c r="F169" s="807"/>
      <c r="G169" s="808"/>
      <c r="H169" s="1608"/>
      <c r="I169" s="1611"/>
    </row>
    <row r="170" spans="1:9" ht="21" customHeight="1">
      <c r="A170" s="1740">
        <v>44566</v>
      </c>
      <c r="B170" s="1741" t="s">
        <v>1934</v>
      </c>
      <c r="C170" s="1740">
        <f>IF(A170="","",A170)</f>
        <v>44566</v>
      </c>
      <c r="D170" s="1742" t="s">
        <v>1785</v>
      </c>
      <c r="E170" s="1744">
        <v>112</v>
      </c>
      <c r="F170" s="1744" t="str">
        <f>+E171</f>
        <v>131BVN</v>
      </c>
      <c r="G170" s="1745">
        <v>82411926.424129486</v>
      </c>
      <c r="H170" s="1746"/>
      <c r="I170" s="1747"/>
    </row>
    <row r="171" spans="1:9" s="1524" customFormat="1" ht="21" customHeight="1">
      <c r="A171" s="803">
        <v>44566</v>
      </c>
      <c r="B171" s="804" t="s">
        <v>1934</v>
      </c>
      <c r="C171" s="803">
        <f>IF(A171="","",A171)</f>
        <v>44566</v>
      </c>
      <c r="D171" s="811" t="s">
        <v>1785</v>
      </c>
      <c r="E171" s="810" t="s">
        <v>1786</v>
      </c>
      <c r="F171" s="807">
        <f>+E170</f>
        <v>112</v>
      </c>
      <c r="G171" s="808"/>
      <c r="H171" s="1608">
        <f>+G170</f>
        <v>82411926.424129486</v>
      </c>
      <c r="I171" s="1611"/>
    </row>
    <row r="172" spans="1:9" s="1524" customFormat="1" ht="21" customHeight="1">
      <c r="A172" s="803"/>
      <c r="B172" s="804"/>
      <c r="C172" s="803"/>
      <c r="D172" s="809"/>
      <c r="E172" s="806"/>
      <c r="F172" s="807"/>
      <c r="G172" s="808"/>
      <c r="H172" s="1608"/>
      <c r="I172" s="1611"/>
    </row>
    <row r="173" spans="1:9" ht="21" customHeight="1">
      <c r="A173" s="1740">
        <v>44567</v>
      </c>
      <c r="B173" s="1741" t="s">
        <v>1934</v>
      </c>
      <c r="C173" s="1740">
        <f>IF(A173="","",A173)</f>
        <v>44567</v>
      </c>
      <c r="D173" s="1742" t="s">
        <v>1780</v>
      </c>
      <c r="E173" s="1744">
        <v>112</v>
      </c>
      <c r="F173" s="1744" t="str">
        <f>+E174</f>
        <v>131APM</v>
      </c>
      <c r="G173" s="1745">
        <v>29400000</v>
      </c>
      <c r="H173" s="1746"/>
      <c r="I173" s="1747"/>
    </row>
    <row r="174" spans="1:9" s="1524" customFormat="1" ht="21" customHeight="1">
      <c r="A174" s="803">
        <v>44567</v>
      </c>
      <c r="B174" s="804" t="s">
        <v>1934</v>
      </c>
      <c r="C174" s="803">
        <f>IF(A174="","",A174)</f>
        <v>44567</v>
      </c>
      <c r="D174" s="811" t="s">
        <v>1780</v>
      </c>
      <c r="E174" s="810" t="s">
        <v>1781</v>
      </c>
      <c r="F174" s="807">
        <f>+E173</f>
        <v>112</v>
      </c>
      <c r="G174" s="808"/>
      <c r="H174" s="1608">
        <f>+G173</f>
        <v>29400000</v>
      </c>
      <c r="I174" s="1611"/>
    </row>
    <row r="175" spans="1:9" s="1524" customFormat="1" ht="21" customHeight="1">
      <c r="A175" s="803"/>
      <c r="B175" s="804"/>
      <c r="C175" s="803"/>
      <c r="D175" s="809"/>
      <c r="E175" s="806"/>
      <c r="F175" s="807"/>
      <c r="G175" s="808"/>
      <c r="H175" s="1608"/>
      <c r="I175" s="1611"/>
    </row>
    <row r="176" spans="1:9" ht="21" customHeight="1">
      <c r="A176" s="1740">
        <v>44567</v>
      </c>
      <c r="B176" s="1741" t="s">
        <v>1934</v>
      </c>
      <c r="C176" s="1740">
        <f>IF(A176="","",A176)</f>
        <v>44567</v>
      </c>
      <c r="D176" s="1742" t="s">
        <v>1782</v>
      </c>
      <c r="E176" s="1744">
        <v>112</v>
      </c>
      <c r="F176" s="1744" t="str">
        <f>+E177</f>
        <v>131TL</v>
      </c>
      <c r="G176" s="1745">
        <v>50000000</v>
      </c>
      <c r="H176" s="1746"/>
      <c r="I176" s="1747"/>
    </row>
    <row r="177" spans="1:9" s="1524" customFormat="1" ht="21" customHeight="1">
      <c r="A177" s="803">
        <v>44567</v>
      </c>
      <c r="B177" s="804" t="s">
        <v>1934</v>
      </c>
      <c r="C177" s="803">
        <f>IF(A177="","",A177)</f>
        <v>44567</v>
      </c>
      <c r="D177" s="811" t="s">
        <v>1782</v>
      </c>
      <c r="E177" s="810" t="s">
        <v>1783</v>
      </c>
      <c r="F177" s="807">
        <f>+E176</f>
        <v>112</v>
      </c>
      <c r="G177" s="808"/>
      <c r="H177" s="1608">
        <f>+G176</f>
        <v>50000000</v>
      </c>
      <c r="I177" s="1611"/>
    </row>
    <row r="178" spans="1:9" s="1524" customFormat="1" ht="21" customHeight="1">
      <c r="A178" s="803"/>
      <c r="B178" s="804"/>
      <c r="C178" s="803"/>
      <c r="D178" s="809"/>
      <c r="E178" s="806"/>
      <c r="F178" s="807"/>
      <c r="G178" s="808"/>
      <c r="H178" s="1608"/>
      <c r="I178" s="1611"/>
    </row>
    <row r="179" spans="1:9" s="1524" customFormat="1" ht="21" customHeight="1">
      <c r="A179" s="803">
        <v>44567</v>
      </c>
      <c r="B179" s="804">
        <v>8</v>
      </c>
      <c r="C179" s="803">
        <f>IF(A179="","",A179)</f>
        <v>44567</v>
      </c>
      <c r="D179" s="809" t="s">
        <v>1794</v>
      </c>
      <c r="E179" s="810" t="s">
        <v>1795</v>
      </c>
      <c r="F179" s="807" t="str">
        <f>+E180&amp;","&amp;E181</f>
        <v>511,3331</v>
      </c>
      <c r="G179" s="808">
        <f>+H180+H181</f>
        <v>8607500</v>
      </c>
      <c r="H179" s="1608"/>
      <c r="I179" s="1611"/>
    </row>
    <row r="180" spans="1:9" s="1524" customFormat="1" ht="21" customHeight="1">
      <c r="A180" s="803">
        <v>44567</v>
      </c>
      <c r="B180" s="804">
        <v>8</v>
      </c>
      <c r="C180" s="803">
        <f>IF(A180="","",A180)</f>
        <v>44567</v>
      </c>
      <c r="D180" s="805" t="s">
        <v>1796</v>
      </c>
      <c r="E180" s="806">
        <v>511</v>
      </c>
      <c r="F180" s="807" t="str">
        <f>+E179</f>
        <v>131TH</v>
      </c>
      <c r="G180" s="808"/>
      <c r="H180" s="1608">
        <v>7825000</v>
      </c>
      <c r="I180" s="1611"/>
    </row>
    <row r="181" spans="1:9" s="1524" customFormat="1" ht="21" customHeight="1">
      <c r="A181" s="803">
        <v>44567</v>
      </c>
      <c r="B181" s="804">
        <v>8</v>
      </c>
      <c r="C181" s="803">
        <f>IF(A181="","",A181)</f>
        <v>44567</v>
      </c>
      <c r="D181" s="809" t="s">
        <v>49</v>
      </c>
      <c r="E181" s="806">
        <v>3331</v>
      </c>
      <c r="F181" s="807" t="str">
        <f>+E179</f>
        <v>131TH</v>
      </c>
      <c r="G181" s="808"/>
      <c r="H181" s="1608">
        <v>782500</v>
      </c>
      <c r="I181" s="1611"/>
    </row>
    <row r="182" spans="1:9" s="1524" customFormat="1" ht="21" customHeight="1">
      <c r="A182" s="803"/>
      <c r="B182" s="804"/>
      <c r="C182" s="827"/>
      <c r="D182" s="809"/>
      <c r="E182" s="812"/>
      <c r="F182" s="807"/>
      <c r="G182" s="808"/>
      <c r="H182" s="1608"/>
      <c r="I182" s="1611"/>
    </row>
    <row r="183" spans="1:9" s="1524" customFormat="1" ht="21" customHeight="1">
      <c r="A183" s="803">
        <v>44568</v>
      </c>
      <c r="B183" s="804">
        <v>9</v>
      </c>
      <c r="C183" s="803">
        <f>IF(A183="","",A183)</f>
        <v>44568</v>
      </c>
      <c r="D183" s="809" t="s">
        <v>1785</v>
      </c>
      <c r="E183" s="810" t="s">
        <v>1786</v>
      </c>
      <c r="F183" s="807" t="str">
        <f>+E184&amp;","&amp;E185</f>
        <v>511,3331</v>
      </c>
      <c r="G183" s="808">
        <f>+H184+H185</f>
        <v>20790000</v>
      </c>
      <c r="H183" s="1608"/>
      <c r="I183" s="1611"/>
    </row>
    <row r="184" spans="1:9" s="1524" customFormat="1" ht="21" customHeight="1">
      <c r="A184" s="803">
        <v>44568</v>
      </c>
      <c r="B184" s="804">
        <v>9</v>
      </c>
      <c r="C184" s="803">
        <f>IF(A184="","",A184)</f>
        <v>44568</v>
      </c>
      <c r="D184" s="805" t="s">
        <v>1797</v>
      </c>
      <c r="E184" s="806">
        <v>511</v>
      </c>
      <c r="F184" s="807" t="str">
        <f>+E183</f>
        <v>131BVN</v>
      </c>
      <c r="G184" s="808"/>
      <c r="H184" s="1608">
        <v>18900000</v>
      </c>
      <c r="I184" s="1611"/>
    </row>
    <row r="185" spans="1:9" s="1524" customFormat="1" ht="21" customHeight="1">
      <c r="A185" s="803">
        <v>44568</v>
      </c>
      <c r="B185" s="804">
        <v>9</v>
      </c>
      <c r="C185" s="803">
        <f>IF(A185="","",A185)</f>
        <v>44568</v>
      </c>
      <c r="D185" s="809" t="s">
        <v>49</v>
      </c>
      <c r="E185" s="806">
        <v>3331</v>
      </c>
      <c r="F185" s="807" t="str">
        <f>+E183</f>
        <v>131BVN</v>
      </c>
      <c r="G185" s="808"/>
      <c r="H185" s="1608">
        <v>1890000</v>
      </c>
      <c r="I185" s="1611"/>
    </row>
    <row r="186" spans="1:9" s="1524" customFormat="1" ht="21" customHeight="1">
      <c r="A186" s="803"/>
      <c r="B186" s="804"/>
      <c r="C186" s="827"/>
      <c r="D186" s="809"/>
      <c r="E186" s="812"/>
      <c r="F186" s="807"/>
      <c r="G186" s="808"/>
      <c r="H186" s="1608"/>
      <c r="I186" s="1611"/>
    </row>
    <row r="187" spans="1:9" s="1524" customFormat="1" ht="21" customHeight="1">
      <c r="A187" s="803">
        <v>44568</v>
      </c>
      <c r="B187" s="804">
        <v>10</v>
      </c>
      <c r="C187" s="803">
        <f>IF(A187="","",A187)</f>
        <v>44568</v>
      </c>
      <c r="D187" s="809" t="s">
        <v>1788</v>
      </c>
      <c r="E187" s="810" t="s">
        <v>1789</v>
      </c>
      <c r="F187" s="807" t="str">
        <f>+E188&amp;","&amp;E189</f>
        <v>511,3331</v>
      </c>
      <c r="G187" s="808">
        <f>+H188+H189</f>
        <v>24915000</v>
      </c>
      <c r="H187" s="1608"/>
      <c r="I187" s="1611"/>
    </row>
    <row r="188" spans="1:9" s="1524" customFormat="1" ht="21" customHeight="1">
      <c r="A188" s="803">
        <v>44568</v>
      </c>
      <c r="B188" s="804">
        <v>10</v>
      </c>
      <c r="C188" s="803">
        <f>IF(A188="","",A188)</f>
        <v>44568</v>
      </c>
      <c r="D188" s="805" t="s">
        <v>1798</v>
      </c>
      <c r="E188" s="806">
        <v>511</v>
      </c>
      <c r="F188" s="807" t="str">
        <f>+E187</f>
        <v>131CV</v>
      </c>
      <c r="G188" s="808"/>
      <c r="H188" s="1608">
        <v>22650000</v>
      </c>
      <c r="I188" s="1611"/>
    </row>
    <row r="189" spans="1:9" s="1524" customFormat="1" ht="21" customHeight="1">
      <c r="A189" s="803">
        <v>44568</v>
      </c>
      <c r="B189" s="804">
        <v>10</v>
      </c>
      <c r="C189" s="803">
        <f>IF(A189="","",A189)</f>
        <v>44568</v>
      </c>
      <c r="D189" s="809" t="s">
        <v>49</v>
      </c>
      <c r="E189" s="806">
        <v>3331</v>
      </c>
      <c r="F189" s="807" t="str">
        <f>+E187</f>
        <v>131CV</v>
      </c>
      <c r="G189" s="808"/>
      <c r="H189" s="1608">
        <v>2265000</v>
      </c>
      <c r="I189" s="1611"/>
    </row>
    <row r="190" spans="1:9" s="1524" customFormat="1" ht="21" customHeight="1">
      <c r="A190" s="803"/>
      <c r="B190" s="804"/>
      <c r="C190" s="827"/>
      <c r="D190" s="809"/>
      <c r="E190" s="812"/>
      <c r="F190" s="807"/>
      <c r="G190" s="808"/>
      <c r="H190" s="1608"/>
      <c r="I190" s="1611"/>
    </row>
    <row r="191" spans="1:9" s="1524" customFormat="1" ht="21" customHeight="1">
      <c r="A191" s="803">
        <v>44568</v>
      </c>
      <c r="B191" s="804">
        <v>11</v>
      </c>
      <c r="C191" s="803">
        <f>IF(A191="","",A191)</f>
        <v>44568</v>
      </c>
      <c r="D191" s="809" t="s">
        <v>1785</v>
      </c>
      <c r="E191" s="810" t="s">
        <v>1786</v>
      </c>
      <c r="F191" s="807" t="str">
        <f>+E192&amp;","&amp;E193</f>
        <v>511,3331</v>
      </c>
      <c r="G191" s="808">
        <f>+H192+H193</f>
        <v>1595000</v>
      </c>
      <c r="H191" s="1608"/>
      <c r="I191" s="1611"/>
    </row>
    <row r="192" spans="1:9" s="1524" customFormat="1" ht="21" customHeight="1">
      <c r="A192" s="803">
        <v>44568</v>
      </c>
      <c r="B192" s="804">
        <v>11</v>
      </c>
      <c r="C192" s="803">
        <f>IF(A192="","",A192)</f>
        <v>44568</v>
      </c>
      <c r="D192" s="805" t="s">
        <v>1799</v>
      </c>
      <c r="E192" s="806">
        <v>511</v>
      </c>
      <c r="F192" s="807" t="str">
        <f>+E191</f>
        <v>131BVN</v>
      </c>
      <c r="G192" s="808"/>
      <c r="H192" s="1608">
        <v>1450000</v>
      </c>
      <c r="I192" s="1611"/>
    </row>
    <row r="193" spans="1:9" s="1524" customFormat="1" ht="21" customHeight="1">
      <c r="A193" s="803">
        <v>44568</v>
      </c>
      <c r="B193" s="804">
        <v>11</v>
      </c>
      <c r="C193" s="803">
        <f>IF(A193="","",A193)</f>
        <v>44568</v>
      </c>
      <c r="D193" s="809" t="s">
        <v>49</v>
      </c>
      <c r="E193" s="806">
        <v>3331</v>
      </c>
      <c r="F193" s="807" t="str">
        <f>+E191</f>
        <v>131BVN</v>
      </c>
      <c r="G193" s="808"/>
      <c r="H193" s="1608">
        <v>145000</v>
      </c>
      <c r="I193" s="1611"/>
    </row>
    <row r="194" spans="1:9" s="1524" customFormat="1" ht="21" customHeight="1">
      <c r="A194" s="803"/>
      <c r="B194" s="804"/>
      <c r="C194" s="827"/>
      <c r="D194" s="809"/>
      <c r="E194" s="812"/>
      <c r="F194" s="807"/>
      <c r="G194" s="808"/>
      <c r="H194" s="1608"/>
      <c r="I194" s="1611"/>
    </row>
    <row r="195" spans="1:9" s="1524" customFormat="1" ht="21" customHeight="1">
      <c r="A195" s="803">
        <v>44568</v>
      </c>
      <c r="B195" s="804">
        <v>12</v>
      </c>
      <c r="C195" s="803">
        <f>IF(A195="","",A195)</f>
        <v>44568</v>
      </c>
      <c r="D195" s="809" t="s">
        <v>1791</v>
      </c>
      <c r="E195" s="810" t="s">
        <v>1792</v>
      </c>
      <c r="F195" s="807" t="str">
        <f>+E196&amp;","&amp;E197</f>
        <v>511,3331</v>
      </c>
      <c r="G195" s="808">
        <f>+H196+H197</f>
        <v>1595000</v>
      </c>
      <c r="H195" s="1608"/>
      <c r="I195" s="1611"/>
    </row>
    <row r="196" spans="1:9" s="1524" customFormat="1" ht="21" customHeight="1">
      <c r="A196" s="803">
        <v>44568</v>
      </c>
      <c r="B196" s="804">
        <v>12</v>
      </c>
      <c r="C196" s="803">
        <f>IF(A196="","",A196)</f>
        <v>44568</v>
      </c>
      <c r="D196" s="805" t="s">
        <v>1800</v>
      </c>
      <c r="E196" s="806">
        <v>511</v>
      </c>
      <c r="F196" s="807" t="str">
        <f>+E195</f>
        <v>131MES</v>
      </c>
      <c r="G196" s="808"/>
      <c r="H196" s="1608">
        <v>1450000</v>
      </c>
      <c r="I196" s="1611"/>
    </row>
    <row r="197" spans="1:9" s="1524" customFormat="1" ht="21" customHeight="1">
      <c r="A197" s="803">
        <v>44568</v>
      </c>
      <c r="B197" s="804">
        <v>12</v>
      </c>
      <c r="C197" s="803">
        <f>IF(A197="","",A197)</f>
        <v>44568</v>
      </c>
      <c r="D197" s="809" t="s">
        <v>49</v>
      </c>
      <c r="E197" s="806">
        <v>3331</v>
      </c>
      <c r="F197" s="807" t="str">
        <f>+E195</f>
        <v>131MES</v>
      </c>
      <c r="G197" s="808"/>
      <c r="H197" s="1608">
        <v>145000</v>
      </c>
      <c r="I197" s="1611"/>
    </row>
    <row r="198" spans="1:9" s="1524" customFormat="1" ht="21" customHeight="1">
      <c r="A198" s="803"/>
      <c r="B198" s="804"/>
      <c r="C198" s="827"/>
      <c r="D198" s="809"/>
      <c r="E198" s="812"/>
      <c r="F198" s="807"/>
      <c r="G198" s="808"/>
      <c r="H198" s="1608"/>
      <c r="I198" s="1611"/>
    </row>
    <row r="199" spans="1:9" s="1524" customFormat="1" ht="21" customHeight="1">
      <c r="A199" s="803">
        <v>44568</v>
      </c>
      <c r="B199" s="804">
        <v>13</v>
      </c>
      <c r="C199" s="803">
        <f>IF(A199="","",A199)</f>
        <v>44568</v>
      </c>
      <c r="D199" s="809" t="s">
        <v>1791</v>
      </c>
      <c r="E199" s="810" t="s">
        <v>1792</v>
      </c>
      <c r="F199" s="807" t="str">
        <f>+E200&amp;","&amp;E201</f>
        <v>511,3331</v>
      </c>
      <c r="G199" s="808">
        <f>+H200+H201</f>
        <v>1584000</v>
      </c>
      <c r="H199" s="1608"/>
      <c r="I199" s="1611"/>
    </row>
    <row r="200" spans="1:9" s="1524" customFormat="1" ht="21" customHeight="1">
      <c r="A200" s="803">
        <v>44568</v>
      </c>
      <c r="B200" s="804">
        <v>13</v>
      </c>
      <c r="C200" s="803">
        <f>IF(A200="","",A200)</f>
        <v>44568</v>
      </c>
      <c r="D200" s="805" t="s">
        <v>1801</v>
      </c>
      <c r="E200" s="806">
        <v>511</v>
      </c>
      <c r="F200" s="807" t="str">
        <f>+E199</f>
        <v>131MES</v>
      </c>
      <c r="G200" s="808"/>
      <c r="H200" s="1608">
        <v>1440000</v>
      </c>
      <c r="I200" s="1611"/>
    </row>
    <row r="201" spans="1:9" s="1524" customFormat="1" ht="21" customHeight="1">
      <c r="A201" s="803">
        <v>44568</v>
      </c>
      <c r="B201" s="804">
        <v>13</v>
      </c>
      <c r="C201" s="803">
        <f>IF(A201="","",A201)</f>
        <v>44568</v>
      </c>
      <c r="D201" s="809" t="s">
        <v>49</v>
      </c>
      <c r="E201" s="806">
        <v>3331</v>
      </c>
      <c r="F201" s="807" t="str">
        <f>+E199</f>
        <v>131MES</v>
      </c>
      <c r="G201" s="808"/>
      <c r="H201" s="1608">
        <v>144000</v>
      </c>
      <c r="I201" s="1611"/>
    </row>
    <row r="202" spans="1:9" s="1524" customFormat="1" ht="21" customHeight="1">
      <c r="A202" s="803"/>
      <c r="B202" s="804"/>
      <c r="C202" s="827"/>
      <c r="D202" s="809"/>
      <c r="E202" s="812"/>
      <c r="F202" s="807"/>
      <c r="G202" s="808"/>
      <c r="H202" s="1608"/>
      <c r="I202" s="1611"/>
    </row>
    <row r="203" spans="1:9" s="1524" customFormat="1" ht="21" customHeight="1">
      <c r="A203" s="803">
        <v>44568</v>
      </c>
      <c r="B203" s="804">
        <v>14</v>
      </c>
      <c r="C203" s="803">
        <f>IF(A203="","",A203)</f>
        <v>44568</v>
      </c>
      <c r="D203" s="809" t="s">
        <v>1771</v>
      </c>
      <c r="E203" s="810" t="s">
        <v>1772</v>
      </c>
      <c r="F203" s="807" t="str">
        <f>+E204&amp;","&amp;E205</f>
        <v>511,3331</v>
      </c>
      <c r="G203" s="808">
        <f>+H204+H205</f>
        <v>1430000</v>
      </c>
      <c r="H203" s="1608"/>
      <c r="I203" s="1611"/>
    </row>
    <row r="204" spans="1:9" s="1524" customFormat="1" ht="21" customHeight="1">
      <c r="A204" s="803">
        <v>44568</v>
      </c>
      <c r="B204" s="804">
        <v>14</v>
      </c>
      <c r="C204" s="803">
        <f>IF(A204="","",A204)</f>
        <v>44568</v>
      </c>
      <c r="D204" s="805" t="s">
        <v>1802</v>
      </c>
      <c r="E204" s="806">
        <v>511</v>
      </c>
      <c r="F204" s="807" t="str">
        <f>+E203</f>
        <v>131SG</v>
      </c>
      <c r="G204" s="808"/>
      <c r="H204" s="1608">
        <v>1300000</v>
      </c>
      <c r="I204" s="1611"/>
    </row>
    <row r="205" spans="1:9" s="1524" customFormat="1" ht="21" customHeight="1">
      <c r="A205" s="803">
        <v>44568</v>
      </c>
      <c r="B205" s="804">
        <v>14</v>
      </c>
      <c r="C205" s="803">
        <f>IF(A205="","",A205)</f>
        <v>44568</v>
      </c>
      <c r="D205" s="809" t="s">
        <v>49</v>
      </c>
      <c r="E205" s="806">
        <v>3331</v>
      </c>
      <c r="F205" s="807" t="str">
        <f>+E203</f>
        <v>131SG</v>
      </c>
      <c r="G205" s="808"/>
      <c r="H205" s="1608">
        <v>130000</v>
      </c>
      <c r="I205" s="1611"/>
    </row>
    <row r="206" spans="1:9" s="1524" customFormat="1" ht="21" customHeight="1">
      <c r="A206" s="803"/>
      <c r="B206" s="804"/>
      <c r="C206" s="803"/>
      <c r="D206" s="809"/>
      <c r="E206" s="806"/>
      <c r="F206" s="807"/>
      <c r="G206" s="808"/>
      <c r="H206" s="1608"/>
      <c r="I206" s="1611"/>
    </row>
    <row r="207" spans="1:9" ht="21" customHeight="1">
      <c r="A207" s="1740">
        <v>44568</v>
      </c>
      <c r="B207" s="1741" t="s">
        <v>1934</v>
      </c>
      <c r="C207" s="1740">
        <f>IF(A207="","",A207)</f>
        <v>44568</v>
      </c>
      <c r="D207" s="1742" t="s">
        <v>1791</v>
      </c>
      <c r="E207" s="1744">
        <v>112</v>
      </c>
      <c r="F207" s="1744" t="str">
        <f>+E208</f>
        <v>131MES</v>
      </c>
      <c r="G207" s="1745">
        <v>51170000</v>
      </c>
      <c r="H207" s="1746"/>
      <c r="I207" s="1747"/>
    </row>
    <row r="208" spans="1:9" s="1524" customFormat="1" ht="21" customHeight="1">
      <c r="A208" s="803">
        <v>44568</v>
      </c>
      <c r="B208" s="804" t="s">
        <v>1934</v>
      </c>
      <c r="C208" s="803">
        <f>IF(A208="","",A208)</f>
        <v>44568</v>
      </c>
      <c r="D208" s="811" t="s">
        <v>1791</v>
      </c>
      <c r="E208" s="810" t="s">
        <v>1792</v>
      </c>
      <c r="F208" s="807">
        <f>+E207</f>
        <v>112</v>
      </c>
      <c r="G208" s="808"/>
      <c r="H208" s="1608">
        <f>+G207</f>
        <v>51170000</v>
      </c>
      <c r="I208" s="1611"/>
    </row>
    <row r="209" spans="1:9" s="1524" customFormat="1" ht="21" customHeight="1">
      <c r="A209" s="803"/>
      <c r="B209" s="804"/>
      <c r="C209" s="803"/>
      <c r="D209" s="809"/>
      <c r="E209" s="806"/>
      <c r="F209" s="807"/>
      <c r="G209" s="808"/>
      <c r="H209" s="1608"/>
      <c r="I209" s="1611"/>
    </row>
    <row r="210" spans="1:9" ht="21" customHeight="1">
      <c r="A210" s="1740">
        <v>44568</v>
      </c>
      <c r="B210" s="1741" t="s">
        <v>1934</v>
      </c>
      <c r="C210" s="1740">
        <f>IF(A210="","",A210)</f>
        <v>44568</v>
      </c>
      <c r="D210" s="1742" t="s">
        <v>1794</v>
      </c>
      <c r="E210" s="1744">
        <v>112</v>
      </c>
      <c r="F210" s="1744" t="str">
        <f>+E211</f>
        <v>131TH</v>
      </c>
      <c r="G210" s="1745">
        <v>50397400</v>
      </c>
      <c r="H210" s="1746"/>
      <c r="I210" s="1747"/>
    </row>
    <row r="211" spans="1:9" s="1524" customFormat="1" ht="21" customHeight="1">
      <c r="A211" s="803">
        <v>44568</v>
      </c>
      <c r="B211" s="804" t="s">
        <v>1934</v>
      </c>
      <c r="C211" s="803">
        <f>IF(A211="","",A211)</f>
        <v>44568</v>
      </c>
      <c r="D211" s="811" t="s">
        <v>1794</v>
      </c>
      <c r="E211" s="810" t="s">
        <v>1795</v>
      </c>
      <c r="F211" s="807">
        <f>+E210</f>
        <v>112</v>
      </c>
      <c r="G211" s="808"/>
      <c r="H211" s="1608">
        <f>+G210</f>
        <v>50397400</v>
      </c>
      <c r="I211" s="1611"/>
    </row>
    <row r="212" spans="1:9" s="1524" customFormat="1" ht="21" customHeight="1">
      <c r="A212" s="803"/>
      <c r="B212" s="804"/>
      <c r="C212" s="803"/>
      <c r="D212" s="809"/>
      <c r="E212" s="806"/>
      <c r="F212" s="807"/>
      <c r="G212" s="808"/>
      <c r="H212" s="1608"/>
      <c r="I212" s="1611"/>
    </row>
    <row r="213" spans="1:9" s="1524" customFormat="1" ht="21" customHeight="1">
      <c r="A213" s="803">
        <v>44569</v>
      </c>
      <c r="B213" s="804">
        <v>15</v>
      </c>
      <c r="C213" s="803">
        <f>IF(A213="","",A213)</f>
        <v>44569</v>
      </c>
      <c r="D213" s="809" t="s">
        <v>1771</v>
      </c>
      <c r="E213" s="810" t="s">
        <v>1772</v>
      </c>
      <c r="F213" s="807" t="str">
        <f>+E214&amp;","&amp;E215</f>
        <v>511,3331</v>
      </c>
      <c r="G213" s="808">
        <f>+H214+H215</f>
        <v>35365000</v>
      </c>
      <c r="H213" s="1608"/>
      <c r="I213" s="1611"/>
    </row>
    <row r="214" spans="1:9" s="1524" customFormat="1" ht="21" customHeight="1">
      <c r="A214" s="803">
        <v>44569</v>
      </c>
      <c r="B214" s="804">
        <v>15</v>
      </c>
      <c r="C214" s="803">
        <f>IF(A214="","",A214)</f>
        <v>44569</v>
      </c>
      <c r="D214" s="805" t="s">
        <v>1803</v>
      </c>
      <c r="E214" s="806">
        <v>511</v>
      </c>
      <c r="F214" s="807" t="str">
        <f>+E213</f>
        <v>131SG</v>
      </c>
      <c r="G214" s="808"/>
      <c r="H214" s="1608">
        <v>32150000</v>
      </c>
      <c r="I214" s="1611"/>
    </row>
    <row r="215" spans="1:9" s="1524" customFormat="1" ht="21" customHeight="1">
      <c r="A215" s="803">
        <v>44569</v>
      </c>
      <c r="B215" s="804">
        <v>15</v>
      </c>
      <c r="C215" s="803">
        <f>IF(A215="","",A215)</f>
        <v>44569</v>
      </c>
      <c r="D215" s="809" t="s">
        <v>49</v>
      </c>
      <c r="E215" s="806">
        <v>3331</v>
      </c>
      <c r="F215" s="807" t="str">
        <f>+E213</f>
        <v>131SG</v>
      </c>
      <c r="G215" s="808"/>
      <c r="H215" s="1608">
        <v>3215000</v>
      </c>
      <c r="I215" s="1611"/>
    </row>
    <row r="216" spans="1:9" s="1524" customFormat="1" ht="21" customHeight="1">
      <c r="A216" s="803"/>
      <c r="B216" s="804"/>
      <c r="C216" s="827"/>
      <c r="D216" s="809"/>
      <c r="E216" s="812"/>
      <c r="F216" s="807"/>
      <c r="G216" s="808"/>
      <c r="H216" s="1608"/>
      <c r="I216" s="1611"/>
    </row>
    <row r="217" spans="1:9" s="1524" customFormat="1" ht="21" customHeight="1">
      <c r="A217" s="803">
        <v>44569</v>
      </c>
      <c r="B217" s="804">
        <v>16</v>
      </c>
      <c r="C217" s="803">
        <f>IF(A217="","",A217)</f>
        <v>44569</v>
      </c>
      <c r="D217" s="809" t="s">
        <v>1788</v>
      </c>
      <c r="E217" s="810" t="s">
        <v>1789</v>
      </c>
      <c r="F217" s="807" t="str">
        <f>+E218&amp;","&amp;E219</f>
        <v>511,3331</v>
      </c>
      <c r="G217" s="808">
        <f>+H218+H219</f>
        <v>1760000</v>
      </c>
      <c r="H217" s="1608"/>
      <c r="I217" s="1611"/>
    </row>
    <row r="218" spans="1:9" s="1524" customFormat="1" ht="21" customHeight="1">
      <c r="A218" s="803">
        <v>44569</v>
      </c>
      <c r="B218" s="804">
        <v>16</v>
      </c>
      <c r="C218" s="803">
        <f>IF(A218="","",A218)</f>
        <v>44569</v>
      </c>
      <c r="D218" s="805" t="s">
        <v>1803</v>
      </c>
      <c r="E218" s="806">
        <v>511</v>
      </c>
      <c r="F218" s="807" t="str">
        <f>+E217</f>
        <v>131CV</v>
      </c>
      <c r="G218" s="808"/>
      <c r="H218" s="1608">
        <v>1600000</v>
      </c>
      <c r="I218" s="1611"/>
    </row>
    <row r="219" spans="1:9" s="1524" customFormat="1" ht="21" customHeight="1">
      <c r="A219" s="803">
        <v>44569</v>
      </c>
      <c r="B219" s="804">
        <v>16</v>
      </c>
      <c r="C219" s="803">
        <f>IF(A219="","",A219)</f>
        <v>44569</v>
      </c>
      <c r="D219" s="809" t="s">
        <v>49</v>
      </c>
      <c r="E219" s="806">
        <v>3331</v>
      </c>
      <c r="F219" s="807" t="str">
        <f>+E217</f>
        <v>131CV</v>
      </c>
      <c r="G219" s="808"/>
      <c r="H219" s="1608">
        <v>160000</v>
      </c>
      <c r="I219" s="1611"/>
    </row>
    <row r="220" spans="1:9" s="1524" customFormat="1" ht="21" customHeight="1">
      <c r="A220" s="803"/>
      <c r="B220" s="804"/>
      <c r="C220" s="827"/>
      <c r="D220" s="809"/>
      <c r="E220" s="812"/>
      <c r="F220" s="807"/>
      <c r="G220" s="808"/>
      <c r="H220" s="1608"/>
      <c r="I220" s="1611"/>
    </row>
    <row r="221" spans="1:9" s="1524" customFormat="1" ht="21" customHeight="1">
      <c r="A221" s="803">
        <v>44569</v>
      </c>
      <c r="B221" s="804">
        <v>17</v>
      </c>
      <c r="C221" s="803">
        <f>IF(A221="","",A221)</f>
        <v>44569</v>
      </c>
      <c r="D221" s="809" t="s">
        <v>1791</v>
      </c>
      <c r="E221" s="810" t="s">
        <v>1792</v>
      </c>
      <c r="F221" s="807" t="str">
        <f>+E222&amp;","&amp;E223</f>
        <v>511,3331</v>
      </c>
      <c r="G221" s="808">
        <f>+H222+H223</f>
        <v>1567500</v>
      </c>
      <c r="H221" s="1608"/>
      <c r="I221" s="1611"/>
    </row>
    <row r="222" spans="1:9" s="1524" customFormat="1" ht="21" customHeight="1">
      <c r="A222" s="803">
        <v>44569</v>
      </c>
      <c r="B222" s="804">
        <v>17</v>
      </c>
      <c r="C222" s="803">
        <f>IF(A222="","",A222)</f>
        <v>44569</v>
      </c>
      <c r="D222" s="805" t="s">
        <v>1804</v>
      </c>
      <c r="E222" s="806">
        <v>511</v>
      </c>
      <c r="F222" s="807" t="str">
        <f>+E221</f>
        <v>131MES</v>
      </c>
      <c r="G222" s="808"/>
      <c r="H222" s="1608">
        <v>1425000</v>
      </c>
      <c r="I222" s="1611"/>
    </row>
    <row r="223" spans="1:9" s="1524" customFormat="1" ht="21" customHeight="1">
      <c r="A223" s="803">
        <v>44569</v>
      </c>
      <c r="B223" s="804">
        <v>17</v>
      </c>
      <c r="C223" s="803">
        <f>IF(A223="","",A223)</f>
        <v>44569</v>
      </c>
      <c r="D223" s="809" t="s">
        <v>49</v>
      </c>
      <c r="E223" s="806">
        <v>3331</v>
      </c>
      <c r="F223" s="807" t="str">
        <f>+E221</f>
        <v>131MES</v>
      </c>
      <c r="G223" s="808"/>
      <c r="H223" s="1608">
        <v>142500</v>
      </c>
      <c r="I223" s="1611"/>
    </row>
    <row r="224" spans="1:9" s="1524" customFormat="1" ht="21" customHeight="1">
      <c r="A224" s="803"/>
      <c r="B224" s="804"/>
      <c r="C224" s="827"/>
      <c r="D224" s="809"/>
      <c r="E224" s="812"/>
      <c r="F224" s="807"/>
      <c r="G224" s="808"/>
      <c r="H224" s="1608"/>
      <c r="I224" s="1611"/>
    </row>
    <row r="225" spans="1:9" s="1524" customFormat="1" ht="21" customHeight="1">
      <c r="A225" s="803">
        <v>44569</v>
      </c>
      <c r="B225" s="804">
        <v>18</v>
      </c>
      <c r="C225" s="803">
        <f>IF(A225="","",A225)</f>
        <v>44569</v>
      </c>
      <c r="D225" s="809" t="s">
        <v>1780</v>
      </c>
      <c r="E225" s="810" t="s">
        <v>1781</v>
      </c>
      <c r="F225" s="807" t="str">
        <f>+E226&amp;","&amp;E227</f>
        <v>511,3331</v>
      </c>
      <c r="G225" s="808">
        <f>+H226+H227</f>
        <v>1375000</v>
      </c>
      <c r="H225" s="1608"/>
      <c r="I225" s="1611"/>
    </row>
    <row r="226" spans="1:9" s="1524" customFormat="1" ht="21" customHeight="1">
      <c r="A226" s="803">
        <v>44569</v>
      </c>
      <c r="B226" s="804">
        <v>18</v>
      </c>
      <c r="C226" s="803">
        <f>IF(A226="","",A226)</f>
        <v>44569</v>
      </c>
      <c r="D226" s="805" t="s">
        <v>1804</v>
      </c>
      <c r="E226" s="806">
        <v>511</v>
      </c>
      <c r="F226" s="807" t="str">
        <f>+E225</f>
        <v>131APM</v>
      </c>
      <c r="G226" s="808"/>
      <c r="H226" s="1608">
        <v>1250000</v>
      </c>
      <c r="I226" s="1611"/>
    </row>
    <row r="227" spans="1:9" s="1524" customFormat="1" ht="21" customHeight="1">
      <c r="A227" s="803">
        <v>44569</v>
      </c>
      <c r="B227" s="804">
        <v>18</v>
      </c>
      <c r="C227" s="803">
        <f>IF(A227="","",A227)</f>
        <v>44569</v>
      </c>
      <c r="D227" s="809" t="s">
        <v>49</v>
      </c>
      <c r="E227" s="806">
        <v>3331</v>
      </c>
      <c r="F227" s="807" t="str">
        <f>+E225</f>
        <v>131APM</v>
      </c>
      <c r="G227" s="808"/>
      <c r="H227" s="1608">
        <v>125000</v>
      </c>
      <c r="I227" s="1611"/>
    </row>
    <row r="228" spans="1:9" s="1524" customFormat="1" ht="21" customHeight="1">
      <c r="A228" s="803"/>
      <c r="B228" s="804"/>
      <c r="C228" s="827"/>
      <c r="D228" s="809"/>
      <c r="E228" s="812"/>
      <c r="F228" s="807"/>
      <c r="G228" s="808"/>
      <c r="H228" s="1608"/>
      <c r="I228" s="1611"/>
    </row>
    <row r="229" spans="1:9" s="1524" customFormat="1" ht="21" customHeight="1">
      <c r="A229" s="803">
        <v>44569</v>
      </c>
      <c r="B229" s="804">
        <v>19</v>
      </c>
      <c r="C229" s="803">
        <f>IF(A229="","",A229)</f>
        <v>44569</v>
      </c>
      <c r="D229" s="809" t="s">
        <v>1785</v>
      </c>
      <c r="E229" s="810" t="s">
        <v>1786</v>
      </c>
      <c r="F229" s="807" t="str">
        <f>+E230&amp;","&amp;E231</f>
        <v>511,3331</v>
      </c>
      <c r="G229" s="808">
        <f>+H230+H231</f>
        <v>1100000</v>
      </c>
      <c r="H229" s="1608"/>
      <c r="I229" s="1611"/>
    </row>
    <row r="230" spans="1:9" s="1524" customFormat="1" ht="21" customHeight="1">
      <c r="A230" s="803">
        <v>44569</v>
      </c>
      <c r="B230" s="804">
        <v>19</v>
      </c>
      <c r="C230" s="803">
        <f>IF(A230="","",A230)</f>
        <v>44569</v>
      </c>
      <c r="D230" s="805" t="s">
        <v>1805</v>
      </c>
      <c r="E230" s="806">
        <v>511</v>
      </c>
      <c r="F230" s="807" t="str">
        <f>+E229</f>
        <v>131BVN</v>
      </c>
      <c r="G230" s="808"/>
      <c r="H230" s="1608">
        <v>1000000</v>
      </c>
      <c r="I230" s="1611"/>
    </row>
    <row r="231" spans="1:9" s="1524" customFormat="1" ht="21" customHeight="1">
      <c r="A231" s="803">
        <v>44569</v>
      </c>
      <c r="B231" s="804">
        <v>19</v>
      </c>
      <c r="C231" s="803">
        <f>IF(A231="","",A231)</f>
        <v>44569</v>
      </c>
      <c r="D231" s="809" t="s">
        <v>49</v>
      </c>
      <c r="E231" s="806">
        <v>3331</v>
      </c>
      <c r="F231" s="807" t="str">
        <f>+E229</f>
        <v>131BVN</v>
      </c>
      <c r="G231" s="808"/>
      <c r="H231" s="1608">
        <v>100000</v>
      </c>
      <c r="I231" s="1611"/>
    </row>
    <row r="232" spans="1:9" s="1524" customFormat="1" ht="21" customHeight="1">
      <c r="A232" s="803"/>
      <c r="B232" s="804"/>
      <c r="C232" s="827"/>
      <c r="D232" s="809"/>
      <c r="E232" s="812"/>
      <c r="F232" s="807"/>
      <c r="G232" s="808"/>
      <c r="H232" s="1608"/>
      <c r="I232" s="1611"/>
    </row>
    <row r="233" spans="1:9" s="1524" customFormat="1" ht="21" customHeight="1">
      <c r="A233" s="803">
        <v>44569</v>
      </c>
      <c r="B233" s="804">
        <v>20</v>
      </c>
      <c r="C233" s="803">
        <f>IF(A233="","",A233)</f>
        <v>44569</v>
      </c>
      <c r="D233" s="809" t="s">
        <v>1771</v>
      </c>
      <c r="E233" s="810" t="s">
        <v>1772</v>
      </c>
      <c r="F233" s="807" t="str">
        <f>+E234&amp;","&amp;E235</f>
        <v>511,3331</v>
      </c>
      <c r="G233" s="808">
        <f>+H234+H235</f>
        <v>4235000</v>
      </c>
      <c r="H233" s="1608"/>
      <c r="I233" s="1611"/>
    </row>
    <row r="234" spans="1:9" s="1524" customFormat="1" ht="21" customHeight="1">
      <c r="A234" s="803">
        <v>44569</v>
      </c>
      <c r="B234" s="804">
        <v>20</v>
      </c>
      <c r="C234" s="803">
        <f>IF(A234="","",A234)</f>
        <v>44569</v>
      </c>
      <c r="D234" s="805" t="s">
        <v>1806</v>
      </c>
      <c r="E234" s="806">
        <v>511</v>
      </c>
      <c r="F234" s="807" t="str">
        <f>+E233</f>
        <v>131SG</v>
      </c>
      <c r="G234" s="808"/>
      <c r="H234" s="1608">
        <v>3850000</v>
      </c>
      <c r="I234" s="1611"/>
    </row>
    <row r="235" spans="1:9" s="1524" customFormat="1" ht="21" customHeight="1">
      <c r="A235" s="803">
        <v>44569</v>
      </c>
      <c r="B235" s="804">
        <v>20</v>
      </c>
      <c r="C235" s="803">
        <f>IF(A235="","",A235)</f>
        <v>44569</v>
      </c>
      <c r="D235" s="809" t="s">
        <v>49</v>
      </c>
      <c r="E235" s="806">
        <v>3331</v>
      </c>
      <c r="F235" s="807" t="str">
        <f>+E233</f>
        <v>131SG</v>
      </c>
      <c r="G235" s="808"/>
      <c r="H235" s="1608">
        <v>385000</v>
      </c>
      <c r="I235" s="1611"/>
    </row>
    <row r="236" spans="1:9" s="1524" customFormat="1" ht="21" customHeight="1">
      <c r="A236" s="803"/>
      <c r="B236" s="804"/>
      <c r="C236" s="827"/>
      <c r="D236" s="809"/>
      <c r="E236" s="812"/>
      <c r="F236" s="807"/>
      <c r="G236" s="808"/>
      <c r="H236" s="1608"/>
      <c r="I236" s="1611"/>
    </row>
    <row r="237" spans="1:9" s="1524" customFormat="1" ht="21" customHeight="1">
      <c r="A237" s="803">
        <v>44569</v>
      </c>
      <c r="B237" s="804">
        <v>21</v>
      </c>
      <c r="C237" s="803">
        <f>IF(A237="","",A237)</f>
        <v>44569</v>
      </c>
      <c r="D237" s="809" t="s">
        <v>1780</v>
      </c>
      <c r="E237" s="810" t="s">
        <v>1781</v>
      </c>
      <c r="F237" s="807" t="str">
        <f>+E238&amp;","&amp;E239</f>
        <v>511,3331</v>
      </c>
      <c r="G237" s="808">
        <f>+H238+H239</f>
        <v>36465000</v>
      </c>
      <c r="H237" s="1608"/>
      <c r="I237" s="1611"/>
    </row>
    <row r="238" spans="1:9" s="1524" customFormat="1" ht="21" customHeight="1">
      <c r="A238" s="803">
        <v>44569</v>
      </c>
      <c r="B238" s="804">
        <v>21</v>
      </c>
      <c r="C238" s="803">
        <f>IF(A238="","",A238)</f>
        <v>44569</v>
      </c>
      <c r="D238" s="805" t="s">
        <v>1807</v>
      </c>
      <c r="E238" s="806">
        <v>511</v>
      </c>
      <c r="F238" s="807" t="str">
        <f>+E237</f>
        <v>131APM</v>
      </c>
      <c r="G238" s="808"/>
      <c r="H238" s="1608">
        <v>33150000</v>
      </c>
      <c r="I238" s="1611"/>
    </row>
    <row r="239" spans="1:9" s="1524" customFormat="1" ht="21" customHeight="1">
      <c r="A239" s="803">
        <v>44569</v>
      </c>
      <c r="B239" s="804">
        <v>21</v>
      </c>
      <c r="C239" s="803">
        <f>IF(A239="","",A239)</f>
        <v>44569</v>
      </c>
      <c r="D239" s="809" t="s">
        <v>49</v>
      </c>
      <c r="E239" s="806">
        <v>3331</v>
      </c>
      <c r="F239" s="807" t="str">
        <f>+E237</f>
        <v>131APM</v>
      </c>
      <c r="G239" s="808"/>
      <c r="H239" s="1608">
        <v>3315000</v>
      </c>
      <c r="I239" s="1611"/>
    </row>
    <row r="240" spans="1:9" s="1524" customFormat="1" ht="21" customHeight="1">
      <c r="A240" s="803"/>
      <c r="B240" s="804"/>
      <c r="C240" s="827"/>
      <c r="D240" s="809"/>
      <c r="E240" s="812"/>
      <c r="F240" s="807"/>
      <c r="G240" s="808"/>
      <c r="H240" s="1608"/>
      <c r="I240" s="1611"/>
    </row>
    <row r="241" spans="1:9" s="1524" customFormat="1" ht="21" customHeight="1">
      <c r="A241" s="803">
        <v>44569</v>
      </c>
      <c r="B241" s="804">
        <v>22</v>
      </c>
      <c r="C241" s="803">
        <f>IF(A241="","",A241)</f>
        <v>44569</v>
      </c>
      <c r="D241" s="809" t="s">
        <v>1785</v>
      </c>
      <c r="E241" s="810" t="s">
        <v>1786</v>
      </c>
      <c r="F241" s="807" t="str">
        <f>+E242&amp;","&amp;E243</f>
        <v>511,3331</v>
      </c>
      <c r="G241" s="808">
        <f>+H242+H243</f>
        <v>1375000</v>
      </c>
      <c r="H241" s="1608"/>
      <c r="I241" s="1611"/>
    </row>
    <row r="242" spans="1:9" s="1524" customFormat="1" ht="21" customHeight="1">
      <c r="A242" s="803">
        <v>44569</v>
      </c>
      <c r="B242" s="804">
        <v>22</v>
      </c>
      <c r="C242" s="803">
        <f>IF(A242="","",A242)</f>
        <v>44569</v>
      </c>
      <c r="D242" s="805" t="s">
        <v>1808</v>
      </c>
      <c r="E242" s="806">
        <v>511</v>
      </c>
      <c r="F242" s="807" t="str">
        <f>+E241</f>
        <v>131BVN</v>
      </c>
      <c r="G242" s="808"/>
      <c r="H242" s="1608">
        <v>1250000</v>
      </c>
      <c r="I242" s="1611"/>
    </row>
    <row r="243" spans="1:9" s="1524" customFormat="1" ht="21" customHeight="1">
      <c r="A243" s="803">
        <v>44569</v>
      </c>
      <c r="B243" s="804">
        <v>22</v>
      </c>
      <c r="C243" s="803">
        <f>IF(A243="","",A243)</f>
        <v>44569</v>
      </c>
      <c r="D243" s="809" t="s">
        <v>49</v>
      </c>
      <c r="E243" s="806">
        <v>3331</v>
      </c>
      <c r="F243" s="807" t="str">
        <f>+E241</f>
        <v>131BVN</v>
      </c>
      <c r="G243" s="808"/>
      <c r="H243" s="1608">
        <v>125000</v>
      </c>
      <c r="I243" s="1611"/>
    </row>
    <row r="244" spans="1:9" s="1524" customFormat="1" ht="21" customHeight="1">
      <c r="A244" s="803"/>
      <c r="B244" s="804"/>
      <c r="C244" s="803"/>
      <c r="D244" s="809"/>
      <c r="E244" s="806"/>
      <c r="F244" s="807"/>
      <c r="G244" s="808"/>
      <c r="H244" s="1608"/>
      <c r="I244" s="1611"/>
    </row>
    <row r="245" spans="1:9" s="1524" customFormat="1" ht="21" customHeight="1">
      <c r="A245" s="803">
        <v>44569</v>
      </c>
      <c r="B245" s="804" t="s">
        <v>1928</v>
      </c>
      <c r="C245" s="803">
        <f>IF(A245="","",A245)</f>
        <v>44569</v>
      </c>
      <c r="D245" s="811" t="s">
        <v>1739</v>
      </c>
      <c r="E245" s="810" t="s">
        <v>1740</v>
      </c>
      <c r="F245" s="807">
        <f>+E246</f>
        <v>112</v>
      </c>
      <c r="G245" s="808">
        <v>46142000</v>
      </c>
      <c r="H245" s="1608"/>
      <c r="I245" s="1611"/>
    </row>
    <row r="246" spans="1:9" ht="21" customHeight="1">
      <c r="A246" s="1740">
        <v>44569</v>
      </c>
      <c r="B246" s="1741" t="s">
        <v>1928</v>
      </c>
      <c r="C246" s="1740">
        <f>IF(A246="","",A246)</f>
        <v>44569</v>
      </c>
      <c r="D246" s="1742" t="s">
        <v>1739</v>
      </c>
      <c r="E246" s="1744">
        <v>112</v>
      </c>
      <c r="F246" s="1744" t="str">
        <f>+E245</f>
        <v>331NM</v>
      </c>
      <c r="G246" s="1745"/>
      <c r="H246" s="1746">
        <f>+G245</f>
        <v>46142000</v>
      </c>
      <c r="I246" s="1747"/>
    </row>
    <row r="247" spans="1:9" s="1524" customFormat="1" ht="21" customHeight="1">
      <c r="A247" s="803"/>
      <c r="B247" s="804"/>
      <c r="C247" s="803"/>
      <c r="D247" s="809"/>
      <c r="E247" s="806"/>
      <c r="F247" s="807"/>
      <c r="G247" s="808"/>
      <c r="H247" s="1608"/>
      <c r="I247" s="1611"/>
    </row>
    <row r="248" spans="1:9" s="1524" customFormat="1" ht="21" customHeight="1">
      <c r="A248" s="803">
        <v>44569</v>
      </c>
      <c r="B248" s="804" t="s">
        <v>1928</v>
      </c>
      <c r="C248" s="803">
        <f>IF(A248="","",A248)</f>
        <v>44569</v>
      </c>
      <c r="D248" s="811" t="s">
        <v>1935</v>
      </c>
      <c r="E248" s="806">
        <v>642</v>
      </c>
      <c r="F248" s="807">
        <f>+E249</f>
        <v>112</v>
      </c>
      <c r="G248" s="808">
        <v>22000</v>
      </c>
      <c r="H248" s="1608"/>
      <c r="I248" s="1611"/>
    </row>
    <row r="249" spans="1:9" ht="21" customHeight="1">
      <c r="A249" s="1740">
        <v>44569</v>
      </c>
      <c r="B249" s="1741" t="s">
        <v>1928</v>
      </c>
      <c r="C249" s="1740">
        <f>IF(A249="","",A249)</f>
        <v>44569</v>
      </c>
      <c r="D249" s="1742" t="s">
        <v>1935</v>
      </c>
      <c r="E249" s="1744">
        <v>112</v>
      </c>
      <c r="F249" s="1744">
        <f>+E248</f>
        <v>642</v>
      </c>
      <c r="G249" s="1745"/>
      <c r="H249" s="1746">
        <f>+G248</f>
        <v>22000</v>
      </c>
      <c r="I249" s="1747"/>
    </row>
    <row r="250" spans="1:9" s="1524" customFormat="1" ht="21" customHeight="1">
      <c r="A250" s="803"/>
      <c r="B250" s="804"/>
      <c r="C250" s="803"/>
      <c r="D250" s="809"/>
      <c r="E250" s="806"/>
      <c r="F250" s="807"/>
      <c r="G250" s="808"/>
      <c r="H250" s="1608"/>
      <c r="I250" s="1611"/>
    </row>
    <row r="251" spans="1:9" s="1524" customFormat="1" ht="21" customHeight="1">
      <c r="A251" s="803">
        <v>44570</v>
      </c>
      <c r="B251" s="804" t="s">
        <v>1928</v>
      </c>
      <c r="C251" s="803">
        <f>IF(A251="","",A251)</f>
        <v>44570</v>
      </c>
      <c r="D251" s="811" t="s">
        <v>1759</v>
      </c>
      <c r="E251" s="810" t="s">
        <v>1760</v>
      </c>
      <c r="F251" s="807">
        <f>+E252</f>
        <v>112</v>
      </c>
      <c r="G251" s="808">
        <v>30713320</v>
      </c>
      <c r="H251" s="1608"/>
      <c r="I251" s="1611"/>
    </row>
    <row r="252" spans="1:9" ht="21" customHeight="1">
      <c r="A252" s="1740">
        <v>44570</v>
      </c>
      <c r="B252" s="1741" t="s">
        <v>1928</v>
      </c>
      <c r="C252" s="1740">
        <f>IF(A252="","",A252)</f>
        <v>44570</v>
      </c>
      <c r="D252" s="1742" t="s">
        <v>1759</v>
      </c>
      <c r="E252" s="1744">
        <v>112</v>
      </c>
      <c r="F252" s="1744" t="str">
        <f>+E251</f>
        <v>331HQ</v>
      </c>
      <c r="G252" s="1745"/>
      <c r="H252" s="1746">
        <f>+G251</f>
        <v>30713320</v>
      </c>
      <c r="I252" s="1747"/>
    </row>
    <row r="253" spans="1:9" s="1524" customFormat="1" ht="21" customHeight="1">
      <c r="A253" s="803"/>
      <c r="B253" s="804"/>
      <c r="C253" s="803"/>
      <c r="D253" s="809"/>
      <c r="E253" s="806"/>
      <c r="F253" s="807"/>
      <c r="G253" s="808"/>
      <c r="H253" s="1608"/>
      <c r="I253" s="1611"/>
    </row>
    <row r="254" spans="1:9" s="1524" customFormat="1" ht="21" customHeight="1">
      <c r="A254" s="803">
        <v>44570</v>
      </c>
      <c r="B254" s="804" t="s">
        <v>1928</v>
      </c>
      <c r="C254" s="803">
        <f>IF(A254="","",A254)</f>
        <v>44570</v>
      </c>
      <c r="D254" s="811" t="s">
        <v>1935</v>
      </c>
      <c r="E254" s="806">
        <v>642</v>
      </c>
      <c r="F254" s="807">
        <f>+E255</f>
        <v>112</v>
      </c>
      <c r="G254" s="808">
        <v>22000</v>
      </c>
      <c r="H254" s="1608"/>
      <c r="I254" s="1611"/>
    </row>
    <row r="255" spans="1:9" ht="21" customHeight="1">
      <c r="A255" s="1740">
        <v>44570</v>
      </c>
      <c r="B255" s="1741" t="s">
        <v>1928</v>
      </c>
      <c r="C255" s="1740">
        <f>IF(A255="","",A255)</f>
        <v>44570</v>
      </c>
      <c r="D255" s="1742" t="s">
        <v>1935</v>
      </c>
      <c r="E255" s="1744">
        <v>112</v>
      </c>
      <c r="F255" s="1744">
        <f>+E254</f>
        <v>642</v>
      </c>
      <c r="G255" s="1745"/>
      <c r="H255" s="1746">
        <f>+G254</f>
        <v>22000</v>
      </c>
      <c r="I255" s="1747"/>
    </row>
    <row r="256" spans="1:9" s="1524" customFormat="1" ht="21" customHeight="1">
      <c r="A256" s="803"/>
      <c r="B256" s="804"/>
      <c r="C256" s="803"/>
      <c r="D256" s="809"/>
      <c r="E256" s="806"/>
      <c r="F256" s="807"/>
      <c r="G256" s="808"/>
      <c r="H256" s="1608"/>
      <c r="I256" s="1611"/>
    </row>
    <row r="257" spans="1:9" s="1524" customFormat="1" ht="21" customHeight="1">
      <c r="A257" s="803">
        <v>44570</v>
      </c>
      <c r="B257" s="804" t="s">
        <v>1928</v>
      </c>
      <c r="C257" s="803">
        <f>IF(A257="","",A257)</f>
        <v>44570</v>
      </c>
      <c r="D257" s="811" t="s">
        <v>1756</v>
      </c>
      <c r="E257" s="810" t="s">
        <v>1757</v>
      </c>
      <c r="F257" s="807">
        <f>+E258</f>
        <v>112</v>
      </c>
      <c r="G257" s="828">
        <v>44335000</v>
      </c>
      <c r="H257" s="1608"/>
      <c r="I257" s="1611"/>
    </row>
    <row r="258" spans="1:9" ht="21" customHeight="1">
      <c r="A258" s="1740">
        <v>44570</v>
      </c>
      <c r="B258" s="1741" t="s">
        <v>1928</v>
      </c>
      <c r="C258" s="1740">
        <f>IF(A258="","",A258)</f>
        <v>44570</v>
      </c>
      <c r="D258" s="1742" t="s">
        <v>1756</v>
      </c>
      <c r="E258" s="1744">
        <v>112</v>
      </c>
      <c r="F258" s="1744" t="str">
        <f>+E257</f>
        <v>331PT</v>
      </c>
      <c r="G258" s="1745"/>
      <c r="H258" s="1746">
        <f>+G257</f>
        <v>44335000</v>
      </c>
      <c r="I258" s="1747"/>
    </row>
    <row r="259" spans="1:9" s="1524" customFormat="1" ht="21" customHeight="1">
      <c r="A259" s="803"/>
      <c r="B259" s="804"/>
      <c r="C259" s="803"/>
      <c r="D259" s="809"/>
      <c r="E259" s="806"/>
      <c r="F259" s="807"/>
      <c r="G259" s="808"/>
      <c r="H259" s="1608"/>
      <c r="I259" s="1611"/>
    </row>
    <row r="260" spans="1:9" s="1524" customFormat="1" ht="21" customHeight="1">
      <c r="A260" s="803">
        <v>44570</v>
      </c>
      <c r="B260" s="804" t="s">
        <v>1928</v>
      </c>
      <c r="C260" s="803">
        <f>IF(A260="","",A260)</f>
        <v>44570</v>
      </c>
      <c r="D260" s="811" t="s">
        <v>1935</v>
      </c>
      <c r="E260" s="806">
        <v>642</v>
      </c>
      <c r="F260" s="807">
        <f>+E261</f>
        <v>112</v>
      </c>
      <c r="G260" s="808">
        <v>22000</v>
      </c>
      <c r="H260" s="1608"/>
      <c r="I260" s="1611"/>
    </row>
    <row r="261" spans="1:9" ht="21" customHeight="1">
      <c r="A261" s="1740">
        <v>44570</v>
      </c>
      <c r="B261" s="1741" t="s">
        <v>1928</v>
      </c>
      <c r="C261" s="1740">
        <f>IF(A261="","",A261)</f>
        <v>44570</v>
      </c>
      <c r="D261" s="1742" t="s">
        <v>1935</v>
      </c>
      <c r="E261" s="1744">
        <v>112</v>
      </c>
      <c r="F261" s="1744">
        <f>+E260</f>
        <v>642</v>
      </c>
      <c r="G261" s="1745"/>
      <c r="H261" s="1746">
        <f>+G260</f>
        <v>22000</v>
      </c>
      <c r="I261" s="1747"/>
    </row>
    <row r="262" spans="1:9" s="1524" customFormat="1" ht="21" customHeight="1">
      <c r="A262" s="803"/>
      <c r="B262" s="804"/>
      <c r="C262" s="803"/>
      <c r="D262" s="809"/>
      <c r="E262" s="806"/>
      <c r="F262" s="807"/>
      <c r="G262" s="808"/>
      <c r="H262" s="1608"/>
      <c r="I262" s="1611"/>
    </row>
    <row r="263" spans="1:9" s="1524" customFormat="1" ht="21" customHeight="1">
      <c r="A263" s="803">
        <v>44570</v>
      </c>
      <c r="B263" s="804">
        <v>23</v>
      </c>
      <c r="C263" s="803">
        <f>IF(A263="","",A263)</f>
        <v>44570</v>
      </c>
      <c r="D263" s="809" t="s">
        <v>1771</v>
      </c>
      <c r="E263" s="810" t="s">
        <v>1772</v>
      </c>
      <c r="F263" s="807" t="str">
        <f>+E264&amp;","&amp;E265</f>
        <v>511,3331</v>
      </c>
      <c r="G263" s="808">
        <f>+H264+H265</f>
        <v>1375000</v>
      </c>
      <c r="H263" s="1608"/>
      <c r="I263" s="1611"/>
    </row>
    <row r="264" spans="1:9" s="1524" customFormat="1" ht="21" customHeight="1">
      <c r="A264" s="803">
        <v>44570</v>
      </c>
      <c r="B264" s="804">
        <v>23</v>
      </c>
      <c r="C264" s="803">
        <f>IF(A264="","",A264)</f>
        <v>44570</v>
      </c>
      <c r="D264" s="805" t="s">
        <v>1809</v>
      </c>
      <c r="E264" s="806">
        <v>511</v>
      </c>
      <c r="F264" s="807" t="str">
        <f>+E263</f>
        <v>131SG</v>
      </c>
      <c r="G264" s="808"/>
      <c r="H264" s="1608">
        <v>1250000</v>
      </c>
      <c r="I264" s="1611"/>
    </row>
    <row r="265" spans="1:9" s="1524" customFormat="1" ht="21" customHeight="1">
      <c r="A265" s="803">
        <v>44570</v>
      </c>
      <c r="B265" s="804">
        <v>23</v>
      </c>
      <c r="C265" s="803">
        <f>IF(A265="","",A265)</f>
        <v>44570</v>
      </c>
      <c r="D265" s="809" t="s">
        <v>49</v>
      </c>
      <c r="E265" s="806">
        <v>3331</v>
      </c>
      <c r="F265" s="807" t="str">
        <f>+E263</f>
        <v>131SG</v>
      </c>
      <c r="G265" s="808"/>
      <c r="H265" s="1608">
        <v>125000</v>
      </c>
      <c r="I265" s="1611"/>
    </row>
    <row r="266" spans="1:9" s="1524" customFormat="1" ht="21" customHeight="1">
      <c r="A266" s="803"/>
      <c r="B266" s="804"/>
      <c r="C266" s="827"/>
      <c r="D266" s="809"/>
      <c r="E266" s="812"/>
      <c r="F266" s="807"/>
      <c r="G266" s="808"/>
      <c r="H266" s="1608"/>
      <c r="I266" s="1611"/>
    </row>
    <row r="267" spans="1:9" s="1524" customFormat="1" ht="21" customHeight="1">
      <c r="A267" s="803">
        <v>44570</v>
      </c>
      <c r="B267" s="804">
        <v>24</v>
      </c>
      <c r="C267" s="803">
        <f>IF(A267="","",A267)</f>
        <v>44570</v>
      </c>
      <c r="D267" s="809" t="s">
        <v>1788</v>
      </c>
      <c r="E267" s="810" t="s">
        <v>1789</v>
      </c>
      <c r="F267" s="807" t="str">
        <f>+E268&amp;","&amp;E269</f>
        <v>511,3331</v>
      </c>
      <c r="G267" s="808">
        <f>+H268+H269</f>
        <v>1595000</v>
      </c>
      <c r="H267" s="1608"/>
      <c r="I267" s="1611"/>
    </row>
    <row r="268" spans="1:9" s="1524" customFormat="1" ht="21" customHeight="1">
      <c r="A268" s="803">
        <v>44570</v>
      </c>
      <c r="B268" s="804">
        <v>24</v>
      </c>
      <c r="C268" s="803">
        <f>IF(A268="","",A268)</f>
        <v>44570</v>
      </c>
      <c r="D268" s="805" t="s">
        <v>1810</v>
      </c>
      <c r="E268" s="806">
        <v>511</v>
      </c>
      <c r="F268" s="807" t="str">
        <f>+E267</f>
        <v>131CV</v>
      </c>
      <c r="G268" s="808"/>
      <c r="H268" s="1608">
        <v>1450000</v>
      </c>
      <c r="I268" s="1611"/>
    </row>
    <row r="269" spans="1:9" s="1524" customFormat="1" ht="21" customHeight="1">
      <c r="A269" s="803">
        <v>44570</v>
      </c>
      <c r="B269" s="804">
        <v>24</v>
      </c>
      <c r="C269" s="803">
        <f>IF(A269="","",A269)</f>
        <v>44570</v>
      </c>
      <c r="D269" s="809" t="s">
        <v>49</v>
      </c>
      <c r="E269" s="806">
        <v>3331</v>
      </c>
      <c r="F269" s="807" t="str">
        <f>+E267</f>
        <v>131CV</v>
      </c>
      <c r="G269" s="808"/>
      <c r="H269" s="1608">
        <v>145000</v>
      </c>
      <c r="I269" s="1611"/>
    </row>
    <row r="270" spans="1:9" s="1524" customFormat="1" ht="21" customHeight="1">
      <c r="A270" s="803"/>
      <c r="B270" s="804"/>
      <c r="C270" s="827"/>
      <c r="D270" s="809"/>
      <c r="E270" s="812"/>
      <c r="F270" s="807"/>
      <c r="G270" s="808"/>
      <c r="H270" s="1608"/>
      <c r="I270" s="1611"/>
    </row>
    <row r="271" spans="1:9" s="1524" customFormat="1" ht="21" customHeight="1">
      <c r="A271" s="803">
        <v>44570</v>
      </c>
      <c r="B271" s="804">
        <v>25</v>
      </c>
      <c r="C271" s="803">
        <f>IF(A271="","",A271)</f>
        <v>44570</v>
      </c>
      <c r="D271" s="809" t="s">
        <v>1791</v>
      </c>
      <c r="E271" s="810" t="s">
        <v>1792</v>
      </c>
      <c r="F271" s="807" t="str">
        <f>+E272&amp;","&amp;E273</f>
        <v>511,3331</v>
      </c>
      <c r="G271" s="808">
        <f>+H272+H273</f>
        <v>4400000</v>
      </c>
      <c r="H271" s="1608"/>
      <c r="I271" s="1611"/>
    </row>
    <row r="272" spans="1:9" s="1524" customFormat="1" ht="21" customHeight="1">
      <c r="A272" s="803">
        <v>44570</v>
      </c>
      <c r="B272" s="804">
        <v>25</v>
      </c>
      <c r="C272" s="803">
        <f>IF(A272="","",A272)</f>
        <v>44570</v>
      </c>
      <c r="D272" s="805" t="s">
        <v>1811</v>
      </c>
      <c r="E272" s="806">
        <v>511</v>
      </c>
      <c r="F272" s="807" t="str">
        <f>+E271</f>
        <v>131MES</v>
      </c>
      <c r="G272" s="808"/>
      <c r="H272" s="1608">
        <v>4000000</v>
      </c>
      <c r="I272" s="1611"/>
    </row>
    <row r="273" spans="1:9" s="1524" customFormat="1" ht="21" customHeight="1">
      <c r="A273" s="803">
        <v>44570</v>
      </c>
      <c r="B273" s="804">
        <v>25</v>
      </c>
      <c r="C273" s="803">
        <f>IF(A273="","",A273)</f>
        <v>44570</v>
      </c>
      <c r="D273" s="809" t="s">
        <v>49</v>
      </c>
      <c r="E273" s="806">
        <v>3331</v>
      </c>
      <c r="F273" s="807" t="str">
        <f>+E271</f>
        <v>131MES</v>
      </c>
      <c r="G273" s="808"/>
      <c r="H273" s="1608">
        <v>400000</v>
      </c>
      <c r="I273" s="1611"/>
    </row>
    <row r="274" spans="1:9" s="1524" customFormat="1" ht="21" customHeight="1">
      <c r="A274" s="803"/>
      <c r="B274" s="804"/>
      <c r="C274" s="827"/>
      <c r="D274" s="809"/>
      <c r="E274" s="812"/>
      <c r="F274" s="807"/>
      <c r="G274" s="808"/>
      <c r="H274" s="1608"/>
      <c r="I274" s="1611"/>
    </row>
    <row r="275" spans="1:9" s="1524" customFormat="1" ht="21" customHeight="1">
      <c r="A275" s="803">
        <v>44571</v>
      </c>
      <c r="B275" s="804">
        <v>26</v>
      </c>
      <c r="C275" s="803">
        <f>IF(A275="","",A275)</f>
        <v>44571</v>
      </c>
      <c r="D275" s="809" t="s">
        <v>1771</v>
      </c>
      <c r="E275" s="810" t="s">
        <v>1772</v>
      </c>
      <c r="F275" s="807" t="str">
        <f>+E276&amp;","&amp;E277</f>
        <v>511,3331</v>
      </c>
      <c r="G275" s="808">
        <f>+H276+H277</f>
        <v>4400000</v>
      </c>
      <c r="H275" s="1608"/>
      <c r="I275" s="1611"/>
    </row>
    <row r="276" spans="1:9" s="1524" customFormat="1" ht="21" customHeight="1">
      <c r="A276" s="803">
        <v>44571</v>
      </c>
      <c r="B276" s="804">
        <v>26</v>
      </c>
      <c r="C276" s="803">
        <f>IF(A276="","",A276)</f>
        <v>44571</v>
      </c>
      <c r="D276" s="805" t="s">
        <v>1811</v>
      </c>
      <c r="E276" s="806">
        <v>511</v>
      </c>
      <c r="F276" s="807" t="str">
        <f>+E275</f>
        <v>131SG</v>
      </c>
      <c r="G276" s="808"/>
      <c r="H276" s="1608">
        <v>4000000</v>
      </c>
      <c r="I276" s="1611"/>
    </row>
    <row r="277" spans="1:9" s="1524" customFormat="1" ht="21" customHeight="1">
      <c r="A277" s="803">
        <v>44571</v>
      </c>
      <c r="B277" s="804">
        <v>26</v>
      </c>
      <c r="C277" s="803">
        <f>IF(A277="","",A277)</f>
        <v>44571</v>
      </c>
      <c r="D277" s="809" t="s">
        <v>49</v>
      </c>
      <c r="E277" s="806">
        <v>3331</v>
      </c>
      <c r="F277" s="807" t="str">
        <f>+E275</f>
        <v>131SG</v>
      </c>
      <c r="G277" s="808"/>
      <c r="H277" s="1608">
        <v>400000</v>
      </c>
      <c r="I277" s="1611"/>
    </row>
    <row r="278" spans="1:9" s="1524" customFormat="1" ht="21" customHeight="1">
      <c r="A278" s="803"/>
      <c r="B278" s="804"/>
      <c r="C278" s="827"/>
      <c r="D278" s="809"/>
      <c r="E278" s="812"/>
      <c r="F278" s="807"/>
      <c r="G278" s="808"/>
      <c r="H278" s="1608"/>
      <c r="I278" s="1611"/>
    </row>
    <row r="279" spans="1:9" s="1524" customFormat="1" ht="21" customHeight="1">
      <c r="A279" s="803">
        <v>44571</v>
      </c>
      <c r="B279" s="804">
        <v>27</v>
      </c>
      <c r="C279" s="803">
        <f>IF(A279="","",A279)</f>
        <v>44571</v>
      </c>
      <c r="D279" s="809" t="s">
        <v>1785</v>
      </c>
      <c r="E279" s="810" t="s">
        <v>1786</v>
      </c>
      <c r="F279" s="807" t="str">
        <f>+E280&amp;","&amp;E281</f>
        <v>511,3331</v>
      </c>
      <c r="G279" s="808">
        <f>+H280+H281</f>
        <v>15840000</v>
      </c>
      <c r="H279" s="1608"/>
      <c r="I279" s="1611"/>
    </row>
    <row r="280" spans="1:9" s="1524" customFormat="1" ht="21" customHeight="1">
      <c r="A280" s="803">
        <v>44571</v>
      </c>
      <c r="B280" s="804">
        <v>27</v>
      </c>
      <c r="C280" s="803">
        <f>IF(A280="","",A280)</f>
        <v>44571</v>
      </c>
      <c r="D280" s="805" t="s">
        <v>1811</v>
      </c>
      <c r="E280" s="806">
        <v>511</v>
      </c>
      <c r="F280" s="807" t="str">
        <f>+E279</f>
        <v>131BVN</v>
      </c>
      <c r="G280" s="808"/>
      <c r="H280" s="1608">
        <v>14400000</v>
      </c>
      <c r="I280" s="1611"/>
    </row>
    <row r="281" spans="1:9" s="1524" customFormat="1" ht="21" customHeight="1">
      <c r="A281" s="803">
        <v>44571</v>
      </c>
      <c r="B281" s="804">
        <v>27</v>
      </c>
      <c r="C281" s="803">
        <f>IF(A281="","",A281)</f>
        <v>44571</v>
      </c>
      <c r="D281" s="809" t="s">
        <v>49</v>
      </c>
      <c r="E281" s="806">
        <v>3331</v>
      </c>
      <c r="F281" s="807" t="str">
        <f>+E279</f>
        <v>131BVN</v>
      </c>
      <c r="G281" s="808"/>
      <c r="H281" s="1608">
        <v>1440000</v>
      </c>
      <c r="I281" s="1611"/>
    </row>
    <row r="282" spans="1:9" s="1524" customFormat="1" ht="21" customHeight="1">
      <c r="A282" s="803"/>
      <c r="B282" s="804"/>
      <c r="C282" s="827"/>
      <c r="D282" s="809"/>
      <c r="E282" s="812"/>
      <c r="F282" s="807"/>
      <c r="G282" s="808"/>
      <c r="H282" s="1608"/>
      <c r="I282" s="1611"/>
    </row>
    <row r="283" spans="1:9" s="1524" customFormat="1" ht="21" customHeight="1">
      <c r="A283" s="803">
        <v>44571</v>
      </c>
      <c r="B283" s="804">
        <v>28</v>
      </c>
      <c r="C283" s="803">
        <f>IF(A283="","",A283)</f>
        <v>44571</v>
      </c>
      <c r="D283" s="809" t="s">
        <v>1780</v>
      </c>
      <c r="E283" s="810" t="s">
        <v>1781</v>
      </c>
      <c r="F283" s="807" t="str">
        <f>+E284&amp;","&amp;E285</f>
        <v>511,3331</v>
      </c>
      <c r="G283" s="808">
        <f>+H284+H285</f>
        <v>14410000</v>
      </c>
      <c r="H283" s="1608"/>
      <c r="I283" s="1611"/>
    </row>
    <row r="284" spans="1:9" s="1524" customFormat="1" ht="21" customHeight="1">
      <c r="A284" s="803">
        <v>44571</v>
      </c>
      <c r="B284" s="804">
        <v>28</v>
      </c>
      <c r="C284" s="803">
        <f>IF(A284="","",A284)</f>
        <v>44571</v>
      </c>
      <c r="D284" s="805" t="s">
        <v>1812</v>
      </c>
      <c r="E284" s="806">
        <v>511</v>
      </c>
      <c r="F284" s="807" t="str">
        <f>+E283</f>
        <v>131APM</v>
      </c>
      <c r="G284" s="808"/>
      <c r="H284" s="1608">
        <v>13100000</v>
      </c>
      <c r="I284" s="1611"/>
    </row>
    <row r="285" spans="1:9" s="1524" customFormat="1" ht="21" customHeight="1">
      <c r="A285" s="803">
        <v>44571</v>
      </c>
      <c r="B285" s="804">
        <v>28</v>
      </c>
      <c r="C285" s="803">
        <f>IF(A285="","",A285)</f>
        <v>44571</v>
      </c>
      <c r="D285" s="809" t="s">
        <v>49</v>
      </c>
      <c r="E285" s="806">
        <v>3331</v>
      </c>
      <c r="F285" s="807" t="str">
        <f>+E283</f>
        <v>131APM</v>
      </c>
      <c r="G285" s="808"/>
      <c r="H285" s="1608">
        <v>1310000</v>
      </c>
      <c r="I285" s="1611"/>
    </row>
    <row r="286" spans="1:9" s="1524" customFormat="1" ht="21" customHeight="1">
      <c r="A286" s="803"/>
      <c r="B286" s="804"/>
      <c r="C286" s="827"/>
      <c r="D286" s="809"/>
      <c r="E286" s="812"/>
      <c r="F286" s="807"/>
      <c r="G286" s="808"/>
      <c r="H286" s="1608"/>
      <c r="I286" s="1611"/>
    </row>
    <row r="287" spans="1:9" s="1524" customFormat="1" ht="21" customHeight="1">
      <c r="A287" s="803">
        <v>44571</v>
      </c>
      <c r="B287" s="804">
        <v>29</v>
      </c>
      <c r="C287" s="803">
        <f>IF(A287="","",A287)</f>
        <v>44571</v>
      </c>
      <c r="D287" s="809" t="s">
        <v>1771</v>
      </c>
      <c r="E287" s="810" t="s">
        <v>1772</v>
      </c>
      <c r="F287" s="807" t="str">
        <f>+E288&amp;","&amp;E289</f>
        <v>511,3331</v>
      </c>
      <c r="G287" s="808">
        <f>+H288+H289</f>
        <v>7535000</v>
      </c>
      <c r="H287" s="1608"/>
      <c r="I287" s="1611"/>
    </row>
    <row r="288" spans="1:9" s="1524" customFormat="1" ht="21" customHeight="1">
      <c r="A288" s="803">
        <v>44571</v>
      </c>
      <c r="B288" s="804">
        <v>29</v>
      </c>
      <c r="C288" s="803">
        <f>IF(A288="","",A288)</f>
        <v>44571</v>
      </c>
      <c r="D288" s="805" t="s">
        <v>1796</v>
      </c>
      <c r="E288" s="806">
        <v>511</v>
      </c>
      <c r="F288" s="807" t="str">
        <f>+E287</f>
        <v>131SG</v>
      </c>
      <c r="G288" s="808"/>
      <c r="H288" s="1608">
        <v>6850000</v>
      </c>
      <c r="I288" s="1611"/>
    </row>
    <row r="289" spans="1:9" s="1524" customFormat="1" ht="21" customHeight="1">
      <c r="A289" s="803">
        <v>44571</v>
      </c>
      <c r="B289" s="804">
        <v>29</v>
      </c>
      <c r="C289" s="803">
        <f>IF(A289="","",A289)</f>
        <v>44571</v>
      </c>
      <c r="D289" s="809" t="s">
        <v>49</v>
      </c>
      <c r="E289" s="806">
        <v>3331</v>
      </c>
      <c r="F289" s="807" t="str">
        <f>+E287</f>
        <v>131SG</v>
      </c>
      <c r="G289" s="808"/>
      <c r="H289" s="1608">
        <v>685000</v>
      </c>
      <c r="I289" s="1611"/>
    </row>
    <row r="290" spans="1:9" s="1524" customFormat="1" ht="21" customHeight="1">
      <c r="A290" s="803"/>
      <c r="B290" s="804"/>
      <c r="C290" s="803"/>
      <c r="D290" s="809"/>
      <c r="E290" s="806"/>
      <c r="F290" s="807"/>
      <c r="G290" s="808"/>
      <c r="H290" s="1608"/>
      <c r="I290" s="1611"/>
    </row>
    <row r="291" spans="1:9" s="1524" customFormat="1" ht="21" customHeight="1">
      <c r="A291" s="803">
        <v>44571</v>
      </c>
      <c r="B291" s="804" t="s">
        <v>1928</v>
      </c>
      <c r="C291" s="803">
        <f>IF(A291="","",A291)</f>
        <v>44571</v>
      </c>
      <c r="D291" s="811" t="s">
        <v>1813</v>
      </c>
      <c r="E291" s="806">
        <v>3334</v>
      </c>
      <c r="F291" s="807">
        <f>+E292</f>
        <v>112</v>
      </c>
      <c r="G291" s="808">
        <v>7165252.0218820088</v>
      </c>
      <c r="H291" s="1608"/>
      <c r="I291" s="1611"/>
    </row>
    <row r="292" spans="1:9" ht="21" customHeight="1">
      <c r="A292" s="1740">
        <v>44571</v>
      </c>
      <c r="B292" s="1741" t="s">
        <v>1928</v>
      </c>
      <c r="C292" s="1740">
        <f>IF(A292="","",A292)</f>
        <v>44571</v>
      </c>
      <c r="D292" s="1742" t="s">
        <v>1813</v>
      </c>
      <c r="E292" s="1744">
        <v>112</v>
      </c>
      <c r="F292" s="1744">
        <f>+E291</f>
        <v>3334</v>
      </c>
      <c r="G292" s="1745"/>
      <c r="H292" s="1746">
        <f>+G291</f>
        <v>7165252.0218820088</v>
      </c>
      <c r="I292" s="1747"/>
    </row>
    <row r="293" spans="1:9" s="1524" customFormat="1" ht="21" customHeight="1">
      <c r="A293" s="803"/>
      <c r="B293" s="804"/>
      <c r="C293" s="803"/>
      <c r="D293" s="809"/>
      <c r="E293" s="806"/>
      <c r="F293" s="807"/>
      <c r="G293" s="808"/>
      <c r="H293" s="1608"/>
      <c r="I293" s="1611"/>
    </row>
    <row r="294" spans="1:9" s="1524" customFormat="1" ht="21" customHeight="1">
      <c r="A294" s="803">
        <v>44571</v>
      </c>
      <c r="B294" s="804" t="s">
        <v>1928</v>
      </c>
      <c r="C294" s="803">
        <f>IF(A294="","",A294)</f>
        <v>44571</v>
      </c>
      <c r="D294" s="811" t="s">
        <v>1935</v>
      </c>
      <c r="E294" s="806">
        <v>642</v>
      </c>
      <c r="F294" s="807">
        <f>+E295</f>
        <v>112</v>
      </c>
      <c r="G294" s="808">
        <v>22000</v>
      </c>
      <c r="H294" s="1608"/>
      <c r="I294" s="1611"/>
    </row>
    <row r="295" spans="1:9" ht="21" customHeight="1">
      <c r="A295" s="1740">
        <v>44571</v>
      </c>
      <c r="B295" s="1741" t="s">
        <v>1928</v>
      </c>
      <c r="C295" s="1740">
        <f>IF(A295="","",A295)</f>
        <v>44571</v>
      </c>
      <c r="D295" s="1742" t="s">
        <v>1935</v>
      </c>
      <c r="E295" s="1744">
        <v>112</v>
      </c>
      <c r="F295" s="1744">
        <f>+E294</f>
        <v>642</v>
      </c>
      <c r="G295" s="1745"/>
      <c r="H295" s="1746">
        <f>+G294</f>
        <v>22000</v>
      </c>
      <c r="I295" s="1747"/>
    </row>
    <row r="296" spans="1:9" s="1524" customFormat="1" ht="21" customHeight="1">
      <c r="A296" s="803"/>
      <c r="B296" s="804"/>
      <c r="C296" s="803" t="str">
        <f t="shared" ref="C296:C301" si="3">IF(A296="","",A296)</f>
        <v/>
      </c>
      <c r="D296" s="809"/>
      <c r="E296" s="806"/>
      <c r="F296" s="807"/>
      <c r="G296" s="808"/>
      <c r="H296" s="1608"/>
      <c r="I296" s="1611"/>
    </row>
    <row r="297" spans="1:9" s="1524" customFormat="1" ht="21" customHeight="1">
      <c r="A297" s="803">
        <v>44573</v>
      </c>
      <c r="B297" s="804">
        <v>2141</v>
      </c>
      <c r="C297" s="803">
        <f t="shared" si="3"/>
        <v>44573</v>
      </c>
      <c r="D297" s="805" t="s">
        <v>1814</v>
      </c>
      <c r="E297" s="806">
        <v>642</v>
      </c>
      <c r="F297" s="807">
        <f>+E299</f>
        <v>111</v>
      </c>
      <c r="G297" s="808">
        <v>3500000</v>
      </c>
      <c r="H297" s="1608"/>
      <c r="I297" s="1611"/>
    </row>
    <row r="298" spans="1:9" s="1524" customFormat="1" ht="21" customHeight="1">
      <c r="A298" s="803">
        <v>44573</v>
      </c>
      <c r="B298" s="804">
        <v>2141</v>
      </c>
      <c r="C298" s="803">
        <f t="shared" si="3"/>
        <v>44573</v>
      </c>
      <c r="D298" s="809" t="s">
        <v>35</v>
      </c>
      <c r="E298" s="806">
        <v>133</v>
      </c>
      <c r="F298" s="807">
        <f>+E299</f>
        <v>111</v>
      </c>
      <c r="G298" s="808">
        <v>350000</v>
      </c>
      <c r="H298" s="1608"/>
      <c r="I298" s="1611"/>
    </row>
    <row r="299" spans="1:9" s="1524" customFormat="1" ht="21" customHeight="1">
      <c r="A299" s="803">
        <v>44573</v>
      </c>
      <c r="B299" s="804">
        <v>2141</v>
      </c>
      <c r="C299" s="803">
        <f t="shared" si="3"/>
        <v>44573</v>
      </c>
      <c r="D299" s="809" t="s">
        <v>1815</v>
      </c>
      <c r="E299" s="806">
        <v>111</v>
      </c>
      <c r="F299" s="807" t="str">
        <f>+E297&amp;","&amp;E298</f>
        <v>642,133</v>
      </c>
      <c r="G299" s="808"/>
      <c r="H299" s="1608">
        <f>+G297+G298</f>
        <v>3850000</v>
      </c>
      <c r="I299" s="1611"/>
    </row>
    <row r="300" spans="1:9" s="1524" customFormat="1" ht="21" customHeight="1">
      <c r="A300" s="803"/>
      <c r="B300" s="804"/>
      <c r="C300" s="803" t="str">
        <f t="shared" si="3"/>
        <v/>
      </c>
      <c r="D300" s="809"/>
      <c r="E300" s="806"/>
      <c r="F300" s="807"/>
      <c r="G300" s="808"/>
      <c r="H300" s="1608"/>
      <c r="I300" s="1611"/>
    </row>
    <row r="301" spans="1:9" s="1524" customFormat="1" ht="21" customHeight="1">
      <c r="A301" s="803">
        <v>44573</v>
      </c>
      <c r="B301" s="804">
        <v>30</v>
      </c>
      <c r="C301" s="803">
        <f t="shared" si="3"/>
        <v>44573</v>
      </c>
      <c r="D301" s="809" t="s">
        <v>1788</v>
      </c>
      <c r="E301" s="810" t="s">
        <v>1789</v>
      </c>
      <c r="F301" s="807" t="str">
        <f>+E302&amp;","&amp;E303</f>
        <v>511,3331</v>
      </c>
      <c r="G301" s="808">
        <f>+H302+H303</f>
        <v>20790000</v>
      </c>
      <c r="H301" s="1608"/>
      <c r="I301" s="1611"/>
    </row>
    <row r="302" spans="1:9" s="1524" customFormat="1" ht="21" customHeight="1">
      <c r="A302" s="803">
        <v>44573</v>
      </c>
      <c r="B302" s="804">
        <v>30</v>
      </c>
      <c r="C302" s="803">
        <f>IF(A302="","",A302)</f>
        <v>44573</v>
      </c>
      <c r="D302" s="805" t="s">
        <v>1798</v>
      </c>
      <c r="E302" s="806">
        <v>511</v>
      </c>
      <c r="F302" s="807" t="str">
        <f>+E301</f>
        <v>131CV</v>
      </c>
      <c r="G302" s="808"/>
      <c r="H302" s="1608">
        <v>18900000</v>
      </c>
      <c r="I302" s="1611"/>
    </row>
    <row r="303" spans="1:9" s="1524" customFormat="1" ht="21" customHeight="1">
      <c r="A303" s="803">
        <v>44573</v>
      </c>
      <c r="B303" s="804">
        <v>30</v>
      </c>
      <c r="C303" s="803">
        <f>IF(A303="","",A303)</f>
        <v>44573</v>
      </c>
      <c r="D303" s="809" t="s">
        <v>49</v>
      </c>
      <c r="E303" s="806">
        <v>3331</v>
      </c>
      <c r="F303" s="807" t="str">
        <f>+E301</f>
        <v>131CV</v>
      </c>
      <c r="G303" s="808"/>
      <c r="H303" s="1608">
        <v>1890000</v>
      </c>
      <c r="I303" s="1611"/>
    </row>
    <row r="304" spans="1:9" s="1524" customFormat="1" ht="21" customHeight="1">
      <c r="A304" s="803"/>
      <c r="B304" s="804"/>
      <c r="C304" s="827"/>
      <c r="D304" s="809"/>
      <c r="E304" s="812"/>
      <c r="F304" s="807"/>
      <c r="G304" s="808"/>
      <c r="H304" s="1608"/>
      <c r="I304" s="1611"/>
    </row>
    <row r="305" spans="1:9" s="1524" customFormat="1" ht="21" customHeight="1">
      <c r="A305" s="803">
        <v>44573</v>
      </c>
      <c r="B305" s="804">
        <v>31</v>
      </c>
      <c r="C305" s="803">
        <f>IF(A305="","",A305)</f>
        <v>44573</v>
      </c>
      <c r="D305" s="809" t="s">
        <v>1780</v>
      </c>
      <c r="E305" s="810" t="s">
        <v>1781</v>
      </c>
      <c r="F305" s="807" t="str">
        <f>+E306&amp;","&amp;E307</f>
        <v>511,3331</v>
      </c>
      <c r="G305" s="808">
        <f>+H306+H307</f>
        <v>10230000</v>
      </c>
      <c r="H305" s="1608"/>
      <c r="I305" s="1611"/>
    </row>
    <row r="306" spans="1:9" s="1524" customFormat="1" ht="21" customHeight="1">
      <c r="A306" s="803">
        <v>44573</v>
      </c>
      <c r="B306" s="804">
        <v>31</v>
      </c>
      <c r="C306" s="803">
        <f>IF(A306="","",A306)</f>
        <v>44573</v>
      </c>
      <c r="D306" s="805" t="s">
        <v>1816</v>
      </c>
      <c r="E306" s="806">
        <v>511</v>
      </c>
      <c r="F306" s="807" t="str">
        <f>+E305</f>
        <v>131APM</v>
      </c>
      <c r="G306" s="808"/>
      <c r="H306" s="1608">
        <v>9300000</v>
      </c>
      <c r="I306" s="1611"/>
    </row>
    <row r="307" spans="1:9" s="1524" customFormat="1" ht="21" customHeight="1">
      <c r="A307" s="803">
        <v>44573</v>
      </c>
      <c r="B307" s="804">
        <v>31</v>
      </c>
      <c r="C307" s="803">
        <f>IF(A307="","",A307)</f>
        <v>44573</v>
      </c>
      <c r="D307" s="809" t="s">
        <v>49</v>
      </c>
      <c r="E307" s="806">
        <v>3331</v>
      </c>
      <c r="F307" s="807" t="str">
        <f>+E305</f>
        <v>131APM</v>
      </c>
      <c r="G307" s="808"/>
      <c r="H307" s="1608">
        <v>930000</v>
      </c>
      <c r="I307" s="1611"/>
    </row>
    <row r="308" spans="1:9" s="1524" customFormat="1" ht="21" customHeight="1">
      <c r="A308" s="803"/>
      <c r="B308" s="804"/>
      <c r="C308" s="827"/>
      <c r="D308" s="809"/>
      <c r="E308" s="812"/>
      <c r="F308" s="807"/>
      <c r="G308" s="808"/>
      <c r="H308" s="1608"/>
      <c r="I308" s="1611"/>
    </row>
    <row r="309" spans="1:9" s="1524" customFormat="1" ht="21" customHeight="1">
      <c r="A309" s="803">
        <v>44573</v>
      </c>
      <c r="B309" s="804">
        <v>32</v>
      </c>
      <c r="C309" s="803">
        <f>IF(A309="","",A309)</f>
        <v>44573</v>
      </c>
      <c r="D309" s="809" t="s">
        <v>1771</v>
      </c>
      <c r="E309" s="810" t="s">
        <v>1772</v>
      </c>
      <c r="F309" s="807" t="str">
        <f>+E310&amp;","&amp;E311</f>
        <v>511,3331</v>
      </c>
      <c r="G309" s="808">
        <f>+H310+H311</f>
        <v>1760000</v>
      </c>
      <c r="H309" s="1608"/>
      <c r="I309" s="1611"/>
    </row>
    <row r="310" spans="1:9" s="1524" customFormat="1" ht="21" customHeight="1">
      <c r="A310" s="803">
        <v>44573</v>
      </c>
      <c r="B310" s="804">
        <v>32</v>
      </c>
      <c r="C310" s="803">
        <f>IF(A310="","",A310)</f>
        <v>44573</v>
      </c>
      <c r="D310" s="805" t="s">
        <v>1817</v>
      </c>
      <c r="E310" s="806">
        <v>511</v>
      </c>
      <c r="F310" s="807" t="str">
        <f>+E309</f>
        <v>131SG</v>
      </c>
      <c r="G310" s="808"/>
      <c r="H310" s="1608">
        <v>1600000</v>
      </c>
      <c r="I310" s="1611"/>
    </row>
    <row r="311" spans="1:9" s="1524" customFormat="1" ht="21" customHeight="1">
      <c r="A311" s="803">
        <v>44573</v>
      </c>
      <c r="B311" s="804">
        <v>32</v>
      </c>
      <c r="C311" s="803">
        <f>IF(A311="","",A311)</f>
        <v>44573</v>
      </c>
      <c r="D311" s="809" t="s">
        <v>49</v>
      </c>
      <c r="E311" s="806">
        <v>3331</v>
      </c>
      <c r="F311" s="807" t="str">
        <f>+E309</f>
        <v>131SG</v>
      </c>
      <c r="G311" s="808"/>
      <c r="H311" s="1608">
        <v>160000</v>
      </c>
      <c r="I311" s="1611"/>
    </row>
    <row r="312" spans="1:9" s="1524" customFormat="1" ht="21" customHeight="1">
      <c r="A312" s="803"/>
      <c r="B312" s="804"/>
      <c r="C312" s="803"/>
      <c r="D312" s="809"/>
      <c r="E312" s="806"/>
      <c r="F312" s="807"/>
      <c r="G312" s="808"/>
      <c r="H312" s="1608"/>
      <c r="I312" s="1611"/>
    </row>
    <row r="313" spans="1:9" s="1524" customFormat="1" ht="21" customHeight="1">
      <c r="A313" s="803">
        <v>44575</v>
      </c>
      <c r="B313" s="804">
        <v>2144</v>
      </c>
      <c r="C313" s="803">
        <f>IF(A313="","",A313)</f>
        <v>44575</v>
      </c>
      <c r="D313" s="805" t="s">
        <v>1818</v>
      </c>
      <c r="E313" s="806">
        <v>642</v>
      </c>
      <c r="F313" s="807">
        <f>+E315</f>
        <v>111</v>
      </c>
      <c r="G313" s="808">
        <v>954545</v>
      </c>
      <c r="H313" s="1608"/>
      <c r="I313" s="1611"/>
    </row>
    <row r="314" spans="1:9" s="1524" customFormat="1" ht="21" customHeight="1">
      <c r="A314" s="803">
        <v>44575</v>
      </c>
      <c r="B314" s="804">
        <v>2144</v>
      </c>
      <c r="C314" s="803">
        <f>IF(A314="","",A314)</f>
        <v>44575</v>
      </c>
      <c r="D314" s="809" t="s">
        <v>35</v>
      </c>
      <c r="E314" s="806">
        <v>133</v>
      </c>
      <c r="F314" s="807">
        <f>+E315</f>
        <v>111</v>
      </c>
      <c r="G314" s="808">
        <v>95455</v>
      </c>
      <c r="H314" s="1608"/>
      <c r="I314" s="1611"/>
    </row>
    <row r="315" spans="1:9" s="1524" customFormat="1" ht="21" customHeight="1">
      <c r="A315" s="803">
        <v>44575</v>
      </c>
      <c r="B315" s="804">
        <v>2144</v>
      </c>
      <c r="C315" s="803">
        <f>IF(A315="","",A315)</f>
        <v>44575</v>
      </c>
      <c r="D315" s="809" t="s">
        <v>1815</v>
      </c>
      <c r="E315" s="806">
        <v>111</v>
      </c>
      <c r="F315" s="807" t="str">
        <f>+E313&amp;","&amp;E314</f>
        <v>642,133</v>
      </c>
      <c r="G315" s="808"/>
      <c r="H315" s="1608">
        <f>+G313+G314</f>
        <v>1050000</v>
      </c>
      <c r="I315" s="1611"/>
    </row>
    <row r="316" spans="1:9" s="1524" customFormat="1" ht="21" customHeight="1">
      <c r="A316" s="803"/>
      <c r="B316" s="804"/>
      <c r="C316" s="803"/>
      <c r="D316" s="809"/>
      <c r="E316" s="806"/>
      <c r="F316" s="807"/>
      <c r="G316" s="808"/>
      <c r="H316" s="1608"/>
      <c r="I316" s="1611"/>
    </row>
    <row r="317" spans="1:9" s="1524" customFormat="1" ht="21" customHeight="1">
      <c r="A317" s="803">
        <v>44573</v>
      </c>
      <c r="B317" s="804">
        <v>33</v>
      </c>
      <c r="C317" s="803">
        <f>IF(A317="","",A317)</f>
        <v>44573</v>
      </c>
      <c r="D317" s="809" t="s">
        <v>1785</v>
      </c>
      <c r="E317" s="810" t="s">
        <v>1786</v>
      </c>
      <c r="F317" s="807" t="str">
        <f>+E318&amp;","&amp;E319</f>
        <v>511,3331</v>
      </c>
      <c r="G317" s="808">
        <f>+H318+H319</f>
        <v>1485000</v>
      </c>
      <c r="H317" s="1608"/>
      <c r="I317" s="1611"/>
    </row>
    <row r="318" spans="1:9" s="1524" customFormat="1" ht="21" customHeight="1">
      <c r="A318" s="803">
        <v>44573</v>
      </c>
      <c r="B318" s="804">
        <v>33</v>
      </c>
      <c r="C318" s="803">
        <f>IF(A318="","",A318)</f>
        <v>44573</v>
      </c>
      <c r="D318" s="805" t="s">
        <v>1819</v>
      </c>
      <c r="E318" s="806">
        <v>511</v>
      </c>
      <c r="F318" s="807" t="str">
        <f>+E317</f>
        <v>131BVN</v>
      </c>
      <c r="G318" s="808"/>
      <c r="H318" s="1608">
        <v>1350000</v>
      </c>
      <c r="I318" s="1611"/>
    </row>
    <row r="319" spans="1:9" s="1524" customFormat="1" ht="21" customHeight="1">
      <c r="A319" s="803">
        <v>44573</v>
      </c>
      <c r="B319" s="804">
        <v>33</v>
      </c>
      <c r="C319" s="803">
        <f>IF(A319="","",A319)</f>
        <v>44573</v>
      </c>
      <c r="D319" s="809" t="s">
        <v>49</v>
      </c>
      <c r="E319" s="806">
        <v>3331</v>
      </c>
      <c r="F319" s="807" t="str">
        <f>+E317</f>
        <v>131BVN</v>
      </c>
      <c r="G319" s="808"/>
      <c r="H319" s="1608">
        <v>135000</v>
      </c>
      <c r="I319" s="1611"/>
    </row>
    <row r="320" spans="1:9" s="1524" customFormat="1" ht="21" customHeight="1">
      <c r="A320" s="803"/>
      <c r="B320" s="804"/>
      <c r="C320" s="827"/>
      <c r="D320" s="809"/>
      <c r="E320" s="812"/>
      <c r="F320" s="807"/>
      <c r="G320" s="808"/>
      <c r="H320" s="1608"/>
      <c r="I320" s="1611"/>
    </row>
    <row r="321" spans="1:9" s="1524" customFormat="1" ht="21" customHeight="1">
      <c r="A321" s="803">
        <v>44576</v>
      </c>
      <c r="B321" s="804">
        <v>34</v>
      </c>
      <c r="C321" s="803">
        <f>IF(A321="","",A321)</f>
        <v>44576</v>
      </c>
      <c r="D321" s="809" t="s">
        <v>1780</v>
      </c>
      <c r="E321" s="810" t="s">
        <v>1781</v>
      </c>
      <c r="F321" s="807" t="str">
        <f>+E322&amp;","&amp;E323</f>
        <v>511,3331</v>
      </c>
      <c r="G321" s="808">
        <f>+H322+H323</f>
        <v>17160000</v>
      </c>
      <c r="H321" s="1608"/>
      <c r="I321" s="1611"/>
    </row>
    <row r="322" spans="1:9" s="1524" customFormat="1" ht="21" customHeight="1">
      <c r="A322" s="803">
        <v>44576</v>
      </c>
      <c r="B322" s="804">
        <v>34</v>
      </c>
      <c r="C322" s="803">
        <f>IF(A322="","",A322)</f>
        <v>44576</v>
      </c>
      <c r="D322" s="805" t="s">
        <v>1820</v>
      </c>
      <c r="E322" s="806">
        <v>511</v>
      </c>
      <c r="F322" s="807" t="str">
        <f>+E321</f>
        <v>131APM</v>
      </c>
      <c r="G322" s="808"/>
      <c r="H322" s="1608">
        <v>15600000</v>
      </c>
      <c r="I322" s="1611"/>
    </row>
    <row r="323" spans="1:9" s="1524" customFormat="1" ht="21" customHeight="1">
      <c r="A323" s="803">
        <v>44576</v>
      </c>
      <c r="B323" s="804">
        <v>34</v>
      </c>
      <c r="C323" s="803">
        <f>IF(A323="","",A323)</f>
        <v>44576</v>
      </c>
      <c r="D323" s="809" t="s">
        <v>49</v>
      </c>
      <c r="E323" s="806">
        <v>3331</v>
      </c>
      <c r="F323" s="807" t="str">
        <f>+E321</f>
        <v>131APM</v>
      </c>
      <c r="G323" s="808"/>
      <c r="H323" s="1608">
        <v>1560000</v>
      </c>
      <c r="I323" s="1611"/>
    </row>
    <row r="324" spans="1:9" s="1524" customFormat="1" ht="21" customHeight="1">
      <c r="A324" s="803"/>
      <c r="B324" s="804"/>
      <c r="C324" s="827"/>
      <c r="D324" s="809"/>
      <c r="E324" s="812"/>
      <c r="F324" s="807"/>
      <c r="G324" s="808"/>
      <c r="H324" s="1608"/>
      <c r="I324" s="1611"/>
    </row>
    <row r="325" spans="1:9" s="1524" customFormat="1" ht="21" customHeight="1">
      <c r="A325" s="803">
        <v>44576</v>
      </c>
      <c r="B325" s="804">
        <v>35</v>
      </c>
      <c r="C325" s="803">
        <f>IF(A325="","",A325)</f>
        <v>44576</v>
      </c>
      <c r="D325" s="809" t="s">
        <v>1771</v>
      </c>
      <c r="E325" s="810" t="s">
        <v>1772</v>
      </c>
      <c r="F325" s="807" t="str">
        <f>+E326&amp;","&amp;E327</f>
        <v>511,3331</v>
      </c>
      <c r="G325" s="808">
        <f>+H326+H327</f>
        <v>8140000</v>
      </c>
      <c r="H325" s="1608"/>
      <c r="I325" s="1611"/>
    </row>
    <row r="326" spans="1:9" s="1524" customFormat="1" ht="21" customHeight="1">
      <c r="A326" s="803">
        <v>44576</v>
      </c>
      <c r="B326" s="804">
        <v>35</v>
      </c>
      <c r="C326" s="803">
        <f>IF(A326="","",A326)</f>
        <v>44576</v>
      </c>
      <c r="D326" s="805" t="s">
        <v>1812</v>
      </c>
      <c r="E326" s="806">
        <v>511</v>
      </c>
      <c r="F326" s="807" t="str">
        <f>+E325</f>
        <v>131SG</v>
      </c>
      <c r="G326" s="808"/>
      <c r="H326" s="1608">
        <v>7400000</v>
      </c>
      <c r="I326" s="1611"/>
    </row>
    <row r="327" spans="1:9" s="1524" customFormat="1" ht="21" customHeight="1">
      <c r="A327" s="803">
        <v>44576</v>
      </c>
      <c r="B327" s="804">
        <v>35</v>
      </c>
      <c r="C327" s="803">
        <f>IF(A327="","",A327)</f>
        <v>44576</v>
      </c>
      <c r="D327" s="809" t="s">
        <v>49</v>
      </c>
      <c r="E327" s="806">
        <v>3331</v>
      </c>
      <c r="F327" s="807" t="str">
        <f>+E325</f>
        <v>131SG</v>
      </c>
      <c r="G327" s="808"/>
      <c r="H327" s="1608">
        <v>740000</v>
      </c>
      <c r="I327" s="1611"/>
    </row>
    <row r="328" spans="1:9" s="1524" customFormat="1" ht="21" customHeight="1">
      <c r="A328" s="803"/>
      <c r="B328" s="804"/>
      <c r="C328" s="827"/>
      <c r="D328" s="809"/>
      <c r="E328" s="812"/>
      <c r="F328" s="807"/>
      <c r="G328" s="808"/>
      <c r="H328" s="1608"/>
      <c r="I328" s="1611"/>
    </row>
    <row r="329" spans="1:9" s="1524" customFormat="1" ht="21" customHeight="1">
      <c r="A329" s="803">
        <v>44576</v>
      </c>
      <c r="B329" s="804">
        <v>36</v>
      </c>
      <c r="C329" s="803">
        <f>IF(A329="","",A329)</f>
        <v>44576</v>
      </c>
      <c r="D329" s="809" t="s">
        <v>1785</v>
      </c>
      <c r="E329" s="810" t="s">
        <v>1786</v>
      </c>
      <c r="F329" s="807" t="str">
        <f>+E330&amp;","&amp;E331</f>
        <v>511,3331</v>
      </c>
      <c r="G329" s="808">
        <f>+H330+H331</f>
        <v>5060000</v>
      </c>
      <c r="H329" s="1608"/>
      <c r="I329" s="1611"/>
    </row>
    <row r="330" spans="1:9" s="1524" customFormat="1" ht="21" customHeight="1">
      <c r="A330" s="803">
        <v>44576</v>
      </c>
      <c r="B330" s="804">
        <v>36</v>
      </c>
      <c r="C330" s="803">
        <f>IF(A330="","",A330)</f>
        <v>44576</v>
      </c>
      <c r="D330" s="805" t="s">
        <v>1796</v>
      </c>
      <c r="E330" s="806">
        <v>511</v>
      </c>
      <c r="F330" s="807" t="str">
        <f>+E329</f>
        <v>131BVN</v>
      </c>
      <c r="G330" s="808"/>
      <c r="H330" s="1608">
        <v>4600000</v>
      </c>
      <c r="I330" s="1611"/>
    </row>
    <row r="331" spans="1:9" s="1524" customFormat="1" ht="21" customHeight="1">
      <c r="A331" s="803">
        <v>44576</v>
      </c>
      <c r="B331" s="804">
        <v>36</v>
      </c>
      <c r="C331" s="803">
        <f>IF(A331="","",A331)</f>
        <v>44576</v>
      </c>
      <c r="D331" s="809" t="s">
        <v>49</v>
      </c>
      <c r="E331" s="806">
        <v>3331</v>
      </c>
      <c r="F331" s="807" t="str">
        <f>+E329</f>
        <v>131BVN</v>
      </c>
      <c r="G331" s="808"/>
      <c r="H331" s="1608">
        <v>460000</v>
      </c>
      <c r="I331" s="1611"/>
    </row>
    <row r="332" spans="1:9" s="1524" customFormat="1" ht="21" customHeight="1">
      <c r="A332" s="803"/>
      <c r="B332" s="804"/>
      <c r="C332" s="827"/>
      <c r="D332" s="809"/>
      <c r="E332" s="812"/>
      <c r="F332" s="807"/>
      <c r="G332" s="808"/>
      <c r="H332" s="1608"/>
      <c r="I332" s="1611"/>
    </row>
    <row r="333" spans="1:9" s="1524" customFormat="1" ht="21" customHeight="1">
      <c r="A333" s="803">
        <v>44576</v>
      </c>
      <c r="B333" s="804">
        <v>37</v>
      </c>
      <c r="C333" s="803">
        <f>IF(A333="","",A333)</f>
        <v>44576</v>
      </c>
      <c r="D333" s="809" t="s">
        <v>1771</v>
      </c>
      <c r="E333" s="810" t="s">
        <v>1772</v>
      </c>
      <c r="F333" s="807" t="str">
        <f>+E334&amp;","&amp;E335</f>
        <v>511,3331</v>
      </c>
      <c r="G333" s="808">
        <f>+H334+H335</f>
        <v>16170000</v>
      </c>
      <c r="H333" s="1608"/>
      <c r="I333" s="1611"/>
    </row>
    <row r="334" spans="1:9" s="1524" customFormat="1" ht="21" customHeight="1">
      <c r="A334" s="803">
        <v>44576</v>
      </c>
      <c r="B334" s="804">
        <v>37</v>
      </c>
      <c r="C334" s="803">
        <f>IF(A334="","",A334)</f>
        <v>44576</v>
      </c>
      <c r="D334" s="805" t="s">
        <v>1796</v>
      </c>
      <c r="E334" s="806">
        <v>511</v>
      </c>
      <c r="F334" s="807" t="str">
        <f>+E333</f>
        <v>131SG</v>
      </c>
      <c r="G334" s="808"/>
      <c r="H334" s="1608">
        <v>14700000</v>
      </c>
      <c r="I334" s="1611"/>
    </row>
    <row r="335" spans="1:9" s="1524" customFormat="1" ht="21" customHeight="1">
      <c r="A335" s="803">
        <v>44576</v>
      </c>
      <c r="B335" s="804">
        <v>37</v>
      </c>
      <c r="C335" s="803">
        <f>IF(A335="","",A335)</f>
        <v>44576</v>
      </c>
      <c r="D335" s="809" t="s">
        <v>49</v>
      </c>
      <c r="E335" s="806">
        <v>3331</v>
      </c>
      <c r="F335" s="807" t="str">
        <f>+E333</f>
        <v>131SG</v>
      </c>
      <c r="G335" s="808"/>
      <c r="H335" s="1608">
        <v>1470000</v>
      </c>
      <c r="I335" s="1611"/>
    </row>
    <row r="336" spans="1:9" s="1524" customFormat="1" ht="21" customHeight="1">
      <c r="A336" s="803"/>
      <c r="B336" s="804"/>
      <c r="C336" s="803" t="str">
        <f t="shared" ref="C336:C349" si="4">IF(A336="","",A336)</f>
        <v/>
      </c>
      <c r="D336" s="809"/>
      <c r="E336" s="806"/>
      <c r="F336" s="807"/>
      <c r="G336" s="808"/>
      <c r="H336" s="1608"/>
      <c r="I336" s="1611"/>
    </row>
    <row r="337" spans="1:9" s="1524" customFormat="1" ht="21" customHeight="1">
      <c r="A337" s="803">
        <v>44576</v>
      </c>
      <c r="B337" s="804">
        <v>30969060</v>
      </c>
      <c r="C337" s="803">
        <f t="shared" si="4"/>
        <v>44576</v>
      </c>
      <c r="D337" s="805" t="s">
        <v>1821</v>
      </c>
      <c r="E337" s="806">
        <v>642</v>
      </c>
      <c r="F337" s="807">
        <f>+E339</f>
        <v>111</v>
      </c>
      <c r="G337" s="808">
        <v>245455</v>
      </c>
      <c r="H337" s="1608"/>
      <c r="I337" s="1611"/>
    </row>
    <row r="338" spans="1:9" s="1524" customFormat="1" ht="21" customHeight="1">
      <c r="A338" s="803">
        <v>44576</v>
      </c>
      <c r="B338" s="804">
        <v>30969060</v>
      </c>
      <c r="C338" s="803">
        <f t="shared" si="4"/>
        <v>44576</v>
      </c>
      <c r="D338" s="809" t="s">
        <v>35</v>
      </c>
      <c r="E338" s="806">
        <v>133</v>
      </c>
      <c r="F338" s="807">
        <f>+E339</f>
        <v>111</v>
      </c>
      <c r="G338" s="808">
        <v>24545</v>
      </c>
      <c r="H338" s="1608"/>
      <c r="I338" s="1611"/>
    </row>
    <row r="339" spans="1:9" s="1524" customFormat="1" ht="21" customHeight="1">
      <c r="A339" s="803">
        <v>44576</v>
      </c>
      <c r="B339" s="804">
        <v>30969060</v>
      </c>
      <c r="C339" s="803">
        <f t="shared" si="4"/>
        <v>44576</v>
      </c>
      <c r="D339" s="809" t="s">
        <v>1822</v>
      </c>
      <c r="E339" s="806">
        <v>111</v>
      </c>
      <c r="F339" s="807" t="str">
        <f>+E337&amp;","&amp;E338</f>
        <v>642,133</v>
      </c>
      <c r="G339" s="808"/>
      <c r="H339" s="1608">
        <f>+G337+G338</f>
        <v>270000</v>
      </c>
      <c r="I339" s="1611"/>
    </row>
    <row r="340" spans="1:9" s="1524" customFormat="1" ht="21" customHeight="1">
      <c r="A340" s="803"/>
      <c r="B340" s="804"/>
      <c r="C340" s="803" t="str">
        <f t="shared" si="4"/>
        <v/>
      </c>
      <c r="D340" s="809"/>
      <c r="E340" s="806"/>
      <c r="F340" s="807"/>
      <c r="G340" s="808"/>
      <c r="H340" s="1608"/>
      <c r="I340" s="1611"/>
    </row>
    <row r="341" spans="1:9" s="1524" customFormat="1" ht="21" customHeight="1">
      <c r="A341" s="803">
        <v>44576</v>
      </c>
      <c r="B341" s="804">
        <v>30969061</v>
      </c>
      <c r="C341" s="803">
        <f>IF(A341="","",A341)</f>
        <v>44576</v>
      </c>
      <c r="D341" s="805" t="s">
        <v>1823</v>
      </c>
      <c r="E341" s="806">
        <v>642</v>
      </c>
      <c r="F341" s="807">
        <f>+E343</f>
        <v>111</v>
      </c>
      <c r="G341" s="808">
        <v>300000</v>
      </c>
      <c r="H341" s="1608"/>
      <c r="I341" s="1611"/>
    </row>
    <row r="342" spans="1:9" s="1524" customFormat="1" ht="21" customHeight="1">
      <c r="A342" s="803">
        <v>44576</v>
      </c>
      <c r="B342" s="804">
        <v>30969061</v>
      </c>
      <c r="C342" s="803">
        <f>IF(A342="","",A342)</f>
        <v>44576</v>
      </c>
      <c r="D342" s="809" t="s">
        <v>35</v>
      </c>
      <c r="E342" s="806">
        <v>133</v>
      </c>
      <c r="F342" s="807">
        <f>+E343</f>
        <v>111</v>
      </c>
      <c r="G342" s="808">
        <v>30000</v>
      </c>
      <c r="H342" s="1608"/>
      <c r="I342" s="1611"/>
    </row>
    <row r="343" spans="1:9" s="1524" customFormat="1" ht="21" customHeight="1">
      <c r="A343" s="803">
        <v>44576</v>
      </c>
      <c r="B343" s="804">
        <v>30969061</v>
      </c>
      <c r="C343" s="803">
        <f>IF(A343="","",A343)</f>
        <v>44576</v>
      </c>
      <c r="D343" s="809" t="s">
        <v>1822</v>
      </c>
      <c r="E343" s="806">
        <v>111</v>
      </c>
      <c r="F343" s="807" t="str">
        <f>+E341&amp;","&amp;E342</f>
        <v>642,133</v>
      </c>
      <c r="G343" s="808"/>
      <c r="H343" s="1608">
        <f>+G341+G342</f>
        <v>330000</v>
      </c>
      <c r="I343" s="1611"/>
    </row>
    <row r="344" spans="1:9" s="1524" customFormat="1" ht="21" customHeight="1">
      <c r="A344" s="803"/>
      <c r="B344" s="804"/>
      <c r="C344" s="803"/>
      <c r="D344" s="809"/>
      <c r="E344" s="806"/>
      <c r="F344" s="807"/>
      <c r="G344" s="808"/>
      <c r="H344" s="1608"/>
      <c r="I344" s="1611"/>
    </row>
    <row r="345" spans="1:9" s="1524" customFormat="1" ht="21" customHeight="1">
      <c r="A345" s="803">
        <v>44577</v>
      </c>
      <c r="B345" s="804">
        <v>38</v>
      </c>
      <c r="C345" s="803">
        <f t="shared" si="4"/>
        <v>44577</v>
      </c>
      <c r="D345" s="809" t="s">
        <v>1785</v>
      </c>
      <c r="E345" s="810" t="s">
        <v>1786</v>
      </c>
      <c r="F345" s="807" t="str">
        <f>+E346&amp;","&amp;E347</f>
        <v>511,3331</v>
      </c>
      <c r="G345" s="808">
        <f>+H346+H347</f>
        <v>14162500</v>
      </c>
      <c r="H345" s="1608"/>
      <c r="I345" s="1611"/>
    </row>
    <row r="346" spans="1:9" s="1524" customFormat="1" ht="21" customHeight="1">
      <c r="A346" s="803">
        <v>44577</v>
      </c>
      <c r="B346" s="804">
        <v>38</v>
      </c>
      <c r="C346" s="803">
        <f t="shared" si="4"/>
        <v>44577</v>
      </c>
      <c r="D346" s="805" t="s">
        <v>1812</v>
      </c>
      <c r="E346" s="806">
        <v>511</v>
      </c>
      <c r="F346" s="807" t="str">
        <f>+E345</f>
        <v>131BVN</v>
      </c>
      <c r="G346" s="808"/>
      <c r="H346" s="1608">
        <v>12875000</v>
      </c>
      <c r="I346" s="1611"/>
    </row>
    <row r="347" spans="1:9" s="1524" customFormat="1" ht="21" customHeight="1">
      <c r="A347" s="803">
        <v>44577</v>
      </c>
      <c r="B347" s="804">
        <v>38</v>
      </c>
      <c r="C347" s="803">
        <f t="shared" si="4"/>
        <v>44577</v>
      </c>
      <c r="D347" s="809" t="s">
        <v>49</v>
      </c>
      <c r="E347" s="806">
        <v>3331</v>
      </c>
      <c r="F347" s="807" t="str">
        <f>+E345</f>
        <v>131BVN</v>
      </c>
      <c r="G347" s="808"/>
      <c r="H347" s="1608">
        <v>1287500</v>
      </c>
      <c r="I347" s="1611"/>
    </row>
    <row r="348" spans="1:9" s="1524" customFormat="1" ht="21" customHeight="1">
      <c r="A348" s="803"/>
      <c r="B348" s="804"/>
      <c r="C348" s="803" t="str">
        <f t="shared" si="4"/>
        <v/>
      </c>
      <c r="D348" s="809"/>
      <c r="E348" s="812"/>
      <c r="F348" s="807"/>
      <c r="G348" s="808"/>
      <c r="H348" s="1608"/>
      <c r="I348" s="1611"/>
    </row>
    <row r="349" spans="1:9" s="1524" customFormat="1" ht="21" customHeight="1">
      <c r="A349" s="803">
        <v>44577</v>
      </c>
      <c r="B349" s="804">
        <v>39</v>
      </c>
      <c r="C349" s="803">
        <f t="shared" si="4"/>
        <v>44577</v>
      </c>
      <c r="D349" s="809" t="s">
        <v>1771</v>
      </c>
      <c r="E349" s="810" t="s">
        <v>1772</v>
      </c>
      <c r="F349" s="807" t="str">
        <f>+E350&amp;","&amp;E351</f>
        <v>511,3331</v>
      </c>
      <c r="G349" s="808">
        <f>+H350+H351</f>
        <v>7617500</v>
      </c>
      <c r="H349" s="1608"/>
      <c r="I349" s="1611"/>
    </row>
    <row r="350" spans="1:9" s="1524" customFormat="1" ht="21" customHeight="1">
      <c r="A350" s="803">
        <v>44577</v>
      </c>
      <c r="B350" s="804">
        <v>39</v>
      </c>
      <c r="C350" s="803">
        <f>IF(A350="","",A350)</f>
        <v>44577</v>
      </c>
      <c r="D350" s="805" t="s">
        <v>1796</v>
      </c>
      <c r="E350" s="806">
        <v>511</v>
      </c>
      <c r="F350" s="807" t="str">
        <f>+E349</f>
        <v>131SG</v>
      </c>
      <c r="G350" s="808"/>
      <c r="H350" s="1608">
        <v>6925000</v>
      </c>
      <c r="I350" s="1611"/>
    </row>
    <row r="351" spans="1:9" s="1524" customFormat="1" ht="21" customHeight="1">
      <c r="A351" s="803">
        <v>44577</v>
      </c>
      <c r="B351" s="804">
        <v>39</v>
      </c>
      <c r="C351" s="803">
        <f>IF(A351="","",A351)</f>
        <v>44577</v>
      </c>
      <c r="D351" s="809" t="s">
        <v>49</v>
      </c>
      <c r="E351" s="806">
        <v>3331</v>
      </c>
      <c r="F351" s="807" t="str">
        <f>+E349</f>
        <v>131SG</v>
      </c>
      <c r="G351" s="808"/>
      <c r="H351" s="1608">
        <v>692500</v>
      </c>
      <c r="I351" s="1611"/>
    </row>
    <row r="352" spans="1:9" s="1524" customFormat="1" ht="21" customHeight="1">
      <c r="A352" s="803"/>
      <c r="B352" s="804"/>
      <c r="C352" s="827"/>
      <c r="D352" s="809"/>
      <c r="E352" s="812"/>
      <c r="F352" s="807"/>
      <c r="G352" s="808"/>
      <c r="H352" s="1608"/>
      <c r="I352" s="1611"/>
    </row>
    <row r="353" spans="1:9" s="1524" customFormat="1" ht="21" customHeight="1">
      <c r="A353" s="803">
        <v>44578</v>
      </c>
      <c r="B353" s="804">
        <v>40</v>
      </c>
      <c r="C353" s="803">
        <f>IF(A353="","",A353)</f>
        <v>44578</v>
      </c>
      <c r="D353" s="809" t="s">
        <v>1771</v>
      </c>
      <c r="E353" s="810" t="s">
        <v>1772</v>
      </c>
      <c r="F353" s="807" t="str">
        <f>+E354&amp;","&amp;E355</f>
        <v>511,3331</v>
      </c>
      <c r="G353" s="808">
        <f>+H354+H355</f>
        <v>3547500</v>
      </c>
      <c r="H353" s="1608"/>
      <c r="I353" s="1611"/>
    </row>
    <row r="354" spans="1:9" s="1524" customFormat="1" ht="21" customHeight="1">
      <c r="A354" s="803">
        <v>44578</v>
      </c>
      <c r="B354" s="804">
        <v>40</v>
      </c>
      <c r="C354" s="803">
        <f>IF(A354="","",A354)</f>
        <v>44578</v>
      </c>
      <c r="D354" s="805" t="s">
        <v>1824</v>
      </c>
      <c r="E354" s="806">
        <v>511</v>
      </c>
      <c r="F354" s="807" t="str">
        <f>+E353</f>
        <v>131SG</v>
      </c>
      <c r="G354" s="808"/>
      <c r="H354" s="1608">
        <v>3225000</v>
      </c>
      <c r="I354" s="1611"/>
    </row>
    <row r="355" spans="1:9" s="1524" customFormat="1" ht="21" customHeight="1">
      <c r="A355" s="803">
        <v>44578</v>
      </c>
      <c r="B355" s="804">
        <v>40</v>
      </c>
      <c r="C355" s="803">
        <f>IF(A355="","",A355)</f>
        <v>44578</v>
      </c>
      <c r="D355" s="809" t="s">
        <v>49</v>
      </c>
      <c r="E355" s="806">
        <v>3331</v>
      </c>
      <c r="F355" s="807" t="str">
        <f>+E353</f>
        <v>131SG</v>
      </c>
      <c r="G355" s="808"/>
      <c r="H355" s="1608">
        <v>322500</v>
      </c>
      <c r="I355" s="1611"/>
    </row>
    <row r="356" spans="1:9" s="1524" customFormat="1" ht="21" customHeight="1">
      <c r="A356" s="803"/>
      <c r="B356" s="804"/>
      <c r="C356" s="827"/>
      <c r="D356" s="809"/>
      <c r="E356" s="812"/>
      <c r="F356" s="807"/>
      <c r="G356" s="808"/>
      <c r="H356" s="1608"/>
      <c r="I356" s="1611"/>
    </row>
    <row r="357" spans="1:9" s="1524" customFormat="1" ht="21" customHeight="1">
      <c r="A357" s="803">
        <v>44578</v>
      </c>
      <c r="B357" s="804">
        <v>41</v>
      </c>
      <c r="C357" s="803">
        <f>IF(A357="","",A357)</f>
        <v>44578</v>
      </c>
      <c r="D357" s="809" t="s">
        <v>1785</v>
      </c>
      <c r="E357" s="810" t="s">
        <v>1786</v>
      </c>
      <c r="F357" s="807" t="str">
        <f>+E358&amp;","&amp;E359</f>
        <v>511,3331</v>
      </c>
      <c r="G357" s="808">
        <f>+H358+H359</f>
        <v>16335000</v>
      </c>
      <c r="H357" s="1608"/>
      <c r="I357" s="1611"/>
    </row>
    <row r="358" spans="1:9" s="1524" customFormat="1" ht="21" customHeight="1">
      <c r="A358" s="803">
        <v>44578</v>
      </c>
      <c r="B358" s="804">
        <v>41</v>
      </c>
      <c r="C358" s="803">
        <f>IF(A358="","",A358)</f>
        <v>44578</v>
      </c>
      <c r="D358" s="805" t="s">
        <v>1825</v>
      </c>
      <c r="E358" s="806">
        <v>511</v>
      </c>
      <c r="F358" s="807" t="str">
        <f>+E357</f>
        <v>131BVN</v>
      </c>
      <c r="G358" s="808"/>
      <c r="H358" s="1608">
        <v>14850000</v>
      </c>
      <c r="I358" s="1611"/>
    </row>
    <row r="359" spans="1:9" s="1524" customFormat="1" ht="21" customHeight="1">
      <c r="A359" s="803">
        <v>44578</v>
      </c>
      <c r="B359" s="804">
        <v>41</v>
      </c>
      <c r="C359" s="803">
        <f>IF(A359="","",A359)</f>
        <v>44578</v>
      </c>
      <c r="D359" s="809" t="s">
        <v>49</v>
      </c>
      <c r="E359" s="806">
        <v>3331</v>
      </c>
      <c r="F359" s="807" t="str">
        <f>+E357</f>
        <v>131BVN</v>
      </c>
      <c r="G359" s="808"/>
      <c r="H359" s="1608">
        <v>1485000</v>
      </c>
      <c r="I359" s="1611"/>
    </row>
    <row r="360" spans="1:9" s="1524" customFormat="1" ht="21" customHeight="1">
      <c r="A360" s="803"/>
      <c r="B360" s="804"/>
      <c r="C360" s="827"/>
      <c r="D360" s="809"/>
      <c r="E360" s="812"/>
      <c r="F360" s="807"/>
      <c r="G360" s="808"/>
      <c r="H360" s="1608"/>
      <c r="I360" s="1611"/>
    </row>
    <row r="361" spans="1:9" s="1524" customFormat="1" ht="21" customHeight="1">
      <c r="A361" s="803">
        <v>44578</v>
      </c>
      <c r="B361" s="804">
        <v>42</v>
      </c>
      <c r="C361" s="803">
        <f>IF(A361="","",A361)</f>
        <v>44578</v>
      </c>
      <c r="D361" s="809" t="s">
        <v>1771</v>
      </c>
      <c r="E361" s="810" t="s">
        <v>1772</v>
      </c>
      <c r="F361" s="807" t="str">
        <f>+E362&amp;","&amp;E363</f>
        <v>511,3331</v>
      </c>
      <c r="G361" s="808">
        <f>+H362+H363</f>
        <v>8387500</v>
      </c>
      <c r="H361" s="1608"/>
      <c r="I361" s="1611"/>
    </row>
    <row r="362" spans="1:9" s="1524" customFormat="1" ht="21" customHeight="1">
      <c r="A362" s="803">
        <v>44578</v>
      </c>
      <c r="B362" s="804">
        <v>42</v>
      </c>
      <c r="C362" s="803">
        <f>IF(A362="","",A362)</f>
        <v>44578</v>
      </c>
      <c r="D362" s="805" t="s">
        <v>1812</v>
      </c>
      <c r="E362" s="806">
        <v>511</v>
      </c>
      <c r="F362" s="807" t="str">
        <f>+E361</f>
        <v>131SG</v>
      </c>
      <c r="G362" s="808"/>
      <c r="H362" s="1608">
        <v>7625000</v>
      </c>
      <c r="I362" s="1611"/>
    </row>
    <row r="363" spans="1:9" s="1524" customFormat="1" ht="21" customHeight="1">
      <c r="A363" s="803">
        <v>44578</v>
      </c>
      <c r="B363" s="804">
        <v>42</v>
      </c>
      <c r="C363" s="803">
        <f>IF(A363="","",A363)</f>
        <v>44578</v>
      </c>
      <c r="D363" s="809" t="s">
        <v>49</v>
      </c>
      <c r="E363" s="806">
        <v>3331</v>
      </c>
      <c r="F363" s="807" t="str">
        <f>+E361</f>
        <v>131SG</v>
      </c>
      <c r="G363" s="808"/>
      <c r="H363" s="1608">
        <v>762500</v>
      </c>
      <c r="I363" s="1611"/>
    </row>
    <row r="364" spans="1:9" s="1524" customFormat="1" ht="21" customHeight="1">
      <c r="A364" s="803"/>
      <c r="B364" s="804"/>
      <c r="C364" s="827"/>
      <c r="D364" s="809"/>
      <c r="E364" s="812"/>
      <c r="F364" s="807"/>
      <c r="G364" s="808"/>
      <c r="H364" s="1608"/>
      <c r="I364" s="1611"/>
    </row>
    <row r="365" spans="1:9" s="1524" customFormat="1" ht="21" customHeight="1">
      <c r="A365" s="803">
        <v>44579</v>
      </c>
      <c r="B365" s="804">
        <v>43</v>
      </c>
      <c r="C365" s="803">
        <f>IF(A365="","",A365)</f>
        <v>44579</v>
      </c>
      <c r="D365" s="809" t="s">
        <v>1771</v>
      </c>
      <c r="E365" s="810" t="s">
        <v>1772</v>
      </c>
      <c r="F365" s="807" t="str">
        <f>+E366&amp;","&amp;E367</f>
        <v>511,3331</v>
      </c>
      <c r="G365" s="808">
        <f>+H366+H367</f>
        <v>5307500</v>
      </c>
      <c r="H365" s="1608"/>
      <c r="I365" s="1611"/>
    </row>
    <row r="366" spans="1:9" s="1524" customFormat="1" ht="21" customHeight="1">
      <c r="A366" s="803">
        <v>44579</v>
      </c>
      <c r="B366" s="804">
        <v>43</v>
      </c>
      <c r="C366" s="803">
        <f>IF(A366="","",A366)</f>
        <v>44579</v>
      </c>
      <c r="D366" s="805" t="s">
        <v>1812</v>
      </c>
      <c r="E366" s="806">
        <v>511</v>
      </c>
      <c r="F366" s="807" t="str">
        <f>+E365</f>
        <v>131SG</v>
      </c>
      <c r="G366" s="808"/>
      <c r="H366" s="1608">
        <v>4825000</v>
      </c>
      <c r="I366" s="1611"/>
    </row>
    <row r="367" spans="1:9" s="1524" customFormat="1" ht="21" customHeight="1">
      <c r="A367" s="803">
        <v>44579</v>
      </c>
      <c r="B367" s="804">
        <v>43</v>
      </c>
      <c r="C367" s="803">
        <f>IF(A367="","",A367)</f>
        <v>44579</v>
      </c>
      <c r="D367" s="809" t="s">
        <v>49</v>
      </c>
      <c r="E367" s="806">
        <v>3331</v>
      </c>
      <c r="F367" s="807" t="str">
        <f>+E365</f>
        <v>131SG</v>
      </c>
      <c r="G367" s="808"/>
      <c r="H367" s="1608">
        <v>482500</v>
      </c>
      <c r="I367" s="1611"/>
    </row>
    <row r="368" spans="1:9" s="1524" customFormat="1" ht="21" customHeight="1">
      <c r="A368" s="803"/>
      <c r="B368" s="804"/>
      <c r="C368" s="827"/>
      <c r="D368" s="809"/>
      <c r="E368" s="812"/>
      <c r="F368" s="807"/>
      <c r="G368" s="808"/>
      <c r="H368" s="1608"/>
      <c r="I368" s="1611"/>
    </row>
    <row r="369" spans="1:9" s="1524" customFormat="1" ht="21" customHeight="1">
      <c r="A369" s="803">
        <v>44579</v>
      </c>
      <c r="B369" s="804">
        <v>44</v>
      </c>
      <c r="C369" s="803">
        <f>IF(A369="","",A369)</f>
        <v>44579</v>
      </c>
      <c r="D369" s="809" t="s">
        <v>1785</v>
      </c>
      <c r="E369" s="810" t="s">
        <v>1786</v>
      </c>
      <c r="F369" s="807" t="str">
        <f>+E370&amp;","&amp;E371</f>
        <v>511,3331</v>
      </c>
      <c r="G369" s="808">
        <f>+H370+H371</f>
        <v>16335000</v>
      </c>
      <c r="H369" s="1608"/>
      <c r="I369" s="1611"/>
    </row>
    <row r="370" spans="1:9" s="1524" customFormat="1" ht="21" customHeight="1">
      <c r="A370" s="803">
        <v>44579</v>
      </c>
      <c r="B370" s="804">
        <v>44</v>
      </c>
      <c r="C370" s="803">
        <f>IF(A370="","",A370)</f>
        <v>44579</v>
      </c>
      <c r="D370" s="805" t="s">
        <v>1825</v>
      </c>
      <c r="E370" s="806">
        <v>511</v>
      </c>
      <c r="F370" s="807" t="str">
        <f>+E369</f>
        <v>131BVN</v>
      </c>
      <c r="G370" s="808"/>
      <c r="H370" s="1608">
        <v>14850000</v>
      </c>
      <c r="I370" s="1611"/>
    </row>
    <row r="371" spans="1:9" s="1524" customFormat="1" ht="21" customHeight="1">
      <c r="A371" s="803">
        <v>44579</v>
      </c>
      <c r="B371" s="804">
        <v>44</v>
      </c>
      <c r="C371" s="803">
        <f>IF(A371="","",A371)</f>
        <v>44579</v>
      </c>
      <c r="D371" s="809" t="s">
        <v>49</v>
      </c>
      <c r="E371" s="806">
        <v>3331</v>
      </c>
      <c r="F371" s="807" t="str">
        <f>+E369</f>
        <v>131BVN</v>
      </c>
      <c r="G371" s="808"/>
      <c r="H371" s="1608">
        <v>1485000</v>
      </c>
      <c r="I371" s="1611"/>
    </row>
    <row r="372" spans="1:9" s="1524" customFormat="1" ht="21" customHeight="1">
      <c r="A372" s="803"/>
      <c r="B372" s="804"/>
      <c r="C372" s="827"/>
      <c r="D372" s="809"/>
      <c r="E372" s="812"/>
      <c r="F372" s="807"/>
      <c r="G372" s="808"/>
      <c r="H372" s="1608"/>
      <c r="I372" s="1611"/>
    </row>
    <row r="373" spans="1:9" s="1524" customFormat="1" ht="21" customHeight="1">
      <c r="A373" s="803">
        <v>44580</v>
      </c>
      <c r="B373" s="804">
        <v>45</v>
      </c>
      <c r="C373" s="803">
        <f>IF(A373="","",A373)</f>
        <v>44580</v>
      </c>
      <c r="D373" s="809" t="s">
        <v>1771</v>
      </c>
      <c r="E373" s="810" t="s">
        <v>1772</v>
      </c>
      <c r="F373" s="807" t="str">
        <f>+E374&amp;","&amp;E375</f>
        <v>511,3331</v>
      </c>
      <c r="G373" s="808">
        <f>+H374+H375</f>
        <v>14162500</v>
      </c>
      <c r="H373" s="1608"/>
      <c r="I373" s="1611"/>
    </row>
    <row r="374" spans="1:9" s="1524" customFormat="1" ht="21" customHeight="1">
      <c r="A374" s="803">
        <v>44580</v>
      </c>
      <c r="B374" s="804">
        <v>45</v>
      </c>
      <c r="C374" s="803">
        <f>IF(A374="","",A374)</f>
        <v>44580</v>
      </c>
      <c r="D374" s="805" t="s">
        <v>1826</v>
      </c>
      <c r="E374" s="806">
        <v>511</v>
      </c>
      <c r="F374" s="807" t="str">
        <f>+E373</f>
        <v>131SG</v>
      </c>
      <c r="G374" s="808"/>
      <c r="H374" s="1608">
        <v>12875000</v>
      </c>
      <c r="I374" s="1611"/>
    </row>
    <row r="375" spans="1:9" s="1524" customFormat="1" ht="21" customHeight="1">
      <c r="A375" s="803">
        <v>44580</v>
      </c>
      <c r="B375" s="804">
        <v>45</v>
      </c>
      <c r="C375" s="803">
        <f>IF(A375="","",A375)</f>
        <v>44580</v>
      </c>
      <c r="D375" s="809" t="s">
        <v>49</v>
      </c>
      <c r="E375" s="806">
        <v>3331</v>
      </c>
      <c r="F375" s="807" t="str">
        <f>+E373</f>
        <v>131SG</v>
      </c>
      <c r="G375" s="808"/>
      <c r="H375" s="1608">
        <v>1287500</v>
      </c>
      <c r="I375" s="1611"/>
    </row>
    <row r="376" spans="1:9" s="1524" customFormat="1" ht="21" customHeight="1">
      <c r="A376" s="803"/>
      <c r="B376" s="804"/>
      <c r="C376" s="827"/>
      <c r="D376" s="809"/>
      <c r="E376" s="812"/>
      <c r="F376" s="807"/>
      <c r="G376" s="808"/>
      <c r="H376" s="1608"/>
      <c r="I376" s="1611"/>
    </row>
    <row r="377" spans="1:9" s="1524" customFormat="1" ht="21" customHeight="1">
      <c r="A377" s="803">
        <v>44580</v>
      </c>
      <c r="B377" s="804">
        <v>46</v>
      </c>
      <c r="C377" s="803">
        <f>IF(A377="","",A377)</f>
        <v>44580</v>
      </c>
      <c r="D377" s="809" t="s">
        <v>1771</v>
      </c>
      <c r="E377" s="810" t="s">
        <v>1772</v>
      </c>
      <c r="F377" s="807" t="str">
        <f>+E378&amp;","&amp;E379</f>
        <v>511,3331</v>
      </c>
      <c r="G377" s="808">
        <f>+H378+H379</f>
        <v>7755000</v>
      </c>
      <c r="H377" s="1608"/>
      <c r="I377" s="1611"/>
    </row>
    <row r="378" spans="1:9" s="1524" customFormat="1" ht="21" customHeight="1">
      <c r="A378" s="803">
        <v>44580</v>
      </c>
      <c r="B378" s="804">
        <v>46</v>
      </c>
      <c r="C378" s="803">
        <f>IF(A378="","",A378)</f>
        <v>44580</v>
      </c>
      <c r="D378" s="805" t="s">
        <v>1796</v>
      </c>
      <c r="E378" s="806">
        <v>511</v>
      </c>
      <c r="F378" s="807" t="str">
        <f>+E377</f>
        <v>131SG</v>
      </c>
      <c r="G378" s="808"/>
      <c r="H378" s="1608">
        <v>7050000</v>
      </c>
      <c r="I378" s="1611"/>
    </row>
    <row r="379" spans="1:9" s="1524" customFormat="1" ht="21" customHeight="1">
      <c r="A379" s="803">
        <v>44580</v>
      </c>
      <c r="B379" s="804">
        <v>46</v>
      </c>
      <c r="C379" s="803">
        <f>IF(A379="","",A379)</f>
        <v>44580</v>
      </c>
      <c r="D379" s="809" t="s">
        <v>49</v>
      </c>
      <c r="E379" s="806">
        <v>3331</v>
      </c>
      <c r="F379" s="807" t="str">
        <f>+E377</f>
        <v>131SG</v>
      </c>
      <c r="G379" s="808"/>
      <c r="H379" s="1608">
        <v>705000</v>
      </c>
      <c r="I379" s="1611"/>
    </row>
    <row r="380" spans="1:9" s="1524" customFormat="1" ht="21" customHeight="1">
      <c r="A380" s="803"/>
      <c r="B380" s="804"/>
      <c r="C380" s="827"/>
      <c r="D380" s="809"/>
      <c r="E380" s="812"/>
      <c r="F380" s="807"/>
      <c r="G380" s="808"/>
      <c r="H380" s="1608"/>
      <c r="I380" s="1611"/>
    </row>
    <row r="381" spans="1:9" s="1524" customFormat="1" ht="21" customHeight="1">
      <c r="A381" s="803">
        <v>44580</v>
      </c>
      <c r="B381" s="804">
        <v>47</v>
      </c>
      <c r="C381" s="803">
        <f>IF(A381="","",A381)</f>
        <v>44580</v>
      </c>
      <c r="D381" s="809" t="s">
        <v>1785</v>
      </c>
      <c r="E381" s="810" t="s">
        <v>1786</v>
      </c>
      <c r="F381" s="807" t="str">
        <f>+E382&amp;","&amp;E383</f>
        <v>511,3331</v>
      </c>
      <c r="G381" s="808">
        <f>+H382+H383</f>
        <v>4851000</v>
      </c>
      <c r="H381" s="1608"/>
      <c r="I381" s="1611"/>
    </row>
    <row r="382" spans="1:9" s="1524" customFormat="1" ht="21" customHeight="1">
      <c r="A382" s="803">
        <v>44580</v>
      </c>
      <c r="B382" s="804">
        <v>47</v>
      </c>
      <c r="C382" s="803">
        <f>IF(A382="","",A382)</f>
        <v>44580</v>
      </c>
      <c r="D382" s="805" t="s">
        <v>1827</v>
      </c>
      <c r="E382" s="806">
        <v>511</v>
      </c>
      <c r="F382" s="807" t="str">
        <f>+E381</f>
        <v>131BVN</v>
      </c>
      <c r="G382" s="808"/>
      <c r="H382" s="1608">
        <v>4410000</v>
      </c>
      <c r="I382" s="1611"/>
    </row>
    <row r="383" spans="1:9" s="1524" customFormat="1" ht="21" customHeight="1">
      <c r="A383" s="803">
        <v>44580</v>
      </c>
      <c r="B383" s="804">
        <v>47</v>
      </c>
      <c r="C383" s="803">
        <f>IF(A383="","",A383)</f>
        <v>44580</v>
      </c>
      <c r="D383" s="809" t="s">
        <v>49</v>
      </c>
      <c r="E383" s="806">
        <v>3331</v>
      </c>
      <c r="F383" s="807" t="str">
        <f>+E381</f>
        <v>131BVN</v>
      </c>
      <c r="G383" s="808"/>
      <c r="H383" s="1608">
        <v>441000</v>
      </c>
      <c r="I383" s="1611"/>
    </row>
    <row r="384" spans="1:9" s="1524" customFormat="1" ht="21" customHeight="1">
      <c r="A384" s="803"/>
      <c r="B384" s="804"/>
      <c r="C384" s="827"/>
      <c r="D384" s="809"/>
      <c r="E384" s="812"/>
      <c r="F384" s="807"/>
      <c r="G384" s="808"/>
      <c r="H384" s="1608"/>
      <c r="I384" s="1611"/>
    </row>
    <row r="385" spans="1:9" s="1524" customFormat="1" ht="21" customHeight="1">
      <c r="A385" s="803">
        <v>44580</v>
      </c>
      <c r="B385" s="804">
        <v>48</v>
      </c>
      <c r="C385" s="803">
        <f t="shared" ref="C385:C395" si="5">IF(A385="","",A385)</f>
        <v>44580</v>
      </c>
      <c r="D385" s="809" t="s">
        <v>1771</v>
      </c>
      <c r="E385" s="810" t="s">
        <v>1772</v>
      </c>
      <c r="F385" s="807" t="str">
        <f>+E386&amp;","&amp;E387</f>
        <v>511,3331</v>
      </c>
      <c r="G385" s="808">
        <f>+H386+H387</f>
        <v>21312500</v>
      </c>
      <c r="H385" s="1608"/>
      <c r="I385" s="1611"/>
    </row>
    <row r="386" spans="1:9" s="1524" customFormat="1" ht="21" customHeight="1">
      <c r="A386" s="803">
        <v>44580</v>
      </c>
      <c r="B386" s="804">
        <v>48</v>
      </c>
      <c r="C386" s="803">
        <f t="shared" si="5"/>
        <v>44580</v>
      </c>
      <c r="D386" s="805" t="s">
        <v>1828</v>
      </c>
      <c r="E386" s="806">
        <v>511</v>
      </c>
      <c r="F386" s="807" t="str">
        <f>+E385</f>
        <v>131SG</v>
      </c>
      <c r="G386" s="808"/>
      <c r="H386" s="1608">
        <v>19375000</v>
      </c>
      <c r="I386" s="1611"/>
    </row>
    <row r="387" spans="1:9" s="1524" customFormat="1" ht="21" customHeight="1">
      <c r="A387" s="803">
        <v>44580</v>
      </c>
      <c r="B387" s="804">
        <v>48</v>
      </c>
      <c r="C387" s="803">
        <f t="shared" si="5"/>
        <v>44580</v>
      </c>
      <c r="D387" s="809" t="s">
        <v>49</v>
      </c>
      <c r="E387" s="806">
        <v>3331</v>
      </c>
      <c r="F387" s="807" t="str">
        <f>+E385</f>
        <v>131SG</v>
      </c>
      <c r="G387" s="808"/>
      <c r="H387" s="1608">
        <v>1937500</v>
      </c>
      <c r="I387" s="1611"/>
    </row>
    <row r="388" spans="1:9" s="1524" customFormat="1" ht="21" customHeight="1">
      <c r="A388" s="803"/>
      <c r="B388" s="804"/>
      <c r="C388" s="803" t="str">
        <f t="shared" si="5"/>
        <v/>
      </c>
      <c r="D388" s="809"/>
      <c r="E388" s="806"/>
      <c r="F388" s="807"/>
      <c r="G388" s="808"/>
      <c r="H388" s="1608"/>
      <c r="I388" s="1611"/>
    </row>
    <row r="389" spans="1:9" s="1524" customFormat="1" ht="21" customHeight="1">
      <c r="A389" s="803">
        <v>44580</v>
      </c>
      <c r="B389" s="804">
        <v>112244</v>
      </c>
      <c r="C389" s="803">
        <f t="shared" si="5"/>
        <v>44580</v>
      </c>
      <c r="D389" s="805" t="s">
        <v>1829</v>
      </c>
      <c r="E389" s="806">
        <v>642</v>
      </c>
      <c r="F389" s="807">
        <f>+E391</f>
        <v>111</v>
      </c>
      <c r="G389" s="808">
        <v>636039</v>
      </c>
      <c r="H389" s="1608"/>
      <c r="I389" s="1611"/>
    </row>
    <row r="390" spans="1:9" s="1524" customFormat="1" ht="21" customHeight="1">
      <c r="A390" s="803">
        <v>44580</v>
      </c>
      <c r="B390" s="804">
        <v>112244</v>
      </c>
      <c r="C390" s="803">
        <f t="shared" si="5"/>
        <v>44580</v>
      </c>
      <c r="D390" s="809" t="s">
        <v>35</v>
      </c>
      <c r="E390" s="806">
        <v>133</v>
      </c>
      <c r="F390" s="807">
        <f>+E391</f>
        <v>111</v>
      </c>
      <c r="G390" s="808">
        <v>63604</v>
      </c>
      <c r="H390" s="1608"/>
      <c r="I390" s="1611"/>
    </row>
    <row r="391" spans="1:9" s="1524" customFormat="1" ht="21" customHeight="1">
      <c r="A391" s="803">
        <v>44580</v>
      </c>
      <c r="B391" s="804">
        <v>112244</v>
      </c>
      <c r="C391" s="803">
        <f t="shared" si="5"/>
        <v>44580</v>
      </c>
      <c r="D391" s="809" t="s">
        <v>1830</v>
      </c>
      <c r="E391" s="806">
        <v>111</v>
      </c>
      <c r="F391" s="807" t="str">
        <f>+E389&amp;","&amp;E390</f>
        <v>642,133</v>
      </c>
      <c r="G391" s="808"/>
      <c r="H391" s="1608">
        <f>+G389+G390</f>
        <v>699643</v>
      </c>
      <c r="I391" s="1611"/>
    </row>
    <row r="392" spans="1:9" s="1524" customFormat="1" ht="21" customHeight="1">
      <c r="A392" s="803"/>
      <c r="B392" s="804"/>
      <c r="C392" s="803" t="str">
        <f t="shared" si="5"/>
        <v/>
      </c>
      <c r="D392" s="809"/>
      <c r="E392" s="812"/>
      <c r="F392" s="807"/>
      <c r="G392" s="808"/>
      <c r="H392" s="1608"/>
      <c r="I392" s="1611"/>
    </row>
    <row r="393" spans="1:9" s="1524" customFormat="1" ht="21" customHeight="1">
      <c r="A393" s="803">
        <v>44581</v>
      </c>
      <c r="B393" s="804">
        <v>49</v>
      </c>
      <c r="C393" s="803">
        <f t="shared" si="5"/>
        <v>44581</v>
      </c>
      <c r="D393" s="809" t="s">
        <v>1771</v>
      </c>
      <c r="E393" s="810" t="s">
        <v>1772</v>
      </c>
      <c r="F393" s="807" t="str">
        <f>+E394&amp;","&amp;E395</f>
        <v>511,3331</v>
      </c>
      <c r="G393" s="808">
        <f>+H394+H395</f>
        <v>1210000</v>
      </c>
      <c r="H393" s="1608"/>
      <c r="I393" s="1611"/>
    </row>
    <row r="394" spans="1:9" s="1524" customFormat="1" ht="21" customHeight="1">
      <c r="A394" s="803">
        <v>44581</v>
      </c>
      <c r="B394" s="804">
        <v>49</v>
      </c>
      <c r="C394" s="803">
        <f t="shared" si="5"/>
        <v>44581</v>
      </c>
      <c r="D394" s="805" t="s">
        <v>1819</v>
      </c>
      <c r="E394" s="806">
        <v>511</v>
      </c>
      <c r="F394" s="807" t="str">
        <f>+E393</f>
        <v>131SG</v>
      </c>
      <c r="G394" s="808"/>
      <c r="H394" s="1608">
        <v>1100000</v>
      </c>
      <c r="I394" s="1611"/>
    </row>
    <row r="395" spans="1:9" s="1524" customFormat="1" ht="21" customHeight="1">
      <c r="A395" s="803">
        <v>44581</v>
      </c>
      <c r="B395" s="804">
        <v>49</v>
      </c>
      <c r="C395" s="803">
        <f t="shared" si="5"/>
        <v>44581</v>
      </c>
      <c r="D395" s="809" t="s">
        <v>49</v>
      </c>
      <c r="E395" s="806">
        <v>3331</v>
      </c>
      <c r="F395" s="807" t="str">
        <f>+E393</f>
        <v>131SG</v>
      </c>
      <c r="G395" s="808"/>
      <c r="H395" s="1608">
        <v>110000</v>
      </c>
      <c r="I395" s="1611"/>
    </row>
    <row r="396" spans="1:9" s="1524" customFormat="1" ht="21" customHeight="1">
      <c r="A396" s="803"/>
      <c r="B396" s="804"/>
      <c r="C396" s="827"/>
      <c r="D396" s="809"/>
      <c r="E396" s="812"/>
      <c r="F396" s="807"/>
      <c r="G396" s="808"/>
      <c r="H396" s="1608"/>
      <c r="I396" s="1611"/>
    </row>
    <row r="397" spans="1:9" s="1524" customFormat="1" ht="21" customHeight="1">
      <c r="A397" s="803">
        <v>44581</v>
      </c>
      <c r="B397" s="804">
        <v>50</v>
      </c>
      <c r="C397" s="803">
        <f>IF(A397="","",A397)</f>
        <v>44581</v>
      </c>
      <c r="D397" s="809" t="s">
        <v>1785</v>
      </c>
      <c r="E397" s="810" t="s">
        <v>1786</v>
      </c>
      <c r="F397" s="807" t="str">
        <f>+E398&amp;","&amp;E399</f>
        <v>511,3331</v>
      </c>
      <c r="G397" s="808">
        <f>+H398+H399</f>
        <v>1210000</v>
      </c>
      <c r="H397" s="1608"/>
      <c r="I397" s="1611"/>
    </row>
    <row r="398" spans="1:9" s="1524" customFormat="1" ht="21" customHeight="1">
      <c r="A398" s="803">
        <v>44581</v>
      </c>
      <c r="B398" s="804">
        <v>50</v>
      </c>
      <c r="C398" s="803">
        <f>IF(A398="","",A398)</f>
        <v>44581</v>
      </c>
      <c r="D398" s="805" t="s">
        <v>1819</v>
      </c>
      <c r="E398" s="806">
        <v>511</v>
      </c>
      <c r="F398" s="807" t="str">
        <f>+E397</f>
        <v>131BVN</v>
      </c>
      <c r="G398" s="808"/>
      <c r="H398" s="1608">
        <v>1100000</v>
      </c>
      <c r="I398" s="1611"/>
    </row>
    <row r="399" spans="1:9" s="1524" customFormat="1" ht="21" customHeight="1">
      <c r="A399" s="803">
        <v>44581</v>
      </c>
      <c r="B399" s="804">
        <v>50</v>
      </c>
      <c r="C399" s="803">
        <f>IF(A399="","",A399)</f>
        <v>44581</v>
      </c>
      <c r="D399" s="809" t="s">
        <v>49</v>
      </c>
      <c r="E399" s="806">
        <v>3331</v>
      </c>
      <c r="F399" s="807" t="str">
        <f>+E397</f>
        <v>131BVN</v>
      </c>
      <c r="G399" s="808"/>
      <c r="H399" s="1608">
        <v>110000</v>
      </c>
      <c r="I399" s="1611"/>
    </row>
    <row r="400" spans="1:9" s="1524" customFormat="1" ht="21" customHeight="1">
      <c r="A400" s="803"/>
      <c r="B400" s="804"/>
      <c r="C400" s="827"/>
      <c r="D400" s="809"/>
      <c r="E400" s="812"/>
      <c r="F400" s="807"/>
      <c r="G400" s="808"/>
      <c r="H400" s="1608"/>
      <c r="I400" s="1611"/>
    </row>
    <row r="401" spans="1:9" s="1524" customFormat="1" ht="21" customHeight="1">
      <c r="A401" s="803">
        <v>44582</v>
      </c>
      <c r="B401" s="804">
        <v>51</v>
      </c>
      <c r="C401" s="803">
        <f>IF(A401="","",A401)</f>
        <v>44582</v>
      </c>
      <c r="D401" s="809" t="s">
        <v>1785</v>
      </c>
      <c r="E401" s="810" t="s">
        <v>1786</v>
      </c>
      <c r="F401" s="807" t="str">
        <f>+E402&amp;","&amp;E403</f>
        <v>511,3331</v>
      </c>
      <c r="G401" s="808">
        <f>+H402+H403</f>
        <v>1210000</v>
      </c>
      <c r="H401" s="1608"/>
      <c r="I401" s="1611"/>
    </row>
    <row r="402" spans="1:9" s="1524" customFormat="1" ht="21" customHeight="1">
      <c r="A402" s="803">
        <v>44582</v>
      </c>
      <c r="B402" s="804">
        <v>51</v>
      </c>
      <c r="C402" s="803">
        <f>IF(A402="","",A402)</f>
        <v>44582</v>
      </c>
      <c r="D402" s="805" t="s">
        <v>1819</v>
      </c>
      <c r="E402" s="806">
        <v>511</v>
      </c>
      <c r="F402" s="807" t="str">
        <f>+E401</f>
        <v>131BVN</v>
      </c>
      <c r="G402" s="808"/>
      <c r="H402" s="1608">
        <v>1100000</v>
      </c>
      <c r="I402" s="1611"/>
    </row>
    <row r="403" spans="1:9" s="1524" customFormat="1" ht="21" customHeight="1">
      <c r="A403" s="803">
        <v>44582</v>
      </c>
      <c r="B403" s="804">
        <v>51</v>
      </c>
      <c r="C403" s="803">
        <f>IF(A403="","",A403)</f>
        <v>44582</v>
      </c>
      <c r="D403" s="809" t="s">
        <v>49</v>
      </c>
      <c r="E403" s="806">
        <v>3331</v>
      </c>
      <c r="F403" s="807" t="str">
        <f>+E401</f>
        <v>131BVN</v>
      </c>
      <c r="G403" s="808"/>
      <c r="H403" s="1608">
        <v>110000</v>
      </c>
      <c r="I403" s="1611"/>
    </row>
    <row r="404" spans="1:9" s="1524" customFormat="1" ht="21" customHeight="1">
      <c r="A404" s="803"/>
      <c r="B404" s="804"/>
      <c r="C404" s="827"/>
      <c r="D404" s="809"/>
      <c r="E404" s="812"/>
      <c r="F404" s="807"/>
      <c r="G404" s="808"/>
      <c r="H404" s="1608"/>
      <c r="I404" s="1611"/>
    </row>
    <row r="405" spans="1:9" s="1524" customFormat="1" ht="21" customHeight="1">
      <c r="A405" s="803">
        <v>44582</v>
      </c>
      <c r="B405" s="804">
        <v>52</v>
      </c>
      <c r="C405" s="803">
        <f>IF(A405="","",A405)</f>
        <v>44582</v>
      </c>
      <c r="D405" s="809" t="s">
        <v>1771</v>
      </c>
      <c r="E405" s="810" t="s">
        <v>1772</v>
      </c>
      <c r="F405" s="807" t="str">
        <f>+E406&amp;","&amp;E407</f>
        <v>511,3331</v>
      </c>
      <c r="G405" s="808">
        <f>+H406+H407</f>
        <v>10615000</v>
      </c>
      <c r="H405" s="1608"/>
      <c r="I405" s="1611"/>
    </row>
    <row r="406" spans="1:9" s="1524" customFormat="1" ht="21" customHeight="1">
      <c r="A406" s="803">
        <v>44582</v>
      </c>
      <c r="B406" s="804">
        <v>52</v>
      </c>
      <c r="C406" s="803">
        <f>IF(A406="","",A406)</f>
        <v>44582</v>
      </c>
      <c r="D406" s="805" t="s">
        <v>1831</v>
      </c>
      <c r="E406" s="806">
        <v>511</v>
      </c>
      <c r="F406" s="807" t="str">
        <f>+E405</f>
        <v>131SG</v>
      </c>
      <c r="G406" s="808"/>
      <c r="H406" s="1608">
        <v>9650000</v>
      </c>
      <c r="I406" s="1611"/>
    </row>
    <row r="407" spans="1:9" s="1524" customFormat="1" ht="21" customHeight="1">
      <c r="A407" s="803">
        <v>44582</v>
      </c>
      <c r="B407" s="804">
        <v>52</v>
      </c>
      <c r="C407" s="803">
        <f>IF(A407="","",A407)</f>
        <v>44582</v>
      </c>
      <c r="D407" s="809" t="s">
        <v>49</v>
      </c>
      <c r="E407" s="806">
        <v>3331</v>
      </c>
      <c r="F407" s="807" t="str">
        <f>+E405</f>
        <v>131SG</v>
      </c>
      <c r="G407" s="808"/>
      <c r="H407" s="1608">
        <v>965000</v>
      </c>
      <c r="I407" s="1611"/>
    </row>
    <row r="408" spans="1:9" s="1524" customFormat="1" ht="21" customHeight="1">
      <c r="A408" s="803"/>
      <c r="B408" s="804"/>
      <c r="C408" s="827"/>
      <c r="D408" s="809"/>
      <c r="E408" s="812"/>
      <c r="F408" s="807"/>
      <c r="G408" s="808"/>
      <c r="H408" s="1608"/>
      <c r="I408" s="1611"/>
    </row>
    <row r="409" spans="1:9" s="1524" customFormat="1" ht="21" customHeight="1">
      <c r="A409" s="803">
        <v>44582</v>
      </c>
      <c r="B409" s="804">
        <v>53</v>
      </c>
      <c r="C409" s="803">
        <f>IF(A409="","",A409)</f>
        <v>44582</v>
      </c>
      <c r="D409" s="809" t="s">
        <v>1780</v>
      </c>
      <c r="E409" s="810" t="s">
        <v>1781</v>
      </c>
      <c r="F409" s="807" t="str">
        <f>+E410&amp;","&amp;E411</f>
        <v>511,3331</v>
      </c>
      <c r="G409" s="808">
        <f>+H410+H411</f>
        <v>1210000</v>
      </c>
      <c r="H409" s="1608"/>
      <c r="I409" s="1611"/>
    </row>
    <row r="410" spans="1:9" s="1524" customFormat="1" ht="21" customHeight="1">
      <c r="A410" s="803">
        <v>44582</v>
      </c>
      <c r="B410" s="804">
        <v>53</v>
      </c>
      <c r="C410" s="803">
        <f>IF(A410="","",A410)</f>
        <v>44582</v>
      </c>
      <c r="D410" s="805" t="s">
        <v>1809</v>
      </c>
      <c r="E410" s="806">
        <v>511</v>
      </c>
      <c r="F410" s="807" t="str">
        <f>+E409</f>
        <v>131APM</v>
      </c>
      <c r="G410" s="808"/>
      <c r="H410" s="1608">
        <v>1100000</v>
      </c>
      <c r="I410" s="1611"/>
    </row>
    <row r="411" spans="1:9" s="1524" customFormat="1" ht="21" customHeight="1">
      <c r="A411" s="803">
        <v>44582</v>
      </c>
      <c r="B411" s="804">
        <v>53</v>
      </c>
      <c r="C411" s="803">
        <f>IF(A411="","",A411)</f>
        <v>44582</v>
      </c>
      <c r="D411" s="809" t="s">
        <v>49</v>
      </c>
      <c r="E411" s="806">
        <v>3331</v>
      </c>
      <c r="F411" s="807" t="str">
        <f>+E409</f>
        <v>131APM</v>
      </c>
      <c r="G411" s="808"/>
      <c r="H411" s="1608">
        <v>110000</v>
      </c>
      <c r="I411" s="1611"/>
    </row>
    <row r="412" spans="1:9" s="1524" customFormat="1" ht="21" customHeight="1">
      <c r="A412" s="803"/>
      <c r="B412" s="804"/>
      <c r="C412" s="827"/>
      <c r="D412" s="809"/>
      <c r="E412" s="812"/>
      <c r="F412" s="807"/>
      <c r="G412" s="808"/>
      <c r="H412" s="1608"/>
      <c r="I412" s="1611"/>
    </row>
    <row r="413" spans="1:9" s="1524" customFormat="1" ht="21" customHeight="1">
      <c r="A413" s="803">
        <v>44582</v>
      </c>
      <c r="B413" s="804">
        <v>54</v>
      </c>
      <c r="C413" s="803">
        <f>IF(A413="","",A413)</f>
        <v>44582</v>
      </c>
      <c r="D413" s="809" t="s">
        <v>1771</v>
      </c>
      <c r="E413" s="810" t="s">
        <v>1772</v>
      </c>
      <c r="F413" s="807" t="str">
        <f>+E414&amp;","&amp;E415</f>
        <v>511,3331</v>
      </c>
      <c r="G413" s="808">
        <f>+H414+H415</f>
        <v>11990000</v>
      </c>
      <c r="H413" s="1608"/>
      <c r="I413" s="1611"/>
    </row>
    <row r="414" spans="1:9" s="1524" customFormat="1" ht="21" customHeight="1">
      <c r="A414" s="803">
        <v>44582</v>
      </c>
      <c r="B414" s="804">
        <v>54</v>
      </c>
      <c r="C414" s="803">
        <f>IF(A414="","",A414)</f>
        <v>44582</v>
      </c>
      <c r="D414" s="805" t="s">
        <v>1832</v>
      </c>
      <c r="E414" s="806">
        <v>511</v>
      </c>
      <c r="F414" s="807" t="str">
        <f>+E413</f>
        <v>131SG</v>
      </c>
      <c r="G414" s="808"/>
      <c r="H414" s="1608">
        <v>10900000</v>
      </c>
      <c r="I414" s="1611"/>
    </row>
    <row r="415" spans="1:9" s="1524" customFormat="1" ht="21" customHeight="1">
      <c r="A415" s="803">
        <v>44582</v>
      </c>
      <c r="B415" s="804">
        <v>54</v>
      </c>
      <c r="C415" s="803">
        <f>IF(A415="","",A415)</f>
        <v>44582</v>
      </c>
      <c r="D415" s="809" t="s">
        <v>49</v>
      </c>
      <c r="E415" s="806">
        <v>3331</v>
      </c>
      <c r="F415" s="807" t="str">
        <f>+E413</f>
        <v>131SG</v>
      </c>
      <c r="G415" s="808"/>
      <c r="H415" s="1608">
        <v>1090000</v>
      </c>
      <c r="I415" s="1611"/>
    </row>
    <row r="416" spans="1:9" s="1524" customFormat="1" ht="21" customHeight="1">
      <c r="A416" s="803"/>
      <c r="B416" s="804"/>
      <c r="C416" s="827"/>
      <c r="D416" s="809"/>
      <c r="E416" s="812"/>
      <c r="F416" s="807"/>
      <c r="G416" s="808"/>
      <c r="H416" s="1608"/>
      <c r="I416" s="1611"/>
    </row>
    <row r="417" spans="1:9" s="1524" customFormat="1" ht="21" customHeight="1">
      <c r="A417" s="803">
        <v>44583</v>
      </c>
      <c r="B417" s="804">
        <v>55</v>
      </c>
      <c r="C417" s="803">
        <f>IF(A417="","",A417)</f>
        <v>44583</v>
      </c>
      <c r="D417" s="809" t="s">
        <v>1780</v>
      </c>
      <c r="E417" s="810" t="s">
        <v>1781</v>
      </c>
      <c r="F417" s="807" t="str">
        <f>+E418&amp;","&amp;E419</f>
        <v>511,3331</v>
      </c>
      <c r="G417" s="808">
        <f>+H418+H419</f>
        <v>1210000</v>
      </c>
      <c r="H417" s="1608"/>
      <c r="I417" s="1611"/>
    </row>
    <row r="418" spans="1:9" s="1524" customFormat="1" ht="21" customHeight="1">
      <c r="A418" s="803">
        <v>44583</v>
      </c>
      <c r="B418" s="804">
        <v>55</v>
      </c>
      <c r="C418" s="803">
        <f>IF(A418="","",A418)</f>
        <v>44583</v>
      </c>
      <c r="D418" s="805" t="s">
        <v>1799</v>
      </c>
      <c r="E418" s="806">
        <v>511</v>
      </c>
      <c r="F418" s="807" t="str">
        <f>+E417</f>
        <v>131APM</v>
      </c>
      <c r="G418" s="808"/>
      <c r="H418" s="1608">
        <v>1100000</v>
      </c>
      <c r="I418" s="1611"/>
    </row>
    <row r="419" spans="1:9" s="1524" customFormat="1" ht="21" customHeight="1">
      <c r="A419" s="803">
        <v>44583</v>
      </c>
      <c r="B419" s="804">
        <v>55</v>
      </c>
      <c r="C419" s="803">
        <f>IF(A419="","",A419)</f>
        <v>44583</v>
      </c>
      <c r="D419" s="809" t="s">
        <v>49</v>
      </c>
      <c r="E419" s="806">
        <v>3331</v>
      </c>
      <c r="F419" s="807" t="str">
        <f>+E417</f>
        <v>131APM</v>
      </c>
      <c r="G419" s="808"/>
      <c r="H419" s="1608">
        <v>110000</v>
      </c>
      <c r="I419" s="1611"/>
    </row>
    <row r="420" spans="1:9" s="1524" customFormat="1" ht="21" customHeight="1">
      <c r="A420" s="803"/>
      <c r="B420" s="804"/>
      <c r="C420" s="827"/>
      <c r="D420" s="809"/>
      <c r="E420" s="812"/>
      <c r="F420" s="807"/>
      <c r="G420" s="808"/>
      <c r="H420" s="1608"/>
      <c r="I420" s="1611"/>
    </row>
    <row r="421" spans="1:9" s="1524" customFormat="1" ht="21" customHeight="1">
      <c r="A421" s="803">
        <v>44583</v>
      </c>
      <c r="B421" s="804">
        <v>56</v>
      </c>
      <c r="C421" s="803">
        <f>IF(A421="","",A421)</f>
        <v>44583</v>
      </c>
      <c r="D421" s="809" t="s">
        <v>1785</v>
      </c>
      <c r="E421" s="810" t="s">
        <v>1786</v>
      </c>
      <c r="F421" s="807" t="str">
        <f>+E422&amp;","&amp;E423</f>
        <v>511,3331</v>
      </c>
      <c r="G421" s="808">
        <f>+H422+H423</f>
        <v>1210000</v>
      </c>
      <c r="H421" s="1608"/>
      <c r="I421" s="1611"/>
    </row>
    <row r="422" spans="1:9" s="1524" customFormat="1" ht="21" customHeight="1">
      <c r="A422" s="803">
        <v>44583</v>
      </c>
      <c r="B422" s="804">
        <v>56</v>
      </c>
      <c r="C422" s="803">
        <f>IF(A422="","",A422)</f>
        <v>44583</v>
      </c>
      <c r="D422" s="805" t="s">
        <v>1819</v>
      </c>
      <c r="E422" s="806">
        <v>511</v>
      </c>
      <c r="F422" s="807" t="str">
        <f>+E421</f>
        <v>131BVN</v>
      </c>
      <c r="G422" s="808"/>
      <c r="H422" s="1608">
        <v>1100000</v>
      </c>
      <c r="I422" s="1611"/>
    </row>
    <row r="423" spans="1:9" s="1524" customFormat="1" ht="21" customHeight="1">
      <c r="A423" s="803">
        <v>44583</v>
      </c>
      <c r="B423" s="804">
        <v>56</v>
      </c>
      <c r="C423" s="803">
        <f>IF(A423="","",A423)</f>
        <v>44583</v>
      </c>
      <c r="D423" s="809" t="s">
        <v>49</v>
      </c>
      <c r="E423" s="806">
        <v>3331</v>
      </c>
      <c r="F423" s="807" t="str">
        <f>+E421</f>
        <v>131BVN</v>
      </c>
      <c r="G423" s="808"/>
      <c r="H423" s="1608">
        <v>110000</v>
      </c>
      <c r="I423" s="1611"/>
    </row>
    <row r="424" spans="1:9" s="1524" customFormat="1" ht="21" customHeight="1">
      <c r="A424" s="803"/>
      <c r="B424" s="804"/>
      <c r="C424" s="827"/>
      <c r="D424" s="809"/>
      <c r="E424" s="812"/>
      <c r="F424" s="807"/>
      <c r="G424" s="808"/>
      <c r="H424" s="1608"/>
      <c r="I424" s="1611"/>
    </row>
    <row r="425" spans="1:9" s="1524" customFormat="1" ht="21" customHeight="1">
      <c r="A425" s="803">
        <v>44583</v>
      </c>
      <c r="B425" s="804">
        <v>57</v>
      </c>
      <c r="C425" s="803">
        <f>IF(A425="","",A425)</f>
        <v>44583</v>
      </c>
      <c r="D425" s="809" t="s">
        <v>1782</v>
      </c>
      <c r="E425" s="810" t="s">
        <v>1783</v>
      </c>
      <c r="F425" s="807" t="str">
        <f>+E426&amp;","&amp;E427</f>
        <v>511,3331</v>
      </c>
      <c r="G425" s="808">
        <f>+H426+H427</f>
        <v>3822500</v>
      </c>
      <c r="H425" s="1608"/>
      <c r="I425" s="1611"/>
    </row>
    <row r="426" spans="1:9" s="1524" customFormat="1" ht="21" customHeight="1">
      <c r="A426" s="803">
        <v>44583</v>
      </c>
      <c r="B426" s="804">
        <v>57</v>
      </c>
      <c r="C426" s="803">
        <f>IF(A426="","",A426)</f>
        <v>44583</v>
      </c>
      <c r="D426" s="805" t="s">
        <v>1796</v>
      </c>
      <c r="E426" s="806">
        <v>511</v>
      </c>
      <c r="F426" s="807" t="str">
        <f>+E425</f>
        <v>131TL</v>
      </c>
      <c r="G426" s="808"/>
      <c r="H426" s="1608">
        <v>3475000</v>
      </c>
      <c r="I426" s="1611"/>
    </row>
    <row r="427" spans="1:9" s="1524" customFormat="1" ht="21" customHeight="1">
      <c r="A427" s="803">
        <v>44583</v>
      </c>
      <c r="B427" s="804">
        <v>57</v>
      </c>
      <c r="C427" s="803">
        <f>IF(A427="","",A427)</f>
        <v>44583</v>
      </c>
      <c r="D427" s="809" t="s">
        <v>49</v>
      </c>
      <c r="E427" s="806">
        <v>3331</v>
      </c>
      <c r="F427" s="807" t="str">
        <f>+E425</f>
        <v>131TL</v>
      </c>
      <c r="G427" s="808"/>
      <c r="H427" s="1608">
        <v>347500</v>
      </c>
      <c r="I427" s="1611"/>
    </row>
    <row r="428" spans="1:9" s="1524" customFormat="1" ht="21" customHeight="1">
      <c r="A428" s="803"/>
      <c r="B428" s="804"/>
      <c r="C428" s="827"/>
      <c r="D428" s="809"/>
      <c r="E428" s="812"/>
      <c r="F428" s="807"/>
      <c r="G428" s="808"/>
      <c r="H428" s="1608"/>
      <c r="I428" s="1611"/>
    </row>
    <row r="429" spans="1:9" s="1524" customFormat="1" ht="21" customHeight="1">
      <c r="A429" s="803">
        <v>44584</v>
      </c>
      <c r="B429" s="804">
        <v>58</v>
      </c>
      <c r="C429" s="803">
        <f>IF(A429="","",A429)</f>
        <v>44584</v>
      </c>
      <c r="D429" s="809" t="s">
        <v>1785</v>
      </c>
      <c r="E429" s="810" t="s">
        <v>1786</v>
      </c>
      <c r="F429" s="807" t="str">
        <f>+E430&amp;","&amp;E431</f>
        <v>511,3331</v>
      </c>
      <c r="G429" s="808">
        <f>+H430+H431</f>
        <v>1127500</v>
      </c>
      <c r="H429" s="1608"/>
      <c r="I429" s="1611"/>
    </row>
    <row r="430" spans="1:9" s="1524" customFormat="1" ht="21" customHeight="1">
      <c r="A430" s="803">
        <v>44584</v>
      </c>
      <c r="B430" s="804">
        <v>58</v>
      </c>
      <c r="C430" s="803">
        <f>IF(A430="","",A430)</f>
        <v>44584</v>
      </c>
      <c r="D430" s="805" t="s">
        <v>1799</v>
      </c>
      <c r="E430" s="806">
        <v>511</v>
      </c>
      <c r="F430" s="807" t="str">
        <f>+E429</f>
        <v>131BVN</v>
      </c>
      <c r="G430" s="808"/>
      <c r="H430" s="1608">
        <v>1025000</v>
      </c>
      <c r="I430" s="1611"/>
    </row>
    <row r="431" spans="1:9" s="1524" customFormat="1" ht="21" customHeight="1">
      <c r="A431" s="803">
        <v>44584</v>
      </c>
      <c r="B431" s="804">
        <v>58</v>
      </c>
      <c r="C431" s="803">
        <f>IF(A431="","",A431)</f>
        <v>44584</v>
      </c>
      <c r="D431" s="809" t="s">
        <v>49</v>
      </c>
      <c r="E431" s="806">
        <v>3331</v>
      </c>
      <c r="F431" s="807" t="str">
        <f>+E429</f>
        <v>131BVN</v>
      </c>
      <c r="G431" s="808"/>
      <c r="H431" s="1608">
        <v>102500</v>
      </c>
      <c r="I431" s="1611"/>
    </row>
    <row r="432" spans="1:9" s="1524" customFormat="1" ht="21" customHeight="1">
      <c r="A432" s="803"/>
      <c r="B432" s="804"/>
      <c r="C432" s="827"/>
      <c r="D432" s="809"/>
      <c r="E432" s="812"/>
      <c r="F432" s="807"/>
      <c r="G432" s="808"/>
      <c r="H432" s="1608"/>
      <c r="I432" s="1611"/>
    </row>
    <row r="433" spans="1:9" s="1524" customFormat="1" ht="21" customHeight="1">
      <c r="A433" s="803">
        <v>44584</v>
      </c>
      <c r="B433" s="804">
        <v>59</v>
      </c>
      <c r="C433" s="803">
        <f>IF(A433="","",A433)</f>
        <v>44584</v>
      </c>
      <c r="D433" s="809" t="s">
        <v>1771</v>
      </c>
      <c r="E433" s="810" t="s">
        <v>1772</v>
      </c>
      <c r="F433" s="807" t="str">
        <f>+E434&amp;","&amp;E435</f>
        <v>511,3331</v>
      </c>
      <c r="G433" s="808">
        <f>+H434+H435</f>
        <v>12155000</v>
      </c>
      <c r="H433" s="1608"/>
      <c r="I433" s="1611"/>
    </row>
    <row r="434" spans="1:9" s="1524" customFormat="1" ht="21" customHeight="1">
      <c r="A434" s="803">
        <v>44584</v>
      </c>
      <c r="B434" s="804">
        <v>59</v>
      </c>
      <c r="C434" s="803">
        <f>IF(A434="","",A434)</f>
        <v>44584</v>
      </c>
      <c r="D434" s="805" t="s">
        <v>1812</v>
      </c>
      <c r="E434" s="806">
        <v>511</v>
      </c>
      <c r="F434" s="807" t="str">
        <f>+E433</f>
        <v>131SG</v>
      </c>
      <c r="G434" s="808"/>
      <c r="H434" s="1608">
        <v>11050000</v>
      </c>
      <c r="I434" s="1611"/>
    </row>
    <row r="435" spans="1:9" s="1524" customFormat="1" ht="21" customHeight="1">
      <c r="A435" s="803">
        <v>44584</v>
      </c>
      <c r="B435" s="804">
        <v>59</v>
      </c>
      <c r="C435" s="803">
        <f>IF(A435="","",A435)</f>
        <v>44584</v>
      </c>
      <c r="D435" s="809" t="s">
        <v>49</v>
      </c>
      <c r="E435" s="806">
        <v>3331</v>
      </c>
      <c r="F435" s="807" t="str">
        <f>+E433</f>
        <v>131SG</v>
      </c>
      <c r="G435" s="808"/>
      <c r="H435" s="1608">
        <v>1105000</v>
      </c>
      <c r="I435" s="1611"/>
    </row>
    <row r="436" spans="1:9" s="1524" customFormat="1" ht="21" customHeight="1">
      <c r="A436" s="803"/>
      <c r="B436" s="804"/>
      <c r="C436" s="827"/>
      <c r="D436" s="809"/>
      <c r="E436" s="812"/>
      <c r="F436" s="807"/>
      <c r="G436" s="808"/>
      <c r="H436" s="1608"/>
      <c r="I436" s="1611"/>
    </row>
    <row r="437" spans="1:9" s="1524" customFormat="1" ht="21" customHeight="1">
      <c r="A437" s="803">
        <v>44584</v>
      </c>
      <c r="B437" s="804">
        <v>60</v>
      </c>
      <c r="C437" s="803">
        <f>IF(A437="","",A437)</f>
        <v>44584</v>
      </c>
      <c r="D437" s="809" t="s">
        <v>1780</v>
      </c>
      <c r="E437" s="810" t="s">
        <v>1781</v>
      </c>
      <c r="F437" s="807" t="str">
        <f>+E438&amp;","&amp;E439</f>
        <v>511,3331</v>
      </c>
      <c r="G437" s="808">
        <f>+H438+H439</f>
        <v>7535000</v>
      </c>
      <c r="H437" s="1608"/>
      <c r="I437" s="1611"/>
    </row>
    <row r="438" spans="1:9" s="1524" customFormat="1" ht="21" customHeight="1">
      <c r="A438" s="803">
        <v>44584</v>
      </c>
      <c r="B438" s="804">
        <v>60</v>
      </c>
      <c r="C438" s="803">
        <f>IF(A438="","",A438)</f>
        <v>44584</v>
      </c>
      <c r="D438" s="805" t="s">
        <v>1796</v>
      </c>
      <c r="E438" s="806">
        <v>511</v>
      </c>
      <c r="F438" s="807" t="str">
        <f>+E437</f>
        <v>131APM</v>
      </c>
      <c r="G438" s="808"/>
      <c r="H438" s="1608">
        <v>6850000</v>
      </c>
      <c r="I438" s="1611"/>
    </row>
    <row r="439" spans="1:9" s="1524" customFormat="1" ht="21" customHeight="1">
      <c r="A439" s="803">
        <v>44584</v>
      </c>
      <c r="B439" s="804">
        <v>60</v>
      </c>
      <c r="C439" s="803">
        <f>IF(A439="","",A439)</f>
        <v>44584</v>
      </c>
      <c r="D439" s="809" t="s">
        <v>49</v>
      </c>
      <c r="E439" s="806">
        <v>3331</v>
      </c>
      <c r="F439" s="807" t="str">
        <f>+E437</f>
        <v>131APM</v>
      </c>
      <c r="G439" s="808"/>
      <c r="H439" s="1608">
        <v>685000</v>
      </c>
      <c r="I439" s="1611"/>
    </row>
    <row r="440" spans="1:9" s="1524" customFormat="1" ht="21" customHeight="1">
      <c r="A440" s="803"/>
      <c r="B440" s="804"/>
      <c r="C440" s="827"/>
      <c r="D440" s="809"/>
      <c r="E440" s="812"/>
      <c r="F440" s="807"/>
      <c r="G440" s="808"/>
      <c r="H440" s="1608"/>
      <c r="I440" s="1611"/>
    </row>
    <row r="441" spans="1:9" s="1524" customFormat="1" ht="21" customHeight="1">
      <c r="A441" s="803">
        <v>44585</v>
      </c>
      <c r="B441" s="804">
        <v>61</v>
      </c>
      <c r="C441" s="803">
        <f>IF(A441="","",A441)</f>
        <v>44585</v>
      </c>
      <c r="D441" s="809" t="s">
        <v>1771</v>
      </c>
      <c r="E441" s="810" t="s">
        <v>1772</v>
      </c>
      <c r="F441" s="807" t="str">
        <f>+E442&amp;","&amp;E443</f>
        <v>511,3331</v>
      </c>
      <c r="G441" s="808">
        <f>+H442+H443</f>
        <v>1155000</v>
      </c>
      <c r="H441" s="1608"/>
      <c r="I441" s="1611"/>
    </row>
    <row r="442" spans="1:9" s="1524" customFormat="1" ht="21" customHeight="1">
      <c r="A442" s="803">
        <v>44585</v>
      </c>
      <c r="B442" s="804">
        <v>61</v>
      </c>
      <c r="C442" s="803">
        <f>IF(A442="","",A442)</f>
        <v>44585</v>
      </c>
      <c r="D442" s="805" t="s">
        <v>1799</v>
      </c>
      <c r="E442" s="806">
        <v>511</v>
      </c>
      <c r="F442" s="807" t="str">
        <f>+E441</f>
        <v>131SG</v>
      </c>
      <c r="G442" s="808"/>
      <c r="H442" s="1608">
        <v>1050000</v>
      </c>
      <c r="I442" s="1611"/>
    </row>
    <row r="443" spans="1:9" s="1524" customFormat="1" ht="21" customHeight="1">
      <c r="A443" s="803">
        <v>44585</v>
      </c>
      <c r="B443" s="804">
        <v>61</v>
      </c>
      <c r="C443" s="803">
        <f>IF(A443="","",A443)</f>
        <v>44585</v>
      </c>
      <c r="D443" s="809" t="s">
        <v>49</v>
      </c>
      <c r="E443" s="806">
        <v>3331</v>
      </c>
      <c r="F443" s="807" t="str">
        <f>+E441</f>
        <v>131SG</v>
      </c>
      <c r="G443" s="808"/>
      <c r="H443" s="1608">
        <v>105000</v>
      </c>
      <c r="I443" s="1611"/>
    </row>
    <row r="444" spans="1:9" s="1524" customFormat="1" ht="21" customHeight="1">
      <c r="A444" s="803"/>
      <c r="B444" s="804"/>
      <c r="C444" s="827"/>
      <c r="D444" s="809"/>
      <c r="E444" s="812"/>
      <c r="F444" s="807"/>
      <c r="G444" s="808"/>
      <c r="H444" s="1608"/>
      <c r="I444" s="1611"/>
    </row>
    <row r="445" spans="1:9" s="1524" customFormat="1" ht="21" customHeight="1">
      <c r="A445" s="803">
        <v>44585</v>
      </c>
      <c r="B445" s="804">
        <v>62</v>
      </c>
      <c r="C445" s="803">
        <f>IF(A445="","",A445)</f>
        <v>44585</v>
      </c>
      <c r="D445" s="809" t="s">
        <v>1771</v>
      </c>
      <c r="E445" s="810" t="s">
        <v>1772</v>
      </c>
      <c r="F445" s="807" t="str">
        <f>+E446&amp;","&amp;E447</f>
        <v>511,3331</v>
      </c>
      <c r="G445" s="808">
        <f>+H446+H447</f>
        <v>12155000</v>
      </c>
      <c r="H445" s="1608"/>
      <c r="I445" s="1611"/>
    </row>
    <row r="446" spans="1:9" s="1524" customFormat="1" ht="21" customHeight="1">
      <c r="A446" s="803">
        <v>44585</v>
      </c>
      <c r="B446" s="804">
        <v>62</v>
      </c>
      <c r="C446" s="803">
        <f>IF(A446="","",A446)</f>
        <v>44585</v>
      </c>
      <c r="D446" s="805" t="s">
        <v>1812</v>
      </c>
      <c r="E446" s="806">
        <v>511</v>
      </c>
      <c r="F446" s="807" t="str">
        <f>+E445</f>
        <v>131SG</v>
      </c>
      <c r="G446" s="808"/>
      <c r="H446" s="1608">
        <v>11050000</v>
      </c>
      <c r="I446" s="1611"/>
    </row>
    <row r="447" spans="1:9" s="1524" customFormat="1" ht="21" customHeight="1">
      <c r="A447" s="803">
        <v>44585</v>
      </c>
      <c r="B447" s="804">
        <v>62</v>
      </c>
      <c r="C447" s="803">
        <f>IF(A447="","",A447)</f>
        <v>44585</v>
      </c>
      <c r="D447" s="809" t="s">
        <v>49</v>
      </c>
      <c r="E447" s="806">
        <v>3331</v>
      </c>
      <c r="F447" s="807" t="str">
        <f>+E445</f>
        <v>131SG</v>
      </c>
      <c r="G447" s="808"/>
      <c r="H447" s="1608">
        <v>1105000</v>
      </c>
      <c r="I447" s="1611"/>
    </row>
    <row r="448" spans="1:9" s="1524" customFormat="1" ht="21" customHeight="1">
      <c r="A448" s="803"/>
      <c r="B448" s="804"/>
      <c r="C448" s="827"/>
      <c r="D448" s="809"/>
      <c r="E448" s="812"/>
      <c r="F448" s="807"/>
      <c r="G448" s="808"/>
      <c r="H448" s="1608"/>
      <c r="I448" s="1611"/>
    </row>
    <row r="449" spans="1:9" s="1524" customFormat="1" ht="21" customHeight="1">
      <c r="A449" s="803">
        <v>44585</v>
      </c>
      <c r="B449" s="804">
        <v>63</v>
      </c>
      <c r="C449" s="803">
        <f>IF(A449="","",A449)</f>
        <v>44585</v>
      </c>
      <c r="D449" s="809" t="s">
        <v>1791</v>
      </c>
      <c r="E449" s="810" t="s">
        <v>1792</v>
      </c>
      <c r="F449" s="807" t="str">
        <f>+E450&amp;","&amp;E451</f>
        <v>511,3331</v>
      </c>
      <c r="G449" s="808">
        <f>+H450+H451</f>
        <v>935000</v>
      </c>
      <c r="H449" s="1608"/>
      <c r="I449" s="1611"/>
    </row>
    <row r="450" spans="1:9" s="1524" customFormat="1" ht="21" customHeight="1">
      <c r="A450" s="803">
        <v>44585</v>
      </c>
      <c r="B450" s="804">
        <v>63</v>
      </c>
      <c r="C450" s="803">
        <f>IF(A450="","",A450)</f>
        <v>44585</v>
      </c>
      <c r="D450" s="805" t="s">
        <v>1799</v>
      </c>
      <c r="E450" s="806">
        <v>511</v>
      </c>
      <c r="F450" s="807" t="str">
        <f>+E449</f>
        <v>131MES</v>
      </c>
      <c r="G450" s="808"/>
      <c r="H450" s="1608">
        <v>850000</v>
      </c>
      <c r="I450" s="1611"/>
    </row>
    <row r="451" spans="1:9" s="1524" customFormat="1" ht="21" customHeight="1">
      <c r="A451" s="803">
        <v>44585</v>
      </c>
      <c r="B451" s="804">
        <v>63</v>
      </c>
      <c r="C451" s="803">
        <f>IF(A451="","",A451)</f>
        <v>44585</v>
      </c>
      <c r="D451" s="809" t="s">
        <v>49</v>
      </c>
      <c r="E451" s="806">
        <v>3331</v>
      </c>
      <c r="F451" s="807" t="str">
        <f>+E449</f>
        <v>131MES</v>
      </c>
      <c r="G451" s="808"/>
      <c r="H451" s="1608">
        <v>85000</v>
      </c>
      <c r="I451" s="1611"/>
    </row>
    <row r="452" spans="1:9" s="1524" customFormat="1" ht="21" customHeight="1">
      <c r="A452" s="803"/>
      <c r="B452" s="804"/>
      <c r="C452" s="827"/>
      <c r="D452" s="809"/>
      <c r="E452" s="812"/>
      <c r="F452" s="807"/>
      <c r="G452" s="808"/>
      <c r="H452" s="1608"/>
      <c r="I452" s="1611"/>
    </row>
    <row r="453" spans="1:9" s="1524" customFormat="1" ht="21" customHeight="1">
      <c r="A453" s="803">
        <v>44585</v>
      </c>
      <c r="B453" s="804">
        <v>64</v>
      </c>
      <c r="C453" s="803">
        <f>IF(A453="","",A453)</f>
        <v>44585</v>
      </c>
      <c r="D453" s="809" t="s">
        <v>1780</v>
      </c>
      <c r="E453" s="810" t="s">
        <v>1781</v>
      </c>
      <c r="F453" s="807" t="str">
        <f>+E454&amp;","&amp;E455</f>
        <v>511,3331</v>
      </c>
      <c r="G453" s="808">
        <f>+H454+H455</f>
        <v>3767500</v>
      </c>
      <c r="H453" s="1608"/>
      <c r="I453" s="1611"/>
    </row>
    <row r="454" spans="1:9" s="1524" customFormat="1" ht="21" customHeight="1">
      <c r="A454" s="803">
        <v>44585</v>
      </c>
      <c r="B454" s="804">
        <v>64</v>
      </c>
      <c r="C454" s="803">
        <f>IF(A454="","",A454)</f>
        <v>44585</v>
      </c>
      <c r="D454" s="805" t="s">
        <v>1796</v>
      </c>
      <c r="E454" s="806">
        <v>511</v>
      </c>
      <c r="F454" s="807" t="str">
        <f>+E453</f>
        <v>131APM</v>
      </c>
      <c r="G454" s="808"/>
      <c r="H454" s="1608">
        <v>3425000</v>
      </c>
      <c r="I454" s="1611"/>
    </row>
    <row r="455" spans="1:9" s="1524" customFormat="1" ht="21" customHeight="1">
      <c r="A455" s="803">
        <v>44585</v>
      </c>
      <c r="B455" s="804">
        <v>64</v>
      </c>
      <c r="C455" s="803">
        <f>IF(A455="","",A455)</f>
        <v>44585</v>
      </c>
      <c r="D455" s="809" t="s">
        <v>49</v>
      </c>
      <c r="E455" s="806">
        <v>3331</v>
      </c>
      <c r="F455" s="807" t="str">
        <f>+E453</f>
        <v>131APM</v>
      </c>
      <c r="G455" s="808"/>
      <c r="H455" s="1608">
        <v>342500</v>
      </c>
      <c r="I455" s="1611"/>
    </row>
    <row r="456" spans="1:9" s="1524" customFormat="1" ht="21" customHeight="1">
      <c r="A456" s="803"/>
      <c r="B456" s="804"/>
      <c r="C456" s="827"/>
      <c r="D456" s="809"/>
      <c r="E456" s="812"/>
      <c r="F456" s="807"/>
      <c r="G456" s="808"/>
      <c r="H456" s="1608"/>
      <c r="I456" s="1611"/>
    </row>
    <row r="457" spans="1:9" s="1524" customFormat="1" ht="21" customHeight="1">
      <c r="A457" s="803">
        <v>44586</v>
      </c>
      <c r="B457" s="804">
        <v>65</v>
      </c>
      <c r="C457" s="803">
        <f>IF(A457="","",A457)</f>
        <v>44586</v>
      </c>
      <c r="D457" s="809" t="s">
        <v>1782</v>
      </c>
      <c r="E457" s="810" t="s">
        <v>1783</v>
      </c>
      <c r="F457" s="807" t="str">
        <f>+E458&amp;","&amp;E459</f>
        <v>511,3331</v>
      </c>
      <c r="G457" s="808">
        <f>+H458+H459</f>
        <v>880000</v>
      </c>
      <c r="H457" s="1608"/>
      <c r="I457" s="1611"/>
    </row>
    <row r="458" spans="1:9" s="1524" customFormat="1" ht="21" customHeight="1">
      <c r="A458" s="803">
        <v>44586</v>
      </c>
      <c r="B458" s="804">
        <v>65</v>
      </c>
      <c r="C458" s="803">
        <f>IF(A458="","",A458)</f>
        <v>44586</v>
      </c>
      <c r="D458" s="805" t="s">
        <v>1799</v>
      </c>
      <c r="E458" s="806">
        <v>511</v>
      </c>
      <c r="F458" s="807" t="str">
        <f>+E457</f>
        <v>131TL</v>
      </c>
      <c r="G458" s="808"/>
      <c r="H458" s="1608">
        <v>800000</v>
      </c>
      <c r="I458" s="1611"/>
    </row>
    <row r="459" spans="1:9" s="1524" customFormat="1" ht="21" customHeight="1">
      <c r="A459" s="803">
        <v>44586</v>
      </c>
      <c r="B459" s="804">
        <v>65</v>
      </c>
      <c r="C459" s="803">
        <f>IF(A459="","",A459)</f>
        <v>44586</v>
      </c>
      <c r="D459" s="809" t="s">
        <v>49</v>
      </c>
      <c r="E459" s="806">
        <v>3331</v>
      </c>
      <c r="F459" s="807" t="str">
        <f>+E457</f>
        <v>131TL</v>
      </c>
      <c r="G459" s="808"/>
      <c r="H459" s="1608">
        <v>80000</v>
      </c>
      <c r="I459" s="1611"/>
    </row>
    <row r="460" spans="1:9" s="1524" customFormat="1" ht="21" customHeight="1">
      <c r="A460" s="803"/>
      <c r="B460" s="804"/>
      <c r="C460" s="827"/>
      <c r="D460" s="809"/>
      <c r="E460" s="812"/>
      <c r="F460" s="807"/>
      <c r="G460" s="808"/>
      <c r="H460" s="1608"/>
      <c r="I460" s="1611"/>
    </row>
    <row r="461" spans="1:9" s="1524" customFormat="1" ht="21" customHeight="1">
      <c r="A461" s="803">
        <v>44586</v>
      </c>
      <c r="B461" s="804">
        <v>66</v>
      </c>
      <c r="C461" s="803">
        <f>IF(A461="","",A461)</f>
        <v>44586</v>
      </c>
      <c r="D461" s="809" t="s">
        <v>1780</v>
      </c>
      <c r="E461" s="810" t="s">
        <v>1781</v>
      </c>
      <c r="F461" s="807" t="str">
        <f>+E462&amp;","&amp;E463</f>
        <v>511,3331</v>
      </c>
      <c r="G461" s="808">
        <f>+H462+H463</f>
        <v>6242500</v>
      </c>
      <c r="H461" s="1608"/>
      <c r="I461" s="1611"/>
    </row>
    <row r="462" spans="1:9" s="1524" customFormat="1" ht="21" customHeight="1">
      <c r="A462" s="803">
        <v>44586</v>
      </c>
      <c r="B462" s="804">
        <v>66</v>
      </c>
      <c r="C462" s="803">
        <f>IF(A462="","",A462)</f>
        <v>44586</v>
      </c>
      <c r="D462" s="805" t="s">
        <v>1796</v>
      </c>
      <c r="E462" s="806">
        <v>511</v>
      </c>
      <c r="F462" s="807" t="str">
        <f>+E461</f>
        <v>131APM</v>
      </c>
      <c r="G462" s="808"/>
      <c r="H462" s="1608">
        <v>5675000</v>
      </c>
      <c r="I462" s="1611"/>
    </row>
    <row r="463" spans="1:9" s="1524" customFormat="1" ht="21" customHeight="1">
      <c r="A463" s="803">
        <v>44586</v>
      </c>
      <c r="B463" s="804">
        <v>66</v>
      </c>
      <c r="C463" s="803">
        <f>IF(A463="","",A463)</f>
        <v>44586</v>
      </c>
      <c r="D463" s="809" t="s">
        <v>49</v>
      </c>
      <c r="E463" s="806">
        <v>3331</v>
      </c>
      <c r="F463" s="807" t="str">
        <f>+E461</f>
        <v>131APM</v>
      </c>
      <c r="G463" s="808"/>
      <c r="H463" s="1608">
        <v>567500</v>
      </c>
      <c r="I463" s="1611"/>
    </row>
    <row r="464" spans="1:9" s="1524" customFormat="1" ht="21" customHeight="1">
      <c r="A464" s="803"/>
      <c r="B464" s="804"/>
      <c r="C464" s="827"/>
      <c r="D464" s="809"/>
      <c r="E464" s="812"/>
      <c r="F464" s="807"/>
      <c r="G464" s="808"/>
      <c r="H464" s="1608"/>
      <c r="I464" s="1611"/>
    </row>
    <row r="465" spans="1:9" s="1524" customFormat="1" ht="21" customHeight="1">
      <c r="A465" s="803">
        <v>44587</v>
      </c>
      <c r="B465" s="804">
        <v>67</v>
      </c>
      <c r="C465" s="803">
        <f>IF(A465="","",A465)</f>
        <v>44587</v>
      </c>
      <c r="D465" s="809" t="s">
        <v>1782</v>
      </c>
      <c r="E465" s="810" t="s">
        <v>1783</v>
      </c>
      <c r="F465" s="807" t="str">
        <f>+E466&amp;","&amp;E467</f>
        <v>511,3331</v>
      </c>
      <c r="G465" s="808">
        <f>+H466+H467</f>
        <v>5005000</v>
      </c>
      <c r="H465" s="1608"/>
      <c r="I465" s="1611"/>
    </row>
    <row r="466" spans="1:9" s="1524" customFormat="1" ht="21" customHeight="1">
      <c r="A466" s="803">
        <v>44587</v>
      </c>
      <c r="B466" s="804">
        <v>67</v>
      </c>
      <c r="C466" s="803">
        <f>IF(A466="","",A466)</f>
        <v>44587</v>
      </c>
      <c r="D466" s="805" t="s">
        <v>1796</v>
      </c>
      <c r="E466" s="806">
        <v>511</v>
      </c>
      <c r="F466" s="807" t="str">
        <f>+E465</f>
        <v>131TL</v>
      </c>
      <c r="G466" s="808"/>
      <c r="H466" s="1608">
        <v>4550000</v>
      </c>
      <c r="I466" s="1611"/>
    </row>
    <row r="467" spans="1:9" s="1524" customFormat="1" ht="21" customHeight="1">
      <c r="A467" s="803">
        <v>44587</v>
      </c>
      <c r="B467" s="804">
        <v>67</v>
      </c>
      <c r="C467" s="803">
        <f t="shared" ref="C467:C482" si="6">IF(A467="","",A467)</f>
        <v>44587</v>
      </c>
      <c r="D467" s="809" t="s">
        <v>49</v>
      </c>
      <c r="E467" s="806">
        <v>3331</v>
      </c>
      <c r="F467" s="807" t="str">
        <f>+E465</f>
        <v>131TL</v>
      </c>
      <c r="G467" s="808"/>
      <c r="H467" s="1608">
        <v>455000</v>
      </c>
      <c r="I467" s="1611"/>
    </row>
    <row r="468" spans="1:9" s="1524" customFormat="1" ht="21" customHeight="1">
      <c r="A468" s="803"/>
      <c r="B468" s="804"/>
      <c r="C468" s="803" t="str">
        <f t="shared" si="6"/>
        <v/>
      </c>
      <c r="D468" s="809"/>
      <c r="E468" s="806"/>
      <c r="F468" s="807"/>
      <c r="G468" s="808"/>
      <c r="H468" s="1608"/>
      <c r="I468" s="1611"/>
    </row>
    <row r="469" spans="1:9" ht="21" customHeight="1">
      <c r="A469" s="1740">
        <v>44589</v>
      </c>
      <c r="B469" s="1741" t="s">
        <v>1934</v>
      </c>
      <c r="C469" s="1740">
        <f t="shared" si="6"/>
        <v>44589</v>
      </c>
      <c r="D469" s="1742" t="s">
        <v>1771</v>
      </c>
      <c r="E469" s="1744">
        <v>112</v>
      </c>
      <c r="F469" s="1744" t="str">
        <f>+E470</f>
        <v>131SG</v>
      </c>
      <c r="G469" s="1748">
        <v>228206000</v>
      </c>
      <c r="H469" s="1746"/>
      <c r="I469" s="1747"/>
    </row>
    <row r="470" spans="1:9" s="1524" customFormat="1" ht="21" customHeight="1">
      <c r="A470" s="803">
        <v>44589</v>
      </c>
      <c r="B470" s="804" t="s">
        <v>1934</v>
      </c>
      <c r="C470" s="803">
        <f t="shared" si="6"/>
        <v>44589</v>
      </c>
      <c r="D470" s="811" t="s">
        <v>1771</v>
      </c>
      <c r="E470" s="810" t="s">
        <v>1772</v>
      </c>
      <c r="F470" s="807">
        <f>+E469</f>
        <v>112</v>
      </c>
      <c r="G470" s="808"/>
      <c r="H470" s="1608">
        <f>+G469</f>
        <v>228206000</v>
      </c>
      <c r="I470" s="1611"/>
    </row>
    <row r="471" spans="1:9" s="1524" customFormat="1" ht="21" customHeight="1">
      <c r="A471" s="803"/>
      <c r="B471" s="804"/>
      <c r="C471" s="803" t="str">
        <f t="shared" si="6"/>
        <v/>
      </c>
      <c r="D471" s="809"/>
      <c r="E471" s="806"/>
      <c r="F471" s="807"/>
      <c r="G471" s="808"/>
      <c r="H471" s="1608"/>
      <c r="I471" s="1611"/>
    </row>
    <row r="472" spans="1:9" ht="21" customHeight="1">
      <c r="A472" s="1740">
        <v>44589</v>
      </c>
      <c r="B472" s="1741" t="s">
        <v>1934</v>
      </c>
      <c r="C472" s="1740">
        <f>IF(A472="","",A472)</f>
        <v>44589</v>
      </c>
      <c r="D472" s="1742" t="s">
        <v>1788</v>
      </c>
      <c r="E472" s="1744">
        <v>112</v>
      </c>
      <c r="F472" s="1744" t="str">
        <f>+E473</f>
        <v>131CV</v>
      </c>
      <c r="G472" s="1748">
        <v>50622000</v>
      </c>
      <c r="H472" s="1746"/>
      <c r="I472" s="1747"/>
    </row>
    <row r="473" spans="1:9" s="1524" customFormat="1" ht="21" customHeight="1">
      <c r="A473" s="803">
        <v>44589</v>
      </c>
      <c r="B473" s="804" t="s">
        <v>1934</v>
      </c>
      <c r="C473" s="803">
        <f>IF(A473="","",A473)</f>
        <v>44589</v>
      </c>
      <c r="D473" s="811" t="s">
        <v>1788</v>
      </c>
      <c r="E473" s="810" t="s">
        <v>1789</v>
      </c>
      <c r="F473" s="807">
        <f>+E472</f>
        <v>112</v>
      </c>
      <c r="G473" s="808"/>
      <c r="H473" s="1608">
        <f>+G472</f>
        <v>50622000</v>
      </c>
      <c r="I473" s="1611"/>
    </row>
    <row r="474" spans="1:9" s="1524" customFormat="1" ht="21" customHeight="1">
      <c r="A474" s="803"/>
      <c r="B474" s="804"/>
      <c r="C474" s="803" t="str">
        <f t="shared" si="6"/>
        <v/>
      </c>
      <c r="D474" s="809"/>
      <c r="E474" s="806"/>
      <c r="F474" s="807"/>
      <c r="G474" s="808"/>
      <c r="H474" s="1608"/>
      <c r="I474" s="1611"/>
    </row>
    <row r="475" spans="1:9" ht="21" customHeight="1">
      <c r="A475" s="1740">
        <v>44589</v>
      </c>
      <c r="B475" s="1741" t="s">
        <v>1934</v>
      </c>
      <c r="C475" s="1740">
        <f t="shared" si="6"/>
        <v>44589</v>
      </c>
      <c r="D475" s="1742" t="s">
        <v>1785</v>
      </c>
      <c r="E475" s="1744">
        <v>112</v>
      </c>
      <c r="F475" s="1744" t="str">
        <f>+E476</f>
        <v>131BVN</v>
      </c>
      <c r="G475" s="1748">
        <v>104478000</v>
      </c>
      <c r="H475" s="1746"/>
      <c r="I475" s="1747"/>
    </row>
    <row r="476" spans="1:9" s="1524" customFormat="1" ht="21" customHeight="1">
      <c r="A476" s="803">
        <v>44589</v>
      </c>
      <c r="B476" s="804" t="s">
        <v>1934</v>
      </c>
      <c r="C476" s="803">
        <f t="shared" si="6"/>
        <v>44589</v>
      </c>
      <c r="D476" s="811" t="s">
        <v>1785</v>
      </c>
      <c r="E476" s="810" t="s">
        <v>1786</v>
      </c>
      <c r="F476" s="807">
        <f>+E475</f>
        <v>112</v>
      </c>
      <c r="G476" s="808"/>
      <c r="H476" s="1608">
        <f>+G475</f>
        <v>104478000</v>
      </c>
      <c r="I476" s="1611"/>
    </row>
    <row r="477" spans="1:9" s="1524" customFormat="1" ht="21" customHeight="1">
      <c r="A477" s="803"/>
      <c r="B477" s="804"/>
      <c r="C477" s="803" t="str">
        <f t="shared" si="6"/>
        <v/>
      </c>
      <c r="D477" s="809"/>
      <c r="E477" s="806"/>
      <c r="F477" s="807"/>
      <c r="G477" s="808"/>
      <c r="H477" s="1608"/>
      <c r="I477" s="1611"/>
    </row>
    <row r="478" spans="1:9" ht="21" customHeight="1">
      <c r="A478" s="1740">
        <v>44589</v>
      </c>
      <c r="B478" s="1741" t="s">
        <v>1934</v>
      </c>
      <c r="C478" s="1740">
        <f>IF(A478="","",A478)</f>
        <v>44589</v>
      </c>
      <c r="D478" s="1742" t="s">
        <v>1780</v>
      </c>
      <c r="E478" s="1744">
        <v>112</v>
      </c>
      <c r="F478" s="1744" t="str">
        <f>+E479</f>
        <v>131APM</v>
      </c>
      <c r="G478" s="1748">
        <v>113520000</v>
      </c>
      <c r="H478" s="1746"/>
      <c r="I478" s="1747"/>
    </row>
    <row r="479" spans="1:9" s="1524" customFormat="1" ht="21" customHeight="1">
      <c r="A479" s="803">
        <v>44589</v>
      </c>
      <c r="B479" s="804" t="s">
        <v>1934</v>
      </c>
      <c r="C479" s="803">
        <f>IF(A479="","",A479)</f>
        <v>44589</v>
      </c>
      <c r="D479" s="811" t="s">
        <v>1780</v>
      </c>
      <c r="E479" s="810" t="s">
        <v>1781</v>
      </c>
      <c r="F479" s="807">
        <f>+E478</f>
        <v>112</v>
      </c>
      <c r="G479" s="808"/>
      <c r="H479" s="1608">
        <f>+G478</f>
        <v>113520000</v>
      </c>
      <c r="I479" s="1611"/>
    </row>
    <row r="480" spans="1:9" s="1524" customFormat="1" ht="21" customHeight="1">
      <c r="A480" s="803"/>
      <c r="B480" s="804"/>
      <c r="C480" s="803" t="str">
        <f t="shared" si="6"/>
        <v/>
      </c>
      <c r="D480" s="809"/>
      <c r="E480" s="806"/>
      <c r="F480" s="807"/>
      <c r="G480" s="808"/>
      <c r="H480" s="1608"/>
      <c r="I480" s="1611"/>
    </row>
    <row r="481" spans="1:9" ht="21" customHeight="1">
      <c r="A481" s="1740">
        <v>44589</v>
      </c>
      <c r="B481" s="1741" t="s">
        <v>1934</v>
      </c>
      <c r="C481" s="1740">
        <f t="shared" si="6"/>
        <v>44589</v>
      </c>
      <c r="D481" s="1742" t="s">
        <v>1782</v>
      </c>
      <c r="E481" s="1744">
        <v>112</v>
      </c>
      <c r="F481" s="1744" t="str">
        <f>+E482</f>
        <v>131TL</v>
      </c>
      <c r="G481" s="1748">
        <v>17077500</v>
      </c>
      <c r="H481" s="1746"/>
      <c r="I481" s="1747"/>
    </row>
    <row r="482" spans="1:9" s="1524" customFormat="1" ht="21" customHeight="1">
      <c r="A482" s="803">
        <v>44589</v>
      </c>
      <c r="B482" s="804" t="s">
        <v>1934</v>
      </c>
      <c r="C482" s="803">
        <f t="shared" si="6"/>
        <v>44589</v>
      </c>
      <c r="D482" s="811" t="s">
        <v>1782</v>
      </c>
      <c r="E482" s="810" t="s">
        <v>1783</v>
      </c>
      <c r="F482" s="807">
        <f>+E481</f>
        <v>112</v>
      </c>
      <c r="G482" s="808"/>
      <c r="H482" s="1608">
        <f>+G481</f>
        <v>17077500</v>
      </c>
      <c r="I482" s="1611"/>
    </row>
    <row r="483" spans="1:9" s="1524" customFormat="1" ht="21" customHeight="1">
      <c r="A483" s="803"/>
      <c r="B483" s="804"/>
      <c r="C483" s="803" t="str">
        <f>IF(A483="","",A483)</f>
        <v/>
      </c>
      <c r="D483" s="809"/>
      <c r="E483" s="806"/>
      <c r="F483" s="807"/>
      <c r="G483" s="808"/>
      <c r="H483" s="1608"/>
      <c r="I483" s="1611"/>
    </row>
    <row r="484" spans="1:9" ht="21" customHeight="1">
      <c r="A484" s="1740">
        <v>44589</v>
      </c>
      <c r="B484" s="1741" t="s">
        <v>1934</v>
      </c>
      <c r="C484" s="1740">
        <f>IF(A484="","",A484)</f>
        <v>44589</v>
      </c>
      <c r="D484" s="1742" t="s">
        <v>1791</v>
      </c>
      <c r="E484" s="1744">
        <v>112</v>
      </c>
      <c r="F484" s="1744" t="str">
        <f>+E485</f>
        <v>131MES</v>
      </c>
      <c r="G484" s="1745">
        <v>22082500</v>
      </c>
      <c r="H484" s="1746"/>
      <c r="I484" s="1747"/>
    </row>
    <row r="485" spans="1:9" s="1524" customFormat="1" ht="21" customHeight="1">
      <c r="A485" s="803">
        <v>44589</v>
      </c>
      <c r="B485" s="804" t="s">
        <v>1934</v>
      </c>
      <c r="C485" s="803">
        <f>IF(A485="","",A485)</f>
        <v>44589</v>
      </c>
      <c r="D485" s="811" t="s">
        <v>1791</v>
      </c>
      <c r="E485" s="810" t="s">
        <v>1792</v>
      </c>
      <c r="F485" s="807">
        <f>+E484</f>
        <v>112</v>
      </c>
      <c r="G485" s="808"/>
      <c r="H485" s="1608">
        <f>+G484</f>
        <v>22082500</v>
      </c>
      <c r="I485" s="1611"/>
    </row>
    <row r="486" spans="1:9" s="1524" customFormat="1" ht="21" customHeight="1">
      <c r="A486" s="803"/>
      <c r="B486" s="804"/>
      <c r="C486" s="803"/>
      <c r="D486" s="809"/>
      <c r="E486" s="806"/>
      <c r="F486" s="807"/>
      <c r="G486" s="808"/>
      <c r="H486" s="1608"/>
      <c r="I486" s="1611"/>
    </row>
    <row r="487" spans="1:9" ht="21" customHeight="1">
      <c r="A487" s="1740">
        <v>44589</v>
      </c>
      <c r="B487" s="1741" t="s">
        <v>1934</v>
      </c>
      <c r="C487" s="1740">
        <f t="shared" ref="C487:C507" si="7">IF(A487="","",A487)</f>
        <v>44589</v>
      </c>
      <c r="D487" s="1742" t="s">
        <v>1794</v>
      </c>
      <c r="E487" s="1744">
        <v>112</v>
      </c>
      <c r="F487" s="1744" t="str">
        <f>+E488</f>
        <v>131TH</v>
      </c>
      <c r="G487" s="1745">
        <v>8607500</v>
      </c>
      <c r="H487" s="1746"/>
      <c r="I487" s="1747"/>
    </row>
    <row r="488" spans="1:9" s="1524" customFormat="1" ht="21" customHeight="1">
      <c r="A488" s="803">
        <v>44589</v>
      </c>
      <c r="B488" s="804" t="s">
        <v>1934</v>
      </c>
      <c r="C488" s="803">
        <f t="shared" si="7"/>
        <v>44589</v>
      </c>
      <c r="D488" s="811" t="s">
        <v>1794</v>
      </c>
      <c r="E488" s="810" t="s">
        <v>1795</v>
      </c>
      <c r="F488" s="807">
        <f>+E487</f>
        <v>112</v>
      </c>
      <c r="G488" s="808"/>
      <c r="H488" s="1608">
        <f>+G487</f>
        <v>8607500</v>
      </c>
      <c r="I488" s="1611"/>
    </row>
    <row r="489" spans="1:9" s="1524" customFormat="1" ht="21" customHeight="1">
      <c r="A489" s="803"/>
      <c r="B489" s="804"/>
      <c r="C489" s="803" t="str">
        <f t="shared" si="7"/>
        <v/>
      </c>
      <c r="D489" s="809"/>
      <c r="E489" s="806"/>
      <c r="F489" s="807"/>
      <c r="G489" s="808"/>
      <c r="H489" s="1608"/>
      <c r="I489" s="1611"/>
    </row>
    <row r="490" spans="1:9" s="1524" customFormat="1" ht="21" customHeight="1">
      <c r="A490" s="803">
        <v>44590</v>
      </c>
      <c r="B490" s="804" t="s">
        <v>1928</v>
      </c>
      <c r="C490" s="803">
        <f t="shared" si="7"/>
        <v>44590</v>
      </c>
      <c r="D490" s="811" t="s">
        <v>1739</v>
      </c>
      <c r="E490" s="810" t="s">
        <v>1740</v>
      </c>
      <c r="F490" s="807">
        <f>+E491</f>
        <v>112</v>
      </c>
      <c r="G490" s="828">
        <v>60511000</v>
      </c>
      <c r="H490" s="1608"/>
      <c r="I490" s="1611"/>
    </row>
    <row r="491" spans="1:9" ht="21" customHeight="1">
      <c r="A491" s="1740">
        <v>44590</v>
      </c>
      <c r="B491" s="1741" t="s">
        <v>1928</v>
      </c>
      <c r="C491" s="1740">
        <f t="shared" si="7"/>
        <v>44590</v>
      </c>
      <c r="D491" s="1742" t="s">
        <v>1739</v>
      </c>
      <c r="E491" s="1744">
        <v>112</v>
      </c>
      <c r="F491" s="1744" t="str">
        <f>+E490</f>
        <v>331NM</v>
      </c>
      <c r="G491" s="1745"/>
      <c r="H491" s="1746">
        <f>+G490</f>
        <v>60511000</v>
      </c>
      <c r="I491" s="1747"/>
    </row>
    <row r="492" spans="1:9" s="1524" customFormat="1" ht="21" customHeight="1">
      <c r="A492" s="803"/>
      <c r="B492" s="804"/>
      <c r="C492" s="803" t="str">
        <f t="shared" si="7"/>
        <v/>
      </c>
      <c r="D492" s="809"/>
      <c r="E492" s="806"/>
      <c r="F492" s="807"/>
      <c r="G492" s="808"/>
      <c r="H492" s="1608"/>
      <c r="I492" s="1611"/>
    </row>
    <row r="493" spans="1:9" s="1524" customFormat="1" ht="21" customHeight="1">
      <c r="A493" s="803">
        <v>44590</v>
      </c>
      <c r="B493" s="804" t="s">
        <v>1928</v>
      </c>
      <c r="C493" s="803">
        <f>IF(A493="","",A493)</f>
        <v>44590</v>
      </c>
      <c r="D493" s="811" t="s">
        <v>1935</v>
      </c>
      <c r="E493" s="806">
        <v>642</v>
      </c>
      <c r="F493" s="807">
        <f>+E494</f>
        <v>112</v>
      </c>
      <c r="G493" s="828">
        <v>22000</v>
      </c>
      <c r="H493" s="1608"/>
      <c r="I493" s="1611"/>
    </row>
    <row r="494" spans="1:9" ht="21" customHeight="1">
      <c r="A494" s="1740">
        <v>44590</v>
      </c>
      <c r="B494" s="1741" t="s">
        <v>1928</v>
      </c>
      <c r="C494" s="1740">
        <f>IF(A494="","",A494)</f>
        <v>44590</v>
      </c>
      <c r="D494" s="1742" t="s">
        <v>1935</v>
      </c>
      <c r="E494" s="1744">
        <v>112</v>
      </c>
      <c r="F494" s="1744">
        <f>+E493</f>
        <v>642</v>
      </c>
      <c r="G494" s="1745"/>
      <c r="H494" s="1746">
        <f>+G493</f>
        <v>22000</v>
      </c>
      <c r="I494" s="1747"/>
    </row>
    <row r="495" spans="1:9" s="1524" customFormat="1" ht="21" customHeight="1">
      <c r="A495" s="803"/>
      <c r="B495" s="804"/>
      <c r="C495" s="803" t="str">
        <f t="shared" si="7"/>
        <v/>
      </c>
      <c r="D495" s="809"/>
      <c r="E495" s="806"/>
      <c r="F495" s="807"/>
      <c r="G495" s="808"/>
      <c r="H495" s="1608"/>
      <c r="I495" s="1611"/>
    </row>
    <row r="496" spans="1:9" s="1524" customFormat="1" ht="21" customHeight="1">
      <c r="A496" s="803">
        <v>44590</v>
      </c>
      <c r="B496" s="804" t="s">
        <v>1928</v>
      </c>
      <c r="C496" s="803">
        <f>IF(A496="","",A496)</f>
        <v>44590</v>
      </c>
      <c r="D496" s="811" t="s">
        <v>1759</v>
      </c>
      <c r="E496" s="810" t="s">
        <v>1760</v>
      </c>
      <c r="F496" s="807">
        <f>+E497</f>
        <v>112</v>
      </c>
      <c r="G496" s="828">
        <v>35013000</v>
      </c>
      <c r="H496" s="1608"/>
      <c r="I496" s="1611"/>
    </row>
    <row r="497" spans="1:9" ht="21" customHeight="1">
      <c r="A497" s="1740">
        <v>44590</v>
      </c>
      <c r="B497" s="1741" t="s">
        <v>1928</v>
      </c>
      <c r="C497" s="1740">
        <f>IF(A497="","",A497)</f>
        <v>44590</v>
      </c>
      <c r="D497" s="1742" t="s">
        <v>1759</v>
      </c>
      <c r="E497" s="1744">
        <v>112</v>
      </c>
      <c r="F497" s="1744" t="str">
        <f>+E496</f>
        <v>331HQ</v>
      </c>
      <c r="G497" s="1745"/>
      <c r="H497" s="1746">
        <f>+G496</f>
        <v>35013000</v>
      </c>
      <c r="I497" s="1747"/>
    </row>
    <row r="498" spans="1:9" s="1524" customFormat="1" ht="21" customHeight="1">
      <c r="A498" s="803"/>
      <c r="B498" s="804"/>
      <c r="C498" s="803" t="str">
        <f>IF(A498="","",A498)</f>
        <v/>
      </c>
      <c r="D498" s="809"/>
      <c r="E498" s="806"/>
      <c r="F498" s="807"/>
      <c r="G498" s="808"/>
      <c r="H498" s="1608"/>
      <c r="I498" s="1611"/>
    </row>
    <row r="499" spans="1:9" s="1524" customFormat="1" ht="21" customHeight="1">
      <c r="A499" s="803">
        <v>44590</v>
      </c>
      <c r="B499" s="804" t="s">
        <v>1928</v>
      </c>
      <c r="C499" s="803">
        <f>IF(A499="","",A499)</f>
        <v>44590</v>
      </c>
      <c r="D499" s="811" t="s">
        <v>1935</v>
      </c>
      <c r="E499" s="806">
        <v>642</v>
      </c>
      <c r="F499" s="807">
        <f>+E500</f>
        <v>112</v>
      </c>
      <c r="G499" s="828">
        <v>22000</v>
      </c>
      <c r="H499" s="1608"/>
      <c r="I499" s="1611"/>
    </row>
    <row r="500" spans="1:9" ht="21" customHeight="1">
      <c r="A500" s="1740">
        <v>44590</v>
      </c>
      <c r="B500" s="1741" t="s">
        <v>1928</v>
      </c>
      <c r="C500" s="1740">
        <f>IF(A500="","",A500)</f>
        <v>44590</v>
      </c>
      <c r="D500" s="1742" t="s">
        <v>1935</v>
      </c>
      <c r="E500" s="1744">
        <v>112</v>
      </c>
      <c r="F500" s="1744">
        <f>+E499</f>
        <v>642</v>
      </c>
      <c r="G500" s="1745"/>
      <c r="H500" s="1746">
        <f>+G499</f>
        <v>22000</v>
      </c>
      <c r="I500" s="1747"/>
    </row>
    <row r="501" spans="1:9" s="1524" customFormat="1" ht="21" customHeight="1">
      <c r="A501" s="803"/>
      <c r="B501" s="804"/>
      <c r="C501" s="803" t="str">
        <f t="shared" si="7"/>
        <v/>
      </c>
      <c r="D501" s="809"/>
      <c r="E501" s="806"/>
      <c r="F501" s="807"/>
      <c r="G501" s="808"/>
      <c r="H501" s="1608"/>
      <c r="I501" s="1611"/>
    </row>
    <row r="502" spans="1:9" s="1524" customFormat="1" ht="21" customHeight="1">
      <c r="A502" s="803">
        <v>44590</v>
      </c>
      <c r="B502" s="804" t="s">
        <v>1928</v>
      </c>
      <c r="C502" s="803">
        <f t="shared" si="7"/>
        <v>44590</v>
      </c>
      <c r="D502" s="811" t="s">
        <v>1756</v>
      </c>
      <c r="E502" s="810" t="s">
        <v>1757</v>
      </c>
      <c r="F502" s="807">
        <f>+E503</f>
        <v>112</v>
      </c>
      <c r="G502" s="828">
        <v>3300000</v>
      </c>
      <c r="H502" s="1608"/>
      <c r="I502" s="1611"/>
    </row>
    <row r="503" spans="1:9" ht="21" customHeight="1">
      <c r="A503" s="1740">
        <v>44590</v>
      </c>
      <c r="B503" s="1741" t="s">
        <v>1928</v>
      </c>
      <c r="C503" s="1740">
        <f t="shared" si="7"/>
        <v>44590</v>
      </c>
      <c r="D503" s="1742" t="s">
        <v>1756</v>
      </c>
      <c r="E503" s="1744">
        <v>112</v>
      </c>
      <c r="F503" s="1744" t="str">
        <f>+E502</f>
        <v>331PT</v>
      </c>
      <c r="G503" s="1745"/>
      <c r="H503" s="1746">
        <f>+G502</f>
        <v>3300000</v>
      </c>
      <c r="I503" s="1747"/>
    </row>
    <row r="504" spans="1:9" s="1524" customFormat="1" ht="21" customHeight="1">
      <c r="A504" s="803"/>
      <c r="B504" s="804"/>
      <c r="C504" s="803" t="str">
        <f t="shared" si="7"/>
        <v/>
      </c>
      <c r="D504" s="809"/>
      <c r="E504" s="806"/>
      <c r="F504" s="807"/>
      <c r="G504" s="808"/>
      <c r="H504" s="1608"/>
      <c r="I504" s="1611"/>
    </row>
    <row r="505" spans="1:9" s="1524" customFormat="1" ht="21" customHeight="1">
      <c r="A505" s="803">
        <v>44590</v>
      </c>
      <c r="B505" s="804" t="s">
        <v>1928</v>
      </c>
      <c r="C505" s="803">
        <f t="shared" si="7"/>
        <v>44590</v>
      </c>
      <c r="D505" s="811" t="s">
        <v>1935</v>
      </c>
      <c r="E505" s="806">
        <v>642</v>
      </c>
      <c r="F505" s="807">
        <f>+E506</f>
        <v>112</v>
      </c>
      <c r="G505" s="828">
        <v>22000</v>
      </c>
      <c r="H505" s="1608"/>
      <c r="I505" s="1611"/>
    </row>
    <row r="506" spans="1:9" ht="21" customHeight="1">
      <c r="A506" s="1740">
        <v>44590</v>
      </c>
      <c r="B506" s="1741" t="s">
        <v>1928</v>
      </c>
      <c r="C506" s="1740">
        <f t="shared" si="7"/>
        <v>44590</v>
      </c>
      <c r="D506" s="1742" t="s">
        <v>1935</v>
      </c>
      <c r="E506" s="1744">
        <v>112</v>
      </c>
      <c r="F506" s="1744">
        <f>+E505</f>
        <v>642</v>
      </c>
      <c r="G506" s="1745"/>
      <c r="H506" s="1746">
        <f>+G505</f>
        <v>22000</v>
      </c>
      <c r="I506" s="1747"/>
    </row>
    <row r="507" spans="1:9" s="1524" customFormat="1" ht="21" customHeight="1">
      <c r="A507" s="803"/>
      <c r="B507" s="804"/>
      <c r="C507" s="803" t="str">
        <f t="shared" si="7"/>
        <v/>
      </c>
      <c r="D507" s="809"/>
      <c r="E507" s="806"/>
      <c r="F507" s="807"/>
      <c r="G507" s="808"/>
      <c r="H507" s="1608"/>
      <c r="I507" s="1611"/>
    </row>
    <row r="508" spans="1:9" s="1524" customFormat="1" ht="21" customHeight="1">
      <c r="A508" s="803">
        <v>44590</v>
      </c>
      <c r="B508" s="804" t="s">
        <v>1928</v>
      </c>
      <c r="C508" s="803">
        <f>IF(A508="","",A508)</f>
        <v>44590</v>
      </c>
      <c r="D508" s="811" t="s">
        <v>1833</v>
      </c>
      <c r="E508" s="810" t="s">
        <v>1746</v>
      </c>
      <c r="F508" s="807">
        <f>+E509</f>
        <v>112</v>
      </c>
      <c r="G508" s="828">
        <v>19800000</v>
      </c>
      <c r="H508" s="1608"/>
      <c r="I508" s="1611"/>
    </row>
    <row r="509" spans="1:9" ht="21" customHeight="1">
      <c r="A509" s="1740">
        <v>44590</v>
      </c>
      <c r="B509" s="1741" t="s">
        <v>1928</v>
      </c>
      <c r="C509" s="1740">
        <f>IF(A509="","",A509)</f>
        <v>44590</v>
      </c>
      <c r="D509" s="1742" t="s">
        <v>1833</v>
      </c>
      <c r="E509" s="1744">
        <v>112</v>
      </c>
      <c r="F509" s="1744" t="str">
        <f>+E508</f>
        <v>331VC</v>
      </c>
      <c r="G509" s="1745"/>
      <c r="H509" s="1746">
        <f>+G508</f>
        <v>19800000</v>
      </c>
      <c r="I509" s="1747"/>
    </row>
    <row r="510" spans="1:9" s="1524" customFormat="1" ht="21" customHeight="1">
      <c r="A510" s="803"/>
      <c r="B510" s="804"/>
      <c r="C510" s="803" t="str">
        <f>IF(A510="","",A510)</f>
        <v/>
      </c>
      <c r="D510" s="809"/>
      <c r="E510" s="806"/>
      <c r="F510" s="807"/>
      <c r="G510" s="808"/>
      <c r="H510" s="1608"/>
      <c r="I510" s="1611"/>
    </row>
    <row r="511" spans="1:9" s="1524" customFormat="1" ht="21" customHeight="1">
      <c r="A511" s="803">
        <v>44590</v>
      </c>
      <c r="B511" s="804" t="s">
        <v>1928</v>
      </c>
      <c r="C511" s="803">
        <f>IF(A511="","",A511)</f>
        <v>44590</v>
      </c>
      <c r="D511" s="811" t="s">
        <v>1935</v>
      </c>
      <c r="E511" s="806">
        <v>642</v>
      </c>
      <c r="F511" s="807">
        <f>+E512</f>
        <v>112</v>
      </c>
      <c r="G511" s="828">
        <v>22000</v>
      </c>
      <c r="H511" s="1608"/>
      <c r="I511" s="1611"/>
    </row>
    <row r="512" spans="1:9" ht="21" customHeight="1">
      <c r="A512" s="1740">
        <v>44590</v>
      </c>
      <c r="B512" s="1741" t="s">
        <v>1928</v>
      </c>
      <c r="C512" s="1740">
        <f>IF(A512="","",A512)</f>
        <v>44590</v>
      </c>
      <c r="D512" s="1742" t="s">
        <v>1935</v>
      </c>
      <c r="E512" s="1744">
        <v>112</v>
      </c>
      <c r="F512" s="1744">
        <f>+E511</f>
        <v>642</v>
      </c>
      <c r="G512" s="1745"/>
      <c r="H512" s="1746">
        <f>+G511</f>
        <v>22000</v>
      </c>
      <c r="I512" s="1747"/>
    </row>
    <row r="513" spans="1:9" s="1524" customFormat="1" ht="21" customHeight="1">
      <c r="A513" s="803"/>
      <c r="B513" s="804"/>
      <c r="C513" s="803"/>
      <c r="D513" s="809"/>
      <c r="E513" s="806"/>
      <c r="F513" s="807"/>
      <c r="G513" s="808"/>
      <c r="H513" s="1608"/>
      <c r="I513" s="1611"/>
    </row>
    <row r="514" spans="1:9" s="1524" customFormat="1" ht="21" customHeight="1">
      <c r="A514" s="803">
        <v>44590</v>
      </c>
      <c r="B514" s="804" t="s">
        <v>1928</v>
      </c>
      <c r="C514" s="803">
        <f>IF(A514="","",A514)</f>
        <v>44590</v>
      </c>
      <c r="D514" s="811" t="s">
        <v>1736</v>
      </c>
      <c r="E514" s="810" t="s">
        <v>1737</v>
      </c>
      <c r="F514" s="807">
        <f>+E515</f>
        <v>112</v>
      </c>
      <c r="G514" s="828">
        <v>67650000</v>
      </c>
      <c r="H514" s="1608"/>
      <c r="I514" s="1611"/>
    </row>
    <row r="515" spans="1:9" ht="21" customHeight="1">
      <c r="A515" s="1740">
        <v>44590</v>
      </c>
      <c r="B515" s="1741" t="s">
        <v>1928</v>
      </c>
      <c r="C515" s="1740">
        <f>IF(A515="","",A515)</f>
        <v>44590</v>
      </c>
      <c r="D515" s="1742" t="s">
        <v>1736</v>
      </c>
      <c r="E515" s="1744">
        <v>112</v>
      </c>
      <c r="F515" s="1744" t="str">
        <f>+E514</f>
        <v>331TD</v>
      </c>
      <c r="G515" s="1745"/>
      <c r="H515" s="1746">
        <f>+G514</f>
        <v>67650000</v>
      </c>
      <c r="I515" s="1747"/>
    </row>
    <row r="516" spans="1:9" s="1524" customFormat="1" ht="21" customHeight="1">
      <c r="A516" s="803"/>
      <c r="B516" s="804"/>
      <c r="C516" s="803" t="str">
        <f>IF(A516="","",A516)</f>
        <v/>
      </c>
      <c r="D516" s="809"/>
      <c r="E516" s="806"/>
      <c r="F516" s="807"/>
      <c r="G516" s="808"/>
      <c r="H516" s="1608"/>
      <c r="I516" s="1611"/>
    </row>
    <row r="517" spans="1:9" s="1524" customFormat="1" ht="21" customHeight="1">
      <c r="A517" s="803">
        <v>44590</v>
      </c>
      <c r="B517" s="804" t="s">
        <v>1928</v>
      </c>
      <c r="C517" s="803">
        <f>IF(A517="","",A517)</f>
        <v>44590</v>
      </c>
      <c r="D517" s="811" t="s">
        <v>1935</v>
      </c>
      <c r="E517" s="806">
        <v>642</v>
      </c>
      <c r="F517" s="807">
        <f>+E518</f>
        <v>112</v>
      </c>
      <c r="G517" s="828">
        <v>22000</v>
      </c>
      <c r="H517" s="1608"/>
      <c r="I517" s="1611"/>
    </row>
    <row r="518" spans="1:9" ht="21" customHeight="1">
      <c r="A518" s="1740">
        <v>44590</v>
      </c>
      <c r="B518" s="1741" t="s">
        <v>1928</v>
      </c>
      <c r="C518" s="1740">
        <f>IF(A518="","",A518)</f>
        <v>44590</v>
      </c>
      <c r="D518" s="1742" t="s">
        <v>1935</v>
      </c>
      <c r="E518" s="1744">
        <v>112</v>
      </c>
      <c r="F518" s="1744">
        <f>+E517</f>
        <v>642</v>
      </c>
      <c r="G518" s="1745"/>
      <c r="H518" s="1746">
        <f>+G517</f>
        <v>22000</v>
      </c>
      <c r="I518" s="1747"/>
    </row>
    <row r="519" spans="1:9" s="1524" customFormat="1" ht="21" customHeight="1">
      <c r="A519" s="803"/>
      <c r="B519" s="804"/>
      <c r="C519" s="803"/>
      <c r="D519" s="809"/>
      <c r="E519" s="806"/>
      <c r="F519" s="807"/>
      <c r="G519" s="808"/>
      <c r="H519" s="1608"/>
      <c r="I519" s="1611"/>
    </row>
    <row r="520" spans="1:9" s="1524" customFormat="1" ht="21" customHeight="1">
      <c r="A520" s="803">
        <v>44590</v>
      </c>
      <c r="B520" s="804" t="s">
        <v>1928</v>
      </c>
      <c r="C520" s="803">
        <f>IF(A520="","",A520)</f>
        <v>44590</v>
      </c>
      <c r="D520" s="811" t="s">
        <v>1742</v>
      </c>
      <c r="E520" s="810" t="s">
        <v>1743</v>
      </c>
      <c r="F520" s="807">
        <f>+E521</f>
        <v>112</v>
      </c>
      <c r="G520" s="828">
        <v>33687500</v>
      </c>
      <c r="H520" s="1608"/>
      <c r="I520" s="1611"/>
    </row>
    <row r="521" spans="1:9" ht="21" customHeight="1">
      <c r="A521" s="1740">
        <v>44590</v>
      </c>
      <c r="B521" s="1741" t="s">
        <v>1928</v>
      </c>
      <c r="C521" s="1740">
        <f>IF(A521="","",A521)</f>
        <v>44590</v>
      </c>
      <c r="D521" s="1742" t="s">
        <v>1742</v>
      </c>
      <c r="E521" s="1744">
        <v>112</v>
      </c>
      <c r="F521" s="1744" t="str">
        <f>+E520</f>
        <v>331LT</v>
      </c>
      <c r="G521" s="1745"/>
      <c r="H521" s="1746">
        <f>+G520</f>
        <v>33687500</v>
      </c>
      <c r="I521" s="1747"/>
    </row>
    <row r="522" spans="1:9" s="1524" customFormat="1" ht="21" customHeight="1">
      <c r="A522" s="803"/>
      <c r="B522" s="804"/>
      <c r="C522" s="803" t="str">
        <f>IF(A522="","",A522)</f>
        <v/>
      </c>
      <c r="D522" s="809"/>
      <c r="E522" s="806"/>
      <c r="F522" s="807"/>
      <c r="G522" s="808"/>
      <c r="H522" s="1608"/>
      <c r="I522" s="1611"/>
    </row>
    <row r="523" spans="1:9" s="1524" customFormat="1" ht="21" customHeight="1">
      <c r="A523" s="803">
        <v>44590</v>
      </c>
      <c r="B523" s="804" t="s">
        <v>1928</v>
      </c>
      <c r="C523" s="803">
        <f>IF(A523="","",A523)</f>
        <v>44590</v>
      </c>
      <c r="D523" s="811" t="s">
        <v>1935</v>
      </c>
      <c r="E523" s="806">
        <v>642</v>
      </c>
      <c r="F523" s="807">
        <f>+E524</f>
        <v>112</v>
      </c>
      <c r="G523" s="828">
        <v>22000</v>
      </c>
      <c r="H523" s="1608"/>
      <c r="I523" s="1611"/>
    </row>
    <row r="524" spans="1:9" ht="21" customHeight="1">
      <c r="A524" s="1740">
        <v>44590</v>
      </c>
      <c r="B524" s="1741" t="s">
        <v>1928</v>
      </c>
      <c r="C524" s="1740">
        <f>IF(A524="","",A524)</f>
        <v>44590</v>
      </c>
      <c r="D524" s="1742" t="s">
        <v>1935</v>
      </c>
      <c r="E524" s="1744">
        <v>112</v>
      </c>
      <c r="F524" s="1744">
        <f>+E523</f>
        <v>642</v>
      </c>
      <c r="G524" s="1745"/>
      <c r="H524" s="1746">
        <f>+G523</f>
        <v>22000</v>
      </c>
      <c r="I524" s="1747"/>
    </row>
    <row r="525" spans="1:9" s="1524" customFormat="1" ht="21" customHeight="1">
      <c r="A525" s="803"/>
      <c r="B525" s="804"/>
      <c r="C525" s="803"/>
      <c r="D525" s="809"/>
      <c r="E525" s="806"/>
      <c r="F525" s="807"/>
      <c r="G525" s="808"/>
      <c r="H525" s="1608"/>
      <c r="I525" s="1611"/>
    </row>
    <row r="526" spans="1:9" s="1524" customFormat="1" ht="21" customHeight="1">
      <c r="A526" s="803">
        <v>44590</v>
      </c>
      <c r="B526" s="804" t="s">
        <v>1928</v>
      </c>
      <c r="C526" s="803">
        <f>IF(A526="","",A526)</f>
        <v>44590</v>
      </c>
      <c r="D526" s="811" t="s">
        <v>1748</v>
      </c>
      <c r="E526" s="810" t="s">
        <v>1749</v>
      </c>
      <c r="F526" s="807">
        <f>+E527</f>
        <v>112</v>
      </c>
      <c r="G526" s="828">
        <v>63206000</v>
      </c>
      <c r="H526" s="1608"/>
      <c r="I526" s="1611"/>
    </row>
    <row r="527" spans="1:9" ht="21" customHeight="1">
      <c r="A527" s="1740">
        <v>44590</v>
      </c>
      <c r="B527" s="1741" t="s">
        <v>1928</v>
      </c>
      <c r="C527" s="1740">
        <f>IF(A527="","",A527)</f>
        <v>44590</v>
      </c>
      <c r="D527" s="1742" t="s">
        <v>1748</v>
      </c>
      <c r="E527" s="1744">
        <v>112</v>
      </c>
      <c r="F527" s="1744" t="str">
        <f>+E526</f>
        <v>331G</v>
      </c>
      <c r="G527" s="1745"/>
      <c r="H527" s="1746">
        <f>+G526</f>
        <v>63206000</v>
      </c>
      <c r="I527" s="1747"/>
    </row>
    <row r="528" spans="1:9" s="1524" customFormat="1" ht="21" customHeight="1">
      <c r="A528" s="803"/>
      <c r="B528" s="804"/>
      <c r="C528" s="803" t="str">
        <f>IF(A528="","",A528)</f>
        <v/>
      </c>
      <c r="D528" s="809"/>
      <c r="E528" s="806"/>
      <c r="F528" s="807"/>
      <c r="G528" s="808"/>
      <c r="H528" s="1608"/>
      <c r="I528" s="1611"/>
    </row>
    <row r="529" spans="1:9" s="1524" customFormat="1" ht="21" customHeight="1">
      <c r="A529" s="803">
        <v>44590</v>
      </c>
      <c r="B529" s="804" t="s">
        <v>1928</v>
      </c>
      <c r="C529" s="803">
        <f>IF(A529="","",A529)</f>
        <v>44590</v>
      </c>
      <c r="D529" s="811" t="s">
        <v>1935</v>
      </c>
      <c r="E529" s="806">
        <v>642</v>
      </c>
      <c r="F529" s="807">
        <f>+E530</f>
        <v>112</v>
      </c>
      <c r="G529" s="828">
        <v>22000</v>
      </c>
      <c r="H529" s="1608"/>
      <c r="I529" s="1611"/>
    </row>
    <row r="530" spans="1:9" ht="21" customHeight="1">
      <c r="A530" s="1740">
        <v>44590</v>
      </c>
      <c r="B530" s="1741" t="s">
        <v>1928</v>
      </c>
      <c r="C530" s="1740">
        <f>IF(A530="","",A530)</f>
        <v>44590</v>
      </c>
      <c r="D530" s="1742" t="s">
        <v>1935</v>
      </c>
      <c r="E530" s="1744">
        <v>112</v>
      </c>
      <c r="F530" s="1744">
        <f>+E529</f>
        <v>642</v>
      </c>
      <c r="G530" s="1745"/>
      <c r="H530" s="1746">
        <f>+G529</f>
        <v>22000</v>
      </c>
      <c r="I530" s="1747"/>
    </row>
    <row r="531" spans="1:9" s="1524" customFormat="1" ht="21" customHeight="1">
      <c r="A531" s="803"/>
      <c r="B531" s="804"/>
      <c r="C531" s="803"/>
      <c r="D531" s="809"/>
      <c r="E531" s="806"/>
      <c r="F531" s="807"/>
      <c r="G531" s="808"/>
      <c r="H531" s="1608"/>
      <c r="I531" s="1611"/>
    </row>
    <row r="532" spans="1:9" s="1524" customFormat="1" ht="21" customHeight="1">
      <c r="A532" s="803">
        <v>44590</v>
      </c>
      <c r="B532" s="804" t="s">
        <v>1928</v>
      </c>
      <c r="C532" s="803">
        <f>IF(A532="","",A532)</f>
        <v>44590</v>
      </c>
      <c r="D532" s="811" t="s">
        <v>1751</v>
      </c>
      <c r="E532" s="810" t="s">
        <v>1752</v>
      </c>
      <c r="F532" s="807">
        <f>+E533</f>
        <v>112</v>
      </c>
      <c r="G532" s="828">
        <v>12764400</v>
      </c>
      <c r="H532" s="1608"/>
      <c r="I532" s="1611"/>
    </row>
    <row r="533" spans="1:9" ht="21" customHeight="1">
      <c r="A533" s="1740">
        <v>44590</v>
      </c>
      <c r="B533" s="1741" t="s">
        <v>1928</v>
      </c>
      <c r="C533" s="1740">
        <f>IF(A533="","",A533)</f>
        <v>44590</v>
      </c>
      <c r="D533" s="1742" t="s">
        <v>1751</v>
      </c>
      <c r="E533" s="1744">
        <v>112</v>
      </c>
      <c r="F533" s="1744" t="str">
        <f>+E532</f>
        <v>331VN</v>
      </c>
      <c r="G533" s="1745"/>
      <c r="H533" s="1746">
        <f>+G532</f>
        <v>12764400</v>
      </c>
      <c r="I533" s="1747"/>
    </row>
    <row r="534" spans="1:9" s="1524" customFormat="1" ht="21" customHeight="1">
      <c r="A534" s="803"/>
      <c r="B534" s="804"/>
      <c r="C534" s="803" t="str">
        <f>IF(A534="","",A534)</f>
        <v/>
      </c>
      <c r="D534" s="809"/>
      <c r="E534" s="806"/>
      <c r="F534" s="807"/>
      <c r="G534" s="808"/>
      <c r="H534" s="1608"/>
      <c r="I534" s="1611"/>
    </row>
    <row r="535" spans="1:9" s="1524" customFormat="1" ht="21" customHeight="1">
      <c r="A535" s="803">
        <v>44590</v>
      </c>
      <c r="B535" s="804" t="s">
        <v>1928</v>
      </c>
      <c r="C535" s="803">
        <f>IF(A535="","",A535)</f>
        <v>44590</v>
      </c>
      <c r="D535" s="811" t="s">
        <v>1935</v>
      </c>
      <c r="E535" s="806">
        <v>642</v>
      </c>
      <c r="F535" s="807">
        <f>+E536</f>
        <v>112</v>
      </c>
      <c r="G535" s="828">
        <v>22000</v>
      </c>
      <c r="H535" s="1608"/>
      <c r="I535" s="1611"/>
    </row>
    <row r="536" spans="1:9" ht="21" customHeight="1">
      <c r="A536" s="1740">
        <v>44590</v>
      </c>
      <c r="B536" s="1741" t="s">
        <v>1928</v>
      </c>
      <c r="C536" s="1740">
        <f>IF(A536="","",A536)</f>
        <v>44590</v>
      </c>
      <c r="D536" s="1742" t="s">
        <v>1935</v>
      </c>
      <c r="E536" s="1744">
        <v>112</v>
      </c>
      <c r="F536" s="1744">
        <f>+E535</f>
        <v>642</v>
      </c>
      <c r="G536" s="1745"/>
      <c r="H536" s="1746">
        <f>+G535</f>
        <v>22000</v>
      </c>
      <c r="I536" s="1747"/>
    </row>
    <row r="537" spans="1:9" s="1524" customFormat="1" ht="21" customHeight="1">
      <c r="A537" s="803"/>
      <c r="B537" s="804"/>
      <c r="C537" s="803"/>
      <c r="D537" s="809"/>
      <c r="E537" s="806"/>
      <c r="F537" s="807"/>
      <c r="G537" s="808"/>
      <c r="H537" s="1608"/>
      <c r="I537" s="1611"/>
    </row>
    <row r="538" spans="1:9" s="1524" customFormat="1" ht="21" customHeight="1">
      <c r="A538" s="803">
        <v>44590</v>
      </c>
      <c r="B538" s="804" t="s">
        <v>1928</v>
      </c>
      <c r="C538" s="803">
        <f t="shared" ref="C538:C549" si="8">IF(A538="","",A538)</f>
        <v>44590</v>
      </c>
      <c r="D538" s="811" t="s">
        <v>1765</v>
      </c>
      <c r="E538" s="810" t="s">
        <v>1766</v>
      </c>
      <c r="F538" s="807">
        <f>+E539</f>
        <v>112</v>
      </c>
      <c r="G538" s="828">
        <v>268169000</v>
      </c>
      <c r="H538" s="1608"/>
      <c r="I538" s="1611"/>
    </row>
    <row r="539" spans="1:9" ht="21" customHeight="1">
      <c r="A539" s="1740">
        <v>44590</v>
      </c>
      <c r="B539" s="1741" t="s">
        <v>1928</v>
      </c>
      <c r="C539" s="1740">
        <f t="shared" si="8"/>
        <v>44590</v>
      </c>
      <c r="D539" s="1742" t="s">
        <v>1765</v>
      </c>
      <c r="E539" s="1744">
        <v>112</v>
      </c>
      <c r="F539" s="1744" t="str">
        <f>+E538</f>
        <v>331VP</v>
      </c>
      <c r="G539" s="1745"/>
      <c r="H539" s="1746">
        <f>+G538</f>
        <v>268169000</v>
      </c>
      <c r="I539" s="1747"/>
    </row>
    <row r="540" spans="1:9" s="1524" customFormat="1" ht="21" customHeight="1">
      <c r="A540" s="803"/>
      <c r="B540" s="804"/>
      <c r="C540" s="803" t="str">
        <f t="shared" si="8"/>
        <v/>
      </c>
      <c r="D540" s="809"/>
      <c r="E540" s="806"/>
      <c r="F540" s="807"/>
      <c r="G540" s="808"/>
      <c r="H540" s="1608"/>
      <c r="I540" s="1611"/>
    </row>
    <row r="541" spans="1:9" s="1524" customFormat="1" ht="21" customHeight="1">
      <c r="A541" s="803">
        <v>44590</v>
      </c>
      <c r="B541" s="804" t="s">
        <v>1928</v>
      </c>
      <c r="C541" s="803">
        <f t="shared" si="8"/>
        <v>44590</v>
      </c>
      <c r="D541" s="811" t="s">
        <v>1935</v>
      </c>
      <c r="E541" s="806">
        <v>642</v>
      </c>
      <c r="F541" s="807">
        <f>+E542</f>
        <v>112</v>
      </c>
      <c r="G541" s="828">
        <v>22000</v>
      </c>
      <c r="H541" s="1608"/>
      <c r="I541" s="1611"/>
    </row>
    <row r="542" spans="1:9" ht="21" customHeight="1">
      <c r="A542" s="1740">
        <v>44590</v>
      </c>
      <c r="B542" s="1741" t="s">
        <v>1928</v>
      </c>
      <c r="C542" s="1740">
        <f t="shared" si="8"/>
        <v>44590</v>
      </c>
      <c r="D542" s="1742" t="s">
        <v>1935</v>
      </c>
      <c r="E542" s="1744">
        <v>112</v>
      </c>
      <c r="F542" s="1744">
        <f>+E541</f>
        <v>642</v>
      </c>
      <c r="G542" s="1745"/>
      <c r="H542" s="1746">
        <f>+G541</f>
        <v>22000</v>
      </c>
      <c r="I542" s="1747"/>
    </row>
    <row r="543" spans="1:9" s="1524" customFormat="1" ht="21" customHeight="1">
      <c r="A543" s="803"/>
      <c r="B543" s="804"/>
      <c r="C543" s="803" t="str">
        <f t="shared" si="8"/>
        <v/>
      </c>
      <c r="D543" s="809"/>
      <c r="E543" s="806"/>
      <c r="F543" s="807"/>
      <c r="G543" s="808"/>
      <c r="H543" s="1608"/>
      <c r="I543" s="1611"/>
    </row>
    <row r="544" spans="1:9" ht="21" customHeight="1">
      <c r="A544" s="1740">
        <v>44591</v>
      </c>
      <c r="B544" s="1741" t="s">
        <v>1934</v>
      </c>
      <c r="C544" s="1740">
        <f t="shared" si="8"/>
        <v>44591</v>
      </c>
      <c r="D544" s="1749" t="s">
        <v>1834</v>
      </c>
      <c r="E544" s="1744">
        <v>112</v>
      </c>
      <c r="F544" s="1744">
        <f>+E545</f>
        <v>515</v>
      </c>
      <c r="G544" s="1745">
        <v>228284</v>
      </c>
      <c r="H544" s="1746"/>
      <c r="I544" s="1747"/>
    </row>
    <row r="545" spans="1:9" s="1524" customFormat="1" ht="21" customHeight="1">
      <c r="A545" s="803">
        <v>44591</v>
      </c>
      <c r="B545" s="804" t="s">
        <v>1934</v>
      </c>
      <c r="C545" s="803">
        <f t="shared" si="8"/>
        <v>44591</v>
      </c>
      <c r="D545" s="809" t="s">
        <v>1834</v>
      </c>
      <c r="E545" s="806">
        <v>515</v>
      </c>
      <c r="F545" s="807">
        <f>+E544</f>
        <v>112</v>
      </c>
      <c r="G545" s="808"/>
      <c r="H545" s="1608">
        <f>+G544</f>
        <v>228284</v>
      </c>
      <c r="I545" s="1611"/>
    </row>
    <row r="546" spans="1:9" s="1524" customFormat="1" ht="21" customHeight="1">
      <c r="A546" s="803"/>
      <c r="B546" s="804"/>
      <c r="C546" s="803" t="str">
        <f t="shared" si="8"/>
        <v/>
      </c>
      <c r="D546" s="809"/>
      <c r="E546" s="806"/>
      <c r="F546" s="807"/>
      <c r="G546" s="808"/>
      <c r="H546" s="1608"/>
      <c r="I546" s="1611"/>
    </row>
    <row r="547" spans="1:9" s="1524" customFormat="1" ht="21" customHeight="1">
      <c r="A547" s="803">
        <v>44591</v>
      </c>
      <c r="B547" s="804" t="s">
        <v>1928</v>
      </c>
      <c r="C547" s="803">
        <f t="shared" si="8"/>
        <v>44591</v>
      </c>
      <c r="D547" s="811" t="s">
        <v>1935</v>
      </c>
      <c r="E547" s="806">
        <v>642</v>
      </c>
      <c r="F547" s="807">
        <f>+E548</f>
        <v>112</v>
      </c>
      <c r="G547" s="828">
        <v>22000</v>
      </c>
      <c r="H547" s="1608"/>
      <c r="I547" s="1611"/>
    </row>
    <row r="548" spans="1:9" ht="21" customHeight="1">
      <c r="A548" s="1740">
        <v>44591</v>
      </c>
      <c r="B548" s="1741" t="s">
        <v>1928</v>
      </c>
      <c r="C548" s="1740">
        <f t="shared" si="8"/>
        <v>44591</v>
      </c>
      <c r="D548" s="1742" t="s">
        <v>1935</v>
      </c>
      <c r="E548" s="1744">
        <v>112</v>
      </c>
      <c r="F548" s="1744">
        <f>+E547</f>
        <v>642</v>
      </c>
      <c r="G548" s="1745"/>
      <c r="H548" s="1746">
        <f>+G547</f>
        <v>22000</v>
      </c>
      <c r="I548" s="1747"/>
    </row>
    <row r="549" spans="1:9" s="1524" customFormat="1" ht="21" customHeight="1">
      <c r="A549" s="803"/>
      <c r="B549" s="804"/>
      <c r="C549" s="803" t="str">
        <f t="shared" si="8"/>
        <v/>
      </c>
      <c r="D549" s="809"/>
      <c r="E549" s="806"/>
      <c r="F549" s="807"/>
      <c r="G549" s="808"/>
      <c r="H549" s="1608"/>
      <c r="I549" s="1611"/>
    </row>
    <row r="550" spans="1:9" s="1524" customFormat="1" ht="21" customHeight="1">
      <c r="A550" s="803">
        <v>44591</v>
      </c>
      <c r="B550" s="804" t="s">
        <v>1928</v>
      </c>
      <c r="C550" s="803">
        <f>IF(A550="","",A550)</f>
        <v>44591</v>
      </c>
      <c r="D550" s="811" t="s">
        <v>1936</v>
      </c>
      <c r="E550" s="806">
        <v>642</v>
      </c>
      <c r="F550" s="807">
        <f>+E551</f>
        <v>112</v>
      </c>
      <c r="G550" s="828">
        <v>110000</v>
      </c>
      <c r="H550" s="1608"/>
      <c r="I550" s="1611"/>
    </row>
    <row r="551" spans="1:9" ht="21" customHeight="1">
      <c r="A551" s="1740">
        <v>44591</v>
      </c>
      <c r="B551" s="1741" t="s">
        <v>1928</v>
      </c>
      <c r="C551" s="1740">
        <f>IF(A551="","",A551)</f>
        <v>44591</v>
      </c>
      <c r="D551" s="1742" t="s">
        <v>1936</v>
      </c>
      <c r="E551" s="1744">
        <v>112</v>
      </c>
      <c r="F551" s="1744">
        <f>+E550</f>
        <v>642</v>
      </c>
      <c r="G551" s="1745"/>
      <c r="H551" s="1746">
        <f>+G550</f>
        <v>110000</v>
      </c>
      <c r="I551" s="1747"/>
    </row>
    <row r="552" spans="1:9" s="1524" customFormat="1" ht="21" customHeight="1">
      <c r="A552" s="803"/>
      <c r="B552" s="804"/>
      <c r="C552" s="803"/>
      <c r="D552" s="809"/>
      <c r="E552" s="806"/>
      <c r="F552" s="807"/>
      <c r="G552" s="808"/>
      <c r="H552" s="1608"/>
      <c r="I552" s="1611"/>
    </row>
    <row r="553" spans="1:9" s="1524" customFormat="1" ht="21" customHeight="1">
      <c r="A553" s="803"/>
      <c r="B553" s="804"/>
      <c r="C553" s="827" t="str">
        <f t="shared" ref="C553:C568" si="9">IF(A553="","",A553)</f>
        <v/>
      </c>
      <c r="D553" s="813" t="s">
        <v>1835</v>
      </c>
      <c r="E553" s="812"/>
      <c r="F553" s="807"/>
      <c r="G553" s="808"/>
      <c r="H553" s="1608"/>
      <c r="I553" s="1611"/>
    </row>
    <row r="554" spans="1:9" s="1524" customFormat="1" ht="21" customHeight="1">
      <c r="A554" s="803"/>
      <c r="B554" s="804"/>
      <c r="C554" s="827" t="str">
        <f t="shared" si="9"/>
        <v/>
      </c>
      <c r="D554" s="805"/>
      <c r="E554" s="812"/>
      <c r="F554" s="807"/>
      <c r="G554" s="808"/>
      <c r="H554" s="1608"/>
      <c r="I554" s="1611"/>
    </row>
    <row r="555" spans="1:9" s="1524" customFormat="1" ht="21" customHeight="1">
      <c r="A555" s="803">
        <v>44592</v>
      </c>
      <c r="B555" s="804" t="s">
        <v>1836</v>
      </c>
      <c r="C555" s="803">
        <f t="shared" si="9"/>
        <v>44592</v>
      </c>
      <c r="D555" s="805" t="s">
        <v>1837</v>
      </c>
      <c r="E555" s="814">
        <v>642</v>
      </c>
      <c r="F555" s="807">
        <f>E557</f>
        <v>334</v>
      </c>
      <c r="G555" s="808">
        <f>'BẢNG THANH TOÁN LƯƠNG'!L11</f>
        <v>70895384.615384623</v>
      </c>
      <c r="H555" s="1608"/>
      <c r="I555" s="1611"/>
    </row>
    <row r="556" spans="1:9" s="1524" customFormat="1" ht="21" customHeight="1">
      <c r="A556" s="803">
        <v>44592</v>
      </c>
      <c r="B556" s="804" t="s">
        <v>1836</v>
      </c>
      <c r="C556" s="803">
        <f t="shared" si="9"/>
        <v>44592</v>
      </c>
      <c r="D556" s="805" t="s">
        <v>1838</v>
      </c>
      <c r="E556" s="814">
        <v>1542</v>
      </c>
      <c r="F556" s="807">
        <f>E557</f>
        <v>334</v>
      </c>
      <c r="G556" s="808">
        <f>'BẢNG THANH TOÁN LƯƠNG'!L19</f>
        <v>118950000</v>
      </c>
      <c r="H556" s="1608"/>
      <c r="I556" s="1611"/>
    </row>
    <row r="557" spans="1:9" s="1524" customFormat="1" ht="21" customHeight="1">
      <c r="A557" s="803">
        <v>44592</v>
      </c>
      <c r="B557" s="804" t="s">
        <v>1836</v>
      </c>
      <c r="C557" s="803">
        <f t="shared" si="9"/>
        <v>44592</v>
      </c>
      <c r="D557" s="805" t="s">
        <v>52</v>
      </c>
      <c r="E557" s="815">
        <v>334</v>
      </c>
      <c r="F557" s="807" t="str">
        <f>E555&amp;","&amp;E556</f>
        <v>642,1542</v>
      </c>
      <c r="G557" s="808"/>
      <c r="H557" s="1608">
        <f>G555+G556</f>
        <v>189845384.61538464</v>
      </c>
      <c r="I557" s="1611"/>
    </row>
    <row r="558" spans="1:9" s="1524" customFormat="1" ht="21" customHeight="1">
      <c r="A558" s="803"/>
      <c r="B558" s="804"/>
      <c r="C558" s="803" t="str">
        <f t="shared" si="9"/>
        <v/>
      </c>
      <c r="D558" s="805"/>
      <c r="E558" s="814"/>
      <c r="F558" s="807"/>
      <c r="G558" s="808"/>
      <c r="H558" s="1608"/>
      <c r="I558" s="1611"/>
    </row>
    <row r="559" spans="1:9" s="1524" customFormat="1" ht="21" customHeight="1">
      <c r="A559" s="803">
        <v>44592</v>
      </c>
      <c r="B559" s="804" t="s">
        <v>1836</v>
      </c>
      <c r="C559" s="803">
        <f t="shared" si="9"/>
        <v>44592</v>
      </c>
      <c r="D559" s="805" t="s">
        <v>1839</v>
      </c>
      <c r="E559" s="814">
        <v>642</v>
      </c>
      <c r="F559" s="807">
        <f>E561</f>
        <v>338</v>
      </c>
      <c r="G559" s="808">
        <f>'BẢNG THANH TOÁN LƯƠNG'!R11</f>
        <v>13865000</v>
      </c>
      <c r="H559" s="1608"/>
      <c r="I559" s="1611"/>
    </row>
    <row r="560" spans="1:9" s="1524" customFormat="1" ht="21" customHeight="1">
      <c r="A560" s="803">
        <v>44592</v>
      </c>
      <c r="B560" s="804" t="s">
        <v>1836</v>
      </c>
      <c r="C560" s="803">
        <f t="shared" si="9"/>
        <v>44592</v>
      </c>
      <c r="D560" s="805" t="s">
        <v>1839</v>
      </c>
      <c r="E560" s="814">
        <v>334</v>
      </c>
      <c r="F560" s="807">
        <f>E561</f>
        <v>338</v>
      </c>
      <c r="G560" s="808">
        <f>'BẢNG THANH TOÁN LƯƠNG'!V11</f>
        <v>6195000</v>
      </c>
      <c r="H560" s="1608"/>
      <c r="I560" s="1611"/>
    </row>
    <row r="561" spans="1:9" s="1524" customFormat="1" ht="21" customHeight="1">
      <c r="A561" s="803">
        <v>44592</v>
      </c>
      <c r="B561" s="804" t="s">
        <v>1836</v>
      </c>
      <c r="C561" s="803">
        <f t="shared" si="9"/>
        <v>44592</v>
      </c>
      <c r="D561" s="805" t="s">
        <v>1839</v>
      </c>
      <c r="E561" s="815">
        <v>338</v>
      </c>
      <c r="F561" s="807" t="str">
        <f>E559&amp;","&amp;E560</f>
        <v>642,334</v>
      </c>
      <c r="G561" s="808"/>
      <c r="H561" s="1608">
        <f>G559+G560</f>
        <v>20060000</v>
      </c>
      <c r="I561" s="1611"/>
    </row>
    <row r="562" spans="1:9" s="1524" customFormat="1" ht="21" customHeight="1">
      <c r="A562" s="803"/>
      <c r="B562" s="804"/>
      <c r="C562" s="803" t="str">
        <f t="shared" si="9"/>
        <v/>
      </c>
      <c r="D562" s="805"/>
      <c r="E562" s="814"/>
      <c r="F562" s="807"/>
      <c r="G562" s="808"/>
      <c r="H562" s="1608"/>
      <c r="I562" s="1611"/>
    </row>
    <row r="563" spans="1:9" s="1524" customFormat="1" ht="21" customHeight="1">
      <c r="A563" s="803">
        <v>44592</v>
      </c>
      <c r="B563" s="804" t="s">
        <v>1836</v>
      </c>
      <c r="C563" s="803">
        <f t="shared" si="9"/>
        <v>44592</v>
      </c>
      <c r="D563" s="805" t="s">
        <v>1840</v>
      </c>
      <c r="E563" s="814">
        <v>1542</v>
      </c>
      <c r="F563" s="807">
        <f>E565</f>
        <v>338</v>
      </c>
      <c r="G563" s="808">
        <f>'BẢNG THANH TOÁN LƯƠNG'!R19</f>
        <v>21150000</v>
      </c>
      <c r="H563" s="1608"/>
      <c r="I563" s="1611"/>
    </row>
    <row r="564" spans="1:9" s="1524" customFormat="1" ht="21" customHeight="1">
      <c r="A564" s="803">
        <v>44592</v>
      </c>
      <c r="B564" s="804" t="s">
        <v>1836</v>
      </c>
      <c r="C564" s="803">
        <f t="shared" si="9"/>
        <v>44592</v>
      </c>
      <c r="D564" s="805" t="s">
        <v>1840</v>
      </c>
      <c r="E564" s="814">
        <v>334</v>
      </c>
      <c r="F564" s="807">
        <f>E565</f>
        <v>338</v>
      </c>
      <c r="G564" s="808">
        <f>'BẢNG THANH TOÁN LƯƠNG'!V19</f>
        <v>9450000</v>
      </c>
      <c r="H564" s="1608"/>
      <c r="I564" s="1611"/>
    </row>
    <row r="565" spans="1:9" s="1524" customFormat="1" ht="21" customHeight="1">
      <c r="A565" s="803">
        <v>44592</v>
      </c>
      <c r="B565" s="804" t="s">
        <v>1836</v>
      </c>
      <c r="C565" s="803">
        <f t="shared" si="9"/>
        <v>44592</v>
      </c>
      <c r="D565" s="805" t="s">
        <v>1840</v>
      </c>
      <c r="E565" s="815">
        <v>338</v>
      </c>
      <c r="F565" s="807" t="str">
        <f>E563&amp;","&amp;E564</f>
        <v>1542,334</v>
      </c>
      <c r="G565" s="808"/>
      <c r="H565" s="1608">
        <f>G563+G564</f>
        <v>30600000</v>
      </c>
      <c r="I565" s="1611"/>
    </row>
    <row r="566" spans="1:9" s="1524" customFormat="1" ht="21" customHeight="1">
      <c r="A566" s="803"/>
      <c r="B566" s="804"/>
      <c r="C566" s="803" t="str">
        <f t="shared" si="9"/>
        <v/>
      </c>
      <c r="D566" s="805"/>
      <c r="E566" s="814"/>
      <c r="F566" s="807"/>
      <c r="G566" s="808"/>
      <c r="H566" s="1608"/>
      <c r="I566" s="1611"/>
    </row>
    <row r="567" spans="1:9" s="1524" customFormat="1" ht="21" customHeight="1">
      <c r="A567" s="803">
        <v>44592</v>
      </c>
      <c r="B567" s="804" t="s">
        <v>1841</v>
      </c>
      <c r="C567" s="803">
        <f t="shared" si="9"/>
        <v>44592</v>
      </c>
      <c r="D567" s="805" t="s">
        <v>1842</v>
      </c>
      <c r="E567" s="814">
        <v>334</v>
      </c>
      <c r="F567" s="807">
        <f>E568</f>
        <v>111</v>
      </c>
      <c r="G567" s="808">
        <f>'BẢNG THANH TOÁN LƯƠNG'!AB11</f>
        <v>64429384.615384623</v>
      </c>
      <c r="H567" s="1608"/>
      <c r="I567" s="1611"/>
    </row>
    <row r="568" spans="1:9" s="1524" customFormat="1" ht="21" customHeight="1">
      <c r="A568" s="816">
        <v>44592</v>
      </c>
      <c r="B568" s="804" t="s">
        <v>1841</v>
      </c>
      <c r="C568" s="816">
        <f t="shared" si="9"/>
        <v>44592</v>
      </c>
      <c r="D568" s="817" t="s">
        <v>1842</v>
      </c>
      <c r="E568" s="818">
        <v>111</v>
      </c>
      <c r="F568" s="819">
        <f>E567</f>
        <v>334</v>
      </c>
      <c r="G568" s="808"/>
      <c r="H568" s="1609">
        <f>G567</f>
        <v>64429384.615384623</v>
      </c>
      <c r="I568" s="1611"/>
    </row>
    <row r="569" spans="1:9" s="1524" customFormat="1" ht="21" customHeight="1">
      <c r="A569" s="803"/>
      <c r="B569" s="804"/>
      <c r="C569" s="803"/>
      <c r="D569" s="805"/>
      <c r="E569" s="814"/>
      <c r="F569" s="807"/>
      <c r="G569" s="808"/>
      <c r="H569" s="1608"/>
      <c r="I569" s="1611"/>
    </row>
    <row r="570" spans="1:9" s="1524" customFormat="1" ht="21" customHeight="1">
      <c r="A570" s="803">
        <v>44592</v>
      </c>
      <c r="B570" s="804" t="s">
        <v>194</v>
      </c>
      <c r="C570" s="803">
        <f>IF(A570="","",A570)</f>
        <v>44592</v>
      </c>
      <c r="D570" s="805" t="s">
        <v>1843</v>
      </c>
      <c r="E570" s="814">
        <v>334</v>
      </c>
      <c r="F570" s="807">
        <f>E571</f>
        <v>112</v>
      </c>
      <c r="G570" s="808">
        <f>'BẢNG THANH TOÁN LƯƠNG'!AB19</f>
        <v>109402500</v>
      </c>
      <c r="H570" s="1608"/>
      <c r="I570" s="1611"/>
    </row>
    <row r="571" spans="1:9" ht="21" customHeight="1">
      <c r="A571" s="1740">
        <v>44592</v>
      </c>
      <c r="B571" s="1741" t="s">
        <v>194</v>
      </c>
      <c r="C571" s="1740">
        <f>IF(A571="","",A571)</f>
        <v>44592</v>
      </c>
      <c r="D571" s="1750" t="s">
        <v>1843</v>
      </c>
      <c r="E571" s="1751">
        <v>112</v>
      </c>
      <c r="F571" s="1744">
        <f>E570</f>
        <v>334</v>
      </c>
      <c r="G571" s="1745"/>
      <c r="H571" s="1746">
        <f>G570</f>
        <v>109402500</v>
      </c>
      <c r="I571" s="1747"/>
    </row>
    <row r="572" spans="1:9" s="1524" customFormat="1" ht="21" customHeight="1">
      <c r="A572" s="803"/>
      <c r="B572" s="804"/>
      <c r="C572" s="803"/>
      <c r="D572" s="805"/>
      <c r="E572" s="814"/>
      <c r="F572" s="807"/>
      <c r="G572" s="808"/>
      <c r="H572" s="1608"/>
      <c r="I572" s="1611"/>
    </row>
    <row r="573" spans="1:9" s="1524" customFormat="1" ht="21" customHeight="1">
      <c r="A573" s="803">
        <v>44592</v>
      </c>
      <c r="B573" s="804" t="s">
        <v>1844</v>
      </c>
      <c r="C573" s="803">
        <f>IF(A573="","",A573)</f>
        <v>44592</v>
      </c>
      <c r="D573" s="805" t="s">
        <v>1845</v>
      </c>
      <c r="E573" s="814">
        <v>334</v>
      </c>
      <c r="F573" s="807">
        <f>E574</f>
        <v>3335</v>
      </c>
      <c r="G573" s="808">
        <f>'BẢNG THANH TOÁN LƯƠNG'!AA36</f>
        <v>368500</v>
      </c>
      <c r="H573" s="1608"/>
      <c r="I573" s="1611"/>
    </row>
    <row r="574" spans="1:9" s="1524" customFormat="1" ht="21" customHeight="1">
      <c r="A574" s="803">
        <v>44592</v>
      </c>
      <c r="B574" s="804" t="s">
        <v>1844</v>
      </c>
      <c r="C574" s="803">
        <f>IF(A574="","",A574)</f>
        <v>44592</v>
      </c>
      <c r="D574" s="805" t="s">
        <v>1845</v>
      </c>
      <c r="E574" s="815">
        <v>3335</v>
      </c>
      <c r="F574" s="807">
        <f>E573</f>
        <v>334</v>
      </c>
      <c r="G574" s="808"/>
      <c r="H574" s="1608">
        <f>G573</f>
        <v>368500</v>
      </c>
      <c r="I574" s="1611"/>
    </row>
    <row r="575" spans="1:9" s="1524" customFormat="1" ht="21" customHeight="1">
      <c r="A575" s="803"/>
      <c r="B575" s="804"/>
      <c r="C575" s="803"/>
      <c r="D575" s="805"/>
      <c r="E575" s="815"/>
      <c r="F575" s="807"/>
      <c r="G575" s="808"/>
      <c r="H575" s="1608"/>
      <c r="I575" s="1611"/>
    </row>
    <row r="576" spans="1:9" s="1524" customFormat="1" ht="21" customHeight="1">
      <c r="A576" s="803">
        <v>44592</v>
      </c>
      <c r="B576" s="804" t="s">
        <v>1846</v>
      </c>
      <c r="C576" s="803">
        <f>IF(A576="","",A576)</f>
        <v>44592</v>
      </c>
      <c r="D576" s="805" t="s">
        <v>1847</v>
      </c>
      <c r="E576" s="814">
        <v>642</v>
      </c>
      <c r="F576" s="807">
        <f>E577</f>
        <v>242</v>
      </c>
      <c r="G576" s="808">
        <f>'BANG PB 242'!L24</f>
        <v>4320273.3625570778</v>
      </c>
      <c r="H576" s="1608"/>
      <c r="I576" s="1611"/>
    </row>
    <row r="577" spans="1:12" s="1524" customFormat="1" ht="21" customHeight="1">
      <c r="A577" s="803">
        <v>44592</v>
      </c>
      <c r="B577" s="804" t="s">
        <v>1846</v>
      </c>
      <c r="C577" s="803">
        <f>IF(A577="","",A577)</f>
        <v>44592</v>
      </c>
      <c r="D577" s="805" t="s">
        <v>1847</v>
      </c>
      <c r="E577" s="815">
        <v>242</v>
      </c>
      <c r="F577" s="807">
        <f>E576</f>
        <v>642</v>
      </c>
      <c r="G577" s="808"/>
      <c r="H577" s="1608">
        <f>G576</f>
        <v>4320273.3625570778</v>
      </c>
      <c r="I577" s="1611"/>
    </row>
    <row r="578" spans="1:12" s="1524" customFormat="1" ht="21" customHeight="1">
      <c r="A578" s="803"/>
      <c r="B578" s="804"/>
      <c r="C578" s="803"/>
      <c r="D578" s="805"/>
      <c r="E578" s="814"/>
      <c r="F578" s="807"/>
      <c r="G578" s="808"/>
      <c r="H578" s="1608"/>
      <c r="I578" s="1611"/>
    </row>
    <row r="579" spans="1:12" s="1524" customFormat="1" ht="21" customHeight="1">
      <c r="A579" s="803">
        <v>44592</v>
      </c>
      <c r="B579" s="804" t="s">
        <v>1846</v>
      </c>
      <c r="C579" s="803">
        <f>IF(A579="","",A579)</f>
        <v>44592</v>
      </c>
      <c r="D579" s="805" t="s">
        <v>1847</v>
      </c>
      <c r="E579" s="814">
        <v>1543</v>
      </c>
      <c r="F579" s="807">
        <f>E580</f>
        <v>242</v>
      </c>
      <c r="G579" s="808">
        <f>'BANG PB 242'!L35</f>
        <v>5524657.534246576</v>
      </c>
      <c r="H579" s="1608"/>
      <c r="I579" s="1611"/>
    </row>
    <row r="580" spans="1:12" s="1524" customFormat="1" ht="21" customHeight="1">
      <c r="A580" s="803">
        <v>44592</v>
      </c>
      <c r="B580" s="804" t="s">
        <v>1846</v>
      </c>
      <c r="C580" s="803">
        <f>IF(A580="","",A580)</f>
        <v>44592</v>
      </c>
      <c r="D580" s="805" t="s">
        <v>1847</v>
      </c>
      <c r="E580" s="815">
        <v>242</v>
      </c>
      <c r="F580" s="807">
        <f>E579</f>
        <v>1543</v>
      </c>
      <c r="G580" s="808"/>
      <c r="H580" s="1608">
        <f>G579</f>
        <v>5524657.534246576</v>
      </c>
      <c r="I580" s="1611"/>
    </row>
    <row r="581" spans="1:12" s="1524" customFormat="1" ht="21" customHeight="1">
      <c r="A581" s="803"/>
      <c r="B581" s="804"/>
      <c r="C581" s="803"/>
      <c r="D581" s="805"/>
      <c r="E581" s="814"/>
      <c r="F581" s="807"/>
      <c r="G581" s="808"/>
      <c r="H581" s="1608"/>
      <c r="I581" s="1611"/>
    </row>
    <row r="582" spans="1:12" s="1524" customFormat="1" ht="21" customHeight="1">
      <c r="A582" s="803">
        <v>44592</v>
      </c>
      <c r="B582" s="804" t="s">
        <v>1848</v>
      </c>
      <c r="C582" s="803">
        <f>IF(A582="","",A582)</f>
        <v>44592</v>
      </c>
      <c r="D582" s="805" t="s">
        <v>1849</v>
      </c>
      <c r="E582" s="814">
        <v>1543</v>
      </c>
      <c r="F582" s="807">
        <f>E583</f>
        <v>214</v>
      </c>
      <c r="G582" s="808">
        <f>'BẢNG TRÍCH KHẤU HAO TSCĐ'!L22</f>
        <v>16136986.301369863</v>
      </c>
      <c r="H582" s="1608"/>
      <c r="I582" s="1611"/>
    </row>
    <row r="583" spans="1:12" s="1524" customFormat="1" ht="21" customHeight="1">
      <c r="A583" s="803">
        <v>44592</v>
      </c>
      <c r="B583" s="804" t="s">
        <v>1848</v>
      </c>
      <c r="C583" s="803">
        <f>IF(A583="","",A583)</f>
        <v>44592</v>
      </c>
      <c r="D583" s="805" t="s">
        <v>1849</v>
      </c>
      <c r="E583" s="815">
        <v>214</v>
      </c>
      <c r="F583" s="807">
        <f>E582</f>
        <v>1543</v>
      </c>
      <c r="G583" s="808"/>
      <c r="H583" s="1608">
        <f>G582</f>
        <v>16136986.301369863</v>
      </c>
      <c r="I583" s="1611"/>
    </row>
    <row r="584" spans="1:12" s="1524" customFormat="1" ht="21" customHeight="1">
      <c r="A584" s="803"/>
      <c r="B584" s="804"/>
      <c r="C584" s="803"/>
      <c r="D584" s="805"/>
      <c r="E584" s="815"/>
      <c r="F584" s="807"/>
      <c r="G584" s="808"/>
      <c r="H584" s="1608"/>
      <c r="I584" s="1611"/>
    </row>
    <row r="585" spans="1:12" s="1524" customFormat="1" ht="21" customHeight="1">
      <c r="A585" s="803">
        <v>44592</v>
      </c>
      <c r="B585" s="804" t="s">
        <v>1848</v>
      </c>
      <c r="C585" s="803">
        <f>IF(A585="","",A585)</f>
        <v>44592</v>
      </c>
      <c r="D585" s="805" t="s">
        <v>1850</v>
      </c>
      <c r="E585" s="814">
        <v>642</v>
      </c>
      <c r="F585" s="807">
        <f>E586</f>
        <v>214</v>
      </c>
      <c r="G585" s="808">
        <f>'BẢNG TRÍCH KHẤU HAO TSCĐ'!L16</f>
        <v>11556271.665362034</v>
      </c>
      <c r="H585" s="1608"/>
      <c r="I585" s="1611"/>
    </row>
    <row r="586" spans="1:12" s="1524" customFormat="1" ht="21" customHeight="1">
      <c r="A586" s="803">
        <v>44592</v>
      </c>
      <c r="B586" s="804" t="s">
        <v>1848</v>
      </c>
      <c r="C586" s="803">
        <f>IF(A586="","",A586)</f>
        <v>44592</v>
      </c>
      <c r="D586" s="805" t="s">
        <v>1850</v>
      </c>
      <c r="E586" s="815">
        <v>214</v>
      </c>
      <c r="F586" s="807">
        <f>E585</f>
        <v>642</v>
      </c>
      <c r="G586" s="808"/>
      <c r="H586" s="1608">
        <f>G585</f>
        <v>11556271.665362034</v>
      </c>
      <c r="I586" s="1611"/>
    </row>
    <row r="587" spans="1:12" s="1524" customFormat="1" ht="21" customHeight="1">
      <c r="A587" s="803"/>
      <c r="B587" s="804"/>
      <c r="C587" s="803"/>
      <c r="D587" s="805"/>
      <c r="E587" s="814"/>
      <c r="F587" s="807"/>
      <c r="G587" s="808"/>
      <c r="H587" s="1608"/>
      <c r="I587" s="1611"/>
      <c r="K587" s="1524" t="s">
        <v>2149</v>
      </c>
      <c r="L587" s="1612">
        <v>5725250</v>
      </c>
    </row>
    <row r="588" spans="1:12" s="1524" customFormat="1" ht="21" customHeight="1">
      <c r="A588" s="803">
        <v>44592</v>
      </c>
      <c r="B588" s="804" t="s">
        <v>1844</v>
      </c>
      <c r="C588" s="803">
        <f>IF(A588="","",A588)</f>
        <v>44592</v>
      </c>
      <c r="D588" s="805" t="s">
        <v>1851</v>
      </c>
      <c r="E588" s="814">
        <v>3331</v>
      </c>
      <c r="F588" s="807">
        <f>E589</f>
        <v>133</v>
      </c>
      <c r="G588" s="820">
        <f>SUMIF($E$16:$E$587,3331,$H$16:$H$587)-SUMIF($E$16:$E$587,3331,$G$16:$G$587)</f>
        <v>49508500</v>
      </c>
      <c r="H588" s="1608"/>
      <c r="I588" s="1611"/>
      <c r="K588" s="1524">
        <v>133</v>
      </c>
      <c r="L588" s="1612">
        <f>SUMIF($E$12:$E$586,133,$G$12:$G$586)</f>
        <v>51845504</v>
      </c>
    </row>
    <row r="589" spans="1:12" s="1524" customFormat="1" ht="21" customHeight="1">
      <c r="A589" s="803">
        <v>44592</v>
      </c>
      <c r="B589" s="804" t="s">
        <v>1844</v>
      </c>
      <c r="C589" s="803">
        <f>IF(A589="","",A589)</f>
        <v>44592</v>
      </c>
      <c r="D589" s="805" t="s">
        <v>1851</v>
      </c>
      <c r="E589" s="815">
        <v>133</v>
      </c>
      <c r="F589" s="807">
        <f>E588</f>
        <v>3331</v>
      </c>
      <c r="G589" s="808"/>
      <c r="H589" s="1608">
        <f>G588</f>
        <v>49508500</v>
      </c>
      <c r="I589" s="1611"/>
      <c r="K589" s="1524">
        <v>3331</v>
      </c>
      <c r="L589" s="1612">
        <f>SUMIF($E$12:$E$586,3331,$H$12:$H$586)</f>
        <v>49508500</v>
      </c>
    </row>
    <row r="590" spans="1:12" s="1524" customFormat="1" ht="21" customHeight="1">
      <c r="A590" s="803"/>
      <c r="B590" s="804"/>
      <c r="C590" s="803"/>
      <c r="D590" s="805"/>
      <c r="E590" s="814"/>
      <c r="F590" s="807"/>
      <c r="G590" s="808"/>
      <c r="H590" s="1608"/>
      <c r="I590" s="1611"/>
    </row>
    <row r="591" spans="1:12" s="1524" customFormat="1" ht="21" customHeight="1">
      <c r="A591" s="803">
        <v>44592</v>
      </c>
      <c r="B591" s="804" t="s">
        <v>1844</v>
      </c>
      <c r="C591" s="803">
        <f>IF(A591="","",A591)</f>
        <v>44592</v>
      </c>
      <c r="D591" s="805" t="s">
        <v>1852</v>
      </c>
      <c r="E591" s="814">
        <v>1541</v>
      </c>
      <c r="F591" s="807">
        <f>E592</f>
        <v>152</v>
      </c>
      <c r="G591" s="808">
        <f>'BẢNG TÍNH GIÁ THÀNH'!D21</f>
        <v>104927500</v>
      </c>
      <c r="H591" s="1608"/>
      <c r="I591" s="1611"/>
    </row>
    <row r="592" spans="1:12" s="1524" customFormat="1" ht="21" customHeight="1">
      <c r="A592" s="803">
        <v>44592</v>
      </c>
      <c r="B592" s="804" t="s">
        <v>1844</v>
      </c>
      <c r="C592" s="803">
        <f>IF(A592="","",A592)</f>
        <v>44592</v>
      </c>
      <c r="D592" s="805" t="s">
        <v>1852</v>
      </c>
      <c r="E592" s="815">
        <v>152</v>
      </c>
      <c r="F592" s="807">
        <f>E591</f>
        <v>1541</v>
      </c>
      <c r="G592" s="808"/>
      <c r="H592" s="1608">
        <f>G591</f>
        <v>104927500</v>
      </c>
      <c r="I592" s="1611"/>
    </row>
    <row r="593" spans="1:9" s="1524" customFormat="1" ht="21" customHeight="1">
      <c r="A593" s="803"/>
      <c r="B593" s="804"/>
      <c r="C593" s="803"/>
      <c r="D593" s="805"/>
      <c r="E593" s="814"/>
      <c r="F593" s="807"/>
      <c r="G593" s="808"/>
      <c r="H593" s="1608"/>
      <c r="I593" s="1611"/>
    </row>
    <row r="594" spans="1:9" s="1524" customFormat="1" ht="21" customHeight="1">
      <c r="A594" s="803">
        <v>44592</v>
      </c>
      <c r="B594" s="804" t="s">
        <v>1844</v>
      </c>
      <c r="C594" s="803">
        <f>IF(A594="","",A594)</f>
        <v>44592</v>
      </c>
      <c r="D594" s="805" t="s">
        <v>1853</v>
      </c>
      <c r="E594" s="815">
        <v>155</v>
      </c>
      <c r="F594" s="807" t="str">
        <f>E595&amp;","&amp;E596&amp;","&amp;E597</f>
        <v>1541,1542,1543</v>
      </c>
      <c r="G594" s="808">
        <f>+H595+H596+H597</f>
        <v>266689143.83561644</v>
      </c>
      <c r="H594" s="1608"/>
      <c r="I594" s="1611"/>
    </row>
    <row r="595" spans="1:9" s="1524" customFormat="1" ht="21" customHeight="1">
      <c r="A595" s="803">
        <v>44592</v>
      </c>
      <c r="B595" s="804" t="s">
        <v>1844</v>
      </c>
      <c r="C595" s="803">
        <f>IF(A595="","",A595)</f>
        <v>44592</v>
      </c>
      <c r="D595" s="805" t="s">
        <v>1854</v>
      </c>
      <c r="E595" s="815">
        <v>1541</v>
      </c>
      <c r="F595" s="807">
        <f>E594</f>
        <v>155</v>
      </c>
      <c r="G595" s="808"/>
      <c r="H595" s="1608">
        <f>SUMIF($E$12:$E$592,1541,$G$12:$G$592)</f>
        <v>104927500</v>
      </c>
      <c r="I595" s="1611"/>
    </row>
    <row r="596" spans="1:9" s="1524" customFormat="1" ht="21" customHeight="1">
      <c r="A596" s="803">
        <v>44592</v>
      </c>
      <c r="B596" s="804" t="s">
        <v>1844</v>
      </c>
      <c r="C596" s="803">
        <f>IF(A596="","",A596)</f>
        <v>44592</v>
      </c>
      <c r="D596" s="805" t="s">
        <v>1855</v>
      </c>
      <c r="E596" s="815">
        <v>1542</v>
      </c>
      <c r="F596" s="807">
        <f>E594</f>
        <v>155</v>
      </c>
      <c r="G596" s="808"/>
      <c r="H596" s="1608">
        <f>SUMIF($E$12:$E$593,1542,$G$12:$G$593)</f>
        <v>140100000</v>
      </c>
      <c r="I596" s="1611"/>
    </row>
    <row r="597" spans="1:9" s="1524" customFormat="1" ht="21" customHeight="1">
      <c r="A597" s="803">
        <v>44592</v>
      </c>
      <c r="B597" s="804" t="s">
        <v>1844</v>
      </c>
      <c r="C597" s="803">
        <f>IF(A597="","",A597)</f>
        <v>44592</v>
      </c>
      <c r="D597" s="805" t="s">
        <v>1856</v>
      </c>
      <c r="E597" s="815">
        <v>1543</v>
      </c>
      <c r="F597" s="807">
        <f>E594</f>
        <v>155</v>
      </c>
      <c r="G597" s="808"/>
      <c r="H597" s="1608">
        <f>SUMIF($E$12:$E$593,1543,$G$12:$G$593)</f>
        <v>21661643.83561644</v>
      </c>
      <c r="I597" s="1611"/>
    </row>
    <row r="598" spans="1:9" s="1524" customFormat="1" ht="21" customHeight="1">
      <c r="A598" s="803"/>
      <c r="B598" s="804"/>
      <c r="C598" s="803"/>
      <c r="D598" s="805"/>
      <c r="E598" s="814"/>
      <c r="F598" s="807"/>
      <c r="G598" s="808"/>
      <c r="H598" s="1608"/>
      <c r="I598" s="1611"/>
    </row>
    <row r="599" spans="1:9" s="1524" customFormat="1" ht="21" customHeight="1">
      <c r="A599" s="803">
        <v>44592</v>
      </c>
      <c r="B599" s="804" t="s">
        <v>1844</v>
      </c>
      <c r="C599" s="803">
        <f>IF(A599="","",A599)</f>
        <v>44592</v>
      </c>
      <c r="D599" s="805" t="s">
        <v>1857</v>
      </c>
      <c r="E599" s="806">
        <v>632</v>
      </c>
      <c r="F599" s="807">
        <f>E600</f>
        <v>155</v>
      </c>
      <c r="G599" s="808">
        <f>'BẢNG KÊ PHIẾU XK 155'!J147</f>
        <v>266689143.83561644</v>
      </c>
      <c r="H599" s="1608"/>
      <c r="I599" s="1611"/>
    </row>
    <row r="600" spans="1:9" s="1524" customFormat="1" ht="21" customHeight="1">
      <c r="A600" s="803">
        <v>44592</v>
      </c>
      <c r="B600" s="804" t="s">
        <v>1844</v>
      </c>
      <c r="C600" s="803">
        <f>IF(A600="","",A600)</f>
        <v>44592</v>
      </c>
      <c r="D600" s="805" t="s">
        <v>1857</v>
      </c>
      <c r="E600" s="806">
        <v>155</v>
      </c>
      <c r="F600" s="807">
        <f>E599</f>
        <v>632</v>
      </c>
      <c r="G600" s="808"/>
      <c r="H600" s="1608">
        <f>G599</f>
        <v>266689143.83561644</v>
      </c>
      <c r="I600" s="1611"/>
    </row>
    <row r="601" spans="1:9" s="1524" customFormat="1" ht="21" customHeight="1">
      <c r="A601" s="803"/>
      <c r="B601" s="804"/>
      <c r="C601" s="803"/>
      <c r="D601" s="805"/>
      <c r="E601" s="806"/>
      <c r="F601" s="807"/>
      <c r="G601" s="808"/>
      <c r="H601" s="1608"/>
      <c r="I601" s="1611"/>
    </row>
    <row r="602" spans="1:9" s="1524" customFormat="1" ht="21" customHeight="1">
      <c r="A602" s="803">
        <v>44592</v>
      </c>
      <c r="B602" s="804" t="s">
        <v>1844</v>
      </c>
      <c r="C602" s="803">
        <f>IF(A602="","",A602)</f>
        <v>44592</v>
      </c>
      <c r="D602" s="805" t="s">
        <v>1857</v>
      </c>
      <c r="E602" s="806">
        <v>632</v>
      </c>
      <c r="F602" s="807">
        <f>E603</f>
        <v>156</v>
      </c>
      <c r="G602" s="808">
        <f>'BẢNG KÊ PHIẾU XK  156'!J248</f>
        <v>40014000</v>
      </c>
      <c r="H602" s="1608"/>
      <c r="I602" s="1611"/>
    </row>
    <row r="603" spans="1:9" s="1524" customFormat="1" ht="21" customHeight="1">
      <c r="A603" s="803">
        <v>44592</v>
      </c>
      <c r="B603" s="804" t="s">
        <v>1844</v>
      </c>
      <c r="C603" s="803">
        <f>IF(A603="","",A603)</f>
        <v>44592</v>
      </c>
      <c r="D603" s="805" t="s">
        <v>1857</v>
      </c>
      <c r="E603" s="806">
        <v>156</v>
      </c>
      <c r="F603" s="807">
        <f>E602</f>
        <v>632</v>
      </c>
      <c r="G603" s="808"/>
      <c r="H603" s="1608">
        <f>G602</f>
        <v>40014000</v>
      </c>
      <c r="I603" s="1611"/>
    </row>
    <row r="604" spans="1:9" s="1524" customFormat="1" ht="21" customHeight="1">
      <c r="A604" s="803"/>
      <c r="B604" s="804"/>
      <c r="C604" s="803"/>
      <c r="D604" s="805"/>
      <c r="E604" s="806"/>
      <c r="F604" s="807"/>
      <c r="G604" s="808"/>
      <c r="H604" s="1608"/>
      <c r="I604" s="1611"/>
    </row>
    <row r="605" spans="1:9" s="1524" customFormat="1" ht="21" customHeight="1">
      <c r="A605" s="803">
        <v>44592</v>
      </c>
      <c r="B605" s="804" t="s">
        <v>1844</v>
      </c>
      <c r="C605" s="803">
        <f>IF(A605="","",A605)</f>
        <v>44592</v>
      </c>
      <c r="D605" s="805" t="s">
        <v>1858</v>
      </c>
      <c r="E605" s="806">
        <v>511</v>
      </c>
      <c r="F605" s="807">
        <f>E606</f>
        <v>911</v>
      </c>
      <c r="G605" s="808">
        <f>SUMIF($E$12:$E$604,511,$H$12:$H$604)-SUMIF($E$12:$E$604,511,$G$12:$G$604)</f>
        <v>495085000</v>
      </c>
      <c r="H605" s="1608"/>
      <c r="I605" s="1611"/>
    </row>
    <row r="606" spans="1:9" s="1524" customFormat="1" ht="21" customHeight="1">
      <c r="A606" s="803">
        <v>44592</v>
      </c>
      <c r="B606" s="804" t="s">
        <v>1844</v>
      </c>
      <c r="C606" s="803">
        <f>IF(A606="","",A606)</f>
        <v>44592</v>
      </c>
      <c r="D606" s="805" t="s">
        <v>1858</v>
      </c>
      <c r="E606" s="806">
        <v>911</v>
      </c>
      <c r="F606" s="807">
        <f>E605</f>
        <v>511</v>
      </c>
      <c r="G606" s="808"/>
      <c r="H606" s="1608">
        <f>G605</f>
        <v>495085000</v>
      </c>
      <c r="I606" s="1611"/>
    </row>
    <row r="607" spans="1:9" s="1524" customFormat="1" ht="21" customHeight="1">
      <c r="A607" s="803"/>
      <c r="B607" s="804"/>
      <c r="C607" s="803"/>
      <c r="D607" s="805"/>
      <c r="E607" s="806"/>
      <c r="F607" s="807"/>
      <c r="G607" s="808"/>
      <c r="H607" s="1608"/>
      <c r="I607" s="1611"/>
    </row>
    <row r="608" spans="1:9" s="1524" customFormat="1" ht="21" customHeight="1">
      <c r="A608" s="803">
        <v>44592</v>
      </c>
      <c r="B608" s="804" t="s">
        <v>1844</v>
      </c>
      <c r="C608" s="803">
        <f>IF(A608="","",A608)</f>
        <v>44592</v>
      </c>
      <c r="D608" s="805" t="s">
        <v>1859</v>
      </c>
      <c r="E608" s="806">
        <v>515</v>
      </c>
      <c r="F608" s="807">
        <f>E609</f>
        <v>911</v>
      </c>
      <c r="G608" s="808">
        <f>SUMIF($E$12:$E$604,515,$H$12:$H$604)-SUMIF($E$12:$E$604,515,$G$12:$G$604)</f>
        <v>228284</v>
      </c>
      <c r="H608" s="1608"/>
      <c r="I608" s="1611"/>
    </row>
    <row r="609" spans="1:9" s="1524" customFormat="1" ht="21" customHeight="1">
      <c r="A609" s="803">
        <v>44592</v>
      </c>
      <c r="B609" s="804" t="s">
        <v>1844</v>
      </c>
      <c r="C609" s="803">
        <f>IF(A609="","",A609)</f>
        <v>44592</v>
      </c>
      <c r="D609" s="805" t="s">
        <v>1859</v>
      </c>
      <c r="E609" s="806">
        <v>911</v>
      </c>
      <c r="F609" s="807">
        <f>E608</f>
        <v>515</v>
      </c>
      <c r="G609" s="808"/>
      <c r="H609" s="1608">
        <f>G608</f>
        <v>228284</v>
      </c>
      <c r="I609" s="1611"/>
    </row>
    <row r="610" spans="1:9" s="1524" customFormat="1" ht="21" customHeight="1">
      <c r="A610" s="803"/>
      <c r="B610" s="804"/>
      <c r="C610" s="803"/>
      <c r="D610" s="805"/>
      <c r="E610" s="806"/>
      <c r="F610" s="807"/>
      <c r="G610" s="808"/>
      <c r="H610" s="1608"/>
      <c r="I610" s="1611"/>
    </row>
    <row r="611" spans="1:9" s="1524" customFormat="1" ht="21" customHeight="1">
      <c r="A611" s="803">
        <v>44592</v>
      </c>
      <c r="B611" s="804" t="s">
        <v>1844</v>
      </c>
      <c r="C611" s="803">
        <f>IF(A611="","",A611)</f>
        <v>44592</v>
      </c>
      <c r="D611" s="805" t="s">
        <v>1860</v>
      </c>
      <c r="E611" s="806">
        <v>911</v>
      </c>
      <c r="F611" s="807">
        <f>E612</f>
        <v>632</v>
      </c>
      <c r="G611" s="808">
        <f>SUMIF($E$32:$E$604,632,$G$32:$G$604)-SUMIF($E$32:$E$604,632,$H$32:$H$604)</f>
        <v>306703143.83561647</v>
      </c>
      <c r="H611" s="1608"/>
      <c r="I611" s="1611"/>
    </row>
    <row r="612" spans="1:9" s="1524" customFormat="1" ht="21" customHeight="1">
      <c r="A612" s="803">
        <v>44592</v>
      </c>
      <c r="B612" s="804" t="s">
        <v>1844</v>
      </c>
      <c r="C612" s="803">
        <f>IF(A612="","",A612)</f>
        <v>44592</v>
      </c>
      <c r="D612" s="805" t="s">
        <v>1860</v>
      </c>
      <c r="E612" s="806">
        <v>632</v>
      </c>
      <c r="F612" s="807">
        <f>E611</f>
        <v>911</v>
      </c>
      <c r="G612" s="808"/>
      <c r="H612" s="1608">
        <f>+G611</f>
        <v>306703143.83561647</v>
      </c>
      <c r="I612" s="1611"/>
    </row>
    <row r="613" spans="1:9" s="1524" customFormat="1" ht="21" customHeight="1">
      <c r="A613" s="803"/>
      <c r="B613" s="804"/>
      <c r="C613" s="803"/>
      <c r="D613" s="805"/>
      <c r="E613" s="806"/>
      <c r="F613" s="807"/>
      <c r="G613" s="808"/>
      <c r="H613" s="1608"/>
      <c r="I613" s="1611"/>
    </row>
    <row r="614" spans="1:9" s="1524" customFormat="1" ht="21" customHeight="1">
      <c r="A614" s="803">
        <v>44592</v>
      </c>
      <c r="B614" s="804" t="s">
        <v>1844</v>
      </c>
      <c r="C614" s="803">
        <f>IF(A614="","",A614)</f>
        <v>44592</v>
      </c>
      <c r="D614" s="805" t="s">
        <v>1861</v>
      </c>
      <c r="E614" s="806">
        <v>911</v>
      </c>
      <c r="F614" s="807">
        <f>E615</f>
        <v>642</v>
      </c>
      <c r="G614" s="808">
        <f>SUMIF($E$12:$E$604,642,$G$12:$G$604)-SUMIF($E$12:$E$604,642,$H$12:$H$604)</f>
        <v>106690968.64330374</v>
      </c>
      <c r="H614" s="1608"/>
      <c r="I614" s="1611"/>
    </row>
    <row r="615" spans="1:9" s="1524" customFormat="1" ht="21" customHeight="1">
      <c r="A615" s="803">
        <v>44592</v>
      </c>
      <c r="B615" s="804" t="s">
        <v>1844</v>
      </c>
      <c r="C615" s="803">
        <f>IF(A615="","",A615)</f>
        <v>44592</v>
      </c>
      <c r="D615" s="805" t="s">
        <v>1861</v>
      </c>
      <c r="E615" s="806">
        <v>642</v>
      </c>
      <c r="F615" s="807">
        <f>E614</f>
        <v>911</v>
      </c>
      <c r="G615" s="808"/>
      <c r="H615" s="1608">
        <f>G614</f>
        <v>106690968.64330374</v>
      </c>
      <c r="I615" s="1611"/>
    </row>
    <row r="616" spans="1:9" s="1524" customFormat="1" ht="21" customHeight="1">
      <c r="A616" s="803"/>
      <c r="B616" s="804"/>
      <c r="C616" s="803"/>
      <c r="D616" s="805"/>
      <c r="E616" s="806"/>
      <c r="F616" s="807"/>
      <c r="G616" s="808"/>
      <c r="H616" s="1608"/>
      <c r="I616" s="1611"/>
    </row>
    <row r="617" spans="1:9" s="1524" customFormat="1" ht="21" customHeight="1">
      <c r="A617" s="803">
        <v>44592</v>
      </c>
      <c r="B617" s="804" t="s">
        <v>1844</v>
      </c>
      <c r="C617" s="803">
        <f t="shared" ref="C617:C638" si="10">IF(A617="","",A617)</f>
        <v>44592</v>
      </c>
      <c r="D617" s="805" t="s">
        <v>1862</v>
      </c>
      <c r="E617" s="806">
        <v>911</v>
      </c>
      <c r="F617" s="807">
        <f>E618</f>
        <v>421</v>
      </c>
      <c r="G617" s="808">
        <f>SUMIF($E$32:$E$615,911,$H$32:$H$615)-SUMIF($E$32:$E$615,911,$G$32:$G$615)</f>
        <v>81919171.521079779</v>
      </c>
      <c r="H617" s="1608"/>
      <c r="I617" s="1611"/>
    </row>
    <row r="618" spans="1:9" s="1524" customFormat="1" ht="21" customHeight="1">
      <c r="A618" s="803">
        <v>44592</v>
      </c>
      <c r="B618" s="804" t="s">
        <v>1844</v>
      </c>
      <c r="C618" s="803">
        <f t="shared" si="10"/>
        <v>44592</v>
      </c>
      <c r="D618" s="805" t="s">
        <v>1862</v>
      </c>
      <c r="E618" s="806">
        <v>421</v>
      </c>
      <c r="F618" s="807">
        <f>E617</f>
        <v>911</v>
      </c>
      <c r="G618" s="808"/>
      <c r="H618" s="1608">
        <f>G617</f>
        <v>81919171.521079779</v>
      </c>
      <c r="I618" s="1611"/>
    </row>
    <row r="619" spans="1:9" s="1524" customFormat="1" ht="21" customHeight="1">
      <c r="A619" s="803"/>
      <c r="B619" s="804"/>
      <c r="C619" s="803" t="str">
        <f t="shared" si="10"/>
        <v/>
      </c>
      <c r="D619" s="805"/>
      <c r="E619" s="806"/>
      <c r="F619" s="807"/>
      <c r="G619" s="808"/>
      <c r="H619" s="1608"/>
      <c r="I619" s="1611"/>
    </row>
    <row r="620" spans="1:9" s="1524" customFormat="1" ht="21" customHeight="1">
      <c r="A620" s="821"/>
      <c r="B620" s="822"/>
      <c r="C620" s="803" t="str">
        <f t="shared" si="10"/>
        <v/>
      </c>
      <c r="D620" s="813" t="s">
        <v>1863</v>
      </c>
      <c r="E620" s="823"/>
      <c r="F620" s="824"/>
      <c r="G620" s="825">
        <f>+SUBTOTAL(9,G12:G619)</f>
        <v>4916388439.2115488</v>
      </c>
      <c r="H620" s="1610">
        <f>+SUBTOTAL(9,H12:H619)</f>
        <v>4916388439.2115488</v>
      </c>
      <c r="I620" s="1611"/>
    </row>
    <row r="621" spans="1:9" s="1524" customFormat="1" ht="21" customHeight="1">
      <c r="A621" s="803"/>
      <c r="B621" s="804"/>
      <c r="C621" s="803" t="str">
        <f t="shared" si="10"/>
        <v/>
      </c>
      <c r="D621" s="805"/>
      <c r="E621" s="806"/>
      <c r="F621" s="807"/>
      <c r="G621" s="808"/>
      <c r="H621" s="1608"/>
      <c r="I621" s="1611"/>
    </row>
    <row r="622" spans="1:9" s="1524" customFormat="1" ht="21" customHeight="1">
      <c r="A622" s="803"/>
      <c r="B622" s="804"/>
      <c r="C622" s="803" t="str">
        <f t="shared" si="10"/>
        <v/>
      </c>
      <c r="D622" s="813" t="s">
        <v>1864</v>
      </c>
      <c r="E622" s="806"/>
      <c r="F622" s="807"/>
      <c r="G622" s="808"/>
      <c r="H622" s="1608"/>
      <c r="I622" s="1611"/>
    </row>
    <row r="623" spans="1:9" s="1524" customFormat="1" ht="21" customHeight="1">
      <c r="A623" s="803"/>
      <c r="B623" s="804"/>
      <c r="C623" s="803" t="str">
        <f t="shared" si="10"/>
        <v/>
      </c>
      <c r="D623" s="813"/>
      <c r="E623" s="806"/>
      <c r="F623" s="807"/>
      <c r="G623" s="808"/>
      <c r="H623" s="1608"/>
      <c r="I623" s="1611"/>
    </row>
    <row r="624" spans="1:9" s="1524" customFormat="1" ht="21" customHeight="1">
      <c r="A624" s="803">
        <v>44594</v>
      </c>
      <c r="B624" s="804">
        <v>2146</v>
      </c>
      <c r="C624" s="803">
        <f t="shared" si="10"/>
        <v>44594</v>
      </c>
      <c r="D624" s="805" t="s">
        <v>1865</v>
      </c>
      <c r="E624" s="806">
        <v>242</v>
      </c>
      <c r="F624" s="807">
        <f>+E626</f>
        <v>111</v>
      </c>
      <c r="G624" s="808">
        <v>6000000</v>
      </c>
      <c r="H624" s="1608"/>
      <c r="I624" s="1611"/>
    </row>
    <row r="625" spans="1:9" s="1524" customFormat="1" ht="21" customHeight="1">
      <c r="A625" s="803">
        <v>44594</v>
      </c>
      <c r="B625" s="804">
        <v>2146</v>
      </c>
      <c r="C625" s="803">
        <f t="shared" si="10"/>
        <v>44594</v>
      </c>
      <c r="D625" s="809" t="s">
        <v>35</v>
      </c>
      <c r="E625" s="806">
        <v>133</v>
      </c>
      <c r="F625" s="807">
        <f>+E626</f>
        <v>111</v>
      </c>
      <c r="G625" s="808">
        <v>600000</v>
      </c>
      <c r="H625" s="1608"/>
      <c r="I625" s="1611"/>
    </row>
    <row r="626" spans="1:9" s="1524" customFormat="1" ht="21" customHeight="1">
      <c r="A626" s="803">
        <v>44594</v>
      </c>
      <c r="B626" s="804">
        <v>2146</v>
      </c>
      <c r="C626" s="803">
        <f t="shared" si="10"/>
        <v>44594</v>
      </c>
      <c r="D626" s="805" t="s">
        <v>1833</v>
      </c>
      <c r="E626" s="812">
        <v>111</v>
      </c>
      <c r="F626" s="807" t="str">
        <f>+E624&amp;","&amp;E625</f>
        <v>242,133</v>
      </c>
      <c r="G626" s="808"/>
      <c r="H626" s="1608">
        <f>+G624+G625</f>
        <v>6600000</v>
      </c>
      <c r="I626" s="1611"/>
    </row>
    <row r="627" spans="1:9" s="1524" customFormat="1" ht="21" customHeight="1">
      <c r="A627" s="803"/>
      <c r="B627" s="804"/>
      <c r="C627" s="803" t="str">
        <f t="shared" si="10"/>
        <v/>
      </c>
      <c r="D627" s="805"/>
      <c r="E627" s="806"/>
      <c r="F627" s="807"/>
      <c r="G627" s="808"/>
      <c r="H627" s="1608"/>
      <c r="I627" s="1611"/>
    </row>
    <row r="628" spans="1:9" s="1524" customFormat="1" ht="21" customHeight="1">
      <c r="A628" s="803">
        <v>44594</v>
      </c>
      <c r="B628" s="804">
        <v>20</v>
      </c>
      <c r="C628" s="803">
        <f t="shared" si="10"/>
        <v>44594</v>
      </c>
      <c r="D628" s="805" t="s">
        <v>1866</v>
      </c>
      <c r="E628" s="806">
        <v>152</v>
      </c>
      <c r="F628" s="807">
        <f>+E630</f>
        <v>111</v>
      </c>
      <c r="G628" s="808">
        <v>900000</v>
      </c>
      <c r="H628" s="1608"/>
      <c r="I628" s="1611"/>
    </row>
    <row r="629" spans="1:9" s="1524" customFormat="1" ht="21" customHeight="1">
      <c r="A629" s="803">
        <v>44594</v>
      </c>
      <c r="B629" s="804">
        <v>20</v>
      </c>
      <c r="C629" s="803">
        <f t="shared" si="10"/>
        <v>44594</v>
      </c>
      <c r="D629" s="809" t="s">
        <v>35</v>
      </c>
      <c r="E629" s="806">
        <v>133</v>
      </c>
      <c r="F629" s="807">
        <f>+E630</f>
        <v>111</v>
      </c>
      <c r="G629" s="808">
        <v>90000</v>
      </c>
      <c r="H629" s="1608"/>
      <c r="I629" s="1611"/>
    </row>
    <row r="630" spans="1:9" s="1524" customFormat="1" ht="21" customHeight="1">
      <c r="A630" s="803">
        <v>44594</v>
      </c>
      <c r="B630" s="804">
        <v>20</v>
      </c>
      <c r="C630" s="803">
        <f t="shared" si="10"/>
        <v>44594</v>
      </c>
      <c r="D630" s="809" t="s">
        <v>1759</v>
      </c>
      <c r="E630" s="812">
        <v>111</v>
      </c>
      <c r="F630" s="807" t="str">
        <f>+E628&amp;","&amp;E629</f>
        <v>152,133</v>
      </c>
      <c r="G630" s="808"/>
      <c r="H630" s="1608">
        <f>+G628+G629</f>
        <v>990000</v>
      </c>
      <c r="I630" s="1611"/>
    </row>
    <row r="631" spans="1:9" s="1524" customFormat="1" ht="21" customHeight="1">
      <c r="A631" s="803"/>
      <c r="B631" s="804"/>
      <c r="C631" s="803" t="str">
        <f t="shared" si="10"/>
        <v/>
      </c>
      <c r="D631" s="805"/>
      <c r="E631" s="806"/>
      <c r="F631" s="807"/>
      <c r="G631" s="808"/>
      <c r="H631" s="1608"/>
      <c r="I631" s="1611"/>
    </row>
    <row r="632" spans="1:9" s="1524" customFormat="1" ht="21" customHeight="1">
      <c r="A632" s="803">
        <v>44594</v>
      </c>
      <c r="B632" s="804">
        <v>13</v>
      </c>
      <c r="C632" s="803">
        <f t="shared" si="10"/>
        <v>44594</v>
      </c>
      <c r="D632" s="805" t="s">
        <v>1867</v>
      </c>
      <c r="E632" s="806">
        <v>152</v>
      </c>
      <c r="F632" s="807" t="str">
        <f>+E634</f>
        <v>331G</v>
      </c>
      <c r="G632" s="808">
        <v>36760000</v>
      </c>
      <c r="H632" s="1608"/>
      <c r="I632" s="1611"/>
    </row>
    <row r="633" spans="1:9" s="1524" customFormat="1" ht="21" customHeight="1">
      <c r="A633" s="803">
        <v>44594</v>
      </c>
      <c r="B633" s="804">
        <v>13</v>
      </c>
      <c r="C633" s="803">
        <f t="shared" si="10"/>
        <v>44594</v>
      </c>
      <c r="D633" s="809" t="s">
        <v>35</v>
      </c>
      <c r="E633" s="806">
        <v>133</v>
      </c>
      <c r="F633" s="807" t="str">
        <f>+E634</f>
        <v>331G</v>
      </c>
      <c r="G633" s="808">
        <v>3676000</v>
      </c>
      <c r="H633" s="1608"/>
      <c r="I633" s="1611"/>
    </row>
    <row r="634" spans="1:9" s="1524" customFormat="1" ht="21" customHeight="1">
      <c r="A634" s="803">
        <v>44594</v>
      </c>
      <c r="B634" s="804">
        <v>13</v>
      </c>
      <c r="C634" s="803">
        <f t="shared" si="10"/>
        <v>44594</v>
      </c>
      <c r="D634" s="809" t="s">
        <v>1748</v>
      </c>
      <c r="E634" s="810" t="s">
        <v>1749</v>
      </c>
      <c r="F634" s="807" t="str">
        <f>+E632&amp;","&amp;E633</f>
        <v>152,133</v>
      </c>
      <c r="G634" s="808"/>
      <c r="H634" s="1608">
        <f>+G632+G633</f>
        <v>40436000</v>
      </c>
      <c r="I634" s="1611"/>
    </row>
    <row r="635" spans="1:9" s="1524" customFormat="1" ht="21" customHeight="1">
      <c r="A635" s="803"/>
      <c r="B635" s="804"/>
      <c r="C635" s="803" t="str">
        <f t="shared" si="10"/>
        <v/>
      </c>
      <c r="D635" s="805"/>
      <c r="E635" s="806"/>
      <c r="F635" s="807"/>
      <c r="G635" s="808"/>
      <c r="H635" s="1608"/>
      <c r="I635" s="1611"/>
    </row>
    <row r="636" spans="1:9" s="1524" customFormat="1" ht="21" customHeight="1">
      <c r="A636" s="803">
        <v>44594</v>
      </c>
      <c r="B636" s="804">
        <v>20</v>
      </c>
      <c r="C636" s="803">
        <f t="shared" si="10"/>
        <v>44594</v>
      </c>
      <c r="D636" s="805" t="s">
        <v>1761</v>
      </c>
      <c r="E636" s="806">
        <v>152</v>
      </c>
      <c r="F636" s="807">
        <f>+E638</f>
        <v>111</v>
      </c>
      <c r="G636" s="808">
        <v>1125000</v>
      </c>
      <c r="H636" s="1608"/>
      <c r="I636" s="1611"/>
    </row>
    <row r="637" spans="1:9" s="1524" customFormat="1" ht="21" customHeight="1">
      <c r="A637" s="803">
        <v>44594</v>
      </c>
      <c r="B637" s="804">
        <v>20</v>
      </c>
      <c r="C637" s="803">
        <f t="shared" si="10"/>
        <v>44594</v>
      </c>
      <c r="D637" s="809" t="s">
        <v>35</v>
      </c>
      <c r="E637" s="806">
        <v>133</v>
      </c>
      <c r="F637" s="807">
        <f>+E638</f>
        <v>111</v>
      </c>
      <c r="G637" s="808">
        <v>112500</v>
      </c>
      <c r="H637" s="1608"/>
      <c r="I637" s="1611"/>
    </row>
    <row r="638" spans="1:9" s="1524" customFormat="1" ht="21" customHeight="1">
      <c r="A638" s="803">
        <v>44594</v>
      </c>
      <c r="B638" s="804">
        <v>20</v>
      </c>
      <c r="C638" s="803">
        <f t="shared" si="10"/>
        <v>44594</v>
      </c>
      <c r="D638" s="809" t="s">
        <v>1742</v>
      </c>
      <c r="E638" s="810">
        <v>111</v>
      </c>
      <c r="F638" s="807" t="str">
        <f>+E636&amp;","&amp;E637</f>
        <v>152,133</v>
      </c>
      <c r="G638" s="808"/>
      <c r="H638" s="1608">
        <f>+G636+G637</f>
        <v>1237500</v>
      </c>
      <c r="I638" s="1611"/>
    </row>
    <row r="639" spans="1:9" s="1524" customFormat="1" ht="21" customHeight="1">
      <c r="A639" s="803"/>
      <c r="B639" s="804"/>
      <c r="C639" s="803"/>
      <c r="D639" s="809"/>
      <c r="E639" s="812"/>
      <c r="F639" s="807"/>
      <c r="G639" s="808"/>
      <c r="H639" s="1608"/>
      <c r="I639" s="1611"/>
    </row>
    <row r="640" spans="1:9" s="1524" customFormat="1" ht="21" customHeight="1">
      <c r="A640" s="803">
        <v>44594</v>
      </c>
      <c r="B640" s="804">
        <v>15</v>
      </c>
      <c r="C640" s="803">
        <f>IF(A640="","",A640)</f>
        <v>44594</v>
      </c>
      <c r="D640" s="805" t="s">
        <v>1868</v>
      </c>
      <c r="E640" s="806">
        <v>152</v>
      </c>
      <c r="F640" s="807">
        <f>+E642</f>
        <v>111</v>
      </c>
      <c r="G640" s="808">
        <v>1300000</v>
      </c>
      <c r="H640" s="1608"/>
      <c r="I640" s="1611"/>
    </row>
    <row r="641" spans="1:9" s="1524" customFormat="1" ht="21" customHeight="1">
      <c r="A641" s="803">
        <v>44594</v>
      </c>
      <c r="B641" s="804">
        <v>15</v>
      </c>
      <c r="C641" s="803">
        <f>IF(A641="","",A641)</f>
        <v>44594</v>
      </c>
      <c r="D641" s="809" t="s">
        <v>35</v>
      </c>
      <c r="E641" s="806">
        <v>133</v>
      </c>
      <c r="F641" s="807">
        <f>+E642</f>
        <v>111</v>
      </c>
      <c r="G641" s="808">
        <v>130000</v>
      </c>
      <c r="H641" s="1608"/>
      <c r="I641" s="1611"/>
    </row>
    <row r="642" spans="1:9" s="1524" customFormat="1" ht="21" customHeight="1">
      <c r="A642" s="803">
        <v>44594</v>
      </c>
      <c r="B642" s="804">
        <v>15</v>
      </c>
      <c r="C642" s="803">
        <f>IF(A642="","",A642)</f>
        <v>44594</v>
      </c>
      <c r="D642" s="809" t="s">
        <v>1739</v>
      </c>
      <c r="E642" s="810">
        <v>111</v>
      </c>
      <c r="F642" s="807" t="str">
        <f>+E640&amp;","&amp;E641</f>
        <v>152,133</v>
      </c>
      <c r="G642" s="808"/>
      <c r="H642" s="1608">
        <f>+G640+G641</f>
        <v>1430000</v>
      </c>
      <c r="I642" s="1611"/>
    </row>
    <row r="643" spans="1:9" s="1524" customFormat="1" ht="21" customHeight="1">
      <c r="A643" s="803"/>
      <c r="B643" s="804"/>
      <c r="C643" s="803"/>
      <c r="D643" s="809"/>
      <c r="E643" s="812"/>
      <c r="F643" s="807"/>
      <c r="G643" s="808"/>
      <c r="H643" s="1608"/>
      <c r="I643" s="1611"/>
    </row>
    <row r="644" spans="1:9" s="1524" customFormat="1" ht="21" customHeight="1">
      <c r="A644" s="803">
        <v>44594</v>
      </c>
      <c r="B644" s="804">
        <v>25</v>
      </c>
      <c r="C644" s="803">
        <f>IF(A644="","",A644)</f>
        <v>44594</v>
      </c>
      <c r="D644" s="805" t="s">
        <v>1869</v>
      </c>
      <c r="E644" s="806">
        <v>152</v>
      </c>
      <c r="F644" s="807">
        <f>+E646</f>
        <v>111</v>
      </c>
      <c r="G644" s="808">
        <v>1125000</v>
      </c>
      <c r="H644" s="1608"/>
      <c r="I644" s="1611"/>
    </row>
    <row r="645" spans="1:9" s="1524" customFormat="1" ht="21" customHeight="1">
      <c r="A645" s="803">
        <v>44594</v>
      </c>
      <c r="B645" s="804">
        <v>25</v>
      </c>
      <c r="C645" s="803">
        <f>IF(A645="","",A645)</f>
        <v>44594</v>
      </c>
      <c r="D645" s="809" t="s">
        <v>35</v>
      </c>
      <c r="E645" s="806">
        <v>133</v>
      </c>
      <c r="F645" s="807">
        <f>+E646</f>
        <v>111</v>
      </c>
      <c r="G645" s="808">
        <v>112500</v>
      </c>
      <c r="H645" s="1608"/>
      <c r="I645" s="1611"/>
    </row>
    <row r="646" spans="1:9" s="1524" customFormat="1" ht="21" customHeight="1">
      <c r="A646" s="803">
        <v>44594</v>
      </c>
      <c r="B646" s="804">
        <v>25</v>
      </c>
      <c r="C646" s="803">
        <f>IF(A646="","",A646)</f>
        <v>44594</v>
      </c>
      <c r="D646" s="809" t="s">
        <v>1742</v>
      </c>
      <c r="E646" s="810">
        <v>111</v>
      </c>
      <c r="F646" s="807" t="str">
        <f>+E644&amp;","&amp;E645</f>
        <v>152,133</v>
      </c>
      <c r="G646" s="808"/>
      <c r="H646" s="1608">
        <f>+G644+G645</f>
        <v>1237500</v>
      </c>
      <c r="I646" s="1611"/>
    </row>
    <row r="647" spans="1:9" s="1524" customFormat="1" ht="21" customHeight="1">
      <c r="A647" s="803"/>
      <c r="B647" s="804"/>
      <c r="C647" s="803"/>
      <c r="D647" s="809"/>
      <c r="E647" s="812"/>
      <c r="F647" s="807"/>
      <c r="G647" s="808"/>
      <c r="H647" s="1608"/>
      <c r="I647" s="1611"/>
    </row>
    <row r="648" spans="1:9" s="1524" customFormat="1" ht="21" customHeight="1">
      <c r="A648" s="803">
        <v>44594</v>
      </c>
      <c r="B648" s="804">
        <v>21</v>
      </c>
      <c r="C648" s="803">
        <f>IF(A648="","",A648)</f>
        <v>44594</v>
      </c>
      <c r="D648" s="805" t="s">
        <v>1870</v>
      </c>
      <c r="E648" s="806">
        <v>152</v>
      </c>
      <c r="F648" s="807" t="str">
        <f>+E650</f>
        <v>331HQ</v>
      </c>
      <c r="G648" s="808">
        <v>9470000</v>
      </c>
      <c r="H648" s="1608"/>
      <c r="I648" s="1611"/>
    </row>
    <row r="649" spans="1:9" s="1524" customFormat="1" ht="21" customHeight="1">
      <c r="A649" s="803">
        <v>44594</v>
      </c>
      <c r="B649" s="804">
        <v>21</v>
      </c>
      <c r="C649" s="803">
        <f>IF(A649="","",A649)</f>
        <v>44594</v>
      </c>
      <c r="D649" s="809" t="s">
        <v>35</v>
      </c>
      <c r="E649" s="806">
        <v>133</v>
      </c>
      <c r="F649" s="807" t="str">
        <f>+E650</f>
        <v>331HQ</v>
      </c>
      <c r="G649" s="808">
        <v>947000</v>
      </c>
      <c r="H649" s="1608"/>
      <c r="I649" s="1611"/>
    </row>
    <row r="650" spans="1:9" s="1524" customFormat="1" ht="21" customHeight="1">
      <c r="A650" s="803">
        <v>44594</v>
      </c>
      <c r="B650" s="804">
        <v>21</v>
      </c>
      <c r="C650" s="803">
        <f>IF(A650="","",A650)</f>
        <v>44594</v>
      </c>
      <c r="D650" s="809" t="s">
        <v>1759</v>
      </c>
      <c r="E650" s="810" t="s">
        <v>1760</v>
      </c>
      <c r="F650" s="807" t="str">
        <f>+E648&amp;","&amp;E649</f>
        <v>152,133</v>
      </c>
      <c r="G650" s="808"/>
      <c r="H650" s="1608">
        <f>+G648+G649</f>
        <v>10417000</v>
      </c>
      <c r="I650" s="1611"/>
    </row>
    <row r="651" spans="1:9" s="1524" customFormat="1" ht="21" customHeight="1">
      <c r="A651" s="803"/>
      <c r="B651" s="804"/>
      <c r="C651" s="803"/>
      <c r="D651" s="809"/>
      <c r="E651" s="812"/>
      <c r="F651" s="807"/>
      <c r="G651" s="808"/>
      <c r="H651" s="1608"/>
      <c r="I651" s="1611"/>
    </row>
    <row r="652" spans="1:9" s="1524" customFormat="1" ht="21" customHeight="1">
      <c r="A652" s="803">
        <v>44594</v>
      </c>
      <c r="B652" s="804">
        <v>22</v>
      </c>
      <c r="C652" s="803">
        <f>IF(A652="","",A652)</f>
        <v>44594</v>
      </c>
      <c r="D652" s="805" t="s">
        <v>1750</v>
      </c>
      <c r="E652" s="806">
        <v>152</v>
      </c>
      <c r="F652" s="807" t="str">
        <f>+E654</f>
        <v>331HQ</v>
      </c>
      <c r="G652" s="808">
        <v>1476000</v>
      </c>
      <c r="H652" s="1608"/>
      <c r="I652" s="1611"/>
    </row>
    <row r="653" spans="1:9" s="1524" customFormat="1" ht="21" customHeight="1">
      <c r="A653" s="803">
        <v>44594</v>
      </c>
      <c r="B653" s="804">
        <v>22</v>
      </c>
      <c r="C653" s="803">
        <f>IF(A653="","",A653)</f>
        <v>44594</v>
      </c>
      <c r="D653" s="809" t="s">
        <v>35</v>
      </c>
      <c r="E653" s="806">
        <v>133</v>
      </c>
      <c r="F653" s="807" t="str">
        <f>+E654</f>
        <v>331HQ</v>
      </c>
      <c r="G653" s="808">
        <v>147600</v>
      </c>
      <c r="H653" s="1608"/>
      <c r="I653" s="1611"/>
    </row>
    <row r="654" spans="1:9" s="1524" customFormat="1" ht="21" customHeight="1">
      <c r="A654" s="803">
        <v>44594</v>
      </c>
      <c r="B654" s="804">
        <v>22</v>
      </c>
      <c r="C654" s="803">
        <f>IF(A654="","",A654)</f>
        <v>44594</v>
      </c>
      <c r="D654" s="809" t="s">
        <v>1759</v>
      </c>
      <c r="E654" s="810" t="s">
        <v>1760</v>
      </c>
      <c r="F654" s="807" t="str">
        <f>+E652&amp;","&amp;E653</f>
        <v>152,133</v>
      </c>
      <c r="G654" s="808"/>
      <c r="H654" s="1608">
        <f>+G652+G653</f>
        <v>1623600</v>
      </c>
      <c r="I654" s="1611"/>
    </row>
    <row r="655" spans="1:9" s="1524" customFormat="1" ht="21" customHeight="1">
      <c r="A655" s="803"/>
      <c r="B655" s="804"/>
      <c r="C655" s="803"/>
      <c r="D655" s="809"/>
      <c r="E655" s="812"/>
      <c r="F655" s="807"/>
      <c r="G655" s="808"/>
      <c r="H655" s="1608"/>
      <c r="I655" s="1611"/>
    </row>
    <row r="656" spans="1:9" s="1524" customFormat="1" ht="21" customHeight="1">
      <c r="A656" s="803">
        <v>44594</v>
      </c>
      <c r="B656" s="804">
        <v>23</v>
      </c>
      <c r="C656" s="803">
        <f>IF(A656="","",A656)</f>
        <v>44594</v>
      </c>
      <c r="D656" s="805" t="s">
        <v>1775</v>
      </c>
      <c r="E656" s="806">
        <v>152</v>
      </c>
      <c r="F656" s="807" t="str">
        <f>+E658</f>
        <v>331HQ</v>
      </c>
      <c r="G656" s="808">
        <v>6900000</v>
      </c>
      <c r="H656" s="1608"/>
      <c r="I656" s="1611"/>
    </row>
    <row r="657" spans="1:9" s="1524" customFormat="1" ht="21" customHeight="1">
      <c r="A657" s="803">
        <v>44594</v>
      </c>
      <c r="B657" s="804">
        <v>23</v>
      </c>
      <c r="C657" s="803">
        <f>IF(A657="","",A657)</f>
        <v>44594</v>
      </c>
      <c r="D657" s="809" t="s">
        <v>35</v>
      </c>
      <c r="E657" s="806">
        <v>133</v>
      </c>
      <c r="F657" s="807" t="str">
        <f>+E658</f>
        <v>331HQ</v>
      </c>
      <c r="G657" s="808">
        <v>690000</v>
      </c>
      <c r="H657" s="1608"/>
      <c r="I657" s="1611"/>
    </row>
    <row r="658" spans="1:9" s="1524" customFormat="1" ht="21" customHeight="1">
      <c r="A658" s="803">
        <v>44594</v>
      </c>
      <c r="B658" s="804">
        <v>23</v>
      </c>
      <c r="C658" s="803">
        <f>IF(A658="","",A658)</f>
        <v>44594</v>
      </c>
      <c r="D658" s="809" t="s">
        <v>1759</v>
      </c>
      <c r="E658" s="810" t="s">
        <v>1760</v>
      </c>
      <c r="F658" s="807" t="str">
        <f>+E656&amp;","&amp;E657</f>
        <v>152,133</v>
      </c>
      <c r="G658" s="808"/>
      <c r="H658" s="1608">
        <f>+G656+G657</f>
        <v>7590000</v>
      </c>
      <c r="I658" s="1611"/>
    </row>
    <row r="659" spans="1:9" s="1524" customFormat="1" ht="21" customHeight="1">
      <c r="A659" s="803"/>
      <c r="B659" s="804"/>
      <c r="C659" s="803"/>
      <c r="D659" s="809"/>
      <c r="E659" s="812"/>
      <c r="F659" s="807"/>
      <c r="G659" s="808"/>
      <c r="H659" s="1608"/>
      <c r="I659" s="1611"/>
    </row>
    <row r="660" spans="1:9" s="1524" customFormat="1" ht="21" customHeight="1">
      <c r="A660" s="803">
        <v>44594</v>
      </c>
      <c r="B660" s="804">
        <v>24</v>
      </c>
      <c r="C660" s="803">
        <f>IF(A660="","",A660)</f>
        <v>44594</v>
      </c>
      <c r="D660" s="805" t="s">
        <v>1754</v>
      </c>
      <c r="E660" s="806">
        <v>152</v>
      </c>
      <c r="F660" s="807" t="str">
        <f>+E662</f>
        <v>331HQ</v>
      </c>
      <c r="G660" s="808">
        <v>25920000</v>
      </c>
      <c r="H660" s="1608"/>
      <c r="I660" s="1611"/>
    </row>
    <row r="661" spans="1:9" s="1524" customFormat="1" ht="21" customHeight="1">
      <c r="A661" s="803">
        <v>44594</v>
      </c>
      <c r="B661" s="804">
        <v>24</v>
      </c>
      <c r="C661" s="803">
        <f>IF(A661="","",A661)</f>
        <v>44594</v>
      </c>
      <c r="D661" s="809" t="s">
        <v>35</v>
      </c>
      <c r="E661" s="806">
        <v>133</v>
      </c>
      <c r="F661" s="807" t="str">
        <f>+E662</f>
        <v>331HQ</v>
      </c>
      <c r="G661" s="808">
        <v>2592000</v>
      </c>
      <c r="H661" s="1608"/>
      <c r="I661" s="1611"/>
    </row>
    <row r="662" spans="1:9" s="1524" customFormat="1" ht="21" customHeight="1">
      <c r="A662" s="803">
        <v>44594</v>
      </c>
      <c r="B662" s="804">
        <v>24</v>
      </c>
      <c r="C662" s="803">
        <f>IF(A662="","",A662)</f>
        <v>44594</v>
      </c>
      <c r="D662" s="809" t="s">
        <v>1759</v>
      </c>
      <c r="E662" s="810" t="s">
        <v>1760</v>
      </c>
      <c r="F662" s="807" t="str">
        <f>+E660&amp;","&amp;E661</f>
        <v>152,133</v>
      </c>
      <c r="G662" s="808"/>
      <c r="H662" s="1608">
        <f>+G660+G661</f>
        <v>28512000</v>
      </c>
      <c r="I662" s="1611"/>
    </row>
    <row r="663" spans="1:9" s="1524" customFormat="1" ht="21" customHeight="1">
      <c r="A663" s="803"/>
      <c r="B663" s="804"/>
      <c r="C663" s="803"/>
      <c r="D663" s="809"/>
      <c r="E663" s="812"/>
      <c r="F663" s="807"/>
      <c r="G663" s="808"/>
      <c r="H663" s="1608"/>
      <c r="I663" s="1611"/>
    </row>
    <row r="664" spans="1:9" s="1524" customFormat="1" ht="21" customHeight="1">
      <c r="A664" s="803">
        <v>44594</v>
      </c>
      <c r="B664" s="804">
        <v>25</v>
      </c>
      <c r="C664" s="803">
        <f>IF(A664="","",A664)</f>
        <v>44594</v>
      </c>
      <c r="D664" s="805" t="s">
        <v>1755</v>
      </c>
      <c r="E664" s="806">
        <v>152</v>
      </c>
      <c r="F664" s="807" t="str">
        <f>+E666</f>
        <v>331HQ</v>
      </c>
      <c r="G664" s="808">
        <v>8340000</v>
      </c>
      <c r="H664" s="1608"/>
      <c r="I664" s="1611"/>
    </row>
    <row r="665" spans="1:9" s="1524" customFormat="1" ht="21" customHeight="1">
      <c r="A665" s="803">
        <v>44594</v>
      </c>
      <c r="B665" s="804">
        <v>25</v>
      </c>
      <c r="C665" s="803">
        <f>IF(A665="","",A665)</f>
        <v>44594</v>
      </c>
      <c r="D665" s="809" t="s">
        <v>35</v>
      </c>
      <c r="E665" s="806">
        <v>133</v>
      </c>
      <c r="F665" s="807" t="str">
        <f>+E666</f>
        <v>331HQ</v>
      </c>
      <c r="G665" s="808">
        <v>834000</v>
      </c>
      <c r="H665" s="1608"/>
      <c r="I665" s="1611"/>
    </row>
    <row r="666" spans="1:9" s="1524" customFormat="1" ht="21" customHeight="1">
      <c r="A666" s="803">
        <v>44594</v>
      </c>
      <c r="B666" s="804">
        <v>25</v>
      </c>
      <c r="C666" s="803">
        <f>IF(A666="","",A666)</f>
        <v>44594</v>
      </c>
      <c r="D666" s="809" t="s">
        <v>1759</v>
      </c>
      <c r="E666" s="810" t="s">
        <v>1760</v>
      </c>
      <c r="F666" s="807" t="str">
        <f>+E664&amp;","&amp;E665</f>
        <v>152,133</v>
      </c>
      <c r="G666" s="808"/>
      <c r="H666" s="1608">
        <f>+G664+G665</f>
        <v>9174000</v>
      </c>
      <c r="I666" s="1611"/>
    </row>
    <row r="667" spans="1:9" s="1524" customFormat="1" ht="21" customHeight="1">
      <c r="A667" s="803"/>
      <c r="B667" s="804"/>
      <c r="C667" s="803"/>
      <c r="D667" s="809"/>
      <c r="E667" s="812"/>
      <c r="F667" s="807"/>
      <c r="G667" s="808"/>
      <c r="H667" s="1608"/>
      <c r="I667" s="1611"/>
    </row>
    <row r="668" spans="1:9" s="1524" customFormat="1" ht="21" customHeight="1">
      <c r="A668" s="803">
        <v>44595</v>
      </c>
      <c r="B668" s="804">
        <v>15</v>
      </c>
      <c r="C668" s="803">
        <f>IF(A668="","",A668)</f>
        <v>44595</v>
      </c>
      <c r="D668" s="805" t="s">
        <v>1761</v>
      </c>
      <c r="E668" s="806">
        <v>152</v>
      </c>
      <c r="F668" s="807" t="str">
        <f>+E670</f>
        <v>331G</v>
      </c>
      <c r="G668" s="808">
        <v>14450000</v>
      </c>
      <c r="H668" s="1608"/>
      <c r="I668" s="1611"/>
    </row>
    <row r="669" spans="1:9" s="1524" customFormat="1" ht="21" customHeight="1">
      <c r="A669" s="803">
        <v>44595</v>
      </c>
      <c r="B669" s="804">
        <v>15</v>
      </c>
      <c r="C669" s="803">
        <f>IF(A669="","",A669)</f>
        <v>44595</v>
      </c>
      <c r="D669" s="809" t="s">
        <v>35</v>
      </c>
      <c r="E669" s="806">
        <v>133</v>
      </c>
      <c r="F669" s="807" t="str">
        <f>+E670</f>
        <v>331G</v>
      </c>
      <c r="G669" s="808">
        <v>1445000</v>
      </c>
      <c r="H669" s="1608"/>
      <c r="I669" s="1611"/>
    </row>
    <row r="670" spans="1:9" s="1524" customFormat="1" ht="21" customHeight="1">
      <c r="A670" s="803">
        <v>44595</v>
      </c>
      <c r="B670" s="804">
        <v>15</v>
      </c>
      <c r="C670" s="803">
        <f>IF(A670="","",A670)</f>
        <v>44595</v>
      </c>
      <c r="D670" s="809" t="s">
        <v>1748</v>
      </c>
      <c r="E670" s="810" t="s">
        <v>1749</v>
      </c>
      <c r="F670" s="807" t="str">
        <f>+E668&amp;","&amp;E669</f>
        <v>152,133</v>
      </c>
      <c r="G670" s="808"/>
      <c r="H670" s="1608">
        <f>+G668+G669</f>
        <v>15895000</v>
      </c>
      <c r="I670" s="1611"/>
    </row>
    <row r="671" spans="1:9" s="1524" customFormat="1" ht="21" customHeight="1">
      <c r="A671" s="803"/>
      <c r="B671" s="804"/>
      <c r="C671" s="803"/>
      <c r="D671" s="809"/>
      <c r="E671" s="812"/>
      <c r="F671" s="807"/>
      <c r="G671" s="808"/>
      <c r="H671" s="1608"/>
      <c r="I671" s="1611"/>
    </row>
    <row r="672" spans="1:9" s="1524" customFormat="1" ht="21" customHeight="1">
      <c r="A672" s="803">
        <v>44595</v>
      </c>
      <c r="B672" s="804">
        <v>8</v>
      </c>
      <c r="C672" s="803">
        <f>IF(A672="","",A672)</f>
        <v>44595</v>
      </c>
      <c r="D672" s="805" t="s">
        <v>1753</v>
      </c>
      <c r="E672" s="806">
        <v>152</v>
      </c>
      <c r="F672" s="807" t="str">
        <f>+E674</f>
        <v>331TD</v>
      </c>
      <c r="G672" s="808">
        <v>12000000</v>
      </c>
      <c r="H672" s="1608"/>
      <c r="I672" s="1611"/>
    </row>
    <row r="673" spans="1:9" s="1524" customFormat="1" ht="21" customHeight="1">
      <c r="A673" s="803">
        <v>44595</v>
      </c>
      <c r="B673" s="804">
        <v>8</v>
      </c>
      <c r="C673" s="803">
        <f>IF(A673="","",A673)</f>
        <v>44595</v>
      </c>
      <c r="D673" s="809" t="s">
        <v>35</v>
      </c>
      <c r="E673" s="806">
        <v>133</v>
      </c>
      <c r="F673" s="807" t="str">
        <f>+E674</f>
        <v>331TD</v>
      </c>
      <c r="G673" s="808">
        <v>1200000</v>
      </c>
      <c r="H673" s="1608"/>
      <c r="I673" s="1611"/>
    </row>
    <row r="674" spans="1:9" s="1524" customFormat="1" ht="21" customHeight="1">
      <c r="A674" s="803">
        <v>44595</v>
      </c>
      <c r="B674" s="804">
        <v>8</v>
      </c>
      <c r="C674" s="803">
        <f>IF(A674="","",A674)</f>
        <v>44595</v>
      </c>
      <c r="D674" s="809" t="s">
        <v>1736</v>
      </c>
      <c r="E674" s="810" t="s">
        <v>1737</v>
      </c>
      <c r="F674" s="807" t="str">
        <f>+E672&amp;","&amp;E673</f>
        <v>152,133</v>
      </c>
      <c r="G674" s="808"/>
      <c r="H674" s="1608">
        <f>+G672+G673</f>
        <v>13200000</v>
      </c>
      <c r="I674" s="1611"/>
    </row>
    <row r="675" spans="1:9" s="1524" customFormat="1" ht="21" customHeight="1">
      <c r="A675" s="803"/>
      <c r="B675" s="804"/>
      <c r="C675" s="803"/>
      <c r="D675" s="809"/>
      <c r="E675" s="812"/>
      <c r="F675" s="807"/>
      <c r="G675" s="808"/>
      <c r="H675" s="1608"/>
      <c r="I675" s="1611"/>
    </row>
    <row r="676" spans="1:9" s="1524" customFormat="1" ht="21" customHeight="1">
      <c r="A676" s="803">
        <v>44596</v>
      </c>
      <c r="B676" s="804">
        <v>17</v>
      </c>
      <c r="C676" s="803">
        <f>IF(A676="","",A676)</f>
        <v>44596</v>
      </c>
      <c r="D676" s="805" t="s">
        <v>1871</v>
      </c>
      <c r="E676" s="806">
        <v>152</v>
      </c>
      <c r="F676" s="807" t="str">
        <f>+E678</f>
        <v>331G</v>
      </c>
      <c r="G676" s="808">
        <v>14450000</v>
      </c>
      <c r="H676" s="1608"/>
      <c r="I676" s="1611"/>
    </row>
    <row r="677" spans="1:9" s="1524" customFormat="1" ht="21" customHeight="1">
      <c r="A677" s="803">
        <v>44596</v>
      </c>
      <c r="B677" s="804">
        <v>17</v>
      </c>
      <c r="C677" s="803">
        <f>IF(A677="","",A677)</f>
        <v>44596</v>
      </c>
      <c r="D677" s="809" t="s">
        <v>35</v>
      </c>
      <c r="E677" s="806">
        <v>133</v>
      </c>
      <c r="F677" s="807" t="str">
        <f>+E678</f>
        <v>331G</v>
      </c>
      <c r="G677" s="808">
        <v>1445000</v>
      </c>
      <c r="H677" s="1608"/>
      <c r="I677" s="1611"/>
    </row>
    <row r="678" spans="1:9" s="1524" customFormat="1" ht="21" customHeight="1">
      <c r="A678" s="803">
        <v>44596</v>
      </c>
      <c r="B678" s="804">
        <v>17</v>
      </c>
      <c r="C678" s="803">
        <f>IF(A678="","",A678)</f>
        <v>44596</v>
      </c>
      <c r="D678" s="809" t="s">
        <v>1748</v>
      </c>
      <c r="E678" s="810" t="s">
        <v>1749</v>
      </c>
      <c r="F678" s="807" t="str">
        <f>+E676&amp;","&amp;E677</f>
        <v>152,133</v>
      </c>
      <c r="G678" s="808"/>
      <c r="H678" s="1608">
        <f>+G676+G677</f>
        <v>15895000</v>
      </c>
      <c r="I678" s="1611"/>
    </row>
    <row r="679" spans="1:9" s="1524" customFormat="1" ht="21" customHeight="1">
      <c r="A679" s="803"/>
      <c r="B679" s="804"/>
      <c r="C679" s="803"/>
      <c r="D679" s="809"/>
      <c r="E679" s="812"/>
      <c r="F679" s="807"/>
      <c r="G679" s="808"/>
      <c r="H679" s="1608"/>
      <c r="I679" s="1611"/>
    </row>
    <row r="680" spans="1:9" s="1524" customFormat="1" ht="21" customHeight="1">
      <c r="A680" s="803">
        <v>44596</v>
      </c>
      <c r="B680" s="804">
        <v>15</v>
      </c>
      <c r="C680" s="803">
        <f>IF(A680="","",A680)</f>
        <v>44596</v>
      </c>
      <c r="D680" s="805" t="s">
        <v>1872</v>
      </c>
      <c r="E680" s="806">
        <v>152</v>
      </c>
      <c r="F680" s="807">
        <f>+E682</f>
        <v>111</v>
      </c>
      <c r="G680" s="808">
        <v>420000</v>
      </c>
      <c r="H680" s="1608"/>
      <c r="I680" s="1611"/>
    </row>
    <row r="681" spans="1:9" s="1524" customFormat="1" ht="21" customHeight="1">
      <c r="A681" s="803">
        <v>44596</v>
      </c>
      <c r="B681" s="804">
        <v>15</v>
      </c>
      <c r="C681" s="803">
        <f>IF(A681="","",A681)</f>
        <v>44596</v>
      </c>
      <c r="D681" s="809" t="s">
        <v>35</v>
      </c>
      <c r="E681" s="806">
        <v>133</v>
      </c>
      <c r="F681" s="807">
        <f>+E682</f>
        <v>111</v>
      </c>
      <c r="G681" s="808">
        <v>42000</v>
      </c>
      <c r="H681" s="1608"/>
      <c r="I681" s="1611"/>
    </row>
    <row r="682" spans="1:9" s="1524" customFormat="1" ht="21" customHeight="1">
      <c r="A682" s="803">
        <v>44596</v>
      </c>
      <c r="B682" s="804">
        <v>15</v>
      </c>
      <c r="C682" s="803">
        <f>IF(A682="","",A682)</f>
        <v>44596</v>
      </c>
      <c r="D682" s="809" t="s">
        <v>1751</v>
      </c>
      <c r="E682" s="810">
        <v>111</v>
      </c>
      <c r="F682" s="807" t="str">
        <f>+E680&amp;","&amp;E681</f>
        <v>152,133</v>
      </c>
      <c r="G682" s="808"/>
      <c r="H682" s="1608">
        <f>+G680+G681</f>
        <v>462000</v>
      </c>
      <c r="I682" s="1611"/>
    </row>
    <row r="683" spans="1:9" s="1524" customFormat="1" ht="21" customHeight="1">
      <c r="A683" s="803"/>
      <c r="B683" s="804"/>
      <c r="C683" s="803"/>
      <c r="D683" s="809"/>
      <c r="E683" s="812"/>
      <c r="F683" s="807"/>
      <c r="G683" s="808"/>
      <c r="H683" s="1608"/>
      <c r="I683" s="1611"/>
    </row>
    <row r="684" spans="1:9" s="1524" customFormat="1" ht="21" customHeight="1">
      <c r="A684" s="803">
        <v>44597</v>
      </c>
      <c r="B684" s="804">
        <v>5</v>
      </c>
      <c r="C684" s="803">
        <f>IF(A684="","",A684)</f>
        <v>44597</v>
      </c>
      <c r="D684" s="809" t="s">
        <v>1773</v>
      </c>
      <c r="E684" s="806">
        <v>156</v>
      </c>
      <c r="F684" s="807" t="str">
        <f>+E686</f>
        <v>331VP</v>
      </c>
      <c r="G684" s="808">
        <v>13800000</v>
      </c>
      <c r="H684" s="1608"/>
      <c r="I684" s="1611"/>
    </row>
    <row r="685" spans="1:9" s="1524" customFormat="1" ht="21" customHeight="1">
      <c r="A685" s="803">
        <v>44597</v>
      </c>
      <c r="B685" s="804">
        <v>5</v>
      </c>
      <c r="C685" s="803">
        <f>IF(A685="","",A685)</f>
        <v>44597</v>
      </c>
      <c r="D685" s="809" t="s">
        <v>35</v>
      </c>
      <c r="E685" s="806">
        <v>133</v>
      </c>
      <c r="F685" s="807" t="str">
        <f>+E686</f>
        <v>331VP</v>
      </c>
      <c r="G685" s="808">
        <v>1380000</v>
      </c>
      <c r="H685" s="1608"/>
      <c r="I685" s="1611"/>
    </row>
    <row r="686" spans="1:9" s="1524" customFormat="1" ht="21" customHeight="1">
      <c r="A686" s="803">
        <v>44597</v>
      </c>
      <c r="B686" s="804">
        <v>5</v>
      </c>
      <c r="C686" s="803">
        <f>IF(A686="","",A686)</f>
        <v>44597</v>
      </c>
      <c r="D686" s="809" t="s">
        <v>1765</v>
      </c>
      <c r="E686" s="810" t="s">
        <v>1766</v>
      </c>
      <c r="F686" s="807" t="str">
        <f>+E684&amp;","&amp;E685</f>
        <v>156,133</v>
      </c>
      <c r="G686" s="808"/>
      <c r="H686" s="1608">
        <f>+G684+G685</f>
        <v>15180000</v>
      </c>
      <c r="I686" s="1611"/>
    </row>
    <row r="687" spans="1:9" s="1524" customFormat="1" ht="21" customHeight="1">
      <c r="A687" s="803"/>
      <c r="B687" s="804"/>
      <c r="C687" s="803"/>
      <c r="D687" s="809"/>
      <c r="E687" s="812"/>
      <c r="F687" s="807"/>
      <c r="G687" s="808"/>
      <c r="H687" s="1608"/>
      <c r="I687" s="1611"/>
    </row>
    <row r="688" spans="1:9" s="1524" customFormat="1" ht="21" customHeight="1">
      <c r="A688" s="803">
        <v>44598</v>
      </c>
      <c r="B688" s="804">
        <v>68</v>
      </c>
      <c r="C688" s="803">
        <f>IF(A688="","",A688)</f>
        <v>44598</v>
      </c>
      <c r="D688" s="809" t="s">
        <v>1771</v>
      </c>
      <c r="E688" s="810" t="s">
        <v>1772</v>
      </c>
      <c r="F688" s="807" t="str">
        <f>+E689&amp;","&amp;E690</f>
        <v>511,3331</v>
      </c>
      <c r="G688" s="808">
        <f>+H689+H690</f>
        <v>6138000</v>
      </c>
      <c r="H688" s="1608"/>
      <c r="I688" s="1611"/>
    </row>
    <row r="689" spans="1:9" s="1524" customFormat="1" ht="21" customHeight="1">
      <c r="A689" s="803">
        <v>44598</v>
      </c>
      <c r="B689" s="804">
        <v>68</v>
      </c>
      <c r="C689" s="803">
        <f>IF(A689="","",A689)</f>
        <v>44598</v>
      </c>
      <c r="D689" s="809" t="s">
        <v>1873</v>
      </c>
      <c r="E689" s="812">
        <v>511</v>
      </c>
      <c r="F689" s="807" t="str">
        <f>+E688</f>
        <v>131SG</v>
      </c>
      <c r="G689" s="808"/>
      <c r="H689" s="1608">
        <v>5580000</v>
      </c>
      <c r="I689" s="1611"/>
    </row>
    <row r="690" spans="1:9" s="1524" customFormat="1" ht="21" customHeight="1">
      <c r="A690" s="803">
        <v>44598</v>
      </c>
      <c r="B690" s="804">
        <v>68</v>
      </c>
      <c r="C690" s="803">
        <f>IF(A690="","",A690)</f>
        <v>44598</v>
      </c>
      <c r="D690" s="809" t="s">
        <v>49</v>
      </c>
      <c r="E690" s="812">
        <v>3331</v>
      </c>
      <c r="F690" s="807" t="str">
        <f>+E688</f>
        <v>131SG</v>
      </c>
      <c r="G690" s="808"/>
      <c r="H690" s="1608">
        <v>558000</v>
      </c>
      <c r="I690" s="1611"/>
    </row>
    <row r="691" spans="1:9" s="1524" customFormat="1" ht="21" customHeight="1">
      <c r="A691" s="803"/>
      <c r="B691" s="804"/>
      <c r="C691" s="803"/>
      <c r="D691" s="809"/>
      <c r="E691" s="812"/>
      <c r="F691" s="807"/>
      <c r="G691" s="808"/>
      <c r="H691" s="1608"/>
      <c r="I691" s="1611"/>
    </row>
    <row r="692" spans="1:9" s="1524" customFormat="1" ht="21" customHeight="1">
      <c r="A692" s="803">
        <v>44598</v>
      </c>
      <c r="B692" s="804">
        <v>69</v>
      </c>
      <c r="C692" s="803">
        <f>IF(A692="","",A692)</f>
        <v>44598</v>
      </c>
      <c r="D692" s="809" t="s">
        <v>1780</v>
      </c>
      <c r="E692" s="810" t="s">
        <v>1781</v>
      </c>
      <c r="F692" s="807" t="str">
        <f>+E693&amp;","&amp;E694</f>
        <v>511,3331</v>
      </c>
      <c r="G692" s="808">
        <f>+H693+H694</f>
        <v>13915000</v>
      </c>
      <c r="H692" s="1608"/>
      <c r="I692" s="1611"/>
    </row>
    <row r="693" spans="1:9" s="1524" customFormat="1" ht="21" customHeight="1">
      <c r="A693" s="803">
        <v>44598</v>
      </c>
      <c r="B693" s="804">
        <v>69</v>
      </c>
      <c r="C693" s="803">
        <f>IF(A693="","",A693)</f>
        <v>44598</v>
      </c>
      <c r="D693" s="809" t="s">
        <v>1874</v>
      </c>
      <c r="E693" s="812">
        <v>511</v>
      </c>
      <c r="F693" s="807" t="str">
        <f>+E692</f>
        <v>131APM</v>
      </c>
      <c r="G693" s="808"/>
      <c r="H693" s="1608">
        <v>12650000</v>
      </c>
      <c r="I693" s="1611"/>
    </row>
    <row r="694" spans="1:9" s="1524" customFormat="1" ht="21" customHeight="1">
      <c r="A694" s="803">
        <v>44598</v>
      </c>
      <c r="B694" s="804">
        <v>69</v>
      </c>
      <c r="C694" s="803">
        <f>IF(A694="","",A694)</f>
        <v>44598</v>
      </c>
      <c r="D694" s="809" t="s">
        <v>49</v>
      </c>
      <c r="E694" s="812">
        <v>3331</v>
      </c>
      <c r="F694" s="807" t="str">
        <f>+E692</f>
        <v>131APM</v>
      </c>
      <c r="G694" s="808"/>
      <c r="H694" s="1608">
        <v>1265000</v>
      </c>
      <c r="I694" s="1611"/>
    </row>
    <row r="695" spans="1:9" s="1524" customFormat="1" ht="21" customHeight="1">
      <c r="A695" s="803"/>
      <c r="B695" s="804"/>
      <c r="C695" s="803"/>
      <c r="D695" s="809"/>
      <c r="E695" s="812"/>
      <c r="F695" s="807"/>
      <c r="G695" s="808"/>
      <c r="H695" s="1608"/>
      <c r="I695" s="1611"/>
    </row>
    <row r="696" spans="1:9" s="1524" customFormat="1" ht="21" customHeight="1">
      <c r="A696" s="803">
        <v>44599</v>
      </c>
      <c r="B696" s="804">
        <v>70</v>
      </c>
      <c r="C696" s="803">
        <f>IF(A696="","",A696)</f>
        <v>44599</v>
      </c>
      <c r="D696" s="809" t="s">
        <v>1782</v>
      </c>
      <c r="E696" s="810" t="s">
        <v>1783</v>
      </c>
      <c r="F696" s="807" t="str">
        <f>+E697&amp;","&amp;E698</f>
        <v>511,3331</v>
      </c>
      <c r="G696" s="808">
        <f>+H697+H698</f>
        <v>5830000</v>
      </c>
      <c r="H696" s="1608"/>
      <c r="I696" s="1611"/>
    </row>
    <row r="697" spans="1:9" s="1524" customFormat="1" ht="21" customHeight="1">
      <c r="A697" s="803">
        <v>44599</v>
      </c>
      <c r="B697" s="804">
        <v>70</v>
      </c>
      <c r="C697" s="803">
        <f>IF(A697="","",A697)</f>
        <v>44599</v>
      </c>
      <c r="D697" s="809" t="s">
        <v>1875</v>
      </c>
      <c r="E697" s="812">
        <v>511</v>
      </c>
      <c r="F697" s="807" t="str">
        <f>+E696</f>
        <v>131TL</v>
      </c>
      <c r="G697" s="808"/>
      <c r="H697" s="1608">
        <v>5300000</v>
      </c>
      <c r="I697" s="1611"/>
    </row>
    <row r="698" spans="1:9" s="1524" customFormat="1" ht="21" customHeight="1">
      <c r="A698" s="803">
        <v>44599</v>
      </c>
      <c r="B698" s="804">
        <v>70</v>
      </c>
      <c r="C698" s="803">
        <f>IF(A698="","",A698)</f>
        <v>44599</v>
      </c>
      <c r="D698" s="809" t="s">
        <v>49</v>
      </c>
      <c r="E698" s="812">
        <v>3331</v>
      </c>
      <c r="F698" s="807" t="str">
        <f>+E696</f>
        <v>131TL</v>
      </c>
      <c r="G698" s="808"/>
      <c r="H698" s="1608">
        <v>530000</v>
      </c>
      <c r="I698" s="1611"/>
    </row>
    <row r="699" spans="1:9" s="1524" customFormat="1" ht="21" customHeight="1">
      <c r="A699" s="803"/>
      <c r="B699" s="804"/>
      <c r="C699" s="803"/>
      <c r="D699" s="809"/>
      <c r="E699" s="812"/>
      <c r="F699" s="807"/>
      <c r="G699" s="808"/>
      <c r="H699" s="1608"/>
      <c r="I699" s="1611"/>
    </row>
    <row r="700" spans="1:9" s="1524" customFormat="1" ht="21" customHeight="1">
      <c r="A700" s="803">
        <v>44599</v>
      </c>
      <c r="B700" s="804">
        <v>71</v>
      </c>
      <c r="C700" s="803">
        <f>IF(A700="","",A700)</f>
        <v>44599</v>
      </c>
      <c r="D700" s="809" t="s">
        <v>1785</v>
      </c>
      <c r="E700" s="810" t="s">
        <v>1786</v>
      </c>
      <c r="F700" s="807" t="str">
        <f>+E701&amp;","&amp;E702</f>
        <v>511,3331</v>
      </c>
      <c r="G700" s="808">
        <f>+H701+H702</f>
        <v>3795000</v>
      </c>
      <c r="H700" s="1608"/>
      <c r="I700" s="1611"/>
    </row>
    <row r="701" spans="1:9" s="1524" customFormat="1" ht="21" customHeight="1">
      <c r="A701" s="803">
        <v>44599</v>
      </c>
      <c r="B701" s="804">
        <v>71</v>
      </c>
      <c r="C701" s="803">
        <f>IF(A701="","",A701)</f>
        <v>44599</v>
      </c>
      <c r="D701" s="809" t="s">
        <v>1876</v>
      </c>
      <c r="E701" s="812">
        <v>511</v>
      </c>
      <c r="F701" s="807" t="str">
        <f>+E700</f>
        <v>131BVN</v>
      </c>
      <c r="G701" s="808"/>
      <c r="H701" s="1608">
        <v>3450000</v>
      </c>
      <c r="I701" s="1611"/>
    </row>
    <row r="702" spans="1:9" s="1524" customFormat="1" ht="21" customHeight="1">
      <c r="A702" s="803">
        <v>44599</v>
      </c>
      <c r="B702" s="804">
        <v>71</v>
      </c>
      <c r="C702" s="803">
        <f>IF(A702="","",A702)</f>
        <v>44599</v>
      </c>
      <c r="D702" s="809" t="s">
        <v>49</v>
      </c>
      <c r="E702" s="812">
        <v>3331</v>
      </c>
      <c r="F702" s="807" t="str">
        <f>+E700</f>
        <v>131BVN</v>
      </c>
      <c r="G702" s="808"/>
      <c r="H702" s="1608">
        <v>345000</v>
      </c>
      <c r="I702" s="1611"/>
    </row>
    <row r="703" spans="1:9" s="1524" customFormat="1" ht="21" customHeight="1">
      <c r="A703" s="803"/>
      <c r="B703" s="804"/>
      <c r="C703" s="803"/>
      <c r="D703" s="809"/>
      <c r="E703" s="812"/>
      <c r="F703" s="807"/>
      <c r="G703" s="808"/>
      <c r="H703" s="1608"/>
      <c r="I703" s="1611"/>
    </row>
    <row r="704" spans="1:9" s="1524" customFormat="1" ht="21" customHeight="1">
      <c r="A704" s="803">
        <v>44600</v>
      </c>
      <c r="B704" s="804">
        <v>72</v>
      </c>
      <c r="C704" s="803">
        <f>IF(A704="","",A704)</f>
        <v>44600</v>
      </c>
      <c r="D704" s="809" t="s">
        <v>1788</v>
      </c>
      <c r="E704" s="810" t="s">
        <v>1789</v>
      </c>
      <c r="F704" s="807" t="str">
        <f>+E705&amp;","&amp;E706</f>
        <v>511,3331</v>
      </c>
      <c r="G704" s="808">
        <f>+H705+H706</f>
        <v>6930000</v>
      </c>
      <c r="H704" s="1608"/>
      <c r="I704" s="1611"/>
    </row>
    <row r="705" spans="1:9" s="1524" customFormat="1" ht="21" customHeight="1">
      <c r="A705" s="803">
        <v>44600</v>
      </c>
      <c r="B705" s="804">
        <v>72</v>
      </c>
      <c r="C705" s="803">
        <f>IF(A705="","",A705)</f>
        <v>44600</v>
      </c>
      <c r="D705" s="809" t="s">
        <v>1723</v>
      </c>
      <c r="E705" s="812">
        <v>511</v>
      </c>
      <c r="F705" s="807" t="str">
        <f>+E704</f>
        <v>131CV</v>
      </c>
      <c r="G705" s="808"/>
      <c r="H705" s="1608">
        <v>6300000</v>
      </c>
      <c r="I705" s="1611"/>
    </row>
    <row r="706" spans="1:9" s="1524" customFormat="1" ht="21" customHeight="1">
      <c r="A706" s="803">
        <v>44600</v>
      </c>
      <c r="B706" s="804">
        <v>72</v>
      </c>
      <c r="C706" s="803">
        <f>IF(A706="","",A706)</f>
        <v>44600</v>
      </c>
      <c r="D706" s="809" t="s">
        <v>49</v>
      </c>
      <c r="E706" s="812">
        <v>3331</v>
      </c>
      <c r="F706" s="807" t="str">
        <f>+E704</f>
        <v>131CV</v>
      </c>
      <c r="G706" s="808"/>
      <c r="H706" s="1608">
        <v>630000</v>
      </c>
      <c r="I706" s="1611"/>
    </row>
    <row r="707" spans="1:9" s="1524" customFormat="1" ht="21" customHeight="1">
      <c r="A707" s="803"/>
      <c r="B707" s="804"/>
      <c r="C707" s="803"/>
      <c r="D707" s="809"/>
      <c r="E707" s="812"/>
      <c r="F707" s="807"/>
      <c r="G707" s="808"/>
      <c r="H707" s="1608"/>
      <c r="I707" s="1611"/>
    </row>
    <row r="708" spans="1:9" s="1524" customFormat="1" ht="21" customHeight="1">
      <c r="A708" s="803">
        <v>44600</v>
      </c>
      <c r="B708" s="804">
        <v>73</v>
      </c>
      <c r="C708" s="803">
        <f>IF(A708="","",A708)</f>
        <v>44600</v>
      </c>
      <c r="D708" s="809" t="s">
        <v>1771</v>
      </c>
      <c r="E708" s="810" t="s">
        <v>1772</v>
      </c>
      <c r="F708" s="807" t="str">
        <f>+E709&amp;","&amp;E710</f>
        <v>511,3331</v>
      </c>
      <c r="G708" s="808">
        <f>+H709+H710</f>
        <v>11764500</v>
      </c>
      <c r="H708" s="1608"/>
      <c r="I708" s="1611"/>
    </row>
    <row r="709" spans="1:9" s="1524" customFormat="1" ht="21" customHeight="1">
      <c r="A709" s="803">
        <v>44600</v>
      </c>
      <c r="B709" s="804">
        <v>73</v>
      </c>
      <c r="C709" s="803">
        <f>IF(A709="","",A709)</f>
        <v>44600</v>
      </c>
      <c r="D709" s="809" t="s">
        <v>1874</v>
      </c>
      <c r="E709" s="812">
        <v>511</v>
      </c>
      <c r="F709" s="807" t="str">
        <f>+E708</f>
        <v>131SG</v>
      </c>
      <c r="G709" s="808"/>
      <c r="H709" s="1608">
        <v>10695000</v>
      </c>
      <c r="I709" s="1611"/>
    </row>
    <row r="710" spans="1:9" s="1524" customFormat="1" ht="21" customHeight="1">
      <c r="A710" s="803">
        <v>44600</v>
      </c>
      <c r="B710" s="804">
        <v>73</v>
      </c>
      <c r="C710" s="803">
        <f>IF(A710="","",A710)</f>
        <v>44600</v>
      </c>
      <c r="D710" s="809" t="s">
        <v>49</v>
      </c>
      <c r="E710" s="812">
        <v>3331</v>
      </c>
      <c r="F710" s="807" t="str">
        <f>+E708</f>
        <v>131SG</v>
      </c>
      <c r="G710" s="808"/>
      <c r="H710" s="1608">
        <v>1069500</v>
      </c>
      <c r="I710" s="1611"/>
    </row>
    <row r="711" spans="1:9" s="1524" customFormat="1" ht="21" customHeight="1">
      <c r="A711" s="803"/>
      <c r="B711" s="804"/>
      <c r="C711" s="803"/>
      <c r="D711" s="809"/>
      <c r="E711" s="812"/>
      <c r="F711" s="807"/>
      <c r="G711" s="808"/>
      <c r="H711" s="1608"/>
      <c r="I711" s="1611"/>
    </row>
    <row r="712" spans="1:9" s="1524" customFormat="1" ht="21" customHeight="1">
      <c r="A712" s="803">
        <v>44600</v>
      </c>
      <c r="B712" s="804">
        <v>74</v>
      </c>
      <c r="C712" s="803">
        <f>IF(A712="","",A712)</f>
        <v>44600</v>
      </c>
      <c r="D712" s="809" t="s">
        <v>1791</v>
      </c>
      <c r="E712" s="810" t="s">
        <v>1792</v>
      </c>
      <c r="F712" s="807" t="str">
        <f>+E713&amp;","&amp;E714</f>
        <v>511,3331</v>
      </c>
      <c r="G712" s="808">
        <f>+H713+H714</f>
        <v>7474500</v>
      </c>
      <c r="H712" s="1608"/>
      <c r="I712" s="1611"/>
    </row>
    <row r="713" spans="1:9" s="1524" customFormat="1" ht="21" customHeight="1">
      <c r="A713" s="803">
        <v>44600</v>
      </c>
      <c r="B713" s="804">
        <v>74</v>
      </c>
      <c r="C713" s="803">
        <f>IF(A713="","",A713)</f>
        <v>44600</v>
      </c>
      <c r="D713" s="809" t="s">
        <v>1877</v>
      </c>
      <c r="E713" s="812">
        <v>511</v>
      </c>
      <c r="F713" s="807" t="str">
        <f>+E712</f>
        <v>131MES</v>
      </c>
      <c r="G713" s="808"/>
      <c r="H713" s="1608">
        <v>6795000</v>
      </c>
      <c r="I713" s="1611"/>
    </row>
    <row r="714" spans="1:9" s="1524" customFormat="1" ht="21" customHeight="1">
      <c r="A714" s="803">
        <v>44600</v>
      </c>
      <c r="B714" s="804">
        <v>74</v>
      </c>
      <c r="C714" s="803">
        <f>IF(A714="","",A714)</f>
        <v>44600</v>
      </c>
      <c r="D714" s="809" t="s">
        <v>49</v>
      </c>
      <c r="E714" s="812">
        <v>3331</v>
      </c>
      <c r="F714" s="807" t="str">
        <f>+E712</f>
        <v>131MES</v>
      </c>
      <c r="G714" s="808"/>
      <c r="H714" s="1608">
        <v>679500</v>
      </c>
      <c r="I714" s="1611"/>
    </row>
    <row r="715" spans="1:9" s="1524" customFormat="1" ht="21" customHeight="1">
      <c r="A715" s="803"/>
      <c r="B715" s="804"/>
      <c r="C715" s="803"/>
      <c r="D715" s="809"/>
      <c r="E715" s="812"/>
      <c r="F715" s="807"/>
      <c r="G715" s="808"/>
      <c r="H715" s="1608"/>
      <c r="I715" s="1611"/>
    </row>
    <row r="716" spans="1:9" s="1524" customFormat="1" ht="21" customHeight="1">
      <c r="A716" s="803">
        <v>44602</v>
      </c>
      <c r="B716" s="804">
        <v>75</v>
      </c>
      <c r="C716" s="803">
        <f>IF(A716="","",A716)</f>
        <v>44602</v>
      </c>
      <c r="D716" s="809" t="s">
        <v>1794</v>
      </c>
      <c r="E716" s="810" t="s">
        <v>1795</v>
      </c>
      <c r="F716" s="807" t="str">
        <f>+E717&amp;","&amp;E718</f>
        <v>511,3331</v>
      </c>
      <c r="G716" s="808">
        <f>+H717+H718</f>
        <v>19662500</v>
      </c>
      <c r="H716" s="1608"/>
      <c r="I716" s="1611"/>
    </row>
    <row r="717" spans="1:9" s="1524" customFormat="1" ht="21" customHeight="1">
      <c r="A717" s="803">
        <v>44602</v>
      </c>
      <c r="B717" s="804">
        <v>75</v>
      </c>
      <c r="C717" s="803">
        <f>IF(A717="","",A717)</f>
        <v>44602</v>
      </c>
      <c r="D717" s="809" t="s">
        <v>1878</v>
      </c>
      <c r="E717" s="812">
        <v>511</v>
      </c>
      <c r="F717" s="807" t="str">
        <f>+E716</f>
        <v>131TH</v>
      </c>
      <c r="G717" s="808"/>
      <c r="H717" s="1608">
        <v>17875000</v>
      </c>
      <c r="I717" s="1611"/>
    </row>
    <row r="718" spans="1:9" s="1524" customFormat="1" ht="21" customHeight="1">
      <c r="A718" s="803">
        <v>44602</v>
      </c>
      <c r="B718" s="804">
        <v>75</v>
      </c>
      <c r="C718" s="803">
        <f>IF(A718="","",A718)</f>
        <v>44602</v>
      </c>
      <c r="D718" s="809" t="s">
        <v>49</v>
      </c>
      <c r="E718" s="812">
        <v>3331</v>
      </c>
      <c r="F718" s="807" t="str">
        <f>+E716</f>
        <v>131TH</v>
      </c>
      <c r="G718" s="808"/>
      <c r="H718" s="1608">
        <v>1787500</v>
      </c>
      <c r="I718" s="1611"/>
    </row>
    <row r="719" spans="1:9" s="1524" customFormat="1" ht="21" customHeight="1">
      <c r="A719" s="803"/>
      <c r="B719" s="804"/>
      <c r="C719" s="803"/>
      <c r="D719" s="809"/>
      <c r="E719" s="812"/>
      <c r="F719" s="807"/>
      <c r="G719" s="808"/>
      <c r="H719" s="1608"/>
      <c r="I719" s="1611"/>
    </row>
    <row r="720" spans="1:9" s="1524" customFormat="1" ht="21" customHeight="1">
      <c r="A720" s="803">
        <v>44604</v>
      </c>
      <c r="B720" s="804">
        <v>76</v>
      </c>
      <c r="C720" s="803">
        <f>IF(A720="","",A720)</f>
        <v>44604</v>
      </c>
      <c r="D720" s="809" t="s">
        <v>1785</v>
      </c>
      <c r="E720" s="810" t="s">
        <v>1786</v>
      </c>
      <c r="F720" s="807" t="str">
        <f>+E721&amp;","&amp;E722</f>
        <v>511,3331</v>
      </c>
      <c r="G720" s="808">
        <f>+H721+H722</f>
        <v>29562500</v>
      </c>
      <c r="H720" s="1608"/>
      <c r="I720" s="1611"/>
    </row>
    <row r="721" spans="1:9" s="1524" customFormat="1" ht="21" customHeight="1">
      <c r="A721" s="803">
        <v>44604</v>
      </c>
      <c r="B721" s="804">
        <v>76</v>
      </c>
      <c r="C721" s="803">
        <f>IF(A721="","",A721)</f>
        <v>44604</v>
      </c>
      <c r="D721" s="809" t="s">
        <v>1879</v>
      </c>
      <c r="E721" s="812">
        <v>511</v>
      </c>
      <c r="F721" s="807" t="str">
        <f>+E720</f>
        <v>131BVN</v>
      </c>
      <c r="G721" s="808"/>
      <c r="H721" s="1608">
        <v>26875000</v>
      </c>
      <c r="I721" s="1611"/>
    </row>
    <row r="722" spans="1:9" s="1524" customFormat="1" ht="21" customHeight="1">
      <c r="A722" s="803">
        <v>44604</v>
      </c>
      <c r="B722" s="804">
        <v>76</v>
      </c>
      <c r="C722" s="803">
        <f>IF(A722="","",A722)</f>
        <v>44604</v>
      </c>
      <c r="D722" s="809" t="s">
        <v>49</v>
      </c>
      <c r="E722" s="812">
        <v>3331</v>
      </c>
      <c r="F722" s="807" t="str">
        <f>+E720</f>
        <v>131BVN</v>
      </c>
      <c r="G722" s="808"/>
      <c r="H722" s="1608">
        <v>2687500</v>
      </c>
      <c r="I722" s="1611"/>
    </row>
    <row r="723" spans="1:9" s="1524" customFormat="1" ht="21" customHeight="1">
      <c r="A723" s="803"/>
      <c r="B723" s="804"/>
      <c r="C723" s="803"/>
      <c r="D723" s="809"/>
      <c r="E723" s="812"/>
      <c r="F723" s="807"/>
      <c r="G723" s="808"/>
      <c r="H723" s="1608"/>
      <c r="I723" s="1611"/>
    </row>
    <row r="724" spans="1:9" s="1524" customFormat="1" ht="21" customHeight="1">
      <c r="A724" s="803">
        <v>44604</v>
      </c>
      <c r="B724" s="804">
        <v>77</v>
      </c>
      <c r="C724" s="803">
        <f>IF(A724="","",A724)</f>
        <v>44604</v>
      </c>
      <c r="D724" s="809" t="s">
        <v>1788</v>
      </c>
      <c r="E724" s="810" t="s">
        <v>1792</v>
      </c>
      <c r="F724" s="807" t="str">
        <f>+E725&amp;","&amp;E726</f>
        <v>511,3331</v>
      </c>
      <c r="G724" s="808">
        <f>+H725+H726</f>
        <v>6077500</v>
      </c>
      <c r="H724" s="1608"/>
      <c r="I724" s="1611"/>
    </row>
    <row r="725" spans="1:9" s="1524" customFormat="1" ht="21" customHeight="1">
      <c r="A725" s="803">
        <v>44604</v>
      </c>
      <c r="B725" s="804">
        <v>77</v>
      </c>
      <c r="C725" s="803">
        <f>IF(A725="","",A725)</f>
        <v>44604</v>
      </c>
      <c r="D725" s="809" t="s">
        <v>1873</v>
      </c>
      <c r="E725" s="812">
        <v>511</v>
      </c>
      <c r="F725" s="807" t="str">
        <f>+E724</f>
        <v>131MES</v>
      </c>
      <c r="G725" s="808"/>
      <c r="H725" s="1608">
        <v>5525000</v>
      </c>
      <c r="I725" s="1611"/>
    </row>
    <row r="726" spans="1:9" s="1524" customFormat="1" ht="21" customHeight="1">
      <c r="A726" s="803">
        <v>44604</v>
      </c>
      <c r="B726" s="804">
        <v>77</v>
      </c>
      <c r="C726" s="803">
        <f>IF(A726="","",A726)</f>
        <v>44604</v>
      </c>
      <c r="D726" s="809" t="s">
        <v>49</v>
      </c>
      <c r="E726" s="812">
        <v>3331</v>
      </c>
      <c r="F726" s="807" t="str">
        <f>+E724</f>
        <v>131MES</v>
      </c>
      <c r="G726" s="808"/>
      <c r="H726" s="1608">
        <v>552500</v>
      </c>
      <c r="I726" s="1611"/>
    </row>
    <row r="727" spans="1:9" s="1524" customFormat="1" ht="21" customHeight="1">
      <c r="A727" s="803"/>
      <c r="B727" s="804"/>
      <c r="C727" s="803"/>
      <c r="D727" s="809"/>
      <c r="E727" s="812"/>
      <c r="F727" s="807"/>
      <c r="G727" s="808"/>
      <c r="H727" s="1608"/>
      <c r="I727" s="1611"/>
    </row>
    <row r="728" spans="1:9" s="1524" customFormat="1" ht="21" customHeight="1">
      <c r="A728" s="803">
        <v>44604</v>
      </c>
      <c r="B728" s="804">
        <v>78</v>
      </c>
      <c r="C728" s="803">
        <f>IF(A728="","",A728)</f>
        <v>44604</v>
      </c>
      <c r="D728" s="809" t="s">
        <v>1785</v>
      </c>
      <c r="E728" s="810" t="s">
        <v>1786</v>
      </c>
      <c r="F728" s="807" t="str">
        <f>+E729&amp;","&amp;E730</f>
        <v>511,3331</v>
      </c>
      <c r="G728" s="808">
        <f>+H729+H730</f>
        <v>12732500</v>
      </c>
      <c r="H728" s="1608"/>
      <c r="I728" s="1611"/>
    </row>
    <row r="729" spans="1:9" s="1524" customFormat="1" ht="21" customHeight="1">
      <c r="A729" s="803">
        <v>44604</v>
      </c>
      <c r="B729" s="804">
        <v>78</v>
      </c>
      <c r="C729" s="803">
        <f>IF(A729="","",A729)</f>
        <v>44604</v>
      </c>
      <c r="D729" s="809" t="s">
        <v>1880</v>
      </c>
      <c r="E729" s="812">
        <v>511</v>
      </c>
      <c r="F729" s="807" t="str">
        <f>+E728</f>
        <v>131BVN</v>
      </c>
      <c r="G729" s="808"/>
      <c r="H729" s="1608">
        <v>11575000</v>
      </c>
      <c r="I729" s="1611"/>
    </row>
    <row r="730" spans="1:9" s="1524" customFormat="1" ht="21" customHeight="1">
      <c r="A730" s="803">
        <v>44604</v>
      </c>
      <c r="B730" s="804">
        <v>78</v>
      </c>
      <c r="C730" s="803">
        <f>IF(A730="","",A730)</f>
        <v>44604</v>
      </c>
      <c r="D730" s="809" t="s">
        <v>49</v>
      </c>
      <c r="E730" s="812">
        <v>3331</v>
      </c>
      <c r="F730" s="807" t="str">
        <f>+E728</f>
        <v>131BVN</v>
      </c>
      <c r="G730" s="808"/>
      <c r="H730" s="1608">
        <v>1157500</v>
      </c>
      <c r="I730" s="1611"/>
    </row>
    <row r="731" spans="1:9" s="1524" customFormat="1" ht="21" customHeight="1">
      <c r="A731" s="803"/>
      <c r="B731" s="804"/>
      <c r="C731" s="803"/>
      <c r="D731" s="809"/>
      <c r="E731" s="812"/>
      <c r="F731" s="807"/>
      <c r="G731" s="808"/>
      <c r="H731" s="1608"/>
      <c r="I731" s="1611"/>
    </row>
    <row r="732" spans="1:9" s="1524" customFormat="1" ht="21" customHeight="1">
      <c r="A732" s="803">
        <v>44604</v>
      </c>
      <c r="B732" s="804">
        <v>2150</v>
      </c>
      <c r="C732" s="803">
        <f>IF(A732="","",A732)</f>
        <v>44604</v>
      </c>
      <c r="D732" s="805" t="s">
        <v>1814</v>
      </c>
      <c r="E732" s="806">
        <v>642</v>
      </c>
      <c r="F732" s="807">
        <f>+E734</f>
        <v>111</v>
      </c>
      <c r="G732" s="808">
        <v>1750000</v>
      </c>
      <c r="H732" s="1608"/>
      <c r="I732" s="1611"/>
    </row>
    <row r="733" spans="1:9" s="1524" customFormat="1" ht="21" customHeight="1">
      <c r="A733" s="803">
        <v>44604</v>
      </c>
      <c r="B733" s="804">
        <v>2150</v>
      </c>
      <c r="C733" s="803">
        <f>IF(A733="","",A733)</f>
        <v>44604</v>
      </c>
      <c r="D733" s="809" t="s">
        <v>35</v>
      </c>
      <c r="E733" s="806">
        <v>133</v>
      </c>
      <c r="F733" s="807">
        <f>+E734</f>
        <v>111</v>
      </c>
      <c r="G733" s="808">
        <v>175000</v>
      </c>
      <c r="H733" s="1608"/>
      <c r="I733" s="1611"/>
    </row>
    <row r="734" spans="1:9" s="1524" customFormat="1" ht="21" customHeight="1">
      <c r="A734" s="803">
        <v>44604</v>
      </c>
      <c r="B734" s="804">
        <v>2150</v>
      </c>
      <c r="C734" s="803">
        <f>IF(A734="","",A734)</f>
        <v>44604</v>
      </c>
      <c r="D734" s="805" t="s">
        <v>1833</v>
      </c>
      <c r="E734" s="812">
        <v>111</v>
      </c>
      <c r="F734" s="807" t="str">
        <f>+E732&amp;","&amp;E733</f>
        <v>642,133</v>
      </c>
      <c r="G734" s="808"/>
      <c r="H734" s="1608">
        <f>+G732+G733</f>
        <v>1925000</v>
      </c>
      <c r="I734" s="1611"/>
    </row>
    <row r="735" spans="1:9" s="1524" customFormat="1" ht="21" customHeight="1">
      <c r="A735" s="803"/>
      <c r="B735" s="804"/>
      <c r="C735" s="803"/>
      <c r="D735" s="805"/>
      <c r="E735" s="812"/>
      <c r="F735" s="807"/>
      <c r="G735" s="808"/>
      <c r="H735" s="1608"/>
      <c r="I735" s="1611"/>
    </row>
    <row r="736" spans="1:9" s="1524" customFormat="1" ht="21" customHeight="1">
      <c r="A736" s="803">
        <v>44604</v>
      </c>
      <c r="B736" s="804">
        <v>79</v>
      </c>
      <c r="C736" s="803">
        <f>IF(A736="","",A736)</f>
        <v>44604</v>
      </c>
      <c r="D736" s="809" t="s">
        <v>1791</v>
      </c>
      <c r="E736" s="810" t="s">
        <v>1792</v>
      </c>
      <c r="F736" s="807" t="str">
        <f>+E737&amp;","&amp;E738</f>
        <v>511,3331</v>
      </c>
      <c r="G736" s="808">
        <f>+H737+H738</f>
        <v>8112500</v>
      </c>
      <c r="H736" s="1608"/>
      <c r="I736" s="1611"/>
    </row>
    <row r="737" spans="1:9" s="1524" customFormat="1" ht="21" customHeight="1">
      <c r="A737" s="803">
        <v>44604</v>
      </c>
      <c r="B737" s="804">
        <v>79</v>
      </c>
      <c r="C737" s="803">
        <f>IF(A737="","",A737)</f>
        <v>44604</v>
      </c>
      <c r="D737" s="809" t="s">
        <v>1723</v>
      </c>
      <c r="E737" s="812">
        <v>511</v>
      </c>
      <c r="F737" s="807" t="str">
        <f>+E736</f>
        <v>131MES</v>
      </c>
      <c r="G737" s="808"/>
      <c r="H737" s="1608">
        <v>7375000</v>
      </c>
      <c r="I737" s="1611"/>
    </row>
    <row r="738" spans="1:9" s="1524" customFormat="1" ht="21" customHeight="1">
      <c r="A738" s="803">
        <v>44604</v>
      </c>
      <c r="B738" s="804">
        <v>79</v>
      </c>
      <c r="C738" s="803">
        <f>IF(A738="","",A738)</f>
        <v>44604</v>
      </c>
      <c r="D738" s="809" t="s">
        <v>49</v>
      </c>
      <c r="E738" s="812">
        <v>3331</v>
      </c>
      <c r="F738" s="807" t="str">
        <f>+E736</f>
        <v>131MES</v>
      </c>
      <c r="G738" s="808"/>
      <c r="H738" s="1608">
        <v>737500</v>
      </c>
      <c r="I738" s="1611"/>
    </row>
    <row r="739" spans="1:9" s="1524" customFormat="1" ht="21" customHeight="1">
      <c r="A739" s="803"/>
      <c r="B739" s="804"/>
      <c r="C739" s="803"/>
      <c r="D739" s="805"/>
      <c r="E739" s="812"/>
      <c r="F739" s="807"/>
      <c r="G739" s="808"/>
      <c r="H739" s="1608"/>
      <c r="I739" s="1611"/>
    </row>
    <row r="740" spans="1:9" s="1524" customFormat="1" ht="21" customHeight="1">
      <c r="A740" s="803">
        <v>44605</v>
      </c>
      <c r="B740" s="804">
        <v>80</v>
      </c>
      <c r="C740" s="803">
        <f t="shared" ref="C740:C746" si="11">IF(A740="","",A740)</f>
        <v>44605</v>
      </c>
      <c r="D740" s="809" t="s">
        <v>1788</v>
      </c>
      <c r="E740" s="810" t="s">
        <v>1789</v>
      </c>
      <c r="F740" s="807" t="str">
        <f>+E741&amp;","&amp;E742</f>
        <v>511,3331</v>
      </c>
      <c r="G740" s="808">
        <f>+H741+H742</f>
        <v>11935000</v>
      </c>
      <c r="H740" s="1608"/>
      <c r="I740" s="1611"/>
    </row>
    <row r="741" spans="1:9" s="1524" customFormat="1" ht="21" customHeight="1">
      <c r="A741" s="803">
        <v>44605</v>
      </c>
      <c r="B741" s="804">
        <v>80</v>
      </c>
      <c r="C741" s="803">
        <f t="shared" si="11"/>
        <v>44605</v>
      </c>
      <c r="D741" s="809" t="s">
        <v>1874</v>
      </c>
      <c r="E741" s="812">
        <v>511</v>
      </c>
      <c r="F741" s="807" t="str">
        <f>+E740</f>
        <v>131CV</v>
      </c>
      <c r="G741" s="808"/>
      <c r="H741" s="1608">
        <v>10850000</v>
      </c>
      <c r="I741" s="1611"/>
    </row>
    <row r="742" spans="1:9" s="1524" customFormat="1" ht="21" customHeight="1">
      <c r="A742" s="803">
        <v>44605</v>
      </c>
      <c r="B742" s="804">
        <v>80</v>
      </c>
      <c r="C742" s="803">
        <f t="shared" si="11"/>
        <v>44605</v>
      </c>
      <c r="D742" s="809" t="s">
        <v>49</v>
      </c>
      <c r="E742" s="812">
        <v>3331</v>
      </c>
      <c r="F742" s="807" t="str">
        <f>+E740</f>
        <v>131CV</v>
      </c>
      <c r="G742" s="808"/>
      <c r="H742" s="1608">
        <v>1085000</v>
      </c>
      <c r="I742" s="1611"/>
    </row>
    <row r="743" spans="1:9" s="1524" customFormat="1" ht="21" customHeight="1">
      <c r="A743" s="803"/>
      <c r="B743" s="804"/>
      <c r="C743" s="803" t="str">
        <f t="shared" si="11"/>
        <v/>
      </c>
      <c r="D743" s="809"/>
      <c r="E743" s="812"/>
      <c r="F743" s="807"/>
      <c r="G743" s="808"/>
      <c r="H743" s="1608"/>
      <c r="I743" s="1611"/>
    </row>
    <row r="744" spans="1:9" s="1524" customFormat="1" ht="21" customHeight="1">
      <c r="A744" s="803">
        <v>44606</v>
      </c>
      <c r="B744" s="804">
        <v>2155</v>
      </c>
      <c r="C744" s="803">
        <f t="shared" si="11"/>
        <v>44606</v>
      </c>
      <c r="D744" s="805" t="s">
        <v>1881</v>
      </c>
      <c r="E744" s="806">
        <v>642</v>
      </c>
      <c r="F744" s="807">
        <f>+E746</f>
        <v>111</v>
      </c>
      <c r="G744" s="808">
        <v>954545</v>
      </c>
      <c r="H744" s="1608"/>
      <c r="I744" s="1611"/>
    </row>
    <row r="745" spans="1:9" s="1524" customFormat="1" ht="21" customHeight="1">
      <c r="A745" s="803">
        <v>44606</v>
      </c>
      <c r="B745" s="804">
        <v>2155</v>
      </c>
      <c r="C745" s="803">
        <f t="shared" si="11"/>
        <v>44606</v>
      </c>
      <c r="D745" s="809" t="s">
        <v>35</v>
      </c>
      <c r="E745" s="806">
        <v>133</v>
      </c>
      <c r="F745" s="807">
        <f>+E746</f>
        <v>111</v>
      </c>
      <c r="G745" s="808">
        <v>95455</v>
      </c>
      <c r="H745" s="1608"/>
      <c r="I745" s="1611"/>
    </row>
    <row r="746" spans="1:9" s="1524" customFormat="1" ht="21" customHeight="1">
      <c r="A746" s="803">
        <v>44606</v>
      </c>
      <c r="B746" s="804">
        <v>2155</v>
      </c>
      <c r="C746" s="803">
        <f t="shared" si="11"/>
        <v>44606</v>
      </c>
      <c r="D746" s="805" t="s">
        <v>1833</v>
      </c>
      <c r="E746" s="812">
        <v>111</v>
      </c>
      <c r="F746" s="807" t="str">
        <f>+E744&amp;","&amp;E745</f>
        <v>642,133</v>
      </c>
      <c r="G746" s="808"/>
      <c r="H746" s="1608">
        <f>+G744+G745</f>
        <v>1050000</v>
      </c>
      <c r="I746" s="1611"/>
    </row>
    <row r="747" spans="1:9" s="1524" customFormat="1" ht="21" customHeight="1">
      <c r="A747" s="803"/>
      <c r="B747" s="804"/>
      <c r="C747" s="803"/>
      <c r="D747" s="805"/>
      <c r="E747" s="812"/>
      <c r="F747" s="807"/>
      <c r="G747" s="808"/>
      <c r="H747" s="1608"/>
      <c r="I747" s="1611"/>
    </row>
    <row r="748" spans="1:9" s="1524" customFormat="1" ht="21" customHeight="1">
      <c r="A748" s="803">
        <v>44606</v>
      </c>
      <c r="B748" s="804">
        <v>81</v>
      </c>
      <c r="C748" s="803">
        <f>IF(A748="","",A748)</f>
        <v>44606</v>
      </c>
      <c r="D748" s="809" t="s">
        <v>1771</v>
      </c>
      <c r="E748" s="810" t="s">
        <v>1772</v>
      </c>
      <c r="F748" s="807" t="str">
        <f>+E749&amp;","&amp;E750</f>
        <v>511,3331</v>
      </c>
      <c r="G748" s="808">
        <f>+H749+H750</f>
        <v>19387500</v>
      </c>
      <c r="H748" s="1608"/>
      <c r="I748" s="1611"/>
    </row>
    <row r="749" spans="1:9" s="1524" customFormat="1" ht="21" customHeight="1">
      <c r="A749" s="803">
        <v>44606</v>
      </c>
      <c r="B749" s="804">
        <v>81</v>
      </c>
      <c r="C749" s="803">
        <f>IF(A749="","",A749)</f>
        <v>44606</v>
      </c>
      <c r="D749" s="809" t="s">
        <v>1882</v>
      </c>
      <c r="E749" s="812">
        <v>511</v>
      </c>
      <c r="F749" s="807" t="str">
        <f>+E748</f>
        <v>131SG</v>
      </c>
      <c r="G749" s="808"/>
      <c r="H749" s="1608">
        <v>17625000</v>
      </c>
      <c r="I749" s="1611"/>
    </row>
    <row r="750" spans="1:9" s="1524" customFormat="1" ht="21" customHeight="1">
      <c r="A750" s="803">
        <v>44606</v>
      </c>
      <c r="B750" s="804">
        <v>81</v>
      </c>
      <c r="C750" s="803">
        <f>IF(A750="","",A750)</f>
        <v>44606</v>
      </c>
      <c r="D750" s="809" t="s">
        <v>49</v>
      </c>
      <c r="E750" s="812">
        <v>3331</v>
      </c>
      <c r="F750" s="807" t="str">
        <f>+E748</f>
        <v>131SG</v>
      </c>
      <c r="G750" s="808"/>
      <c r="H750" s="1608">
        <v>1762500</v>
      </c>
      <c r="I750" s="1611"/>
    </row>
    <row r="751" spans="1:9" s="1524" customFormat="1" ht="21" customHeight="1">
      <c r="A751" s="803"/>
      <c r="B751" s="804"/>
      <c r="C751" s="803"/>
      <c r="D751" s="805"/>
      <c r="E751" s="812"/>
      <c r="F751" s="807"/>
      <c r="G751" s="808"/>
      <c r="H751" s="1608"/>
      <c r="I751" s="1611"/>
    </row>
    <row r="752" spans="1:9" s="1524" customFormat="1" ht="21" customHeight="1">
      <c r="A752" s="803">
        <v>44607</v>
      </c>
      <c r="B752" s="804">
        <v>30969065</v>
      </c>
      <c r="C752" s="803">
        <f t="shared" ref="C752:C758" si="12">IF(A752="","",A752)</f>
        <v>44607</v>
      </c>
      <c r="D752" s="805" t="s">
        <v>1823</v>
      </c>
      <c r="E752" s="806">
        <v>642</v>
      </c>
      <c r="F752" s="807">
        <f>+E754</f>
        <v>111</v>
      </c>
      <c r="G752" s="808">
        <v>300000</v>
      </c>
      <c r="H752" s="1608"/>
      <c r="I752" s="1611"/>
    </row>
    <row r="753" spans="1:9" s="1524" customFormat="1" ht="21" customHeight="1">
      <c r="A753" s="803">
        <v>44607</v>
      </c>
      <c r="B753" s="804">
        <v>30969065</v>
      </c>
      <c r="C753" s="803">
        <f t="shared" si="12"/>
        <v>44607</v>
      </c>
      <c r="D753" s="809" t="s">
        <v>35</v>
      </c>
      <c r="E753" s="806">
        <v>133</v>
      </c>
      <c r="F753" s="807">
        <f>+E754</f>
        <v>111</v>
      </c>
      <c r="G753" s="808">
        <v>30000</v>
      </c>
      <c r="H753" s="1608"/>
      <c r="I753" s="1611"/>
    </row>
    <row r="754" spans="1:9" s="1524" customFormat="1" ht="21" customHeight="1">
      <c r="A754" s="803">
        <v>44607</v>
      </c>
      <c r="B754" s="804">
        <v>30969065</v>
      </c>
      <c r="C754" s="803">
        <f t="shared" si="12"/>
        <v>44607</v>
      </c>
      <c r="D754" s="805" t="s">
        <v>1883</v>
      </c>
      <c r="E754" s="812">
        <v>111</v>
      </c>
      <c r="F754" s="807" t="str">
        <f>+E752&amp;","&amp;E753</f>
        <v>642,133</v>
      </c>
      <c r="G754" s="808"/>
      <c r="H754" s="1608">
        <f>+G752+G753</f>
        <v>330000</v>
      </c>
      <c r="I754" s="1611"/>
    </row>
    <row r="755" spans="1:9" s="1524" customFormat="1" ht="21" customHeight="1">
      <c r="A755" s="803"/>
      <c r="B755" s="804"/>
      <c r="C755" s="803" t="str">
        <f t="shared" si="12"/>
        <v/>
      </c>
      <c r="D755" s="805"/>
      <c r="E755" s="806"/>
      <c r="F755" s="807"/>
      <c r="G755" s="808"/>
      <c r="H755" s="1608"/>
      <c r="I755" s="1611"/>
    </row>
    <row r="756" spans="1:9" s="1524" customFormat="1" ht="21" customHeight="1">
      <c r="A756" s="803">
        <v>44607</v>
      </c>
      <c r="B756" s="804">
        <v>30969068</v>
      </c>
      <c r="C756" s="803">
        <f t="shared" si="12"/>
        <v>44607</v>
      </c>
      <c r="D756" s="805" t="s">
        <v>1884</v>
      </c>
      <c r="E756" s="806">
        <v>642</v>
      </c>
      <c r="F756" s="807">
        <f>+E758</f>
        <v>111</v>
      </c>
      <c r="G756" s="808">
        <v>245455</v>
      </c>
      <c r="H756" s="1608"/>
      <c r="I756" s="1611"/>
    </row>
    <row r="757" spans="1:9" s="1524" customFormat="1" ht="21" customHeight="1">
      <c r="A757" s="803">
        <v>44607</v>
      </c>
      <c r="B757" s="804">
        <v>30969068</v>
      </c>
      <c r="C757" s="803">
        <f t="shared" si="12"/>
        <v>44607</v>
      </c>
      <c r="D757" s="809" t="s">
        <v>35</v>
      </c>
      <c r="E757" s="806">
        <v>133</v>
      </c>
      <c r="F757" s="807">
        <f>+E758</f>
        <v>111</v>
      </c>
      <c r="G757" s="808">
        <v>24545</v>
      </c>
      <c r="H757" s="1608"/>
      <c r="I757" s="1611"/>
    </row>
    <row r="758" spans="1:9" s="1524" customFormat="1" ht="21" customHeight="1">
      <c r="A758" s="803">
        <v>44607</v>
      </c>
      <c r="B758" s="804">
        <v>30969068</v>
      </c>
      <c r="C758" s="803">
        <f t="shared" si="12"/>
        <v>44607</v>
      </c>
      <c r="D758" s="805" t="s">
        <v>1883</v>
      </c>
      <c r="E758" s="812">
        <v>111</v>
      </c>
      <c r="F758" s="807" t="str">
        <f>+E756&amp;","&amp;E757</f>
        <v>642,133</v>
      </c>
      <c r="G758" s="808"/>
      <c r="H758" s="1608">
        <f>+G756+G757</f>
        <v>270000</v>
      </c>
      <c r="I758" s="1611"/>
    </row>
    <row r="759" spans="1:9" s="1524" customFormat="1" ht="21" customHeight="1">
      <c r="A759" s="803"/>
      <c r="B759" s="804"/>
      <c r="C759" s="803"/>
      <c r="D759" s="805"/>
      <c r="E759" s="812"/>
      <c r="F759" s="807"/>
      <c r="G759" s="808"/>
      <c r="H759" s="1608"/>
      <c r="I759" s="1611"/>
    </row>
    <row r="760" spans="1:9" s="1524" customFormat="1" ht="21" customHeight="1">
      <c r="A760" s="803">
        <v>44607</v>
      </c>
      <c r="B760" s="804">
        <v>82</v>
      </c>
      <c r="C760" s="803">
        <f>IF(A760="","",A760)</f>
        <v>44607</v>
      </c>
      <c r="D760" s="809" t="s">
        <v>1771</v>
      </c>
      <c r="E760" s="810" t="s">
        <v>1772</v>
      </c>
      <c r="F760" s="807" t="str">
        <f>+E761&amp;","&amp;E762</f>
        <v>511,3331</v>
      </c>
      <c r="G760" s="808">
        <f>+H761+H762</f>
        <v>13007500</v>
      </c>
      <c r="H760" s="1608"/>
      <c r="I760" s="1611"/>
    </row>
    <row r="761" spans="1:9" s="1524" customFormat="1" ht="21" customHeight="1">
      <c r="A761" s="803">
        <v>44607</v>
      </c>
      <c r="B761" s="804">
        <v>82</v>
      </c>
      <c r="C761" s="803">
        <f>IF(A761="","",A761)</f>
        <v>44607</v>
      </c>
      <c r="D761" s="809" t="s">
        <v>1885</v>
      </c>
      <c r="E761" s="812">
        <v>511</v>
      </c>
      <c r="F761" s="807" t="str">
        <f>+E760</f>
        <v>131SG</v>
      </c>
      <c r="G761" s="808"/>
      <c r="H761" s="1608">
        <v>11825000</v>
      </c>
      <c r="I761" s="1611"/>
    </row>
    <row r="762" spans="1:9" s="1524" customFormat="1" ht="21" customHeight="1">
      <c r="A762" s="803">
        <v>44607</v>
      </c>
      <c r="B762" s="804">
        <v>82</v>
      </c>
      <c r="C762" s="803">
        <f>IF(A762="","",A762)</f>
        <v>44607</v>
      </c>
      <c r="D762" s="809" t="s">
        <v>49</v>
      </c>
      <c r="E762" s="812">
        <v>3331</v>
      </c>
      <c r="F762" s="807" t="str">
        <f>+E760</f>
        <v>131SG</v>
      </c>
      <c r="G762" s="808"/>
      <c r="H762" s="1608">
        <v>1182500</v>
      </c>
      <c r="I762" s="1611"/>
    </row>
    <row r="763" spans="1:9" s="1524" customFormat="1" ht="21" customHeight="1">
      <c r="A763" s="803"/>
      <c r="B763" s="804"/>
      <c r="C763" s="803"/>
      <c r="D763" s="805"/>
      <c r="E763" s="812"/>
      <c r="F763" s="807"/>
      <c r="G763" s="808"/>
      <c r="H763" s="1608"/>
      <c r="I763" s="1611"/>
    </row>
    <row r="764" spans="1:9" s="1524" customFormat="1" ht="21" customHeight="1">
      <c r="A764" s="803">
        <v>44607</v>
      </c>
      <c r="B764" s="804">
        <v>83</v>
      </c>
      <c r="C764" s="803">
        <f>IF(A764="","",A764)</f>
        <v>44607</v>
      </c>
      <c r="D764" s="809" t="s">
        <v>1788</v>
      </c>
      <c r="E764" s="810" t="s">
        <v>1789</v>
      </c>
      <c r="F764" s="807" t="str">
        <f>+E765&amp;","&amp;E766</f>
        <v>511,3331</v>
      </c>
      <c r="G764" s="808">
        <f>+H765+H766</f>
        <v>7232500</v>
      </c>
      <c r="H764" s="1608"/>
      <c r="I764" s="1611"/>
    </row>
    <row r="765" spans="1:9" s="1524" customFormat="1" ht="21" customHeight="1">
      <c r="A765" s="803">
        <v>44607</v>
      </c>
      <c r="B765" s="804">
        <v>83</v>
      </c>
      <c r="C765" s="803">
        <f>IF(A765="","",A765)</f>
        <v>44607</v>
      </c>
      <c r="D765" s="809" t="s">
        <v>1886</v>
      </c>
      <c r="E765" s="812">
        <v>511</v>
      </c>
      <c r="F765" s="807" t="str">
        <f>+E764</f>
        <v>131CV</v>
      </c>
      <c r="G765" s="808"/>
      <c r="H765" s="1608">
        <v>6575000</v>
      </c>
      <c r="I765" s="1611"/>
    </row>
    <row r="766" spans="1:9" s="1524" customFormat="1" ht="21" customHeight="1">
      <c r="A766" s="803">
        <v>44607</v>
      </c>
      <c r="B766" s="804">
        <v>83</v>
      </c>
      <c r="C766" s="803">
        <f>IF(A766="","",A766)</f>
        <v>44607</v>
      </c>
      <c r="D766" s="809" t="s">
        <v>49</v>
      </c>
      <c r="E766" s="812">
        <v>3331</v>
      </c>
      <c r="F766" s="807" t="str">
        <f>+E764</f>
        <v>131CV</v>
      </c>
      <c r="G766" s="808"/>
      <c r="H766" s="1608">
        <v>657500</v>
      </c>
      <c r="I766" s="1611"/>
    </row>
    <row r="767" spans="1:9" s="1524" customFormat="1" ht="21" customHeight="1">
      <c r="A767" s="803"/>
      <c r="B767" s="804"/>
      <c r="C767" s="803"/>
      <c r="D767" s="805"/>
      <c r="E767" s="812"/>
      <c r="F767" s="807"/>
      <c r="G767" s="808"/>
      <c r="H767" s="1608"/>
      <c r="I767" s="1611"/>
    </row>
    <row r="768" spans="1:9" s="1524" customFormat="1" ht="21" customHeight="1">
      <c r="A768" s="803">
        <v>44609</v>
      </c>
      <c r="B768" s="804">
        <v>84</v>
      </c>
      <c r="C768" s="803">
        <f>IF(A768="","",A768)</f>
        <v>44609</v>
      </c>
      <c r="D768" s="809" t="s">
        <v>1791</v>
      </c>
      <c r="E768" s="810" t="s">
        <v>1792</v>
      </c>
      <c r="F768" s="807" t="str">
        <f>+E769&amp;","&amp;E770</f>
        <v>511,3331</v>
      </c>
      <c r="G768" s="808">
        <f>+H769+H770</f>
        <v>3767500</v>
      </c>
      <c r="H768" s="1608"/>
      <c r="I768" s="1611"/>
    </row>
    <row r="769" spans="1:9" s="1524" customFormat="1" ht="21" customHeight="1">
      <c r="A769" s="803">
        <v>44609</v>
      </c>
      <c r="B769" s="804">
        <v>84</v>
      </c>
      <c r="C769" s="803">
        <f>IF(A769="","",A769)</f>
        <v>44609</v>
      </c>
      <c r="D769" s="809" t="s">
        <v>1877</v>
      </c>
      <c r="E769" s="812">
        <v>511</v>
      </c>
      <c r="F769" s="807" t="str">
        <f>+E768</f>
        <v>131MES</v>
      </c>
      <c r="G769" s="808"/>
      <c r="H769" s="1608">
        <v>3425000</v>
      </c>
      <c r="I769" s="1611"/>
    </row>
    <row r="770" spans="1:9" s="1524" customFormat="1" ht="21" customHeight="1">
      <c r="A770" s="803">
        <v>44609</v>
      </c>
      <c r="B770" s="804">
        <v>84</v>
      </c>
      <c r="C770" s="803">
        <f>IF(A770="","",A770)</f>
        <v>44609</v>
      </c>
      <c r="D770" s="809" t="s">
        <v>49</v>
      </c>
      <c r="E770" s="812">
        <v>3331</v>
      </c>
      <c r="F770" s="807" t="str">
        <f>+E768</f>
        <v>131MES</v>
      </c>
      <c r="G770" s="808"/>
      <c r="H770" s="1608">
        <v>342500</v>
      </c>
      <c r="I770" s="1611"/>
    </row>
    <row r="771" spans="1:9" s="1524" customFormat="1" ht="21" customHeight="1">
      <c r="A771" s="803"/>
      <c r="B771" s="804"/>
      <c r="C771" s="803"/>
      <c r="D771" s="805"/>
      <c r="E771" s="812"/>
      <c r="F771" s="807"/>
      <c r="G771" s="808"/>
      <c r="H771" s="1608"/>
      <c r="I771" s="1611"/>
    </row>
    <row r="772" spans="1:9" s="1524" customFormat="1" ht="21" customHeight="1">
      <c r="A772" s="803">
        <v>44609</v>
      </c>
      <c r="B772" s="804">
        <v>85</v>
      </c>
      <c r="C772" s="803">
        <f>IF(A772="","",A772)</f>
        <v>44609</v>
      </c>
      <c r="D772" s="809" t="s">
        <v>1780</v>
      </c>
      <c r="E772" s="810" t="s">
        <v>1781</v>
      </c>
      <c r="F772" s="807" t="str">
        <f>+E773&amp;","&amp;E774</f>
        <v>511,3331</v>
      </c>
      <c r="G772" s="808">
        <f>+H773+H774</f>
        <v>5753000</v>
      </c>
      <c r="H772" s="1608"/>
      <c r="I772" s="1611"/>
    </row>
    <row r="773" spans="1:9" s="1524" customFormat="1" ht="21" customHeight="1">
      <c r="A773" s="803">
        <v>44609</v>
      </c>
      <c r="B773" s="804">
        <v>85</v>
      </c>
      <c r="C773" s="803">
        <f>IF(A773="","",A773)</f>
        <v>44609</v>
      </c>
      <c r="D773" s="809" t="s">
        <v>1887</v>
      </c>
      <c r="E773" s="812">
        <v>511</v>
      </c>
      <c r="F773" s="807" t="str">
        <f>+E772</f>
        <v>131APM</v>
      </c>
      <c r="G773" s="808"/>
      <c r="H773" s="1608">
        <v>5230000</v>
      </c>
      <c r="I773" s="1611"/>
    </row>
    <row r="774" spans="1:9" s="1524" customFormat="1" ht="21" customHeight="1">
      <c r="A774" s="803">
        <v>44609</v>
      </c>
      <c r="B774" s="804">
        <v>85</v>
      </c>
      <c r="C774" s="803">
        <f>IF(A774="","",A774)</f>
        <v>44609</v>
      </c>
      <c r="D774" s="809" t="s">
        <v>49</v>
      </c>
      <c r="E774" s="812">
        <v>3331</v>
      </c>
      <c r="F774" s="807" t="str">
        <f>+E772</f>
        <v>131APM</v>
      </c>
      <c r="G774" s="808"/>
      <c r="H774" s="1608">
        <v>523000</v>
      </c>
      <c r="I774" s="1611"/>
    </row>
    <row r="775" spans="1:9" s="1524" customFormat="1" ht="21" customHeight="1">
      <c r="A775" s="803"/>
      <c r="B775" s="804"/>
      <c r="C775" s="803"/>
      <c r="D775" s="805"/>
      <c r="E775" s="812"/>
      <c r="F775" s="807"/>
      <c r="G775" s="808"/>
      <c r="H775" s="1608"/>
      <c r="I775" s="1611"/>
    </row>
    <row r="776" spans="1:9" s="1524" customFormat="1" ht="21" customHeight="1">
      <c r="A776" s="803">
        <v>44611</v>
      </c>
      <c r="B776" s="804">
        <v>112250</v>
      </c>
      <c r="C776" s="803">
        <f t="shared" ref="C776:C806" si="13">IF(A776="","",A776)</f>
        <v>44611</v>
      </c>
      <c r="D776" s="805" t="s">
        <v>1888</v>
      </c>
      <c r="E776" s="806">
        <v>642</v>
      </c>
      <c r="F776" s="807">
        <f>+E778</f>
        <v>111</v>
      </c>
      <c r="G776" s="808">
        <v>636039</v>
      </c>
      <c r="H776" s="1608"/>
      <c r="I776" s="1611"/>
    </row>
    <row r="777" spans="1:9" s="1524" customFormat="1" ht="21" customHeight="1">
      <c r="A777" s="803">
        <v>44611</v>
      </c>
      <c r="B777" s="804">
        <v>112250</v>
      </c>
      <c r="C777" s="803">
        <f t="shared" si="13"/>
        <v>44611</v>
      </c>
      <c r="D777" s="809" t="s">
        <v>35</v>
      </c>
      <c r="E777" s="806">
        <v>133</v>
      </c>
      <c r="F777" s="807">
        <f>+E778</f>
        <v>111</v>
      </c>
      <c r="G777" s="808">
        <v>63604</v>
      </c>
      <c r="H777" s="1608"/>
      <c r="I777" s="1611"/>
    </row>
    <row r="778" spans="1:9" s="1524" customFormat="1" ht="21" customHeight="1">
      <c r="A778" s="803">
        <v>44611</v>
      </c>
      <c r="B778" s="804">
        <v>112250</v>
      </c>
      <c r="C778" s="803">
        <f t="shared" si="13"/>
        <v>44611</v>
      </c>
      <c r="D778" s="805" t="s">
        <v>1889</v>
      </c>
      <c r="E778" s="812">
        <v>111</v>
      </c>
      <c r="F778" s="807" t="str">
        <f>+E776&amp;","&amp;E777</f>
        <v>642,133</v>
      </c>
      <c r="G778" s="808"/>
      <c r="H778" s="1608">
        <f>+G776+G777</f>
        <v>699643</v>
      </c>
      <c r="I778" s="1611"/>
    </row>
    <row r="779" spans="1:9" s="1524" customFormat="1" ht="21" customHeight="1">
      <c r="A779" s="803"/>
      <c r="B779" s="804"/>
      <c r="C779" s="803" t="str">
        <f t="shared" si="13"/>
        <v/>
      </c>
      <c r="D779" s="809"/>
      <c r="E779" s="812"/>
      <c r="F779" s="807"/>
      <c r="G779" s="808"/>
      <c r="H779" s="1608"/>
      <c r="I779" s="1611"/>
    </row>
    <row r="780" spans="1:9" s="1524" customFormat="1" ht="21" customHeight="1">
      <c r="A780" s="803">
        <v>44611</v>
      </c>
      <c r="B780" s="804">
        <v>86</v>
      </c>
      <c r="C780" s="803">
        <f t="shared" si="13"/>
        <v>44611</v>
      </c>
      <c r="D780" s="809" t="s">
        <v>1785</v>
      </c>
      <c r="E780" s="810" t="s">
        <v>1786</v>
      </c>
      <c r="F780" s="807" t="str">
        <f>+E781&amp;","&amp;E782</f>
        <v>511,3331</v>
      </c>
      <c r="G780" s="808">
        <f>+H781+H782</f>
        <v>7067500</v>
      </c>
      <c r="H780" s="1608"/>
      <c r="I780" s="1611"/>
    </row>
    <row r="781" spans="1:9" s="1524" customFormat="1" ht="21" customHeight="1">
      <c r="A781" s="803">
        <v>44611</v>
      </c>
      <c r="B781" s="804">
        <v>86</v>
      </c>
      <c r="C781" s="803">
        <f t="shared" si="13"/>
        <v>44611</v>
      </c>
      <c r="D781" s="809" t="s">
        <v>1887</v>
      </c>
      <c r="E781" s="812">
        <v>511</v>
      </c>
      <c r="F781" s="807" t="str">
        <f>+E780</f>
        <v>131BVN</v>
      </c>
      <c r="G781" s="808"/>
      <c r="H781" s="1608">
        <v>6425000</v>
      </c>
      <c r="I781" s="1611"/>
    </row>
    <row r="782" spans="1:9" s="1524" customFormat="1" ht="21" customHeight="1">
      <c r="A782" s="803">
        <v>44611</v>
      </c>
      <c r="B782" s="804">
        <v>86</v>
      </c>
      <c r="C782" s="803">
        <f t="shared" si="13"/>
        <v>44611</v>
      </c>
      <c r="D782" s="809" t="s">
        <v>49</v>
      </c>
      <c r="E782" s="812">
        <v>3331</v>
      </c>
      <c r="F782" s="807" t="str">
        <f>+E780</f>
        <v>131BVN</v>
      </c>
      <c r="G782" s="808"/>
      <c r="H782" s="1608">
        <v>642500</v>
      </c>
      <c r="I782" s="1611"/>
    </row>
    <row r="783" spans="1:9" s="1524" customFormat="1" ht="21" customHeight="1">
      <c r="A783" s="803"/>
      <c r="B783" s="804"/>
      <c r="C783" s="803" t="str">
        <f t="shared" si="13"/>
        <v/>
      </c>
      <c r="D783" s="805"/>
      <c r="E783" s="806"/>
      <c r="F783" s="807"/>
      <c r="G783" s="808"/>
      <c r="H783" s="1608"/>
      <c r="I783" s="1611"/>
    </row>
    <row r="784" spans="1:9" s="1524" customFormat="1" ht="21" customHeight="1">
      <c r="A784" s="803">
        <v>44611</v>
      </c>
      <c r="B784" s="804">
        <v>87</v>
      </c>
      <c r="C784" s="803">
        <f t="shared" si="13"/>
        <v>44611</v>
      </c>
      <c r="D784" s="809" t="s">
        <v>1771</v>
      </c>
      <c r="E784" s="810" t="s">
        <v>1772</v>
      </c>
      <c r="F784" s="807" t="str">
        <f>+E785&amp;","&amp;E786</f>
        <v>511,3331</v>
      </c>
      <c r="G784" s="808">
        <f>+H785+H786</f>
        <v>7425000</v>
      </c>
      <c r="H784" s="1608"/>
      <c r="I784" s="1611"/>
    </row>
    <row r="785" spans="1:9" s="1524" customFormat="1" ht="21" customHeight="1">
      <c r="A785" s="803">
        <v>44611</v>
      </c>
      <c r="B785" s="804">
        <v>87</v>
      </c>
      <c r="C785" s="803">
        <f t="shared" si="13"/>
        <v>44611</v>
      </c>
      <c r="D785" s="809" t="s">
        <v>1723</v>
      </c>
      <c r="E785" s="812">
        <v>511</v>
      </c>
      <c r="F785" s="807" t="str">
        <f>+E784</f>
        <v>131SG</v>
      </c>
      <c r="G785" s="808"/>
      <c r="H785" s="1608">
        <v>6750000</v>
      </c>
      <c r="I785" s="1611"/>
    </row>
    <row r="786" spans="1:9" s="1524" customFormat="1" ht="21" customHeight="1">
      <c r="A786" s="803">
        <v>44611</v>
      </c>
      <c r="B786" s="804">
        <v>87</v>
      </c>
      <c r="C786" s="803">
        <f t="shared" si="13"/>
        <v>44611</v>
      </c>
      <c r="D786" s="809" t="s">
        <v>49</v>
      </c>
      <c r="E786" s="812">
        <v>3331</v>
      </c>
      <c r="F786" s="807" t="str">
        <f>+E784</f>
        <v>131SG</v>
      </c>
      <c r="G786" s="808"/>
      <c r="H786" s="1608">
        <v>675000</v>
      </c>
      <c r="I786" s="1611"/>
    </row>
    <row r="787" spans="1:9" s="1524" customFormat="1" ht="21" customHeight="1">
      <c r="A787" s="803"/>
      <c r="B787" s="804"/>
      <c r="C787" s="803" t="str">
        <f t="shared" si="13"/>
        <v/>
      </c>
      <c r="D787" s="809"/>
      <c r="E787" s="812"/>
      <c r="F787" s="807"/>
      <c r="G787" s="808"/>
      <c r="H787" s="1608"/>
      <c r="I787" s="1611"/>
    </row>
    <row r="788" spans="1:9" s="1524" customFormat="1" ht="21" customHeight="1">
      <c r="A788" s="803">
        <v>44611</v>
      </c>
      <c r="B788" s="804">
        <v>88</v>
      </c>
      <c r="C788" s="803">
        <f t="shared" si="13"/>
        <v>44611</v>
      </c>
      <c r="D788" s="809" t="s">
        <v>1780</v>
      </c>
      <c r="E788" s="810" t="s">
        <v>1781</v>
      </c>
      <c r="F788" s="807" t="str">
        <f>+E789&amp;","&amp;E790</f>
        <v>511,3331</v>
      </c>
      <c r="G788" s="808">
        <f>+H789+H790</f>
        <v>8855000</v>
      </c>
      <c r="H788" s="1608"/>
      <c r="I788" s="1611"/>
    </row>
    <row r="789" spans="1:9" s="1524" customFormat="1" ht="21" customHeight="1">
      <c r="A789" s="803">
        <v>44611</v>
      </c>
      <c r="B789" s="804">
        <v>88</v>
      </c>
      <c r="C789" s="803">
        <f t="shared" si="13"/>
        <v>44611</v>
      </c>
      <c r="D789" s="809" t="s">
        <v>1887</v>
      </c>
      <c r="E789" s="812">
        <v>511</v>
      </c>
      <c r="F789" s="807" t="str">
        <f>+E788</f>
        <v>131APM</v>
      </c>
      <c r="G789" s="808"/>
      <c r="H789" s="1608">
        <v>8050000</v>
      </c>
      <c r="I789" s="1611"/>
    </row>
    <row r="790" spans="1:9" s="1524" customFormat="1" ht="21" customHeight="1">
      <c r="A790" s="803">
        <v>44611</v>
      </c>
      <c r="B790" s="804">
        <v>88</v>
      </c>
      <c r="C790" s="803">
        <f t="shared" si="13"/>
        <v>44611</v>
      </c>
      <c r="D790" s="809" t="s">
        <v>49</v>
      </c>
      <c r="E790" s="812">
        <v>3331</v>
      </c>
      <c r="F790" s="807" t="str">
        <f>+E788</f>
        <v>131APM</v>
      </c>
      <c r="G790" s="808"/>
      <c r="H790" s="1608">
        <v>805000</v>
      </c>
      <c r="I790" s="1611"/>
    </row>
    <row r="791" spans="1:9" s="1524" customFormat="1" ht="21" customHeight="1">
      <c r="A791" s="803"/>
      <c r="B791" s="804"/>
      <c r="C791" s="803" t="str">
        <f t="shared" si="13"/>
        <v/>
      </c>
      <c r="D791" s="805"/>
      <c r="E791" s="806"/>
      <c r="F791" s="807"/>
      <c r="G791" s="808"/>
      <c r="H791" s="1608"/>
      <c r="I791" s="1611"/>
    </row>
    <row r="792" spans="1:9" s="1524" customFormat="1" ht="21" customHeight="1">
      <c r="A792" s="803">
        <v>44612</v>
      </c>
      <c r="B792" s="804">
        <v>89</v>
      </c>
      <c r="C792" s="803">
        <f t="shared" si="13"/>
        <v>44612</v>
      </c>
      <c r="D792" s="809" t="s">
        <v>1785</v>
      </c>
      <c r="E792" s="810" t="s">
        <v>1786</v>
      </c>
      <c r="F792" s="807" t="str">
        <f>+E793&amp;","&amp;E794</f>
        <v>511,3331</v>
      </c>
      <c r="G792" s="808">
        <f>+H793+H794</f>
        <v>19717500</v>
      </c>
      <c r="H792" s="1608"/>
      <c r="I792" s="1611"/>
    </row>
    <row r="793" spans="1:9" s="1524" customFormat="1" ht="21" customHeight="1">
      <c r="A793" s="803">
        <v>44612</v>
      </c>
      <c r="B793" s="804">
        <v>89</v>
      </c>
      <c r="C793" s="803">
        <f t="shared" si="13"/>
        <v>44612</v>
      </c>
      <c r="D793" s="809" t="s">
        <v>1879</v>
      </c>
      <c r="E793" s="812">
        <v>511</v>
      </c>
      <c r="F793" s="807" t="str">
        <f>+E792</f>
        <v>131BVN</v>
      </c>
      <c r="G793" s="808"/>
      <c r="H793" s="1608">
        <v>17925000</v>
      </c>
      <c r="I793" s="1611"/>
    </row>
    <row r="794" spans="1:9" s="1524" customFormat="1" ht="21" customHeight="1">
      <c r="A794" s="803">
        <v>44612</v>
      </c>
      <c r="B794" s="804">
        <v>89</v>
      </c>
      <c r="C794" s="803">
        <f t="shared" si="13"/>
        <v>44612</v>
      </c>
      <c r="D794" s="809" t="s">
        <v>49</v>
      </c>
      <c r="E794" s="812">
        <v>3331</v>
      </c>
      <c r="F794" s="807" t="str">
        <f>+E792</f>
        <v>131BVN</v>
      </c>
      <c r="G794" s="808"/>
      <c r="H794" s="1608">
        <v>1792500</v>
      </c>
      <c r="I794" s="1611"/>
    </row>
    <row r="795" spans="1:9" s="1524" customFormat="1" ht="21" customHeight="1">
      <c r="A795" s="803"/>
      <c r="B795" s="804"/>
      <c r="C795" s="803" t="str">
        <f t="shared" si="13"/>
        <v/>
      </c>
      <c r="D795" s="805"/>
      <c r="E795" s="806"/>
      <c r="F795" s="807"/>
      <c r="G795" s="808"/>
      <c r="H795" s="1608"/>
      <c r="I795" s="1611"/>
    </row>
    <row r="796" spans="1:9" s="1524" customFormat="1" ht="21" customHeight="1">
      <c r="A796" s="803">
        <v>44612</v>
      </c>
      <c r="B796" s="804">
        <v>90</v>
      </c>
      <c r="C796" s="803">
        <f t="shared" si="13"/>
        <v>44612</v>
      </c>
      <c r="D796" s="809" t="s">
        <v>1771</v>
      </c>
      <c r="E796" s="810" t="s">
        <v>1772</v>
      </c>
      <c r="F796" s="807" t="str">
        <f>+E797&amp;","&amp;E798</f>
        <v>511,3331</v>
      </c>
      <c r="G796" s="808">
        <f>+H797+H798</f>
        <v>20075000</v>
      </c>
      <c r="H796" s="1608"/>
      <c r="I796" s="1611"/>
    </row>
    <row r="797" spans="1:9" s="1524" customFormat="1" ht="21" customHeight="1">
      <c r="A797" s="803">
        <v>44612</v>
      </c>
      <c r="B797" s="804">
        <v>90</v>
      </c>
      <c r="C797" s="803">
        <f t="shared" si="13"/>
        <v>44612</v>
      </c>
      <c r="D797" s="809" t="s">
        <v>1878</v>
      </c>
      <c r="E797" s="812">
        <v>511</v>
      </c>
      <c r="F797" s="807" t="str">
        <f>+E796</f>
        <v>131SG</v>
      </c>
      <c r="G797" s="808"/>
      <c r="H797" s="1608">
        <v>18250000</v>
      </c>
      <c r="I797" s="1611"/>
    </row>
    <row r="798" spans="1:9" s="1524" customFormat="1" ht="21" customHeight="1">
      <c r="A798" s="803">
        <v>44612</v>
      </c>
      <c r="B798" s="804">
        <v>90</v>
      </c>
      <c r="C798" s="803">
        <f t="shared" si="13"/>
        <v>44612</v>
      </c>
      <c r="D798" s="809" t="s">
        <v>49</v>
      </c>
      <c r="E798" s="812">
        <v>3331</v>
      </c>
      <c r="F798" s="807" t="str">
        <f>+E796</f>
        <v>131SG</v>
      </c>
      <c r="G798" s="808"/>
      <c r="H798" s="1608">
        <v>1825000</v>
      </c>
      <c r="I798" s="1611"/>
    </row>
    <row r="799" spans="1:9" s="1524" customFormat="1" ht="21" customHeight="1">
      <c r="A799" s="803"/>
      <c r="B799" s="804"/>
      <c r="C799" s="803" t="str">
        <f t="shared" si="13"/>
        <v/>
      </c>
      <c r="D799" s="805"/>
      <c r="E799" s="806"/>
      <c r="F799" s="807"/>
      <c r="G799" s="808"/>
      <c r="H799" s="1608"/>
      <c r="I799" s="1611"/>
    </row>
    <row r="800" spans="1:9" s="1524" customFormat="1" ht="21" customHeight="1">
      <c r="A800" s="803">
        <v>44612</v>
      </c>
      <c r="B800" s="804">
        <v>91</v>
      </c>
      <c r="C800" s="803">
        <f t="shared" si="13"/>
        <v>44612</v>
      </c>
      <c r="D800" s="809" t="s">
        <v>1788</v>
      </c>
      <c r="E800" s="810" t="s">
        <v>1789</v>
      </c>
      <c r="F800" s="807" t="str">
        <f>+E801&amp;","&amp;E802</f>
        <v>511,3331</v>
      </c>
      <c r="G800" s="808">
        <f>+H801+H802</f>
        <v>11990000</v>
      </c>
      <c r="H800" s="1608"/>
      <c r="I800" s="1611"/>
    </row>
    <row r="801" spans="1:9" s="1524" customFormat="1" ht="21" customHeight="1">
      <c r="A801" s="803">
        <v>44612</v>
      </c>
      <c r="B801" s="804">
        <v>91</v>
      </c>
      <c r="C801" s="803">
        <f t="shared" si="13"/>
        <v>44612</v>
      </c>
      <c r="D801" s="809" t="s">
        <v>1874</v>
      </c>
      <c r="E801" s="812">
        <v>511</v>
      </c>
      <c r="F801" s="807" t="str">
        <f>+E800</f>
        <v>131CV</v>
      </c>
      <c r="G801" s="808"/>
      <c r="H801" s="1608">
        <v>10900000</v>
      </c>
      <c r="I801" s="1611"/>
    </row>
    <row r="802" spans="1:9" s="1524" customFormat="1" ht="21" customHeight="1">
      <c r="A802" s="803">
        <v>44612</v>
      </c>
      <c r="B802" s="804">
        <v>91</v>
      </c>
      <c r="C802" s="803">
        <f t="shared" si="13"/>
        <v>44612</v>
      </c>
      <c r="D802" s="809" t="s">
        <v>49</v>
      </c>
      <c r="E802" s="812">
        <v>3331</v>
      </c>
      <c r="F802" s="807" t="str">
        <f>+E800</f>
        <v>131CV</v>
      </c>
      <c r="G802" s="808"/>
      <c r="H802" s="1608">
        <v>1090000</v>
      </c>
      <c r="I802" s="1611"/>
    </row>
    <row r="803" spans="1:9" s="1524" customFormat="1" ht="21" customHeight="1">
      <c r="A803" s="803"/>
      <c r="B803" s="804"/>
      <c r="C803" s="803" t="str">
        <f t="shared" si="13"/>
        <v/>
      </c>
      <c r="D803" s="805"/>
      <c r="E803" s="806"/>
      <c r="F803" s="807"/>
      <c r="G803" s="808"/>
      <c r="H803" s="1608"/>
      <c r="I803" s="1611"/>
    </row>
    <row r="804" spans="1:9" s="1524" customFormat="1" ht="21" customHeight="1">
      <c r="A804" s="803">
        <v>44613</v>
      </c>
      <c r="B804" s="804">
        <v>92</v>
      </c>
      <c r="C804" s="803">
        <f t="shared" si="13"/>
        <v>44613</v>
      </c>
      <c r="D804" s="809" t="s">
        <v>1791</v>
      </c>
      <c r="E804" s="810" t="s">
        <v>1792</v>
      </c>
      <c r="F804" s="807" t="str">
        <f>+E805&amp;","&amp;E806</f>
        <v>511,3331</v>
      </c>
      <c r="G804" s="808">
        <f>+H805+H806</f>
        <v>7892500</v>
      </c>
      <c r="H804" s="1608"/>
      <c r="I804" s="1611"/>
    </row>
    <row r="805" spans="1:9" s="1524" customFormat="1" ht="21" customHeight="1">
      <c r="A805" s="803">
        <v>44613</v>
      </c>
      <c r="B805" s="804">
        <v>92</v>
      </c>
      <c r="C805" s="803">
        <f t="shared" si="13"/>
        <v>44613</v>
      </c>
      <c r="D805" s="809" t="s">
        <v>1878</v>
      </c>
      <c r="E805" s="812">
        <v>511</v>
      </c>
      <c r="F805" s="807" t="str">
        <f>+E804</f>
        <v>131MES</v>
      </c>
      <c r="G805" s="808"/>
      <c r="H805" s="1608">
        <v>7175000</v>
      </c>
      <c r="I805" s="1611"/>
    </row>
    <row r="806" spans="1:9" s="1524" customFormat="1" ht="21" customHeight="1">
      <c r="A806" s="803">
        <v>44613</v>
      </c>
      <c r="B806" s="804">
        <v>92</v>
      </c>
      <c r="C806" s="803">
        <f t="shared" si="13"/>
        <v>44613</v>
      </c>
      <c r="D806" s="809" t="s">
        <v>49</v>
      </c>
      <c r="E806" s="812">
        <v>3331</v>
      </c>
      <c r="F806" s="807" t="str">
        <f>+E804</f>
        <v>131MES</v>
      </c>
      <c r="G806" s="808"/>
      <c r="H806" s="1608">
        <v>717500</v>
      </c>
      <c r="I806" s="1611"/>
    </row>
    <row r="807" spans="1:9" s="1524" customFormat="1" ht="21" customHeight="1">
      <c r="A807" s="803"/>
      <c r="B807" s="804"/>
      <c r="C807" s="803"/>
      <c r="D807" s="805"/>
      <c r="E807" s="806"/>
      <c r="F807" s="807"/>
      <c r="G807" s="808"/>
      <c r="H807" s="1608"/>
      <c r="I807" s="1611"/>
    </row>
    <row r="808" spans="1:9" s="1524" customFormat="1" ht="21" customHeight="1">
      <c r="A808" s="803">
        <v>44613</v>
      </c>
      <c r="B808" s="804">
        <v>93</v>
      </c>
      <c r="C808" s="803">
        <f>IF(A808="","",A808)</f>
        <v>44613</v>
      </c>
      <c r="D808" s="809" t="s">
        <v>1771</v>
      </c>
      <c r="E808" s="810" t="s">
        <v>1772</v>
      </c>
      <c r="F808" s="807" t="str">
        <f>+E809&amp;","&amp;E810</f>
        <v>511,3331</v>
      </c>
      <c r="G808" s="808">
        <f>+H809+H810</f>
        <v>7342500</v>
      </c>
      <c r="H808" s="1608"/>
      <c r="I808" s="1611"/>
    </row>
    <row r="809" spans="1:9" s="1524" customFormat="1" ht="21" customHeight="1">
      <c r="A809" s="803">
        <v>44613</v>
      </c>
      <c r="B809" s="804">
        <v>93</v>
      </c>
      <c r="C809" s="803">
        <f>IF(A809="","",A809)</f>
        <v>44613</v>
      </c>
      <c r="D809" s="809" t="s">
        <v>1878</v>
      </c>
      <c r="E809" s="812">
        <v>511</v>
      </c>
      <c r="F809" s="807" t="str">
        <f>+E808</f>
        <v>131SG</v>
      </c>
      <c r="G809" s="808"/>
      <c r="H809" s="1608">
        <v>6675000</v>
      </c>
      <c r="I809" s="1611"/>
    </row>
    <row r="810" spans="1:9" s="1524" customFormat="1" ht="21" customHeight="1">
      <c r="A810" s="803">
        <v>44613</v>
      </c>
      <c r="B810" s="804">
        <v>93</v>
      </c>
      <c r="C810" s="803">
        <f>IF(A810="","",A810)</f>
        <v>44613</v>
      </c>
      <c r="D810" s="809" t="s">
        <v>49</v>
      </c>
      <c r="E810" s="812">
        <v>3331</v>
      </c>
      <c r="F810" s="807" t="str">
        <f>+E808</f>
        <v>131SG</v>
      </c>
      <c r="G810" s="808"/>
      <c r="H810" s="1608">
        <v>667500</v>
      </c>
      <c r="I810" s="1611"/>
    </row>
    <row r="811" spans="1:9" s="1524" customFormat="1" ht="21" customHeight="1">
      <c r="A811" s="803"/>
      <c r="B811" s="804"/>
      <c r="C811" s="803"/>
      <c r="D811" s="805"/>
      <c r="E811" s="806"/>
      <c r="F811" s="807"/>
      <c r="G811" s="808"/>
      <c r="H811" s="1608"/>
      <c r="I811" s="1611"/>
    </row>
    <row r="812" spans="1:9" s="1524" customFormat="1" ht="21" customHeight="1">
      <c r="A812" s="803">
        <v>44614</v>
      </c>
      <c r="B812" s="804">
        <v>94</v>
      </c>
      <c r="C812" s="803">
        <f>IF(A812="","",A812)</f>
        <v>44614</v>
      </c>
      <c r="D812" s="809" t="s">
        <v>1785</v>
      </c>
      <c r="E812" s="810" t="s">
        <v>1786</v>
      </c>
      <c r="F812" s="807" t="str">
        <f>+E813&amp;","&amp;E814</f>
        <v>511,3331</v>
      </c>
      <c r="G812" s="808">
        <f>+H813+H814</f>
        <v>8882500</v>
      </c>
      <c r="H812" s="1608"/>
      <c r="I812" s="1611"/>
    </row>
    <row r="813" spans="1:9" s="1524" customFormat="1" ht="21" customHeight="1">
      <c r="A813" s="803">
        <v>44614</v>
      </c>
      <c r="B813" s="804">
        <v>94</v>
      </c>
      <c r="C813" s="803">
        <f>IF(A813="","",A813)</f>
        <v>44614</v>
      </c>
      <c r="D813" s="809" t="s">
        <v>1887</v>
      </c>
      <c r="E813" s="812">
        <v>511</v>
      </c>
      <c r="F813" s="807" t="str">
        <f>+E812</f>
        <v>131BVN</v>
      </c>
      <c r="G813" s="808"/>
      <c r="H813" s="1608">
        <v>8075000</v>
      </c>
      <c r="I813" s="1611"/>
    </row>
    <row r="814" spans="1:9" s="1524" customFormat="1" ht="21" customHeight="1">
      <c r="A814" s="803">
        <v>44614</v>
      </c>
      <c r="B814" s="804">
        <v>94</v>
      </c>
      <c r="C814" s="803">
        <f>IF(A814="","",A814)</f>
        <v>44614</v>
      </c>
      <c r="D814" s="809" t="s">
        <v>49</v>
      </c>
      <c r="E814" s="812">
        <v>3331</v>
      </c>
      <c r="F814" s="807" t="str">
        <f>+E812</f>
        <v>131BVN</v>
      </c>
      <c r="G814" s="808"/>
      <c r="H814" s="1608">
        <v>807500</v>
      </c>
      <c r="I814" s="1611"/>
    </row>
    <row r="815" spans="1:9" s="1524" customFormat="1" ht="21" customHeight="1">
      <c r="A815" s="803"/>
      <c r="B815" s="804"/>
      <c r="C815" s="803"/>
      <c r="D815" s="805"/>
      <c r="E815" s="806"/>
      <c r="F815" s="807"/>
      <c r="G815" s="808"/>
      <c r="H815" s="1608"/>
      <c r="I815" s="1611"/>
    </row>
    <row r="816" spans="1:9" s="1524" customFormat="1" ht="21" customHeight="1">
      <c r="A816" s="803">
        <v>44614</v>
      </c>
      <c r="B816" s="804">
        <v>95</v>
      </c>
      <c r="C816" s="803">
        <f>IF(A816="","",A816)</f>
        <v>44614</v>
      </c>
      <c r="D816" s="809" t="s">
        <v>1780</v>
      </c>
      <c r="E816" s="810" t="s">
        <v>1781</v>
      </c>
      <c r="F816" s="807" t="str">
        <f>+E817&amp;","&amp;E818</f>
        <v>511,3331</v>
      </c>
      <c r="G816" s="808">
        <f>+H817+H818</f>
        <v>3085500</v>
      </c>
      <c r="H816" s="1608"/>
      <c r="I816" s="1611"/>
    </row>
    <row r="817" spans="1:9" s="1524" customFormat="1" ht="21" customHeight="1">
      <c r="A817" s="803">
        <v>44614</v>
      </c>
      <c r="B817" s="804">
        <v>95</v>
      </c>
      <c r="C817" s="803">
        <f>IF(A817="","",A817)</f>
        <v>44614</v>
      </c>
      <c r="D817" s="809" t="s">
        <v>1887</v>
      </c>
      <c r="E817" s="812">
        <v>511</v>
      </c>
      <c r="F817" s="807" t="str">
        <f>+E816</f>
        <v>131APM</v>
      </c>
      <c r="G817" s="808"/>
      <c r="H817" s="1608">
        <v>2805000</v>
      </c>
      <c r="I817" s="1611"/>
    </row>
    <row r="818" spans="1:9" s="1524" customFormat="1" ht="21" customHeight="1">
      <c r="A818" s="803">
        <v>44614</v>
      </c>
      <c r="B818" s="804">
        <v>95</v>
      </c>
      <c r="C818" s="803">
        <f>IF(A818="","",A818)</f>
        <v>44614</v>
      </c>
      <c r="D818" s="809" t="s">
        <v>49</v>
      </c>
      <c r="E818" s="812">
        <v>3331</v>
      </c>
      <c r="F818" s="807" t="str">
        <f>+E816</f>
        <v>131APM</v>
      </c>
      <c r="G818" s="808"/>
      <c r="H818" s="1608">
        <v>280500</v>
      </c>
      <c r="I818" s="1611"/>
    </row>
    <row r="819" spans="1:9" s="1524" customFormat="1" ht="21" customHeight="1">
      <c r="A819" s="803"/>
      <c r="B819" s="804"/>
      <c r="C819" s="803"/>
      <c r="D819" s="805"/>
      <c r="E819" s="806"/>
      <c r="F819" s="807"/>
      <c r="G819" s="808"/>
      <c r="H819" s="1608"/>
      <c r="I819" s="1611"/>
    </row>
    <row r="820" spans="1:9" s="1524" customFormat="1" ht="21" customHeight="1">
      <c r="A820" s="803">
        <v>44615</v>
      </c>
      <c r="B820" s="804">
        <v>96</v>
      </c>
      <c r="C820" s="803">
        <f>IF(A820="","",A820)</f>
        <v>44615</v>
      </c>
      <c r="D820" s="809" t="s">
        <v>1771</v>
      </c>
      <c r="E820" s="810" t="s">
        <v>1772</v>
      </c>
      <c r="F820" s="807" t="str">
        <f>+E821&amp;","&amp;E822</f>
        <v>511,3331</v>
      </c>
      <c r="G820" s="808">
        <f>+H821+H822</f>
        <v>14734500</v>
      </c>
      <c r="H820" s="1608"/>
      <c r="I820" s="1611"/>
    </row>
    <row r="821" spans="1:9" s="1524" customFormat="1" ht="21" customHeight="1">
      <c r="A821" s="803">
        <v>44615</v>
      </c>
      <c r="B821" s="804">
        <v>96</v>
      </c>
      <c r="C821" s="803">
        <f>IF(A821="","",A821)</f>
        <v>44615</v>
      </c>
      <c r="D821" s="809" t="s">
        <v>1887</v>
      </c>
      <c r="E821" s="812">
        <v>511</v>
      </c>
      <c r="F821" s="807" t="str">
        <f>+E820</f>
        <v>131SG</v>
      </c>
      <c r="G821" s="808"/>
      <c r="H821" s="1608">
        <v>13395000</v>
      </c>
      <c r="I821" s="1611"/>
    </row>
    <row r="822" spans="1:9" s="1524" customFormat="1" ht="21" customHeight="1">
      <c r="A822" s="803">
        <v>44615</v>
      </c>
      <c r="B822" s="804">
        <v>96</v>
      </c>
      <c r="C822" s="803">
        <f>IF(A822="","",A822)</f>
        <v>44615</v>
      </c>
      <c r="D822" s="809" t="s">
        <v>49</v>
      </c>
      <c r="E822" s="812">
        <v>3331</v>
      </c>
      <c r="F822" s="807" t="str">
        <f>+E820</f>
        <v>131SG</v>
      </c>
      <c r="G822" s="808"/>
      <c r="H822" s="1608">
        <v>1339500</v>
      </c>
      <c r="I822" s="1611"/>
    </row>
    <row r="823" spans="1:9" s="1524" customFormat="1" ht="21" customHeight="1">
      <c r="A823" s="803"/>
      <c r="B823" s="804"/>
      <c r="C823" s="803"/>
      <c r="D823" s="805"/>
      <c r="E823" s="806"/>
      <c r="F823" s="807"/>
      <c r="G823" s="808"/>
      <c r="H823" s="1608"/>
      <c r="I823" s="1611"/>
    </row>
    <row r="824" spans="1:9" s="1524" customFormat="1" ht="21" customHeight="1">
      <c r="A824" s="803">
        <v>44615</v>
      </c>
      <c r="B824" s="804">
        <v>97</v>
      </c>
      <c r="C824" s="803">
        <f>IF(A824="","",A824)</f>
        <v>44615</v>
      </c>
      <c r="D824" s="809" t="s">
        <v>1788</v>
      </c>
      <c r="E824" s="810" t="s">
        <v>1789</v>
      </c>
      <c r="F824" s="807" t="str">
        <f>+E825&amp;","&amp;E826</f>
        <v>511,3331</v>
      </c>
      <c r="G824" s="808">
        <f>+H825+H826</f>
        <v>7370000</v>
      </c>
      <c r="H824" s="1608"/>
      <c r="I824" s="1611"/>
    </row>
    <row r="825" spans="1:9" s="1524" customFormat="1" ht="21" customHeight="1">
      <c r="A825" s="803">
        <v>44615</v>
      </c>
      <c r="B825" s="804">
        <v>97</v>
      </c>
      <c r="C825" s="803">
        <f>IF(A825="","",A825)</f>
        <v>44615</v>
      </c>
      <c r="D825" s="809" t="s">
        <v>1890</v>
      </c>
      <c r="E825" s="812">
        <v>511</v>
      </c>
      <c r="F825" s="807" t="str">
        <f>+E824</f>
        <v>131CV</v>
      </c>
      <c r="G825" s="808"/>
      <c r="H825" s="1608">
        <v>6700000</v>
      </c>
      <c r="I825" s="1611"/>
    </row>
    <row r="826" spans="1:9" s="1524" customFormat="1" ht="21" customHeight="1">
      <c r="A826" s="803">
        <v>44615</v>
      </c>
      <c r="B826" s="804">
        <v>97</v>
      </c>
      <c r="C826" s="803">
        <f>IF(A826="","",A826)</f>
        <v>44615</v>
      </c>
      <c r="D826" s="809" t="s">
        <v>49</v>
      </c>
      <c r="E826" s="812">
        <v>3331</v>
      </c>
      <c r="F826" s="807" t="str">
        <f>+E824</f>
        <v>131CV</v>
      </c>
      <c r="G826" s="808"/>
      <c r="H826" s="1608">
        <v>670000</v>
      </c>
      <c r="I826" s="1611"/>
    </row>
    <row r="827" spans="1:9" s="1524" customFormat="1" ht="21" customHeight="1">
      <c r="A827" s="803"/>
      <c r="B827" s="804"/>
      <c r="C827" s="803"/>
      <c r="D827" s="809"/>
      <c r="E827" s="812"/>
      <c r="F827" s="807"/>
      <c r="G827" s="808"/>
      <c r="H827" s="1608"/>
      <c r="I827" s="1611"/>
    </row>
    <row r="828" spans="1:9" s="1524" customFormat="1" ht="21" customHeight="1">
      <c r="A828" s="803">
        <v>44615</v>
      </c>
      <c r="B828" s="804">
        <v>98</v>
      </c>
      <c r="C828" s="803">
        <f>IF(A828="","",A828)</f>
        <v>44615</v>
      </c>
      <c r="D828" s="809" t="s">
        <v>1780</v>
      </c>
      <c r="E828" s="810" t="s">
        <v>1781</v>
      </c>
      <c r="F828" s="807" t="str">
        <f>+E829&amp;","&amp;E830</f>
        <v>511,3331</v>
      </c>
      <c r="G828" s="808">
        <f>+H829+H830</f>
        <v>3850000</v>
      </c>
      <c r="H828" s="1608"/>
      <c r="I828" s="1611"/>
    </row>
    <row r="829" spans="1:9" s="1524" customFormat="1" ht="21" customHeight="1">
      <c r="A829" s="803">
        <v>44615</v>
      </c>
      <c r="B829" s="804">
        <v>98</v>
      </c>
      <c r="C829" s="803">
        <f>IF(A829="","",A829)</f>
        <v>44615</v>
      </c>
      <c r="D829" s="809" t="s">
        <v>1891</v>
      </c>
      <c r="E829" s="812">
        <v>511</v>
      </c>
      <c r="F829" s="807" t="str">
        <f>+E828</f>
        <v>131APM</v>
      </c>
      <c r="G829" s="808"/>
      <c r="H829" s="1608">
        <v>3500000</v>
      </c>
      <c r="I829" s="1611"/>
    </row>
    <row r="830" spans="1:9" s="1524" customFormat="1" ht="21" customHeight="1">
      <c r="A830" s="803">
        <v>44615</v>
      </c>
      <c r="B830" s="804">
        <v>98</v>
      </c>
      <c r="C830" s="803">
        <f>IF(A830="","",A830)</f>
        <v>44615</v>
      </c>
      <c r="D830" s="809" t="s">
        <v>49</v>
      </c>
      <c r="E830" s="812">
        <v>3331</v>
      </c>
      <c r="F830" s="807" t="str">
        <f>+E828</f>
        <v>131APM</v>
      </c>
      <c r="G830" s="808"/>
      <c r="H830" s="1608">
        <v>350000</v>
      </c>
      <c r="I830" s="1611"/>
    </row>
    <row r="831" spans="1:9" s="1524" customFormat="1" ht="21" customHeight="1">
      <c r="A831" s="803"/>
      <c r="B831" s="804"/>
      <c r="C831" s="803"/>
      <c r="D831" s="809"/>
      <c r="E831" s="812"/>
      <c r="F831" s="807"/>
      <c r="G831" s="808"/>
      <c r="H831" s="1608"/>
      <c r="I831" s="1611"/>
    </row>
    <row r="832" spans="1:9" s="1524" customFormat="1" ht="21" customHeight="1">
      <c r="A832" s="803">
        <v>44616</v>
      </c>
      <c r="B832" s="804">
        <v>99</v>
      </c>
      <c r="C832" s="803">
        <f>IF(A832="","",A832)</f>
        <v>44616</v>
      </c>
      <c r="D832" s="809" t="s">
        <v>1771</v>
      </c>
      <c r="E832" s="810" t="s">
        <v>1772</v>
      </c>
      <c r="F832" s="807" t="str">
        <f>+E833&amp;","&amp;E834</f>
        <v>511,3331</v>
      </c>
      <c r="G832" s="808">
        <f>+H833+H834</f>
        <v>20102500</v>
      </c>
      <c r="H832" s="1608"/>
      <c r="I832" s="1611"/>
    </row>
    <row r="833" spans="1:9" s="1524" customFormat="1" ht="21" customHeight="1">
      <c r="A833" s="803">
        <v>44616</v>
      </c>
      <c r="B833" s="804">
        <v>99</v>
      </c>
      <c r="C833" s="803">
        <f>IF(A833="","",A833)</f>
        <v>44616</v>
      </c>
      <c r="D833" s="809" t="s">
        <v>1891</v>
      </c>
      <c r="E833" s="812">
        <v>511</v>
      </c>
      <c r="F833" s="807" t="str">
        <f>+E832</f>
        <v>131SG</v>
      </c>
      <c r="G833" s="808"/>
      <c r="H833" s="1608">
        <v>18275000</v>
      </c>
      <c r="I833" s="1611"/>
    </row>
    <row r="834" spans="1:9" s="1524" customFormat="1" ht="21" customHeight="1">
      <c r="A834" s="803">
        <v>44616</v>
      </c>
      <c r="B834" s="804">
        <v>99</v>
      </c>
      <c r="C834" s="803">
        <f>IF(A834="","",A834)</f>
        <v>44616</v>
      </c>
      <c r="D834" s="809" t="s">
        <v>49</v>
      </c>
      <c r="E834" s="812">
        <v>3331</v>
      </c>
      <c r="F834" s="807" t="str">
        <f>+E832</f>
        <v>131SG</v>
      </c>
      <c r="G834" s="808"/>
      <c r="H834" s="1608">
        <v>1827500</v>
      </c>
      <c r="I834" s="1611"/>
    </row>
    <row r="835" spans="1:9" s="1524" customFormat="1" ht="21" customHeight="1">
      <c r="A835" s="803"/>
      <c r="B835" s="804"/>
      <c r="C835" s="803"/>
      <c r="D835" s="805"/>
      <c r="E835" s="806"/>
      <c r="F835" s="807"/>
      <c r="G835" s="808"/>
      <c r="H835" s="1608"/>
      <c r="I835" s="1611"/>
    </row>
    <row r="836" spans="1:9" s="1524" customFormat="1" ht="21" customHeight="1">
      <c r="A836" s="803">
        <v>44617</v>
      </c>
      <c r="B836" s="804">
        <v>101</v>
      </c>
      <c r="C836" s="803">
        <f>IF(A836="","",A836)</f>
        <v>44617</v>
      </c>
      <c r="D836" s="809" t="s">
        <v>1785</v>
      </c>
      <c r="E836" s="810" t="s">
        <v>1786</v>
      </c>
      <c r="F836" s="807" t="str">
        <f>+E837&amp;","&amp;E838</f>
        <v>511,3331</v>
      </c>
      <c r="G836" s="808">
        <f>+H837+H838</f>
        <v>19239000</v>
      </c>
      <c r="H836" s="1608"/>
      <c r="I836" s="1611"/>
    </row>
    <row r="837" spans="1:9" s="1524" customFormat="1" ht="21" customHeight="1">
      <c r="A837" s="803">
        <v>44617</v>
      </c>
      <c r="B837" s="804">
        <v>101</v>
      </c>
      <c r="C837" s="803">
        <f>IF(A837="","",A837)</f>
        <v>44617</v>
      </c>
      <c r="D837" s="809" t="s">
        <v>1892</v>
      </c>
      <c r="E837" s="812">
        <v>511</v>
      </c>
      <c r="F837" s="807" t="str">
        <f>+E836</f>
        <v>131BVN</v>
      </c>
      <c r="G837" s="808"/>
      <c r="H837" s="1608">
        <v>17490000</v>
      </c>
      <c r="I837" s="1611"/>
    </row>
    <row r="838" spans="1:9" s="1524" customFormat="1" ht="21" customHeight="1">
      <c r="A838" s="803">
        <v>44617</v>
      </c>
      <c r="B838" s="804">
        <v>101</v>
      </c>
      <c r="C838" s="803">
        <f>IF(A838="","",A838)</f>
        <v>44617</v>
      </c>
      <c r="D838" s="809" t="s">
        <v>49</v>
      </c>
      <c r="E838" s="812">
        <v>3331</v>
      </c>
      <c r="F838" s="807" t="str">
        <f>+E836</f>
        <v>131BVN</v>
      </c>
      <c r="G838" s="808"/>
      <c r="H838" s="1608">
        <v>1749000</v>
      </c>
      <c r="I838" s="1611"/>
    </row>
    <row r="839" spans="1:9" s="1524" customFormat="1" ht="21" customHeight="1">
      <c r="A839" s="803"/>
      <c r="B839" s="804"/>
      <c r="C839" s="803"/>
      <c r="D839" s="809"/>
      <c r="E839" s="812"/>
      <c r="F839" s="807"/>
      <c r="G839" s="808"/>
      <c r="H839" s="1608"/>
      <c r="I839" s="1611"/>
    </row>
    <row r="840" spans="1:9" s="1524" customFormat="1" ht="21" customHeight="1">
      <c r="A840" s="803">
        <v>44617</v>
      </c>
      <c r="B840" s="804">
        <v>102</v>
      </c>
      <c r="C840" s="803">
        <f>IF(A840="","",A840)</f>
        <v>44617</v>
      </c>
      <c r="D840" s="809" t="s">
        <v>1780</v>
      </c>
      <c r="E840" s="810" t="s">
        <v>1781</v>
      </c>
      <c r="F840" s="807" t="str">
        <f>+E841&amp;","&amp;E842</f>
        <v>511,3331</v>
      </c>
      <c r="G840" s="808">
        <f>+H841+H842</f>
        <v>4895000</v>
      </c>
      <c r="H840" s="1608"/>
      <c r="I840" s="1611"/>
    </row>
    <row r="841" spans="1:9" s="1524" customFormat="1" ht="21" customHeight="1">
      <c r="A841" s="803">
        <v>44617</v>
      </c>
      <c r="B841" s="804">
        <v>102</v>
      </c>
      <c r="C841" s="803">
        <f>IF(A841="","",A841)</f>
        <v>44617</v>
      </c>
      <c r="D841" s="809" t="s">
        <v>1893</v>
      </c>
      <c r="E841" s="812">
        <v>511</v>
      </c>
      <c r="F841" s="807" t="str">
        <f>+E840</f>
        <v>131APM</v>
      </c>
      <c r="G841" s="808"/>
      <c r="H841" s="1608">
        <v>4450000</v>
      </c>
      <c r="I841" s="1611"/>
    </row>
    <row r="842" spans="1:9" s="1524" customFormat="1" ht="21" customHeight="1">
      <c r="A842" s="803">
        <v>44617</v>
      </c>
      <c r="B842" s="804">
        <v>102</v>
      </c>
      <c r="C842" s="803">
        <f>IF(A842="","",A842)</f>
        <v>44617</v>
      </c>
      <c r="D842" s="809" t="s">
        <v>49</v>
      </c>
      <c r="E842" s="812">
        <v>3331</v>
      </c>
      <c r="F842" s="807" t="str">
        <f>+E840</f>
        <v>131APM</v>
      </c>
      <c r="G842" s="808"/>
      <c r="H842" s="1608">
        <v>445000</v>
      </c>
      <c r="I842" s="1611"/>
    </row>
    <row r="843" spans="1:9" s="1524" customFormat="1" ht="21" customHeight="1">
      <c r="A843" s="803"/>
      <c r="B843" s="804"/>
      <c r="C843" s="803"/>
      <c r="D843" s="809"/>
      <c r="E843" s="812"/>
      <c r="F843" s="807"/>
      <c r="G843" s="808"/>
      <c r="H843" s="1608"/>
      <c r="I843" s="1611"/>
    </row>
    <row r="844" spans="1:9" s="1524" customFormat="1" ht="21" customHeight="1">
      <c r="A844" s="803">
        <v>44617</v>
      </c>
      <c r="B844" s="804">
        <v>103</v>
      </c>
      <c r="C844" s="803">
        <f>IF(A844="","",A844)</f>
        <v>44617</v>
      </c>
      <c r="D844" s="809" t="s">
        <v>1771</v>
      </c>
      <c r="E844" s="810" t="s">
        <v>1772</v>
      </c>
      <c r="F844" s="807" t="str">
        <f>+E845&amp;","&amp;E846</f>
        <v>511,3331</v>
      </c>
      <c r="G844" s="808">
        <f>+H845+H846</f>
        <v>3987500</v>
      </c>
      <c r="H844" s="1608"/>
      <c r="I844" s="1611"/>
    </row>
    <row r="845" spans="1:9" s="1524" customFormat="1" ht="21" customHeight="1">
      <c r="A845" s="803">
        <v>44617</v>
      </c>
      <c r="B845" s="804">
        <v>103</v>
      </c>
      <c r="C845" s="803">
        <f>IF(A845="","",A845)</f>
        <v>44617</v>
      </c>
      <c r="D845" s="809" t="s">
        <v>1885</v>
      </c>
      <c r="E845" s="812">
        <v>511</v>
      </c>
      <c r="F845" s="807" t="str">
        <f>+E844</f>
        <v>131SG</v>
      </c>
      <c r="G845" s="808"/>
      <c r="H845" s="1608">
        <v>3625000</v>
      </c>
      <c r="I845" s="1611"/>
    </row>
    <row r="846" spans="1:9" s="1524" customFormat="1" ht="21" customHeight="1">
      <c r="A846" s="803">
        <v>44617</v>
      </c>
      <c r="B846" s="804">
        <v>103</v>
      </c>
      <c r="C846" s="803">
        <f>IF(A846="","",A846)</f>
        <v>44617</v>
      </c>
      <c r="D846" s="809" t="s">
        <v>49</v>
      </c>
      <c r="E846" s="812">
        <v>3331</v>
      </c>
      <c r="F846" s="807" t="str">
        <f>+E844</f>
        <v>131SG</v>
      </c>
      <c r="G846" s="808"/>
      <c r="H846" s="1608">
        <v>362500</v>
      </c>
      <c r="I846" s="1611"/>
    </row>
    <row r="847" spans="1:9" s="1524" customFormat="1" ht="21" customHeight="1">
      <c r="A847" s="803"/>
      <c r="B847" s="804"/>
      <c r="C847" s="803"/>
      <c r="D847" s="809"/>
      <c r="E847" s="812"/>
      <c r="F847" s="807"/>
      <c r="G847" s="808"/>
      <c r="H847" s="1608"/>
      <c r="I847" s="1611"/>
    </row>
    <row r="848" spans="1:9" s="1524" customFormat="1" ht="21" customHeight="1">
      <c r="A848" s="803">
        <v>44618</v>
      </c>
      <c r="B848" s="804">
        <v>104</v>
      </c>
      <c r="C848" s="803">
        <f>IF(A848="","",A848)</f>
        <v>44618</v>
      </c>
      <c r="D848" s="809" t="s">
        <v>1785</v>
      </c>
      <c r="E848" s="810" t="s">
        <v>1786</v>
      </c>
      <c r="F848" s="807" t="str">
        <f>+E849&amp;","&amp;E850</f>
        <v>511,3331</v>
      </c>
      <c r="G848" s="808">
        <f>+H849+H850</f>
        <v>5775000</v>
      </c>
      <c r="H848" s="1608"/>
      <c r="I848" s="1611"/>
    </row>
    <row r="849" spans="1:9" s="1524" customFormat="1" ht="21" customHeight="1">
      <c r="A849" s="803">
        <v>44618</v>
      </c>
      <c r="B849" s="804">
        <v>104</v>
      </c>
      <c r="C849" s="803">
        <f>IF(A849="","",A849)</f>
        <v>44618</v>
      </c>
      <c r="D849" s="809" t="s">
        <v>1875</v>
      </c>
      <c r="E849" s="812">
        <v>511</v>
      </c>
      <c r="F849" s="807" t="str">
        <f>+E848</f>
        <v>131BVN</v>
      </c>
      <c r="G849" s="808"/>
      <c r="H849" s="1608">
        <v>5250000</v>
      </c>
      <c r="I849" s="1611"/>
    </row>
    <row r="850" spans="1:9" s="1524" customFormat="1" ht="21" customHeight="1">
      <c r="A850" s="803">
        <v>44618</v>
      </c>
      <c r="B850" s="804">
        <v>104</v>
      </c>
      <c r="C850" s="803">
        <f>IF(A850="","",A850)</f>
        <v>44618</v>
      </c>
      <c r="D850" s="809" t="s">
        <v>49</v>
      </c>
      <c r="E850" s="812">
        <v>3331</v>
      </c>
      <c r="F850" s="807" t="str">
        <f>+E848</f>
        <v>131BVN</v>
      </c>
      <c r="G850" s="808"/>
      <c r="H850" s="1608">
        <v>525000</v>
      </c>
      <c r="I850" s="1611"/>
    </row>
    <row r="851" spans="1:9" s="1524" customFormat="1" ht="21" customHeight="1">
      <c r="A851" s="803"/>
      <c r="B851" s="804"/>
      <c r="C851" s="803"/>
      <c r="D851" s="809"/>
      <c r="E851" s="812"/>
      <c r="F851" s="807"/>
      <c r="G851" s="808"/>
      <c r="H851" s="1608"/>
      <c r="I851" s="1611"/>
    </row>
    <row r="852" spans="1:9" s="1524" customFormat="1" ht="21" customHeight="1">
      <c r="A852" s="803">
        <v>44618</v>
      </c>
      <c r="B852" s="804">
        <v>105</v>
      </c>
      <c r="C852" s="803">
        <f>IF(A852="","",A852)</f>
        <v>44618</v>
      </c>
      <c r="D852" s="809" t="s">
        <v>1771</v>
      </c>
      <c r="E852" s="810" t="s">
        <v>1772</v>
      </c>
      <c r="F852" s="807" t="str">
        <f>+E853&amp;","&amp;E854</f>
        <v>511,3331</v>
      </c>
      <c r="G852" s="808">
        <f>+H853+H854</f>
        <v>19965000</v>
      </c>
      <c r="H852" s="1608"/>
      <c r="I852" s="1611"/>
    </row>
    <row r="853" spans="1:9" s="1524" customFormat="1" ht="21" customHeight="1">
      <c r="A853" s="803">
        <v>44618</v>
      </c>
      <c r="B853" s="804">
        <v>105</v>
      </c>
      <c r="C853" s="803">
        <f>IF(A853="","",A853)</f>
        <v>44618</v>
      </c>
      <c r="D853" s="809" t="s">
        <v>1879</v>
      </c>
      <c r="E853" s="812">
        <v>511</v>
      </c>
      <c r="F853" s="807" t="str">
        <f>+E852</f>
        <v>131SG</v>
      </c>
      <c r="G853" s="808"/>
      <c r="H853" s="1608">
        <v>18150000</v>
      </c>
      <c r="I853" s="1611"/>
    </row>
    <row r="854" spans="1:9" s="1524" customFormat="1" ht="21" customHeight="1">
      <c r="A854" s="803">
        <v>44618</v>
      </c>
      <c r="B854" s="804">
        <v>105</v>
      </c>
      <c r="C854" s="803">
        <f>IF(A854="","",A854)</f>
        <v>44618</v>
      </c>
      <c r="D854" s="809" t="s">
        <v>49</v>
      </c>
      <c r="E854" s="812">
        <v>3331</v>
      </c>
      <c r="F854" s="807" t="str">
        <f>+E852</f>
        <v>131SG</v>
      </c>
      <c r="G854" s="808"/>
      <c r="H854" s="1608">
        <v>1815000</v>
      </c>
      <c r="I854" s="1611"/>
    </row>
    <row r="855" spans="1:9" s="1524" customFormat="1" ht="21" customHeight="1">
      <c r="A855" s="803"/>
      <c r="B855" s="804"/>
      <c r="C855" s="803" t="str">
        <f t="shared" ref="C855:C893" si="14">IF(A855="","",A855)</f>
        <v/>
      </c>
      <c r="D855" s="809"/>
      <c r="E855" s="812"/>
      <c r="F855" s="807"/>
      <c r="G855" s="808"/>
      <c r="H855" s="1608"/>
      <c r="I855" s="1611"/>
    </row>
    <row r="856" spans="1:9" ht="21" customHeight="1">
      <c r="A856" s="1740">
        <v>44620</v>
      </c>
      <c r="B856" s="1741" t="s">
        <v>1934</v>
      </c>
      <c r="C856" s="1740">
        <f t="shared" si="14"/>
        <v>44620</v>
      </c>
      <c r="D856" s="1742" t="s">
        <v>1771</v>
      </c>
      <c r="E856" s="1280">
        <v>112</v>
      </c>
      <c r="F856" s="1744" t="str">
        <f>+E857</f>
        <v>131SG</v>
      </c>
      <c r="G856" s="1745">
        <v>143929500</v>
      </c>
      <c r="H856" s="1746"/>
      <c r="I856" s="1747"/>
    </row>
    <row r="857" spans="1:9" s="1524" customFormat="1" ht="21" customHeight="1">
      <c r="A857" s="803">
        <v>44620</v>
      </c>
      <c r="B857" s="804" t="s">
        <v>1934</v>
      </c>
      <c r="C857" s="803">
        <f t="shared" si="14"/>
        <v>44620</v>
      </c>
      <c r="D857" s="811" t="s">
        <v>1771</v>
      </c>
      <c r="E857" s="810" t="s">
        <v>1772</v>
      </c>
      <c r="F857" s="807">
        <f>+E856</f>
        <v>112</v>
      </c>
      <c r="G857" s="808"/>
      <c r="H857" s="1608">
        <f>+G856</f>
        <v>143929500</v>
      </c>
      <c r="I857" s="1611"/>
    </row>
    <row r="858" spans="1:9" s="1524" customFormat="1" ht="21" customHeight="1">
      <c r="A858" s="803"/>
      <c r="B858" s="804"/>
      <c r="C858" s="803" t="str">
        <f t="shared" si="14"/>
        <v/>
      </c>
      <c r="D858" s="809"/>
      <c r="E858" s="812"/>
      <c r="F858" s="807"/>
      <c r="G858" s="808"/>
      <c r="H858" s="1608"/>
      <c r="I858" s="1611"/>
    </row>
    <row r="859" spans="1:9" ht="21" customHeight="1">
      <c r="A859" s="1740">
        <v>44620</v>
      </c>
      <c r="B859" s="1741" t="s">
        <v>1934</v>
      </c>
      <c r="C859" s="1740">
        <f>IF(A859="","",A859)</f>
        <v>44620</v>
      </c>
      <c r="D859" s="1742" t="s">
        <v>1788</v>
      </c>
      <c r="E859" s="1280">
        <v>112</v>
      </c>
      <c r="F859" s="1744" t="str">
        <f>+E860</f>
        <v>131CV</v>
      </c>
      <c r="G859" s="1745">
        <v>45457500</v>
      </c>
      <c r="H859" s="1746"/>
      <c r="I859" s="1747"/>
    </row>
    <row r="860" spans="1:9" s="1524" customFormat="1" ht="21" customHeight="1">
      <c r="A860" s="803">
        <v>44620</v>
      </c>
      <c r="B860" s="804" t="s">
        <v>1934</v>
      </c>
      <c r="C860" s="803">
        <f>IF(A860="","",A860)</f>
        <v>44620</v>
      </c>
      <c r="D860" s="811" t="s">
        <v>1788</v>
      </c>
      <c r="E860" s="810" t="s">
        <v>1789</v>
      </c>
      <c r="F860" s="807">
        <f>+E859</f>
        <v>112</v>
      </c>
      <c r="G860" s="808"/>
      <c r="H860" s="1608">
        <f>+G859</f>
        <v>45457500</v>
      </c>
      <c r="I860" s="1611"/>
    </row>
    <row r="861" spans="1:9" s="1524" customFormat="1" ht="21" customHeight="1">
      <c r="A861" s="803"/>
      <c r="B861" s="804"/>
      <c r="C861" s="803" t="str">
        <f t="shared" si="14"/>
        <v/>
      </c>
      <c r="D861" s="809"/>
      <c r="E861" s="812"/>
      <c r="F861" s="807"/>
      <c r="G861" s="808"/>
      <c r="H861" s="1608"/>
      <c r="I861" s="1611"/>
    </row>
    <row r="862" spans="1:9" ht="21" customHeight="1">
      <c r="A862" s="1740">
        <v>44620</v>
      </c>
      <c r="B862" s="1741" t="s">
        <v>1934</v>
      </c>
      <c r="C862" s="1740">
        <f t="shared" si="14"/>
        <v>44620</v>
      </c>
      <c r="D862" s="1742" t="s">
        <v>1785</v>
      </c>
      <c r="E862" s="1280">
        <v>112</v>
      </c>
      <c r="F862" s="1744" t="str">
        <f>+E863</f>
        <v>131BVN</v>
      </c>
      <c r="G862" s="1745">
        <v>106771500</v>
      </c>
      <c r="H862" s="1746"/>
      <c r="I862" s="1747"/>
    </row>
    <row r="863" spans="1:9" s="1524" customFormat="1" ht="21" customHeight="1">
      <c r="A863" s="803">
        <v>44620</v>
      </c>
      <c r="B863" s="804" t="s">
        <v>1934</v>
      </c>
      <c r="C863" s="803">
        <f t="shared" si="14"/>
        <v>44620</v>
      </c>
      <c r="D863" s="811" t="s">
        <v>1785</v>
      </c>
      <c r="E863" s="810" t="s">
        <v>1786</v>
      </c>
      <c r="F863" s="807">
        <f>+E862</f>
        <v>112</v>
      </c>
      <c r="G863" s="808"/>
      <c r="H863" s="1608">
        <f>+G862</f>
        <v>106771500</v>
      </c>
      <c r="I863" s="1611"/>
    </row>
    <row r="864" spans="1:9" s="1524" customFormat="1" ht="21" customHeight="1">
      <c r="A864" s="803"/>
      <c r="B864" s="804"/>
      <c r="C864" s="803" t="str">
        <f t="shared" si="14"/>
        <v/>
      </c>
      <c r="D864" s="809"/>
      <c r="E864" s="812"/>
      <c r="F864" s="807"/>
      <c r="G864" s="808"/>
      <c r="H864" s="1608"/>
      <c r="I864" s="1611"/>
    </row>
    <row r="865" spans="1:9" ht="21" customHeight="1">
      <c r="A865" s="1740">
        <v>44620</v>
      </c>
      <c r="B865" s="1741" t="s">
        <v>1934</v>
      </c>
      <c r="C865" s="1740">
        <f>IF(A865="","",A865)</f>
        <v>44620</v>
      </c>
      <c r="D865" s="1742" t="s">
        <v>1780</v>
      </c>
      <c r="E865" s="1280">
        <v>112</v>
      </c>
      <c r="F865" s="1744" t="str">
        <f>+E866</f>
        <v>131APM</v>
      </c>
      <c r="G865" s="1745">
        <v>40353500</v>
      </c>
      <c r="H865" s="1746"/>
      <c r="I865" s="1747"/>
    </row>
    <row r="866" spans="1:9" s="1524" customFormat="1" ht="21" customHeight="1">
      <c r="A866" s="803">
        <v>44620</v>
      </c>
      <c r="B866" s="804" t="s">
        <v>1934</v>
      </c>
      <c r="C866" s="803">
        <f>IF(A866="","",A866)</f>
        <v>44620</v>
      </c>
      <c r="D866" s="811" t="s">
        <v>1780</v>
      </c>
      <c r="E866" s="810" t="s">
        <v>1781</v>
      </c>
      <c r="F866" s="807">
        <f>+E865</f>
        <v>112</v>
      </c>
      <c r="G866" s="808"/>
      <c r="H866" s="1608">
        <f>+G865</f>
        <v>40353500</v>
      </c>
      <c r="I866" s="1611"/>
    </row>
    <row r="867" spans="1:9" s="1524" customFormat="1" ht="21" customHeight="1">
      <c r="A867" s="803"/>
      <c r="B867" s="804"/>
      <c r="C867" s="803" t="str">
        <f t="shared" si="14"/>
        <v/>
      </c>
      <c r="D867" s="809"/>
      <c r="E867" s="812"/>
      <c r="F867" s="807"/>
      <c r="G867" s="808"/>
      <c r="H867" s="1608"/>
      <c r="I867" s="1611"/>
    </row>
    <row r="868" spans="1:9" ht="21" customHeight="1">
      <c r="A868" s="1740">
        <v>44620</v>
      </c>
      <c r="B868" s="1741" t="s">
        <v>1934</v>
      </c>
      <c r="C868" s="1740">
        <f t="shared" si="14"/>
        <v>44620</v>
      </c>
      <c r="D868" s="1742" t="s">
        <v>1782</v>
      </c>
      <c r="E868" s="1280">
        <v>112</v>
      </c>
      <c r="F868" s="1744" t="str">
        <f>+E869</f>
        <v>131TL</v>
      </c>
      <c r="G868" s="1745">
        <v>5830000</v>
      </c>
      <c r="H868" s="1746"/>
      <c r="I868" s="1747"/>
    </row>
    <row r="869" spans="1:9" s="1524" customFormat="1" ht="21" customHeight="1">
      <c r="A869" s="803">
        <v>44620</v>
      </c>
      <c r="B869" s="804" t="s">
        <v>1934</v>
      </c>
      <c r="C869" s="803">
        <f t="shared" si="14"/>
        <v>44620</v>
      </c>
      <c r="D869" s="811" t="s">
        <v>1782</v>
      </c>
      <c r="E869" s="810" t="s">
        <v>1783</v>
      </c>
      <c r="F869" s="807">
        <f>+E868</f>
        <v>112</v>
      </c>
      <c r="G869" s="808"/>
      <c r="H869" s="1608">
        <f>+G868</f>
        <v>5830000</v>
      </c>
      <c r="I869" s="1611"/>
    </row>
    <row r="870" spans="1:9" s="1524" customFormat="1" ht="21" customHeight="1">
      <c r="A870" s="803"/>
      <c r="B870" s="804"/>
      <c r="C870" s="803" t="str">
        <f t="shared" si="14"/>
        <v/>
      </c>
      <c r="D870" s="809"/>
      <c r="E870" s="812"/>
      <c r="F870" s="807"/>
      <c r="G870" s="808"/>
      <c r="H870" s="1608"/>
      <c r="I870" s="1611"/>
    </row>
    <row r="871" spans="1:9" ht="21" customHeight="1">
      <c r="A871" s="1740">
        <v>44620</v>
      </c>
      <c r="B871" s="1741" t="s">
        <v>1934</v>
      </c>
      <c r="C871" s="1740">
        <f>IF(A871="","",A871)</f>
        <v>44620</v>
      </c>
      <c r="D871" s="1742" t="s">
        <v>1791</v>
      </c>
      <c r="E871" s="1280">
        <v>112</v>
      </c>
      <c r="F871" s="1744" t="str">
        <f>+E872</f>
        <v>131MES</v>
      </c>
      <c r="G871" s="1745">
        <v>33324500</v>
      </c>
      <c r="H871" s="1746"/>
      <c r="I871" s="1747"/>
    </row>
    <row r="872" spans="1:9" s="1524" customFormat="1" ht="21" customHeight="1">
      <c r="A872" s="803">
        <v>44620</v>
      </c>
      <c r="B872" s="804" t="s">
        <v>1934</v>
      </c>
      <c r="C872" s="803">
        <f>IF(A872="","",A872)</f>
        <v>44620</v>
      </c>
      <c r="D872" s="811" t="s">
        <v>1791</v>
      </c>
      <c r="E872" s="810" t="s">
        <v>1792</v>
      </c>
      <c r="F872" s="807">
        <f>+E871</f>
        <v>112</v>
      </c>
      <c r="G872" s="808"/>
      <c r="H872" s="1608">
        <f>+G871</f>
        <v>33324500</v>
      </c>
      <c r="I872" s="1611"/>
    </row>
    <row r="873" spans="1:9" s="1524" customFormat="1" ht="21" customHeight="1">
      <c r="A873" s="803"/>
      <c r="B873" s="804"/>
      <c r="C873" s="803" t="str">
        <f t="shared" si="14"/>
        <v/>
      </c>
      <c r="D873" s="809"/>
      <c r="E873" s="812"/>
      <c r="F873" s="807"/>
      <c r="G873" s="808"/>
      <c r="H873" s="1608"/>
      <c r="I873" s="1611"/>
    </row>
    <row r="874" spans="1:9" ht="21" customHeight="1">
      <c r="A874" s="1740">
        <v>44620</v>
      </c>
      <c r="B874" s="1741" t="s">
        <v>1934</v>
      </c>
      <c r="C874" s="1740">
        <f t="shared" si="14"/>
        <v>44620</v>
      </c>
      <c r="D874" s="1742" t="s">
        <v>1794</v>
      </c>
      <c r="E874" s="1280">
        <v>112</v>
      </c>
      <c r="F874" s="1744" t="str">
        <f>+E875</f>
        <v>131TH</v>
      </c>
      <c r="G874" s="1745">
        <v>19662500</v>
      </c>
      <c r="H874" s="1746"/>
      <c r="I874" s="1747"/>
    </row>
    <row r="875" spans="1:9" s="1524" customFormat="1" ht="21" customHeight="1">
      <c r="A875" s="803">
        <v>44620</v>
      </c>
      <c r="B875" s="804" t="s">
        <v>1934</v>
      </c>
      <c r="C875" s="803">
        <f t="shared" si="14"/>
        <v>44620</v>
      </c>
      <c r="D875" s="811" t="s">
        <v>1794</v>
      </c>
      <c r="E875" s="810" t="s">
        <v>1795</v>
      </c>
      <c r="F875" s="807">
        <f>+E874</f>
        <v>112</v>
      </c>
      <c r="G875" s="808"/>
      <c r="H875" s="1608">
        <f>+G874</f>
        <v>19662500</v>
      </c>
      <c r="I875" s="1611"/>
    </row>
    <row r="876" spans="1:9" s="1524" customFormat="1" ht="21" customHeight="1">
      <c r="A876" s="803"/>
      <c r="B876" s="804"/>
      <c r="C876" s="803" t="str">
        <f t="shared" si="14"/>
        <v/>
      </c>
      <c r="D876" s="809"/>
      <c r="E876" s="812"/>
      <c r="F876" s="807"/>
      <c r="G876" s="808"/>
      <c r="H876" s="1608"/>
      <c r="I876" s="1611"/>
    </row>
    <row r="877" spans="1:9" s="1524" customFormat="1" ht="21" customHeight="1">
      <c r="A877" s="803">
        <v>44620</v>
      </c>
      <c r="B877" s="804" t="s">
        <v>1928</v>
      </c>
      <c r="C877" s="803">
        <f t="shared" si="14"/>
        <v>44620</v>
      </c>
      <c r="D877" s="811" t="s">
        <v>1759</v>
      </c>
      <c r="E877" s="810" t="s">
        <v>1760</v>
      </c>
      <c r="F877" s="807">
        <f>+E878</f>
        <v>112</v>
      </c>
      <c r="G877" s="808">
        <v>57316600</v>
      </c>
      <c r="H877" s="1608"/>
      <c r="I877" s="1611"/>
    </row>
    <row r="878" spans="1:9" ht="21" customHeight="1">
      <c r="A878" s="1740">
        <v>44620</v>
      </c>
      <c r="B878" s="1741" t="s">
        <v>1928</v>
      </c>
      <c r="C878" s="1740">
        <f t="shared" si="14"/>
        <v>44620</v>
      </c>
      <c r="D878" s="1742" t="s">
        <v>1759</v>
      </c>
      <c r="E878" s="1280">
        <v>112</v>
      </c>
      <c r="F878" s="1744" t="str">
        <f>+E877</f>
        <v>331HQ</v>
      </c>
      <c r="G878" s="1745"/>
      <c r="H878" s="1746">
        <f>+G877</f>
        <v>57316600</v>
      </c>
      <c r="I878" s="1747"/>
    </row>
    <row r="879" spans="1:9" s="1524" customFormat="1" ht="21" customHeight="1">
      <c r="A879" s="803"/>
      <c r="B879" s="804"/>
      <c r="C879" s="803" t="str">
        <f t="shared" si="14"/>
        <v/>
      </c>
      <c r="D879" s="809"/>
      <c r="E879" s="812"/>
      <c r="F879" s="807"/>
      <c r="G879" s="808"/>
      <c r="H879" s="1608"/>
      <c r="I879" s="1611"/>
    </row>
    <row r="880" spans="1:9" s="1524" customFormat="1" ht="21" customHeight="1">
      <c r="A880" s="803">
        <v>44620</v>
      </c>
      <c r="B880" s="804" t="s">
        <v>1928</v>
      </c>
      <c r="C880" s="803">
        <f>IF(A880="","",A880)</f>
        <v>44620</v>
      </c>
      <c r="D880" s="811" t="s">
        <v>1935</v>
      </c>
      <c r="E880" s="812">
        <v>642</v>
      </c>
      <c r="F880" s="807">
        <f>+E881</f>
        <v>112</v>
      </c>
      <c r="G880" s="808">
        <v>22000</v>
      </c>
      <c r="H880" s="1608"/>
      <c r="I880" s="1611"/>
    </row>
    <row r="881" spans="1:9" ht="21" customHeight="1">
      <c r="A881" s="1740">
        <v>44620</v>
      </c>
      <c r="B881" s="1741" t="s">
        <v>1928</v>
      </c>
      <c r="C881" s="1740">
        <f>IF(A881="","",A881)</f>
        <v>44620</v>
      </c>
      <c r="D881" s="1742" t="s">
        <v>1935</v>
      </c>
      <c r="E881" s="1280">
        <v>112</v>
      </c>
      <c r="F881" s="1744">
        <f>+E880</f>
        <v>642</v>
      </c>
      <c r="G881" s="1745"/>
      <c r="H881" s="1746">
        <f>+G880</f>
        <v>22000</v>
      </c>
      <c r="I881" s="1747"/>
    </row>
    <row r="882" spans="1:9" s="1524" customFormat="1" ht="21" customHeight="1">
      <c r="A882" s="803"/>
      <c r="B882" s="804"/>
      <c r="C882" s="803" t="str">
        <f t="shared" si="14"/>
        <v/>
      </c>
      <c r="D882" s="809"/>
      <c r="E882" s="812"/>
      <c r="F882" s="807"/>
      <c r="G882" s="808"/>
      <c r="H882" s="1608"/>
      <c r="I882" s="1611"/>
    </row>
    <row r="883" spans="1:9" s="1524" customFormat="1" ht="21" customHeight="1">
      <c r="A883" s="803">
        <v>44620</v>
      </c>
      <c r="B883" s="804" t="s">
        <v>1928</v>
      </c>
      <c r="C883" s="803">
        <f>IF(A883="","",A883)</f>
        <v>44620</v>
      </c>
      <c r="D883" s="811" t="s">
        <v>1736</v>
      </c>
      <c r="E883" s="810" t="s">
        <v>1737</v>
      </c>
      <c r="F883" s="807">
        <f>+E884</f>
        <v>112</v>
      </c>
      <c r="G883" s="808">
        <v>13200000</v>
      </c>
      <c r="H883" s="1608"/>
      <c r="I883" s="1611"/>
    </row>
    <row r="884" spans="1:9" ht="21" customHeight="1">
      <c r="A884" s="1740">
        <v>44620</v>
      </c>
      <c r="B884" s="1741" t="s">
        <v>1928</v>
      </c>
      <c r="C884" s="1740">
        <f>IF(A884="","",A884)</f>
        <v>44620</v>
      </c>
      <c r="D884" s="1742" t="s">
        <v>1736</v>
      </c>
      <c r="E884" s="1280">
        <v>112</v>
      </c>
      <c r="F884" s="1744" t="str">
        <f>+E883</f>
        <v>331TD</v>
      </c>
      <c r="G884" s="1745"/>
      <c r="H884" s="1746">
        <f>+G883</f>
        <v>13200000</v>
      </c>
      <c r="I884" s="1747"/>
    </row>
    <row r="885" spans="1:9" s="1524" customFormat="1" ht="21" customHeight="1">
      <c r="A885" s="803"/>
      <c r="B885" s="804"/>
      <c r="C885" s="803" t="str">
        <f>IF(A885="","",A885)</f>
        <v/>
      </c>
      <c r="D885" s="809"/>
      <c r="E885" s="812"/>
      <c r="F885" s="807"/>
      <c r="G885" s="808"/>
      <c r="H885" s="1608"/>
      <c r="I885" s="1611"/>
    </row>
    <row r="886" spans="1:9" s="1524" customFormat="1" ht="21" customHeight="1">
      <c r="A886" s="803">
        <v>44620</v>
      </c>
      <c r="B886" s="804" t="s">
        <v>1928</v>
      </c>
      <c r="C886" s="803">
        <f>IF(A886="","",A886)</f>
        <v>44620</v>
      </c>
      <c r="D886" s="811" t="s">
        <v>1935</v>
      </c>
      <c r="E886" s="812">
        <v>642</v>
      </c>
      <c r="F886" s="807">
        <f>+E887</f>
        <v>112</v>
      </c>
      <c r="G886" s="808">
        <v>22000</v>
      </c>
      <c r="H886" s="1608"/>
      <c r="I886" s="1611"/>
    </row>
    <row r="887" spans="1:9" ht="21" customHeight="1">
      <c r="A887" s="1740">
        <v>44620</v>
      </c>
      <c r="B887" s="1741" t="s">
        <v>1928</v>
      </c>
      <c r="C887" s="1740">
        <f>IF(A887="","",A887)</f>
        <v>44620</v>
      </c>
      <c r="D887" s="1742" t="s">
        <v>1935</v>
      </c>
      <c r="E887" s="1280">
        <v>112</v>
      </c>
      <c r="F887" s="1744">
        <f>+E886</f>
        <v>642</v>
      </c>
      <c r="G887" s="1745"/>
      <c r="H887" s="1746">
        <f>+G886</f>
        <v>22000</v>
      </c>
      <c r="I887" s="1747"/>
    </row>
    <row r="888" spans="1:9" s="1524" customFormat="1" ht="21" customHeight="1">
      <c r="A888" s="803"/>
      <c r="B888" s="804"/>
      <c r="C888" s="803" t="str">
        <f t="shared" si="14"/>
        <v/>
      </c>
      <c r="D888" s="809"/>
      <c r="E888" s="812"/>
      <c r="F888" s="807"/>
      <c r="G888" s="808"/>
      <c r="H888" s="1608"/>
      <c r="I888" s="1611"/>
    </row>
    <row r="889" spans="1:9" s="1524" customFormat="1" ht="21" customHeight="1">
      <c r="A889" s="803">
        <v>44620</v>
      </c>
      <c r="B889" s="804" t="s">
        <v>1928</v>
      </c>
      <c r="C889" s="803">
        <f t="shared" si="14"/>
        <v>44620</v>
      </c>
      <c r="D889" s="811" t="s">
        <v>1748</v>
      </c>
      <c r="E889" s="810" t="s">
        <v>1749</v>
      </c>
      <c r="F889" s="807">
        <f>+E890</f>
        <v>112</v>
      </c>
      <c r="G889" s="808">
        <v>72226000</v>
      </c>
      <c r="H889" s="1608"/>
      <c r="I889" s="1611"/>
    </row>
    <row r="890" spans="1:9" ht="21" customHeight="1">
      <c r="A890" s="1740">
        <v>44620</v>
      </c>
      <c r="B890" s="1741" t="s">
        <v>1928</v>
      </c>
      <c r="C890" s="1740">
        <f t="shared" si="14"/>
        <v>44620</v>
      </c>
      <c r="D890" s="1742" t="s">
        <v>1748</v>
      </c>
      <c r="E890" s="1280">
        <v>112</v>
      </c>
      <c r="F890" s="1744" t="str">
        <f>+E889</f>
        <v>331G</v>
      </c>
      <c r="G890" s="1745"/>
      <c r="H890" s="1746">
        <f>+G889</f>
        <v>72226000</v>
      </c>
      <c r="I890" s="1747"/>
    </row>
    <row r="891" spans="1:9" s="1524" customFormat="1" ht="21" customHeight="1">
      <c r="A891" s="803"/>
      <c r="B891" s="804"/>
      <c r="C891" s="803" t="str">
        <f t="shared" si="14"/>
        <v/>
      </c>
      <c r="D891" s="809"/>
      <c r="E891" s="812"/>
      <c r="F891" s="807"/>
      <c r="G891" s="808"/>
      <c r="H891" s="1608"/>
      <c r="I891" s="1611"/>
    </row>
    <row r="892" spans="1:9" s="1524" customFormat="1" ht="21" customHeight="1">
      <c r="A892" s="803">
        <v>44620</v>
      </c>
      <c r="B892" s="804" t="s">
        <v>1928</v>
      </c>
      <c r="C892" s="803">
        <f t="shared" si="14"/>
        <v>44620</v>
      </c>
      <c r="D892" s="811" t="s">
        <v>1935</v>
      </c>
      <c r="E892" s="812">
        <v>642</v>
      </c>
      <c r="F892" s="807">
        <f>+E893</f>
        <v>112</v>
      </c>
      <c r="G892" s="808">
        <v>22000</v>
      </c>
      <c r="H892" s="1608"/>
      <c r="I892" s="1611"/>
    </row>
    <row r="893" spans="1:9" ht="21" customHeight="1">
      <c r="A893" s="1740">
        <v>44620</v>
      </c>
      <c r="B893" s="1741" t="s">
        <v>1928</v>
      </c>
      <c r="C893" s="1740">
        <f t="shared" si="14"/>
        <v>44620</v>
      </c>
      <c r="D893" s="1742" t="s">
        <v>1935</v>
      </c>
      <c r="E893" s="1280">
        <v>112</v>
      </c>
      <c r="F893" s="1744">
        <f>+E892</f>
        <v>642</v>
      </c>
      <c r="G893" s="1745"/>
      <c r="H893" s="1746">
        <f>+G892</f>
        <v>22000</v>
      </c>
      <c r="I893" s="1747"/>
    </row>
    <row r="894" spans="1:9" s="1524" customFormat="1" ht="21" customHeight="1">
      <c r="A894" s="803"/>
      <c r="B894" s="804"/>
      <c r="C894" s="803"/>
      <c r="D894" s="809"/>
      <c r="E894" s="812"/>
      <c r="F894" s="807"/>
      <c r="G894" s="808"/>
      <c r="H894" s="1608"/>
      <c r="I894" s="1611"/>
    </row>
    <row r="895" spans="1:9" s="1524" customFormat="1" ht="21" customHeight="1">
      <c r="A895" s="803">
        <v>44620</v>
      </c>
      <c r="B895" s="804" t="s">
        <v>1928</v>
      </c>
      <c r="C895" s="803">
        <f>IF(A895="","",A895)</f>
        <v>44620</v>
      </c>
      <c r="D895" s="811" t="s">
        <v>1765</v>
      </c>
      <c r="E895" s="810" t="s">
        <v>1766</v>
      </c>
      <c r="F895" s="807">
        <f>+E896</f>
        <v>112</v>
      </c>
      <c r="G895" s="808">
        <v>15180000</v>
      </c>
      <c r="H895" s="1608"/>
      <c r="I895" s="1611"/>
    </row>
    <row r="896" spans="1:9" ht="21" customHeight="1">
      <c r="A896" s="1740">
        <v>44620</v>
      </c>
      <c r="B896" s="1741" t="s">
        <v>1928</v>
      </c>
      <c r="C896" s="1740">
        <f>IF(A896="","",A896)</f>
        <v>44620</v>
      </c>
      <c r="D896" s="1742" t="s">
        <v>1765</v>
      </c>
      <c r="E896" s="1280">
        <v>112</v>
      </c>
      <c r="F896" s="1744" t="str">
        <f>+E895</f>
        <v>331VP</v>
      </c>
      <c r="G896" s="1745"/>
      <c r="H896" s="1746">
        <f>+G895</f>
        <v>15180000</v>
      </c>
      <c r="I896" s="1747"/>
    </row>
    <row r="897" spans="1:9" s="1524" customFormat="1" ht="21" customHeight="1">
      <c r="A897" s="803"/>
      <c r="B897" s="804"/>
      <c r="C897" s="803" t="str">
        <f>IF(A897="","",A897)</f>
        <v/>
      </c>
      <c r="D897" s="809"/>
      <c r="E897" s="812"/>
      <c r="F897" s="807"/>
      <c r="G897" s="808"/>
      <c r="H897" s="1608"/>
      <c r="I897" s="1611"/>
    </row>
    <row r="898" spans="1:9" s="1524" customFormat="1" ht="21" customHeight="1">
      <c r="A898" s="803">
        <v>44620</v>
      </c>
      <c r="B898" s="804" t="s">
        <v>1928</v>
      </c>
      <c r="C898" s="803">
        <f>IF(A898="","",A898)</f>
        <v>44620</v>
      </c>
      <c r="D898" s="811" t="s">
        <v>1935</v>
      </c>
      <c r="E898" s="812">
        <v>642</v>
      </c>
      <c r="F898" s="807">
        <f>+E899</f>
        <v>112</v>
      </c>
      <c r="G898" s="808">
        <v>22000</v>
      </c>
      <c r="H898" s="1608"/>
      <c r="I898" s="1611"/>
    </row>
    <row r="899" spans="1:9" ht="21" customHeight="1">
      <c r="A899" s="1740">
        <v>44620</v>
      </c>
      <c r="B899" s="1741" t="s">
        <v>1928</v>
      </c>
      <c r="C899" s="1740">
        <f>IF(A899="","",A899)</f>
        <v>44620</v>
      </c>
      <c r="D899" s="1742" t="s">
        <v>1935</v>
      </c>
      <c r="E899" s="1280">
        <v>112</v>
      </c>
      <c r="F899" s="1744">
        <f>+E898</f>
        <v>642</v>
      </c>
      <c r="G899" s="1745"/>
      <c r="H899" s="1746">
        <f>+G898</f>
        <v>22000</v>
      </c>
      <c r="I899" s="1747"/>
    </row>
    <row r="900" spans="1:9" s="1524" customFormat="1" ht="21" customHeight="1">
      <c r="A900" s="803"/>
      <c r="B900" s="804"/>
      <c r="C900" s="803"/>
      <c r="D900" s="809"/>
      <c r="E900" s="812"/>
      <c r="F900" s="807"/>
      <c r="G900" s="808"/>
      <c r="H900" s="1608"/>
      <c r="I900" s="1611"/>
    </row>
    <row r="901" spans="1:9" s="1524" customFormat="1" ht="21" customHeight="1">
      <c r="A901" s="803">
        <v>44620</v>
      </c>
      <c r="B901" s="804" t="s">
        <v>1928</v>
      </c>
      <c r="C901" s="803">
        <f>IF(A901="","",A901)</f>
        <v>44620</v>
      </c>
      <c r="D901" s="811" t="s">
        <v>1935</v>
      </c>
      <c r="E901" s="812">
        <v>642</v>
      </c>
      <c r="F901" s="807">
        <f>+E902</f>
        <v>112</v>
      </c>
      <c r="G901" s="808">
        <v>22000</v>
      </c>
      <c r="H901" s="1608"/>
      <c r="I901" s="1611"/>
    </row>
    <row r="902" spans="1:9" ht="21" customHeight="1">
      <c r="A902" s="1740">
        <v>44620</v>
      </c>
      <c r="B902" s="1741" t="s">
        <v>1928</v>
      </c>
      <c r="C902" s="1740">
        <f>IF(A902="","",A902)</f>
        <v>44620</v>
      </c>
      <c r="D902" s="1742" t="s">
        <v>1935</v>
      </c>
      <c r="E902" s="1280">
        <v>112</v>
      </c>
      <c r="F902" s="1744">
        <f>+E901</f>
        <v>642</v>
      </c>
      <c r="G902" s="1745"/>
      <c r="H902" s="1746">
        <f>+G901</f>
        <v>22000</v>
      </c>
      <c r="I902" s="1747"/>
    </row>
    <row r="903" spans="1:9" s="1524" customFormat="1" ht="21" customHeight="1">
      <c r="A903" s="803"/>
      <c r="B903" s="804"/>
      <c r="C903" s="803"/>
      <c r="D903" s="809"/>
      <c r="E903" s="812"/>
      <c r="F903" s="807"/>
      <c r="G903" s="808"/>
      <c r="H903" s="1608"/>
      <c r="I903" s="1611"/>
    </row>
    <row r="904" spans="1:9" ht="21" customHeight="1">
      <c r="A904" s="1740">
        <v>44620</v>
      </c>
      <c r="B904" s="1741" t="s">
        <v>1928</v>
      </c>
      <c r="C904" s="1740">
        <f>IF(A904="","",A904)</f>
        <v>44620</v>
      </c>
      <c r="D904" s="1749" t="s">
        <v>1834</v>
      </c>
      <c r="E904" s="1280">
        <v>112</v>
      </c>
      <c r="F904" s="1744">
        <f>+E905</f>
        <v>515</v>
      </c>
      <c r="G904" s="1745">
        <v>237856</v>
      </c>
      <c r="H904" s="1746"/>
      <c r="I904" s="1747"/>
    </row>
    <row r="905" spans="1:9" s="1524" customFormat="1" ht="21" customHeight="1">
      <c r="A905" s="803">
        <v>44620</v>
      </c>
      <c r="B905" s="804" t="s">
        <v>1928</v>
      </c>
      <c r="C905" s="803">
        <f>IF(A905="","",A905)</f>
        <v>44620</v>
      </c>
      <c r="D905" s="809" t="s">
        <v>1834</v>
      </c>
      <c r="E905" s="812">
        <v>515</v>
      </c>
      <c r="F905" s="807">
        <f>+E904</f>
        <v>112</v>
      </c>
      <c r="G905" s="808"/>
      <c r="H905" s="1608">
        <f>+G904</f>
        <v>237856</v>
      </c>
      <c r="I905" s="1611"/>
    </row>
    <row r="906" spans="1:9" s="1524" customFormat="1" ht="21" customHeight="1">
      <c r="A906" s="803"/>
      <c r="B906" s="804"/>
      <c r="C906" s="803"/>
      <c r="D906" s="809"/>
      <c r="E906" s="812"/>
      <c r="F906" s="807"/>
      <c r="G906" s="808"/>
      <c r="H906" s="1608"/>
      <c r="I906" s="1611"/>
    </row>
    <row r="907" spans="1:9" s="1524" customFormat="1" ht="21" customHeight="1">
      <c r="A907" s="803">
        <v>44620</v>
      </c>
      <c r="B907" s="804" t="s">
        <v>1928</v>
      </c>
      <c r="C907" s="803">
        <f>IF(A907="","",A907)</f>
        <v>44620</v>
      </c>
      <c r="D907" s="811" t="s">
        <v>1936</v>
      </c>
      <c r="E907" s="812">
        <v>642</v>
      </c>
      <c r="F907" s="807">
        <f>+E908</f>
        <v>112</v>
      </c>
      <c r="G907" s="808">
        <v>110000</v>
      </c>
      <c r="H907" s="1608"/>
      <c r="I907" s="1611"/>
    </row>
    <row r="908" spans="1:9" ht="21" customHeight="1">
      <c r="A908" s="1740">
        <v>44620</v>
      </c>
      <c r="B908" s="1741" t="s">
        <v>1928</v>
      </c>
      <c r="C908" s="1740">
        <f>IF(A908="","",A908)</f>
        <v>44620</v>
      </c>
      <c r="D908" s="1742" t="s">
        <v>1936</v>
      </c>
      <c r="E908" s="1280">
        <v>112</v>
      </c>
      <c r="F908" s="1744">
        <f>+E907</f>
        <v>642</v>
      </c>
      <c r="G908" s="1745"/>
      <c r="H908" s="1746">
        <f>+G907</f>
        <v>110000</v>
      </c>
      <c r="I908" s="1747"/>
    </row>
    <row r="909" spans="1:9" s="1524" customFormat="1" ht="21" customHeight="1">
      <c r="A909" s="803"/>
      <c r="B909" s="804"/>
      <c r="C909" s="803"/>
      <c r="D909" s="809"/>
      <c r="E909" s="812"/>
      <c r="F909" s="807"/>
      <c r="G909" s="808"/>
      <c r="H909" s="1608"/>
      <c r="I909" s="1611"/>
    </row>
    <row r="910" spans="1:9" s="1524" customFormat="1" ht="21" customHeight="1">
      <c r="A910" s="803"/>
      <c r="B910" s="804"/>
      <c r="C910" s="803" t="str">
        <f>IF(A910="","",A910)</f>
        <v/>
      </c>
      <c r="D910" s="805"/>
      <c r="E910" s="806"/>
      <c r="F910" s="807"/>
      <c r="G910" s="808"/>
      <c r="H910" s="1608"/>
      <c r="I910" s="1611"/>
    </row>
    <row r="911" spans="1:9" s="1524" customFormat="1" ht="21" customHeight="1">
      <c r="A911" s="803"/>
      <c r="B911" s="804"/>
      <c r="C911" s="803"/>
      <c r="D911" s="813" t="s">
        <v>1894</v>
      </c>
      <c r="E911" s="806"/>
      <c r="F911" s="807"/>
      <c r="G911" s="808"/>
      <c r="H911" s="1608"/>
      <c r="I911" s="1611"/>
    </row>
    <row r="912" spans="1:9" s="1524" customFormat="1" ht="21" customHeight="1">
      <c r="A912" s="803"/>
      <c r="B912" s="804"/>
      <c r="C912" s="803"/>
      <c r="D912" s="805"/>
      <c r="E912" s="806"/>
      <c r="F912" s="807"/>
      <c r="G912" s="808"/>
      <c r="H912" s="1608"/>
      <c r="I912" s="1611"/>
    </row>
    <row r="913" spans="1:9" s="1524" customFormat="1" ht="21" customHeight="1">
      <c r="A913" s="803">
        <v>44620</v>
      </c>
      <c r="B913" s="804" t="s">
        <v>1836</v>
      </c>
      <c r="C913" s="803">
        <f>IF(A913="","",A913)</f>
        <v>44620</v>
      </c>
      <c r="D913" s="805" t="s">
        <v>1895</v>
      </c>
      <c r="E913" s="806">
        <v>642</v>
      </c>
      <c r="F913" s="807">
        <f>E915</f>
        <v>334</v>
      </c>
      <c r="G913" s="808">
        <f>'BẢNG THANH TOÁN LƯƠNG'!L53</f>
        <v>70821666.666666672</v>
      </c>
      <c r="H913" s="1608"/>
      <c r="I913" s="1611"/>
    </row>
    <row r="914" spans="1:9" s="1524" customFormat="1" ht="21" customHeight="1">
      <c r="A914" s="803">
        <v>44620</v>
      </c>
      <c r="B914" s="804" t="s">
        <v>1836</v>
      </c>
      <c r="C914" s="803">
        <f>IF(A914="","",A914)</f>
        <v>44620</v>
      </c>
      <c r="D914" s="805" t="s">
        <v>1896</v>
      </c>
      <c r="E914" s="806">
        <v>1542</v>
      </c>
      <c r="F914" s="807">
        <f>E915</f>
        <v>334</v>
      </c>
      <c r="G914" s="808">
        <f>'BẢNG THANH TOÁN LƯƠNG'!L61</f>
        <v>118950000</v>
      </c>
      <c r="H914" s="1608"/>
      <c r="I914" s="1611"/>
    </row>
    <row r="915" spans="1:9" s="1524" customFormat="1" ht="21" customHeight="1">
      <c r="A915" s="803">
        <v>44620</v>
      </c>
      <c r="B915" s="804" t="s">
        <v>1836</v>
      </c>
      <c r="C915" s="803">
        <f>IF(A915="","",A915)</f>
        <v>44620</v>
      </c>
      <c r="D915" s="805" t="s">
        <v>52</v>
      </c>
      <c r="E915" s="806">
        <v>334</v>
      </c>
      <c r="F915" s="807" t="str">
        <f>E913&amp;","&amp;E914</f>
        <v>642,1542</v>
      </c>
      <c r="G915" s="808"/>
      <c r="H915" s="1608">
        <f>G913+G914</f>
        <v>189771666.66666669</v>
      </c>
      <c r="I915" s="1611"/>
    </row>
    <row r="916" spans="1:9" s="1524" customFormat="1" ht="21" customHeight="1">
      <c r="A916" s="803"/>
      <c r="B916" s="804"/>
      <c r="C916" s="803"/>
      <c r="D916" s="805"/>
      <c r="E916" s="806"/>
      <c r="F916" s="807"/>
      <c r="G916" s="808"/>
      <c r="H916" s="1608"/>
      <c r="I916" s="1611"/>
    </row>
    <row r="917" spans="1:9" s="1524" customFormat="1" ht="21" customHeight="1">
      <c r="A917" s="803">
        <v>44620</v>
      </c>
      <c r="B917" s="804" t="s">
        <v>1836</v>
      </c>
      <c r="C917" s="803">
        <f>IF(A917="","",A917)</f>
        <v>44620</v>
      </c>
      <c r="D917" s="805" t="s">
        <v>1839</v>
      </c>
      <c r="E917" s="806">
        <v>642</v>
      </c>
      <c r="F917" s="807">
        <f>E919</f>
        <v>338</v>
      </c>
      <c r="G917" s="808">
        <f>'BẢNG THANH TOÁN LƯƠNG'!R53</f>
        <v>13865000</v>
      </c>
      <c r="H917" s="1608"/>
      <c r="I917" s="1611"/>
    </row>
    <row r="918" spans="1:9" s="1524" customFormat="1" ht="21" customHeight="1">
      <c r="A918" s="803">
        <v>44620</v>
      </c>
      <c r="B918" s="804" t="s">
        <v>1836</v>
      </c>
      <c r="C918" s="803">
        <f>IF(A918="","",A918)</f>
        <v>44620</v>
      </c>
      <c r="D918" s="805" t="s">
        <v>1839</v>
      </c>
      <c r="E918" s="806">
        <v>334</v>
      </c>
      <c r="F918" s="807">
        <f>E919</f>
        <v>338</v>
      </c>
      <c r="G918" s="808">
        <f>'BẢNG THANH TOÁN LƯƠNG'!V53</f>
        <v>6195000</v>
      </c>
      <c r="H918" s="1608"/>
      <c r="I918" s="1611"/>
    </row>
    <row r="919" spans="1:9" s="1524" customFormat="1" ht="21" customHeight="1">
      <c r="A919" s="803">
        <v>44620</v>
      </c>
      <c r="B919" s="804" t="s">
        <v>1836</v>
      </c>
      <c r="C919" s="803">
        <f>IF(A919="","",A919)</f>
        <v>44620</v>
      </c>
      <c r="D919" s="805" t="s">
        <v>1839</v>
      </c>
      <c r="E919" s="806">
        <v>338</v>
      </c>
      <c r="F919" s="807" t="str">
        <f>E917&amp;","&amp;E918</f>
        <v>642,334</v>
      </c>
      <c r="G919" s="808"/>
      <c r="H919" s="1608">
        <f>G917+G918</f>
        <v>20060000</v>
      </c>
      <c r="I919" s="1611"/>
    </row>
    <row r="920" spans="1:9" s="1524" customFormat="1" ht="21" customHeight="1">
      <c r="A920" s="803"/>
      <c r="B920" s="804"/>
      <c r="C920" s="803"/>
      <c r="D920" s="805"/>
      <c r="E920" s="806"/>
      <c r="F920" s="807"/>
      <c r="G920" s="808"/>
      <c r="H920" s="1608"/>
      <c r="I920" s="1611"/>
    </row>
    <row r="921" spans="1:9" s="1524" customFormat="1" ht="21" customHeight="1">
      <c r="A921" s="803">
        <v>44620</v>
      </c>
      <c r="B921" s="804" t="s">
        <v>1836</v>
      </c>
      <c r="C921" s="803">
        <f>IF(A921="","",A921)</f>
        <v>44620</v>
      </c>
      <c r="D921" s="805" t="s">
        <v>1840</v>
      </c>
      <c r="E921" s="806">
        <v>1542</v>
      </c>
      <c r="F921" s="807">
        <f>E923</f>
        <v>338</v>
      </c>
      <c r="G921" s="808">
        <f>'BẢNG THANH TOÁN LƯƠNG'!R61</f>
        <v>21150000</v>
      </c>
      <c r="H921" s="1608"/>
      <c r="I921" s="1611"/>
    </row>
    <row r="922" spans="1:9" s="1524" customFormat="1" ht="21" customHeight="1">
      <c r="A922" s="803">
        <v>44620</v>
      </c>
      <c r="B922" s="804" t="s">
        <v>1836</v>
      </c>
      <c r="C922" s="803">
        <f>IF(A922="","",A922)</f>
        <v>44620</v>
      </c>
      <c r="D922" s="805" t="s">
        <v>1840</v>
      </c>
      <c r="E922" s="806">
        <v>334</v>
      </c>
      <c r="F922" s="807">
        <f>E923</f>
        <v>338</v>
      </c>
      <c r="G922" s="808">
        <f>'BẢNG THANH TOÁN LƯƠNG'!V61</f>
        <v>9450000</v>
      </c>
      <c r="H922" s="1608"/>
      <c r="I922" s="1611"/>
    </row>
    <row r="923" spans="1:9" s="1524" customFormat="1" ht="21" customHeight="1">
      <c r="A923" s="803">
        <v>44620</v>
      </c>
      <c r="B923" s="804" t="s">
        <v>1836</v>
      </c>
      <c r="C923" s="803">
        <f>IF(A923="","",A923)</f>
        <v>44620</v>
      </c>
      <c r="D923" s="805" t="s">
        <v>1840</v>
      </c>
      <c r="E923" s="806">
        <v>338</v>
      </c>
      <c r="F923" s="807" t="str">
        <f>E921&amp;","&amp;E922</f>
        <v>1542,334</v>
      </c>
      <c r="G923" s="808"/>
      <c r="H923" s="1608">
        <f>G921+G922</f>
        <v>30600000</v>
      </c>
      <c r="I923" s="1611"/>
    </row>
    <row r="924" spans="1:9" s="1524" customFormat="1" ht="21" customHeight="1">
      <c r="A924" s="803"/>
      <c r="B924" s="804"/>
      <c r="C924" s="803"/>
      <c r="D924" s="805"/>
      <c r="E924" s="806"/>
      <c r="F924" s="807"/>
      <c r="G924" s="808"/>
      <c r="H924" s="1608"/>
      <c r="I924" s="1611"/>
    </row>
    <row r="925" spans="1:9" s="1524" customFormat="1" ht="21" customHeight="1">
      <c r="A925" s="803">
        <v>44620</v>
      </c>
      <c r="B925" s="804" t="s">
        <v>1841</v>
      </c>
      <c r="C925" s="803">
        <f>IF(A925="","",A925)</f>
        <v>44620</v>
      </c>
      <c r="D925" s="805" t="s">
        <v>1897</v>
      </c>
      <c r="E925" s="806">
        <v>334</v>
      </c>
      <c r="F925" s="807">
        <f>E926</f>
        <v>111</v>
      </c>
      <c r="G925" s="808">
        <f>'BẢNG THANH TOÁN LƯƠNG'!AB53</f>
        <v>64355666.666666664</v>
      </c>
      <c r="H925" s="1608"/>
      <c r="I925" s="1611"/>
    </row>
    <row r="926" spans="1:9" s="1524" customFormat="1" ht="21" customHeight="1">
      <c r="A926" s="803">
        <v>44620</v>
      </c>
      <c r="B926" s="804" t="s">
        <v>1841</v>
      </c>
      <c r="C926" s="803">
        <f>IF(A926="","",A926)</f>
        <v>44620</v>
      </c>
      <c r="D926" s="805" t="s">
        <v>1897</v>
      </c>
      <c r="E926" s="806">
        <v>111</v>
      </c>
      <c r="F926" s="807">
        <f>E925</f>
        <v>334</v>
      </c>
      <c r="G926" s="808"/>
      <c r="H926" s="1608">
        <f>G925</f>
        <v>64355666.666666664</v>
      </c>
      <c r="I926" s="1611"/>
    </row>
    <row r="927" spans="1:9" s="1524" customFormat="1" ht="21" customHeight="1">
      <c r="A927" s="803"/>
      <c r="B927" s="804"/>
      <c r="C927" s="803"/>
      <c r="D927" s="805"/>
      <c r="E927" s="806"/>
      <c r="F927" s="807"/>
      <c r="G927" s="808"/>
      <c r="H927" s="1608"/>
      <c r="I927" s="1611"/>
    </row>
    <row r="928" spans="1:9" s="1524" customFormat="1" ht="21" customHeight="1">
      <c r="A928" s="803">
        <v>44620</v>
      </c>
      <c r="B928" s="804" t="s">
        <v>194</v>
      </c>
      <c r="C928" s="803">
        <f>IF(A928="","",A928)</f>
        <v>44620</v>
      </c>
      <c r="D928" s="805" t="s">
        <v>1898</v>
      </c>
      <c r="E928" s="806">
        <v>334</v>
      </c>
      <c r="F928" s="807">
        <f>E929</f>
        <v>112</v>
      </c>
      <c r="G928" s="808">
        <f>'BẢNG THANH TOÁN LƯƠNG'!AB61</f>
        <v>109402500</v>
      </c>
      <c r="H928" s="1608"/>
      <c r="I928" s="1611"/>
    </row>
    <row r="929" spans="1:9" ht="21" customHeight="1">
      <c r="A929" s="1740">
        <v>44620</v>
      </c>
      <c r="B929" s="1741" t="s">
        <v>194</v>
      </c>
      <c r="C929" s="1740">
        <f>IF(A929="","",A929)</f>
        <v>44620</v>
      </c>
      <c r="D929" s="1750" t="s">
        <v>1898</v>
      </c>
      <c r="E929" s="1744">
        <v>112</v>
      </c>
      <c r="F929" s="1744">
        <f>E928</f>
        <v>334</v>
      </c>
      <c r="G929" s="1745"/>
      <c r="H929" s="1746">
        <f>G928</f>
        <v>109402500</v>
      </c>
      <c r="I929" s="1747"/>
    </row>
    <row r="930" spans="1:9" s="1524" customFormat="1" ht="21" customHeight="1">
      <c r="A930" s="803"/>
      <c r="B930" s="804"/>
      <c r="C930" s="803"/>
      <c r="D930" s="805"/>
      <c r="E930" s="806"/>
      <c r="F930" s="807"/>
      <c r="G930" s="808"/>
      <c r="H930" s="1608"/>
      <c r="I930" s="1611"/>
    </row>
    <row r="931" spans="1:9" s="1524" customFormat="1" ht="21" customHeight="1">
      <c r="A931" s="803">
        <v>44620</v>
      </c>
      <c r="B931" s="804" t="s">
        <v>1844</v>
      </c>
      <c r="C931" s="803">
        <f>IF(A931="","",A931)</f>
        <v>44620</v>
      </c>
      <c r="D931" s="805" t="s">
        <v>1899</v>
      </c>
      <c r="E931" s="806">
        <v>334</v>
      </c>
      <c r="F931" s="807">
        <f>E932</f>
        <v>3335</v>
      </c>
      <c r="G931" s="808">
        <f>'BẢNG THANH TOÁN LƯƠNG'!AA78</f>
        <v>368500</v>
      </c>
      <c r="H931" s="1608"/>
      <c r="I931" s="1611"/>
    </row>
    <row r="932" spans="1:9" s="1524" customFormat="1" ht="21" customHeight="1">
      <c r="A932" s="803">
        <v>44620</v>
      </c>
      <c r="B932" s="804" t="s">
        <v>1844</v>
      </c>
      <c r="C932" s="803">
        <f>IF(A932="","",A932)</f>
        <v>44620</v>
      </c>
      <c r="D932" s="805" t="s">
        <v>1899</v>
      </c>
      <c r="E932" s="806">
        <v>3335</v>
      </c>
      <c r="F932" s="807">
        <f>E931</f>
        <v>334</v>
      </c>
      <c r="G932" s="808"/>
      <c r="H932" s="1608">
        <f>G931</f>
        <v>368500</v>
      </c>
      <c r="I932" s="1611"/>
    </row>
    <row r="933" spans="1:9" s="1524" customFormat="1" ht="21" customHeight="1">
      <c r="A933" s="803"/>
      <c r="B933" s="804"/>
      <c r="C933" s="803"/>
      <c r="D933" s="805"/>
      <c r="E933" s="806"/>
      <c r="F933" s="807"/>
      <c r="G933" s="808"/>
      <c r="H933" s="1608"/>
      <c r="I933" s="1611"/>
    </row>
    <row r="934" spans="1:9" s="1524" customFormat="1" ht="21" customHeight="1">
      <c r="A934" s="803">
        <v>44620</v>
      </c>
      <c r="B934" s="804" t="s">
        <v>1846</v>
      </c>
      <c r="C934" s="803">
        <f>IF(A934="","",A934)</f>
        <v>44620</v>
      </c>
      <c r="D934" s="805" t="s">
        <v>1847</v>
      </c>
      <c r="E934" s="806">
        <v>642</v>
      </c>
      <c r="F934" s="807">
        <f>E935</f>
        <v>242</v>
      </c>
      <c r="G934" s="808">
        <f>'BANG PB 242'!L69</f>
        <v>3924453.7132420093</v>
      </c>
      <c r="H934" s="1608"/>
      <c r="I934" s="1611"/>
    </row>
    <row r="935" spans="1:9" s="1524" customFormat="1" ht="21" customHeight="1">
      <c r="A935" s="803">
        <v>44620</v>
      </c>
      <c r="B935" s="804" t="s">
        <v>1846</v>
      </c>
      <c r="C935" s="803">
        <f>IF(A935="","",A935)</f>
        <v>44620</v>
      </c>
      <c r="D935" s="805" t="s">
        <v>1847</v>
      </c>
      <c r="E935" s="806">
        <v>242</v>
      </c>
      <c r="F935" s="807">
        <f>E934</f>
        <v>642</v>
      </c>
      <c r="G935" s="808"/>
      <c r="H935" s="1608">
        <f>G934</f>
        <v>3924453.7132420093</v>
      </c>
      <c r="I935" s="1611"/>
    </row>
    <row r="936" spans="1:9" s="1524" customFormat="1" ht="21" customHeight="1">
      <c r="A936" s="803"/>
      <c r="B936" s="804"/>
      <c r="C936" s="803"/>
      <c r="D936" s="805"/>
      <c r="E936" s="806"/>
      <c r="F936" s="807"/>
      <c r="G936" s="808"/>
      <c r="H936" s="1608"/>
      <c r="I936" s="1611"/>
    </row>
    <row r="937" spans="1:9" s="1524" customFormat="1" ht="21" customHeight="1">
      <c r="A937" s="803">
        <v>44620</v>
      </c>
      <c r="B937" s="804" t="s">
        <v>1846</v>
      </c>
      <c r="C937" s="803">
        <f>IF(A937="","",A937)</f>
        <v>44620</v>
      </c>
      <c r="D937" s="805" t="s">
        <v>1847</v>
      </c>
      <c r="E937" s="806">
        <v>1543</v>
      </c>
      <c r="F937" s="807">
        <f>E938</f>
        <v>242</v>
      </c>
      <c r="G937" s="808">
        <f>'BANG PB 242'!L80</f>
        <v>6210958.9041095898</v>
      </c>
      <c r="H937" s="1608"/>
      <c r="I937" s="1611"/>
    </row>
    <row r="938" spans="1:9" s="1524" customFormat="1" ht="21" customHeight="1">
      <c r="A938" s="803">
        <v>44620</v>
      </c>
      <c r="B938" s="804" t="s">
        <v>1846</v>
      </c>
      <c r="C938" s="803">
        <f>IF(A938="","",A938)</f>
        <v>44620</v>
      </c>
      <c r="D938" s="805" t="s">
        <v>1847</v>
      </c>
      <c r="E938" s="806">
        <v>242</v>
      </c>
      <c r="F938" s="807">
        <f>E937</f>
        <v>1543</v>
      </c>
      <c r="G938" s="808"/>
      <c r="H938" s="1608">
        <f>G937</f>
        <v>6210958.9041095898</v>
      </c>
      <c r="I938" s="1611"/>
    </row>
    <row r="939" spans="1:9" s="1524" customFormat="1" ht="21" customHeight="1">
      <c r="A939" s="803"/>
      <c r="B939" s="804"/>
      <c r="C939" s="803"/>
      <c r="D939" s="805"/>
      <c r="E939" s="806"/>
      <c r="F939" s="807"/>
      <c r="G939" s="808"/>
      <c r="H939" s="1608"/>
      <c r="I939" s="1611"/>
    </row>
    <row r="940" spans="1:9" s="1524" customFormat="1" ht="21" customHeight="1">
      <c r="A940" s="803">
        <v>44620</v>
      </c>
      <c r="B940" s="804" t="s">
        <v>1848</v>
      </c>
      <c r="C940" s="803">
        <f>IF(A940="","",A940)</f>
        <v>44620</v>
      </c>
      <c r="D940" s="805" t="s">
        <v>1850</v>
      </c>
      <c r="E940" s="806">
        <v>642</v>
      </c>
      <c r="F940" s="807">
        <f>E941</f>
        <v>214</v>
      </c>
      <c r="G940" s="808">
        <f>'BẢNG TRÍCH KHẤU HAO TSCĐ'!L49</f>
        <v>10437922.794520546</v>
      </c>
      <c r="H940" s="1608"/>
      <c r="I940" s="1611"/>
    </row>
    <row r="941" spans="1:9" s="1524" customFormat="1" ht="21" customHeight="1">
      <c r="A941" s="803">
        <v>44620</v>
      </c>
      <c r="B941" s="804" t="s">
        <v>1848</v>
      </c>
      <c r="C941" s="803">
        <f>IF(A941="","",A941)</f>
        <v>44620</v>
      </c>
      <c r="D941" s="805" t="s">
        <v>1850</v>
      </c>
      <c r="E941" s="806">
        <v>214</v>
      </c>
      <c r="F941" s="807">
        <f>E940</f>
        <v>642</v>
      </c>
      <c r="G941" s="808"/>
      <c r="H941" s="1608">
        <f>G940</f>
        <v>10437922.794520546</v>
      </c>
      <c r="I941" s="1611"/>
    </row>
    <row r="942" spans="1:9" s="1524" customFormat="1" ht="21" customHeight="1">
      <c r="A942" s="803"/>
      <c r="B942" s="804"/>
      <c r="C942" s="803"/>
      <c r="D942" s="805"/>
      <c r="E942" s="806"/>
      <c r="F942" s="807"/>
      <c r="G942" s="808"/>
      <c r="H942" s="1608"/>
      <c r="I942" s="1611"/>
    </row>
    <row r="943" spans="1:9" s="1524" customFormat="1" ht="21" customHeight="1">
      <c r="A943" s="803">
        <v>44620</v>
      </c>
      <c r="B943" s="804" t="s">
        <v>1848</v>
      </c>
      <c r="C943" s="803">
        <f>IF(A943="","",A943)</f>
        <v>44620</v>
      </c>
      <c r="D943" s="805" t="s">
        <v>1849</v>
      </c>
      <c r="E943" s="806">
        <v>1543</v>
      </c>
      <c r="F943" s="807">
        <f>E944</f>
        <v>214</v>
      </c>
      <c r="G943" s="808">
        <f>'BẢNG TRÍCH KHẤU HAO TSCĐ'!L55</f>
        <v>14575342.465753425</v>
      </c>
      <c r="H943" s="1608"/>
      <c r="I943" s="1611"/>
    </row>
    <row r="944" spans="1:9" s="1524" customFormat="1" ht="21" customHeight="1">
      <c r="A944" s="803">
        <v>44620</v>
      </c>
      <c r="B944" s="804" t="s">
        <v>1848</v>
      </c>
      <c r="C944" s="803">
        <f>IF(A944="","",A944)</f>
        <v>44620</v>
      </c>
      <c r="D944" s="805" t="s">
        <v>1849</v>
      </c>
      <c r="E944" s="806">
        <v>214</v>
      </c>
      <c r="F944" s="807">
        <f>E943</f>
        <v>1543</v>
      </c>
      <c r="G944" s="808"/>
      <c r="H944" s="1608">
        <f>G943</f>
        <v>14575342.465753425</v>
      </c>
      <c r="I944" s="1611"/>
    </row>
    <row r="945" spans="1:13" s="1524" customFormat="1" ht="21" customHeight="1">
      <c r="A945" s="803"/>
      <c r="B945" s="804"/>
      <c r="C945" s="803"/>
      <c r="D945" s="805"/>
      <c r="E945" s="806"/>
      <c r="F945" s="807"/>
      <c r="G945" s="808"/>
      <c r="H945" s="1608"/>
      <c r="I945" s="1611"/>
      <c r="K945" s="1524" t="s">
        <v>2149</v>
      </c>
      <c r="L945" s="1615">
        <f>L587+L588-L589</f>
        <v>8062254</v>
      </c>
    </row>
    <row r="946" spans="1:13" s="1524" customFormat="1" ht="21" customHeight="1">
      <c r="A946" s="803">
        <v>44620</v>
      </c>
      <c r="B946" s="804" t="s">
        <v>1844</v>
      </c>
      <c r="C946" s="803">
        <f>IF(A946="","",A946)</f>
        <v>44620</v>
      </c>
      <c r="D946" s="805" t="s">
        <v>1851</v>
      </c>
      <c r="E946" s="806">
        <v>3331</v>
      </c>
      <c r="F946" s="807">
        <f>E947</f>
        <v>133</v>
      </c>
      <c r="G946" s="1612">
        <f>SUMIF($E$624:$E$944,133,$G$624:$G$944)+8062254</f>
        <v>23894458</v>
      </c>
      <c r="H946" s="1608"/>
      <c r="I946" s="1611"/>
      <c r="K946" s="1524">
        <v>133</v>
      </c>
      <c r="L946" s="1612">
        <f>SUMIF($E$624:$E$944,133,$G$624:$G$944)</f>
        <v>15832204</v>
      </c>
      <c r="M946" s="1615">
        <f>L945+L946</f>
        <v>23894458</v>
      </c>
    </row>
    <row r="947" spans="1:13" s="1524" customFormat="1" ht="21" customHeight="1">
      <c r="A947" s="803">
        <v>44620</v>
      </c>
      <c r="B947" s="804" t="s">
        <v>1844</v>
      </c>
      <c r="C947" s="803">
        <f>IF(A947="","",A947)</f>
        <v>44620</v>
      </c>
      <c r="D947" s="805" t="s">
        <v>1851</v>
      </c>
      <c r="E947" s="806">
        <v>133</v>
      </c>
      <c r="F947" s="807">
        <f>E946</f>
        <v>3331</v>
      </c>
      <c r="G947" s="808"/>
      <c r="H947" s="1608">
        <f>G946</f>
        <v>23894458</v>
      </c>
      <c r="I947" s="1611"/>
      <c r="K947" s="1524">
        <v>3331</v>
      </c>
      <c r="L947" s="1612">
        <f>SUMIF($E$624:$E$944,3331,$H$624:$H$944)</f>
        <v>35939000</v>
      </c>
      <c r="M947" s="1615">
        <f>L947-M946</f>
        <v>12044542</v>
      </c>
    </row>
    <row r="948" spans="1:13" s="1524" customFormat="1" ht="21" customHeight="1">
      <c r="A948" s="803"/>
      <c r="B948" s="804"/>
      <c r="C948" s="803"/>
      <c r="D948" s="805"/>
      <c r="E948" s="806"/>
      <c r="F948" s="807"/>
      <c r="G948" s="808"/>
      <c r="H948" s="1608"/>
      <c r="I948" s="1611"/>
    </row>
    <row r="949" spans="1:13" s="1524" customFormat="1" ht="21" customHeight="1">
      <c r="A949" s="803">
        <v>44620</v>
      </c>
      <c r="B949" s="804" t="s">
        <v>1844</v>
      </c>
      <c r="C949" s="803">
        <f>IF(A949="","",A949)</f>
        <v>44620</v>
      </c>
      <c r="D949" s="805" t="s">
        <v>1852</v>
      </c>
      <c r="E949" s="806">
        <v>1541</v>
      </c>
      <c r="F949" s="807">
        <f>E950</f>
        <v>152</v>
      </c>
      <c r="G949" s="808">
        <f>'BẢNG TÍNH GIÁ THÀNH'!D55</f>
        <v>86640000</v>
      </c>
      <c r="H949" s="1608"/>
      <c r="I949" s="1611"/>
    </row>
    <row r="950" spans="1:13" s="1524" customFormat="1" ht="21" customHeight="1">
      <c r="A950" s="803">
        <v>44620</v>
      </c>
      <c r="B950" s="804" t="s">
        <v>1844</v>
      </c>
      <c r="C950" s="803">
        <f>IF(A950="","",A950)</f>
        <v>44620</v>
      </c>
      <c r="D950" s="805" t="s">
        <v>1852</v>
      </c>
      <c r="E950" s="806">
        <v>152</v>
      </c>
      <c r="F950" s="807">
        <f>E949</f>
        <v>1541</v>
      </c>
      <c r="G950" s="808"/>
      <c r="H950" s="1608">
        <f>G949</f>
        <v>86640000</v>
      </c>
      <c r="I950" s="1611"/>
    </row>
    <row r="951" spans="1:13" s="1524" customFormat="1" ht="21" customHeight="1">
      <c r="A951" s="803"/>
      <c r="B951" s="804"/>
      <c r="C951" s="803"/>
      <c r="D951" s="805"/>
      <c r="E951" s="806"/>
      <c r="F951" s="807"/>
      <c r="G951" s="808"/>
      <c r="H951" s="1608"/>
      <c r="I951" s="1611"/>
    </row>
    <row r="952" spans="1:13" s="1524" customFormat="1" ht="21" customHeight="1">
      <c r="A952" s="803">
        <v>44620</v>
      </c>
      <c r="B952" s="804" t="s">
        <v>1844</v>
      </c>
      <c r="C952" s="803">
        <f>IF(A952="","",A952)</f>
        <v>44620</v>
      </c>
      <c r="D952" s="805" t="s">
        <v>1853</v>
      </c>
      <c r="E952" s="806">
        <v>155</v>
      </c>
      <c r="F952" s="807" t="str">
        <f>E953&amp;","&amp;E954&amp;","&amp;E955</f>
        <v>1541,1542,1543</v>
      </c>
      <c r="G952" s="808">
        <f>H953+H954+H955</f>
        <v>247526301.369863</v>
      </c>
      <c r="H952" s="1608"/>
      <c r="I952" s="1611"/>
    </row>
    <row r="953" spans="1:13" s="1524" customFormat="1" ht="21" customHeight="1">
      <c r="A953" s="803">
        <v>44620</v>
      </c>
      <c r="B953" s="804" t="s">
        <v>1844</v>
      </c>
      <c r="C953" s="803">
        <f>IF(A953="","",A953)</f>
        <v>44620</v>
      </c>
      <c r="D953" s="805" t="s">
        <v>1854</v>
      </c>
      <c r="E953" s="806">
        <v>1541</v>
      </c>
      <c r="F953" s="807">
        <f>E952</f>
        <v>155</v>
      </c>
      <c r="G953" s="808"/>
      <c r="H953" s="1608">
        <f>SUMIF($E$624:$E$951,1541,$G$624:$G$951)</f>
        <v>86640000</v>
      </c>
      <c r="I953" s="1611"/>
    </row>
    <row r="954" spans="1:13" s="1524" customFormat="1" ht="21" customHeight="1">
      <c r="A954" s="803">
        <v>44620</v>
      </c>
      <c r="B954" s="804" t="s">
        <v>1844</v>
      </c>
      <c r="C954" s="803">
        <f>IF(A954="","",A954)</f>
        <v>44620</v>
      </c>
      <c r="D954" s="805" t="s">
        <v>1855</v>
      </c>
      <c r="E954" s="806">
        <v>1542</v>
      </c>
      <c r="F954" s="807">
        <f>E952</f>
        <v>155</v>
      </c>
      <c r="G954" s="808"/>
      <c r="H954" s="1608">
        <f>SUMIF($E$624:$E$951,1542,$G$624:$G$951)</f>
        <v>140100000</v>
      </c>
      <c r="I954" s="1611"/>
    </row>
    <row r="955" spans="1:13" s="1524" customFormat="1" ht="21" customHeight="1">
      <c r="A955" s="803">
        <v>44620</v>
      </c>
      <c r="B955" s="804" t="s">
        <v>1844</v>
      </c>
      <c r="C955" s="803">
        <f>IF(A955="","",A955)</f>
        <v>44620</v>
      </c>
      <c r="D955" s="805" t="s">
        <v>1856</v>
      </c>
      <c r="E955" s="806">
        <v>1543</v>
      </c>
      <c r="F955" s="807">
        <f>E952</f>
        <v>155</v>
      </c>
      <c r="G955" s="808"/>
      <c r="H955" s="1608">
        <f>SUMIF($E$624:$E$951,1543,$G$624:$G$951)</f>
        <v>20786301.369863015</v>
      </c>
      <c r="I955" s="1611"/>
    </row>
    <row r="956" spans="1:13" s="1524" customFormat="1" ht="21" customHeight="1">
      <c r="A956" s="803"/>
      <c r="B956" s="804"/>
      <c r="C956" s="803"/>
      <c r="D956" s="805"/>
      <c r="E956" s="806"/>
      <c r="F956" s="807"/>
      <c r="G956" s="808"/>
      <c r="H956" s="1608"/>
      <c r="I956" s="1611"/>
    </row>
    <row r="957" spans="1:13" s="1524" customFormat="1" ht="21" customHeight="1">
      <c r="A957" s="803">
        <v>44620</v>
      </c>
      <c r="B957" s="804" t="s">
        <v>1844</v>
      </c>
      <c r="C957" s="803">
        <f>IF(A957="","",A957)</f>
        <v>44620</v>
      </c>
      <c r="D957" s="805" t="s">
        <v>1857</v>
      </c>
      <c r="E957" s="806">
        <v>632</v>
      </c>
      <c r="F957" s="807">
        <f>E958</f>
        <v>155</v>
      </c>
      <c r="G957" s="808">
        <f>'BẢNG KÊ PHIẾU XK 155'!J266</f>
        <v>247526301.369863</v>
      </c>
      <c r="H957" s="1608"/>
      <c r="I957" s="1611"/>
    </row>
    <row r="958" spans="1:13" s="1524" customFormat="1" ht="21" customHeight="1">
      <c r="A958" s="803">
        <v>44620</v>
      </c>
      <c r="B958" s="804" t="s">
        <v>1844</v>
      </c>
      <c r="C958" s="803">
        <f>IF(A958="","",A958)</f>
        <v>44620</v>
      </c>
      <c r="D958" s="805" t="s">
        <v>1857</v>
      </c>
      <c r="E958" s="806">
        <v>155</v>
      </c>
      <c r="F958" s="807">
        <f>E957</f>
        <v>632</v>
      </c>
      <c r="G958" s="808"/>
      <c r="H958" s="1608">
        <f>G957</f>
        <v>247526301.369863</v>
      </c>
      <c r="I958" s="1611"/>
    </row>
    <row r="959" spans="1:13" s="1524" customFormat="1" ht="21" customHeight="1">
      <c r="A959" s="803"/>
      <c r="B959" s="804"/>
      <c r="C959" s="803"/>
      <c r="D959" s="805"/>
      <c r="E959" s="806"/>
      <c r="F959" s="807"/>
      <c r="G959" s="808"/>
      <c r="H959" s="1608"/>
      <c r="I959" s="1611"/>
    </row>
    <row r="960" spans="1:13" s="1524" customFormat="1" ht="21" customHeight="1">
      <c r="A960" s="803">
        <v>44620</v>
      </c>
      <c r="B960" s="804" t="s">
        <v>1844</v>
      </c>
      <c r="C960" s="803">
        <f>IF(A960="","",A960)</f>
        <v>44620</v>
      </c>
      <c r="D960" s="805" t="s">
        <v>1857</v>
      </c>
      <c r="E960" s="806">
        <v>632</v>
      </c>
      <c r="F960" s="807">
        <f>E961</f>
        <v>156</v>
      </c>
      <c r="G960" s="808">
        <f>'BẢNG KÊ PHIẾU XK  156'!J445</f>
        <v>12500000</v>
      </c>
      <c r="H960" s="1608"/>
      <c r="I960" s="1611"/>
    </row>
    <row r="961" spans="1:9" s="1524" customFormat="1" ht="21" customHeight="1">
      <c r="A961" s="803">
        <v>44620</v>
      </c>
      <c r="B961" s="804" t="s">
        <v>1844</v>
      </c>
      <c r="C961" s="803">
        <f>IF(A961="","",A961)</f>
        <v>44620</v>
      </c>
      <c r="D961" s="805" t="s">
        <v>1857</v>
      </c>
      <c r="E961" s="806">
        <v>156</v>
      </c>
      <c r="F961" s="807">
        <f>E960</f>
        <v>632</v>
      </c>
      <c r="G961" s="808"/>
      <c r="H961" s="1608">
        <f>G960</f>
        <v>12500000</v>
      </c>
      <c r="I961" s="1611"/>
    </row>
    <row r="962" spans="1:9" s="1524" customFormat="1" ht="21" customHeight="1">
      <c r="A962" s="803"/>
      <c r="B962" s="804"/>
      <c r="C962" s="803"/>
      <c r="D962" s="805"/>
      <c r="E962" s="806"/>
      <c r="F962" s="807"/>
      <c r="G962" s="808"/>
      <c r="H962" s="1608"/>
      <c r="I962" s="1611"/>
    </row>
    <row r="963" spans="1:9" s="1524" customFormat="1" ht="21" customHeight="1">
      <c r="A963" s="803">
        <v>44620</v>
      </c>
      <c r="B963" s="804" t="s">
        <v>1844</v>
      </c>
      <c r="C963" s="803">
        <f>IF(A963="","",A963)</f>
        <v>44620</v>
      </c>
      <c r="D963" s="805" t="s">
        <v>1858</v>
      </c>
      <c r="E963" s="806">
        <v>511</v>
      </c>
      <c r="F963" s="807">
        <f>E964</f>
        <v>911</v>
      </c>
      <c r="G963" s="808">
        <f>SUMIF($E$624:$E$962,511,$H$624:$H$962)-SUMIF($E$624:$E$962,511,$G$624:$G$962)</f>
        <v>359390000</v>
      </c>
      <c r="H963" s="1608"/>
      <c r="I963" s="1611"/>
    </row>
    <row r="964" spans="1:9" s="1524" customFormat="1" ht="21" customHeight="1">
      <c r="A964" s="803">
        <v>44620</v>
      </c>
      <c r="B964" s="804" t="s">
        <v>1844</v>
      </c>
      <c r="C964" s="803">
        <f>IF(A964="","",A964)</f>
        <v>44620</v>
      </c>
      <c r="D964" s="805" t="s">
        <v>1858</v>
      </c>
      <c r="E964" s="806">
        <v>911</v>
      </c>
      <c r="F964" s="807">
        <f>E963</f>
        <v>511</v>
      </c>
      <c r="G964" s="808"/>
      <c r="H964" s="1608">
        <f>G963</f>
        <v>359390000</v>
      </c>
      <c r="I964" s="1611"/>
    </row>
    <row r="965" spans="1:9" s="1524" customFormat="1" ht="21" customHeight="1">
      <c r="A965" s="803"/>
      <c r="B965" s="804"/>
      <c r="C965" s="803"/>
      <c r="D965" s="805"/>
      <c r="E965" s="806"/>
      <c r="F965" s="807"/>
      <c r="G965" s="808"/>
      <c r="H965" s="1608"/>
      <c r="I965" s="1611"/>
    </row>
    <row r="966" spans="1:9" s="1524" customFormat="1" ht="21" customHeight="1">
      <c r="A966" s="803">
        <v>44620</v>
      </c>
      <c r="B966" s="804" t="s">
        <v>1844</v>
      </c>
      <c r="C966" s="803">
        <f>IF(A966="","",A966)</f>
        <v>44620</v>
      </c>
      <c r="D966" s="805" t="s">
        <v>1859</v>
      </c>
      <c r="E966" s="806">
        <v>515</v>
      </c>
      <c r="F966" s="807">
        <f>E967</f>
        <v>911</v>
      </c>
      <c r="G966" s="808">
        <f>SUMIF($E$624:$E$962,515,$H$624:$H$962)-SUMIF($E$624:$E$962,515,$G$624:$G$962)</f>
        <v>237856</v>
      </c>
      <c r="H966" s="1608"/>
      <c r="I966" s="1611"/>
    </row>
    <row r="967" spans="1:9" s="1524" customFormat="1" ht="21" customHeight="1">
      <c r="A967" s="803">
        <v>44620</v>
      </c>
      <c r="B967" s="804" t="s">
        <v>1844</v>
      </c>
      <c r="C967" s="803">
        <f>IF(A967="","",A967)</f>
        <v>44620</v>
      </c>
      <c r="D967" s="805" t="s">
        <v>1859</v>
      </c>
      <c r="E967" s="806">
        <v>911</v>
      </c>
      <c r="F967" s="807">
        <f>E966</f>
        <v>515</v>
      </c>
      <c r="G967" s="808"/>
      <c r="H967" s="1608">
        <f>G966</f>
        <v>237856</v>
      </c>
      <c r="I967" s="1611"/>
    </row>
    <row r="968" spans="1:9" s="1524" customFormat="1" ht="21" customHeight="1">
      <c r="A968" s="803"/>
      <c r="B968" s="804"/>
      <c r="C968" s="803"/>
      <c r="D968" s="805"/>
      <c r="E968" s="806"/>
      <c r="F968" s="807"/>
      <c r="G968" s="808"/>
      <c r="H968" s="1608"/>
      <c r="I968" s="1611"/>
    </row>
    <row r="969" spans="1:9" s="1524" customFormat="1" ht="21" customHeight="1">
      <c r="A969" s="803">
        <v>44620</v>
      </c>
      <c r="B969" s="804" t="s">
        <v>1844</v>
      </c>
      <c r="C969" s="803">
        <f>IF(A969="","",A969)</f>
        <v>44620</v>
      </c>
      <c r="D969" s="805" t="s">
        <v>1860</v>
      </c>
      <c r="E969" s="806">
        <v>911</v>
      </c>
      <c r="F969" s="807">
        <f>E970</f>
        <v>632</v>
      </c>
      <c r="G969" s="808">
        <f>SUMIF($E$624:$E$967,632,$G$624:$G$967)-SUMIF($E$624:$E$967,632,$H$624:$H$967)</f>
        <v>260026301.369863</v>
      </c>
      <c r="H969" s="1608"/>
      <c r="I969" s="1611"/>
    </row>
    <row r="970" spans="1:9" s="1524" customFormat="1" ht="21" customHeight="1">
      <c r="A970" s="803">
        <v>44620</v>
      </c>
      <c r="B970" s="804" t="s">
        <v>1844</v>
      </c>
      <c r="C970" s="803">
        <f>IF(A970="","",A970)</f>
        <v>44620</v>
      </c>
      <c r="D970" s="805" t="s">
        <v>1860</v>
      </c>
      <c r="E970" s="806">
        <v>632</v>
      </c>
      <c r="F970" s="807">
        <f>E969</f>
        <v>911</v>
      </c>
      <c r="G970" s="808"/>
      <c r="H970" s="1608">
        <f>G969</f>
        <v>260026301.369863</v>
      </c>
      <c r="I970" s="1611"/>
    </row>
    <row r="971" spans="1:9" s="1524" customFormat="1" ht="21" customHeight="1">
      <c r="A971" s="803"/>
      <c r="B971" s="804"/>
      <c r="C971" s="803"/>
      <c r="D971" s="805"/>
      <c r="E971" s="806"/>
      <c r="F971" s="807"/>
      <c r="G971" s="808"/>
      <c r="H971" s="1608"/>
      <c r="I971" s="1611"/>
    </row>
    <row r="972" spans="1:9" s="1524" customFormat="1" ht="21" customHeight="1">
      <c r="A972" s="803">
        <v>44620</v>
      </c>
      <c r="B972" s="804" t="s">
        <v>1844</v>
      </c>
      <c r="C972" s="803">
        <f>IF(A972="","",A972)</f>
        <v>44620</v>
      </c>
      <c r="D972" s="805" t="s">
        <v>1861</v>
      </c>
      <c r="E972" s="806">
        <v>911</v>
      </c>
      <c r="F972" s="807">
        <f>E973</f>
        <v>642</v>
      </c>
      <c r="G972" s="808">
        <f>SUMIF($E$624:$E$962,642,$G$624:$G$962)-SUMIF($E$624:$E$962,642,$H$624:$H$962)</f>
        <v>103155082.17442922</v>
      </c>
      <c r="H972" s="1608"/>
      <c r="I972" s="1611"/>
    </row>
    <row r="973" spans="1:9" s="1524" customFormat="1" ht="21" customHeight="1">
      <c r="A973" s="803">
        <v>44620</v>
      </c>
      <c r="B973" s="804" t="s">
        <v>1844</v>
      </c>
      <c r="C973" s="803">
        <f>IF(A973="","",A973)</f>
        <v>44620</v>
      </c>
      <c r="D973" s="805" t="s">
        <v>1861</v>
      </c>
      <c r="E973" s="806">
        <v>642</v>
      </c>
      <c r="F973" s="807">
        <f>E972</f>
        <v>911</v>
      </c>
      <c r="G973" s="808"/>
      <c r="H973" s="1608">
        <f>G972</f>
        <v>103155082.17442922</v>
      </c>
      <c r="I973" s="1611"/>
    </row>
    <row r="974" spans="1:9" s="1524" customFormat="1" ht="21" customHeight="1">
      <c r="A974" s="803"/>
      <c r="B974" s="804"/>
      <c r="C974" s="803"/>
      <c r="D974" s="805"/>
      <c r="E974" s="806"/>
      <c r="F974" s="807"/>
      <c r="G974" s="808"/>
      <c r="H974" s="1608"/>
      <c r="I974" s="1611"/>
    </row>
    <row r="975" spans="1:9" s="1524" customFormat="1" ht="21" customHeight="1">
      <c r="A975" s="803">
        <v>44620</v>
      </c>
      <c r="B975" s="804" t="s">
        <v>1844</v>
      </c>
      <c r="C975" s="803">
        <f t="shared" ref="C975:C980" si="15">IF(A975="","",A975)</f>
        <v>44620</v>
      </c>
      <c r="D975" s="805" t="s">
        <v>1900</v>
      </c>
      <c r="E975" s="806">
        <v>421</v>
      </c>
      <c r="F975" s="807">
        <f>E976</f>
        <v>911</v>
      </c>
      <c r="G975" s="808">
        <f>-(SUMIF($E$628:$E$973,911,$H$628:$H$973)-SUMIF($E$628:$E$973,911,$G$628:$G$973))</f>
        <v>3553527.5442922115</v>
      </c>
      <c r="H975" s="1608"/>
      <c r="I975" s="1611"/>
    </row>
    <row r="976" spans="1:9" s="1524" customFormat="1" ht="21" customHeight="1">
      <c r="A976" s="803">
        <v>44620</v>
      </c>
      <c r="B976" s="804" t="s">
        <v>1844</v>
      </c>
      <c r="C976" s="803">
        <f t="shared" si="15"/>
        <v>44620</v>
      </c>
      <c r="D976" s="805" t="s">
        <v>1900</v>
      </c>
      <c r="E976" s="806">
        <v>911</v>
      </c>
      <c r="F976" s="807">
        <f>E975</f>
        <v>421</v>
      </c>
      <c r="G976" s="808"/>
      <c r="H976" s="1608">
        <f>G975</f>
        <v>3553527.5442922115</v>
      </c>
      <c r="I976" s="1611"/>
    </row>
    <row r="977" spans="1:9" s="1524" customFormat="1" ht="21" customHeight="1">
      <c r="A977" s="803"/>
      <c r="B977" s="804"/>
      <c r="C977" s="803" t="str">
        <f t="shared" si="15"/>
        <v/>
      </c>
      <c r="D977" s="805"/>
      <c r="E977" s="806"/>
      <c r="F977" s="807"/>
      <c r="G977" s="808"/>
      <c r="H977" s="1608"/>
      <c r="I977" s="1611"/>
    </row>
    <row r="978" spans="1:9" s="1524" customFormat="1" ht="21" customHeight="1">
      <c r="A978" s="821"/>
      <c r="B978" s="822"/>
      <c r="C978" s="803" t="str">
        <f t="shared" si="15"/>
        <v/>
      </c>
      <c r="D978" s="813" t="s">
        <v>1901</v>
      </c>
      <c r="E978" s="823"/>
      <c r="F978" s="824"/>
      <c r="G978" s="825">
        <f>SUBTOTAL(9,G624:G976)</f>
        <v>2917349538.0392694</v>
      </c>
      <c r="H978" s="1610">
        <f>SUBTOTAL(9,H624:H976)</f>
        <v>2917349538.0392694</v>
      </c>
      <c r="I978" s="1611"/>
    </row>
    <row r="979" spans="1:9" s="1524" customFormat="1" ht="21" customHeight="1">
      <c r="A979" s="803"/>
      <c r="B979" s="804"/>
      <c r="C979" s="803" t="str">
        <f t="shared" si="15"/>
        <v/>
      </c>
      <c r="D979" s="805"/>
      <c r="E979" s="806"/>
      <c r="F979" s="807"/>
      <c r="G979" s="808"/>
      <c r="H979" s="1608"/>
      <c r="I979" s="1611"/>
    </row>
    <row r="980" spans="1:9" s="1524" customFormat="1" ht="21" customHeight="1">
      <c r="A980" s="803"/>
      <c r="B980" s="804"/>
      <c r="C980" s="803" t="str">
        <f t="shared" si="15"/>
        <v/>
      </c>
      <c r="D980" s="813" t="s">
        <v>1902</v>
      </c>
      <c r="E980" s="806"/>
      <c r="F980" s="807"/>
      <c r="G980" s="808"/>
      <c r="H980" s="1608"/>
      <c r="I980" s="1611"/>
    </row>
    <row r="981" spans="1:9" s="1524" customFormat="1" ht="21" customHeight="1">
      <c r="A981" s="803"/>
      <c r="B981" s="804"/>
      <c r="C981" s="803"/>
      <c r="D981" s="813"/>
      <c r="E981" s="806"/>
      <c r="F981" s="807"/>
      <c r="G981" s="808"/>
      <c r="H981" s="1608"/>
      <c r="I981" s="1611"/>
    </row>
    <row r="982" spans="1:9" s="1524" customFormat="1" ht="21" customHeight="1">
      <c r="A982" s="803">
        <v>44621</v>
      </c>
      <c r="B982" s="804">
        <v>20</v>
      </c>
      <c r="C982" s="803">
        <f t="shared" ref="C982:C992" si="16">IF(A982="","",A982)</f>
        <v>44621</v>
      </c>
      <c r="D982" s="805" t="s">
        <v>1870</v>
      </c>
      <c r="E982" s="806">
        <v>152</v>
      </c>
      <c r="F982" s="807" t="str">
        <f>+E984</f>
        <v>331G</v>
      </c>
      <c r="G982" s="808">
        <v>49050000</v>
      </c>
      <c r="H982" s="1608"/>
      <c r="I982" s="1611"/>
    </row>
    <row r="983" spans="1:9" s="1524" customFormat="1" ht="21" customHeight="1">
      <c r="A983" s="803">
        <v>44621</v>
      </c>
      <c r="B983" s="804">
        <v>20</v>
      </c>
      <c r="C983" s="803">
        <f t="shared" si="16"/>
        <v>44621</v>
      </c>
      <c r="D983" s="809" t="s">
        <v>35</v>
      </c>
      <c r="E983" s="806">
        <v>133</v>
      </c>
      <c r="F983" s="807" t="str">
        <f>+E984</f>
        <v>331G</v>
      </c>
      <c r="G983" s="808">
        <v>4905000</v>
      </c>
      <c r="H983" s="1608"/>
      <c r="I983" s="1611"/>
    </row>
    <row r="984" spans="1:9" s="1524" customFormat="1" ht="21" customHeight="1">
      <c r="A984" s="803">
        <v>44621</v>
      </c>
      <c r="B984" s="804">
        <v>20</v>
      </c>
      <c r="C984" s="803">
        <f t="shared" si="16"/>
        <v>44621</v>
      </c>
      <c r="D984" s="809" t="s">
        <v>1748</v>
      </c>
      <c r="E984" s="810" t="s">
        <v>1749</v>
      </c>
      <c r="F984" s="807" t="str">
        <f>+E982&amp;","&amp;E983</f>
        <v>152,133</v>
      </c>
      <c r="G984" s="808"/>
      <c r="H984" s="1608">
        <f>+G982+G983</f>
        <v>53955000</v>
      </c>
      <c r="I984" s="1611"/>
    </row>
    <row r="985" spans="1:9" s="1524" customFormat="1" ht="21" customHeight="1">
      <c r="A985" s="803"/>
      <c r="B985" s="804"/>
      <c r="C985" s="803" t="str">
        <f t="shared" si="16"/>
        <v/>
      </c>
      <c r="D985" s="809"/>
      <c r="E985" s="806"/>
      <c r="F985" s="807"/>
      <c r="G985" s="808"/>
      <c r="H985" s="1608"/>
      <c r="I985" s="1611"/>
    </row>
    <row r="986" spans="1:9" s="1524" customFormat="1" ht="21" customHeight="1">
      <c r="A986" s="803">
        <v>44621</v>
      </c>
      <c r="B986" s="804">
        <v>8</v>
      </c>
      <c r="C986" s="803">
        <f t="shared" si="16"/>
        <v>44621</v>
      </c>
      <c r="D986" s="809" t="s">
        <v>1773</v>
      </c>
      <c r="E986" s="806">
        <v>156</v>
      </c>
      <c r="F986" s="807" t="str">
        <f>+E988</f>
        <v>331VP</v>
      </c>
      <c r="G986" s="808">
        <v>2760000</v>
      </c>
      <c r="H986" s="1608"/>
      <c r="I986" s="1611"/>
    </row>
    <row r="987" spans="1:9" s="1524" customFormat="1" ht="21" customHeight="1">
      <c r="A987" s="803">
        <v>44621</v>
      </c>
      <c r="B987" s="804">
        <v>8</v>
      </c>
      <c r="C987" s="803">
        <f t="shared" si="16"/>
        <v>44621</v>
      </c>
      <c r="D987" s="809" t="s">
        <v>35</v>
      </c>
      <c r="E987" s="806">
        <v>133</v>
      </c>
      <c r="F987" s="807" t="str">
        <f>+E988</f>
        <v>331VP</v>
      </c>
      <c r="G987" s="808">
        <v>276000</v>
      </c>
      <c r="H987" s="1608"/>
      <c r="I987" s="1611"/>
    </row>
    <row r="988" spans="1:9" s="1524" customFormat="1" ht="21" customHeight="1">
      <c r="A988" s="803">
        <v>44621</v>
      </c>
      <c r="B988" s="804">
        <v>8</v>
      </c>
      <c r="C988" s="803">
        <f t="shared" si="16"/>
        <v>44621</v>
      </c>
      <c r="D988" s="809" t="s">
        <v>1765</v>
      </c>
      <c r="E988" s="810" t="s">
        <v>1766</v>
      </c>
      <c r="F988" s="807" t="str">
        <f>+E986&amp;","&amp;E987</f>
        <v>156,133</v>
      </c>
      <c r="G988" s="808"/>
      <c r="H988" s="1608">
        <f>+G986+G987</f>
        <v>3036000</v>
      </c>
      <c r="I988" s="1611"/>
    </row>
    <row r="989" spans="1:9" s="1524" customFormat="1" ht="21" customHeight="1">
      <c r="A989" s="803"/>
      <c r="B989" s="804"/>
      <c r="C989" s="803" t="str">
        <f t="shared" si="16"/>
        <v/>
      </c>
      <c r="D989" s="809"/>
      <c r="E989" s="806"/>
      <c r="F989" s="807"/>
      <c r="G989" s="808"/>
      <c r="H989" s="1608"/>
      <c r="I989" s="1611"/>
    </row>
    <row r="990" spans="1:9" s="1524" customFormat="1" ht="21" customHeight="1">
      <c r="A990" s="803">
        <v>44622</v>
      </c>
      <c r="B990" s="804">
        <v>9</v>
      </c>
      <c r="C990" s="803">
        <f t="shared" si="16"/>
        <v>44622</v>
      </c>
      <c r="D990" s="809" t="s">
        <v>1773</v>
      </c>
      <c r="E990" s="806">
        <v>156</v>
      </c>
      <c r="F990" s="807">
        <f>+E992</f>
        <v>111</v>
      </c>
      <c r="G990" s="808">
        <v>690000</v>
      </c>
      <c r="H990" s="1608"/>
      <c r="I990" s="1611"/>
    </row>
    <row r="991" spans="1:9" s="1524" customFormat="1" ht="21" customHeight="1">
      <c r="A991" s="803">
        <v>44622</v>
      </c>
      <c r="B991" s="804">
        <v>9</v>
      </c>
      <c r="C991" s="803">
        <f t="shared" si="16"/>
        <v>44622</v>
      </c>
      <c r="D991" s="809" t="s">
        <v>35</v>
      </c>
      <c r="E991" s="806">
        <v>133</v>
      </c>
      <c r="F991" s="807">
        <f>+E992</f>
        <v>111</v>
      </c>
      <c r="G991" s="808">
        <v>69000</v>
      </c>
      <c r="H991" s="1608"/>
      <c r="I991" s="1611"/>
    </row>
    <row r="992" spans="1:9" s="1524" customFormat="1" ht="21" customHeight="1">
      <c r="A992" s="803">
        <v>44622</v>
      </c>
      <c r="B992" s="804">
        <v>9</v>
      </c>
      <c r="C992" s="803">
        <f t="shared" si="16"/>
        <v>44622</v>
      </c>
      <c r="D992" s="809" t="s">
        <v>1765</v>
      </c>
      <c r="E992" s="806">
        <v>111</v>
      </c>
      <c r="F992" s="807" t="str">
        <f>+E990&amp;","&amp;E991</f>
        <v>156,133</v>
      </c>
      <c r="G992" s="808"/>
      <c r="H992" s="1608">
        <f>+G990+G991</f>
        <v>759000</v>
      </c>
      <c r="I992" s="1611"/>
    </row>
    <row r="993" spans="1:9" s="1524" customFormat="1" ht="21" customHeight="1">
      <c r="A993" s="803"/>
      <c r="B993" s="804"/>
      <c r="C993" s="803"/>
      <c r="D993" s="809"/>
      <c r="E993" s="806"/>
      <c r="F993" s="807"/>
      <c r="G993" s="808"/>
      <c r="H993" s="1608"/>
      <c r="I993" s="1611"/>
    </row>
    <row r="994" spans="1:9" s="1524" customFormat="1" ht="21" customHeight="1">
      <c r="A994" s="803">
        <v>44622</v>
      </c>
      <c r="B994" s="804">
        <v>30</v>
      </c>
      <c r="C994" s="803">
        <f t="shared" ref="C994:C1004" si="17">IF(A994="","",A994)</f>
        <v>44622</v>
      </c>
      <c r="D994" s="805" t="s">
        <v>1758</v>
      </c>
      <c r="E994" s="806">
        <v>152</v>
      </c>
      <c r="F994" s="807" t="str">
        <f>+E996</f>
        <v>331HQ</v>
      </c>
      <c r="G994" s="808">
        <v>180000</v>
      </c>
      <c r="H994" s="1608"/>
      <c r="I994" s="1611"/>
    </row>
    <row r="995" spans="1:9" s="1524" customFormat="1" ht="21" customHeight="1">
      <c r="A995" s="803">
        <v>44622</v>
      </c>
      <c r="B995" s="804">
        <v>30</v>
      </c>
      <c r="C995" s="803">
        <f t="shared" si="17"/>
        <v>44622</v>
      </c>
      <c r="D995" s="809" t="s">
        <v>35</v>
      </c>
      <c r="E995" s="806">
        <v>133</v>
      </c>
      <c r="F995" s="807" t="str">
        <f>+E996</f>
        <v>331HQ</v>
      </c>
      <c r="G995" s="808">
        <v>18000</v>
      </c>
      <c r="H995" s="1608"/>
      <c r="I995" s="1611"/>
    </row>
    <row r="996" spans="1:9" s="1524" customFormat="1" ht="21" customHeight="1">
      <c r="A996" s="803">
        <v>44622</v>
      </c>
      <c r="B996" s="804">
        <v>30</v>
      </c>
      <c r="C996" s="803">
        <f t="shared" si="17"/>
        <v>44622</v>
      </c>
      <c r="D996" s="809" t="s">
        <v>1759</v>
      </c>
      <c r="E996" s="810" t="s">
        <v>1760</v>
      </c>
      <c r="F996" s="807" t="str">
        <f>+E994&amp;","&amp;E995</f>
        <v>152,133</v>
      </c>
      <c r="G996" s="808"/>
      <c r="H996" s="1608">
        <f>+G994+G995</f>
        <v>198000</v>
      </c>
      <c r="I996" s="1611"/>
    </row>
    <row r="997" spans="1:9" s="1524" customFormat="1" ht="21" customHeight="1">
      <c r="A997" s="803"/>
      <c r="B997" s="804"/>
      <c r="C997" s="803" t="str">
        <f t="shared" si="17"/>
        <v/>
      </c>
      <c r="D997" s="809"/>
      <c r="E997" s="806"/>
      <c r="F997" s="807"/>
      <c r="G997" s="808"/>
      <c r="H997" s="1608"/>
      <c r="I997" s="1611"/>
    </row>
    <row r="998" spans="1:9" s="1524" customFormat="1" ht="21" customHeight="1">
      <c r="A998" s="803">
        <v>44622</v>
      </c>
      <c r="B998" s="804">
        <v>31</v>
      </c>
      <c r="C998" s="803">
        <f t="shared" si="17"/>
        <v>44622</v>
      </c>
      <c r="D998" s="805" t="s">
        <v>1750</v>
      </c>
      <c r="E998" s="806">
        <v>152</v>
      </c>
      <c r="F998" s="807" t="str">
        <f>+E1000</f>
        <v>331HQ</v>
      </c>
      <c r="G998" s="808">
        <v>3240000</v>
      </c>
      <c r="H998" s="1608"/>
      <c r="I998" s="1611"/>
    </row>
    <row r="999" spans="1:9" s="1524" customFormat="1" ht="21" customHeight="1">
      <c r="A999" s="803">
        <v>44622</v>
      </c>
      <c r="B999" s="804">
        <v>31</v>
      </c>
      <c r="C999" s="803">
        <f t="shared" si="17"/>
        <v>44622</v>
      </c>
      <c r="D999" s="809" t="s">
        <v>35</v>
      </c>
      <c r="E999" s="806">
        <v>133</v>
      </c>
      <c r="F999" s="807" t="str">
        <f>+E1000</f>
        <v>331HQ</v>
      </c>
      <c r="G999" s="808">
        <v>324000</v>
      </c>
      <c r="H999" s="1608"/>
      <c r="I999" s="1611"/>
    </row>
    <row r="1000" spans="1:9" s="1524" customFormat="1" ht="21" customHeight="1">
      <c r="A1000" s="803">
        <v>44622</v>
      </c>
      <c r="B1000" s="804">
        <v>31</v>
      </c>
      <c r="C1000" s="803">
        <f t="shared" si="17"/>
        <v>44622</v>
      </c>
      <c r="D1000" s="809" t="s">
        <v>1759</v>
      </c>
      <c r="E1000" s="810" t="s">
        <v>1760</v>
      </c>
      <c r="F1000" s="807" t="str">
        <f>+E998&amp;","&amp;E999</f>
        <v>152,133</v>
      </c>
      <c r="G1000" s="808"/>
      <c r="H1000" s="1608">
        <f>+G998+G999</f>
        <v>3564000</v>
      </c>
      <c r="I1000" s="1611"/>
    </row>
    <row r="1001" spans="1:9" s="1524" customFormat="1" ht="21" customHeight="1">
      <c r="A1001" s="803"/>
      <c r="B1001" s="804"/>
      <c r="C1001" s="803" t="str">
        <f t="shared" si="17"/>
        <v/>
      </c>
      <c r="D1001" s="809"/>
      <c r="E1001" s="806"/>
      <c r="F1001" s="807"/>
      <c r="G1001" s="808"/>
      <c r="H1001" s="1608"/>
      <c r="I1001" s="1611"/>
    </row>
    <row r="1002" spans="1:9" s="1524" customFormat="1" ht="21" customHeight="1">
      <c r="A1002" s="803">
        <v>44622</v>
      </c>
      <c r="B1002" s="804">
        <v>32</v>
      </c>
      <c r="C1002" s="803">
        <f t="shared" si="17"/>
        <v>44622</v>
      </c>
      <c r="D1002" s="805" t="s">
        <v>1775</v>
      </c>
      <c r="E1002" s="806">
        <v>152</v>
      </c>
      <c r="F1002" s="807" t="str">
        <f>+E1004</f>
        <v>331HQ</v>
      </c>
      <c r="G1002" s="808">
        <v>18600000</v>
      </c>
      <c r="H1002" s="1608"/>
      <c r="I1002" s="1611"/>
    </row>
    <row r="1003" spans="1:9" s="1524" customFormat="1" ht="21" customHeight="1">
      <c r="A1003" s="803">
        <v>44622</v>
      </c>
      <c r="B1003" s="804">
        <v>32</v>
      </c>
      <c r="C1003" s="803">
        <f t="shared" si="17"/>
        <v>44622</v>
      </c>
      <c r="D1003" s="809" t="s">
        <v>35</v>
      </c>
      <c r="E1003" s="806">
        <v>133</v>
      </c>
      <c r="F1003" s="807" t="str">
        <f>+E1004</f>
        <v>331HQ</v>
      </c>
      <c r="G1003" s="808">
        <v>1860000</v>
      </c>
      <c r="H1003" s="1608"/>
      <c r="I1003" s="1611"/>
    </row>
    <row r="1004" spans="1:9" s="1524" customFormat="1" ht="21" customHeight="1">
      <c r="A1004" s="803">
        <v>44622</v>
      </c>
      <c r="B1004" s="804">
        <v>32</v>
      </c>
      <c r="C1004" s="803">
        <f t="shared" si="17"/>
        <v>44622</v>
      </c>
      <c r="D1004" s="809" t="s">
        <v>1759</v>
      </c>
      <c r="E1004" s="810" t="s">
        <v>1760</v>
      </c>
      <c r="F1004" s="807" t="str">
        <f>+E1002&amp;","&amp;E1003</f>
        <v>152,133</v>
      </c>
      <c r="G1004" s="808"/>
      <c r="H1004" s="1608">
        <f>+G1002+G1003</f>
        <v>20460000</v>
      </c>
      <c r="I1004" s="1611"/>
    </row>
    <row r="1005" spans="1:9" s="1524" customFormat="1" ht="21" customHeight="1">
      <c r="A1005" s="803"/>
      <c r="B1005" s="804"/>
      <c r="C1005" s="803"/>
      <c r="D1005" s="809"/>
      <c r="E1005" s="806"/>
      <c r="F1005" s="807"/>
      <c r="G1005" s="808"/>
      <c r="H1005" s="1608"/>
      <c r="I1005" s="1611"/>
    </row>
    <row r="1006" spans="1:9" s="1524" customFormat="1" ht="21" customHeight="1">
      <c r="A1006" s="803">
        <v>44622</v>
      </c>
      <c r="B1006" s="804">
        <v>33</v>
      </c>
      <c r="C1006" s="803">
        <f t="shared" ref="C1006:C1012" si="18">IF(A1006="","",A1006)</f>
        <v>44622</v>
      </c>
      <c r="D1006" s="805" t="s">
        <v>1903</v>
      </c>
      <c r="E1006" s="806">
        <v>152</v>
      </c>
      <c r="F1006" s="807" t="str">
        <f>+E1008</f>
        <v>331HQ</v>
      </c>
      <c r="G1006" s="808">
        <v>16740000</v>
      </c>
      <c r="H1006" s="1608"/>
      <c r="I1006" s="1611"/>
    </row>
    <row r="1007" spans="1:9" s="1524" customFormat="1" ht="21" customHeight="1">
      <c r="A1007" s="803">
        <v>44622</v>
      </c>
      <c r="B1007" s="804">
        <v>33</v>
      </c>
      <c r="C1007" s="803">
        <f t="shared" si="18"/>
        <v>44622</v>
      </c>
      <c r="D1007" s="809" t="s">
        <v>35</v>
      </c>
      <c r="E1007" s="806">
        <v>133</v>
      </c>
      <c r="F1007" s="807" t="str">
        <f>+E1008</f>
        <v>331HQ</v>
      </c>
      <c r="G1007" s="808">
        <v>1674000</v>
      </c>
      <c r="H1007" s="1608"/>
      <c r="I1007" s="1611"/>
    </row>
    <row r="1008" spans="1:9" s="1524" customFormat="1" ht="21" customHeight="1">
      <c r="A1008" s="803">
        <v>44622</v>
      </c>
      <c r="B1008" s="804">
        <v>33</v>
      </c>
      <c r="C1008" s="803">
        <f t="shared" si="18"/>
        <v>44622</v>
      </c>
      <c r="D1008" s="809" t="s">
        <v>1759</v>
      </c>
      <c r="E1008" s="810" t="s">
        <v>1760</v>
      </c>
      <c r="F1008" s="807" t="str">
        <f>+E1006&amp;","&amp;E1007</f>
        <v>152,133</v>
      </c>
      <c r="G1008" s="808"/>
      <c r="H1008" s="1608">
        <f>+G1006+G1007</f>
        <v>18414000</v>
      </c>
      <c r="I1008" s="1611"/>
    </row>
    <row r="1009" spans="1:9" s="1524" customFormat="1" ht="21" customHeight="1">
      <c r="A1009" s="803"/>
      <c r="B1009" s="804"/>
      <c r="C1009" s="803" t="str">
        <f t="shared" si="18"/>
        <v/>
      </c>
      <c r="D1009" s="809"/>
      <c r="E1009" s="806"/>
      <c r="F1009" s="807"/>
      <c r="G1009" s="808"/>
      <c r="H1009" s="1608"/>
      <c r="I1009" s="1611"/>
    </row>
    <row r="1010" spans="1:9" s="1524" customFormat="1" ht="21" customHeight="1">
      <c r="A1010" s="803">
        <v>44622</v>
      </c>
      <c r="B1010" s="804">
        <v>34</v>
      </c>
      <c r="C1010" s="803">
        <f t="shared" si="18"/>
        <v>44622</v>
      </c>
      <c r="D1010" s="805" t="s">
        <v>1755</v>
      </c>
      <c r="E1010" s="806">
        <v>152</v>
      </c>
      <c r="F1010" s="807" t="str">
        <f>+E1012</f>
        <v>331HQ</v>
      </c>
      <c r="G1010" s="808">
        <v>9620000</v>
      </c>
      <c r="H1010" s="1608"/>
      <c r="I1010" s="1611"/>
    </row>
    <row r="1011" spans="1:9" s="1524" customFormat="1" ht="21" customHeight="1">
      <c r="A1011" s="803">
        <v>44622</v>
      </c>
      <c r="B1011" s="804">
        <v>34</v>
      </c>
      <c r="C1011" s="803">
        <f t="shared" si="18"/>
        <v>44622</v>
      </c>
      <c r="D1011" s="809" t="s">
        <v>35</v>
      </c>
      <c r="E1011" s="806">
        <v>133</v>
      </c>
      <c r="F1011" s="807" t="str">
        <f>+E1012</f>
        <v>331HQ</v>
      </c>
      <c r="G1011" s="808">
        <v>962000</v>
      </c>
      <c r="H1011" s="1608"/>
      <c r="I1011" s="1611"/>
    </row>
    <row r="1012" spans="1:9" s="1524" customFormat="1" ht="21" customHeight="1">
      <c r="A1012" s="803">
        <v>44622</v>
      </c>
      <c r="B1012" s="804">
        <v>34</v>
      </c>
      <c r="C1012" s="803">
        <f t="shared" si="18"/>
        <v>44622</v>
      </c>
      <c r="D1012" s="809" t="s">
        <v>1759</v>
      </c>
      <c r="E1012" s="810" t="s">
        <v>1760</v>
      </c>
      <c r="F1012" s="807" t="str">
        <f>+E1010&amp;","&amp;E1011</f>
        <v>152,133</v>
      </c>
      <c r="G1012" s="808"/>
      <c r="H1012" s="1608">
        <f>+G1010+G1011</f>
        <v>10582000</v>
      </c>
      <c r="I1012" s="1611"/>
    </row>
    <row r="1013" spans="1:9" s="1524" customFormat="1" ht="21" customHeight="1">
      <c r="A1013" s="803"/>
      <c r="B1013" s="804"/>
      <c r="C1013" s="803"/>
      <c r="D1013" s="809"/>
      <c r="E1013" s="806"/>
      <c r="F1013" s="807"/>
      <c r="G1013" s="808"/>
      <c r="H1013" s="1608"/>
      <c r="I1013" s="1611"/>
    </row>
    <row r="1014" spans="1:9" s="1524" customFormat="1" ht="21" customHeight="1">
      <c r="A1014" s="803">
        <v>44622</v>
      </c>
      <c r="B1014" s="804">
        <v>35</v>
      </c>
      <c r="C1014" s="803">
        <f>IF(A1014="","",A1014)</f>
        <v>44622</v>
      </c>
      <c r="D1014" s="805" t="s">
        <v>1763</v>
      </c>
      <c r="E1014" s="806">
        <v>152</v>
      </c>
      <c r="F1014" s="807" t="str">
        <f>+E1016</f>
        <v>331HQ</v>
      </c>
      <c r="G1014" s="808">
        <v>900000</v>
      </c>
      <c r="H1014" s="1608"/>
      <c r="I1014" s="1611"/>
    </row>
    <row r="1015" spans="1:9" s="1524" customFormat="1" ht="21" customHeight="1">
      <c r="A1015" s="803">
        <v>44622</v>
      </c>
      <c r="B1015" s="804">
        <v>35</v>
      </c>
      <c r="C1015" s="803">
        <f>IF(A1015="","",A1015)</f>
        <v>44622</v>
      </c>
      <c r="D1015" s="809" t="s">
        <v>35</v>
      </c>
      <c r="E1015" s="806">
        <v>133</v>
      </c>
      <c r="F1015" s="807" t="str">
        <f>+E1016</f>
        <v>331HQ</v>
      </c>
      <c r="G1015" s="808">
        <v>90000</v>
      </c>
      <c r="H1015" s="1608"/>
      <c r="I1015" s="1611"/>
    </row>
    <row r="1016" spans="1:9" s="1524" customFormat="1" ht="21" customHeight="1">
      <c r="A1016" s="803">
        <v>44622</v>
      </c>
      <c r="B1016" s="804">
        <v>35</v>
      </c>
      <c r="C1016" s="803">
        <f>IF(A1016="","",A1016)</f>
        <v>44622</v>
      </c>
      <c r="D1016" s="809" t="s">
        <v>1759</v>
      </c>
      <c r="E1016" s="810" t="s">
        <v>1760</v>
      </c>
      <c r="F1016" s="807" t="str">
        <f>+E1014&amp;","&amp;E1015</f>
        <v>152,133</v>
      </c>
      <c r="G1016" s="808"/>
      <c r="H1016" s="1608">
        <f>+G1014+G1015</f>
        <v>990000</v>
      </c>
      <c r="I1016" s="1611"/>
    </row>
    <row r="1017" spans="1:9" s="1524" customFormat="1" ht="21" customHeight="1">
      <c r="A1017" s="803"/>
      <c r="B1017" s="804"/>
      <c r="C1017" s="803"/>
      <c r="D1017" s="809"/>
      <c r="E1017" s="806"/>
      <c r="F1017" s="807"/>
      <c r="G1017" s="808"/>
      <c r="H1017" s="1608"/>
      <c r="I1017" s="1611"/>
    </row>
    <row r="1018" spans="1:9" s="1524" customFormat="1" ht="21" customHeight="1">
      <c r="A1018" s="803">
        <v>44623</v>
      </c>
      <c r="B1018" s="804">
        <v>10</v>
      </c>
      <c r="C1018" s="803">
        <f>IF(A1018="","",A1018)</f>
        <v>44623</v>
      </c>
      <c r="D1018" s="805" t="s">
        <v>1904</v>
      </c>
      <c r="E1018" s="806">
        <v>152</v>
      </c>
      <c r="F1018" s="807" t="str">
        <f>+E1020</f>
        <v>331TD</v>
      </c>
      <c r="G1018" s="808">
        <v>3660000</v>
      </c>
      <c r="H1018" s="1608"/>
      <c r="I1018" s="1611"/>
    </row>
    <row r="1019" spans="1:9" s="1524" customFormat="1" ht="21" customHeight="1">
      <c r="A1019" s="803">
        <v>44623</v>
      </c>
      <c r="B1019" s="804">
        <v>10</v>
      </c>
      <c r="C1019" s="803">
        <f>IF(A1019="","",A1019)</f>
        <v>44623</v>
      </c>
      <c r="D1019" s="809" t="s">
        <v>35</v>
      </c>
      <c r="E1019" s="806">
        <v>133</v>
      </c>
      <c r="F1019" s="807" t="str">
        <f>+E1020</f>
        <v>331TD</v>
      </c>
      <c r="G1019" s="808">
        <v>366000</v>
      </c>
      <c r="H1019" s="1608"/>
      <c r="I1019" s="1611"/>
    </row>
    <row r="1020" spans="1:9" s="1524" customFormat="1" ht="21" customHeight="1">
      <c r="A1020" s="803">
        <v>44623</v>
      </c>
      <c r="B1020" s="804">
        <v>10</v>
      </c>
      <c r="C1020" s="803">
        <f>IF(A1020="","",A1020)</f>
        <v>44623</v>
      </c>
      <c r="D1020" s="809" t="s">
        <v>1736</v>
      </c>
      <c r="E1020" s="810" t="s">
        <v>1737</v>
      </c>
      <c r="F1020" s="807" t="str">
        <f>+E1018&amp;","&amp;E1019</f>
        <v>152,133</v>
      </c>
      <c r="G1020" s="808"/>
      <c r="H1020" s="1608">
        <f>+G1018+G1019</f>
        <v>4026000</v>
      </c>
      <c r="I1020" s="1611"/>
    </row>
    <row r="1021" spans="1:9" s="1524" customFormat="1" ht="21" customHeight="1">
      <c r="A1021" s="803"/>
      <c r="B1021" s="804"/>
      <c r="C1021" s="803"/>
      <c r="D1021" s="809"/>
      <c r="E1021" s="806"/>
      <c r="F1021" s="807"/>
      <c r="G1021" s="808"/>
      <c r="H1021" s="1608"/>
      <c r="I1021" s="1611"/>
    </row>
    <row r="1022" spans="1:9" s="1524" customFormat="1" ht="21" customHeight="1">
      <c r="A1022" s="803">
        <v>44623</v>
      </c>
      <c r="B1022" s="804">
        <v>18</v>
      </c>
      <c r="C1022" s="803">
        <f>IF(A1022="","",A1022)</f>
        <v>44623</v>
      </c>
      <c r="D1022" s="805" t="s">
        <v>1905</v>
      </c>
      <c r="E1022" s="806">
        <v>152</v>
      </c>
      <c r="F1022" s="807">
        <f>+E1024</f>
        <v>111</v>
      </c>
      <c r="G1022" s="808">
        <v>200000</v>
      </c>
      <c r="H1022" s="1608"/>
      <c r="I1022" s="1611"/>
    </row>
    <row r="1023" spans="1:9" s="1524" customFormat="1" ht="21" customHeight="1">
      <c r="A1023" s="803">
        <v>44623</v>
      </c>
      <c r="B1023" s="804">
        <v>18</v>
      </c>
      <c r="C1023" s="803">
        <f>IF(A1023="","",A1023)</f>
        <v>44623</v>
      </c>
      <c r="D1023" s="809" t="s">
        <v>35</v>
      </c>
      <c r="E1023" s="806">
        <v>133</v>
      </c>
      <c r="F1023" s="807">
        <f>+E1024</f>
        <v>111</v>
      </c>
      <c r="G1023" s="808">
        <v>20000</v>
      </c>
      <c r="H1023" s="1608"/>
      <c r="I1023" s="1611"/>
    </row>
    <row r="1024" spans="1:9" s="1524" customFormat="1" ht="21" customHeight="1">
      <c r="A1024" s="803">
        <v>44623</v>
      </c>
      <c r="B1024" s="804">
        <v>18</v>
      </c>
      <c r="C1024" s="803">
        <f>IF(A1024="","",A1024)</f>
        <v>44623</v>
      </c>
      <c r="D1024" s="809" t="s">
        <v>1739</v>
      </c>
      <c r="E1024" s="806">
        <v>111</v>
      </c>
      <c r="F1024" s="807" t="str">
        <f>+E1022&amp;","&amp;E1023</f>
        <v>152,133</v>
      </c>
      <c r="G1024" s="808"/>
      <c r="H1024" s="1608">
        <f>+G1022+G1023</f>
        <v>220000</v>
      </c>
      <c r="I1024" s="1611"/>
    </row>
    <row r="1025" spans="1:9" s="1524" customFormat="1" ht="21" customHeight="1">
      <c r="A1025" s="803"/>
      <c r="B1025" s="804"/>
      <c r="C1025" s="803"/>
      <c r="D1025" s="809"/>
      <c r="E1025" s="806"/>
      <c r="F1025" s="807"/>
      <c r="G1025" s="808"/>
      <c r="H1025" s="1608"/>
      <c r="I1025" s="1611"/>
    </row>
    <row r="1026" spans="1:9" s="1524" customFormat="1" ht="21" customHeight="1">
      <c r="A1026" s="803">
        <v>44623</v>
      </c>
      <c r="B1026" s="804">
        <v>10</v>
      </c>
      <c r="C1026" s="803">
        <f>IF(A1026="","",A1026)</f>
        <v>44623</v>
      </c>
      <c r="D1026" s="805" t="s">
        <v>1773</v>
      </c>
      <c r="E1026" s="806">
        <v>156</v>
      </c>
      <c r="F1026" s="807" t="str">
        <f>+E1028</f>
        <v>331VP</v>
      </c>
      <c r="G1026" s="808">
        <v>2300000</v>
      </c>
      <c r="H1026" s="1608"/>
      <c r="I1026" s="1611"/>
    </row>
    <row r="1027" spans="1:9" s="1524" customFormat="1" ht="21" customHeight="1">
      <c r="A1027" s="803">
        <v>44623</v>
      </c>
      <c r="B1027" s="804">
        <v>10</v>
      </c>
      <c r="C1027" s="803">
        <f>IF(A1027="","",A1027)</f>
        <v>44623</v>
      </c>
      <c r="D1027" s="809" t="s">
        <v>35</v>
      </c>
      <c r="E1027" s="806">
        <v>133</v>
      </c>
      <c r="F1027" s="807" t="str">
        <f>+E1028</f>
        <v>331VP</v>
      </c>
      <c r="G1027" s="808">
        <v>230000</v>
      </c>
      <c r="H1027" s="1608"/>
      <c r="I1027" s="1611"/>
    </row>
    <row r="1028" spans="1:9" s="1524" customFormat="1" ht="21" customHeight="1">
      <c r="A1028" s="803">
        <v>44623</v>
      </c>
      <c r="B1028" s="804">
        <v>10</v>
      </c>
      <c r="C1028" s="803">
        <f>IF(A1028="","",A1028)</f>
        <v>44623</v>
      </c>
      <c r="D1028" s="811" t="s">
        <v>1765</v>
      </c>
      <c r="E1028" s="810" t="s">
        <v>1766</v>
      </c>
      <c r="F1028" s="807" t="str">
        <f>+E1026&amp;","&amp;E1027</f>
        <v>156,133</v>
      </c>
      <c r="G1028" s="808"/>
      <c r="H1028" s="1608">
        <f>+G1026+G1027</f>
        <v>2530000</v>
      </c>
      <c r="I1028" s="1611"/>
    </row>
    <row r="1029" spans="1:9" s="1524" customFormat="1" ht="21" customHeight="1">
      <c r="A1029" s="803"/>
      <c r="B1029" s="804"/>
      <c r="C1029" s="803"/>
      <c r="D1029" s="809"/>
      <c r="E1029" s="806"/>
      <c r="F1029" s="807"/>
      <c r="G1029" s="808"/>
      <c r="H1029" s="1608"/>
      <c r="I1029" s="1611"/>
    </row>
    <row r="1030" spans="1:9" s="1524" customFormat="1" ht="21" customHeight="1">
      <c r="A1030" s="803">
        <v>44624</v>
      </c>
      <c r="B1030" s="804">
        <v>18</v>
      </c>
      <c r="C1030" s="803">
        <f t="shared" ref="C1030:C1040" si="19">IF(A1030="","",A1030)</f>
        <v>44624</v>
      </c>
      <c r="D1030" s="805" t="s">
        <v>1750</v>
      </c>
      <c r="E1030" s="806">
        <v>152</v>
      </c>
      <c r="F1030" s="807">
        <f>+E1032</f>
        <v>111</v>
      </c>
      <c r="G1030" s="808">
        <v>480000</v>
      </c>
      <c r="H1030" s="1608"/>
      <c r="I1030" s="1611"/>
    </row>
    <row r="1031" spans="1:9" s="1524" customFormat="1" ht="21" customHeight="1">
      <c r="A1031" s="803">
        <v>44624</v>
      </c>
      <c r="B1031" s="804">
        <v>18</v>
      </c>
      <c r="C1031" s="803">
        <f t="shared" si="19"/>
        <v>44624</v>
      </c>
      <c r="D1031" s="809" t="s">
        <v>35</v>
      </c>
      <c r="E1031" s="806">
        <v>133</v>
      </c>
      <c r="F1031" s="807">
        <f>+E1032</f>
        <v>111</v>
      </c>
      <c r="G1031" s="808">
        <v>48000</v>
      </c>
      <c r="H1031" s="1608"/>
      <c r="I1031" s="1611"/>
    </row>
    <row r="1032" spans="1:9" s="1524" customFormat="1" ht="21" customHeight="1">
      <c r="A1032" s="803">
        <v>44624</v>
      </c>
      <c r="B1032" s="804">
        <v>18</v>
      </c>
      <c r="C1032" s="803">
        <f t="shared" si="19"/>
        <v>44624</v>
      </c>
      <c r="D1032" s="809" t="s">
        <v>1751</v>
      </c>
      <c r="E1032" s="806">
        <v>111</v>
      </c>
      <c r="F1032" s="807" t="str">
        <f>+E1030&amp;","&amp;E1031</f>
        <v>152,133</v>
      </c>
      <c r="G1032" s="808"/>
      <c r="H1032" s="1608">
        <f>+G1030+G1031</f>
        <v>528000</v>
      </c>
      <c r="I1032" s="1611"/>
    </row>
    <row r="1033" spans="1:9" s="1524" customFormat="1" ht="21" customHeight="1">
      <c r="A1033" s="803"/>
      <c r="B1033" s="804"/>
      <c r="C1033" s="803" t="str">
        <f t="shared" si="19"/>
        <v/>
      </c>
      <c r="D1033" s="809"/>
      <c r="E1033" s="806"/>
      <c r="F1033" s="807"/>
      <c r="G1033" s="808"/>
      <c r="H1033" s="1608"/>
      <c r="I1033" s="1611"/>
    </row>
    <row r="1034" spans="1:9" s="1524" customFormat="1" ht="21" customHeight="1">
      <c r="A1034" s="803">
        <v>44626</v>
      </c>
      <c r="B1034" s="804">
        <v>106</v>
      </c>
      <c r="C1034" s="803">
        <f t="shared" si="19"/>
        <v>44626</v>
      </c>
      <c r="D1034" s="809" t="s">
        <v>1771</v>
      </c>
      <c r="E1034" s="810" t="s">
        <v>1772</v>
      </c>
      <c r="F1034" s="807" t="str">
        <f>+E1035&amp;","&amp;E1036</f>
        <v>511,3331</v>
      </c>
      <c r="G1034" s="808">
        <f>+H1035+H1036</f>
        <v>15119500</v>
      </c>
      <c r="H1034" s="1608"/>
      <c r="I1034" s="1611"/>
    </row>
    <row r="1035" spans="1:9" s="1524" customFormat="1" ht="21" customHeight="1">
      <c r="A1035" s="803">
        <v>44626</v>
      </c>
      <c r="B1035" s="804">
        <v>106</v>
      </c>
      <c r="C1035" s="803">
        <f t="shared" si="19"/>
        <v>44626</v>
      </c>
      <c r="D1035" s="809" t="s">
        <v>1723</v>
      </c>
      <c r="E1035" s="812">
        <v>511</v>
      </c>
      <c r="F1035" s="807" t="str">
        <f>+E1034</f>
        <v>131SG</v>
      </c>
      <c r="G1035" s="808"/>
      <c r="H1035" s="1608">
        <v>13745000</v>
      </c>
      <c r="I1035" s="1611"/>
    </row>
    <row r="1036" spans="1:9" s="1524" customFormat="1" ht="21" customHeight="1">
      <c r="A1036" s="803">
        <v>44626</v>
      </c>
      <c r="B1036" s="804">
        <v>106</v>
      </c>
      <c r="C1036" s="803">
        <f t="shared" si="19"/>
        <v>44626</v>
      </c>
      <c r="D1036" s="809" t="s">
        <v>49</v>
      </c>
      <c r="E1036" s="812">
        <v>3331</v>
      </c>
      <c r="F1036" s="807" t="str">
        <f>+E1034</f>
        <v>131SG</v>
      </c>
      <c r="G1036" s="808"/>
      <c r="H1036" s="1608">
        <v>1374500</v>
      </c>
      <c r="I1036" s="1611"/>
    </row>
    <row r="1037" spans="1:9" s="1524" customFormat="1" ht="21" customHeight="1">
      <c r="A1037" s="803"/>
      <c r="B1037" s="804"/>
      <c r="C1037" s="803" t="str">
        <f t="shared" si="19"/>
        <v/>
      </c>
      <c r="D1037" s="809"/>
      <c r="E1037" s="806"/>
      <c r="F1037" s="807"/>
      <c r="G1037" s="808"/>
      <c r="H1037" s="1608"/>
      <c r="I1037" s="1611"/>
    </row>
    <row r="1038" spans="1:9" s="1524" customFormat="1" ht="21" customHeight="1">
      <c r="A1038" s="803">
        <v>44626</v>
      </c>
      <c r="B1038" s="804">
        <v>107</v>
      </c>
      <c r="C1038" s="803">
        <f t="shared" si="19"/>
        <v>44626</v>
      </c>
      <c r="D1038" s="809" t="s">
        <v>1780</v>
      </c>
      <c r="E1038" s="810" t="s">
        <v>1781</v>
      </c>
      <c r="F1038" s="807" t="str">
        <f>+E1039&amp;","&amp;E1040</f>
        <v>511,3331</v>
      </c>
      <c r="G1038" s="808">
        <f>+H1039+H1040</f>
        <v>12155000</v>
      </c>
      <c r="H1038" s="1608"/>
      <c r="I1038" s="1611"/>
    </row>
    <row r="1039" spans="1:9" s="1524" customFormat="1" ht="21" customHeight="1">
      <c r="A1039" s="803">
        <v>44626</v>
      </c>
      <c r="B1039" s="804">
        <v>107</v>
      </c>
      <c r="C1039" s="803">
        <f t="shared" si="19"/>
        <v>44626</v>
      </c>
      <c r="D1039" s="809" t="s">
        <v>1874</v>
      </c>
      <c r="E1039" s="812">
        <v>511</v>
      </c>
      <c r="F1039" s="807" t="str">
        <f>+E1038</f>
        <v>131APM</v>
      </c>
      <c r="G1039" s="808"/>
      <c r="H1039" s="1608">
        <v>11050000</v>
      </c>
      <c r="I1039" s="1611"/>
    </row>
    <row r="1040" spans="1:9" s="1524" customFormat="1" ht="21" customHeight="1">
      <c r="A1040" s="803">
        <v>44626</v>
      </c>
      <c r="B1040" s="804">
        <v>107</v>
      </c>
      <c r="C1040" s="803">
        <f t="shared" si="19"/>
        <v>44626</v>
      </c>
      <c r="D1040" s="809" t="s">
        <v>49</v>
      </c>
      <c r="E1040" s="812">
        <v>3331</v>
      </c>
      <c r="F1040" s="807" t="str">
        <f>+E1038</f>
        <v>131APM</v>
      </c>
      <c r="G1040" s="808"/>
      <c r="H1040" s="1608">
        <v>1105000</v>
      </c>
      <c r="I1040" s="1611"/>
    </row>
    <row r="1041" spans="1:9" s="1524" customFormat="1" ht="21" customHeight="1">
      <c r="A1041" s="803"/>
      <c r="B1041" s="804"/>
      <c r="C1041" s="803"/>
      <c r="D1041" s="809"/>
      <c r="E1041" s="806"/>
      <c r="F1041" s="807"/>
      <c r="G1041" s="808"/>
      <c r="H1041" s="1608"/>
      <c r="I1041" s="1611"/>
    </row>
    <row r="1042" spans="1:9" s="1524" customFormat="1" ht="21" customHeight="1">
      <c r="A1042" s="803">
        <v>44626</v>
      </c>
      <c r="B1042" s="804">
        <v>108</v>
      </c>
      <c r="C1042" s="803">
        <f>IF(A1042="","",A1042)</f>
        <v>44626</v>
      </c>
      <c r="D1042" s="809" t="s">
        <v>1782</v>
      </c>
      <c r="E1042" s="810" t="s">
        <v>1783</v>
      </c>
      <c r="F1042" s="807" t="str">
        <f>+E1043&amp;","&amp;E1044</f>
        <v>511,3331</v>
      </c>
      <c r="G1042" s="808">
        <f>+H1043+H1044</f>
        <v>6270000</v>
      </c>
      <c r="H1042" s="1608"/>
      <c r="I1042" s="1611"/>
    </row>
    <row r="1043" spans="1:9" s="1524" customFormat="1" ht="21" customHeight="1">
      <c r="A1043" s="803">
        <v>44626</v>
      </c>
      <c r="B1043" s="804">
        <v>108</v>
      </c>
      <c r="C1043" s="803">
        <f>IF(A1043="","",A1043)</f>
        <v>44626</v>
      </c>
      <c r="D1043" s="809" t="s">
        <v>1906</v>
      </c>
      <c r="E1043" s="812">
        <v>511</v>
      </c>
      <c r="F1043" s="807" t="str">
        <f>+E1042</f>
        <v>131TL</v>
      </c>
      <c r="G1043" s="808"/>
      <c r="H1043" s="1608">
        <v>5700000</v>
      </c>
      <c r="I1043" s="1611"/>
    </row>
    <row r="1044" spans="1:9" s="1524" customFormat="1" ht="21" customHeight="1">
      <c r="A1044" s="803">
        <v>44626</v>
      </c>
      <c r="B1044" s="804">
        <v>108</v>
      </c>
      <c r="C1044" s="803">
        <f>IF(A1044="","",A1044)</f>
        <v>44626</v>
      </c>
      <c r="D1044" s="809" t="s">
        <v>49</v>
      </c>
      <c r="E1044" s="812">
        <v>3331</v>
      </c>
      <c r="F1044" s="807" t="str">
        <f>+E1042</f>
        <v>131TL</v>
      </c>
      <c r="G1044" s="808"/>
      <c r="H1044" s="1608">
        <v>570000</v>
      </c>
      <c r="I1044" s="1611"/>
    </row>
    <row r="1045" spans="1:9" s="1524" customFormat="1" ht="21" customHeight="1">
      <c r="A1045" s="803"/>
      <c r="B1045" s="804"/>
      <c r="C1045" s="803"/>
      <c r="D1045" s="809"/>
      <c r="E1045" s="806"/>
      <c r="F1045" s="807"/>
      <c r="G1045" s="808"/>
      <c r="H1045" s="1608"/>
      <c r="I1045" s="1611"/>
    </row>
    <row r="1046" spans="1:9" s="1524" customFormat="1" ht="21" customHeight="1">
      <c r="A1046" s="803">
        <v>44627</v>
      </c>
      <c r="B1046" s="804">
        <v>109</v>
      </c>
      <c r="C1046" s="803">
        <f>IF(A1046="","",A1046)</f>
        <v>44627</v>
      </c>
      <c r="D1046" s="809" t="s">
        <v>1785</v>
      </c>
      <c r="E1046" s="810" t="s">
        <v>1786</v>
      </c>
      <c r="F1046" s="807" t="str">
        <f>+E1047&amp;","&amp;E1048</f>
        <v>511,3331</v>
      </c>
      <c r="G1046" s="808">
        <f>+H1047+H1048</f>
        <v>22027500</v>
      </c>
      <c r="H1046" s="1608"/>
      <c r="I1046" s="1611"/>
    </row>
    <row r="1047" spans="1:9" s="1524" customFormat="1" ht="21" customHeight="1">
      <c r="A1047" s="803">
        <v>44627</v>
      </c>
      <c r="B1047" s="804">
        <v>109</v>
      </c>
      <c r="C1047" s="803">
        <f>IF(A1047="","",A1047)</f>
        <v>44627</v>
      </c>
      <c r="D1047" s="809" t="s">
        <v>1878</v>
      </c>
      <c r="E1047" s="812">
        <v>511</v>
      </c>
      <c r="F1047" s="807" t="str">
        <f>+E1046</f>
        <v>131BVN</v>
      </c>
      <c r="G1047" s="808"/>
      <c r="H1047" s="1608">
        <v>20025000</v>
      </c>
      <c r="I1047" s="1611"/>
    </row>
    <row r="1048" spans="1:9" s="1524" customFormat="1" ht="21" customHeight="1">
      <c r="A1048" s="803">
        <v>44627</v>
      </c>
      <c r="B1048" s="804">
        <v>109</v>
      </c>
      <c r="C1048" s="803">
        <f>IF(A1048="","",A1048)</f>
        <v>44627</v>
      </c>
      <c r="D1048" s="809" t="s">
        <v>49</v>
      </c>
      <c r="E1048" s="812">
        <v>3331</v>
      </c>
      <c r="F1048" s="807" t="str">
        <f>+E1046</f>
        <v>131BVN</v>
      </c>
      <c r="G1048" s="808"/>
      <c r="H1048" s="1608">
        <v>2002500</v>
      </c>
      <c r="I1048" s="1611"/>
    </row>
    <row r="1049" spans="1:9" s="1524" customFormat="1" ht="21" customHeight="1">
      <c r="A1049" s="803"/>
      <c r="B1049" s="804"/>
      <c r="C1049" s="803"/>
      <c r="D1049" s="809"/>
      <c r="E1049" s="806"/>
      <c r="F1049" s="807"/>
      <c r="G1049" s="808"/>
      <c r="H1049" s="1608"/>
      <c r="I1049" s="1611"/>
    </row>
    <row r="1050" spans="1:9" s="1524" customFormat="1" ht="21" customHeight="1">
      <c r="A1050" s="803">
        <v>44627</v>
      </c>
      <c r="B1050" s="804">
        <v>110</v>
      </c>
      <c r="C1050" s="803">
        <f t="shared" ref="C1050:C1056" si="20">IF(A1050="","",A1050)</f>
        <v>44627</v>
      </c>
      <c r="D1050" s="809" t="s">
        <v>1788</v>
      </c>
      <c r="E1050" s="810" t="s">
        <v>1789</v>
      </c>
      <c r="F1050" s="807" t="str">
        <f>+E1051&amp;","&amp;E1052</f>
        <v>511,3331</v>
      </c>
      <c r="G1050" s="808">
        <f>+H1051+H1052</f>
        <v>21450000</v>
      </c>
      <c r="H1050" s="1608"/>
      <c r="I1050" s="1611"/>
    </row>
    <row r="1051" spans="1:9" s="1524" customFormat="1" ht="21" customHeight="1">
      <c r="A1051" s="803">
        <v>44627</v>
      </c>
      <c r="B1051" s="804">
        <v>110</v>
      </c>
      <c r="C1051" s="803">
        <f t="shared" si="20"/>
        <v>44627</v>
      </c>
      <c r="D1051" s="809" t="s">
        <v>1879</v>
      </c>
      <c r="E1051" s="812">
        <v>511</v>
      </c>
      <c r="F1051" s="807" t="str">
        <f>+E1050</f>
        <v>131CV</v>
      </c>
      <c r="G1051" s="808"/>
      <c r="H1051" s="1608">
        <v>19500000</v>
      </c>
      <c r="I1051" s="1611"/>
    </row>
    <row r="1052" spans="1:9" s="1524" customFormat="1" ht="21" customHeight="1">
      <c r="A1052" s="803">
        <v>44627</v>
      </c>
      <c r="B1052" s="804">
        <v>110</v>
      </c>
      <c r="C1052" s="803">
        <f t="shared" si="20"/>
        <v>44627</v>
      </c>
      <c r="D1052" s="809" t="s">
        <v>49</v>
      </c>
      <c r="E1052" s="812">
        <v>3331</v>
      </c>
      <c r="F1052" s="807" t="str">
        <f>+E1050</f>
        <v>131CV</v>
      </c>
      <c r="G1052" s="808"/>
      <c r="H1052" s="1608">
        <v>1950000</v>
      </c>
      <c r="I1052" s="1611"/>
    </row>
    <row r="1053" spans="1:9" s="1524" customFormat="1" ht="21" customHeight="1">
      <c r="A1053" s="803"/>
      <c r="B1053" s="804"/>
      <c r="C1053" s="803" t="str">
        <f t="shared" si="20"/>
        <v/>
      </c>
      <c r="D1053" s="809"/>
      <c r="E1053" s="806"/>
      <c r="F1053" s="807"/>
      <c r="G1053" s="808"/>
      <c r="H1053" s="1608"/>
      <c r="I1053" s="1611"/>
    </row>
    <row r="1054" spans="1:9" s="1524" customFormat="1" ht="21" customHeight="1">
      <c r="A1054" s="803">
        <v>44627</v>
      </c>
      <c r="B1054" s="804">
        <v>111</v>
      </c>
      <c r="C1054" s="803">
        <f t="shared" si="20"/>
        <v>44627</v>
      </c>
      <c r="D1054" s="809" t="s">
        <v>1771</v>
      </c>
      <c r="E1054" s="810" t="s">
        <v>1772</v>
      </c>
      <c r="F1054" s="807" t="str">
        <f>+E1055&amp;","&amp;E1056</f>
        <v>511,3331</v>
      </c>
      <c r="G1054" s="808">
        <f>+H1055+H1056</f>
        <v>2321000</v>
      </c>
      <c r="H1054" s="1608"/>
      <c r="I1054" s="1611"/>
    </row>
    <row r="1055" spans="1:9" s="1524" customFormat="1" ht="21" customHeight="1">
      <c r="A1055" s="803">
        <v>44627</v>
      </c>
      <c r="B1055" s="804">
        <v>111</v>
      </c>
      <c r="C1055" s="803">
        <f t="shared" si="20"/>
        <v>44627</v>
      </c>
      <c r="D1055" s="809" t="s">
        <v>1907</v>
      </c>
      <c r="E1055" s="812">
        <v>511</v>
      </c>
      <c r="F1055" s="807" t="str">
        <f>+E1054</f>
        <v>131SG</v>
      </c>
      <c r="G1055" s="808"/>
      <c r="H1055" s="1608">
        <v>2110000</v>
      </c>
      <c r="I1055" s="1611"/>
    </row>
    <row r="1056" spans="1:9" s="1524" customFormat="1" ht="21" customHeight="1">
      <c r="A1056" s="803">
        <v>44627</v>
      </c>
      <c r="B1056" s="804">
        <v>111</v>
      </c>
      <c r="C1056" s="803">
        <f t="shared" si="20"/>
        <v>44627</v>
      </c>
      <c r="D1056" s="809" t="s">
        <v>49</v>
      </c>
      <c r="E1056" s="812">
        <v>3331</v>
      </c>
      <c r="F1056" s="807" t="str">
        <f>+E1054</f>
        <v>131SG</v>
      </c>
      <c r="G1056" s="808"/>
      <c r="H1056" s="1608">
        <v>211000</v>
      </c>
      <c r="I1056" s="1611"/>
    </row>
    <row r="1057" spans="1:9" s="1524" customFormat="1" ht="21" customHeight="1">
      <c r="A1057" s="803"/>
      <c r="B1057" s="804"/>
      <c r="C1057" s="803"/>
      <c r="D1057" s="809"/>
      <c r="E1057" s="806"/>
      <c r="F1057" s="807"/>
      <c r="G1057" s="808"/>
      <c r="H1057" s="1608"/>
      <c r="I1057" s="1611"/>
    </row>
    <row r="1058" spans="1:9" s="1524" customFormat="1" ht="21" customHeight="1">
      <c r="A1058" s="803">
        <v>44627</v>
      </c>
      <c r="B1058" s="804">
        <v>112</v>
      </c>
      <c r="C1058" s="803">
        <f>IF(A1058="","",A1058)</f>
        <v>44627</v>
      </c>
      <c r="D1058" s="809" t="s">
        <v>1771</v>
      </c>
      <c r="E1058" s="810" t="s">
        <v>1772</v>
      </c>
      <c r="F1058" s="807" t="str">
        <f>+E1059&amp;","&amp;E1060</f>
        <v>511,3331</v>
      </c>
      <c r="G1058" s="808">
        <f>+H1059+H1060</f>
        <v>1694000</v>
      </c>
      <c r="H1058" s="1608"/>
      <c r="I1058" s="1611"/>
    </row>
    <row r="1059" spans="1:9" s="1524" customFormat="1" ht="21" customHeight="1">
      <c r="A1059" s="803">
        <v>44627</v>
      </c>
      <c r="B1059" s="804">
        <v>112</v>
      </c>
      <c r="C1059" s="803">
        <f>IF(A1059="","",A1059)</f>
        <v>44627</v>
      </c>
      <c r="D1059" s="809" t="s">
        <v>1908</v>
      </c>
      <c r="E1059" s="812">
        <v>511</v>
      </c>
      <c r="F1059" s="807" t="str">
        <f>+E1058</f>
        <v>131SG</v>
      </c>
      <c r="G1059" s="808"/>
      <c r="H1059" s="1608">
        <v>1540000</v>
      </c>
      <c r="I1059" s="1611"/>
    </row>
    <row r="1060" spans="1:9" s="1524" customFormat="1" ht="21" customHeight="1">
      <c r="A1060" s="803">
        <v>44627</v>
      </c>
      <c r="B1060" s="804">
        <v>112</v>
      </c>
      <c r="C1060" s="803">
        <f>IF(A1060="","",A1060)</f>
        <v>44627</v>
      </c>
      <c r="D1060" s="809" t="s">
        <v>49</v>
      </c>
      <c r="E1060" s="812">
        <v>3331</v>
      </c>
      <c r="F1060" s="807" t="str">
        <f>+E1058</f>
        <v>131SG</v>
      </c>
      <c r="G1060" s="808"/>
      <c r="H1060" s="1608">
        <v>154000</v>
      </c>
      <c r="I1060" s="1611"/>
    </row>
    <row r="1061" spans="1:9" s="1524" customFormat="1" ht="21" customHeight="1">
      <c r="A1061" s="803"/>
      <c r="B1061" s="804"/>
      <c r="C1061" s="803"/>
      <c r="D1061" s="809"/>
      <c r="E1061" s="812"/>
      <c r="F1061" s="807"/>
      <c r="G1061" s="808"/>
      <c r="H1061" s="1608"/>
      <c r="I1061" s="1611"/>
    </row>
    <row r="1062" spans="1:9" s="1524" customFormat="1" ht="21" customHeight="1">
      <c r="A1062" s="803">
        <v>44628</v>
      </c>
      <c r="B1062" s="804">
        <v>113</v>
      </c>
      <c r="C1062" s="803">
        <f>IF(A1062="","",A1062)</f>
        <v>44628</v>
      </c>
      <c r="D1062" s="809" t="s">
        <v>1794</v>
      </c>
      <c r="E1062" s="810" t="s">
        <v>1795</v>
      </c>
      <c r="F1062" s="807" t="str">
        <f>+E1063&amp;","&amp;E1064</f>
        <v>511,3331</v>
      </c>
      <c r="G1062" s="808">
        <f>+H1063+H1064</f>
        <v>31570000</v>
      </c>
      <c r="H1062" s="1608"/>
      <c r="I1062" s="1611"/>
    </row>
    <row r="1063" spans="1:9" s="1524" customFormat="1" ht="21" customHeight="1">
      <c r="A1063" s="803">
        <v>44628</v>
      </c>
      <c r="B1063" s="804">
        <v>113</v>
      </c>
      <c r="C1063" s="803">
        <f>IF(A1063="","",A1063)</f>
        <v>44628</v>
      </c>
      <c r="D1063" s="809" t="s">
        <v>1879</v>
      </c>
      <c r="E1063" s="812">
        <v>511</v>
      </c>
      <c r="F1063" s="807" t="str">
        <f>+E1062</f>
        <v>131TH</v>
      </c>
      <c r="G1063" s="808"/>
      <c r="H1063" s="1608">
        <v>28700000</v>
      </c>
      <c r="I1063" s="1611"/>
    </row>
    <row r="1064" spans="1:9" s="1524" customFormat="1" ht="21" customHeight="1">
      <c r="A1064" s="803">
        <v>44628</v>
      </c>
      <c r="B1064" s="804">
        <v>113</v>
      </c>
      <c r="C1064" s="803">
        <f>IF(A1064="","",A1064)</f>
        <v>44628</v>
      </c>
      <c r="D1064" s="809" t="s">
        <v>49</v>
      </c>
      <c r="E1064" s="812">
        <v>3331</v>
      </c>
      <c r="F1064" s="807" t="str">
        <f>+E1062</f>
        <v>131TH</v>
      </c>
      <c r="G1064" s="808"/>
      <c r="H1064" s="1608">
        <v>2870000</v>
      </c>
      <c r="I1064" s="1611"/>
    </row>
    <row r="1065" spans="1:9" s="1524" customFormat="1" ht="21" customHeight="1">
      <c r="A1065" s="803"/>
      <c r="B1065" s="804"/>
      <c r="C1065" s="803"/>
      <c r="D1065" s="809"/>
      <c r="E1065" s="812"/>
      <c r="F1065" s="807"/>
      <c r="G1065" s="808"/>
      <c r="H1065" s="1608"/>
      <c r="I1065" s="1611"/>
    </row>
    <row r="1066" spans="1:9" s="1524" customFormat="1" ht="21" customHeight="1">
      <c r="A1066" s="803">
        <v>44629</v>
      </c>
      <c r="B1066" s="804">
        <v>114</v>
      </c>
      <c r="C1066" s="803">
        <f>IF(A1066="","",A1066)</f>
        <v>44629</v>
      </c>
      <c r="D1066" s="809" t="s">
        <v>1785</v>
      </c>
      <c r="E1066" s="810" t="s">
        <v>1786</v>
      </c>
      <c r="F1066" s="807" t="str">
        <f>+E1067&amp;","&amp;E1068</f>
        <v>511,3331</v>
      </c>
      <c r="G1066" s="808">
        <f>+H1067+H1068</f>
        <v>16170000</v>
      </c>
      <c r="H1066" s="1608"/>
      <c r="I1066" s="1611"/>
    </row>
    <row r="1067" spans="1:9" s="1524" customFormat="1" ht="21" customHeight="1">
      <c r="A1067" s="803">
        <v>44629</v>
      </c>
      <c r="B1067" s="804">
        <v>114</v>
      </c>
      <c r="C1067" s="803">
        <f>IF(A1067="","",A1067)</f>
        <v>44629</v>
      </c>
      <c r="D1067" s="809" t="s">
        <v>1909</v>
      </c>
      <c r="E1067" s="812">
        <v>511</v>
      </c>
      <c r="F1067" s="807" t="str">
        <f>+E1066</f>
        <v>131BVN</v>
      </c>
      <c r="G1067" s="808"/>
      <c r="H1067" s="1608">
        <v>14700000</v>
      </c>
      <c r="I1067" s="1611"/>
    </row>
    <row r="1068" spans="1:9" s="1524" customFormat="1" ht="21" customHeight="1">
      <c r="A1068" s="803">
        <v>44629</v>
      </c>
      <c r="B1068" s="804">
        <v>114</v>
      </c>
      <c r="C1068" s="803">
        <f>IF(A1068="","",A1068)</f>
        <v>44629</v>
      </c>
      <c r="D1068" s="809" t="s">
        <v>49</v>
      </c>
      <c r="E1068" s="812">
        <v>3331</v>
      </c>
      <c r="F1068" s="807" t="str">
        <f>+E1066</f>
        <v>131BVN</v>
      </c>
      <c r="G1068" s="808"/>
      <c r="H1068" s="1608">
        <v>1470000</v>
      </c>
      <c r="I1068" s="1611"/>
    </row>
    <row r="1069" spans="1:9" s="1524" customFormat="1" ht="21" customHeight="1">
      <c r="A1069" s="803"/>
      <c r="B1069" s="804"/>
      <c r="C1069" s="803"/>
      <c r="D1069" s="809"/>
      <c r="E1069" s="812"/>
      <c r="F1069" s="807"/>
      <c r="G1069" s="808"/>
      <c r="H1069" s="1608"/>
      <c r="I1069" s="1611"/>
    </row>
    <row r="1070" spans="1:9" s="1524" customFormat="1" ht="21" customHeight="1">
      <c r="A1070" s="803">
        <v>44629</v>
      </c>
      <c r="B1070" s="804">
        <v>115</v>
      </c>
      <c r="C1070" s="803">
        <f>IF(A1070="","",A1070)</f>
        <v>44629</v>
      </c>
      <c r="D1070" s="809" t="s">
        <v>1785</v>
      </c>
      <c r="E1070" s="810" t="s">
        <v>1786</v>
      </c>
      <c r="F1070" s="807" t="str">
        <f>+E1071&amp;","&amp;E1072</f>
        <v>511,3331</v>
      </c>
      <c r="G1070" s="808">
        <f>+H1071+H1072</f>
        <v>1650000</v>
      </c>
      <c r="H1070" s="1608"/>
      <c r="I1070" s="1611"/>
    </row>
    <row r="1071" spans="1:9" s="1524" customFormat="1" ht="21" customHeight="1">
      <c r="A1071" s="803">
        <v>44629</v>
      </c>
      <c r="B1071" s="804">
        <v>115</v>
      </c>
      <c r="C1071" s="803">
        <f>IF(A1071="","",A1071)</f>
        <v>44629</v>
      </c>
      <c r="D1071" s="809" t="s">
        <v>1910</v>
      </c>
      <c r="E1071" s="812">
        <v>511</v>
      </c>
      <c r="F1071" s="807" t="str">
        <f>+E1070</f>
        <v>131BVN</v>
      </c>
      <c r="G1071" s="808"/>
      <c r="H1071" s="1608">
        <v>1500000</v>
      </c>
      <c r="I1071" s="1611"/>
    </row>
    <row r="1072" spans="1:9" s="1524" customFormat="1" ht="21" customHeight="1">
      <c r="A1072" s="803">
        <v>44629</v>
      </c>
      <c r="B1072" s="804">
        <v>115</v>
      </c>
      <c r="C1072" s="803">
        <f>IF(A1072="","",A1072)</f>
        <v>44629</v>
      </c>
      <c r="D1072" s="809" t="s">
        <v>49</v>
      </c>
      <c r="E1072" s="812">
        <v>3331</v>
      </c>
      <c r="F1072" s="807" t="str">
        <f>+E1070</f>
        <v>131BVN</v>
      </c>
      <c r="G1072" s="808"/>
      <c r="H1072" s="1608">
        <v>150000</v>
      </c>
      <c r="I1072" s="1611"/>
    </row>
    <row r="1073" spans="1:9" s="1524" customFormat="1" ht="21" customHeight="1">
      <c r="A1073" s="803"/>
      <c r="B1073" s="804"/>
      <c r="C1073" s="803"/>
      <c r="D1073" s="809"/>
      <c r="E1073" s="812"/>
      <c r="F1073" s="807"/>
      <c r="G1073" s="808"/>
      <c r="H1073" s="1608"/>
      <c r="I1073" s="1611"/>
    </row>
    <row r="1074" spans="1:9" s="1524" customFormat="1" ht="21" customHeight="1">
      <c r="A1074" s="803">
        <v>44629</v>
      </c>
      <c r="B1074" s="804">
        <v>116</v>
      </c>
      <c r="C1074" s="803">
        <f>IF(A1074="","",A1074)</f>
        <v>44629</v>
      </c>
      <c r="D1074" s="809" t="s">
        <v>1788</v>
      </c>
      <c r="E1074" s="810" t="s">
        <v>1789</v>
      </c>
      <c r="F1074" s="807" t="str">
        <f>+E1075&amp;","&amp;E1076</f>
        <v>511,3331</v>
      </c>
      <c r="G1074" s="808">
        <f>+H1075+H1076</f>
        <v>6875000</v>
      </c>
      <c r="H1074" s="1608"/>
      <c r="I1074" s="1611"/>
    </row>
    <row r="1075" spans="1:9" s="1524" customFormat="1" ht="21" customHeight="1">
      <c r="A1075" s="803">
        <v>44629</v>
      </c>
      <c r="B1075" s="804">
        <v>116</v>
      </c>
      <c r="C1075" s="803">
        <f>IF(A1075="","",A1075)</f>
        <v>44629</v>
      </c>
      <c r="D1075" s="809" t="s">
        <v>1911</v>
      </c>
      <c r="E1075" s="812">
        <v>511</v>
      </c>
      <c r="F1075" s="807" t="str">
        <f>+E1074</f>
        <v>131CV</v>
      </c>
      <c r="G1075" s="808"/>
      <c r="H1075" s="1608">
        <v>6250000</v>
      </c>
      <c r="I1075" s="1611"/>
    </row>
    <row r="1076" spans="1:9" s="1524" customFormat="1" ht="21" customHeight="1">
      <c r="A1076" s="803">
        <v>44629</v>
      </c>
      <c r="B1076" s="804">
        <v>116</v>
      </c>
      <c r="C1076" s="803">
        <f>IF(A1076="","",A1076)</f>
        <v>44629</v>
      </c>
      <c r="D1076" s="809" t="s">
        <v>49</v>
      </c>
      <c r="E1076" s="812">
        <v>3331</v>
      </c>
      <c r="F1076" s="807" t="str">
        <f>+E1074</f>
        <v>131CV</v>
      </c>
      <c r="G1076" s="808"/>
      <c r="H1076" s="1608">
        <v>625000</v>
      </c>
      <c r="I1076" s="1611"/>
    </row>
    <row r="1077" spans="1:9" s="1524" customFormat="1" ht="21" customHeight="1">
      <c r="A1077" s="803"/>
      <c r="B1077" s="804"/>
      <c r="C1077" s="803"/>
      <c r="D1077" s="809"/>
      <c r="E1077" s="812"/>
      <c r="F1077" s="807"/>
      <c r="G1077" s="808"/>
      <c r="H1077" s="1608"/>
      <c r="I1077" s="1611"/>
    </row>
    <row r="1078" spans="1:9" s="1524" customFormat="1" ht="21" customHeight="1">
      <c r="A1078" s="803">
        <v>44629</v>
      </c>
      <c r="B1078" s="804">
        <v>117</v>
      </c>
      <c r="C1078" s="803">
        <f>IF(A1078="","",A1078)</f>
        <v>44629</v>
      </c>
      <c r="D1078" s="809" t="s">
        <v>1791</v>
      </c>
      <c r="E1078" s="810" t="s">
        <v>1792</v>
      </c>
      <c r="F1078" s="807" t="str">
        <f>+E1079&amp;","&amp;E1080</f>
        <v>511,3331</v>
      </c>
      <c r="G1078" s="808">
        <f>+H1079+H1080</f>
        <v>20762500</v>
      </c>
      <c r="H1078" s="1608"/>
      <c r="I1078" s="1611"/>
    </row>
    <row r="1079" spans="1:9" s="1524" customFormat="1" ht="21" customHeight="1">
      <c r="A1079" s="803">
        <v>44629</v>
      </c>
      <c r="B1079" s="804">
        <v>117</v>
      </c>
      <c r="C1079" s="803">
        <f>IF(A1079="","",A1079)</f>
        <v>44629</v>
      </c>
      <c r="D1079" s="809" t="s">
        <v>1878</v>
      </c>
      <c r="E1079" s="812">
        <v>511</v>
      </c>
      <c r="F1079" s="807" t="str">
        <f>+E1078</f>
        <v>131MES</v>
      </c>
      <c r="G1079" s="808"/>
      <c r="H1079" s="1608">
        <v>18875000</v>
      </c>
      <c r="I1079" s="1611"/>
    </row>
    <row r="1080" spans="1:9" s="1524" customFormat="1" ht="21" customHeight="1">
      <c r="A1080" s="803">
        <v>44629</v>
      </c>
      <c r="B1080" s="804">
        <v>117</v>
      </c>
      <c r="C1080" s="803">
        <f>IF(A1080="","",A1080)</f>
        <v>44629</v>
      </c>
      <c r="D1080" s="809" t="s">
        <v>49</v>
      </c>
      <c r="E1080" s="812">
        <v>3331</v>
      </c>
      <c r="F1080" s="807" t="str">
        <f>+E1078</f>
        <v>131MES</v>
      </c>
      <c r="G1080" s="808"/>
      <c r="H1080" s="1608">
        <v>1887500</v>
      </c>
      <c r="I1080" s="1611"/>
    </row>
    <row r="1081" spans="1:9" s="1524" customFormat="1" ht="21" customHeight="1">
      <c r="A1081" s="803"/>
      <c r="B1081" s="804"/>
      <c r="C1081" s="803"/>
      <c r="D1081" s="809"/>
      <c r="E1081" s="812"/>
      <c r="F1081" s="807"/>
      <c r="G1081" s="808"/>
      <c r="H1081" s="1608"/>
      <c r="I1081" s="1611"/>
    </row>
    <row r="1082" spans="1:9" s="1524" customFormat="1" ht="21" customHeight="1">
      <c r="A1082" s="803">
        <v>44630</v>
      </c>
      <c r="B1082" s="804">
        <v>118</v>
      </c>
      <c r="C1082" s="803">
        <f>IF(A1082="","",A1082)</f>
        <v>44630</v>
      </c>
      <c r="D1082" s="809" t="s">
        <v>1788</v>
      </c>
      <c r="E1082" s="810" t="s">
        <v>1789</v>
      </c>
      <c r="F1082" s="807" t="str">
        <f>+E1083&amp;","&amp;E1084</f>
        <v>511,3331</v>
      </c>
      <c r="G1082" s="808">
        <f>+H1083+H1084</f>
        <v>15339500</v>
      </c>
      <c r="H1082" s="1608"/>
      <c r="I1082" s="1611"/>
    </row>
    <row r="1083" spans="1:9" s="1524" customFormat="1" ht="21" customHeight="1">
      <c r="A1083" s="803">
        <v>44630</v>
      </c>
      <c r="B1083" s="804">
        <v>118</v>
      </c>
      <c r="C1083" s="803">
        <f>IF(A1083="","",A1083)</f>
        <v>44630</v>
      </c>
      <c r="D1083" s="809" t="s">
        <v>1723</v>
      </c>
      <c r="E1083" s="812">
        <v>511</v>
      </c>
      <c r="F1083" s="807" t="str">
        <f>+E1082</f>
        <v>131CV</v>
      </c>
      <c r="G1083" s="808"/>
      <c r="H1083" s="1608">
        <v>13945000</v>
      </c>
      <c r="I1083" s="1611"/>
    </row>
    <row r="1084" spans="1:9" s="1524" customFormat="1" ht="21" customHeight="1">
      <c r="A1084" s="803">
        <v>44630</v>
      </c>
      <c r="B1084" s="804">
        <v>118</v>
      </c>
      <c r="C1084" s="803">
        <f>IF(A1084="","",A1084)</f>
        <v>44630</v>
      </c>
      <c r="D1084" s="809" t="s">
        <v>49</v>
      </c>
      <c r="E1084" s="812">
        <v>3331</v>
      </c>
      <c r="F1084" s="807" t="str">
        <f>+E1082</f>
        <v>131CV</v>
      </c>
      <c r="G1084" s="808"/>
      <c r="H1084" s="1608">
        <v>1394500</v>
      </c>
      <c r="I1084" s="1611"/>
    </row>
    <row r="1085" spans="1:9" s="1524" customFormat="1" ht="21" customHeight="1">
      <c r="A1085" s="803"/>
      <c r="B1085" s="804"/>
      <c r="C1085" s="803"/>
      <c r="D1085" s="809"/>
      <c r="E1085" s="812"/>
      <c r="F1085" s="807"/>
      <c r="G1085" s="808"/>
      <c r="H1085" s="1608"/>
      <c r="I1085" s="1611"/>
    </row>
    <row r="1086" spans="1:9" s="1524" customFormat="1" ht="21" customHeight="1">
      <c r="A1086" s="803">
        <v>44630</v>
      </c>
      <c r="B1086" s="804">
        <v>119</v>
      </c>
      <c r="C1086" s="803">
        <f>IF(A1086="","",A1086)</f>
        <v>44630</v>
      </c>
      <c r="D1086" s="809" t="s">
        <v>1771</v>
      </c>
      <c r="E1086" s="810" t="s">
        <v>1772</v>
      </c>
      <c r="F1086" s="807" t="str">
        <f>+E1087&amp;","&amp;E1088</f>
        <v>511,3331</v>
      </c>
      <c r="G1086" s="808">
        <f>+H1087+H1088</f>
        <v>12155000</v>
      </c>
      <c r="H1086" s="1608"/>
      <c r="I1086" s="1611"/>
    </row>
    <row r="1087" spans="1:9" s="1524" customFormat="1" ht="21" customHeight="1">
      <c r="A1087" s="803">
        <v>44630</v>
      </c>
      <c r="B1087" s="804">
        <v>119</v>
      </c>
      <c r="C1087" s="803">
        <f>IF(A1087="","",A1087)</f>
        <v>44630</v>
      </c>
      <c r="D1087" s="809" t="s">
        <v>1874</v>
      </c>
      <c r="E1087" s="812">
        <v>511</v>
      </c>
      <c r="F1087" s="807" t="str">
        <f>+E1086</f>
        <v>131SG</v>
      </c>
      <c r="G1087" s="808"/>
      <c r="H1087" s="1608">
        <v>11050000</v>
      </c>
      <c r="I1087" s="1611"/>
    </row>
    <row r="1088" spans="1:9" s="1524" customFormat="1" ht="21" customHeight="1">
      <c r="A1088" s="803">
        <v>44630</v>
      </c>
      <c r="B1088" s="804">
        <v>119</v>
      </c>
      <c r="C1088" s="803">
        <f>IF(A1088="","",A1088)</f>
        <v>44630</v>
      </c>
      <c r="D1088" s="809" t="s">
        <v>49</v>
      </c>
      <c r="E1088" s="812">
        <v>3331</v>
      </c>
      <c r="F1088" s="807" t="str">
        <f>+E1086</f>
        <v>131SG</v>
      </c>
      <c r="G1088" s="808"/>
      <c r="H1088" s="1608">
        <v>1105000</v>
      </c>
      <c r="I1088" s="1611"/>
    </row>
    <row r="1089" spans="1:9" s="1524" customFormat="1" ht="21" customHeight="1">
      <c r="A1089" s="803"/>
      <c r="B1089" s="804"/>
      <c r="C1089" s="803"/>
      <c r="D1089" s="809"/>
      <c r="E1089" s="812"/>
      <c r="F1089" s="807"/>
      <c r="G1089" s="808"/>
      <c r="H1089" s="1608"/>
      <c r="I1089" s="1611"/>
    </row>
    <row r="1090" spans="1:9" s="1524" customFormat="1" ht="21" customHeight="1">
      <c r="A1090" s="803">
        <v>44630</v>
      </c>
      <c r="B1090" s="804">
        <v>120</v>
      </c>
      <c r="C1090" s="803">
        <f t="shared" ref="C1090:C1096" si="21">IF(A1090="","",A1090)</f>
        <v>44630</v>
      </c>
      <c r="D1090" s="809" t="s">
        <v>1771</v>
      </c>
      <c r="E1090" s="810" t="s">
        <v>1772</v>
      </c>
      <c r="F1090" s="807" t="str">
        <f>+E1091&amp;","&amp;E1092</f>
        <v>511,3331</v>
      </c>
      <c r="G1090" s="808">
        <f>+H1091+H1092</f>
        <v>6132500</v>
      </c>
      <c r="H1090" s="1608"/>
      <c r="I1090" s="1611"/>
    </row>
    <row r="1091" spans="1:9" s="1524" customFormat="1" ht="21" customHeight="1">
      <c r="A1091" s="803">
        <v>44630</v>
      </c>
      <c r="B1091" s="804">
        <v>120</v>
      </c>
      <c r="C1091" s="803">
        <f t="shared" si="21"/>
        <v>44630</v>
      </c>
      <c r="D1091" s="809" t="s">
        <v>1906</v>
      </c>
      <c r="E1091" s="812">
        <v>511</v>
      </c>
      <c r="F1091" s="807" t="str">
        <f>+E1090</f>
        <v>131SG</v>
      </c>
      <c r="G1091" s="808"/>
      <c r="H1091" s="1608">
        <v>5575000</v>
      </c>
      <c r="I1091" s="1611"/>
    </row>
    <row r="1092" spans="1:9" s="1524" customFormat="1" ht="21" customHeight="1">
      <c r="A1092" s="803">
        <v>44630</v>
      </c>
      <c r="B1092" s="804">
        <v>120</v>
      </c>
      <c r="C1092" s="803">
        <f t="shared" si="21"/>
        <v>44630</v>
      </c>
      <c r="D1092" s="809" t="s">
        <v>49</v>
      </c>
      <c r="E1092" s="812">
        <v>3331</v>
      </c>
      <c r="F1092" s="807" t="str">
        <f>+E1090</f>
        <v>131SG</v>
      </c>
      <c r="G1092" s="808"/>
      <c r="H1092" s="1608">
        <v>557500</v>
      </c>
      <c r="I1092" s="1611"/>
    </row>
    <row r="1093" spans="1:9" s="1524" customFormat="1" ht="21" customHeight="1">
      <c r="A1093" s="803"/>
      <c r="B1093" s="804"/>
      <c r="C1093" s="803" t="str">
        <f t="shared" si="21"/>
        <v/>
      </c>
      <c r="D1093" s="809"/>
      <c r="E1093" s="806"/>
      <c r="F1093" s="807"/>
      <c r="G1093" s="808"/>
      <c r="H1093" s="1608"/>
      <c r="I1093" s="1611"/>
    </row>
    <row r="1094" spans="1:9" s="1524" customFormat="1" ht="21" customHeight="1">
      <c r="A1094" s="803">
        <v>44631</v>
      </c>
      <c r="B1094" s="804">
        <v>121</v>
      </c>
      <c r="C1094" s="803">
        <f t="shared" si="21"/>
        <v>44631</v>
      </c>
      <c r="D1094" s="809" t="s">
        <v>1788</v>
      </c>
      <c r="E1094" s="810" t="s">
        <v>1789</v>
      </c>
      <c r="F1094" s="807" t="str">
        <f>+E1095&amp;","&amp;E1096</f>
        <v>511,3331</v>
      </c>
      <c r="G1094" s="808">
        <f>+H1095+H1096</f>
        <v>30497500</v>
      </c>
      <c r="H1094" s="1608"/>
      <c r="I1094" s="1611"/>
    </row>
    <row r="1095" spans="1:9" s="1524" customFormat="1" ht="21" customHeight="1">
      <c r="A1095" s="803">
        <v>44631</v>
      </c>
      <c r="B1095" s="804">
        <v>121</v>
      </c>
      <c r="C1095" s="803">
        <f t="shared" si="21"/>
        <v>44631</v>
      </c>
      <c r="D1095" s="809" t="s">
        <v>1912</v>
      </c>
      <c r="E1095" s="812">
        <v>511</v>
      </c>
      <c r="F1095" s="807" t="str">
        <f>+E1094</f>
        <v>131CV</v>
      </c>
      <c r="G1095" s="808"/>
      <c r="H1095" s="1608">
        <v>27725000</v>
      </c>
      <c r="I1095" s="1611"/>
    </row>
    <row r="1096" spans="1:9" s="1524" customFormat="1" ht="21" customHeight="1">
      <c r="A1096" s="803">
        <v>44631</v>
      </c>
      <c r="B1096" s="804">
        <v>121</v>
      </c>
      <c r="C1096" s="803">
        <f t="shared" si="21"/>
        <v>44631</v>
      </c>
      <c r="D1096" s="809" t="s">
        <v>49</v>
      </c>
      <c r="E1096" s="812">
        <v>3331</v>
      </c>
      <c r="F1096" s="807" t="str">
        <f>+E1094</f>
        <v>131CV</v>
      </c>
      <c r="G1096" s="808"/>
      <c r="H1096" s="1608">
        <v>2772500</v>
      </c>
      <c r="I1096" s="1611"/>
    </row>
    <row r="1097" spans="1:9" s="1524" customFormat="1" ht="21" customHeight="1">
      <c r="A1097" s="803"/>
      <c r="B1097" s="804"/>
      <c r="C1097" s="803"/>
      <c r="D1097" s="809"/>
      <c r="E1097" s="806"/>
      <c r="F1097" s="807"/>
      <c r="G1097" s="808"/>
      <c r="H1097" s="1608"/>
      <c r="I1097" s="1611"/>
    </row>
    <row r="1098" spans="1:9" s="1524" customFormat="1" ht="21" customHeight="1">
      <c r="A1098" s="803">
        <v>44631</v>
      </c>
      <c r="B1098" s="804">
        <v>122</v>
      </c>
      <c r="C1098" s="803">
        <f>IF(A1098="","",A1098)</f>
        <v>44631</v>
      </c>
      <c r="D1098" s="809" t="s">
        <v>1791</v>
      </c>
      <c r="E1098" s="810" t="s">
        <v>1792</v>
      </c>
      <c r="F1098" s="807" t="str">
        <f>+E1099&amp;","&amp;E1100</f>
        <v>511,3331</v>
      </c>
      <c r="G1098" s="808">
        <f>+H1099+H1100</f>
        <v>1446500</v>
      </c>
      <c r="H1098" s="1608"/>
      <c r="I1098" s="1611"/>
    </row>
    <row r="1099" spans="1:9" s="1524" customFormat="1" ht="21" customHeight="1">
      <c r="A1099" s="803">
        <v>44631</v>
      </c>
      <c r="B1099" s="804">
        <v>122</v>
      </c>
      <c r="C1099" s="803">
        <f>IF(A1099="","",A1099)</f>
        <v>44631</v>
      </c>
      <c r="D1099" s="809" t="s">
        <v>1907</v>
      </c>
      <c r="E1099" s="812">
        <v>511</v>
      </c>
      <c r="F1099" s="807" t="str">
        <f>+E1098</f>
        <v>131MES</v>
      </c>
      <c r="G1099" s="808"/>
      <c r="H1099" s="1608">
        <v>1315000</v>
      </c>
      <c r="I1099" s="1611"/>
    </row>
    <row r="1100" spans="1:9" s="1524" customFormat="1" ht="21" customHeight="1">
      <c r="A1100" s="803">
        <v>44631</v>
      </c>
      <c r="B1100" s="804">
        <v>122</v>
      </c>
      <c r="C1100" s="803">
        <f>IF(A1100="","",A1100)</f>
        <v>44631</v>
      </c>
      <c r="D1100" s="809" t="s">
        <v>49</v>
      </c>
      <c r="E1100" s="812">
        <v>3331</v>
      </c>
      <c r="F1100" s="807" t="str">
        <f>+E1098</f>
        <v>131MES</v>
      </c>
      <c r="G1100" s="808"/>
      <c r="H1100" s="1608">
        <v>131500</v>
      </c>
      <c r="I1100" s="1611"/>
    </row>
    <row r="1101" spans="1:9" s="1524" customFormat="1" ht="21" customHeight="1">
      <c r="A1101" s="803"/>
      <c r="B1101" s="804"/>
      <c r="C1101" s="803"/>
      <c r="D1101" s="809"/>
      <c r="E1101" s="806"/>
      <c r="F1101" s="807"/>
      <c r="G1101" s="808"/>
      <c r="H1101" s="1608"/>
      <c r="I1101" s="1611"/>
    </row>
    <row r="1102" spans="1:9" s="1524" customFormat="1" ht="21" customHeight="1">
      <c r="A1102" s="803">
        <v>44631</v>
      </c>
      <c r="B1102" s="804">
        <v>123</v>
      </c>
      <c r="C1102" s="803">
        <f>IF(A1102="","",A1102)</f>
        <v>44631</v>
      </c>
      <c r="D1102" s="809" t="s">
        <v>1780</v>
      </c>
      <c r="E1102" s="810" t="s">
        <v>1781</v>
      </c>
      <c r="F1102" s="807" t="str">
        <f>+E1103&amp;","&amp;E1104</f>
        <v>511,3331</v>
      </c>
      <c r="G1102" s="808">
        <f>+H1103+H1104</f>
        <v>1028500</v>
      </c>
      <c r="H1102" s="1608"/>
      <c r="I1102" s="1611"/>
    </row>
    <row r="1103" spans="1:9" s="1524" customFormat="1" ht="21" customHeight="1">
      <c r="A1103" s="803">
        <v>44631</v>
      </c>
      <c r="B1103" s="804">
        <v>123</v>
      </c>
      <c r="C1103" s="803">
        <f>IF(A1103="","",A1103)</f>
        <v>44631</v>
      </c>
      <c r="D1103" s="809" t="s">
        <v>1908</v>
      </c>
      <c r="E1103" s="812">
        <v>511</v>
      </c>
      <c r="F1103" s="807" t="str">
        <f>+E1102</f>
        <v>131APM</v>
      </c>
      <c r="G1103" s="808"/>
      <c r="H1103" s="1608">
        <v>935000</v>
      </c>
      <c r="I1103" s="1611"/>
    </row>
    <row r="1104" spans="1:9" s="1524" customFormat="1" ht="21" customHeight="1">
      <c r="A1104" s="803">
        <v>44631</v>
      </c>
      <c r="B1104" s="804">
        <v>123</v>
      </c>
      <c r="C1104" s="803">
        <f>IF(A1104="","",A1104)</f>
        <v>44631</v>
      </c>
      <c r="D1104" s="809" t="s">
        <v>49</v>
      </c>
      <c r="E1104" s="812">
        <v>3331</v>
      </c>
      <c r="F1104" s="807" t="str">
        <f>+E1102</f>
        <v>131APM</v>
      </c>
      <c r="G1104" s="808"/>
      <c r="H1104" s="1608">
        <v>93500</v>
      </c>
      <c r="I1104" s="1611"/>
    </row>
    <row r="1105" spans="1:9" s="1524" customFormat="1" ht="21" customHeight="1">
      <c r="A1105" s="803"/>
      <c r="B1105" s="804"/>
      <c r="C1105" s="803"/>
      <c r="D1105" s="809"/>
      <c r="E1105" s="806"/>
      <c r="F1105" s="807"/>
      <c r="G1105" s="808"/>
      <c r="H1105" s="1608"/>
      <c r="I1105" s="1611"/>
    </row>
    <row r="1106" spans="1:9" s="1524" customFormat="1" ht="21" customHeight="1">
      <c r="A1106" s="803">
        <v>44631</v>
      </c>
      <c r="B1106" s="804">
        <v>124</v>
      </c>
      <c r="C1106" s="803">
        <f>IF(A1106="","",A1106)</f>
        <v>44631</v>
      </c>
      <c r="D1106" s="809" t="s">
        <v>1785</v>
      </c>
      <c r="E1106" s="810" t="s">
        <v>1786</v>
      </c>
      <c r="F1106" s="807" t="str">
        <f>+E1107&amp;","&amp;E1108</f>
        <v>511,3331</v>
      </c>
      <c r="G1106" s="808">
        <f>+H1107+H1108</f>
        <v>12155000</v>
      </c>
      <c r="H1106" s="1608"/>
      <c r="I1106" s="1611"/>
    </row>
    <row r="1107" spans="1:9" s="1524" customFormat="1" ht="21" customHeight="1">
      <c r="A1107" s="803">
        <v>44631</v>
      </c>
      <c r="B1107" s="804">
        <v>124</v>
      </c>
      <c r="C1107" s="803">
        <f>IF(A1107="","",A1107)</f>
        <v>44631</v>
      </c>
      <c r="D1107" s="809" t="s">
        <v>1874</v>
      </c>
      <c r="E1107" s="812">
        <v>511</v>
      </c>
      <c r="F1107" s="807" t="str">
        <f>+E1106</f>
        <v>131BVN</v>
      </c>
      <c r="G1107" s="808"/>
      <c r="H1107" s="1608">
        <v>11050000</v>
      </c>
      <c r="I1107" s="1611"/>
    </row>
    <row r="1108" spans="1:9" s="1524" customFormat="1" ht="21" customHeight="1">
      <c r="A1108" s="803">
        <v>44631</v>
      </c>
      <c r="B1108" s="804">
        <v>124</v>
      </c>
      <c r="C1108" s="803">
        <f>IF(A1108="","",A1108)</f>
        <v>44631</v>
      </c>
      <c r="D1108" s="809" t="s">
        <v>49</v>
      </c>
      <c r="E1108" s="812">
        <v>3331</v>
      </c>
      <c r="F1108" s="807" t="str">
        <f>+E1106</f>
        <v>131BVN</v>
      </c>
      <c r="G1108" s="808"/>
      <c r="H1108" s="1608">
        <v>1105000</v>
      </c>
      <c r="I1108" s="1611"/>
    </row>
    <row r="1109" spans="1:9" s="1524" customFormat="1" ht="21" customHeight="1">
      <c r="A1109" s="803"/>
      <c r="B1109" s="804"/>
      <c r="C1109" s="803"/>
      <c r="D1109" s="809"/>
      <c r="E1109" s="806"/>
      <c r="F1109" s="807"/>
      <c r="G1109" s="808"/>
      <c r="H1109" s="1608"/>
      <c r="I1109" s="1611"/>
    </row>
    <row r="1110" spans="1:9" s="1524" customFormat="1" ht="21" customHeight="1">
      <c r="A1110" s="803">
        <v>44632</v>
      </c>
      <c r="B1110" s="804">
        <v>125</v>
      </c>
      <c r="C1110" s="803">
        <f>IF(A1110="","",A1110)</f>
        <v>44632</v>
      </c>
      <c r="D1110" s="809" t="s">
        <v>1771</v>
      </c>
      <c r="E1110" s="810" t="s">
        <v>1772</v>
      </c>
      <c r="F1110" s="807" t="str">
        <f>+E1111&amp;","&amp;E1112</f>
        <v>511,3331</v>
      </c>
      <c r="G1110" s="808">
        <f>+H1111+H1112</f>
        <v>20185000</v>
      </c>
      <c r="H1110" s="1608"/>
      <c r="I1110" s="1611"/>
    </row>
    <row r="1111" spans="1:9" s="1524" customFormat="1" ht="21" customHeight="1">
      <c r="A1111" s="803">
        <v>44632</v>
      </c>
      <c r="B1111" s="804">
        <v>125</v>
      </c>
      <c r="C1111" s="803">
        <f>IF(A1111="","",A1111)</f>
        <v>44632</v>
      </c>
      <c r="D1111" s="809" t="s">
        <v>1878</v>
      </c>
      <c r="E1111" s="812">
        <v>511</v>
      </c>
      <c r="F1111" s="807" t="str">
        <f>+E1110</f>
        <v>131SG</v>
      </c>
      <c r="G1111" s="808"/>
      <c r="H1111" s="1608">
        <v>18350000</v>
      </c>
      <c r="I1111" s="1611"/>
    </row>
    <row r="1112" spans="1:9" s="1524" customFormat="1" ht="21" customHeight="1">
      <c r="A1112" s="803">
        <v>44632</v>
      </c>
      <c r="B1112" s="804">
        <v>125</v>
      </c>
      <c r="C1112" s="803">
        <f>IF(A1112="","",A1112)</f>
        <v>44632</v>
      </c>
      <c r="D1112" s="809" t="s">
        <v>49</v>
      </c>
      <c r="E1112" s="812">
        <v>3331</v>
      </c>
      <c r="F1112" s="807" t="str">
        <f>+E1110</f>
        <v>131SG</v>
      </c>
      <c r="G1112" s="808"/>
      <c r="H1112" s="1608">
        <v>1835000</v>
      </c>
      <c r="I1112" s="1611"/>
    </row>
    <row r="1113" spans="1:9" s="1524" customFormat="1" ht="21" customHeight="1">
      <c r="A1113" s="803"/>
      <c r="B1113" s="804"/>
      <c r="C1113" s="803"/>
      <c r="D1113" s="809"/>
      <c r="E1113" s="806"/>
      <c r="F1113" s="807"/>
      <c r="G1113" s="808"/>
      <c r="H1113" s="1608"/>
      <c r="I1113" s="1611"/>
    </row>
    <row r="1114" spans="1:9" s="1524" customFormat="1" ht="21" customHeight="1">
      <c r="A1114" s="803">
        <v>44632</v>
      </c>
      <c r="B1114" s="804">
        <v>2170</v>
      </c>
      <c r="C1114" s="803">
        <f>IF(A1114="","",A1114)</f>
        <v>44632</v>
      </c>
      <c r="D1114" s="809" t="s">
        <v>1814</v>
      </c>
      <c r="E1114" s="806">
        <v>642</v>
      </c>
      <c r="F1114" s="807">
        <f>+E1116</f>
        <v>111</v>
      </c>
      <c r="G1114" s="808">
        <v>2100000</v>
      </c>
      <c r="H1114" s="1608"/>
      <c r="I1114" s="1611"/>
    </row>
    <row r="1115" spans="1:9" s="1524" customFormat="1" ht="21" customHeight="1">
      <c r="A1115" s="803">
        <v>44632</v>
      </c>
      <c r="B1115" s="804">
        <v>2170</v>
      </c>
      <c r="C1115" s="803">
        <f>IF(A1115="","",A1115)</f>
        <v>44632</v>
      </c>
      <c r="D1115" s="809" t="s">
        <v>35</v>
      </c>
      <c r="E1115" s="806">
        <v>133</v>
      </c>
      <c r="F1115" s="807">
        <f>+E1116</f>
        <v>111</v>
      </c>
      <c r="G1115" s="808">
        <v>210000</v>
      </c>
      <c r="H1115" s="1608"/>
      <c r="I1115" s="1611"/>
    </row>
    <row r="1116" spans="1:9" s="1524" customFormat="1" ht="21" customHeight="1">
      <c r="A1116" s="803">
        <v>44632</v>
      </c>
      <c r="B1116" s="804">
        <v>2170</v>
      </c>
      <c r="C1116" s="803">
        <f>IF(A1116="","",A1116)</f>
        <v>44632</v>
      </c>
      <c r="D1116" s="805" t="s">
        <v>1833</v>
      </c>
      <c r="E1116" s="806">
        <v>111</v>
      </c>
      <c r="F1116" s="807" t="str">
        <f>+E1114&amp;","&amp;E1115</f>
        <v>642,133</v>
      </c>
      <c r="G1116" s="808"/>
      <c r="H1116" s="1608">
        <f>+G1114+G1115</f>
        <v>2310000</v>
      </c>
      <c r="I1116" s="1611"/>
    </row>
    <row r="1117" spans="1:9" s="1524" customFormat="1" ht="21" customHeight="1">
      <c r="A1117" s="803"/>
      <c r="B1117" s="804"/>
      <c r="C1117" s="803"/>
      <c r="D1117" s="805"/>
      <c r="E1117" s="806"/>
      <c r="F1117" s="807"/>
      <c r="G1117" s="808"/>
      <c r="H1117" s="1608"/>
      <c r="I1117" s="1611"/>
    </row>
    <row r="1118" spans="1:9" s="1524" customFormat="1" ht="21" customHeight="1">
      <c r="A1118" s="803">
        <v>44632</v>
      </c>
      <c r="B1118" s="804">
        <v>126</v>
      </c>
      <c r="C1118" s="803">
        <f>IF(A1118="","",A1118)</f>
        <v>44632</v>
      </c>
      <c r="D1118" s="809" t="s">
        <v>1780</v>
      </c>
      <c r="E1118" s="810" t="s">
        <v>1781</v>
      </c>
      <c r="F1118" s="807" t="str">
        <f>+E1119&amp;","&amp;E1120</f>
        <v>511,3331</v>
      </c>
      <c r="G1118" s="808">
        <f>+H1119+H1120</f>
        <v>29810000</v>
      </c>
      <c r="H1118" s="1608"/>
      <c r="I1118" s="1611"/>
    </row>
    <row r="1119" spans="1:9" s="1524" customFormat="1" ht="21" customHeight="1">
      <c r="A1119" s="803">
        <v>44632</v>
      </c>
      <c r="B1119" s="804">
        <v>126</v>
      </c>
      <c r="C1119" s="803">
        <f>IF(A1119="","",A1119)</f>
        <v>44632</v>
      </c>
      <c r="D1119" s="809" t="s">
        <v>1879</v>
      </c>
      <c r="E1119" s="812">
        <v>511</v>
      </c>
      <c r="F1119" s="807" t="str">
        <f>+E1118</f>
        <v>131APM</v>
      </c>
      <c r="G1119" s="808"/>
      <c r="H1119" s="1608">
        <v>27100000</v>
      </c>
      <c r="I1119" s="1611"/>
    </row>
    <row r="1120" spans="1:9" s="1524" customFormat="1" ht="21" customHeight="1">
      <c r="A1120" s="803">
        <v>44632</v>
      </c>
      <c r="B1120" s="804">
        <v>126</v>
      </c>
      <c r="C1120" s="803">
        <f>IF(A1120="","",A1120)</f>
        <v>44632</v>
      </c>
      <c r="D1120" s="809" t="s">
        <v>49</v>
      </c>
      <c r="E1120" s="812">
        <v>3331</v>
      </c>
      <c r="F1120" s="807" t="str">
        <f>+E1118</f>
        <v>131APM</v>
      </c>
      <c r="G1120" s="808"/>
      <c r="H1120" s="1608">
        <v>2710000</v>
      </c>
      <c r="I1120" s="1611"/>
    </row>
    <row r="1121" spans="1:9" s="1524" customFormat="1" ht="21" customHeight="1">
      <c r="A1121" s="803"/>
      <c r="B1121" s="804"/>
      <c r="C1121" s="803"/>
      <c r="D1121" s="805"/>
      <c r="E1121" s="806"/>
      <c r="F1121" s="807"/>
      <c r="G1121" s="808"/>
      <c r="H1121" s="1608"/>
      <c r="I1121" s="1611"/>
    </row>
    <row r="1122" spans="1:9" s="1524" customFormat="1" ht="21" customHeight="1">
      <c r="A1122" s="803">
        <v>44632</v>
      </c>
      <c r="B1122" s="804">
        <v>127</v>
      </c>
      <c r="C1122" s="803">
        <f>IF(A1122="","",A1122)</f>
        <v>44632</v>
      </c>
      <c r="D1122" s="809" t="s">
        <v>1785</v>
      </c>
      <c r="E1122" s="810" t="s">
        <v>1786</v>
      </c>
      <c r="F1122" s="807" t="str">
        <f>+E1123&amp;","&amp;E1124</f>
        <v>511,3331</v>
      </c>
      <c r="G1122" s="808">
        <f>+H1123+H1124</f>
        <v>19360000</v>
      </c>
      <c r="H1122" s="1608"/>
      <c r="I1122" s="1611"/>
    </row>
    <row r="1123" spans="1:9" s="1524" customFormat="1" ht="21" customHeight="1">
      <c r="A1123" s="803">
        <v>44632</v>
      </c>
      <c r="B1123" s="804">
        <v>127</v>
      </c>
      <c r="C1123" s="803">
        <f>IF(A1123="","",A1123)</f>
        <v>44632</v>
      </c>
      <c r="D1123" s="809" t="s">
        <v>1723</v>
      </c>
      <c r="E1123" s="812">
        <v>511</v>
      </c>
      <c r="F1123" s="807" t="str">
        <f>+E1122</f>
        <v>131BVN</v>
      </c>
      <c r="G1123" s="808"/>
      <c r="H1123" s="1608">
        <v>17600000</v>
      </c>
      <c r="I1123" s="1611"/>
    </row>
    <row r="1124" spans="1:9" s="1524" customFormat="1" ht="21" customHeight="1">
      <c r="A1124" s="803">
        <v>44632</v>
      </c>
      <c r="B1124" s="804">
        <v>127</v>
      </c>
      <c r="C1124" s="803">
        <f>IF(A1124="","",A1124)</f>
        <v>44632</v>
      </c>
      <c r="D1124" s="809" t="s">
        <v>49</v>
      </c>
      <c r="E1124" s="812">
        <v>3331</v>
      </c>
      <c r="F1124" s="807" t="str">
        <f>+E1122</f>
        <v>131BVN</v>
      </c>
      <c r="G1124" s="808"/>
      <c r="H1124" s="1608">
        <v>1760000</v>
      </c>
      <c r="I1124" s="1611"/>
    </row>
    <row r="1125" spans="1:9" s="1524" customFormat="1" ht="21" customHeight="1">
      <c r="A1125" s="803"/>
      <c r="B1125" s="804"/>
      <c r="C1125" s="803"/>
      <c r="D1125" s="805"/>
      <c r="E1125" s="806"/>
      <c r="F1125" s="807"/>
      <c r="G1125" s="808"/>
      <c r="H1125" s="1608"/>
      <c r="I1125" s="1611"/>
    </row>
    <row r="1126" spans="1:9" s="1524" customFormat="1" ht="21" customHeight="1">
      <c r="A1126" s="803">
        <v>44632</v>
      </c>
      <c r="B1126" s="804">
        <v>128</v>
      </c>
      <c r="C1126" s="803">
        <f>IF(A1126="","",A1126)</f>
        <v>44632</v>
      </c>
      <c r="D1126" s="809" t="s">
        <v>1771</v>
      </c>
      <c r="E1126" s="810" t="s">
        <v>1772</v>
      </c>
      <c r="F1126" s="807" t="str">
        <f>+E1127&amp;","&amp;E1128</f>
        <v>511,3331</v>
      </c>
      <c r="G1126" s="808">
        <f>+H1127+H1128</f>
        <v>12155000</v>
      </c>
      <c r="H1126" s="1608"/>
      <c r="I1126" s="1611"/>
    </row>
    <row r="1127" spans="1:9" s="1524" customFormat="1" ht="21" customHeight="1">
      <c r="A1127" s="803">
        <v>44632</v>
      </c>
      <c r="B1127" s="804">
        <v>128</v>
      </c>
      <c r="C1127" s="803">
        <f>IF(A1127="","",A1127)</f>
        <v>44632</v>
      </c>
      <c r="D1127" s="809" t="s">
        <v>1874</v>
      </c>
      <c r="E1127" s="812">
        <v>511</v>
      </c>
      <c r="F1127" s="807" t="str">
        <f>+E1126</f>
        <v>131SG</v>
      </c>
      <c r="G1127" s="808"/>
      <c r="H1127" s="1608">
        <v>11050000</v>
      </c>
      <c r="I1127" s="1611"/>
    </row>
    <row r="1128" spans="1:9" s="1524" customFormat="1" ht="21" customHeight="1">
      <c r="A1128" s="803">
        <v>44632</v>
      </c>
      <c r="B1128" s="804">
        <v>128</v>
      </c>
      <c r="C1128" s="803">
        <f>IF(A1128="","",A1128)</f>
        <v>44632</v>
      </c>
      <c r="D1128" s="809" t="s">
        <v>49</v>
      </c>
      <c r="E1128" s="812">
        <v>3331</v>
      </c>
      <c r="F1128" s="807" t="str">
        <f>+E1126</f>
        <v>131SG</v>
      </c>
      <c r="G1128" s="808"/>
      <c r="H1128" s="1608">
        <v>1105000</v>
      </c>
      <c r="I1128" s="1611"/>
    </row>
    <row r="1129" spans="1:9" s="1524" customFormat="1" ht="21" customHeight="1">
      <c r="A1129" s="803"/>
      <c r="B1129" s="804"/>
      <c r="C1129" s="803"/>
      <c r="D1129" s="805"/>
      <c r="E1129" s="806"/>
      <c r="F1129" s="807"/>
      <c r="G1129" s="808"/>
      <c r="H1129" s="1608"/>
      <c r="I1129" s="1611"/>
    </row>
    <row r="1130" spans="1:9" s="1524" customFormat="1" ht="21" customHeight="1">
      <c r="A1130" s="803">
        <v>44633</v>
      </c>
      <c r="B1130" s="804">
        <v>129</v>
      </c>
      <c r="C1130" s="803">
        <f>IF(A1130="","",A1130)</f>
        <v>44633</v>
      </c>
      <c r="D1130" s="809" t="s">
        <v>1788</v>
      </c>
      <c r="E1130" s="810" t="s">
        <v>1789</v>
      </c>
      <c r="F1130" s="807" t="str">
        <f>+E1131&amp;","&amp;E1132</f>
        <v>511,3331</v>
      </c>
      <c r="G1130" s="808">
        <f>+H1131+H1132</f>
        <v>33000000</v>
      </c>
      <c r="H1130" s="1608"/>
      <c r="I1130" s="1611"/>
    </row>
    <row r="1131" spans="1:9" s="1524" customFormat="1" ht="21" customHeight="1">
      <c r="A1131" s="803">
        <v>44633</v>
      </c>
      <c r="B1131" s="804">
        <v>129</v>
      </c>
      <c r="C1131" s="803">
        <f>IF(A1131="","",A1131)</f>
        <v>44633</v>
      </c>
      <c r="D1131" s="809" t="s">
        <v>1878</v>
      </c>
      <c r="E1131" s="812">
        <v>511</v>
      </c>
      <c r="F1131" s="807" t="str">
        <f>+E1130</f>
        <v>131CV</v>
      </c>
      <c r="G1131" s="808"/>
      <c r="H1131" s="1608">
        <v>30000000</v>
      </c>
      <c r="I1131" s="1611"/>
    </row>
    <row r="1132" spans="1:9" s="1524" customFormat="1" ht="21" customHeight="1">
      <c r="A1132" s="803">
        <v>44633</v>
      </c>
      <c r="B1132" s="804">
        <v>129</v>
      </c>
      <c r="C1132" s="803">
        <f>IF(A1132="","",A1132)</f>
        <v>44633</v>
      </c>
      <c r="D1132" s="809" t="s">
        <v>49</v>
      </c>
      <c r="E1132" s="812">
        <v>3331</v>
      </c>
      <c r="F1132" s="807" t="str">
        <f>+E1130</f>
        <v>131CV</v>
      </c>
      <c r="G1132" s="808"/>
      <c r="H1132" s="1608">
        <v>3000000</v>
      </c>
      <c r="I1132" s="1611"/>
    </row>
    <row r="1133" spans="1:9" s="1524" customFormat="1" ht="21" customHeight="1">
      <c r="A1133" s="803"/>
      <c r="B1133" s="804"/>
      <c r="C1133" s="803"/>
      <c r="D1133" s="805"/>
      <c r="E1133" s="806"/>
      <c r="F1133" s="807"/>
      <c r="G1133" s="808"/>
      <c r="H1133" s="1608"/>
      <c r="I1133" s="1611"/>
    </row>
    <row r="1134" spans="1:9" s="1524" customFormat="1" ht="21" customHeight="1">
      <c r="A1134" s="803">
        <v>44633</v>
      </c>
      <c r="B1134" s="804">
        <v>130</v>
      </c>
      <c r="C1134" s="803">
        <f>IF(A1134="","",A1134)</f>
        <v>44633</v>
      </c>
      <c r="D1134" s="809" t="s">
        <v>1791</v>
      </c>
      <c r="E1134" s="810" t="s">
        <v>1792</v>
      </c>
      <c r="F1134" s="807" t="str">
        <f>+E1135&amp;","&amp;E1136</f>
        <v>511,3331</v>
      </c>
      <c r="G1134" s="808">
        <f>+H1135+H1136</f>
        <v>19800000</v>
      </c>
      <c r="H1134" s="1608"/>
      <c r="I1134" s="1611"/>
    </row>
    <row r="1135" spans="1:9" s="1524" customFormat="1" ht="21" customHeight="1">
      <c r="A1135" s="803">
        <v>44633</v>
      </c>
      <c r="B1135" s="804">
        <v>130</v>
      </c>
      <c r="C1135" s="803">
        <f>IF(A1135="","",A1135)</f>
        <v>44633</v>
      </c>
      <c r="D1135" s="809" t="s">
        <v>1723</v>
      </c>
      <c r="E1135" s="812">
        <v>511</v>
      </c>
      <c r="F1135" s="807" t="str">
        <f>+E1134</f>
        <v>131MES</v>
      </c>
      <c r="G1135" s="808"/>
      <c r="H1135" s="1608">
        <v>18000000</v>
      </c>
      <c r="I1135" s="1611"/>
    </row>
    <row r="1136" spans="1:9" s="1524" customFormat="1" ht="21" customHeight="1">
      <c r="A1136" s="803">
        <v>44633</v>
      </c>
      <c r="B1136" s="804">
        <v>130</v>
      </c>
      <c r="C1136" s="803">
        <f>IF(A1136="","",A1136)</f>
        <v>44633</v>
      </c>
      <c r="D1136" s="809" t="s">
        <v>49</v>
      </c>
      <c r="E1136" s="812">
        <v>3331</v>
      </c>
      <c r="F1136" s="807" t="str">
        <f>+E1134</f>
        <v>131MES</v>
      </c>
      <c r="G1136" s="808"/>
      <c r="H1136" s="1608">
        <v>1800000</v>
      </c>
      <c r="I1136" s="1611"/>
    </row>
    <row r="1137" spans="1:9" s="1524" customFormat="1" ht="21" customHeight="1">
      <c r="A1137" s="803"/>
      <c r="B1137" s="804"/>
      <c r="C1137" s="803"/>
      <c r="D1137" s="805"/>
      <c r="E1137" s="806"/>
      <c r="F1137" s="807"/>
      <c r="G1137" s="808"/>
      <c r="H1137" s="1608"/>
      <c r="I1137" s="1611"/>
    </row>
    <row r="1138" spans="1:9" s="1524" customFormat="1" ht="21" customHeight="1">
      <c r="A1138" s="803">
        <v>44635</v>
      </c>
      <c r="B1138" s="804">
        <v>30969085</v>
      </c>
      <c r="C1138" s="803">
        <f t="shared" ref="C1138:C1144" si="22">IF(A1138="","",A1138)</f>
        <v>44635</v>
      </c>
      <c r="D1138" s="805" t="s">
        <v>1913</v>
      </c>
      <c r="E1138" s="806">
        <v>642</v>
      </c>
      <c r="F1138" s="807">
        <f>+E1140</f>
        <v>111</v>
      </c>
      <c r="G1138" s="808">
        <v>300000</v>
      </c>
      <c r="H1138" s="1608"/>
      <c r="I1138" s="1611"/>
    </row>
    <row r="1139" spans="1:9" s="1524" customFormat="1" ht="21" customHeight="1">
      <c r="A1139" s="803">
        <v>44635</v>
      </c>
      <c r="B1139" s="804">
        <v>30969085</v>
      </c>
      <c r="C1139" s="803">
        <f t="shared" si="22"/>
        <v>44635</v>
      </c>
      <c r="D1139" s="809" t="s">
        <v>35</v>
      </c>
      <c r="E1139" s="806">
        <v>133</v>
      </c>
      <c r="F1139" s="807">
        <f>+E1140</f>
        <v>111</v>
      </c>
      <c r="G1139" s="808">
        <v>30000</v>
      </c>
      <c r="H1139" s="1608"/>
      <c r="I1139" s="1611"/>
    </row>
    <row r="1140" spans="1:9" s="1524" customFormat="1" ht="21" customHeight="1">
      <c r="A1140" s="803">
        <v>44635</v>
      </c>
      <c r="B1140" s="804">
        <v>30969085</v>
      </c>
      <c r="C1140" s="803">
        <f t="shared" si="22"/>
        <v>44635</v>
      </c>
      <c r="D1140" s="809" t="s">
        <v>1914</v>
      </c>
      <c r="E1140" s="806">
        <v>111</v>
      </c>
      <c r="F1140" s="807" t="str">
        <f>+E1138&amp;","&amp;E1139</f>
        <v>642,133</v>
      </c>
      <c r="G1140" s="808"/>
      <c r="H1140" s="1608">
        <f>+G1138+G1139</f>
        <v>330000</v>
      </c>
      <c r="I1140" s="1611"/>
    </row>
    <row r="1141" spans="1:9" s="1524" customFormat="1" ht="21" customHeight="1">
      <c r="A1141" s="803"/>
      <c r="B1141" s="804"/>
      <c r="C1141" s="803" t="str">
        <f t="shared" si="22"/>
        <v/>
      </c>
      <c r="D1141" s="805"/>
      <c r="E1141" s="806"/>
      <c r="F1141" s="807"/>
      <c r="G1141" s="808"/>
      <c r="H1141" s="1608"/>
      <c r="I1141" s="1611"/>
    </row>
    <row r="1142" spans="1:9" s="1524" customFormat="1" ht="21" customHeight="1">
      <c r="A1142" s="803">
        <v>44635</v>
      </c>
      <c r="B1142" s="804">
        <v>30969087</v>
      </c>
      <c r="C1142" s="803">
        <f t="shared" si="22"/>
        <v>44635</v>
      </c>
      <c r="D1142" s="805" t="s">
        <v>1821</v>
      </c>
      <c r="E1142" s="806">
        <v>642</v>
      </c>
      <c r="F1142" s="807">
        <f>+E1144</f>
        <v>111</v>
      </c>
      <c r="G1142" s="808">
        <v>245455</v>
      </c>
      <c r="H1142" s="1608"/>
      <c r="I1142" s="1611"/>
    </row>
    <row r="1143" spans="1:9" s="1524" customFormat="1" ht="21" customHeight="1">
      <c r="A1143" s="803">
        <v>44635</v>
      </c>
      <c r="B1143" s="804">
        <v>30969087</v>
      </c>
      <c r="C1143" s="803">
        <f t="shared" si="22"/>
        <v>44635</v>
      </c>
      <c r="D1143" s="809" t="s">
        <v>35</v>
      </c>
      <c r="E1143" s="806">
        <v>133</v>
      </c>
      <c r="F1143" s="807">
        <f>+E1144</f>
        <v>111</v>
      </c>
      <c r="G1143" s="808">
        <v>24545</v>
      </c>
      <c r="H1143" s="1608"/>
      <c r="I1143" s="1611"/>
    </row>
    <row r="1144" spans="1:9" s="1524" customFormat="1" ht="21" customHeight="1">
      <c r="A1144" s="803">
        <v>44635</v>
      </c>
      <c r="B1144" s="804">
        <v>30969087</v>
      </c>
      <c r="C1144" s="803">
        <f t="shared" si="22"/>
        <v>44635</v>
      </c>
      <c r="D1144" s="809" t="s">
        <v>1914</v>
      </c>
      <c r="E1144" s="806">
        <v>111</v>
      </c>
      <c r="F1144" s="807" t="str">
        <f>+E1142&amp;","&amp;E1143</f>
        <v>642,133</v>
      </c>
      <c r="G1144" s="808"/>
      <c r="H1144" s="1608">
        <f>+G1142+G1143</f>
        <v>270000</v>
      </c>
      <c r="I1144" s="1611"/>
    </row>
    <row r="1145" spans="1:9" s="1524" customFormat="1" ht="21" customHeight="1">
      <c r="A1145" s="803"/>
      <c r="B1145" s="804"/>
      <c r="C1145" s="803"/>
      <c r="D1145" s="809"/>
      <c r="E1145" s="806"/>
      <c r="F1145" s="807"/>
      <c r="G1145" s="808"/>
      <c r="H1145" s="1608"/>
      <c r="I1145" s="1611"/>
    </row>
    <row r="1146" spans="1:9" s="1524" customFormat="1" ht="21" customHeight="1">
      <c r="A1146" s="803">
        <v>44636</v>
      </c>
      <c r="B1146" s="804">
        <v>131</v>
      </c>
      <c r="C1146" s="803">
        <f>IF(A1146="","",A1146)</f>
        <v>44636</v>
      </c>
      <c r="D1146" s="809" t="s">
        <v>1771</v>
      </c>
      <c r="E1146" s="810" t="s">
        <v>1772</v>
      </c>
      <c r="F1146" s="807" t="str">
        <f>+E1147&amp;","&amp;E1148</f>
        <v>511,3331</v>
      </c>
      <c r="G1146" s="808">
        <f>+H1147+H1148</f>
        <v>11990000</v>
      </c>
      <c r="H1146" s="1608"/>
      <c r="I1146" s="1611"/>
    </row>
    <row r="1147" spans="1:9" s="1524" customFormat="1" ht="21" customHeight="1">
      <c r="A1147" s="803">
        <v>44636</v>
      </c>
      <c r="B1147" s="804">
        <v>131</v>
      </c>
      <c r="C1147" s="803">
        <f>IF(A1147="","",A1147)</f>
        <v>44636</v>
      </c>
      <c r="D1147" s="809" t="s">
        <v>1874</v>
      </c>
      <c r="E1147" s="812">
        <v>511</v>
      </c>
      <c r="F1147" s="807" t="str">
        <f>+E1146</f>
        <v>131SG</v>
      </c>
      <c r="G1147" s="808"/>
      <c r="H1147" s="1608">
        <v>10900000</v>
      </c>
      <c r="I1147" s="1611"/>
    </row>
    <row r="1148" spans="1:9" s="1524" customFormat="1" ht="21" customHeight="1">
      <c r="A1148" s="803">
        <v>44636</v>
      </c>
      <c r="B1148" s="804">
        <v>131</v>
      </c>
      <c r="C1148" s="803">
        <f>IF(A1148="","",A1148)</f>
        <v>44636</v>
      </c>
      <c r="D1148" s="809" t="s">
        <v>49</v>
      </c>
      <c r="E1148" s="812">
        <v>3331</v>
      </c>
      <c r="F1148" s="807" t="str">
        <f>+E1146</f>
        <v>131SG</v>
      </c>
      <c r="G1148" s="808"/>
      <c r="H1148" s="1608">
        <v>1090000</v>
      </c>
      <c r="I1148" s="1611"/>
    </row>
    <row r="1149" spans="1:9" s="1524" customFormat="1" ht="21" customHeight="1">
      <c r="A1149" s="803"/>
      <c r="B1149" s="804"/>
      <c r="C1149" s="803"/>
      <c r="D1149" s="805"/>
      <c r="E1149" s="806"/>
      <c r="F1149" s="807"/>
      <c r="G1149" s="808"/>
      <c r="H1149" s="1608"/>
      <c r="I1149" s="1611"/>
    </row>
    <row r="1150" spans="1:9" s="1524" customFormat="1" ht="21" customHeight="1">
      <c r="A1150" s="803">
        <v>44636</v>
      </c>
      <c r="B1150" s="804">
        <v>132</v>
      </c>
      <c r="C1150" s="803">
        <f>IF(A1150="","",A1150)</f>
        <v>44636</v>
      </c>
      <c r="D1150" s="809" t="s">
        <v>1785</v>
      </c>
      <c r="E1150" s="810" t="s">
        <v>1786</v>
      </c>
      <c r="F1150" s="807" t="str">
        <f>+E1151&amp;","&amp;E1152</f>
        <v>511,3331</v>
      </c>
      <c r="G1150" s="808">
        <f>+H1151+H1152</f>
        <v>17215000</v>
      </c>
      <c r="H1150" s="1608"/>
      <c r="I1150" s="1611"/>
    </row>
    <row r="1151" spans="1:9" s="1524" customFormat="1" ht="21" customHeight="1">
      <c r="A1151" s="803">
        <v>44636</v>
      </c>
      <c r="B1151" s="804">
        <v>132</v>
      </c>
      <c r="C1151" s="803">
        <f>IF(A1151="","",A1151)</f>
        <v>44636</v>
      </c>
      <c r="D1151" s="809" t="s">
        <v>1878</v>
      </c>
      <c r="E1151" s="812">
        <v>511</v>
      </c>
      <c r="F1151" s="807" t="str">
        <f>+E1150</f>
        <v>131BVN</v>
      </c>
      <c r="G1151" s="808"/>
      <c r="H1151" s="1608">
        <v>15650000</v>
      </c>
      <c r="I1151" s="1611"/>
    </row>
    <row r="1152" spans="1:9" s="1524" customFormat="1" ht="21" customHeight="1">
      <c r="A1152" s="803">
        <v>44636</v>
      </c>
      <c r="B1152" s="804">
        <v>132</v>
      </c>
      <c r="C1152" s="803">
        <f>IF(A1152="","",A1152)</f>
        <v>44636</v>
      </c>
      <c r="D1152" s="809" t="s">
        <v>49</v>
      </c>
      <c r="E1152" s="812">
        <v>3331</v>
      </c>
      <c r="F1152" s="807" t="str">
        <f>+E1150</f>
        <v>131BVN</v>
      </c>
      <c r="G1152" s="808"/>
      <c r="H1152" s="1608">
        <v>1565000</v>
      </c>
      <c r="I1152" s="1611"/>
    </row>
    <row r="1153" spans="1:9" s="1524" customFormat="1" ht="21" customHeight="1">
      <c r="A1153" s="803"/>
      <c r="B1153" s="804"/>
      <c r="C1153" s="803"/>
      <c r="D1153" s="809"/>
      <c r="E1153" s="806"/>
      <c r="F1153" s="807"/>
      <c r="G1153" s="808"/>
      <c r="H1153" s="1608"/>
      <c r="I1153" s="1611"/>
    </row>
    <row r="1154" spans="1:9" s="1524" customFormat="1" ht="21" customHeight="1">
      <c r="A1154" s="803">
        <v>44636</v>
      </c>
      <c r="B1154" s="804">
        <v>133</v>
      </c>
      <c r="C1154" s="803">
        <f>IF(A1154="","",A1154)</f>
        <v>44636</v>
      </c>
      <c r="D1154" s="809" t="s">
        <v>1780</v>
      </c>
      <c r="E1154" s="810" t="s">
        <v>1781</v>
      </c>
      <c r="F1154" s="807" t="str">
        <f>+E1155&amp;","&amp;E1156</f>
        <v>511,3331</v>
      </c>
      <c r="G1154" s="808">
        <f>+H1155+H1156</f>
        <v>21780000</v>
      </c>
      <c r="H1154" s="1608"/>
      <c r="I1154" s="1611"/>
    </row>
    <row r="1155" spans="1:9" s="1524" customFormat="1" ht="21" customHeight="1">
      <c r="A1155" s="803">
        <v>44636</v>
      </c>
      <c r="B1155" s="804">
        <v>133</v>
      </c>
      <c r="C1155" s="803">
        <f>IF(A1155="","",A1155)</f>
        <v>44636</v>
      </c>
      <c r="D1155" s="809" t="s">
        <v>1915</v>
      </c>
      <c r="E1155" s="812">
        <v>511</v>
      </c>
      <c r="F1155" s="807" t="str">
        <f>+E1154</f>
        <v>131APM</v>
      </c>
      <c r="G1155" s="808"/>
      <c r="H1155" s="1608">
        <v>19800000</v>
      </c>
      <c r="I1155" s="1611"/>
    </row>
    <row r="1156" spans="1:9" s="1524" customFormat="1" ht="21" customHeight="1">
      <c r="A1156" s="803">
        <v>44636</v>
      </c>
      <c r="B1156" s="804">
        <v>133</v>
      </c>
      <c r="C1156" s="803">
        <f>IF(A1156="","",A1156)</f>
        <v>44636</v>
      </c>
      <c r="D1156" s="809" t="s">
        <v>49</v>
      </c>
      <c r="E1156" s="812">
        <v>3331</v>
      </c>
      <c r="F1156" s="807" t="str">
        <f>+E1154</f>
        <v>131APM</v>
      </c>
      <c r="G1156" s="808"/>
      <c r="H1156" s="1608">
        <v>1980000</v>
      </c>
      <c r="I1156" s="1611"/>
    </row>
    <row r="1157" spans="1:9" s="1524" customFormat="1" ht="21" customHeight="1">
      <c r="A1157" s="803"/>
      <c r="B1157" s="804"/>
      <c r="C1157" s="803"/>
      <c r="D1157" s="809"/>
      <c r="E1157" s="806"/>
      <c r="F1157" s="807"/>
      <c r="G1157" s="808"/>
      <c r="H1157" s="1608"/>
      <c r="I1157" s="1611"/>
    </row>
    <row r="1158" spans="1:9" s="1524" customFormat="1" ht="21" customHeight="1">
      <c r="A1158" s="803">
        <v>44638</v>
      </c>
      <c r="B1158" s="804">
        <v>134</v>
      </c>
      <c r="C1158" s="803">
        <f>IF(A1158="","",A1158)</f>
        <v>44638</v>
      </c>
      <c r="D1158" s="809" t="s">
        <v>1771</v>
      </c>
      <c r="E1158" s="810" t="s">
        <v>1772</v>
      </c>
      <c r="F1158" s="807" t="str">
        <f>+E1159&amp;","&amp;E1160</f>
        <v>511,3331</v>
      </c>
      <c r="G1158" s="808">
        <f>+H1159+H1160</f>
        <v>19965000</v>
      </c>
      <c r="H1158" s="1608"/>
      <c r="I1158" s="1611"/>
    </row>
    <row r="1159" spans="1:9" s="1524" customFormat="1" ht="21" customHeight="1">
      <c r="A1159" s="803">
        <v>44638</v>
      </c>
      <c r="B1159" s="804">
        <v>134</v>
      </c>
      <c r="C1159" s="803">
        <f>IF(A1159="","",A1159)</f>
        <v>44638</v>
      </c>
      <c r="D1159" s="809" t="s">
        <v>1874</v>
      </c>
      <c r="E1159" s="812">
        <v>511</v>
      </c>
      <c r="F1159" s="807" t="str">
        <f>+E1158</f>
        <v>131SG</v>
      </c>
      <c r="G1159" s="808"/>
      <c r="H1159" s="1608">
        <v>18150000</v>
      </c>
      <c r="I1159" s="1611"/>
    </row>
    <row r="1160" spans="1:9" s="1524" customFormat="1" ht="21" customHeight="1">
      <c r="A1160" s="803">
        <v>44638</v>
      </c>
      <c r="B1160" s="804">
        <v>134</v>
      </c>
      <c r="C1160" s="803">
        <f>IF(A1160="","",A1160)</f>
        <v>44638</v>
      </c>
      <c r="D1160" s="809" t="s">
        <v>49</v>
      </c>
      <c r="E1160" s="812">
        <v>3331</v>
      </c>
      <c r="F1160" s="807" t="str">
        <f>+E1158</f>
        <v>131SG</v>
      </c>
      <c r="G1160" s="808"/>
      <c r="H1160" s="1608">
        <v>1815000</v>
      </c>
      <c r="I1160" s="1611"/>
    </row>
    <row r="1161" spans="1:9" s="1524" customFormat="1" ht="21" customHeight="1">
      <c r="A1161" s="803"/>
      <c r="B1161" s="804"/>
      <c r="C1161" s="803"/>
      <c r="D1161" s="809"/>
      <c r="E1161" s="806"/>
      <c r="F1161" s="807"/>
      <c r="G1161" s="808"/>
      <c r="H1161" s="1608"/>
      <c r="I1161" s="1611"/>
    </row>
    <row r="1162" spans="1:9" s="1524" customFormat="1" ht="21" customHeight="1">
      <c r="A1162" s="803">
        <v>44638</v>
      </c>
      <c r="B1162" s="804">
        <v>135</v>
      </c>
      <c r="C1162" s="803">
        <f>IF(A1162="","",A1162)</f>
        <v>44638</v>
      </c>
      <c r="D1162" s="809" t="s">
        <v>1788</v>
      </c>
      <c r="E1162" s="810" t="s">
        <v>1789</v>
      </c>
      <c r="F1162" s="807" t="str">
        <f>+E1163&amp;","&amp;E1164</f>
        <v>511,3331</v>
      </c>
      <c r="G1162" s="808">
        <f>+H1163+H1164</f>
        <v>1859000</v>
      </c>
      <c r="H1162" s="1608"/>
      <c r="I1162" s="1611"/>
    </row>
    <row r="1163" spans="1:9" s="1524" customFormat="1" ht="21" customHeight="1">
      <c r="A1163" s="803">
        <v>44638</v>
      </c>
      <c r="B1163" s="804">
        <v>135</v>
      </c>
      <c r="C1163" s="803">
        <f>IF(A1163="","",A1163)</f>
        <v>44638</v>
      </c>
      <c r="D1163" s="809" t="s">
        <v>1908</v>
      </c>
      <c r="E1163" s="812">
        <v>511</v>
      </c>
      <c r="F1163" s="807" t="str">
        <f>+E1162</f>
        <v>131CV</v>
      </c>
      <c r="G1163" s="808"/>
      <c r="H1163" s="1608">
        <v>1690000</v>
      </c>
      <c r="I1163" s="1611"/>
    </row>
    <row r="1164" spans="1:9" s="1524" customFormat="1" ht="21" customHeight="1">
      <c r="A1164" s="803">
        <v>44638</v>
      </c>
      <c r="B1164" s="804">
        <v>135</v>
      </c>
      <c r="C1164" s="803">
        <f>IF(A1164="","",A1164)</f>
        <v>44638</v>
      </c>
      <c r="D1164" s="809" t="s">
        <v>49</v>
      </c>
      <c r="E1164" s="812">
        <v>3331</v>
      </c>
      <c r="F1164" s="807" t="str">
        <f>+E1162</f>
        <v>131CV</v>
      </c>
      <c r="G1164" s="808"/>
      <c r="H1164" s="1608">
        <v>169000</v>
      </c>
      <c r="I1164" s="1611"/>
    </row>
    <row r="1165" spans="1:9" s="1524" customFormat="1" ht="21" customHeight="1">
      <c r="A1165" s="803"/>
      <c r="B1165" s="804"/>
      <c r="C1165" s="803"/>
      <c r="D1165" s="809"/>
      <c r="E1165" s="812"/>
      <c r="F1165" s="807"/>
      <c r="G1165" s="808"/>
      <c r="H1165" s="1608"/>
      <c r="I1165" s="1611"/>
    </row>
    <row r="1166" spans="1:9" s="1524" customFormat="1" ht="21" customHeight="1">
      <c r="A1166" s="803">
        <v>44638</v>
      </c>
      <c r="B1166" s="804">
        <v>136</v>
      </c>
      <c r="C1166" s="803">
        <f>IF(A1166="","",A1166)</f>
        <v>44638</v>
      </c>
      <c r="D1166" s="809" t="s">
        <v>1780</v>
      </c>
      <c r="E1166" s="810" t="s">
        <v>1781</v>
      </c>
      <c r="F1166" s="807" t="str">
        <f>+E1167&amp;","&amp;E1168</f>
        <v>511,3331</v>
      </c>
      <c r="G1166" s="808">
        <f>+H1167+H1168</f>
        <v>12265000</v>
      </c>
      <c r="H1166" s="1608"/>
      <c r="I1166" s="1611"/>
    </row>
    <row r="1167" spans="1:9" s="1524" customFormat="1" ht="21" customHeight="1">
      <c r="A1167" s="803">
        <v>44638</v>
      </c>
      <c r="B1167" s="804">
        <v>136</v>
      </c>
      <c r="C1167" s="803">
        <f>IF(A1167="","",A1167)</f>
        <v>44638</v>
      </c>
      <c r="D1167" s="809" t="s">
        <v>1874</v>
      </c>
      <c r="E1167" s="812">
        <v>511</v>
      </c>
      <c r="F1167" s="807" t="str">
        <f>+E1166</f>
        <v>131APM</v>
      </c>
      <c r="G1167" s="808"/>
      <c r="H1167" s="1608">
        <v>11150000</v>
      </c>
      <c r="I1167" s="1611"/>
    </row>
    <row r="1168" spans="1:9" s="1524" customFormat="1" ht="21" customHeight="1">
      <c r="A1168" s="803">
        <v>44638</v>
      </c>
      <c r="B1168" s="804">
        <v>136</v>
      </c>
      <c r="C1168" s="803">
        <f>IF(A1168="","",A1168)</f>
        <v>44638</v>
      </c>
      <c r="D1168" s="809" t="s">
        <v>49</v>
      </c>
      <c r="E1168" s="812">
        <v>3331</v>
      </c>
      <c r="F1168" s="807" t="str">
        <f>+E1166</f>
        <v>131APM</v>
      </c>
      <c r="G1168" s="808"/>
      <c r="H1168" s="1608">
        <v>1115000</v>
      </c>
      <c r="I1168" s="1611"/>
    </row>
    <row r="1169" spans="1:9" s="1524" customFormat="1" ht="21" customHeight="1">
      <c r="A1169" s="803"/>
      <c r="B1169" s="804"/>
      <c r="C1169" s="803"/>
      <c r="D1169" s="809"/>
      <c r="E1169" s="806"/>
      <c r="F1169" s="807"/>
      <c r="G1169" s="808"/>
      <c r="H1169" s="1608"/>
      <c r="I1169" s="1611"/>
    </row>
    <row r="1170" spans="1:9" s="1524" customFormat="1" ht="21" customHeight="1">
      <c r="A1170" s="803">
        <v>44639</v>
      </c>
      <c r="B1170" s="804">
        <v>112450</v>
      </c>
      <c r="C1170" s="803">
        <f t="shared" ref="C1170:C1176" si="23">IF(A1170="","",A1170)</f>
        <v>44639</v>
      </c>
      <c r="D1170" s="805" t="s">
        <v>1888</v>
      </c>
      <c r="E1170" s="806">
        <v>642</v>
      </c>
      <c r="F1170" s="807">
        <f>+E1172</f>
        <v>111</v>
      </c>
      <c r="G1170" s="808">
        <v>636039</v>
      </c>
      <c r="H1170" s="1608"/>
      <c r="I1170" s="1611"/>
    </row>
    <row r="1171" spans="1:9" s="1524" customFormat="1" ht="21" customHeight="1">
      <c r="A1171" s="803">
        <v>44639</v>
      </c>
      <c r="B1171" s="804">
        <v>112450</v>
      </c>
      <c r="C1171" s="803">
        <f t="shared" si="23"/>
        <v>44639</v>
      </c>
      <c r="D1171" s="809" t="s">
        <v>35</v>
      </c>
      <c r="E1171" s="806">
        <v>133</v>
      </c>
      <c r="F1171" s="807">
        <f>+E1172</f>
        <v>111</v>
      </c>
      <c r="G1171" s="808">
        <v>63604</v>
      </c>
      <c r="H1171" s="1608"/>
      <c r="I1171" s="1611"/>
    </row>
    <row r="1172" spans="1:9" s="1524" customFormat="1" ht="21" customHeight="1">
      <c r="A1172" s="803">
        <v>44639</v>
      </c>
      <c r="B1172" s="804">
        <v>112450</v>
      </c>
      <c r="C1172" s="803">
        <f t="shared" si="23"/>
        <v>44639</v>
      </c>
      <c r="D1172" s="809" t="s">
        <v>1889</v>
      </c>
      <c r="E1172" s="806">
        <v>111</v>
      </c>
      <c r="F1172" s="807" t="str">
        <f>+E1170&amp;","&amp;E1171</f>
        <v>642,133</v>
      </c>
      <c r="G1172" s="808"/>
      <c r="H1172" s="1608">
        <f>+G1170+G1171</f>
        <v>699643</v>
      </c>
      <c r="I1172" s="1611"/>
    </row>
    <row r="1173" spans="1:9" s="1524" customFormat="1" ht="21" customHeight="1">
      <c r="A1173" s="803"/>
      <c r="B1173" s="804"/>
      <c r="C1173" s="803" t="str">
        <f t="shared" si="23"/>
        <v/>
      </c>
      <c r="D1173" s="805"/>
      <c r="E1173" s="806"/>
      <c r="F1173" s="807"/>
      <c r="G1173" s="808"/>
      <c r="H1173" s="1608"/>
      <c r="I1173" s="1611"/>
    </row>
    <row r="1174" spans="1:9" s="1524" customFormat="1" ht="21" customHeight="1">
      <c r="A1174" s="803">
        <v>44640</v>
      </c>
      <c r="B1174" s="804">
        <v>137</v>
      </c>
      <c r="C1174" s="803">
        <f t="shared" si="23"/>
        <v>44640</v>
      </c>
      <c r="D1174" s="809" t="s">
        <v>1771</v>
      </c>
      <c r="E1174" s="810" t="s">
        <v>1772</v>
      </c>
      <c r="F1174" s="807" t="str">
        <f>+E1175&amp;","&amp;E1176</f>
        <v>511,3331</v>
      </c>
      <c r="G1174" s="808">
        <f>+H1175+H1176</f>
        <v>7865000</v>
      </c>
      <c r="H1174" s="1608"/>
      <c r="I1174" s="1611"/>
    </row>
    <row r="1175" spans="1:9" s="1524" customFormat="1" ht="21" customHeight="1">
      <c r="A1175" s="803">
        <v>44640</v>
      </c>
      <c r="B1175" s="804">
        <v>137</v>
      </c>
      <c r="C1175" s="803">
        <f t="shared" si="23"/>
        <v>44640</v>
      </c>
      <c r="D1175" s="809" t="s">
        <v>1906</v>
      </c>
      <c r="E1175" s="812">
        <v>511</v>
      </c>
      <c r="F1175" s="807" t="str">
        <f>+E1174</f>
        <v>131SG</v>
      </c>
      <c r="G1175" s="808"/>
      <c r="H1175" s="1608">
        <v>7150000</v>
      </c>
      <c r="I1175" s="1611"/>
    </row>
    <row r="1176" spans="1:9" s="1524" customFormat="1" ht="21" customHeight="1">
      <c r="A1176" s="803">
        <v>44640</v>
      </c>
      <c r="B1176" s="804">
        <v>137</v>
      </c>
      <c r="C1176" s="803">
        <f t="shared" si="23"/>
        <v>44640</v>
      </c>
      <c r="D1176" s="809" t="s">
        <v>49</v>
      </c>
      <c r="E1176" s="812">
        <v>3331</v>
      </c>
      <c r="F1176" s="807" t="str">
        <f>+E1174</f>
        <v>131SG</v>
      </c>
      <c r="G1176" s="808"/>
      <c r="H1176" s="1608">
        <v>715000</v>
      </c>
      <c r="I1176" s="1611"/>
    </row>
    <row r="1177" spans="1:9" s="1524" customFormat="1" ht="21" customHeight="1">
      <c r="A1177" s="803"/>
      <c r="B1177" s="804"/>
      <c r="C1177" s="803"/>
      <c r="D1177" s="809"/>
      <c r="E1177" s="806"/>
      <c r="F1177" s="807"/>
      <c r="G1177" s="808"/>
      <c r="H1177" s="1608"/>
      <c r="I1177" s="1611"/>
    </row>
    <row r="1178" spans="1:9" s="1524" customFormat="1" ht="21" customHeight="1">
      <c r="A1178" s="803">
        <v>44640</v>
      </c>
      <c r="B1178" s="804">
        <v>138</v>
      </c>
      <c r="C1178" s="803">
        <f t="shared" ref="C1178:C1192" si="24">IF(A1178="","",A1178)</f>
        <v>44640</v>
      </c>
      <c r="D1178" s="809" t="s">
        <v>1785</v>
      </c>
      <c r="E1178" s="810" t="s">
        <v>1786</v>
      </c>
      <c r="F1178" s="807" t="str">
        <f>+E1179&amp;","&amp;E1180</f>
        <v>511,3331</v>
      </c>
      <c r="G1178" s="808">
        <f>+H1179+H1180</f>
        <v>21450000</v>
      </c>
      <c r="H1178" s="1608"/>
      <c r="I1178" s="1611"/>
    </row>
    <row r="1179" spans="1:9" s="1524" customFormat="1" ht="21" customHeight="1">
      <c r="A1179" s="803">
        <v>44640</v>
      </c>
      <c r="B1179" s="804">
        <v>138</v>
      </c>
      <c r="C1179" s="803">
        <f t="shared" si="24"/>
        <v>44640</v>
      </c>
      <c r="D1179" s="809" t="s">
        <v>1879</v>
      </c>
      <c r="E1179" s="812">
        <v>511</v>
      </c>
      <c r="F1179" s="807" t="str">
        <f>+E1178</f>
        <v>131BVN</v>
      </c>
      <c r="G1179" s="808"/>
      <c r="H1179" s="1608">
        <v>19500000</v>
      </c>
      <c r="I1179" s="1611"/>
    </row>
    <row r="1180" spans="1:9" s="1524" customFormat="1" ht="21" customHeight="1">
      <c r="A1180" s="803">
        <v>44640</v>
      </c>
      <c r="B1180" s="804">
        <v>138</v>
      </c>
      <c r="C1180" s="803">
        <f t="shared" si="24"/>
        <v>44640</v>
      </c>
      <c r="D1180" s="809" t="s">
        <v>49</v>
      </c>
      <c r="E1180" s="812">
        <v>3331</v>
      </c>
      <c r="F1180" s="807" t="str">
        <f>+E1178</f>
        <v>131BVN</v>
      </c>
      <c r="G1180" s="808"/>
      <c r="H1180" s="1608">
        <v>1950000</v>
      </c>
      <c r="I1180" s="1611"/>
    </row>
    <row r="1181" spans="1:9" s="1524" customFormat="1" ht="21" customHeight="1">
      <c r="A1181" s="803"/>
      <c r="B1181" s="804"/>
      <c r="C1181" s="803" t="str">
        <f t="shared" si="24"/>
        <v/>
      </c>
      <c r="D1181" s="809"/>
      <c r="E1181" s="806"/>
      <c r="F1181" s="807"/>
      <c r="G1181" s="808"/>
      <c r="H1181" s="1608"/>
      <c r="I1181" s="1611"/>
    </row>
    <row r="1182" spans="1:9" s="1524" customFormat="1" ht="21" customHeight="1">
      <c r="A1182" s="803">
        <v>44640</v>
      </c>
      <c r="B1182" s="804">
        <v>139</v>
      </c>
      <c r="C1182" s="803">
        <f t="shared" si="24"/>
        <v>44640</v>
      </c>
      <c r="D1182" s="809" t="s">
        <v>1780</v>
      </c>
      <c r="E1182" s="810" t="s">
        <v>1781</v>
      </c>
      <c r="F1182" s="807" t="str">
        <f>+E1183&amp;","&amp;E1184</f>
        <v>511,3331</v>
      </c>
      <c r="G1182" s="808">
        <f>+H1183+H1184</f>
        <v>11550000</v>
      </c>
      <c r="H1182" s="1608"/>
      <c r="I1182" s="1611"/>
    </row>
    <row r="1183" spans="1:9" s="1524" customFormat="1" ht="21" customHeight="1">
      <c r="A1183" s="803">
        <v>44640</v>
      </c>
      <c r="B1183" s="804">
        <v>139</v>
      </c>
      <c r="C1183" s="803">
        <f t="shared" si="24"/>
        <v>44640</v>
      </c>
      <c r="D1183" s="809" t="s">
        <v>1723</v>
      </c>
      <c r="E1183" s="812">
        <v>511</v>
      </c>
      <c r="F1183" s="807" t="str">
        <f>+E1182</f>
        <v>131APM</v>
      </c>
      <c r="G1183" s="808"/>
      <c r="H1183" s="1608">
        <v>10500000</v>
      </c>
      <c r="I1183" s="1611"/>
    </row>
    <row r="1184" spans="1:9" s="1524" customFormat="1" ht="21" customHeight="1">
      <c r="A1184" s="803">
        <v>44640</v>
      </c>
      <c r="B1184" s="804">
        <v>139</v>
      </c>
      <c r="C1184" s="803">
        <f t="shared" si="24"/>
        <v>44640</v>
      </c>
      <c r="D1184" s="809" t="s">
        <v>49</v>
      </c>
      <c r="E1184" s="812">
        <v>3331</v>
      </c>
      <c r="F1184" s="807" t="str">
        <f>+E1182</f>
        <v>131APM</v>
      </c>
      <c r="G1184" s="808"/>
      <c r="H1184" s="1608">
        <v>1050000</v>
      </c>
      <c r="I1184" s="1611"/>
    </row>
    <row r="1185" spans="1:9" s="1524" customFormat="1" ht="21" customHeight="1">
      <c r="A1185" s="803"/>
      <c r="B1185" s="804"/>
      <c r="C1185" s="803" t="str">
        <f t="shared" si="24"/>
        <v/>
      </c>
      <c r="D1185" s="809"/>
      <c r="E1185" s="806"/>
      <c r="F1185" s="807"/>
      <c r="G1185" s="808"/>
      <c r="H1185" s="1608"/>
      <c r="I1185" s="1611"/>
    </row>
    <row r="1186" spans="1:9" s="1524" customFormat="1" ht="21" customHeight="1">
      <c r="A1186" s="803">
        <v>44642</v>
      </c>
      <c r="B1186" s="804">
        <v>140</v>
      </c>
      <c r="C1186" s="803">
        <f t="shared" si="24"/>
        <v>44642</v>
      </c>
      <c r="D1186" s="809" t="s">
        <v>1771</v>
      </c>
      <c r="E1186" s="810" t="s">
        <v>1772</v>
      </c>
      <c r="F1186" s="807" t="str">
        <f>+E1187&amp;","&amp;E1188</f>
        <v>511,3331</v>
      </c>
      <c r="G1186" s="808">
        <f>+H1187+H1188</f>
        <v>7755000</v>
      </c>
      <c r="H1186" s="1608"/>
      <c r="I1186" s="1611"/>
    </row>
    <row r="1187" spans="1:9" s="1524" customFormat="1" ht="21" customHeight="1">
      <c r="A1187" s="803">
        <v>44642</v>
      </c>
      <c r="B1187" s="804">
        <v>140</v>
      </c>
      <c r="C1187" s="803">
        <f t="shared" si="24"/>
        <v>44642</v>
      </c>
      <c r="D1187" s="809" t="s">
        <v>1906</v>
      </c>
      <c r="E1187" s="812">
        <v>511</v>
      </c>
      <c r="F1187" s="807" t="str">
        <f>+E1186</f>
        <v>131SG</v>
      </c>
      <c r="G1187" s="808"/>
      <c r="H1187" s="1608">
        <v>7050000</v>
      </c>
      <c r="I1187" s="1611"/>
    </row>
    <row r="1188" spans="1:9" s="1524" customFormat="1" ht="21" customHeight="1">
      <c r="A1188" s="803">
        <v>44642</v>
      </c>
      <c r="B1188" s="804">
        <v>140</v>
      </c>
      <c r="C1188" s="803">
        <f t="shared" si="24"/>
        <v>44642</v>
      </c>
      <c r="D1188" s="809" t="s">
        <v>49</v>
      </c>
      <c r="E1188" s="812">
        <v>3331</v>
      </c>
      <c r="F1188" s="807" t="str">
        <f>+E1186</f>
        <v>131SG</v>
      </c>
      <c r="G1188" s="808"/>
      <c r="H1188" s="1608">
        <v>705000</v>
      </c>
      <c r="I1188" s="1611"/>
    </row>
    <row r="1189" spans="1:9" s="1524" customFormat="1" ht="21" customHeight="1">
      <c r="A1189" s="803"/>
      <c r="B1189" s="804"/>
      <c r="C1189" s="803" t="str">
        <f t="shared" si="24"/>
        <v/>
      </c>
      <c r="D1189" s="809"/>
      <c r="E1189" s="806"/>
      <c r="F1189" s="807"/>
      <c r="G1189" s="808"/>
      <c r="H1189" s="1608"/>
      <c r="I1189" s="1611"/>
    </row>
    <row r="1190" spans="1:9" s="1524" customFormat="1" ht="21" customHeight="1">
      <c r="A1190" s="803">
        <v>44642</v>
      </c>
      <c r="B1190" s="804">
        <v>141</v>
      </c>
      <c r="C1190" s="803">
        <f t="shared" si="24"/>
        <v>44642</v>
      </c>
      <c r="D1190" s="809" t="s">
        <v>1785</v>
      </c>
      <c r="E1190" s="810" t="s">
        <v>1786</v>
      </c>
      <c r="F1190" s="807" t="str">
        <f>+E1191&amp;","&amp;E1192</f>
        <v>511,3331</v>
      </c>
      <c r="G1190" s="808">
        <f>+H1191+H1192</f>
        <v>12375000</v>
      </c>
      <c r="H1190" s="1608"/>
      <c r="I1190" s="1611"/>
    </row>
    <row r="1191" spans="1:9" s="1524" customFormat="1" ht="21" customHeight="1">
      <c r="A1191" s="803">
        <v>44642</v>
      </c>
      <c r="B1191" s="804">
        <v>141</v>
      </c>
      <c r="C1191" s="803">
        <f t="shared" si="24"/>
        <v>44642</v>
      </c>
      <c r="D1191" s="809" t="s">
        <v>1874</v>
      </c>
      <c r="E1191" s="812">
        <v>511</v>
      </c>
      <c r="F1191" s="807" t="str">
        <f>+E1190</f>
        <v>131BVN</v>
      </c>
      <c r="G1191" s="808"/>
      <c r="H1191" s="1608">
        <v>11250000</v>
      </c>
      <c r="I1191" s="1611"/>
    </row>
    <row r="1192" spans="1:9" s="1524" customFormat="1" ht="21" customHeight="1">
      <c r="A1192" s="803">
        <v>44642</v>
      </c>
      <c r="B1192" s="804">
        <v>141</v>
      </c>
      <c r="C1192" s="803">
        <f t="shared" si="24"/>
        <v>44642</v>
      </c>
      <c r="D1192" s="809" t="s">
        <v>49</v>
      </c>
      <c r="E1192" s="812">
        <v>3331</v>
      </c>
      <c r="F1192" s="807" t="str">
        <f>+E1190</f>
        <v>131BVN</v>
      </c>
      <c r="G1192" s="808"/>
      <c r="H1192" s="1608">
        <v>1125000</v>
      </c>
      <c r="I1192" s="1611"/>
    </row>
    <row r="1193" spans="1:9" s="1524" customFormat="1" ht="21" customHeight="1">
      <c r="A1193" s="803"/>
      <c r="B1193" s="804"/>
      <c r="C1193" s="803"/>
      <c r="D1193" s="805"/>
      <c r="E1193" s="806"/>
      <c r="F1193" s="807"/>
      <c r="G1193" s="808"/>
      <c r="H1193" s="1608"/>
      <c r="I1193" s="1611"/>
    </row>
    <row r="1194" spans="1:9" s="1524" customFormat="1" ht="21" customHeight="1">
      <c r="A1194" s="803">
        <v>44642</v>
      </c>
      <c r="B1194" s="804">
        <v>142</v>
      </c>
      <c r="C1194" s="803">
        <f>IF(A1194="","",A1194)</f>
        <v>44642</v>
      </c>
      <c r="D1194" s="809" t="s">
        <v>1771</v>
      </c>
      <c r="E1194" s="810" t="s">
        <v>1772</v>
      </c>
      <c r="F1194" s="807" t="str">
        <f>+E1195&amp;","&amp;E1196</f>
        <v>511,3331</v>
      </c>
      <c r="G1194" s="808">
        <f>+H1195+H1196</f>
        <v>4455000</v>
      </c>
      <c r="H1194" s="1608"/>
      <c r="I1194" s="1611"/>
    </row>
    <row r="1195" spans="1:9" s="1524" customFormat="1" ht="21" customHeight="1">
      <c r="A1195" s="803">
        <v>44642</v>
      </c>
      <c r="B1195" s="804">
        <v>142</v>
      </c>
      <c r="C1195" s="803">
        <f>IF(A1195="","",A1195)</f>
        <v>44642</v>
      </c>
      <c r="D1195" s="809" t="s">
        <v>1916</v>
      </c>
      <c r="E1195" s="812">
        <v>511</v>
      </c>
      <c r="F1195" s="807" t="str">
        <f>+E1194</f>
        <v>131SG</v>
      </c>
      <c r="G1195" s="808"/>
      <c r="H1195" s="1608">
        <v>4050000</v>
      </c>
      <c r="I1195" s="1611"/>
    </row>
    <row r="1196" spans="1:9" s="1524" customFormat="1" ht="21" customHeight="1">
      <c r="A1196" s="803">
        <v>44642</v>
      </c>
      <c r="B1196" s="804">
        <v>142</v>
      </c>
      <c r="C1196" s="803">
        <f>IF(A1196="","",A1196)</f>
        <v>44642</v>
      </c>
      <c r="D1196" s="809" t="s">
        <v>49</v>
      </c>
      <c r="E1196" s="812">
        <v>3331</v>
      </c>
      <c r="F1196" s="807" t="str">
        <f>+E1194</f>
        <v>131SG</v>
      </c>
      <c r="G1196" s="808"/>
      <c r="H1196" s="1608">
        <v>405000</v>
      </c>
      <c r="I1196" s="1611"/>
    </row>
    <row r="1197" spans="1:9" s="1524" customFormat="1" ht="21" customHeight="1">
      <c r="A1197" s="803"/>
      <c r="B1197" s="804"/>
      <c r="C1197" s="803"/>
      <c r="D1197" s="805"/>
      <c r="E1197" s="806"/>
      <c r="F1197" s="807"/>
      <c r="G1197" s="808"/>
      <c r="H1197" s="1608"/>
      <c r="I1197" s="1611"/>
    </row>
    <row r="1198" spans="1:9" s="1524" customFormat="1" ht="21" customHeight="1">
      <c r="A1198" s="803">
        <v>44642</v>
      </c>
      <c r="B1198" s="804">
        <v>143</v>
      </c>
      <c r="C1198" s="803">
        <f>IF(A1198="","",A1198)</f>
        <v>44642</v>
      </c>
      <c r="D1198" s="809" t="s">
        <v>1785</v>
      </c>
      <c r="E1198" s="810" t="s">
        <v>1786</v>
      </c>
      <c r="F1198" s="807" t="str">
        <f>+E1199&amp;","&amp;E1200</f>
        <v>511,3331</v>
      </c>
      <c r="G1198" s="808">
        <f>+H1199+H1200</f>
        <v>11550000</v>
      </c>
      <c r="H1198" s="1608"/>
      <c r="I1198" s="1611"/>
    </row>
    <row r="1199" spans="1:9" s="1524" customFormat="1" ht="21" customHeight="1">
      <c r="A1199" s="803">
        <v>44642</v>
      </c>
      <c r="B1199" s="804">
        <v>143</v>
      </c>
      <c r="C1199" s="803">
        <f>IF(A1199="","",A1199)</f>
        <v>44642</v>
      </c>
      <c r="D1199" s="809" t="s">
        <v>1723</v>
      </c>
      <c r="E1199" s="812">
        <v>511</v>
      </c>
      <c r="F1199" s="807" t="str">
        <f>+E1198</f>
        <v>131BVN</v>
      </c>
      <c r="G1199" s="808"/>
      <c r="H1199" s="1608">
        <v>10500000</v>
      </c>
      <c r="I1199" s="1611"/>
    </row>
    <row r="1200" spans="1:9" s="1524" customFormat="1" ht="21" customHeight="1">
      <c r="A1200" s="803">
        <v>44642</v>
      </c>
      <c r="B1200" s="804">
        <v>143</v>
      </c>
      <c r="C1200" s="803">
        <f>IF(A1200="","",A1200)</f>
        <v>44642</v>
      </c>
      <c r="D1200" s="809" t="s">
        <v>49</v>
      </c>
      <c r="E1200" s="812">
        <v>3331</v>
      </c>
      <c r="F1200" s="807" t="str">
        <f>+E1198</f>
        <v>131BVN</v>
      </c>
      <c r="G1200" s="808"/>
      <c r="H1200" s="1608">
        <v>1050000</v>
      </c>
      <c r="I1200" s="1611"/>
    </row>
    <row r="1201" spans="1:9" s="1524" customFormat="1" ht="21" customHeight="1">
      <c r="A1201" s="803"/>
      <c r="B1201" s="804"/>
      <c r="C1201" s="803"/>
      <c r="D1201" s="805"/>
      <c r="E1201" s="806"/>
      <c r="F1201" s="807"/>
      <c r="G1201" s="808"/>
      <c r="H1201" s="1608"/>
      <c r="I1201" s="1611"/>
    </row>
    <row r="1202" spans="1:9" s="1524" customFormat="1" ht="21" customHeight="1">
      <c r="A1202" s="803">
        <v>44644</v>
      </c>
      <c r="B1202" s="804">
        <v>144</v>
      </c>
      <c r="C1202" s="803">
        <f>IF(A1202="","",A1202)</f>
        <v>44644</v>
      </c>
      <c r="D1202" s="809" t="s">
        <v>1771</v>
      </c>
      <c r="E1202" s="810" t="s">
        <v>1772</v>
      </c>
      <c r="F1202" s="807" t="str">
        <f>+E1203&amp;","&amp;E1204</f>
        <v>511,3331</v>
      </c>
      <c r="G1202" s="808">
        <f>+H1203+H1204</f>
        <v>12375000</v>
      </c>
      <c r="H1202" s="1608"/>
      <c r="I1202" s="1611"/>
    </row>
    <row r="1203" spans="1:9" s="1524" customFormat="1" ht="21" customHeight="1">
      <c r="A1203" s="803">
        <v>44644</v>
      </c>
      <c r="B1203" s="804">
        <v>144</v>
      </c>
      <c r="C1203" s="803">
        <f>IF(A1203="","",A1203)</f>
        <v>44644</v>
      </c>
      <c r="D1203" s="809" t="s">
        <v>1874</v>
      </c>
      <c r="E1203" s="812">
        <v>511</v>
      </c>
      <c r="F1203" s="807" t="str">
        <f>+E1202</f>
        <v>131SG</v>
      </c>
      <c r="G1203" s="808"/>
      <c r="H1203" s="1608">
        <v>11250000</v>
      </c>
      <c r="I1203" s="1611"/>
    </row>
    <row r="1204" spans="1:9" s="1524" customFormat="1" ht="21" customHeight="1">
      <c r="A1204" s="803">
        <v>44644</v>
      </c>
      <c r="B1204" s="804">
        <v>144</v>
      </c>
      <c r="C1204" s="803">
        <f>IF(A1204="","",A1204)</f>
        <v>44644</v>
      </c>
      <c r="D1204" s="809" t="s">
        <v>49</v>
      </c>
      <c r="E1204" s="812">
        <v>3331</v>
      </c>
      <c r="F1204" s="807" t="str">
        <f>+E1202</f>
        <v>131SG</v>
      </c>
      <c r="G1204" s="808"/>
      <c r="H1204" s="1608">
        <v>1125000</v>
      </c>
      <c r="I1204" s="1611"/>
    </row>
    <row r="1205" spans="1:9" s="1524" customFormat="1" ht="21" customHeight="1">
      <c r="A1205" s="803"/>
      <c r="B1205" s="804"/>
      <c r="C1205" s="803"/>
      <c r="D1205" s="805"/>
      <c r="E1205" s="806"/>
      <c r="F1205" s="807"/>
      <c r="G1205" s="808"/>
      <c r="H1205" s="1608"/>
      <c r="I1205" s="1611"/>
    </row>
    <row r="1206" spans="1:9" s="1524" customFormat="1" ht="21" customHeight="1">
      <c r="A1206" s="803">
        <v>44644</v>
      </c>
      <c r="B1206" s="804">
        <v>145</v>
      </c>
      <c r="C1206" s="803">
        <f>IF(A1206="","",A1206)</f>
        <v>44644</v>
      </c>
      <c r="D1206" s="809" t="s">
        <v>1771</v>
      </c>
      <c r="E1206" s="810" t="s">
        <v>1772</v>
      </c>
      <c r="F1206" s="807" t="str">
        <f>+E1207&amp;","&amp;E1208</f>
        <v>511,3331</v>
      </c>
      <c r="G1206" s="808">
        <f>+H1207+H1208</f>
        <v>23562000</v>
      </c>
      <c r="H1206" s="1608"/>
      <c r="I1206" s="1611"/>
    </row>
    <row r="1207" spans="1:9" s="1524" customFormat="1" ht="21" customHeight="1">
      <c r="A1207" s="803">
        <v>44644</v>
      </c>
      <c r="B1207" s="804">
        <v>145</v>
      </c>
      <c r="C1207" s="803">
        <f>IF(A1207="","",A1207)</f>
        <v>44644</v>
      </c>
      <c r="D1207" s="809" t="s">
        <v>1879</v>
      </c>
      <c r="E1207" s="812">
        <v>511</v>
      </c>
      <c r="F1207" s="807" t="str">
        <f>+E1206</f>
        <v>131SG</v>
      </c>
      <c r="G1207" s="808"/>
      <c r="H1207" s="1608">
        <v>21420000</v>
      </c>
      <c r="I1207" s="1611"/>
    </row>
    <row r="1208" spans="1:9" s="1524" customFormat="1" ht="21" customHeight="1">
      <c r="A1208" s="803">
        <v>44644</v>
      </c>
      <c r="B1208" s="804">
        <v>145</v>
      </c>
      <c r="C1208" s="803">
        <f>IF(A1208="","",A1208)</f>
        <v>44644</v>
      </c>
      <c r="D1208" s="809" t="s">
        <v>49</v>
      </c>
      <c r="E1208" s="812">
        <v>3331</v>
      </c>
      <c r="F1208" s="807" t="str">
        <f>+E1206</f>
        <v>131SG</v>
      </c>
      <c r="G1208" s="808"/>
      <c r="H1208" s="1608">
        <v>2142000</v>
      </c>
      <c r="I1208" s="1611"/>
    </row>
    <row r="1209" spans="1:9" s="1524" customFormat="1" ht="21" customHeight="1">
      <c r="A1209" s="803"/>
      <c r="B1209" s="804"/>
      <c r="C1209" s="803"/>
      <c r="D1209" s="805"/>
      <c r="E1209" s="806"/>
      <c r="F1209" s="807"/>
      <c r="G1209" s="808"/>
      <c r="H1209" s="1608"/>
      <c r="I1209" s="1611"/>
    </row>
    <row r="1210" spans="1:9" s="1524" customFormat="1" ht="21" customHeight="1">
      <c r="A1210" s="803">
        <v>44644</v>
      </c>
      <c r="B1210" s="804">
        <v>146</v>
      </c>
      <c r="C1210" s="803">
        <f>IF(A1210="","",A1210)</f>
        <v>44644</v>
      </c>
      <c r="D1210" s="809" t="s">
        <v>1785</v>
      </c>
      <c r="E1210" s="810" t="s">
        <v>1786</v>
      </c>
      <c r="F1210" s="807" t="str">
        <f>+E1211&amp;","&amp;E1212</f>
        <v>511,3331</v>
      </c>
      <c r="G1210" s="808">
        <f>+H1211+H1212</f>
        <v>5280000</v>
      </c>
      <c r="H1210" s="1608"/>
      <c r="I1210" s="1611"/>
    </row>
    <row r="1211" spans="1:9" s="1524" customFormat="1" ht="21" customHeight="1">
      <c r="A1211" s="803">
        <v>44644</v>
      </c>
      <c r="B1211" s="804">
        <v>146</v>
      </c>
      <c r="C1211" s="803">
        <f>IF(A1211="","",A1211)</f>
        <v>44644</v>
      </c>
      <c r="D1211" s="809" t="s">
        <v>1906</v>
      </c>
      <c r="E1211" s="812">
        <v>511</v>
      </c>
      <c r="F1211" s="807" t="str">
        <f>+E1210</f>
        <v>131BVN</v>
      </c>
      <c r="G1211" s="808"/>
      <c r="H1211" s="1608">
        <v>4800000</v>
      </c>
      <c r="I1211" s="1611"/>
    </row>
    <row r="1212" spans="1:9" s="1524" customFormat="1" ht="21" customHeight="1">
      <c r="A1212" s="803">
        <v>44644</v>
      </c>
      <c r="B1212" s="804">
        <v>146</v>
      </c>
      <c r="C1212" s="803">
        <f>IF(A1212="","",A1212)</f>
        <v>44644</v>
      </c>
      <c r="D1212" s="809" t="s">
        <v>49</v>
      </c>
      <c r="E1212" s="812">
        <v>3331</v>
      </c>
      <c r="F1212" s="807" t="str">
        <f>+E1210</f>
        <v>131BVN</v>
      </c>
      <c r="G1212" s="808"/>
      <c r="H1212" s="1608">
        <v>480000</v>
      </c>
      <c r="I1212" s="1611"/>
    </row>
    <row r="1213" spans="1:9" s="1524" customFormat="1" ht="21" customHeight="1">
      <c r="A1213" s="803"/>
      <c r="B1213" s="804"/>
      <c r="C1213" s="803"/>
      <c r="D1213" s="805"/>
      <c r="E1213" s="806"/>
      <c r="F1213" s="807"/>
      <c r="G1213" s="808"/>
      <c r="H1213" s="1608"/>
      <c r="I1213" s="1611"/>
    </row>
    <row r="1214" spans="1:9" s="1524" customFormat="1" ht="21" customHeight="1">
      <c r="A1214" s="803">
        <v>44645</v>
      </c>
      <c r="B1214" s="804">
        <v>147</v>
      </c>
      <c r="C1214" s="803">
        <f>IF(A1214="","",A1214)</f>
        <v>44645</v>
      </c>
      <c r="D1214" s="809" t="s">
        <v>1771</v>
      </c>
      <c r="E1214" s="810" t="s">
        <v>1772</v>
      </c>
      <c r="F1214" s="807" t="str">
        <f>+E1215&amp;","&amp;E1216</f>
        <v>511,3331</v>
      </c>
      <c r="G1214" s="808">
        <f>+H1215+H1216</f>
        <v>19525000</v>
      </c>
      <c r="H1214" s="1608"/>
      <c r="I1214" s="1611"/>
    </row>
    <row r="1215" spans="1:9" s="1524" customFormat="1" ht="21" customHeight="1">
      <c r="A1215" s="803">
        <v>44645</v>
      </c>
      <c r="B1215" s="804">
        <v>147</v>
      </c>
      <c r="C1215" s="803">
        <f>IF(A1215="","",A1215)</f>
        <v>44645</v>
      </c>
      <c r="D1215" s="809" t="s">
        <v>1878</v>
      </c>
      <c r="E1215" s="812">
        <v>511</v>
      </c>
      <c r="F1215" s="807" t="str">
        <f>+E1214</f>
        <v>131SG</v>
      </c>
      <c r="G1215" s="808"/>
      <c r="H1215" s="1608">
        <v>17750000</v>
      </c>
      <c r="I1215" s="1611"/>
    </row>
    <row r="1216" spans="1:9" s="1524" customFormat="1" ht="21" customHeight="1">
      <c r="A1216" s="803">
        <v>44645</v>
      </c>
      <c r="B1216" s="804">
        <v>147</v>
      </c>
      <c r="C1216" s="803">
        <f>IF(A1216="","",A1216)</f>
        <v>44645</v>
      </c>
      <c r="D1216" s="809" t="s">
        <v>49</v>
      </c>
      <c r="E1216" s="812">
        <v>3331</v>
      </c>
      <c r="F1216" s="807" t="str">
        <f>+E1214</f>
        <v>131SG</v>
      </c>
      <c r="G1216" s="808"/>
      <c r="H1216" s="1608">
        <v>1775000</v>
      </c>
      <c r="I1216" s="1611"/>
    </row>
    <row r="1217" spans="1:9" s="1524" customFormat="1" ht="21" customHeight="1">
      <c r="A1217" s="803"/>
      <c r="B1217" s="804"/>
      <c r="C1217" s="803"/>
      <c r="D1217" s="805"/>
      <c r="E1217" s="806"/>
      <c r="F1217" s="807"/>
      <c r="G1217" s="808"/>
      <c r="H1217" s="1608"/>
      <c r="I1217" s="1611"/>
    </row>
    <row r="1218" spans="1:9" s="1524" customFormat="1" ht="21" customHeight="1">
      <c r="A1218" s="803">
        <v>44645</v>
      </c>
      <c r="B1218" s="804">
        <v>148</v>
      </c>
      <c r="C1218" s="803">
        <f>IF(A1218="","",A1218)</f>
        <v>44645</v>
      </c>
      <c r="D1218" s="809" t="s">
        <v>1771</v>
      </c>
      <c r="E1218" s="810" t="s">
        <v>1772</v>
      </c>
      <c r="F1218" s="807" t="str">
        <f>+E1219&amp;","&amp;E1220</f>
        <v>511,3331</v>
      </c>
      <c r="G1218" s="808">
        <f>+H1219+H1220</f>
        <v>8140000</v>
      </c>
      <c r="H1218" s="1608"/>
      <c r="I1218" s="1611"/>
    </row>
    <row r="1219" spans="1:9" s="1524" customFormat="1" ht="21" customHeight="1">
      <c r="A1219" s="803">
        <v>44645</v>
      </c>
      <c r="B1219" s="804">
        <v>148</v>
      </c>
      <c r="C1219" s="803">
        <f>IF(A1219="","",A1219)</f>
        <v>44645</v>
      </c>
      <c r="D1219" s="809" t="s">
        <v>1878</v>
      </c>
      <c r="E1219" s="812">
        <v>511</v>
      </c>
      <c r="F1219" s="807" t="str">
        <f>+E1218</f>
        <v>131SG</v>
      </c>
      <c r="G1219" s="808"/>
      <c r="H1219" s="1608">
        <v>7400000</v>
      </c>
      <c r="I1219" s="1611"/>
    </row>
    <row r="1220" spans="1:9" s="1524" customFormat="1" ht="21" customHeight="1">
      <c r="A1220" s="803">
        <v>44645</v>
      </c>
      <c r="B1220" s="804">
        <v>148</v>
      </c>
      <c r="C1220" s="803">
        <f>IF(A1220="","",A1220)</f>
        <v>44645</v>
      </c>
      <c r="D1220" s="809" t="s">
        <v>49</v>
      </c>
      <c r="E1220" s="812">
        <v>3331</v>
      </c>
      <c r="F1220" s="807" t="str">
        <f>+E1218</f>
        <v>131SG</v>
      </c>
      <c r="G1220" s="808"/>
      <c r="H1220" s="1608">
        <v>740000</v>
      </c>
      <c r="I1220" s="1611"/>
    </row>
    <row r="1221" spans="1:9" s="1524" customFormat="1" ht="21" customHeight="1">
      <c r="A1221" s="803"/>
      <c r="B1221" s="804"/>
      <c r="C1221" s="803"/>
      <c r="D1221" s="809"/>
      <c r="E1221" s="806"/>
      <c r="F1221" s="807"/>
      <c r="G1221" s="808"/>
      <c r="H1221" s="1608"/>
      <c r="I1221" s="1611"/>
    </row>
    <row r="1222" spans="1:9" s="1524" customFormat="1" ht="21" customHeight="1">
      <c r="A1222" s="803">
        <v>44646</v>
      </c>
      <c r="B1222" s="804">
        <v>149</v>
      </c>
      <c r="C1222" s="803">
        <f t="shared" ref="C1222:C1238" si="25">IF(A1222="","",A1222)</f>
        <v>44646</v>
      </c>
      <c r="D1222" s="809" t="s">
        <v>1785</v>
      </c>
      <c r="E1222" s="810" t="s">
        <v>1786</v>
      </c>
      <c r="F1222" s="807" t="str">
        <f>+E1223&amp;","&amp;E1224</f>
        <v>511,3331</v>
      </c>
      <c r="G1222" s="808">
        <f>+H1223+H1224</f>
        <v>23650000</v>
      </c>
      <c r="H1222" s="1608"/>
      <c r="I1222" s="1611"/>
    </row>
    <row r="1223" spans="1:9" s="1524" customFormat="1" ht="21" customHeight="1">
      <c r="A1223" s="803">
        <v>44646</v>
      </c>
      <c r="B1223" s="804">
        <v>149</v>
      </c>
      <c r="C1223" s="803">
        <f t="shared" si="25"/>
        <v>44646</v>
      </c>
      <c r="D1223" s="809" t="s">
        <v>1878</v>
      </c>
      <c r="E1223" s="812">
        <v>511</v>
      </c>
      <c r="F1223" s="807" t="str">
        <f>+E1222</f>
        <v>131BVN</v>
      </c>
      <c r="G1223" s="808"/>
      <c r="H1223" s="1608">
        <v>21500000</v>
      </c>
      <c r="I1223" s="1611"/>
    </row>
    <row r="1224" spans="1:9" s="1524" customFormat="1" ht="21" customHeight="1">
      <c r="A1224" s="803">
        <v>44646</v>
      </c>
      <c r="B1224" s="804">
        <v>149</v>
      </c>
      <c r="C1224" s="803">
        <f t="shared" si="25"/>
        <v>44646</v>
      </c>
      <c r="D1224" s="809" t="s">
        <v>49</v>
      </c>
      <c r="E1224" s="812">
        <v>3331</v>
      </c>
      <c r="F1224" s="807" t="str">
        <f>+E1222</f>
        <v>131BVN</v>
      </c>
      <c r="G1224" s="808"/>
      <c r="H1224" s="1608">
        <v>2150000</v>
      </c>
      <c r="I1224" s="1611"/>
    </row>
    <row r="1225" spans="1:9" s="1524" customFormat="1" ht="21" customHeight="1">
      <c r="A1225" s="803"/>
      <c r="B1225" s="804"/>
      <c r="C1225" s="803"/>
      <c r="D1225" s="809"/>
      <c r="E1225" s="812"/>
      <c r="F1225" s="807"/>
      <c r="G1225" s="808"/>
      <c r="H1225" s="1608"/>
      <c r="I1225" s="1611"/>
    </row>
    <row r="1226" spans="1:9" s="1524" customFormat="1" ht="21" customHeight="1">
      <c r="A1226" s="803">
        <v>44647</v>
      </c>
      <c r="B1226" s="804">
        <v>150</v>
      </c>
      <c r="C1226" s="803">
        <f>IF(A1226="","",A1226)</f>
        <v>44647</v>
      </c>
      <c r="D1226" s="809" t="s">
        <v>1785</v>
      </c>
      <c r="E1226" s="810" t="s">
        <v>1786</v>
      </c>
      <c r="F1226" s="807" t="str">
        <f>+E1227&amp;","&amp;E1228</f>
        <v>711,3331</v>
      </c>
      <c r="G1226" s="808">
        <f>+H1227+H1228</f>
        <v>72600000</v>
      </c>
      <c r="H1226" s="1608"/>
      <c r="I1226" s="1611"/>
    </row>
    <row r="1227" spans="1:9" s="1524" customFormat="1" ht="21" customHeight="1">
      <c r="A1227" s="803">
        <v>44647</v>
      </c>
      <c r="B1227" s="804">
        <v>150</v>
      </c>
      <c r="C1227" s="803">
        <f>IF(A1227="","",A1227)</f>
        <v>44647</v>
      </c>
      <c r="D1227" s="809" t="s">
        <v>1917</v>
      </c>
      <c r="E1227" s="812">
        <v>711</v>
      </c>
      <c r="F1227" s="807" t="str">
        <f>+E1226</f>
        <v>131BVN</v>
      </c>
      <c r="G1227" s="808"/>
      <c r="H1227" s="1608">
        <v>66000000</v>
      </c>
      <c r="I1227" s="1611"/>
    </row>
    <row r="1228" spans="1:9" s="1524" customFormat="1" ht="21" customHeight="1">
      <c r="A1228" s="803">
        <v>44647</v>
      </c>
      <c r="B1228" s="804">
        <v>150</v>
      </c>
      <c r="C1228" s="803">
        <f>IF(A1228="","",A1228)</f>
        <v>44647</v>
      </c>
      <c r="D1228" s="809" t="s">
        <v>49</v>
      </c>
      <c r="E1228" s="812">
        <v>3331</v>
      </c>
      <c r="F1228" s="807" t="str">
        <f>+E1226</f>
        <v>131BVN</v>
      </c>
      <c r="G1228" s="808"/>
      <c r="H1228" s="1608">
        <v>6600000</v>
      </c>
      <c r="I1228" s="1611"/>
    </row>
    <row r="1229" spans="1:9" s="1524" customFormat="1" ht="21" customHeight="1">
      <c r="A1229" s="803"/>
      <c r="B1229" s="804"/>
      <c r="C1229" s="803"/>
      <c r="D1229" s="809"/>
      <c r="E1229" s="812"/>
      <c r="F1229" s="807"/>
      <c r="G1229" s="808"/>
      <c r="H1229" s="1608"/>
      <c r="I1229" s="1611"/>
    </row>
    <row r="1230" spans="1:9" s="1524" customFormat="1" ht="21" customHeight="1">
      <c r="A1230" s="803">
        <v>44647</v>
      </c>
      <c r="B1230" s="804" t="s">
        <v>1844</v>
      </c>
      <c r="C1230" s="803">
        <f>IF(A1230="","",A1230)</f>
        <v>44647</v>
      </c>
      <c r="D1230" s="809" t="s">
        <v>1918</v>
      </c>
      <c r="E1230" s="810">
        <v>214</v>
      </c>
      <c r="F1230" s="807">
        <f>+E1232</f>
        <v>211</v>
      </c>
      <c r="G1230" s="808">
        <f>'BẢNG TRÍCH KHẤU HAO TSCĐ'!N79+'BẢNG TRÍCH KHẤU HAO TSCĐ'!N83</f>
        <v>12517375.328767123</v>
      </c>
      <c r="H1230" s="1608"/>
      <c r="I1230" s="1611"/>
    </row>
    <row r="1231" spans="1:9" s="1524" customFormat="1" ht="21" customHeight="1">
      <c r="A1231" s="803">
        <v>44647</v>
      </c>
      <c r="B1231" s="804" t="s">
        <v>1844</v>
      </c>
      <c r="C1231" s="803">
        <f>IF(A1231="","",A1231)</f>
        <v>44647</v>
      </c>
      <c r="D1231" s="809" t="s">
        <v>1919</v>
      </c>
      <c r="E1231" s="812">
        <v>811</v>
      </c>
      <c r="F1231" s="807">
        <f>+E1232</f>
        <v>211</v>
      </c>
      <c r="G1231" s="808">
        <f>H1232-G1230</f>
        <v>51982624.671232879</v>
      </c>
      <c r="H1231" s="1608"/>
      <c r="I1231" s="1611"/>
    </row>
    <row r="1232" spans="1:9" s="1524" customFormat="1" ht="21" customHeight="1">
      <c r="A1232" s="803">
        <v>44647</v>
      </c>
      <c r="B1232" s="804" t="s">
        <v>1844</v>
      </c>
      <c r="C1232" s="803">
        <f>IF(A1232="","",A1232)</f>
        <v>44647</v>
      </c>
      <c r="D1232" s="809" t="s">
        <v>1920</v>
      </c>
      <c r="E1232" s="812">
        <v>211</v>
      </c>
      <c r="F1232" s="807" t="str">
        <f>+E1230&amp;","&amp;E1231</f>
        <v>214,811</v>
      </c>
      <c r="G1232" s="808"/>
      <c r="H1232" s="1608">
        <f>'BẢNG TRÍCH KHẤU HAO TSCĐ'!F79+'BẢNG TRÍCH KHẤU HAO TSCĐ'!F83</f>
        <v>64500000</v>
      </c>
      <c r="I1232" s="1611"/>
    </row>
    <row r="1233" spans="1:9" s="1524" customFormat="1" ht="21" customHeight="1">
      <c r="A1233" s="803"/>
      <c r="B1233" s="804"/>
      <c r="C1233" s="803" t="str">
        <f t="shared" si="25"/>
        <v/>
      </c>
      <c r="D1233" s="809"/>
      <c r="E1233" s="812"/>
      <c r="F1233" s="807"/>
      <c r="G1233" s="808"/>
      <c r="H1233" s="1608"/>
      <c r="I1233" s="1611"/>
    </row>
    <row r="1234" spans="1:9" ht="21" customHeight="1">
      <c r="A1234" s="1740">
        <v>44650</v>
      </c>
      <c r="B1234" s="1741" t="s">
        <v>1934</v>
      </c>
      <c r="C1234" s="1740">
        <f t="shared" si="25"/>
        <v>44650</v>
      </c>
      <c r="D1234" s="1752" t="s">
        <v>1771</v>
      </c>
      <c r="E1234" s="1280">
        <v>112</v>
      </c>
      <c r="F1234" s="1744" t="str">
        <f>+E1235</f>
        <v>131SG</v>
      </c>
      <c r="G1234" s="1753">
        <v>185394000</v>
      </c>
      <c r="H1234" s="1746"/>
      <c r="I1234" s="1747"/>
    </row>
    <row r="1235" spans="1:9" s="1524" customFormat="1" ht="21" customHeight="1">
      <c r="A1235" s="803">
        <v>44650</v>
      </c>
      <c r="B1235" s="804" t="s">
        <v>1934</v>
      </c>
      <c r="C1235" s="803">
        <f t="shared" si="25"/>
        <v>44650</v>
      </c>
      <c r="D1235" s="829" t="s">
        <v>1771</v>
      </c>
      <c r="E1235" s="810" t="s">
        <v>1772</v>
      </c>
      <c r="F1235" s="807">
        <f>+E1234</f>
        <v>112</v>
      </c>
      <c r="G1235" s="808"/>
      <c r="H1235" s="1608">
        <f>+G1234</f>
        <v>185394000</v>
      </c>
      <c r="I1235" s="1611"/>
    </row>
    <row r="1236" spans="1:9" s="1524" customFormat="1" ht="21" customHeight="1">
      <c r="A1236" s="803"/>
      <c r="B1236" s="804"/>
      <c r="C1236" s="803" t="str">
        <f t="shared" si="25"/>
        <v/>
      </c>
      <c r="D1236" s="809"/>
      <c r="E1236" s="812"/>
      <c r="F1236" s="807"/>
      <c r="G1236" s="808"/>
      <c r="H1236" s="1608"/>
      <c r="I1236" s="1611"/>
    </row>
    <row r="1237" spans="1:9" ht="21" customHeight="1">
      <c r="A1237" s="1740">
        <v>44650</v>
      </c>
      <c r="B1237" s="1741" t="s">
        <v>1934</v>
      </c>
      <c r="C1237" s="1740">
        <f t="shared" si="25"/>
        <v>44650</v>
      </c>
      <c r="D1237" s="1742" t="s">
        <v>1788</v>
      </c>
      <c r="E1237" s="1280">
        <v>112</v>
      </c>
      <c r="F1237" s="1744" t="str">
        <f>+E1238</f>
        <v>131CV</v>
      </c>
      <c r="G1237" s="1745">
        <v>109021000</v>
      </c>
      <c r="H1237" s="1746"/>
      <c r="I1237" s="1747"/>
    </row>
    <row r="1238" spans="1:9" s="1524" customFormat="1" ht="21" customHeight="1">
      <c r="A1238" s="803">
        <v>44650</v>
      </c>
      <c r="B1238" s="804" t="s">
        <v>1934</v>
      </c>
      <c r="C1238" s="803">
        <f t="shared" si="25"/>
        <v>44650</v>
      </c>
      <c r="D1238" s="811" t="s">
        <v>1788</v>
      </c>
      <c r="E1238" s="810" t="s">
        <v>1789</v>
      </c>
      <c r="F1238" s="807">
        <f>+E1237</f>
        <v>112</v>
      </c>
      <c r="G1238" s="808"/>
      <c r="H1238" s="1608">
        <f>+G1237</f>
        <v>109021000</v>
      </c>
      <c r="I1238" s="1611"/>
    </row>
    <row r="1239" spans="1:9" s="1524" customFormat="1" ht="21" customHeight="1">
      <c r="A1239" s="803"/>
      <c r="B1239" s="804"/>
      <c r="C1239" s="803"/>
      <c r="D1239" s="811"/>
      <c r="E1239" s="812"/>
      <c r="F1239" s="807"/>
      <c r="G1239" s="808"/>
      <c r="H1239" s="1608"/>
      <c r="I1239" s="1611"/>
    </row>
    <row r="1240" spans="1:9" ht="21" customHeight="1">
      <c r="A1240" s="1740">
        <v>44650</v>
      </c>
      <c r="B1240" s="1741" t="s">
        <v>1934</v>
      </c>
      <c r="C1240" s="1740">
        <f t="shared" ref="C1240:C1271" si="26">IF(A1240="","",A1240)</f>
        <v>44650</v>
      </c>
      <c r="D1240" s="1742" t="s">
        <v>1785</v>
      </c>
      <c r="E1240" s="1280">
        <v>112</v>
      </c>
      <c r="F1240" s="1744" t="str">
        <f>+E1241</f>
        <v>131BVN</v>
      </c>
      <c r="G1240" s="1745">
        <v>235482500</v>
      </c>
      <c r="H1240" s="1746"/>
      <c r="I1240" s="1747"/>
    </row>
    <row r="1241" spans="1:9" s="1524" customFormat="1" ht="21" customHeight="1">
      <c r="A1241" s="803">
        <v>44650</v>
      </c>
      <c r="B1241" s="804" t="s">
        <v>1934</v>
      </c>
      <c r="C1241" s="803">
        <f t="shared" si="26"/>
        <v>44650</v>
      </c>
      <c r="D1241" s="811" t="s">
        <v>1785</v>
      </c>
      <c r="E1241" s="810" t="s">
        <v>1786</v>
      </c>
      <c r="F1241" s="807">
        <f>+E1240</f>
        <v>112</v>
      </c>
      <c r="G1241" s="808"/>
      <c r="H1241" s="1608">
        <f>+G1240</f>
        <v>235482500</v>
      </c>
      <c r="I1241" s="1611"/>
    </row>
    <row r="1242" spans="1:9" s="1524" customFormat="1" ht="21" customHeight="1">
      <c r="A1242" s="803"/>
      <c r="B1242" s="804"/>
      <c r="C1242" s="803" t="str">
        <f t="shared" si="26"/>
        <v/>
      </c>
      <c r="D1242" s="809"/>
      <c r="E1242" s="812"/>
      <c r="F1242" s="807"/>
      <c r="G1242" s="808"/>
      <c r="H1242" s="1608"/>
      <c r="I1242" s="1611"/>
    </row>
    <row r="1243" spans="1:9" ht="21" customHeight="1">
      <c r="A1243" s="1740">
        <v>44650</v>
      </c>
      <c r="B1243" s="1741" t="s">
        <v>1934</v>
      </c>
      <c r="C1243" s="1740">
        <f t="shared" si="26"/>
        <v>44650</v>
      </c>
      <c r="D1243" s="1742" t="s">
        <v>1780</v>
      </c>
      <c r="E1243" s="1280">
        <v>112</v>
      </c>
      <c r="F1243" s="1744" t="str">
        <f>+E1244</f>
        <v>131APM</v>
      </c>
      <c r="G1243" s="1745">
        <v>88588500</v>
      </c>
      <c r="H1243" s="1746"/>
      <c r="I1243" s="1747"/>
    </row>
    <row r="1244" spans="1:9" s="1524" customFormat="1" ht="21" customHeight="1">
      <c r="A1244" s="803">
        <v>44650</v>
      </c>
      <c r="B1244" s="804" t="s">
        <v>1934</v>
      </c>
      <c r="C1244" s="803">
        <f t="shared" si="26"/>
        <v>44650</v>
      </c>
      <c r="D1244" s="811" t="s">
        <v>1780</v>
      </c>
      <c r="E1244" s="810" t="s">
        <v>1781</v>
      </c>
      <c r="F1244" s="807">
        <f>+E1243</f>
        <v>112</v>
      </c>
      <c r="G1244" s="808"/>
      <c r="H1244" s="1608">
        <f>+G1243</f>
        <v>88588500</v>
      </c>
      <c r="I1244" s="1611"/>
    </row>
    <row r="1245" spans="1:9" s="1524" customFormat="1" ht="21" customHeight="1">
      <c r="A1245" s="803"/>
      <c r="B1245" s="804"/>
      <c r="C1245" s="803" t="str">
        <f t="shared" si="26"/>
        <v/>
      </c>
      <c r="D1245" s="809"/>
      <c r="E1245" s="812"/>
      <c r="F1245" s="807"/>
      <c r="G1245" s="808"/>
      <c r="H1245" s="1608"/>
      <c r="I1245" s="1611"/>
    </row>
    <row r="1246" spans="1:9" ht="21" customHeight="1">
      <c r="A1246" s="1740">
        <v>44650</v>
      </c>
      <c r="B1246" s="1741" t="s">
        <v>1934</v>
      </c>
      <c r="C1246" s="1740">
        <f t="shared" si="26"/>
        <v>44650</v>
      </c>
      <c r="D1246" s="1754" t="s">
        <v>1782</v>
      </c>
      <c r="E1246" s="1280">
        <v>112</v>
      </c>
      <c r="F1246" s="1744" t="str">
        <f>+E1247</f>
        <v>131TL</v>
      </c>
      <c r="G1246" s="1745">
        <v>6270000</v>
      </c>
      <c r="H1246" s="1746"/>
      <c r="I1246" s="1747"/>
    </row>
    <row r="1247" spans="1:9" s="1524" customFormat="1" ht="21" customHeight="1">
      <c r="A1247" s="803">
        <v>44650</v>
      </c>
      <c r="B1247" s="804" t="s">
        <v>1934</v>
      </c>
      <c r="C1247" s="803">
        <f t="shared" si="26"/>
        <v>44650</v>
      </c>
      <c r="D1247" s="830" t="s">
        <v>1782</v>
      </c>
      <c r="E1247" s="810" t="s">
        <v>1783</v>
      </c>
      <c r="F1247" s="807">
        <f>+E1246</f>
        <v>112</v>
      </c>
      <c r="G1247" s="808"/>
      <c r="H1247" s="1608">
        <f>+G1246</f>
        <v>6270000</v>
      </c>
      <c r="I1247" s="1611"/>
    </row>
    <row r="1248" spans="1:9" s="1524" customFormat="1" ht="21" customHeight="1">
      <c r="A1248" s="803"/>
      <c r="B1248" s="804"/>
      <c r="C1248" s="803" t="str">
        <f t="shared" si="26"/>
        <v/>
      </c>
      <c r="D1248" s="809"/>
      <c r="E1248" s="812"/>
      <c r="F1248" s="807"/>
      <c r="G1248" s="808"/>
      <c r="H1248" s="1608"/>
      <c r="I1248" s="1611"/>
    </row>
    <row r="1249" spans="1:9" ht="21" customHeight="1">
      <c r="A1249" s="1740">
        <v>44650</v>
      </c>
      <c r="B1249" s="1741" t="s">
        <v>1934</v>
      </c>
      <c r="C1249" s="1740">
        <f t="shared" si="26"/>
        <v>44650</v>
      </c>
      <c r="D1249" s="1742" t="s">
        <v>1791</v>
      </c>
      <c r="E1249" s="1280">
        <v>112</v>
      </c>
      <c r="F1249" s="1744" t="str">
        <f>+E1250</f>
        <v>131MES</v>
      </c>
      <c r="G1249" s="1745">
        <v>42009000</v>
      </c>
      <c r="H1249" s="1746"/>
      <c r="I1249" s="1747"/>
    </row>
    <row r="1250" spans="1:9" s="1524" customFormat="1" ht="21" customHeight="1">
      <c r="A1250" s="803">
        <v>44650</v>
      </c>
      <c r="B1250" s="804" t="s">
        <v>1934</v>
      </c>
      <c r="C1250" s="803">
        <f t="shared" si="26"/>
        <v>44650</v>
      </c>
      <c r="D1250" s="811" t="s">
        <v>1791</v>
      </c>
      <c r="E1250" s="810" t="s">
        <v>1792</v>
      </c>
      <c r="F1250" s="807">
        <f>+E1249</f>
        <v>112</v>
      </c>
      <c r="G1250" s="808"/>
      <c r="H1250" s="1608">
        <f>+G1249</f>
        <v>42009000</v>
      </c>
      <c r="I1250" s="1611"/>
    </row>
    <row r="1251" spans="1:9" s="1524" customFormat="1" ht="21" customHeight="1">
      <c r="A1251" s="803"/>
      <c r="B1251" s="804"/>
      <c r="C1251" s="803" t="str">
        <f t="shared" si="26"/>
        <v/>
      </c>
      <c r="D1251" s="809"/>
      <c r="E1251" s="812"/>
      <c r="F1251" s="807"/>
      <c r="G1251" s="808"/>
      <c r="H1251" s="1608"/>
      <c r="I1251" s="1611"/>
    </row>
    <row r="1252" spans="1:9" ht="21" customHeight="1">
      <c r="A1252" s="1740">
        <v>44650</v>
      </c>
      <c r="B1252" s="1741" t="s">
        <v>1934</v>
      </c>
      <c r="C1252" s="1740">
        <f t="shared" si="26"/>
        <v>44650</v>
      </c>
      <c r="D1252" s="1754" t="s">
        <v>1794</v>
      </c>
      <c r="E1252" s="1280">
        <v>112</v>
      </c>
      <c r="F1252" s="1744" t="str">
        <f>+E1253</f>
        <v>131TH</v>
      </c>
      <c r="G1252" s="1745">
        <v>31570000</v>
      </c>
      <c r="H1252" s="1746"/>
      <c r="I1252" s="1747"/>
    </row>
    <row r="1253" spans="1:9" s="1524" customFormat="1" ht="21" customHeight="1">
      <c r="A1253" s="803">
        <v>44650</v>
      </c>
      <c r="B1253" s="804" t="s">
        <v>1934</v>
      </c>
      <c r="C1253" s="803">
        <f t="shared" si="26"/>
        <v>44650</v>
      </c>
      <c r="D1253" s="830" t="s">
        <v>1794</v>
      </c>
      <c r="E1253" s="810" t="s">
        <v>1795</v>
      </c>
      <c r="F1253" s="807">
        <f>+E1252</f>
        <v>112</v>
      </c>
      <c r="G1253" s="808"/>
      <c r="H1253" s="1608">
        <f>+G1252</f>
        <v>31570000</v>
      </c>
      <c r="I1253" s="1611"/>
    </row>
    <row r="1254" spans="1:9" s="1524" customFormat="1" ht="21" customHeight="1">
      <c r="A1254" s="803"/>
      <c r="B1254" s="804"/>
      <c r="C1254" s="803" t="str">
        <f t="shared" si="26"/>
        <v/>
      </c>
      <c r="D1254" s="830"/>
      <c r="E1254" s="810"/>
      <c r="F1254" s="807"/>
      <c r="G1254" s="808"/>
      <c r="H1254" s="1608"/>
      <c r="I1254" s="1611"/>
    </row>
    <row r="1255" spans="1:9" s="1524" customFormat="1" ht="21" customHeight="1">
      <c r="A1255" s="803">
        <v>44650</v>
      </c>
      <c r="B1255" s="804" t="s">
        <v>1928</v>
      </c>
      <c r="C1255" s="803">
        <f t="shared" si="26"/>
        <v>44650</v>
      </c>
      <c r="D1255" s="830" t="s">
        <v>1921</v>
      </c>
      <c r="E1255" s="810">
        <v>3331</v>
      </c>
      <c r="F1255" s="807">
        <f>+E1256</f>
        <v>112</v>
      </c>
      <c r="G1255" s="808">
        <v>12044542</v>
      </c>
      <c r="H1255" s="1608"/>
      <c r="I1255" s="1611"/>
    </row>
    <row r="1256" spans="1:9" ht="21" customHeight="1">
      <c r="A1256" s="1740">
        <v>44650</v>
      </c>
      <c r="B1256" s="1741" t="s">
        <v>1928</v>
      </c>
      <c r="C1256" s="1740">
        <f t="shared" si="26"/>
        <v>44650</v>
      </c>
      <c r="D1256" s="1754" t="s">
        <v>1921</v>
      </c>
      <c r="E1256" s="1743">
        <v>112</v>
      </c>
      <c r="F1256" s="1744">
        <f>+E1255</f>
        <v>3331</v>
      </c>
      <c r="G1256" s="1745"/>
      <c r="H1256" s="1746">
        <f>+G1255</f>
        <v>12044542</v>
      </c>
      <c r="I1256" s="1747"/>
    </row>
    <row r="1257" spans="1:9" s="1524" customFormat="1" ht="21" customHeight="1">
      <c r="A1257" s="803"/>
      <c r="B1257" s="804"/>
      <c r="C1257" s="803" t="str">
        <f t="shared" si="26"/>
        <v/>
      </c>
      <c r="D1257" s="830"/>
      <c r="E1257" s="810"/>
      <c r="F1257" s="807"/>
      <c r="G1257" s="808"/>
      <c r="H1257" s="1608"/>
      <c r="I1257" s="1611"/>
    </row>
    <row r="1258" spans="1:9" s="1524" customFormat="1" ht="21" customHeight="1">
      <c r="A1258" s="803">
        <v>44650</v>
      </c>
      <c r="B1258" s="804" t="s">
        <v>1928</v>
      </c>
      <c r="C1258" s="803">
        <f>IF(A1258="","",A1258)</f>
        <v>44650</v>
      </c>
      <c r="D1258" s="809" t="s">
        <v>1935</v>
      </c>
      <c r="E1258" s="810">
        <v>642</v>
      </c>
      <c r="F1258" s="807">
        <f>+E1259</f>
        <v>112</v>
      </c>
      <c r="G1258" s="808">
        <v>22000</v>
      </c>
      <c r="H1258" s="1608"/>
      <c r="I1258" s="1611"/>
    </row>
    <row r="1259" spans="1:9" ht="21" customHeight="1">
      <c r="A1259" s="1740">
        <v>44650</v>
      </c>
      <c r="B1259" s="1741" t="s">
        <v>1928</v>
      </c>
      <c r="C1259" s="1740">
        <f>IF(A1259="","",A1259)</f>
        <v>44650</v>
      </c>
      <c r="D1259" s="1749" t="s">
        <v>1935</v>
      </c>
      <c r="E1259" s="1743">
        <v>112</v>
      </c>
      <c r="F1259" s="1744">
        <f>+E1258</f>
        <v>642</v>
      </c>
      <c r="G1259" s="1745"/>
      <c r="H1259" s="1746">
        <f>+G1258</f>
        <v>22000</v>
      </c>
      <c r="I1259" s="1747"/>
    </row>
    <row r="1260" spans="1:9" s="1524" customFormat="1" ht="21" customHeight="1">
      <c r="A1260" s="803"/>
      <c r="B1260" s="804"/>
      <c r="C1260" s="803" t="str">
        <f t="shared" si="26"/>
        <v/>
      </c>
      <c r="D1260" s="809"/>
      <c r="E1260" s="812"/>
      <c r="F1260" s="807"/>
      <c r="G1260" s="808"/>
      <c r="H1260" s="1608"/>
      <c r="I1260" s="1611"/>
    </row>
    <row r="1261" spans="1:9" s="1524" customFormat="1" ht="21" customHeight="1">
      <c r="A1261" s="803">
        <v>44651</v>
      </c>
      <c r="B1261" s="804" t="s">
        <v>1928</v>
      </c>
      <c r="C1261" s="803">
        <f t="shared" si="26"/>
        <v>44651</v>
      </c>
      <c r="D1261" s="811" t="s">
        <v>1759</v>
      </c>
      <c r="E1261" s="810" t="s">
        <v>1760</v>
      </c>
      <c r="F1261" s="807">
        <f>+E1262</f>
        <v>112</v>
      </c>
      <c r="G1261" s="808">
        <v>54208000</v>
      </c>
      <c r="H1261" s="1608"/>
      <c r="I1261" s="1611"/>
    </row>
    <row r="1262" spans="1:9" ht="21" customHeight="1">
      <c r="A1262" s="1740">
        <v>44651</v>
      </c>
      <c r="B1262" s="1741" t="s">
        <v>1928</v>
      </c>
      <c r="C1262" s="1740">
        <f t="shared" si="26"/>
        <v>44651</v>
      </c>
      <c r="D1262" s="1742" t="s">
        <v>1759</v>
      </c>
      <c r="E1262" s="1280">
        <v>112</v>
      </c>
      <c r="F1262" s="1744" t="str">
        <f>+E1261</f>
        <v>331HQ</v>
      </c>
      <c r="G1262" s="1745"/>
      <c r="H1262" s="1746">
        <f>+G1261</f>
        <v>54208000</v>
      </c>
      <c r="I1262" s="1747"/>
    </row>
    <row r="1263" spans="1:9" s="1524" customFormat="1" ht="21" customHeight="1">
      <c r="A1263" s="803"/>
      <c r="B1263" s="804"/>
      <c r="C1263" s="803" t="str">
        <f t="shared" si="26"/>
        <v/>
      </c>
      <c r="D1263" s="809"/>
      <c r="E1263" s="812"/>
      <c r="F1263" s="807"/>
      <c r="G1263" s="808"/>
      <c r="H1263" s="1608"/>
      <c r="I1263" s="1611"/>
    </row>
    <row r="1264" spans="1:9" s="1524" customFormat="1" ht="21" customHeight="1">
      <c r="A1264" s="803">
        <v>44651</v>
      </c>
      <c r="B1264" s="804" t="s">
        <v>1928</v>
      </c>
      <c r="C1264" s="803">
        <f t="shared" si="26"/>
        <v>44651</v>
      </c>
      <c r="D1264" s="809" t="s">
        <v>1935</v>
      </c>
      <c r="E1264" s="812">
        <v>642</v>
      </c>
      <c r="F1264" s="807">
        <f>+E1265</f>
        <v>112</v>
      </c>
      <c r="G1264" s="808">
        <v>22000</v>
      </c>
      <c r="H1264" s="1608"/>
      <c r="I1264" s="1611"/>
    </row>
    <row r="1265" spans="1:9" ht="21" customHeight="1">
      <c r="A1265" s="1740">
        <v>44651</v>
      </c>
      <c r="B1265" s="1741" t="s">
        <v>1928</v>
      </c>
      <c r="C1265" s="1740">
        <f t="shared" si="26"/>
        <v>44651</v>
      </c>
      <c r="D1265" s="1749" t="s">
        <v>1935</v>
      </c>
      <c r="E1265" s="1280">
        <v>112</v>
      </c>
      <c r="F1265" s="1744">
        <f>+E1264</f>
        <v>642</v>
      </c>
      <c r="G1265" s="1745"/>
      <c r="H1265" s="1746">
        <f>+G1264</f>
        <v>22000</v>
      </c>
      <c r="I1265" s="1747"/>
    </row>
    <row r="1266" spans="1:9" s="1524" customFormat="1" ht="21" customHeight="1">
      <c r="A1266" s="803"/>
      <c r="B1266" s="804"/>
      <c r="C1266" s="803" t="str">
        <f t="shared" si="26"/>
        <v/>
      </c>
      <c r="D1266" s="809"/>
      <c r="E1266" s="812"/>
      <c r="F1266" s="807"/>
      <c r="G1266" s="808"/>
      <c r="H1266" s="1608"/>
      <c r="I1266" s="1611"/>
    </row>
    <row r="1267" spans="1:9" s="1524" customFormat="1" ht="21" customHeight="1">
      <c r="A1267" s="803">
        <v>44651</v>
      </c>
      <c r="B1267" s="804" t="s">
        <v>1928</v>
      </c>
      <c r="C1267" s="803">
        <f t="shared" si="26"/>
        <v>44651</v>
      </c>
      <c r="D1267" s="811" t="s">
        <v>1736</v>
      </c>
      <c r="E1267" s="810" t="s">
        <v>1737</v>
      </c>
      <c r="F1267" s="807">
        <f>+E1268</f>
        <v>112</v>
      </c>
      <c r="G1267" s="808">
        <v>4026000</v>
      </c>
      <c r="H1267" s="1608"/>
      <c r="I1267" s="1611"/>
    </row>
    <row r="1268" spans="1:9" ht="21" customHeight="1">
      <c r="A1268" s="1740">
        <v>44651</v>
      </c>
      <c r="B1268" s="1741" t="s">
        <v>1928</v>
      </c>
      <c r="C1268" s="1740">
        <f t="shared" si="26"/>
        <v>44651</v>
      </c>
      <c r="D1268" s="1742" t="s">
        <v>1736</v>
      </c>
      <c r="E1268" s="1280">
        <v>112</v>
      </c>
      <c r="F1268" s="1744" t="str">
        <f>+E1267</f>
        <v>331TD</v>
      </c>
      <c r="G1268" s="1745"/>
      <c r="H1268" s="1746">
        <f>+G1267</f>
        <v>4026000</v>
      </c>
      <c r="I1268" s="1747"/>
    </row>
    <row r="1269" spans="1:9" s="1524" customFormat="1" ht="21" customHeight="1">
      <c r="A1269" s="803"/>
      <c r="B1269" s="804"/>
      <c r="C1269" s="803" t="str">
        <f t="shared" si="26"/>
        <v/>
      </c>
      <c r="D1269" s="809"/>
      <c r="E1269" s="812"/>
      <c r="F1269" s="807"/>
      <c r="G1269" s="808"/>
      <c r="H1269" s="1608"/>
      <c r="I1269" s="1611"/>
    </row>
    <row r="1270" spans="1:9" s="1524" customFormat="1" ht="21" customHeight="1">
      <c r="A1270" s="803">
        <v>44651</v>
      </c>
      <c r="B1270" s="804" t="s">
        <v>1928</v>
      </c>
      <c r="C1270" s="803">
        <f t="shared" si="26"/>
        <v>44651</v>
      </c>
      <c r="D1270" s="809" t="s">
        <v>1935</v>
      </c>
      <c r="E1270" s="812">
        <v>642</v>
      </c>
      <c r="F1270" s="807">
        <f>+E1271</f>
        <v>112</v>
      </c>
      <c r="G1270" s="808">
        <v>22000</v>
      </c>
      <c r="H1270" s="1608"/>
      <c r="I1270" s="1611"/>
    </row>
    <row r="1271" spans="1:9" ht="21" customHeight="1">
      <c r="A1271" s="1740">
        <v>44651</v>
      </c>
      <c r="B1271" s="1741" t="s">
        <v>1928</v>
      </c>
      <c r="C1271" s="1740">
        <f t="shared" si="26"/>
        <v>44651</v>
      </c>
      <c r="D1271" s="1749" t="s">
        <v>1935</v>
      </c>
      <c r="E1271" s="1280">
        <v>112</v>
      </c>
      <c r="F1271" s="1744">
        <f>+E1270</f>
        <v>642</v>
      </c>
      <c r="G1271" s="1745"/>
      <c r="H1271" s="1746">
        <f>+G1270</f>
        <v>22000</v>
      </c>
      <c r="I1271" s="1747"/>
    </row>
    <row r="1272" spans="1:9" s="1524" customFormat="1" ht="21" customHeight="1">
      <c r="A1272" s="803"/>
      <c r="B1272" s="804"/>
      <c r="C1272" s="803"/>
      <c r="D1272" s="809"/>
      <c r="E1272" s="812"/>
      <c r="F1272" s="807"/>
      <c r="G1272" s="808"/>
      <c r="H1272" s="1608"/>
      <c r="I1272" s="1611"/>
    </row>
    <row r="1273" spans="1:9" s="1524" customFormat="1" ht="21" customHeight="1">
      <c r="A1273" s="803">
        <v>44651</v>
      </c>
      <c r="B1273" s="804" t="s">
        <v>1928</v>
      </c>
      <c r="C1273" s="803">
        <f>IF(A1273="","",A1273)</f>
        <v>44651</v>
      </c>
      <c r="D1273" s="811" t="s">
        <v>1748</v>
      </c>
      <c r="E1273" s="810" t="s">
        <v>1749</v>
      </c>
      <c r="F1273" s="807">
        <f>+E1274</f>
        <v>112</v>
      </c>
      <c r="G1273" s="808">
        <v>53955000</v>
      </c>
      <c r="H1273" s="1608"/>
      <c r="I1273" s="1611"/>
    </row>
    <row r="1274" spans="1:9" ht="21" customHeight="1">
      <c r="A1274" s="1740">
        <v>44651</v>
      </c>
      <c r="B1274" s="1741" t="s">
        <v>1928</v>
      </c>
      <c r="C1274" s="1740">
        <f>IF(A1274="","",A1274)</f>
        <v>44651</v>
      </c>
      <c r="D1274" s="1742" t="s">
        <v>1748</v>
      </c>
      <c r="E1274" s="1280">
        <v>112</v>
      </c>
      <c r="F1274" s="1744" t="str">
        <f>+E1273</f>
        <v>331G</v>
      </c>
      <c r="G1274" s="1745"/>
      <c r="H1274" s="1746">
        <f>+G1273</f>
        <v>53955000</v>
      </c>
      <c r="I1274" s="1747"/>
    </row>
    <row r="1275" spans="1:9" s="1524" customFormat="1" ht="21" customHeight="1">
      <c r="A1275" s="803"/>
      <c r="B1275" s="804"/>
      <c r="C1275" s="803" t="str">
        <f>IF(A1275="","",A1275)</f>
        <v/>
      </c>
      <c r="D1275" s="809"/>
      <c r="E1275" s="812"/>
      <c r="F1275" s="807"/>
      <c r="G1275" s="808"/>
      <c r="H1275" s="1608"/>
      <c r="I1275" s="1611"/>
    </row>
    <row r="1276" spans="1:9" s="1524" customFormat="1" ht="21" customHeight="1">
      <c r="A1276" s="803">
        <v>44651</v>
      </c>
      <c r="B1276" s="804" t="s">
        <v>1928</v>
      </c>
      <c r="C1276" s="803">
        <f>IF(A1276="","",A1276)</f>
        <v>44651</v>
      </c>
      <c r="D1276" s="809" t="s">
        <v>1935</v>
      </c>
      <c r="E1276" s="812">
        <v>642</v>
      </c>
      <c r="F1276" s="807">
        <f>+E1277</f>
        <v>112</v>
      </c>
      <c r="G1276" s="808">
        <v>22000</v>
      </c>
      <c r="H1276" s="1608"/>
      <c r="I1276" s="1611"/>
    </row>
    <row r="1277" spans="1:9" ht="21" customHeight="1">
      <c r="A1277" s="1740">
        <v>44651</v>
      </c>
      <c r="B1277" s="1741" t="s">
        <v>1928</v>
      </c>
      <c r="C1277" s="1740">
        <f>IF(A1277="","",A1277)</f>
        <v>44651</v>
      </c>
      <c r="D1277" s="1749" t="s">
        <v>1935</v>
      </c>
      <c r="E1277" s="1280">
        <v>112</v>
      </c>
      <c r="F1277" s="1744">
        <f>+E1276</f>
        <v>642</v>
      </c>
      <c r="G1277" s="1745"/>
      <c r="H1277" s="1746">
        <f>+G1276</f>
        <v>22000</v>
      </c>
      <c r="I1277" s="1747"/>
    </row>
    <row r="1278" spans="1:9" s="1524" customFormat="1" ht="21" customHeight="1">
      <c r="A1278" s="803"/>
      <c r="B1278" s="804"/>
      <c r="C1278" s="803"/>
      <c r="D1278" s="809"/>
      <c r="E1278" s="812"/>
      <c r="F1278" s="807"/>
      <c r="G1278" s="808"/>
      <c r="H1278" s="1608"/>
      <c r="I1278" s="1611"/>
    </row>
    <row r="1279" spans="1:9" s="1524" customFormat="1" ht="21" customHeight="1">
      <c r="A1279" s="803">
        <v>44651</v>
      </c>
      <c r="B1279" s="804" t="s">
        <v>1928</v>
      </c>
      <c r="C1279" s="803">
        <f>IF(A1279="","",A1279)</f>
        <v>44651</v>
      </c>
      <c r="D1279" s="811" t="s">
        <v>1765</v>
      </c>
      <c r="E1279" s="810" t="s">
        <v>1766</v>
      </c>
      <c r="F1279" s="807">
        <f>+E1280</f>
        <v>112</v>
      </c>
      <c r="G1279" s="808">
        <v>5566000</v>
      </c>
      <c r="H1279" s="1608"/>
      <c r="I1279" s="1611"/>
    </row>
    <row r="1280" spans="1:9" ht="21" customHeight="1">
      <c r="A1280" s="1740">
        <v>44651</v>
      </c>
      <c r="B1280" s="1741" t="s">
        <v>1928</v>
      </c>
      <c r="C1280" s="1740">
        <f>IF(A1280="","",A1280)</f>
        <v>44651</v>
      </c>
      <c r="D1280" s="1742" t="s">
        <v>1765</v>
      </c>
      <c r="E1280" s="1280">
        <v>112</v>
      </c>
      <c r="F1280" s="1744" t="str">
        <f>+E1279</f>
        <v>331VP</v>
      </c>
      <c r="G1280" s="1745"/>
      <c r="H1280" s="1746">
        <f>+G1279</f>
        <v>5566000</v>
      </c>
      <c r="I1280" s="1747"/>
    </row>
    <row r="1281" spans="1:9" s="1524" customFormat="1" ht="21" customHeight="1">
      <c r="A1281" s="803"/>
      <c r="B1281" s="804"/>
      <c r="C1281" s="803" t="str">
        <f>IF(A1281="","",A1281)</f>
        <v/>
      </c>
      <c r="D1281" s="809"/>
      <c r="E1281" s="812"/>
      <c r="F1281" s="807"/>
      <c r="G1281" s="808"/>
      <c r="H1281" s="1608"/>
      <c r="I1281" s="1611"/>
    </row>
    <row r="1282" spans="1:9" s="1524" customFormat="1" ht="21" customHeight="1">
      <c r="A1282" s="803">
        <v>44651</v>
      </c>
      <c r="B1282" s="804" t="s">
        <v>1928</v>
      </c>
      <c r="C1282" s="803">
        <f>IF(A1282="","",A1282)</f>
        <v>44651</v>
      </c>
      <c r="D1282" s="809" t="s">
        <v>1935</v>
      </c>
      <c r="E1282" s="812">
        <v>642</v>
      </c>
      <c r="F1282" s="807">
        <f>+E1283</f>
        <v>112</v>
      </c>
      <c r="G1282" s="808">
        <v>22000</v>
      </c>
      <c r="H1282" s="1608"/>
      <c r="I1282" s="1611"/>
    </row>
    <row r="1283" spans="1:9" ht="21" customHeight="1">
      <c r="A1283" s="1740">
        <v>44651</v>
      </c>
      <c r="B1283" s="1741" t="s">
        <v>1928</v>
      </c>
      <c r="C1283" s="1740">
        <f>IF(A1283="","",A1283)</f>
        <v>44651</v>
      </c>
      <c r="D1283" s="1749" t="s">
        <v>1935</v>
      </c>
      <c r="E1283" s="1280">
        <v>112</v>
      </c>
      <c r="F1283" s="1744">
        <f>+E1282</f>
        <v>642</v>
      </c>
      <c r="G1283" s="1745"/>
      <c r="H1283" s="1746">
        <f>+G1282</f>
        <v>22000</v>
      </c>
      <c r="I1283" s="1747"/>
    </row>
    <row r="1284" spans="1:9" s="1524" customFormat="1" ht="21" customHeight="1">
      <c r="A1284" s="803"/>
      <c r="B1284" s="804"/>
      <c r="C1284" s="803"/>
      <c r="D1284" s="809"/>
      <c r="E1284" s="812"/>
      <c r="F1284" s="807"/>
      <c r="G1284" s="808"/>
      <c r="H1284" s="1608"/>
      <c r="I1284" s="1611"/>
    </row>
    <row r="1285" spans="1:9" s="1524" customFormat="1" ht="21" customHeight="1">
      <c r="A1285" s="803">
        <v>44651</v>
      </c>
      <c r="B1285" s="804" t="s">
        <v>1928</v>
      </c>
      <c r="C1285" s="803">
        <f>IF(A1285="","",A1285)</f>
        <v>44651</v>
      </c>
      <c r="D1285" s="811" t="s">
        <v>1922</v>
      </c>
      <c r="E1285" s="812">
        <v>334</v>
      </c>
      <c r="F1285" s="807">
        <f>+E1286</f>
        <v>112</v>
      </c>
      <c r="G1285" s="808">
        <v>109402500</v>
      </c>
      <c r="H1285" s="1608"/>
      <c r="I1285" s="1611"/>
    </row>
    <row r="1286" spans="1:9" ht="21" customHeight="1">
      <c r="A1286" s="1740">
        <v>44651</v>
      </c>
      <c r="B1286" s="1741" t="s">
        <v>1928</v>
      </c>
      <c r="C1286" s="1740">
        <f>IF(A1286="","",A1286)</f>
        <v>44651</v>
      </c>
      <c r="D1286" s="1742" t="s">
        <v>1922</v>
      </c>
      <c r="E1286" s="1280">
        <v>112</v>
      </c>
      <c r="F1286" s="1744">
        <f>+E1285</f>
        <v>334</v>
      </c>
      <c r="G1286" s="1745"/>
      <c r="H1286" s="1746">
        <f>+G1285</f>
        <v>109402500</v>
      </c>
      <c r="I1286" s="1747"/>
    </row>
    <row r="1287" spans="1:9" s="1524" customFormat="1" ht="21" customHeight="1">
      <c r="A1287" s="803"/>
      <c r="B1287" s="804"/>
      <c r="C1287" s="803" t="str">
        <f>IF(A1287="","",A1287)</f>
        <v/>
      </c>
      <c r="D1287" s="809"/>
      <c r="E1287" s="812"/>
      <c r="F1287" s="807"/>
      <c r="G1287" s="808"/>
      <c r="H1287" s="1608"/>
      <c r="I1287" s="1611"/>
    </row>
    <row r="1288" spans="1:9" s="1524" customFormat="1" ht="21" customHeight="1">
      <c r="A1288" s="803">
        <v>44651</v>
      </c>
      <c r="B1288" s="804" t="s">
        <v>1928</v>
      </c>
      <c r="C1288" s="803">
        <f>IF(A1288="","",A1288)</f>
        <v>44651</v>
      </c>
      <c r="D1288" s="809" t="s">
        <v>1935</v>
      </c>
      <c r="E1288" s="812">
        <v>642</v>
      </c>
      <c r="F1288" s="807">
        <f>+E1289</f>
        <v>112</v>
      </c>
      <c r="G1288" s="808">
        <v>22000</v>
      </c>
      <c r="H1288" s="1608"/>
      <c r="I1288" s="1611"/>
    </row>
    <row r="1289" spans="1:9" ht="21" customHeight="1">
      <c r="A1289" s="1740">
        <v>44651</v>
      </c>
      <c r="B1289" s="1741" t="s">
        <v>1928</v>
      </c>
      <c r="C1289" s="1740">
        <f>IF(A1289="","",A1289)</f>
        <v>44651</v>
      </c>
      <c r="D1289" s="1749" t="s">
        <v>1935</v>
      </c>
      <c r="E1289" s="1280">
        <v>112</v>
      </c>
      <c r="F1289" s="1744">
        <f>+E1288</f>
        <v>642</v>
      </c>
      <c r="G1289" s="1745"/>
      <c r="H1289" s="1746">
        <f>+G1288</f>
        <v>22000</v>
      </c>
      <c r="I1289" s="1747"/>
    </row>
    <row r="1290" spans="1:9" s="1524" customFormat="1" ht="21" customHeight="1">
      <c r="A1290" s="803"/>
      <c r="B1290" s="804"/>
      <c r="C1290" s="803"/>
      <c r="D1290" s="809"/>
      <c r="E1290" s="812"/>
      <c r="F1290" s="807"/>
      <c r="G1290" s="808"/>
      <c r="H1290" s="1608"/>
      <c r="I1290" s="1611"/>
    </row>
    <row r="1291" spans="1:9" ht="21" customHeight="1">
      <c r="A1291" s="1740">
        <v>44651</v>
      </c>
      <c r="B1291" s="1741" t="s">
        <v>1934</v>
      </c>
      <c r="C1291" s="1740">
        <f>IF(A1291="","",A1291)</f>
        <v>44651</v>
      </c>
      <c r="D1291" s="1749" t="s">
        <v>1923</v>
      </c>
      <c r="E1291" s="1280">
        <v>112</v>
      </c>
      <c r="F1291" s="1744">
        <f>+E1292</f>
        <v>515</v>
      </c>
      <c r="G1291" s="1745">
        <v>361111</v>
      </c>
      <c r="H1291" s="1746"/>
      <c r="I1291" s="1747"/>
    </row>
    <row r="1292" spans="1:9" s="1524" customFormat="1" ht="21" customHeight="1">
      <c r="A1292" s="803">
        <v>44651</v>
      </c>
      <c r="B1292" s="804" t="s">
        <v>1934</v>
      </c>
      <c r="C1292" s="803">
        <f>IF(A1292="","",A1292)</f>
        <v>44651</v>
      </c>
      <c r="D1292" s="809" t="s">
        <v>1923</v>
      </c>
      <c r="E1292" s="812">
        <v>515</v>
      </c>
      <c r="F1292" s="807">
        <f>+E1291</f>
        <v>112</v>
      </c>
      <c r="G1292" s="808"/>
      <c r="H1292" s="1608">
        <f>+G1291</f>
        <v>361111</v>
      </c>
      <c r="I1292" s="1611"/>
    </row>
    <row r="1293" spans="1:9" s="1524" customFormat="1" ht="21" customHeight="1">
      <c r="A1293" s="803"/>
      <c r="B1293" s="804"/>
      <c r="C1293" s="803"/>
      <c r="D1293" s="809"/>
      <c r="E1293" s="812"/>
      <c r="F1293" s="807"/>
      <c r="G1293" s="808"/>
      <c r="H1293" s="1608"/>
      <c r="I1293" s="1611"/>
    </row>
    <row r="1294" spans="1:9" s="1524" customFormat="1" ht="21" customHeight="1">
      <c r="A1294" s="803">
        <v>44651</v>
      </c>
      <c r="B1294" s="804" t="s">
        <v>1928</v>
      </c>
      <c r="C1294" s="803">
        <f>IF(A1294="","",A1294)</f>
        <v>44651</v>
      </c>
      <c r="D1294" s="809" t="s">
        <v>1924</v>
      </c>
      <c r="E1294" s="812">
        <v>3335</v>
      </c>
      <c r="F1294" s="807">
        <f>+E1295</f>
        <v>112</v>
      </c>
      <c r="G1294" s="808">
        <v>1105500</v>
      </c>
      <c r="H1294" s="1608"/>
      <c r="I1294" s="1611"/>
    </row>
    <row r="1295" spans="1:9" ht="21" customHeight="1">
      <c r="A1295" s="1740">
        <v>44651</v>
      </c>
      <c r="B1295" s="1741" t="s">
        <v>1928</v>
      </c>
      <c r="C1295" s="1740">
        <f>IF(A1295="","",A1295)</f>
        <v>44651</v>
      </c>
      <c r="D1295" s="1749" t="s">
        <v>1924</v>
      </c>
      <c r="E1295" s="1280">
        <v>112</v>
      </c>
      <c r="F1295" s="1744">
        <f>+E1294</f>
        <v>3335</v>
      </c>
      <c r="G1295" s="1745"/>
      <c r="H1295" s="1746">
        <f>+G1294</f>
        <v>1105500</v>
      </c>
      <c r="I1295" s="1747"/>
    </row>
    <row r="1296" spans="1:9" s="1524" customFormat="1" ht="21" customHeight="1">
      <c r="A1296" s="803"/>
      <c r="B1296" s="804"/>
      <c r="C1296" s="803"/>
      <c r="D1296" s="809"/>
      <c r="E1296" s="812"/>
      <c r="F1296" s="807"/>
      <c r="G1296" s="808"/>
      <c r="H1296" s="1608"/>
      <c r="I1296" s="1611"/>
    </row>
    <row r="1297" spans="1:9" s="1524" customFormat="1" ht="21" customHeight="1">
      <c r="A1297" s="803">
        <v>44651</v>
      </c>
      <c r="B1297" s="804" t="s">
        <v>1928</v>
      </c>
      <c r="C1297" s="803">
        <f>IF(A1297="","",A1297)</f>
        <v>44651</v>
      </c>
      <c r="D1297" s="809" t="s">
        <v>1935</v>
      </c>
      <c r="E1297" s="812">
        <v>642</v>
      </c>
      <c r="F1297" s="807">
        <f>+E1298</f>
        <v>112</v>
      </c>
      <c r="G1297" s="808">
        <v>22000</v>
      </c>
      <c r="H1297" s="1608"/>
      <c r="I1297" s="1611"/>
    </row>
    <row r="1298" spans="1:9" ht="21" customHeight="1">
      <c r="A1298" s="1740">
        <v>44651</v>
      </c>
      <c r="B1298" s="1741" t="s">
        <v>1928</v>
      </c>
      <c r="C1298" s="1740">
        <f>IF(A1298="","",A1298)</f>
        <v>44651</v>
      </c>
      <c r="D1298" s="1749" t="s">
        <v>1935</v>
      </c>
      <c r="E1298" s="1280">
        <v>112</v>
      </c>
      <c r="F1298" s="1744">
        <f>+E1297</f>
        <v>642</v>
      </c>
      <c r="G1298" s="1745"/>
      <c r="H1298" s="1746">
        <f>+G1297</f>
        <v>22000</v>
      </c>
      <c r="I1298" s="1747"/>
    </row>
    <row r="1299" spans="1:9" s="1524" customFormat="1" ht="21" customHeight="1">
      <c r="A1299" s="803"/>
      <c r="B1299" s="804"/>
      <c r="C1299" s="803"/>
      <c r="D1299" s="809"/>
      <c r="E1299" s="812"/>
      <c r="F1299" s="807"/>
      <c r="G1299" s="808"/>
      <c r="H1299" s="1608"/>
      <c r="I1299" s="1611"/>
    </row>
    <row r="1300" spans="1:9" s="1524" customFormat="1" ht="21" customHeight="1">
      <c r="A1300" s="803">
        <v>44651</v>
      </c>
      <c r="B1300" s="804" t="s">
        <v>1928</v>
      </c>
      <c r="C1300" s="803">
        <f>IF(A1300="","",A1300)</f>
        <v>44651</v>
      </c>
      <c r="D1300" s="809" t="s">
        <v>1925</v>
      </c>
      <c r="E1300" s="812">
        <v>338</v>
      </c>
      <c r="F1300" s="807">
        <f>+E1301</f>
        <v>112</v>
      </c>
      <c r="G1300" s="808">
        <v>149745000</v>
      </c>
      <c r="H1300" s="1608"/>
      <c r="I1300" s="1611"/>
    </row>
    <row r="1301" spans="1:9" ht="21" customHeight="1">
      <c r="A1301" s="1740">
        <v>44651</v>
      </c>
      <c r="B1301" s="1741" t="s">
        <v>1928</v>
      </c>
      <c r="C1301" s="1740">
        <f>IF(A1301="","",A1301)</f>
        <v>44651</v>
      </c>
      <c r="D1301" s="1749" t="s">
        <v>1925</v>
      </c>
      <c r="E1301" s="1280">
        <v>112</v>
      </c>
      <c r="F1301" s="1744">
        <f>+E1300</f>
        <v>338</v>
      </c>
      <c r="G1301" s="1745"/>
      <c r="H1301" s="1746">
        <f>+G1300</f>
        <v>149745000</v>
      </c>
      <c r="I1301" s="1747"/>
    </row>
    <row r="1302" spans="1:9" s="1524" customFormat="1" ht="21" customHeight="1">
      <c r="A1302" s="803"/>
      <c r="B1302" s="804"/>
      <c r="C1302" s="803"/>
      <c r="D1302" s="809"/>
      <c r="E1302" s="812"/>
      <c r="F1302" s="807"/>
      <c r="G1302" s="808"/>
      <c r="H1302" s="1608"/>
      <c r="I1302" s="1611"/>
    </row>
    <row r="1303" spans="1:9" s="1524" customFormat="1" ht="21" customHeight="1">
      <c r="A1303" s="803">
        <v>44651</v>
      </c>
      <c r="B1303" s="804" t="s">
        <v>1928</v>
      </c>
      <c r="C1303" s="803">
        <f>IF(A1303="","",A1303)</f>
        <v>44651</v>
      </c>
      <c r="D1303" s="809" t="s">
        <v>1935</v>
      </c>
      <c r="E1303" s="812">
        <v>642</v>
      </c>
      <c r="F1303" s="807">
        <f>+E1304</f>
        <v>112</v>
      </c>
      <c r="G1303" s="808">
        <v>22000</v>
      </c>
      <c r="H1303" s="1608"/>
      <c r="I1303" s="1611"/>
    </row>
    <row r="1304" spans="1:9" ht="21" customHeight="1">
      <c r="A1304" s="1740">
        <v>44651</v>
      </c>
      <c r="B1304" s="1741" t="s">
        <v>1928</v>
      </c>
      <c r="C1304" s="1740">
        <f>IF(A1304="","",A1304)</f>
        <v>44651</v>
      </c>
      <c r="D1304" s="1749" t="s">
        <v>1935</v>
      </c>
      <c r="E1304" s="1280">
        <v>112</v>
      </c>
      <c r="F1304" s="1744">
        <f>+E1303</f>
        <v>642</v>
      </c>
      <c r="G1304" s="1745"/>
      <c r="H1304" s="1746">
        <f>+G1303</f>
        <v>22000</v>
      </c>
      <c r="I1304" s="1747"/>
    </row>
    <row r="1305" spans="1:9" s="1524" customFormat="1" ht="21" customHeight="1">
      <c r="A1305" s="803"/>
      <c r="B1305" s="804"/>
      <c r="C1305" s="803"/>
      <c r="D1305" s="809"/>
      <c r="E1305" s="812"/>
      <c r="F1305" s="807"/>
      <c r="G1305" s="808"/>
      <c r="H1305" s="1608"/>
      <c r="I1305" s="1611"/>
    </row>
    <row r="1306" spans="1:9" s="1524" customFormat="1" ht="21" customHeight="1">
      <c r="A1306" s="803">
        <v>44651</v>
      </c>
      <c r="B1306" s="804" t="s">
        <v>1928</v>
      </c>
      <c r="C1306" s="803">
        <f>IF(A1306="","",A1306)</f>
        <v>44651</v>
      </c>
      <c r="D1306" s="809" t="s">
        <v>1935</v>
      </c>
      <c r="E1306" s="812">
        <v>642</v>
      </c>
      <c r="F1306" s="807">
        <f>+E1307</f>
        <v>112</v>
      </c>
      <c r="G1306" s="808">
        <v>110000</v>
      </c>
      <c r="H1306" s="1608"/>
      <c r="I1306" s="1611"/>
    </row>
    <row r="1307" spans="1:9" ht="21" customHeight="1">
      <c r="A1307" s="1740">
        <v>44651</v>
      </c>
      <c r="B1307" s="1741" t="s">
        <v>1928</v>
      </c>
      <c r="C1307" s="1740">
        <f>IF(A1307="","",A1307)</f>
        <v>44651</v>
      </c>
      <c r="D1307" s="1749" t="s">
        <v>1935</v>
      </c>
      <c r="E1307" s="1280">
        <v>112</v>
      </c>
      <c r="F1307" s="1744">
        <f>+E1306</f>
        <v>642</v>
      </c>
      <c r="G1307" s="1745"/>
      <c r="H1307" s="1746">
        <f>+G1306</f>
        <v>110000</v>
      </c>
      <c r="I1307" s="1747"/>
    </row>
    <row r="1308" spans="1:9" s="1524" customFormat="1" ht="21" customHeight="1">
      <c r="A1308" s="803"/>
      <c r="B1308" s="804"/>
      <c r="C1308" s="803"/>
      <c r="D1308" s="809"/>
      <c r="E1308" s="812"/>
      <c r="F1308" s="807"/>
      <c r="G1308" s="808"/>
      <c r="H1308" s="1608"/>
      <c r="I1308" s="1611"/>
    </row>
    <row r="1309" spans="1:9" s="1524" customFormat="1" ht="21" customHeight="1">
      <c r="A1309" s="803">
        <v>44651</v>
      </c>
      <c r="B1309" s="804" t="s">
        <v>1928</v>
      </c>
      <c r="C1309" s="803">
        <f>IF(A1309="","",A1309)</f>
        <v>44651</v>
      </c>
      <c r="D1309" s="809" t="s">
        <v>1926</v>
      </c>
      <c r="E1309" s="812">
        <v>3334</v>
      </c>
      <c r="F1309" s="807">
        <f>+E1310</f>
        <v>112</v>
      </c>
      <c r="G1309" s="808">
        <v>55000000</v>
      </c>
      <c r="H1309" s="1608"/>
      <c r="I1309" s="1611"/>
    </row>
    <row r="1310" spans="1:9" ht="21" customHeight="1">
      <c r="A1310" s="1740">
        <v>44651</v>
      </c>
      <c r="B1310" s="1741" t="s">
        <v>1928</v>
      </c>
      <c r="C1310" s="1740">
        <f>IF(A1310="","",A1310)</f>
        <v>44651</v>
      </c>
      <c r="D1310" s="1749" t="s">
        <v>1926</v>
      </c>
      <c r="E1310" s="1280">
        <v>112</v>
      </c>
      <c r="F1310" s="1744">
        <f>+E1309</f>
        <v>3334</v>
      </c>
      <c r="G1310" s="1745"/>
      <c r="H1310" s="1746">
        <f>+G1309</f>
        <v>55000000</v>
      </c>
      <c r="I1310" s="1747"/>
    </row>
    <row r="1311" spans="1:9" s="1524" customFormat="1" ht="21" customHeight="1">
      <c r="A1311" s="803"/>
      <c r="B1311" s="804"/>
      <c r="C1311" s="803"/>
      <c r="D1311" s="809"/>
      <c r="E1311" s="812"/>
      <c r="F1311" s="807"/>
      <c r="G1311" s="808"/>
      <c r="H1311" s="1608"/>
      <c r="I1311" s="1611"/>
    </row>
    <row r="1312" spans="1:9" s="1524" customFormat="1" ht="21" customHeight="1">
      <c r="A1312" s="803">
        <v>44651</v>
      </c>
      <c r="B1312" s="804" t="s">
        <v>1928</v>
      </c>
      <c r="C1312" s="803">
        <f>IF(A1312="","",A1312)</f>
        <v>44651</v>
      </c>
      <c r="D1312" s="809" t="s">
        <v>1936</v>
      </c>
      <c r="E1312" s="812">
        <v>642</v>
      </c>
      <c r="F1312" s="807">
        <f>+E1313</f>
        <v>112</v>
      </c>
      <c r="G1312" s="808">
        <v>22000</v>
      </c>
      <c r="H1312" s="1608"/>
      <c r="I1312" s="1611"/>
    </row>
    <row r="1313" spans="1:9" ht="21" customHeight="1">
      <c r="A1313" s="1740">
        <v>44651</v>
      </c>
      <c r="B1313" s="1741" t="s">
        <v>1928</v>
      </c>
      <c r="C1313" s="1740">
        <f>IF(A1313="","",A1313)</f>
        <v>44651</v>
      </c>
      <c r="D1313" s="1749" t="s">
        <v>1936</v>
      </c>
      <c r="E1313" s="1280">
        <v>112</v>
      </c>
      <c r="F1313" s="1744">
        <f>+E1312</f>
        <v>642</v>
      </c>
      <c r="G1313" s="1745"/>
      <c r="H1313" s="1746">
        <f>+G1312</f>
        <v>22000</v>
      </c>
      <c r="I1313" s="1747"/>
    </row>
    <row r="1314" spans="1:9" s="1524" customFormat="1" ht="21" customHeight="1">
      <c r="A1314" s="803"/>
      <c r="B1314" s="804"/>
      <c r="C1314" s="803"/>
      <c r="D1314" s="809" t="s">
        <v>1936</v>
      </c>
      <c r="E1314" s="806"/>
      <c r="F1314" s="807"/>
      <c r="G1314" s="808"/>
      <c r="H1314" s="1608"/>
      <c r="I1314" s="1611"/>
    </row>
    <row r="1315" spans="1:9" s="1524" customFormat="1" ht="21" customHeight="1">
      <c r="A1315" s="803"/>
      <c r="B1315" s="804"/>
      <c r="C1315" s="803"/>
      <c r="D1315" s="813" t="s">
        <v>1927</v>
      </c>
      <c r="E1315" s="806"/>
      <c r="F1315" s="807"/>
      <c r="G1315" s="808"/>
      <c r="H1315" s="1608"/>
      <c r="I1315" s="1611"/>
    </row>
    <row r="1316" spans="1:9" s="1524" customFormat="1" ht="21" customHeight="1">
      <c r="A1316" s="803"/>
      <c r="B1316" s="804"/>
      <c r="C1316" s="803"/>
      <c r="D1316" s="813"/>
      <c r="E1316" s="806"/>
      <c r="F1316" s="807"/>
      <c r="G1316" s="808"/>
      <c r="H1316" s="1608"/>
      <c r="I1316" s="1611"/>
    </row>
    <row r="1317" spans="1:9" s="1524" customFormat="1" ht="21" customHeight="1">
      <c r="A1317" s="803">
        <v>44651</v>
      </c>
      <c r="B1317" s="804" t="s">
        <v>1836</v>
      </c>
      <c r="C1317" s="803">
        <f>IF(A1317="","",A1317)</f>
        <v>44651</v>
      </c>
      <c r="D1317" s="805" t="s">
        <v>1895</v>
      </c>
      <c r="E1317" s="806">
        <v>642</v>
      </c>
      <c r="F1317" s="807">
        <f>E1319</f>
        <v>334</v>
      </c>
      <c r="G1317" s="808">
        <f>'BẢNG THANH TOÁN LƯƠNG'!L93</f>
        <v>71395384.615384609</v>
      </c>
      <c r="H1317" s="1608"/>
      <c r="I1317" s="1611"/>
    </row>
    <row r="1318" spans="1:9" s="1524" customFormat="1" ht="21" customHeight="1">
      <c r="A1318" s="803">
        <v>44651</v>
      </c>
      <c r="B1318" s="804" t="s">
        <v>1836</v>
      </c>
      <c r="C1318" s="803">
        <f>IF(A1318="","",A1318)</f>
        <v>44651</v>
      </c>
      <c r="D1318" s="805" t="s">
        <v>1896</v>
      </c>
      <c r="E1318" s="806">
        <v>1542</v>
      </c>
      <c r="F1318" s="807">
        <f>E1319</f>
        <v>334</v>
      </c>
      <c r="G1318" s="808">
        <f>'BẢNG THANH TOÁN LƯƠNG'!L101</f>
        <v>118950000</v>
      </c>
      <c r="H1318" s="1608"/>
      <c r="I1318" s="1611"/>
    </row>
    <row r="1319" spans="1:9" s="1524" customFormat="1" ht="21" customHeight="1">
      <c r="A1319" s="803">
        <v>44651</v>
      </c>
      <c r="B1319" s="804" t="s">
        <v>1836</v>
      </c>
      <c r="C1319" s="803">
        <f>IF(A1319="","",A1319)</f>
        <v>44651</v>
      </c>
      <c r="D1319" s="805" t="s">
        <v>52</v>
      </c>
      <c r="E1319" s="806">
        <v>334</v>
      </c>
      <c r="F1319" s="807" t="str">
        <f>E1317&amp;","&amp;E1318</f>
        <v>642,1542</v>
      </c>
      <c r="G1319" s="808"/>
      <c r="H1319" s="1608">
        <f>G1317+G1318</f>
        <v>190345384.61538461</v>
      </c>
      <c r="I1319" s="1611"/>
    </row>
    <row r="1320" spans="1:9" s="1524" customFormat="1" ht="21" customHeight="1">
      <c r="A1320" s="803"/>
      <c r="B1320" s="804"/>
      <c r="C1320" s="803"/>
      <c r="D1320" s="805"/>
      <c r="E1320" s="806"/>
      <c r="F1320" s="807"/>
      <c r="G1320" s="808"/>
      <c r="H1320" s="1608"/>
      <c r="I1320" s="1611"/>
    </row>
    <row r="1321" spans="1:9" s="1524" customFormat="1" ht="21" customHeight="1">
      <c r="A1321" s="803">
        <v>44651</v>
      </c>
      <c r="B1321" s="804" t="s">
        <v>1836</v>
      </c>
      <c r="C1321" s="803">
        <f>IF(A1321="","",A1321)</f>
        <v>44651</v>
      </c>
      <c r="D1321" s="805" t="s">
        <v>1839</v>
      </c>
      <c r="E1321" s="806">
        <v>642</v>
      </c>
      <c r="F1321" s="807">
        <f>E1323</f>
        <v>338</v>
      </c>
      <c r="G1321" s="826">
        <f>'BẢNG THANH TOÁN LƯƠNG'!R93</f>
        <v>13865000</v>
      </c>
      <c r="H1321" s="1608"/>
      <c r="I1321" s="1611"/>
    </row>
    <row r="1322" spans="1:9" s="1524" customFormat="1" ht="21" customHeight="1">
      <c r="A1322" s="803">
        <v>44651</v>
      </c>
      <c r="B1322" s="804" t="s">
        <v>1836</v>
      </c>
      <c r="C1322" s="803">
        <f>IF(A1322="","",A1322)</f>
        <v>44651</v>
      </c>
      <c r="D1322" s="805" t="s">
        <v>1839</v>
      </c>
      <c r="E1322" s="806">
        <v>334</v>
      </c>
      <c r="F1322" s="807">
        <f>E1323</f>
        <v>338</v>
      </c>
      <c r="G1322" s="826">
        <f>'BẢNG THANH TOÁN LƯƠNG'!V93</f>
        <v>6195000</v>
      </c>
      <c r="H1322" s="1608"/>
      <c r="I1322" s="1611"/>
    </row>
    <row r="1323" spans="1:9" s="1524" customFormat="1" ht="21" customHeight="1">
      <c r="A1323" s="803">
        <v>44651</v>
      </c>
      <c r="B1323" s="804" t="s">
        <v>1836</v>
      </c>
      <c r="C1323" s="803">
        <f>IF(A1323="","",A1323)</f>
        <v>44651</v>
      </c>
      <c r="D1323" s="805" t="s">
        <v>1839</v>
      </c>
      <c r="E1323" s="806">
        <v>338</v>
      </c>
      <c r="F1323" s="807" t="str">
        <f>E1321&amp;","&amp;E1322</f>
        <v>642,334</v>
      </c>
      <c r="G1323" s="808"/>
      <c r="H1323" s="1608">
        <f>G1321+G1322</f>
        <v>20060000</v>
      </c>
      <c r="I1323" s="1611"/>
    </row>
    <row r="1324" spans="1:9" s="1524" customFormat="1" ht="21" customHeight="1">
      <c r="A1324" s="803"/>
      <c r="B1324" s="804"/>
      <c r="C1324" s="803"/>
      <c r="D1324" s="805"/>
      <c r="E1324" s="806"/>
      <c r="F1324" s="807"/>
      <c r="G1324" s="808"/>
      <c r="H1324" s="1608"/>
      <c r="I1324" s="1611"/>
    </row>
    <row r="1325" spans="1:9" s="1524" customFormat="1" ht="21" customHeight="1">
      <c r="A1325" s="803">
        <v>44651</v>
      </c>
      <c r="B1325" s="804" t="s">
        <v>1836</v>
      </c>
      <c r="C1325" s="803">
        <f>IF(A1325="","",A1325)</f>
        <v>44651</v>
      </c>
      <c r="D1325" s="805" t="s">
        <v>1840</v>
      </c>
      <c r="E1325" s="806">
        <v>1542</v>
      </c>
      <c r="F1325" s="807">
        <f>E1327</f>
        <v>338</v>
      </c>
      <c r="G1325" s="808">
        <f>'BẢNG THANH TOÁN LƯƠNG'!R101</f>
        <v>21150000</v>
      </c>
      <c r="H1325" s="1608"/>
      <c r="I1325" s="1611"/>
    </row>
    <row r="1326" spans="1:9" s="1524" customFormat="1" ht="21" customHeight="1">
      <c r="A1326" s="803">
        <v>44651</v>
      </c>
      <c r="B1326" s="804" t="s">
        <v>1836</v>
      </c>
      <c r="C1326" s="803">
        <f>IF(A1326="","",A1326)</f>
        <v>44651</v>
      </c>
      <c r="D1326" s="805" t="s">
        <v>1840</v>
      </c>
      <c r="E1326" s="806">
        <v>334</v>
      </c>
      <c r="F1326" s="807">
        <f>E1327</f>
        <v>338</v>
      </c>
      <c r="G1326" s="808">
        <f>'BẢNG THANH TOÁN LƯƠNG'!V101</f>
        <v>9450000</v>
      </c>
      <c r="H1326" s="1608"/>
      <c r="I1326" s="1611"/>
    </row>
    <row r="1327" spans="1:9" s="1524" customFormat="1" ht="21" customHeight="1">
      <c r="A1327" s="803">
        <v>44651</v>
      </c>
      <c r="B1327" s="804" t="s">
        <v>1836</v>
      </c>
      <c r="C1327" s="803">
        <f>IF(A1327="","",A1327)</f>
        <v>44651</v>
      </c>
      <c r="D1327" s="805" t="s">
        <v>1840</v>
      </c>
      <c r="E1327" s="806">
        <v>338</v>
      </c>
      <c r="F1327" s="807" t="str">
        <f>E1325&amp;","&amp;E1326</f>
        <v>1542,334</v>
      </c>
      <c r="G1327" s="808"/>
      <c r="H1327" s="1608">
        <f>G1325+G1326</f>
        <v>30600000</v>
      </c>
      <c r="I1327" s="1611"/>
    </row>
    <row r="1328" spans="1:9" s="1524" customFormat="1" ht="21" customHeight="1">
      <c r="A1328" s="803"/>
      <c r="B1328" s="804"/>
      <c r="C1328" s="803"/>
      <c r="D1328" s="805"/>
      <c r="E1328" s="806"/>
      <c r="F1328" s="807"/>
      <c r="G1328" s="808"/>
      <c r="H1328" s="1608"/>
      <c r="I1328" s="1611"/>
    </row>
    <row r="1329" spans="1:9" s="1524" customFormat="1" ht="21" customHeight="1">
      <c r="A1329" s="803">
        <v>44651</v>
      </c>
      <c r="B1329" s="804" t="s">
        <v>1928</v>
      </c>
      <c r="C1329" s="803">
        <f>IF(A1329="","",A1329)</f>
        <v>44651</v>
      </c>
      <c r="D1329" s="805" t="s">
        <v>1929</v>
      </c>
      <c r="E1329" s="806">
        <v>334</v>
      </c>
      <c r="F1329" s="807">
        <f>+E1330</f>
        <v>3335</v>
      </c>
      <c r="G1329" s="808">
        <f>'BẢNG THANH TOÁN LƯƠNG'!AA118</f>
        <v>368500</v>
      </c>
      <c r="H1329" s="1608"/>
      <c r="I1329" s="1611"/>
    </row>
    <row r="1330" spans="1:9" s="1524" customFormat="1" ht="21" customHeight="1">
      <c r="A1330" s="803">
        <v>44651</v>
      </c>
      <c r="B1330" s="804" t="s">
        <v>1928</v>
      </c>
      <c r="C1330" s="803">
        <f>IF(A1330="","",A1330)</f>
        <v>44651</v>
      </c>
      <c r="D1330" s="805" t="s">
        <v>1929</v>
      </c>
      <c r="E1330" s="806">
        <v>3335</v>
      </c>
      <c r="F1330" s="807">
        <f>+E1329</f>
        <v>334</v>
      </c>
      <c r="G1330" s="808"/>
      <c r="H1330" s="1608">
        <f>+G1329</f>
        <v>368500</v>
      </c>
      <c r="I1330" s="1611"/>
    </row>
    <row r="1331" spans="1:9" s="1524" customFormat="1" ht="21" customHeight="1">
      <c r="A1331" s="803"/>
      <c r="B1331" s="804"/>
      <c r="C1331" s="803"/>
      <c r="D1331" s="805"/>
      <c r="E1331" s="806"/>
      <c r="F1331" s="807"/>
      <c r="G1331" s="808"/>
      <c r="H1331" s="1608"/>
      <c r="I1331" s="1611"/>
    </row>
    <row r="1332" spans="1:9" s="1524" customFormat="1" ht="21" customHeight="1">
      <c r="A1332" s="803">
        <v>44651</v>
      </c>
      <c r="B1332" s="804" t="s">
        <v>1928</v>
      </c>
      <c r="C1332" s="803">
        <f>IF(A1332="","",A1332)</f>
        <v>44651</v>
      </c>
      <c r="D1332" s="805" t="s">
        <v>2161</v>
      </c>
      <c r="E1332" s="806">
        <v>334</v>
      </c>
      <c r="F1332" s="807">
        <f>E1333</f>
        <v>111</v>
      </c>
      <c r="G1332" s="808">
        <f>'BẢNG THANH TOÁN LƯƠNG'!AB93</f>
        <v>64929384.615384609</v>
      </c>
      <c r="H1332" s="1608"/>
      <c r="I1332" s="1611"/>
    </row>
    <row r="1333" spans="1:9" s="1524" customFormat="1" ht="21" customHeight="1">
      <c r="A1333" s="803">
        <v>44651</v>
      </c>
      <c r="B1333" s="804" t="s">
        <v>1841</v>
      </c>
      <c r="C1333" s="803">
        <f>IF(A1333="","",A1333)</f>
        <v>44651</v>
      </c>
      <c r="D1333" s="805" t="s">
        <v>2161</v>
      </c>
      <c r="E1333" s="806">
        <v>111</v>
      </c>
      <c r="F1333" s="807">
        <f>E1332</f>
        <v>334</v>
      </c>
      <c r="G1333" s="808"/>
      <c r="H1333" s="1608">
        <f>G1332</f>
        <v>64929384.615384609</v>
      </c>
      <c r="I1333" s="1611"/>
    </row>
    <row r="1334" spans="1:9" s="1524" customFormat="1" ht="21" customHeight="1">
      <c r="A1334" s="803"/>
      <c r="B1334" s="804"/>
      <c r="C1334" s="803"/>
      <c r="D1334" s="805"/>
      <c r="E1334" s="806"/>
      <c r="F1334" s="807"/>
      <c r="G1334" s="808"/>
      <c r="H1334" s="1608"/>
      <c r="I1334" s="1611"/>
    </row>
    <row r="1335" spans="1:9" s="1524" customFormat="1" ht="21" customHeight="1">
      <c r="A1335" s="803">
        <v>44651</v>
      </c>
      <c r="B1335" s="804" t="s">
        <v>1846</v>
      </c>
      <c r="C1335" s="803">
        <f>IF(A1335="","",A1335)</f>
        <v>44651</v>
      </c>
      <c r="D1335" s="805" t="s">
        <v>1847</v>
      </c>
      <c r="E1335" s="806">
        <v>642</v>
      </c>
      <c r="F1335" s="807">
        <f>E1336</f>
        <v>242</v>
      </c>
      <c r="G1335" s="808">
        <f>'BANG PB 242'!L117</f>
        <v>4143492.5406392696</v>
      </c>
      <c r="H1335" s="1608"/>
      <c r="I1335" s="1611"/>
    </row>
    <row r="1336" spans="1:9" s="1524" customFormat="1" ht="21" customHeight="1">
      <c r="A1336" s="803">
        <v>44651</v>
      </c>
      <c r="B1336" s="804" t="s">
        <v>1846</v>
      </c>
      <c r="C1336" s="803">
        <f>IF(A1336="","",A1336)</f>
        <v>44651</v>
      </c>
      <c r="D1336" s="805" t="s">
        <v>1847</v>
      </c>
      <c r="E1336" s="806">
        <v>242</v>
      </c>
      <c r="F1336" s="807">
        <f>E1335</f>
        <v>642</v>
      </c>
      <c r="G1336" s="808"/>
      <c r="H1336" s="1608">
        <f>G1335</f>
        <v>4143492.5406392696</v>
      </c>
      <c r="I1336" s="1611"/>
    </row>
    <row r="1337" spans="1:9" s="1524" customFormat="1" ht="21" customHeight="1">
      <c r="A1337" s="803"/>
      <c r="B1337" s="804"/>
      <c r="C1337" s="803"/>
      <c r="D1337" s="805"/>
      <c r="E1337" s="806"/>
      <c r="F1337" s="807"/>
      <c r="G1337" s="808"/>
      <c r="H1337" s="1608"/>
      <c r="I1337" s="1611"/>
    </row>
    <row r="1338" spans="1:9" s="1524" customFormat="1" ht="21" customHeight="1">
      <c r="A1338" s="803">
        <v>44651</v>
      </c>
      <c r="B1338" s="804" t="s">
        <v>1846</v>
      </c>
      <c r="C1338" s="803">
        <f>IF(A1338="","",A1338)</f>
        <v>44651</v>
      </c>
      <c r="D1338" s="805" t="s">
        <v>1847</v>
      </c>
      <c r="E1338" s="806">
        <v>1543</v>
      </c>
      <c r="F1338" s="807">
        <f>E1339</f>
        <v>242</v>
      </c>
      <c r="G1338" s="808">
        <f>'BANG PB 242'!L128</f>
        <v>6921917.8082191786</v>
      </c>
      <c r="H1338" s="1608"/>
      <c r="I1338" s="1611"/>
    </row>
    <row r="1339" spans="1:9" s="1524" customFormat="1" ht="21" customHeight="1">
      <c r="A1339" s="803">
        <v>44651</v>
      </c>
      <c r="B1339" s="804" t="s">
        <v>1846</v>
      </c>
      <c r="C1339" s="803">
        <f>IF(A1339="","",A1339)</f>
        <v>44651</v>
      </c>
      <c r="D1339" s="805" t="s">
        <v>1847</v>
      </c>
      <c r="E1339" s="806">
        <v>242</v>
      </c>
      <c r="F1339" s="807">
        <f>E1338</f>
        <v>1543</v>
      </c>
      <c r="G1339" s="808"/>
      <c r="H1339" s="1608">
        <f>G1338</f>
        <v>6921917.8082191786</v>
      </c>
      <c r="I1339" s="1611"/>
    </row>
    <row r="1340" spans="1:9" s="1524" customFormat="1" ht="21" customHeight="1">
      <c r="A1340" s="803"/>
      <c r="B1340" s="804"/>
      <c r="C1340" s="803"/>
      <c r="D1340" s="805"/>
      <c r="E1340" s="806"/>
      <c r="F1340" s="807"/>
      <c r="G1340" s="808"/>
      <c r="H1340" s="1608"/>
      <c r="I1340" s="1611"/>
    </row>
    <row r="1341" spans="1:9" s="1524" customFormat="1" ht="21" customHeight="1">
      <c r="A1341" s="803">
        <v>44651</v>
      </c>
      <c r="B1341" s="804" t="s">
        <v>1848</v>
      </c>
      <c r="C1341" s="803">
        <f>IF(A1341="","",A1341)</f>
        <v>44651</v>
      </c>
      <c r="D1341" s="805" t="s">
        <v>1850</v>
      </c>
      <c r="E1341" s="806">
        <v>642</v>
      </c>
      <c r="F1341" s="807">
        <f>E1342</f>
        <v>214</v>
      </c>
      <c r="G1341" s="808">
        <f>'BẢNG TRÍCH KHẤU HAO TSCĐ'!L85</f>
        <v>11357641.528375734</v>
      </c>
      <c r="H1341" s="1608"/>
      <c r="I1341" s="1611"/>
    </row>
    <row r="1342" spans="1:9" s="1524" customFormat="1" ht="21" customHeight="1">
      <c r="A1342" s="803">
        <v>44651</v>
      </c>
      <c r="B1342" s="804" t="s">
        <v>1848</v>
      </c>
      <c r="C1342" s="803">
        <f>IF(A1342="","",A1342)</f>
        <v>44651</v>
      </c>
      <c r="D1342" s="805" t="s">
        <v>1850</v>
      </c>
      <c r="E1342" s="806">
        <v>214</v>
      </c>
      <c r="F1342" s="807">
        <f>E1341</f>
        <v>642</v>
      </c>
      <c r="G1342" s="808"/>
      <c r="H1342" s="1608">
        <f>G1341</f>
        <v>11357641.528375734</v>
      </c>
      <c r="I1342" s="1611"/>
    </row>
    <row r="1343" spans="1:9" s="1524" customFormat="1" ht="21" customHeight="1">
      <c r="A1343" s="803"/>
      <c r="B1343" s="804"/>
      <c r="C1343" s="803"/>
      <c r="D1343" s="805"/>
      <c r="E1343" s="806"/>
      <c r="F1343" s="807"/>
      <c r="G1343" s="808"/>
      <c r="H1343" s="1608"/>
      <c r="I1343" s="1611"/>
    </row>
    <row r="1344" spans="1:9" s="1524" customFormat="1" ht="21" customHeight="1">
      <c r="A1344" s="803">
        <v>44651</v>
      </c>
      <c r="B1344" s="804" t="s">
        <v>1848</v>
      </c>
      <c r="C1344" s="803">
        <f>IF(A1344="","",A1344)</f>
        <v>44651</v>
      </c>
      <c r="D1344" s="805" t="s">
        <v>1849</v>
      </c>
      <c r="E1344" s="806">
        <v>1543</v>
      </c>
      <c r="F1344" s="807">
        <f>E1345</f>
        <v>214</v>
      </c>
      <c r="G1344" s="808">
        <f>'BẢNG TRÍCH KHẤU HAO TSCĐ'!L91</f>
        <v>13808219.17808219</v>
      </c>
      <c r="H1344" s="1608"/>
      <c r="I1344" s="1611"/>
    </row>
    <row r="1345" spans="1:12" s="1524" customFormat="1" ht="21" customHeight="1">
      <c r="A1345" s="803">
        <v>44651</v>
      </c>
      <c r="B1345" s="804" t="s">
        <v>1848</v>
      </c>
      <c r="C1345" s="803">
        <f>IF(A1345="","",A1345)</f>
        <v>44651</v>
      </c>
      <c r="D1345" s="805" t="s">
        <v>1849</v>
      </c>
      <c r="E1345" s="806">
        <v>214</v>
      </c>
      <c r="F1345" s="807">
        <f>E1344</f>
        <v>1543</v>
      </c>
      <c r="G1345" s="808"/>
      <c r="H1345" s="1608">
        <f>G1344</f>
        <v>13808219.17808219</v>
      </c>
      <c r="I1345" s="1611"/>
    </row>
    <row r="1346" spans="1:12" s="1524" customFormat="1" ht="21" customHeight="1">
      <c r="A1346" s="803"/>
      <c r="B1346" s="804"/>
      <c r="C1346" s="803"/>
      <c r="D1346" s="805"/>
      <c r="E1346" s="806"/>
      <c r="F1346" s="807"/>
      <c r="G1346" s="808"/>
      <c r="H1346" s="1608"/>
      <c r="I1346" s="1611"/>
    </row>
    <row r="1347" spans="1:12" s="1524" customFormat="1" ht="21" customHeight="1">
      <c r="A1347" s="803">
        <v>44651</v>
      </c>
      <c r="B1347" s="804" t="s">
        <v>1844</v>
      </c>
      <c r="C1347" s="803">
        <f>IF(A1347="","",A1347)</f>
        <v>44651</v>
      </c>
      <c r="D1347" s="805" t="s">
        <v>1851</v>
      </c>
      <c r="E1347" s="806">
        <v>3331</v>
      </c>
      <c r="F1347" s="807">
        <f>E1348</f>
        <v>133</v>
      </c>
      <c r="G1347" s="1612">
        <f>SUMIF($E$982:$E$1345,133,$G$982:$G$1345)</f>
        <v>11170149</v>
      </c>
      <c r="H1347" s="1608"/>
      <c r="I1347" s="1611"/>
      <c r="K1347" s="1524">
        <v>133</v>
      </c>
      <c r="L1347" s="1612">
        <f>SUMIF($E$982:$E$1345,133,$G$982:$G$1345)</f>
        <v>11170149</v>
      </c>
    </row>
    <row r="1348" spans="1:12" s="1524" customFormat="1" ht="21" customHeight="1">
      <c r="A1348" s="803">
        <v>44651</v>
      </c>
      <c r="B1348" s="804" t="s">
        <v>1844</v>
      </c>
      <c r="C1348" s="803">
        <f>IF(A1348="","",A1348)</f>
        <v>44651</v>
      </c>
      <c r="D1348" s="805" t="s">
        <v>1851</v>
      </c>
      <c r="E1348" s="806">
        <v>133</v>
      </c>
      <c r="F1348" s="807">
        <f>E1347</f>
        <v>3331</v>
      </c>
      <c r="G1348" s="808"/>
      <c r="H1348" s="1608">
        <f>G1347</f>
        <v>11170149</v>
      </c>
      <c r="I1348" s="1611"/>
      <c r="K1348" s="1524">
        <v>3331</v>
      </c>
      <c r="L1348" s="1612">
        <f>SUMIF($E$982:$E$1345,3331,$H$982:$H$1345)</f>
        <v>63485000</v>
      </c>
    </row>
    <row r="1349" spans="1:12" s="1524" customFormat="1" ht="21" customHeight="1">
      <c r="A1349" s="803"/>
      <c r="B1349" s="804"/>
      <c r="C1349" s="803"/>
      <c r="D1349" s="805"/>
      <c r="E1349" s="806"/>
      <c r="F1349" s="807"/>
      <c r="G1349" s="808"/>
      <c r="H1349" s="1608"/>
      <c r="I1349" s="1611"/>
    </row>
    <row r="1350" spans="1:12" s="1524" customFormat="1" ht="21" customHeight="1">
      <c r="A1350" s="803">
        <v>44651</v>
      </c>
      <c r="B1350" s="804" t="s">
        <v>1844</v>
      </c>
      <c r="C1350" s="803">
        <f>IF(A1350="","",A1350)</f>
        <v>44651</v>
      </c>
      <c r="D1350" s="805" t="s">
        <v>1852</v>
      </c>
      <c r="E1350" s="806">
        <v>1541</v>
      </c>
      <c r="F1350" s="807">
        <f>E1351</f>
        <v>152</v>
      </c>
      <c r="G1350" s="808">
        <f>'BẢNG TÍNH GIÁ THÀNH'!D90</f>
        <v>122267500</v>
      </c>
      <c r="H1350" s="1608"/>
      <c r="I1350" s="1611"/>
    </row>
    <row r="1351" spans="1:12" s="1524" customFormat="1" ht="21" customHeight="1">
      <c r="A1351" s="803">
        <v>44651</v>
      </c>
      <c r="B1351" s="804" t="s">
        <v>1844</v>
      </c>
      <c r="C1351" s="803">
        <f>IF(A1351="","",A1351)</f>
        <v>44651</v>
      </c>
      <c r="D1351" s="805" t="s">
        <v>1852</v>
      </c>
      <c r="E1351" s="806">
        <v>152</v>
      </c>
      <c r="F1351" s="807">
        <f>E1350</f>
        <v>1541</v>
      </c>
      <c r="G1351" s="808"/>
      <c r="H1351" s="1608">
        <f>G1350</f>
        <v>122267500</v>
      </c>
      <c r="I1351" s="1611"/>
    </row>
    <row r="1352" spans="1:12" s="1524" customFormat="1" ht="21" customHeight="1">
      <c r="A1352" s="803"/>
      <c r="B1352" s="804"/>
      <c r="C1352" s="803"/>
      <c r="D1352" s="805"/>
      <c r="E1352" s="806"/>
      <c r="F1352" s="807"/>
      <c r="G1352" s="808"/>
      <c r="H1352" s="1608"/>
      <c r="I1352" s="1611"/>
    </row>
    <row r="1353" spans="1:12" s="1524" customFormat="1" ht="21" customHeight="1">
      <c r="A1353" s="803">
        <v>44651</v>
      </c>
      <c r="B1353" s="804" t="s">
        <v>1844</v>
      </c>
      <c r="C1353" s="803">
        <f>IF(A1353="","",A1353)</f>
        <v>44651</v>
      </c>
      <c r="D1353" s="805" t="s">
        <v>1853</v>
      </c>
      <c r="E1353" s="806">
        <v>155</v>
      </c>
      <c r="F1353" s="807" t="str">
        <f>E1354&amp;","&amp;E1355&amp;","&amp;E1356</f>
        <v>1541,1542,1543</v>
      </c>
      <c r="G1353" s="808">
        <f>H1354+H1355+H1356</f>
        <v>283097636.98630136</v>
      </c>
      <c r="H1353" s="1608"/>
      <c r="I1353" s="1611"/>
    </row>
    <row r="1354" spans="1:12" s="1524" customFormat="1" ht="21" customHeight="1">
      <c r="A1354" s="803">
        <v>44651</v>
      </c>
      <c r="B1354" s="804" t="s">
        <v>1844</v>
      </c>
      <c r="C1354" s="803">
        <f>IF(A1354="","",A1354)</f>
        <v>44651</v>
      </c>
      <c r="D1354" s="805" t="s">
        <v>1854</v>
      </c>
      <c r="E1354" s="806">
        <v>1541</v>
      </c>
      <c r="F1354" s="807">
        <f>E1353</f>
        <v>155</v>
      </c>
      <c r="G1354" s="808"/>
      <c r="H1354" s="1608">
        <f>SUMIF($E$981:$E$1351,1541,$G$981:$G$1351)</f>
        <v>122267500</v>
      </c>
      <c r="I1354" s="1611"/>
    </row>
    <row r="1355" spans="1:12" s="1524" customFormat="1" ht="21" customHeight="1">
      <c r="A1355" s="803">
        <v>44651</v>
      </c>
      <c r="B1355" s="804" t="s">
        <v>1844</v>
      </c>
      <c r="C1355" s="803">
        <f>IF(A1355="","",A1355)</f>
        <v>44651</v>
      </c>
      <c r="D1355" s="805" t="s">
        <v>1855</v>
      </c>
      <c r="E1355" s="806">
        <v>1542</v>
      </c>
      <c r="F1355" s="807">
        <f>E1353</f>
        <v>155</v>
      </c>
      <c r="G1355" s="808"/>
      <c r="H1355" s="1608">
        <f>SUMIF($E$981:$E$1351,1542,$G$981:$G$1351)</f>
        <v>140100000</v>
      </c>
      <c r="I1355" s="1611"/>
    </row>
    <row r="1356" spans="1:12" s="1524" customFormat="1" ht="21" customHeight="1">
      <c r="A1356" s="803">
        <v>44651</v>
      </c>
      <c r="B1356" s="804" t="s">
        <v>1844</v>
      </c>
      <c r="C1356" s="803">
        <f>IF(A1356="","",A1356)</f>
        <v>44651</v>
      </c>
      <c r="D1356" s="805" t="s">
        <v>1856</v>
      </c>
      <c r="E1356" s="806">
        <v>1543</v>
      </c>
      <c r="F1356" s="807">
        <f>E1353</f>
        <v>155</v>
      </c>
      <c r="G1356" s="808"/>
      <c r="H1356" s="1608">
        <f>SUMIF($E$981:$E$1351,1543,$G$981:$G$1351)</f>
        <v>20730136.98630137</v>
      </c>
      <c r="I1356" s="1611"/>
    </row>
    <row r="1357" spans="1:12" s="1524" customFormat="1" ht="21" customHeight="1">
      <c r="A1357" s="803"/>
      <c r="B1357" s="804"/>
      <c r="C1357" s="803"/>
      <c r="D1357" s="805"/>
      <c r="E1357" s="806"/>
      <c r="F1357" s="807"/>
      <c r="G1357" s="808"/>
      <c r="H1357" s="1608"/>
      <c r="I1357" s="1611"/>
    </row>
    <row r="1358" spans="1:12" s="1524" customFormat="1" ht="21" customHeight="1">
      <c r="A1358" s="803">
        <v>44651</v>
      </c>
      <c r="B1358" s="804" t="s">
        <v>1844</v>
      </c>
      <c r="C1358" s="803">
        <f>IF(A1358="","",A1358)</f>
        <v>44651</v>
      </c>
      <c r="D1358" s="805" t="s">
        <v>1857</v>
      </c>
      <c r="E1358" s="806">
        <v>632</v>
      </c>
      <c r="F1358" s="807">
        <f>E1359</f>
        <v>155</v>
      </c>
      <c r="G1358" s="808">
        <f>'BẢNG KÊ PHIẾU XK 155'!J392</f>
        <v>283097636.98630136</v>
      </c>
      <c r="H1358" s="1608"/>
      <c r="I1358" s="1611"/>
    </row>
    <row r="1359" spans="1:12" s="1524" customFormat="1" ht="21" customHeight="1">
      <c r="A1359" s="803">
        <v>44651</v>
      </c>
      <c r="B1359" s="804" t="s">
        <v>1844</v>
      </c>
      <c r="C1359" s="803">
        <f>IF(A1359="","",A1359)</f>
        <v>44651</v>
      </c>
      <c r="D1359" s="805" t="s">
        <v>1857</v>
      </c>
      <c r="E1359" s="806">
        <v>155</v>
      </c>
      <c r="F1359" s="807">
        <f>E1358</f>
        <v>632</v>
      </c>
      <c r="G1359" s="808"/>
      <c r="H1359" s="1608">
        <f>G1358</f>
        <v>283097636.98630136</v>
      </c>
      <c r="I1359" s="1611"/>
    </row>
    <row r="1360" spans="1:12" s="1524" customFormat="1" ht="21" customHeight="1">
      <c r="A1360" s="803"/>
      <c r="B1360" s="804"/>
      <c r="C1360" s="803"/>
      <c r="D1360" s="805"/>
      <c r="E1360" s="806"/>
      <c r="F1360" s="807"/>
      <c r="G1360" s="808"/>
      <c r="H1360" s="1608"/>
      <c r="I1360" s="1611"/>
    </row>
    <row r="1361" spans="1:9" s="1524" customFormat="1" ht="21" customHeight="1">
      <c r="A1361" s="803">
        <v>44651</v>
      </c>
      <c r="B1361" s="804" t="s">
        <v>1844</v>
      </c>
      <c r="C1361" s="803">
        <f>IF(A1361="","",A1361)</f>
        <v>44651</v>
      </c>
      <c r="D1361" s="805" t="s">
        <v>1857</v>
      </c>
      <c r="E1361" s="806">
        <v>632</v>
      </c>
      <c r="F1361" s="807">
        <f>E1362</f>
        <v>156</v>
      </c>
      <c r="G1361" s="808">
        <f>'BẢNG KÊ PHIẾU XK  156'!J690</f>
        <v>39364000</v>
      </c>
      <c r="H1361" s="1608"/>
      <c r="I1361" s="1611"/>
    </row>
    <row r="1362" spans="1:9" s="1524" customFormat="1" ht="21" customHeight="1">
      <c r="A1362" s="803">
        <v>44651</v>
      </c>
      <c r="B1362" s="804" t="s">
        <v>1844</v>
      </c>
      <c r="C1362" s="803">
        <f>IF(A1362="","",A1362)</f>
        <v>44651</v>
      </c>
      <c r="D1362" s="805" t="s">
        <v>1857</v>
      </c>
      <c r="E1362" s="806">
        <v>156</v>
      </c>
      <c r="F1362" s="807">
        <f>E1361</f>
        <v>632</v>
      </c>
      <c r="G1362" s="808"/>
      <c r="H1362" s="1608">
        <f>G1361</f>
        <v>39364000</v>
      </c>
      <c r="I1362" s="1611"/>
    </row>
    <row r="1363" spans="1:9" s="1524" customFormat="1" ht="21" customHeight="1">
      <c r="A1363" s="803"/>
      <c r="B1363" s="804"/>
      <c r="C1363" s="803"/>
      <c r="D1363" s="805"/>
      <c r="E1363" s="806"/>
      <c r="F1363" s="807"/>
      <c r="G1363" s="808"/>
      <c r="H1363" s="1608"/>
      <c r="I1363" s="1611"/>
    </row>
    <row r="1364" spans="1:9" s="1524" customFormat="1" ht="21" customHeight="1">
      <c r="A1364" s="803">
        <v>44651</v>
      </c>
      <c r="B1364" s="804" t="s">
        <v>1844</v>
      </c>
      <c r="C1364" s="803">
        <f>IF(A1364="","",A1364)</f>
        <v>44651</v>
      </c>
      <c r="D1364" s="805" t="s">
        <v>1858</v>
      </c>
      <c r="E1364" s="806">
        <v>511</v>
      </c>
      <c r="F1364" s="807">
        <f>E1365</f>
        <v>911</v>
      </c>
      <c r="G1364" s="808">
        <f>SUMIF($E$982:$E$1363,511,$H$982:$H$1363)-SUMIF($E$982:$E$1363,511,$G$982:$G$1363)</f>
        <v>568850000</v>
      </c>
      <c r="H1364" s="1608"/>
      <c r="I1364" s="1611"/>
    </row>
    <row r="1365" spans="1:9" s="1524" customFormat="1" ht="21" customHeight="1">
      <c r="A1365" s="803">
        <v>44651</v>
      </c>
      <c r="B1365" s="804" t="s">
        <v>1844</v>
      </c>
      <c r="C1365" s="803">
        <f>IF(A1365="","",A1365)</f>
        <v>44651</v>
      </c>
      <c r="D1365" s="805" t="s">
        <v>1858</v>
      </c>
      <c r="E1365" s="806">
        <v>911</v>
      </c>
      <c r="F1365" s="807">
        <f>E1364</f>
        <v>511</v>
      </c>
      <c r="G1365" s="808"/>
      <c r="H1365" s="1608">
        <f>G1364</f>
        <v>568850000</v>
      </c>
      <c r="I1365" s="1611"/>
    </row>
    <row r="1366" spans="1:9" s="1524" customFormat="1" ht="21" customHeight="1">
      <c r="A1366" s="803"/>
      <c r="B1366" s="804"/>
      <c r="C1366" s="803"/>
      <c r="D1366" s="805"/>
      <c r="E1366" s="806"/>
      <c r="F1366" s="807"/>
      <c r="G1366" s="808"/>
      <c r="H1366" s="1608"/>
      <c r="I1366" s="1611"/>
    </row>
    <row r="1367" spans="1:9" s="1524" customFormat="1" ht="21" customHeight="1">
      <c r="A1367" s="803">
        <v>44651</v>
      </c>
      <c r="B1367" s="804" t="s">
        <v>1844</v>
      </c>
      <c r="C1367" s="803">
        <f>IF(A1367="","",A1367)</f>
        <v>44651</v>
      </c>
      <c r="D1367" s="805" t="s">
        <v>1859</v>
      </c>
      <c r="E1367" s="806">
        <v>515</v>
      </c>
      <c r="F1367" s="807">
        <f>E1368</f>
        <v>911</v>
      </c>
      <c r="G1367" s="808">
        <f>SUMIF($E$982:$E$1363,515,$H$982:$H$1363)-SUMIF($E$982:$E$1363,515,$G$982:$G$1363)</f>
        <v>361111</v>
      </c>
      <c r="H1367" s="1608"/>
      <c r="I1367" s="1611"/>
    </row>
    <row r="1368" spans="1:9" s="1524" customFormat="1" ht="21" customHeight="1">
      <c r="A1368" s="803">
        <v>44651</v>
      </c>
      <c r="B1368" s="804" t="s">
        <v>1844</v>
      </c>
      <c r="C1368" s="803">
        <f>IF(A1368="","",A1368)</f>
        <v>44651</v>
      </c>
      <c r="D1368" s="805" t="s">
        <v>1859</v>
      </c>
      <c r="E1368" s="806">
        <v>911</v>
      </c>
      <c r="F1368" s="807">
        <f>E1367</f>
        <v>515</v>
      </c>
      <c r="G1368" s="808"/>
      <c r="H1368" s="1608">
        <f>G1367</f>
        <v>361111</v>
      </c>
      <c r="I1368" s="1611"/>
    </row>
    <row r="1369" spans="1:9" s="1524" customFormat="1" ht="21" customHeight="1">
      <c r="A1369" s="803"/>
      <c r="B1369" s="804"/>
      <c r="C1369" s="803"/>
      <c r="D1369" s="805"/>
      <c r="E1369" s="806"/>
      <c r="F1369" s="807"/>
      <c r="G1369" s="808"/>
      <c r="H1369" s="1608"/>
      <c r="I1369" s="1611"/>
    </row>
    <row r="1370" spans="1:9" s="1524" customFormat="1" ht="21" customHeight="1">
      <c r="A1370" s="803">
        <v>44651</v>
      </c>
      <c r="B1370" s="804" t="s">
        <v>1844</v>
      </c>
      <c r="C1370" s="803">
        <f>IF(A1370="","",A1370)</f>
        <v>44651</v>
      </c>
      <c r="D1370" s="805" t="s">
        <v>1860</v>
      </c>
      <c r="E1370" s="806">
        <v>911</v>
      </c>
      <c r="F1370" s="807">
        <f>E1371</f>
        <v>632</v>
      </c>
      <c r="G1370" s="808">
        <f>SUMIF($E$986:$E$1368,632,$G$986:$G$1368)-SUMIF($E$986:$E$1368,632,$H$986:$H$1368)</f>
        <v>322461636.98630136</v>
      </c>
      <c r="H1370" s="1608"/>
      <c r="I1370" s="1611"/>
    </row>
    <row r="1371" spans="1:9" s="1524" customFormat="1" ht="21" customHeight="1">
      <c r="A1371" s="803">
        <v>44651</v>
      </c>
      <c r="B1371" s="804" t="s">
        <v>1844</v>
      </c>
      <c r="C1371" s="803">
        <f>IF(A1371="","",A1371)</f>
        <v>44651</v>
      </c>
      <c r="D1371" s="805" t="s">
        <v>1860</v>
      </c>
      <c r="E1371" s="806">
        <v>632</v>
      </c>
      <c r="F1371" s="807">
        <f>E1370</f>
        <v>911</v>
      </c>
      <c r="G1371" s="808"/>
      <c r="H1371" s="1608">
        <f>G1370</f>
        <v>322461636.98630136</v>
      </c>
      <c r="I1371" s="1611"/>
    </row>
    <row r="1372" spans="1:9" s="1524" customFormat="1" ht="21" customHeight="1">
      <c r="A1372" s="803"/>
      <c r="B1372" s="804"/>
      <c r="C1372" s="803"/>
      <c r="D1372" s="805"/>
      <c r="E1372" s="806"/>
      <c r="F1372" s="807"/>
      <c r="G1372" s="808"/>
      <c r="H1372" s="1608"/>
      <c r="I1372" s="1611"/>
    </row>
    <row r="1373" spans="1:9" s="1524" customFormat="1" ht="21" customHeight="1">
      <c r="A1373" s="803">
        <v>44651</v>
      </c>
      <c r="B1373" s="804" t="s">
        <v>1844</v>
      </c>
      <c r="C1373" s="803">
        <f>IF(A1373="","",A1373)</f>
        <v>44651</v>
      </c>
      <c r="D1373" s="805" t="s">
        <v>1861</v>
      </c>
      <c r="E1373" s="806">
        <v>911</v>
      </c>
      <c r="F1373" s="807">
        <f>E1374</f>
        <v>642</v>
      </c>
      <c r="G1373" s="808">
        <f>SUMIF($E$982:$E$1371,642,$G$982:$G$1371)-SUMIF($E$982:$E$1371,642,$H$982:$H$1371)</f>
        <v>104351012.6843996</v>
      </c>
      <c r="H1373" s="1608"/>
      <c r="I1373" s="1611"/>
    </row>
    <row r="1374" spans="1:9" s="1524" customFormat="1" ht="21" customHeight="1">
      <c r="A1374" s="803">
        <v>44651</v>
      </c>
      <c r="B1374" s="804" t="s">
        <v>1844</v>
      </c>
      <c r="C1374" s="803">
        <f>IF(A1374="","",A1374)</f>
        <v>44651</v>
      </c>
      <c r="D1374" s="805" t="s">
        <v>1861</v>
      </c>
      <c r="E1374" s="806">
        <v>642</v>
      </c>
      <c r="F1374" s="807">
        <f>E1373</f>
        <v>911</v>
      </c>
      <c r="G1374" s="808"/>
      <c r="H1374" s="1608">
        <f>G1373</f>
        <v>104351012.6843996</v>
      </c>
      <c r="I1374" s="1611"/>
    </row>
    <row r="1375" spans="1:9" s="1524" customFormat="1" ht="21" customHeight="1">
      <c r="A1375" s="803"/>
      <c r="B1375" s="804"/>
      <c r="C1375" s="803"/>
      <c r="D1375" s="805"/>
      <c r="E1375" s="806"/>
      <c r="F1375" s="807"/>
      <c r="G1375" s="808"/>
      <c r="H1375" s="1608"/>
      <c r="I1375" s="1611"/>
    </row>
    <row r="1376" spans="1:9" s="1524" customFormat="1" ht="21" customHeight="1">
      <c r="A1376" s="803">
        <v>44651</v>
      </c>
      <c r="B1376" s="804" t="s">
        <v>1844</v>
      </c>
      <c r="C1376" s="803">
        <f>IF(A1376="","",A1376)</f>
        <v>44651</v>
      </c>
      <c r="D1376" s="805" t="s">
        <v>1930</v>
      </c>
      <c r="E1376" s="806">
        <v>711</v>
      </c>
      <c r="F1376" s="807">
        <f>E1377</f>
        <v>911</v>
      </c>
      <c r="G1376" s="808">
        <f>SUMIF($E$986:$E$1363,711,$H$986:$H$1363)-SUMIF($E$986:$E$1363,711,$G$986:$G$1363)</f>
        <v>66000000</v>
      </c>
      <c r="H1376" s="1608"/>
      <c r="I1376" s="1611"/>
    </row>
    <row r="1377" spans="1:9" s="1524" customFormat="1" ht="21" customHeight="1">
      <c r="A1377" s="803">
        <v>44651</v>
      </c>
      <c r="B1377" s="804" t="s">
        <v>1844</v>
      </c>
      <c r="C1377" s="803">
        <f>IF(A1377="","",A1377)</f>
        <v>44651</v>
      </c>
      <c r="D1377" s="805" t="s">
        <v>1930</v>
      </c>
      <c r="E1377" s="806">
        <v>911</v>
      </c>
      <c r="F1377" s="807">
        <f>E1376</f>
        <v>711</v>
      </c>
      <c r="G1377" s="808"/>
      <c r="H1377" s="1608">
        <f>G1376</f>
        <v>66000000</v>
      </c>
      <c r="I1377" s="1611"/>
    </row>
    <row r="1378" spans="1:9" s="1524" customFormat="1" ht="21" customHeight="1">
      <c r="A1378" s="803"/>
      <c r="B1378" s="804"/>
      <c r="C1378" s="803"/>
      <c r="D1378" s="805"/>
      <c r="E1378" s="806"/>
      <c r="F1378" s="807"/>
      <c r="G1378" s="808"/>
      <c r="H1378" s="1608"/>
      <c r="I1378" s="1611"/>
    </row>
    <row r="1379" spans="1:9" s="1524" customFormat="1" ht="21" customHeight="1">
      <c r="A1379" s="803">
        <v>44651</v>
      </c>
      <c r="B1379" s="804" t="s">
        <v>1844</v>
      </c>
      <c r="C1379" s="803">
        <f>IF(A1379="","",A1379)</f>
        <v>44651</v>
      </c>
      <c r="D1379" s="805" t="s">
        <v>1931</v>
      </c>
      <c r="E1379" s="806">
        <v>911</v>
      </c>
      <c r="F1379" s="807">
        <f>E1380</f>
        <v>811</v>
      </c>
      <c r="G1379" s="808">
        <f>SUMIF($E$986:$E$1363,811,$G$986:$G$1363)-SUMIF($E$986:$E$1363,811,$H$986:$H$1363)</f>
        <v>51982624.671232879</v>
      </c>
      <c r="H1379" s="1608"/>
      <c r="I1379" s="1611"/>
    </row>
    <row r="1380" spans="1:9" s="1524" customFormat="1" ht="21" customHeight="1">
      <c r="A1380" s="803">
        <v>44651</v>
      </c>
      <c r="B1380" s="804" t="s">
        <v>1844</v>
      </c>
      <c r="C1380" s="803">
        <f>IF(A1380="","",A1380)</f>
        <v>44651</v>
      </c>
      <c r="D1380" s="805" t="s">
        <v>1931</v>
      </c>
      <c r="E1380" s="806">
        <v>811</v>
      </c>
      <c r="F1380" s="807">
        <f>E1379</f>
        <v>911</v>
      </c>
      <c r="G1380" s="808"/>
      <c r="H1380" s="1608">
        <f>G1379</f>
        <v>51982624.671232879</v>
      </c>
      <c r="I1380" s="1611"/>
    </row>
    <row r="1381" spans="1:9" s="1524" customFormat="1" ht="21" customHeight="1">
      <c r="A1381" s="803"/>
      <c r="B1381" s="804"/>
      <c r="C1381" s="803"/>
      <c r="D1381" s="805"/>
      <c r="E1381" s="806"/>
      <c r="F1381" s="807"/>
      <c r="G1381" s="808"/>
      <c r="H1381" s="1608"/>
      <c r="I1381" s="1611"/>
    </row>
    <row r="1382" spans="1:9" s="1524" customFormat="1" ht="21" customHeight="1">
      <c r="A1382" s="803">
        <v>44651</v>
      </c>
      <c r="B1382" s="804" t="s">
        <v>1844</v>
      </c>
      <c r="C1382" s="803">
        <f>IF(A1382="","",A1382)</f>
        <v>44651</v>
      </c>
      <c r="D1382" s="805" t="s">
        <v>1932</v>
      </c>
      <c r="E1382" s="806">
        <v>821</v>
      </c>
      <c r="F1382" s="807">
        <f>E1383</f>
        <v>3334</v>
      </c>
      <c r="G1382" s="808">
        <f>'BÁO CÁO KQHĐKD_TT133'!D25</f>
        <v>46956296.126970738</v>
      </c>
      <c r="H1382" s="1608"/>
      <c r="I1382" s="1611"/>
    </row>
    <row r="1383" spans="1:9" s="1524" customFormat="1" ht="21" customHeight="1">
      <c r="A1383" s="803">
        <v>44651</v>
      </c>
      <c r="B1383" s="804" t="s">
        <v>1844</v>
      </c>
      <c r="C1383" s="803">
        <f>IF(A1383="","",A1383)</f>
        <v>44651</v>
      </c>
      <c r="D1383" s="805" t="s">
        <v>1932</v>
      </c>
      <c r="E1383" s="806">
        <v>3334</v>
      </c>
      <c r="F1383" s="807">
        <f>E1382</f>
        <v>821</v>
      </c>
      <c r="G1383" s="808"/>
      <c r="H1383" s="1608">
        <f>G1382</f>
        <v>46956296.126970738</v>
      </c>
      <c r="I1383" s="1611"/>
    </row>
    <row r="1384" spans="1:9" s="1524" customFormat="1" ht="21" customHeight="1">
      <c r="A1384" s="803"/>
      <c r="B1384" s="804"/>
      <c r="C1384" s="803"/>
      <c r="D1384" s="805"/>
      <c r="E1384" s="806"/>
      <c r="F1384" s="807"/>
      <c r="G1384" s="808"/>
      <c r="H1384" s="1608"/>
      <c r="I1384" s="1611"/>
    </row>
    <row r="1385" spans="1:9" s="1524" customFormat="1" ht="21" customHeight="1">
      <c r="A1385" s="803">
        <v>44651</v>
      </c>
      <c r="B1385" s="804" t="s">
        <v>1844</v>
      </c>
      <c r="C1385" s="803">
        <f>IF(A1385="","",A1385)</f>
        <v>44651</v>
      </c>
      <c r="D1385" s="805" t="s">
        <v>1933</v>
      </c>
      <c r="E1385" s="806">
        <v>911</v>
      </c>
      <c r="F1385" s="807">
        <f>E1386</f>
        <v>821</v>
      </c>
      <c r="G1385" s="808">
        <f>SUMIF($E$32:$E$1383,821,$G$32:$G$1383)-SUMIF($E$32:$E$1383,821,$H$32:$H$1383)</f>
        <v>46956296.126970738</v>
      </c>
      <c r="H1385" s="1608"/>
      <c r="I1385" s="1611"/>
    </row>
    <row r="1386" spans="1:9" s="1524" customFormat="1" ht="21" customHeight="1">
      <c r="A1386" s="803">
        <v>44651</v>
      </c>
      <c r="B1386" s="804" t="s">
        <v>1844</v>
      </c>
      <c r="C1386" s="803">
        <f>IF(A1386="","",A1386)</f>
        <v>44651</v>
      </c>
      <c r="D1386" s="805" t="s">
        <v>1933</v>
      </c>
      <c r="E1386" s="806">
        <v>821</v>
      </c>
      <c r="F1386" s="807">
        <f>E1385</f>
        <v>911</v>
      </c>
      <c r="G1386" s="808"/>
      <c r="H1386" s="1608">
        <f>G1385</f>
        <v>46956296.126970738</v>
      </c>
      <c r="I1386" s="1611"/>
    </row>
    <row r="1387" spans="1:9" s="1524" customFormat="1" ht="21" customHeight="1">
      <c r="A1387" s="803"/>
      <c r="B1387" s="804"/>
      <c r="C1387" s="803"/>
      <c r="D1387" s="805"/>
      <c r="E1387" s="806"/>
      <c r="F1387" s="807"/>
      <c r="G1387" s="808"/>
      <c r="H1387" s="1608"/>
      <c r="I1387" s="1611"/>
    </row>
    <row r="1388" spans="1:9" s="1524" customFormat="1" ht="21" customHeight="1">
      <c r="A1388" s="803">
        <v>44651</v>
      </c>
      <c r="B1388" s="804" t="s">
        <v>1844</v>
      </c>
      <c r="C1388" s="803">
        <f>IF(A1388="","",A1388)</f>
        <v>44651</v>
      </c>
      <c r="D1388" s="805" t="s">
        <v>1862</v>
      </c>
      <c r="E1388" s="806">
        <v>911</v>
      </c>
      <c r="F1388" s="807">
        <f>E1389</f>
        <v>421</v>
      </c>
      <c r="G1388" s="808">
        <f>(SUMIF($E$986:$E$1386,911,$H$986:$H$1386)-SUMIF($E$986:$E$1386,911,$G$986:$G$1386))</f>
        <v>109459540.53109539</v>
      </c>
      <c r="H1388" s="1608"/>
      <c r="I1388" s="1611"/>
    </row>
    <row r="1389" spans="1:9" s="1524" customFormat="1" ht="21" customHeight="1">
      <c r="A1389" s="803">
        <v>44651</v>
      </c>
      <c r="B1389" s="804" t="s">
        <v>1844</v>
      </c>
      <c r="C1389" s="803">
        <f>IF(A1389="","",A1389)</f>
        <v>44651</v>
      </c>
      <c r="D1389" s="805" t="s">
        <v>1862</v>
      </c>
      <c r="E1389" s="806">
        <v>421</v>
      </c>
      <c r="F1389" s="807">
        <f>E1388</f>
        <v>911</v>
      </c>
      <c r="G1389" s="808"/>
      <c r="H1389" s="1608">
        <f>G1388</f>
        <v>109459540.53109539</v>
      </c>
      <c r="I1389" s="1611"/>
    </row>
    <row r="1390" spans="1:9" ht="21" customHeight="1">
      <c r="A1390" s="1755"/>
      <c r="B1390" s="1756"/>
      <c r="C1390" s="1755"/>
      <c r="D1390" s="1757"/>
      <c r="E1390" s="1758"/>
      <c r="F1390" s="1758"/>
      <c r="G1390" s="1759"/>
      <c r="H1390" s="1747"/>
      <c r="I1390" s="1747"/>
    </row>
    <row r="1391" spans="1:9" ht="21" customHeight="1">
      <c r="A1391" s="1760"/>
      <c r="B1391" s="1761"/>
      <c r="C1391" s="1762" t="s">
        <v>785</v>
      </c>
      <c r="D1391" s="1763" t="s">
        <v>2171</v>
      </c>
      <c r="E1391" s="1764"/>
      <c r="F1391" s="1764"/>
      <c r="G1391" s="1765">
        <f>SUBTOTAL(9,G12:G1389)</f>
        <v>12262411254.636475</v>
      </c>
      <c r="H1391" s="1765">
        <f>SUBTOTAL(9,H12:H1389)</f>
        <v>12262411254.636475</v>
      </c>
    </row>
    <row r="1392" spans="1:9" ht="21" customHeight="1">
      <c r="A1392" s="1760"/>
      <c r="B1392" s="1761"/>
      <c r="C1392" s="1762"/>
      <c r="D1392" s="1763" t="s">
        <v>122</v>
      </c>
      <c r="E1392" s="1764"/>
      <c r="F1392" s="1764"/>
      <c r="G1392" s="1766">
        <f>MAX(G1391-H1391+G10-H10,0)</f>
        <v>0</v>
      </c>
      <c r="H1392" s="1766">
        <f>MAX(H1391-G1391+H10-G10,0)</f>
        <v>0</v>
      </c>
    </row>
    <row r="1393" spans="1:9" ht="21" customHeight="1">
      <c r="A1393" s="1767"/>
      <c r="B1393" s="1768"/>
      <c r="C1393" s="1769" t="s">
        <v>785</v>
      </c>
      <c r="D1393" s="1770"/>
      <c r="E1393" s="1771"/>
      <c r="F1393" s="1772"/>
      <c r="G1393" s="1773"/>
      <c r="H1393" s="1773"/>
      <c r="I1393" s="1721"/>
    </row>
    <row r="1394" spans="1:9" ht="21" customHeight="1">
      <c r="A1394" s="1767"/>
      <c r="B1394" s="1768"/>
      <c r="C1394" s="1769" t="s">
        <v>785</v>
      </c>
      <c r="D1394" s="1770"/>
      <c r="E1394" s="1771"/>
      <c r="F1394" s="1836" t="s">
        <v>2173</v>
      </c>
      <c r="G1394" s="1836"/>
      <c r="H1394" s="1836"/>
      <c r="I1394" s="1721"/>
    </row>
    <row r="1395" spans="1:9" ht="21" customHeight="1">
      <c r="A1395" s="1837" t="s">
        <v>13</v>
      </c>
      <c r="B1395" s="1837"/>
      <c r="C1395" s="1774"/>
      <c r="D1395" s="1775" t="s">
        <v>702</v>
      </c>
      <c r="E1395" s="1776"/>
      <c r="F1395" s="1838" t="s">
        <v>391</v>
      </c>
      <c r="G1395" s="1838"/>
      <c r="H1395" s="1838"/>
      <c r="I1395" s="1721"/>
    </row>
    <row r="1396" spans="1:9" ht="21" customHeight="1">
      <c r="A1396" s="1839" t="s">
        <v>247</v>
      </c>
      <c r="B1396" s="1839"/>
      <c r="C1396" s="1777"/>
      <c r="D1396" s="1778" t="s">
        <v>247</v>
      </c>
      <c r="E1396" s="1779"/>
      <c r="F1396" s="1840" t="s">
        <v>2172</v>
      </c>
      <c r="G1396" s="1840"/>
      <c r="H1396" s="1840"/>
      <c r="I1396" s="1721"/>
    </row>
    <row r="1397" spans="1:9" ht="21" customHeight="1">
      <c r="F1397" s="1724"/>
      <c r="G1397" s="1725"/>
      <c r="H1397" s="1725"/>
      <c r="I1397" s="1721"/>
    </row>
    <row r="1398" spans="1:9" ht="21" customHeight="1">
      <c r="F1398" s="1724"/>
      <c r="G1398" s="1725"/>
      <c r="H1398" s="1725"/>
      <c r="I1398" s="1721"/>
    </row>
    <row r="1399" spans="1:9" ht="21" customHeight="1">
      <c r="F1399" s="1724"/>
      <c r="G1399" s="1725"/>
      <c r="H1399" s="1725"/>
      <c r="I1399" s="1721"/>
    </row>
    <row r="1400" spans="1:9" ht="21" customHeight="1">
      <c r="F1400" s="1724"/>
      <c r="G1400" s="1725"/>
      <c r="H1400" s="1725"/>
      <c r="I1400" s="1721"/>
    </row>
    <row r="1401" spans="1:9" ht="21" customHeight="1">
      <c r="F1401" s="1724"/>
      <c r="G1401" s="1725"/>
      <c r="H1401" s="1725"/>
      <c r="I1401" s="1721"/>
    </row>
    <row r="1402" spans="1:9" ht="21" customHeight="1">
      <c r="F1402" s="1724"/>
      <c r="G1402" s="1725"/>
      <c r="H1402" s="1725"/>
      <c r="I1402" s="1721"/>
    </row>
    <row r="1403" spans="1:9" ht="21" customHeight="1">
      <c r="F1403" s="1724"/>
      <c r="G1403" s="1725"/>
      <c r="H1403" s="1725"/>
      <c r="I1403" s="1721"/>
    </row>
    <row r="1404" spans="1:9" ht="21" customHeight="1">
      <c r="F1404" s="1724"/>
      <c r="G1404" s="1725"/>
      <c r="H1404" s="1725"/>
      <c r="I1404" s="1721"/>
    </row>
    <row r="1405" spans="1:9" ht="21" customHeight="1">
      <c r="F1405" s="1724"/>
      <c r="G1405" s="1725"/>
      <c r="H1405" s="1725"/>
      <c r="I1405" s="1721"/>
    </row>
    <row r="1406" spans="1:9" ht="21" customHeight="1">
      <c r="F1406" s="1724"/>
      <c r="G1406" s="1725"/>
      <c r="H1406" s="1725"/>
      <c r="I1406" s="1721"/>
    </row>
    <row r="1407" spans="1:9" ht="21" customHeight="1">
      <c r="F1407" s="1724"/>
      <c r="G1407" s="1725"/>
      <c r="H1407" s="1725"/>
      <c r="I1407" s="1721"/>
    </row>
    <row r="1408" spans="1:9" ht="21" customHeight="1">
      <c r="F1408" s="1724"/>
      <c r="G1408" s="1725"/>
      <c r="H1408" s="1725"/>
      <c r="I1408" s="1721"/>
    </row>
    <row r="1409" spans="6:9" ht="21" customHeight="1">
      <c r="F1409" s="1724"/>
      <c r="G1409" s="1725"/>
      <c r="H1409" s="1725"/>
      <c r="I1409" s="1721"/>
    </row>
    <row r="1410" spans="6:9" ht="21" customHeight="1">
      <c r="F1410" s="1724"/>
      <c r="G1410" s="1725"/>
      <c r="H1410" s="1725"/>
      <c r="I1410" s="1721"/>
    </row>
    <row r="1411" spans="6:9" ht="21" customHeight="1">
      <c r="F1411" s="1724"/>
      <c r="G1411" s="1725"/>
      <c r="H1411" s="1725"/>
      <c r="I1411" s="1721"/>
    </row>
    <row r="1412" spans="6:9" ht="21" customHeight="1">
      <c r="F1412" s="1724"/>
      <c r="G1412" s="1725"/>
      <c r="H1412" s="1725"/>
      <c r="I1412" s="1721"/>
    </row>
    <row r="1413" spans="6:9" ht="21" customHeight="1">
      <c r="F1413" s="1724"/>
      <c r="G1413" s="1725"/>
      <c r="H1413" s="1725"/>
      <c r="I1413" s="1721"/>
    </row>
    <row r="1414" spans="6:9" ht="21" customHeight="1">
      <c r="F1414" s="1724"/>
      <c r="G1414" s="1725"/>
      <c r="H1414" s="1725"/>
      <c r="I1414" s="1721"/>
    </row>
    <row r="1415" spans="6:9" ht="21" customHeight="1">
      <c r="F1415" s="1724"/>
      <c r="G1415" s="1725"/>
      <c r="H1415" s="1725"/>
      <c r="I1415" s="1721"/>
    </row>
    <row r="1416" spans="6:9" ht="21" customHeight="1">
      <c r="F1416" s="1724"/>
      <c r="G1416" s="1725"/>
      <c r="H1416" s="1725"/>
      <c r="I1416" s="1721"/>
    </row>
    <row r="1417" spans="6:9" ht="21" customHeight="1">
      <c r="F1417" s="1724"/>
      <c r="G1417" s="1725"/>
      <c r="H1417" s="1725"/>
      <c r="I1417" s="1721"/>
    </row>
    <row r="1418" spans="6:9" ht="21" customHeight="1">
      <c r="F1418" s="1724"/>
      <c r="G1418" s="1725"/>
      <c r="H1418" s="1725"/>
      <c r="I1418" s="1721"/>
    </row>
    <row r="1419" spans="6:9" ht="21" customHeight="1">
      <c r="F1419" s="1724"/>
      <c r="G1419" s="1725"/>
      <c r="H1419" s="1725"/>
      <c r="I1419" s="1721"/>
    </row>
    <row r="1420" spans="6:9" ht="21" customHeight="1">
      <c r="F1420" s="1724"/>
      <c r="G1420" s="1725"/>
      <c r="H1420" s="1725"/>
      <c r="I1420" s="1721"/>
    </row>
    <row r="1421" spans="6:9" ht="21" customHeight="1">
      <c r="F1421" s="1724"/>
      <c r="G1421" s="1725"/>
      <c r="H1421" s="1725"/>
      <c r="I1421" s="1721"/>
    </row>
    <row r="1422" spans="6:9" ht="21" customHeight="1">
      <c r="F1422" s="1724"/>
      <c r="G1422" s="1725"/>
      <c r="H1422" s="1725"/>
      <c r="I1422" s="1721"/>
    </row>
    <row r="1423" spans="6:9" ht="21" customHeight="1">
      <c r="F1423" s="1724"/>
      <c r="G1423" s="1725"/>
      <c r="H1423" s="1725"/>
      <c r="I1423" s="1721"/>
    </row>
    <row r="1424" spans="6:9" ht="21" customHeight="1">
      <c r="F1424" s="1724"/>
      <c r="G1424" s="1725"/>
      <c r="H1424" s="1725"/>
      <c r="I1424" s="1721"/>
    </row>
    <row r="1425" spans="6:9" ht="21" customHeight="1">
      <c r="F1425" s="1724"/>
      <c r="G1425" s="1725"/>
      <c r="H1425" s="1725"/>
      <c r="I1425" s="1721"/>
    </row>
    <row r="1426" spans="6:9" ht="21" customHeight="1">
      <c r="F1426" s="1724"/>
      <c r="G1426" s="1725"/>
      <c r="H1426" s="1725"/>
      <c r="I1426" s="1721"/>
    </row>
    <row r="1427" spans="6:9" ht="21" customHeight="1">
      <c r="F1427" s="1724"/>
      <c r="G1427" s="1725"/>
      <c r="H1427" s="1725"/>
      <c r="I1427" s="1721"/>
    </row>
    <row r="1428" spans="6:9" ht="21" customHeight="1">
      <c r="F1428" s="1724"/>
      <c r="G1428" s="1725"/>
      <c r="H1428" s="1725"/>
      <c r="I1428" s="1721"/>
    </row>
    <row r="1429" spans="6:9" ht="21" customHeight="1">
      <c r="F1429" s="1724"/>
      <c r="G1429" s="1725"/>
      <c r="H1429" s="1725"/>
      <c r="I1429" s="1721"/>
    </row>
    <row r="1430" spans="6:9" ht="21" customHeight="1">
      <c r="F1430" s="1724"/>
      <c r="G1430" s="1725"/>
      <c r="H1430" s="1725"/>
      <c r="I1430" s="1721"/>
    </row>
    <row r="1431" spans="6:9" ht="21" customHeight="1">
      <c r="F1431" s="1724"/>
      <c r="G1431" s="1725"/>
      <c r="H1431" s="1725"/>
      <c r="I1431" s="1721"/>
    </row>
    <row r="1432" spans="6:9" ht="21" customHeight="1">
      <c r="F1432" s="1724"/>
      <c r="G1432" s="1725"/>
      <c r="H1432" s="1725"/>
      <c r="I1432" s="1721"/>
    </row>
    <row r="1433" spans="6:9" ht="21" customHeight="1">
      <c r="F1433" s="1724"/>
      <c r="G1433" s="1725"/>
      <c r="H1433" s="1725"/>
      <c r="I1433" s="1721"/>
    </row>
    <row r="1434" spans="6:9" ht="21" customHeight="1">
      <c r="F1434" s="1724"/>
      <c r="G1434" s="1725"/>
      <c r="H1434" s="1725"/>
      <c r="I1434" s="1721"/>
    </row>
    <row r="1435" spans="6:9" ht="21" customHeight="1">
      <c r="F1435" s="1724"/>
      <c r="G1435" s="1725"/>
      <c r="H1435" s="1725"/>
      <c r="I1435" s="1721"/>
    </row>
    <row r="1436" spans="6:9" ht="21" customHeight="1">
      <c r="F1436" s="1724"/>
      <c r="G1436" s="1725"/>
      <c r="H1436" s="1725"/>
      <c r="I1436" s="1721"/>
    </row>
    <row r="1437" spans="6:9" ht="21" customHeight="1">
      <c r="F1437" s="1724"/>
      <c r="G1437" s="1725"/>
      <c r="H1437" s="1725"/>
      <c r="I1437" s="1721"/>
    </row>
    <row r="1438" spans="6:9" ht="21" customHeight="1">
      <c r="F1438" s="1724"/>
      <c r="G1438" s="1725"/>
      <c r="H1438" s="1725"/>
      <c r="I1438" s="1721"/>
    </row>
    <row r="1439" spans="6:9" ht="21" customHeight="1">
      <c r="F1439" s="1724"/>
      <c r="G1439" s="1725"/>
      <c r="H1439" s="1725"/>
      <c r="I1439" s="1721"/>
    </row>
    <row r="1440" spans="6:9" ht="21" customHeight="1">
      <c r="F1440" s="1724"/>
      <c r="G1440" s="1725"/>
      <c r="H1440" s="1725"/>
      <c r="I1440" s="1721"/>
    </row>
    <row r="1441" spans="6:9" ht="21" customHeight="1">
      <c r="F1441" s="1724"/>
      <c r="G1441" s="1725"/>
      <c r="H1441" s="1725"/>
      <c r="I1441" s="1721"/>
    </row>
    <row r="1442" spans="6:9" ht="21" customHeight="1">
      <c r="F1442" s="1724"/>
      <c r="G1442" s="1725"/>
      <c r="H1442" s="1725"/>
      <c r="I1442" s="1721"/>
    </row>
    <row r="1443" spans="6:9" ht="21" customHeight="1">
      <c r="F1443" s="1724"/>
      <c r="G1443" s="1725"/>
      <c r="H1443" s="1725"/>
      <c r="I1443" s="1721"/>
    </row>
    <row r="1444" spans="6:9" ht="21" customHeight="1">
      <c r="F1444" s="1724"/>
      <c r="G1444" s="1725"/>
      <c r="H1444" s="1725"/>
      <c r="I1444" s="1721"/>
    </row>
    <row r="1445" spans="6:9" ht="21" customHeight="1">
      <c r="F1445" s="1724"/>
      <c r="G1445" s="1725"/>
      <c r="H1445" s="1725"/>
      <c r="I1445" s="1721"/>
    </row>
    <row r="1446" spans="6:9" ht="21" customHeight="1">
      <c r="F1446" s="1724"/>
      <c r="G1446" s="1725"/>
      <c r="H1446" s="1725"/>
      <c r="I1446" s="1721"/>
    </row>
    <row r="1447" spans="6:9" ht="21" customHeight="1">
      <c r="F1447" s="1724"/>
      <c r="G1447" s="1725"/>
      <c r="H1447" s="1725"/>
      <c r="I1447" s="1721"/>
    </row>
    <row r="1448" spans="6:9" ht="21" customHeight="1">
      <c r="F1448" s="1724"/>
      <c r="G1448" s="1725"/>
      <c r="H1448" s="1725"/>
      <c r="I1448" s="1721"/>
    </row>
    <row r="1449" spans="6:9" ht="21" customHeight="1">
      <c r="F1449" s="1724"/>
      <c r="G1449" s="1725"/>
      <c r="H1449" s="1725"/>
      <c r="I1449" s="1721"/>
    </row>
    <row r="1450" spans="6:9" ht="21" customHeight="1">
      <c r="F1450" s="1724"/>
      <c r="G1450" s="1725"/>
      <c r="H1450" s="1725"/>
      <c r="I1450" s="1721"/>
    </row>
    <row r="1451" spans="6:9" ht="21" customHeight="1">
      <c r="F1451" s="1724"/>
      <c r="G1451" s="1725"/>
      <c r="H1451" s="1725"/>
      <c r="I1451" s="1721"/>
    </row>
    <row r="1452" spans="6:9" ht="21" customHeight="1">
      <c r="F1452" s="1724"/>
      <c r="G1452" s="1725"/>
      <c r="H1452" s="1725"/>
      <c r="I1452" s="1721"/>
    </row>
    <row r="1453" spans="6:9" ht="21" customHeight="1">
      <c r="F1453" s="1724"/>
      <c r="G1453" s="1725"/>
      <c r="H1453" s="1725"/>
      <c r="I1453" s="1721"/>
    </row>
    <row r="1454" spans="6:9" ht="21" customHeight="1">
      <c r="F1454" s="1724"/>
      <c r="G1454" s="1725"/>
      <c r="H1454" s="1725"/>
      <c r="I1454" s="1721"/>
    </row>
    <row r="1455" spans="6:9" ht="21" customHeight="1">
      <c r="F1455" s="1724"/>
      <c r="G1455" s="1725"/>
      <c r="H1455" s="1725"/>
      <c r="I1455" s="1721"/>
    </row>
    <row r="1456" spans="6:9" ht="21" customHeight="1">
      <c r="F1456" s="1724"/>
      <c r="G1456" s="1725"/>
      <c r="H1456" s="1725"/>
      <c r="I1456" s="1721"/>
    </row>
    <row r="1457" spans="6:9" ht="21" customHeight="1">
      <c r="F1457" s="1724"/>
      <c r="G1457" s="1725"/>
      <c r="H1457" s="1725"/>
      <c r="I1457" s="1721"/>
    </row>
    <row r="1458" spans="6:9" ht="21" customHeight="1">
      <c r="F1458" s="1724"/>
      <c r="G1458" s="1725"/>
      <c r="H1458" s="1725"/>
      <c r="I1458" s="1721"/>
    </row>
    <row r="1459" spans="6:9" ht="21" customHeight="1">
      <c r="F1459" s="1724"/>
      <c r="G1459" s="1725"/>
      <c r="H1459" s="1725"/>
      <c r="I1459" s="1721"/>
    </row>
    <row r="1460" spans="6:9" ht="21" customHeight="1">
      <c r="F1460" s="1724"/>
      <c r="G1460" s="1725"/>
      <c r="H1460" s="1725"/>
      <c r="I1460" s="1721"/>
    </row>
    <row r="1461" spans="6:9" ht="21" customHeight="1">
      <c r="F1461" s="1724"/>
      <c r="G1461" s="1725"/>
      <c r="H1461" s="1725"/>
      <c r="I1461" s="1721"/>
    </row>
    <row r="1462" spans="6:9" ht="21" customHeight="1">
      <c r="F1462" s="1724"/>
      <c r="G1462" s="1725"/>
      <c r="H1462" s="1725"/>
      <c r="I1462" s="1721"/>
    </row>
    <row r="1463" spans="6:9" ht="21" customHeight="1">
      <c r="F1463" s="1724"/>
      <c r="G1463" s="1725"/>
      <c r="H1463" s="1725"/>
      <c r="I1463" s="1721"/>
    </row>
    <row r="1464" spans="6:9" ht="21" customHeight="1">
      <c r="F1464" s="1724"/>
      <c r="G1464" s="1725"/>
      <c r="H1464" s="1725"/>
      <c r="I1464" s="1721"/>
    </row>
    <row r="1465" spans="6:9" ht="21" customHeight="1">
      <c r="F1465" s="1724"/>
      <c r="G1465" s="1725"/>
      <c r="H1465" s="1725"/>
      <c r="I1465" s="1721"/>
    </row>
    <row r="1466" spans="6:9" ht="21" customHeight="1">
      <c r="F1466" s="1724"/>
      <c r="G1466" s="1725"/>
      <c r="H1466" s="1725"/>
      <c r="I1466" s="1721"/>
    </row>
    <row r="1467" spans="6:9" ht="21" customHeight="1">
      <c r="F1467" s="1724"/>
      <c r="G1467" s="1725"/>
      <c r="H1467" s="1725"/>
      <c r="I1467" s="1721"/>
    </row>
    <row r="1468" spans="6:9" ht="21" customHeight="1">
      <c r="F1468" s="1724"/>
      <c r="G1468" s="1725"/>
      <c r="H1468" s="1725"/>
      <c r="I1468" s="1721"/>
    </row>
    <row r="1469" spans="6:9" ht="21" customHeight="1">
      <c r="F1469" s="1724"/>
      <c r="G1469" s="1725"/>
      <c r="H1469" s="1725"/>
      <c r="I1469" s="1721"/>
    </row>
    <row r="1470" spans="6:9" ht="21" customHeight="1">
      <c r="F1470" s="1724"/>
      <c r="G1470" s="1725"/>
      <c r="H1470" s="1725"/>
      <c r="I1470" s="1721"/>
    </row>
    <row r="1471" spans="6:9" ht="21" customHeight="1">
      <c r="F1471" s="1724"/>
      <c r="G1471" s="1725"/>
      <c r="H1471" s="1725"/>
      <c r="I1471" s="1721"/>
    </row>
    <row r="1472" spans="6:9" ht="21" customHeight="1">
      <c r="F1472" s="1724"/>
      <c r="G1472" s="1725"/>
      <c r="H1472" s="1725"/>
      <c r="I1472" s="1721"/>
    </row>
    <row r="1473" spans="6:9" ht="21" customHeight="1">
      <c r="F1473" s="1724"/>
      <c r="G1473" s="1725"/>
      <c r="H1473" s="1725"/>
      <c r="I1473" s="1721"/>
    </row>
    <row r="1474" spans="6:9" ht="21" customHeight="1">
      <c r="F1474" s="1724"/>
      <c r="G1474" s="1725"/>
      <c r="H1474" s="1725"/>
      <c r="I1474" s="1721"/>
    </row>
    <row r="1475" spans="6:9" ht="21" customHeight="1">
      <c r="F1475" s="1724"/>
      <c r="G1475" s="1725"/>
      <c r="H1475" s="1725"/>
      <c r="I1475" s="1721"/>
    </row>
    <row r="1476" spans="6:9" ht="21" customHeight="1">
      <c r="F1476" s="1724"/>
      <c r="G1476" s="1725"/>
      <c r="H1476" s="1725"/>
      <c r="I1476" s="1721"/>
    </row>
    <row r="1477" spans="6:9" ht="21" customHeight="1">
      <c r="F1477" s="1724"/>
      <c r="G1477" s="1725"/>
      <c r="H1477" s="1725"/>
      <c r="I1477" s="1721"/>
    </row>
    <row r="1478" spans="6:9" ht="21" customHeight="1">
      <c r="F1478" s="1724"/>
      <c r="G1478" s="1725"/>
      <c r="H1478" s="1725"/>
      <c r="I1478" s="1721"/>
    </row>
    <row r="1479" spans="6:9" ht="21" customHeight="1">
      <c r="F1479" s="1724"/>
      <c r="G1479" s="1725"/>
      <c r="H1479" s="1725"/>
      <c r="I1479" s="1721"/>
    </row>
    <row r="1480" spans="6:9" ht="21" customHeight="1">
      <c r="F1480" s="1724"/>
      <c r="G1480" s="1725"/>
      <c r="H1480" s="1725"/>
      <c r="I1480" s="1721"/>
    </row>
    <row r="1481" spans="6:9" ht="21" customHeight="1">
      <c r="F1481" s="1724"/>
      <c r="G1481" s="1725"/>
      <c r="H1481" s="1725"/>
      <c r="I1481" s="1721"/>
    </row>
    <row r="1482" spans="6:9" ht="21" customHeight="1">
      <c r="F1482" s="1724"/>
      <c r="G1482" s="1725"/>
      <c r="H1482" s="1725"/>
      <c r="I1482" s="1721"/>
    </row>
    <row r="1483" spans="6:9" ht="21" customHeight="1">
      <c r="F1483" s="1724"/>
      <c r="G1483" s="1725"/>
      <c r="H1483" s="1725"/>
      <c r="I1483" s="1721"/>
    </row>
    <row r="1484" spans="6:9" ht="21" customHeight="1">
      <c r="F1484" s="1724"/>
      <c r="G1484" s="1725"/>
      <c r="H1484" s="1725"/>
      <c r="I1484" s="1721"/>
    </row>
    <row r="1485" spans="6:9" ht="21" customHeight="1">
      <c r="F1485" s="1724"/>
      <c r="G1485" s="1725"/>
      <c r="H1485" s="1725"/>
      <c r="I1485" s="1721"/>
    </row>
    <row r="1486" spans="6:9" ht="21" customHeight="1">
      <c r="F1486" s="1724"/>
      <c r="G1486" s="1725"/>
      <c r="H1486" s="1725"/>
      <c r="I1486" s="1721"/>
    </row>
    <row r="1487" spans="6:9" ht="21" customHeight="1">
      <c r="F1487" s="1724"/>
      <c r="G1487" s="1725"/>
      <c r="H1487" s="1725"/>
      <c r="I1487" s="1721"/>
    </row>
    <row r="1488" spans="6:9" ht="21" customHeight="1">
      <c r="F1488" s="1724"/>
      <c r="G1488" s="1725"/>
      <c r="H1488" s="1725"/>
      <c r="I1488" s="1721"/>
    </row>
    <row r="1489" spans="6:9" ht="21" customHeight="1">
      <c r="F1489" s="1724"/>
      <c r="G1489" s="1725"/>
      <c r="H1489" s="1725"/>
      <c r="I1489" s="1721"/>
    </row>
    <row r="1490" spans="6:9" ht="21" customHeight="1">
      <c r="F1490" s="1724"/>
      <c r="G1490" s="1725"/>
      <c r="H1490" s="1725"/>
      <c r="I1490" s="1721"/>
    </row>
    <row r="1491" spans="6:9" ht="21" customHeight="1">
      <c r="F1491" s="1724"/>
      <c r="G1491" s="1725"/>
      <c r="H1491" s="1725"/>
      <c r="I1491" s="1721"/>
    </row>
    <row r="1492" spans="6:9" ht="21" customHeight="1">
      <c r="F1492" s="1724"/>
      <c r="G1492" s="1725"/>
      <c r="H1492" s="1725"/>
      <c r="I1492" s="1721"/>
    </row>
    <row r="1493" spans="6:9" ht="21" customHeight="1">
      <c r="F1493" s="1724"/>
      <c r="G1493" s="1725"/>
      <c r="H1493" s="1725"/>
      <c r="I1493" s="1721"/>
    </row>
    <row r="1494" spans="6:9" ht="21" customHeight="1">
      <c r="F1494" s="1724"/>
      <c r="G1494" s="1725"/>
      <c r="H1494" s="1725"/>
      <c r="I1494" s="1721"/>
    </row>
    <row r="1495" spans="6:9" ht="21" customHeight="1">
      <c r="F1495" s="1724"/>
      <c r="G1495" s="1725"/>
      <c r="H1495" s="1725"/>
      <c r="I1495" s="1721"/>
    </row>
    <row r="1496" spans="6:9" ht="21" customHeight="1">
      <c r="F1496" s="1724"/>
      <c r="G1496" s="1725"/>
      <c r="H1496" s="1725"/>
      <c r="I1496" s="1721"/>
    </row>
    <row r="1497" spans="6:9" ht="21" customHeight="1">
      <c r="F1497" s="1724"/>
      <c r="G1497" s="1725"/>
      <c r="H1497" s="1725"/>
      <c r="I1497" s="1721"/>
    </row>
    <row r="1498" spans="6:9" ht="21" customHeight="1">
      <c r="F1498" s="1724"/>
      <c r="G1498" s="1725"/>
      <c r="H1498" s="1725"/>
      <c r="I1498" s="1721"/>
    </row>
    <row r="1499" spans="6:9" ht="21" customHeight="1">
      <c r="F1499" s="1724"/>
      <c r="G1499" s="1725"/>
      <c r="H1499" s="1725"/>
      <c r="I1499" s="1721"/>
    </row>
    <row r="1500" spans="6:9" ht="21" customHeight="1">
      <c r="F1500" s="1724"/>
      <c r="G1500" s="1725"/>
      <c r="H1500" s="1725"/>
      <c r="I1500" s="1721"/>
    </row>
    <row r="1501" spans="6:9" ht="21" customHeight="1">
      <c r="F1501" s="1724"/>
      <c r="G1501" s="1725"/>
      <c r="H1501" s="1725"/>
      <c r="I1501" s="1721"/>
    </row>
    <row r="1502" spans="6:9" ht="21" customHeight="1">
      <c r="F1502" s="1724"/>
      <c r="G1502" s="1725"/>
      <c r="H1502" s="1725"/>
      <c r="I1502" s="1721"/>
    </row>
    <row r="1503" spans="6:9" ht="21" customHeight="1">
      <c r="F1503" s="1724"/>
      <c r="G1503" s="1725"/>
      <c r="H1503" s="1725"/>
      <c r="I1503" s="1721"/>
    </row>
    <row r="1504" spans="6:9" ht="21" customHeight="1">
      <c r="F1504" s="1724"/>
      <c r="G1504" s="1725"/>
      <c r="H1504" s="1725"/>
      <c r="I1504" s="1721"/>
    </row>
    <row r="1505" spans="6:9" ht="21" customHeight="1">
      <c r="F1505" s="1724"/>
      <c r="G1505" s="1725"/>
      <c r="H1505" s="1725"/>
      <c r="I1505" s="1721"/>
    </row>
    <row r="1506" spans="6:9" ht="21" customHeight="1">
      <c r="F1506" s="1724"/>
      <c r="G1506" s="1725"/>
      <c r="H1506" s="1725"/>
      <c r="I1506" s="1721"/>
    </row>
    <row r="1507" spans="6:9" ht="21" customHeight="1">
      <c r="F1507" s="1724"/>
      <c r="G1507" s="1725"/>
      <c r="H1507" s="1725"/>
      <c r="I1507" s="1721"/>
    </row>
    <row r="1508" spans="6:9" ht="21" customHeight="1">
      <c r="F1508" s="1724"/>
      <c r="G1508" s="1725"/>
      <c r="H1508" s="1725"/>
      <c r="I1508" s="1721"/>
    </row>
    <row r="1509" spans="6:9" ht="21" customHeight="1">
      <c r="F1509" s="1724"/>
      <c r="G1509" s="1725"/>
      <c r="H1509" s="1725"/>
      <c r="I1509" s="1721"/>
    </row>
    <row r="1510" spans="6:9" ht="21" customHeight="1">
      <c r="F1510" s="1724"/>
      <c r="G1510" s="1725"/>
      <c r="H1510" s="1725"/>
      <c r="I1510" s="1721"/>
    </row>
    <row r="1511" spans="6:9" ht="21" customHeight="1">
      <c r="F1511" s="1724"/>
      <c r="G1511" s="1725"/>
      <c r="H1511" s="1725"/>
      <c r="I1511" s="1721"/>
    </row>
    <row r="1512" spans="6:9" ht="21" customHeight="1">
      <c r="F1512" s="1724"/>
      <c r="G1512" s="1725"/>
      <c r="H1512" s="1725"/>
      <c r="I1512" s="1721"/>
    </row>
    <row r="1513" spans="6:9" ht="21" customHeight="1">
      <c r="F1513" s="1724"/>
      <c r="G1513" s="1725"/>
      <c r="H1513" s="1725"/>
      <c r="I1513" s="1721"/>
    </row>
    <row r="1514" spans="6:9" ht="21" customHeight="1">
      <c r="F1514" s="1724"/>
      <c r="G1514" s="1725"/>
      <c r="H1514" s="1725"/>
      <c r="I1514" s="1721"/>
    </row>
    <row r="1515" spans="6:9" ht="21" customHeight="1">
      <c r="F1515" s="1724"/>
      <c r="G1515" s="1725"/>
      <c r="H1515" s="1725"/>
      <c r="I1515" s="1721"/>
    </row>
    <row r="1516" spans="6:9" ht="21" customHeight="1">
      <c r="F1516" s="1724"/>
      <c r="G1516" s="1725"/>
      <c r="H1516" s="1725"/>
      <c r="I1516" s="1721"/>
    </row>
    <row r="1517" spans="6:9" ht="21" customHeight="1">
      <c r="F1517" s="1724"/>
      <c r="G1517" s="1725"/>
      <c r="H1517" s="1725"/>
      <c r="I1517" s="1721"/>
    </row>
    <row r="1518" spans="6:9" ht="21" customHeight="1">
      <c r="F1518" s="1724"/>
      <c r="G1518" s="1725"/>
      <c r="H1518" s="1725"/>
      <c r="I1518" s="1721"/>
    </row>
    <row r="1519" spans="6:9" ht="21" customHeight="1">
      <c r="F1519" s="1724"/>
      <c r="G1519" s="1725"/>
      <c r="H1519" s="1725"/>
      <c r="I1519" s="1721"/>
    </row>
    <row r="1520" spans="6:9" ht="21" customHeight="1">
      <c r="F1520" s="1724"/>
      <c r="G1520" s="1725"/>
      <c r="H1520" s="1725"/>
      <c r="I1520" s="1721"/>
    </row>
    <row r="1521" spans="6:9" ht="21" customHeight="1">
      <c r="F1521" s="1724"/>
      <c r="G1521" s="1725"/>
      <c r="H1521" s="1725"/>
      <c r="I1521" s="1721"/>
    </row>
    <row r="1522" spans="6:9" ht="21" customHeight="1">
      <c r="F1522" s="1724"/>
      <c r="G1522" s="1725"/>
      <c r="H1522" s="1725"/>
      <c r="I1522" s="1721"/>
    </row>
    <row r="1523" spans="6:9" ht="21" customHeight="1">
      <c r="F1523" s="1724"/>
      <c r="G1523" s="1725"/>
      <c r="H1523" s="1725"/>
      <c r="I1523" s="1721"/>
    </row>
    <row r="1524" spans="6:9" ht="21" customHeight="1">
      <c r="F1524" s="1724"/>
      <c r="G1524" s="1725"/>
      <c r="H1524" s="1725"/>
      <c r="I1524" s="1721"/>
    </row>
    <row r="1525" spans="6:9" ht="21" customHeight="1">
      <c r="F1525" s="1724"/>
      <c r="G1525" s="1725"/>
      <c r="H1525" s="1725"/>
      <c r="I1525" s="1721"/>
    </row>
    <row r="1526" spans="6:9" ht="21" customHeight="1">
      <c r="F1526" s="1724"/>
      <c r="G1526" s="1725"/>
      <c r="H1526" s="1725"/>
      <c r="I1526" s="1721"/>
    </row>
    <row r="1527" spans="6:9" ht="21" customHeight="1">
      <c r="F1527" s="1724"/>
      <c r="G1527" s="1725"/>
      <c r="H1527" s="1725"/>
      <c r="I1527" s="1721"/>
    </row>
    <row r="1528" spans="6:9" ht="21" customHeight="1">
      <c r="F1528" s="1724"/>
      <c r="G1528" s="1725"/>
      <c r="H1528" s="1725"/>
      <c r="I1528" s="1721"/>
    </row>
    <row r="1529" spans="6:9" ht="21" customHeight="1">
      <c r="F1529" s="1724"/>
      <c r="G1529" s="1725"/>
      <c r="H1529" s="1725"/>
      <c r="I1529" s="1721"/>
    </row>
  </sheetData>
  <autoFilter ref="A11:I1389" xr:uid="{00000000-0009-0000-0000-000005000000}"/>
  <mergeCells count="14">
    <mergeCell ref="F1394:H1394"/>
    <mergeCell ref="A1395:B1395"/>
    <mergeCell ref="F1395:H1395"/>
    <mergeCell ref="A1396:B1396"/>
    <mergeCell ref="F1396:H1396"/>
    <mergeCell ref="F1:H1"/>
    <mergeCell ref="F2:H2"/>
    <mergeCell ref="F3:H3"/>
    <mergeCell ref="A7:A8"/>
    <mergeCell ref="A5:H5"/>
    <mergeCell ref="A6:H6"/>
    <mergeCell ref="B7:C7"/>
    <mergeCell ref="G7:H7"/>
    <mergeCell ref="D7:D8"/>
  </mergeCells>
  <pageMargins left="0.2" right="0.2" top="0.5" bottom="0.2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V48"/>
  <sheetViews>
    <sheetView zoomScale="90" zoomScaleNormal="90" workbookViewId="0">
      <selection activeCell="J50" sqref="J50"/>
    </sheetView>
  </sheetViews>
  <sheetFormatPr defaultRowHeight="17.25" customHeight="1"/>
  <cols>
    <col min="1" max="1" width="12.7109375" style="796" customWidth="1"/>
    <col min="2" max="3" width="9.140625" style="193"/>
    <col min="4" max="4" width="11.85546875" style="193" customWidth="1"/>
    <col min="5" max="5" width="62.140625" style="193" customWidth="1"/>
    <col min="6" max="6" width="10.7109375" style="193" customWidth="1"/>
    <col min="7" max="7" width="12.140625" style="193" customWidth="1"/>
    <col min="8" max="8" width="13.5703125" style="193" customWidth="1"/>
    <col min="9" max="9" width="17.5703125" style="193" customWidth="1"/>
    <col min="10" max="10" width="23.5703125" style="193" customWidth="1"/>
    <col min="11" max="16384" width="9.140625" style="193"/>
  </cols>
  <sheetData>
    <row r="1" spans="1:22" s="348" customFormat="1" ht="17.25" customHeight="1">
      <c r="A1" s="225" t="str">
        <f>'Thong tin DN'!B4</f>
        <v>CÔNG TY TNHH TMDV VÀ XD ĐỨC HÀ</v>
      </c>
      <c r="B1" s="225"/>
      <c r="C1" s="225"/>
      <c r="D1" s="225"/>
      <c r="E1" s="443"/>
      <c r="F1" s="443"/>
      <c r="G1" s="1858" t="s">
        <v>1536</v>
      </c>
      <c r="H1" s="1858"/>
      <c r="I1" s="1858"/>
      <c r="J1" s="594" t="s">
        <v>75</v>
      </c>
      <c r="K1" s="444"/>
    </row>
    <row r="2" spans="1:22" s="348" customFormat="1" ht="17.25" customHeight="1">
      <c r="A2" s="225" t="str">
        <f>'Thong tin DN'!B7</f>
        <v>Số 1D, TT Bà Triệu, P.Nguyễn Trãi, Q.Hà Đông, TP.Hà Nội</v>
      </c>
      <c r="B2" s="225"/>
      <c r="C2" s="225"/>
      <c r="D2" s="225"/>
      <c r="E2" s="443"/>
      <c r="F2" s="443"/>
      <c r="G2" s="1859" t="s">
        <v>1541</v>
      </c>
      <c r="H2" s="1859"/>
      <c r="I2" s="1859"/>
      <c r="J2" s="444"/>
      <c r="K2" s="444"/>
    </row>
    <row r="3" spans="1:22" s="348" customFormat="1" ht="17.25" customHeight="1">
      <c r="A3" s="1846"/>
      <c r="B3" s="1846"/>
      <c r="C3" s="1846"/>
      <c r="D3" s="1846"/>
      <c r="E3" s="443"/>
      <c r="F3" s="443"/>
      <c r="G3" s="1859" t="s">
        <v>1542</v>
      </c>
      <c r="H3" s="1859"/>
      <c r="I3" s="1859"/>
      <c r="J3" s="594" t="s">
        <v>75</v>
      </c>
      <c r="K3" s="444"/>
    </row>
    <row r="4" spans="1:22" s="348" customFormat="1" ht="17.25" customHeight="1">
      <c r="A4" s="1701"/>
      <c r="B4" s="446"/>
      <c r="C4" s="447"/>
      <c r="D4" s="447"/>
      <c r="E4" s="443"/>
      <c r="F4" s="443"/>
      <c r="G4" s="1859" t="s">
        <v>1537</v>
      </c>
      <c r="H4" s="1859"/>
      <c r="I4" s="1859"/>
      <c r="J4" s="444"/>
      <c r="K4" s="444"/>
    </row>
    <row r="5" spans="1:22" s="348" customFormat="1" ht="17.25" customHeight="1">
      <c r="A5" s="1701"/>
      <c r="B5" s="446"/>
      <c r="C5" s="447"/>
      <c r="D5" s="447"/>
      <c r="E5" s="443"/>
      <c r="F5" s="443"/>
      <c r="G5" s="443"/>
      <c r="H5" s="445"/>
      <c r="I5" s="444"/>
      <c r="J5" s="444"/>
      <c r="K5" s="444"/>
    </row>
    <row r="6" spans="1:22" s="348" customFormat="1" ht="17.25" customHeight="1">
      <c r="A6" s="1701"/>
      <c r="B6" s="446"/>
      <c r="C6" s="447"/>
      <c r="D6" s="447"/>
      <c r="E6" s="443"/>
      <c r="F6" s="443"/>
      <c r="G6" s="443"/>
      <c r="H6" s="445"/>
      <c r="I6" s="444"/>
      <c r="J6" s="444"/>
      <c r="K6" s="444"/>
    </row>
    <row r="7" spans="1:22" s="448" customFormat="1" ht="37.5" customHeight="1">
      <c r="A7" s="1855" t="s">
        <v>1538</v>
      </c>
      <c r="B7" s="1856"/>
      <c r="C7" s="1856"/>
      <c r="D7" s="1856"/>
      <c r="E7" s="1856"/>
      <c r="F7" s="1856"/>
      <c r="G7" s="1856"/>
      <c r="H7" s="1856"/>
      <c r="I7" s="1856"/>
      <c r="J7" s="449"/>
      <c r="K7" s="450"/>
      <c r="L7" s="451"/>
      <c r="M7" s="452"/>
      <c r="N7" s="453"/>
      <c r="O7" s="453"/>
      <c r="P7" s="453"/>
      <c r="Q7" s="453"/>
      <c r="R7" s="453"/>
      <c r="S7" s="453"/>
      <c r="T7" s="453"/>
      <c r="U7" s="453"/>
      <c r="V7" s="453"/>
    </row>
    <row r="8" spans="1:22" s="448" customFormat="1" ht="15.75" customHeight="1">
      <c r="A8" s="1857" t="s">
        <v>2169</v>
      </c>
      <c r="B8" s="1857"/>
      <c r="C8" s="1857"/>
      <c r="D8" s="1857"/>
      <c r="E8" s="1857"/>
      <c r="F8" s="1857"/>
      <c r="G8" s="1857"/>
      <c r="H8" s="1857"/>
      <c r="I8" s="1857"/>
      <c r="J8" s="449"/>
      <c r="K8" s="450"/>
      <c r="L8" s="451"/>
      <c r="M8" s="452"/>
      <c r="N8" s="453"/>
      <c r="O8" s="453"/>
      <c r="P8" s="453"/>
      <c r="Q8" s="453"/>
      <c r="R8" s="453"/>
      <c r="S8" s="453"/>
      <c r="T8" s="453"/>
      <c r="U8" s="453"/>
      <c r="V8" s="453"/>
    </row>
    <row r="9" spans="1:22" s="458" customFormat="1" ht="17.25" customHeight="1">
      <c r="A9" s="1847" t="s">
        <v>1539</v>
      </c>
      <c r="B9" s="1849" t="s">
        <v>103</v>
      </c>
      <c r="C9" s="1850"/>
      <c r="D9" s="1851" t="s">
        <v>77</v>
      </c>
      <c r="E9" s="1853" t="s">
        <v>78</v>
      </c>
      <c r="F9" s="542" t="s">
        <v>104</v>
      </c>
      <c r="G9" s="1860" t="s">
        <v>105</v>
      </c>
      <c r="H9" s="1861"/>
      <c r="I9" s="1862"/>
      <c r="J9" s="454"/>
      <c r="K9" s="455"/>
      <c r="L9" s="456"/>
      <c r="M9" s="454"/>
      <c r="N9" s="457"/>
      <c r="O9" s="457"/>
      <c r="P9" s="457"/>
      <c r="Q9" s="457"/>
      <c r="R9" s="457"/>
      <c r="S9" s="457"/>
      <c r="T9" s="457"/>
      <c r="U9" s="457"/>
      <c r="V9" s="457"/>
    </row>
    <row r="10" spans="1:22" s="458" customFormat="1" ht="17.25" customHeight="1">
      <c r="A10" s="1848"/>
      <c r="B10" s="543" t="s">
        <v>106</v>
      </c>
      <c r="C10" s="544" t="s">
        <v>107</v>
      </c>
      <c r="D10" s="1852"/>
      <c r="E10" s="1854"/>
      <c r="F10" s="545" t="s">
        <v>95</v>
      </c>
      <c r="G10" s="546" t="s">
        <v>108</v>
      </c>
      <c r="H10" s="546" t="s">
        <v>107</v>
      </c>
      <c r="I10" s="546" t="s">
        <v>109</v>
      </c>
      <c r="J10" s="459"/>
      <c r="K10" s="455"/>
      <c r="L10" s="456"/>
      <c r="M10" s="454"/>
      <c r="N10" s="457"/>
      <c r="O10" s="457"/>
      <c r="P10" s="457"/>
      <c r="Q10" s="457"/>
      <c r="R10" s="457"/>
      <c r="S10" s="457"/>
      <c r="T10" s="457"/>
      <c r="U10" s="457"/>
      <c r="V10" s="457"/>
    </row>
    <row r="11" spans="1:22" s="468" customFormat="1" ht="17.25" customHeight="1">
      <c r="A11" s="1702" t="s">
        <v>83</v>
      </c>
      <c r="B11" s="460" t="s">
        <v>1</v>
      </c>
      <c r="C11" s="460" t="s">
        <v>84</v>
      </c>
      <c r="D11" s="460" t="s">
        <v>85</v>
      </c>
      <c r="E11" s="460" t="s">
        <v>86</v>
      </c>
      <c r="F11" s="461" t="s">
        <v>87</v>
      </c>
      <c r="G11" s="462">
        <v>1</v>
      </c>
      <c r="H11" s="462">
        <v>2</v>
      </c>
      <c r="I11" s="462">
        <v>3</v>
      </c>
      <c r="J11" s="463"/>
      <c r="K11" s="464"/>
      <c r="L11" s="465"/>
      <c r="M11" s="466"/>
      <c r="N11" s="467"/>
      <c r="O11" s="467"/>
      <c r="P11" s="467"/>
      <c r="Q11" s="467"/>
      <c r="R11" s="467"/>
      <c r="S11" s="467"/>
      <c r="T11" s="467"/>
      <c r="U11" s="467"/>
      <c r="V11" s="467"/>
    </row>
    <row r="12" spans="1:22" s="472" customFormat="1" ht="17.25" customHeight="1">
      <c r="A12" s="1703"/>
      <c r="B12" s="474"/>
      <c r="C12" s="473"/>
      <c r="D12" s="473"/>
      <c r="E12" s="475"/>
      <c r="F12" s="475"/>
      <c r="G12" s="476"/>
      <c r="H12" s="476"/>
      <c r="I12" s="476"/>
      <c r="J12" s="463"/>
      <c r="K12" s="463"/>
      <c r="L12" s="469"/>
      <c r="M12" s="470"/>
      <c r="N12" s="471"/>
      <c r="O12" s="471"/>
      <c r="P12" s="471"/>
      <c r="Q12" s="471"/>
      <c r="R12" s="471"/>
      <c r="S12" s="471"/>
      <c r="T12" s="471"/>
      <c r="U12" s="471"/>
      <c r="V12" s="471"/>
    </row>
    <row r="13" spans="1:22" s="472" customFormat="1" ht="17.25" customHeight="1">
      <c r="A13" s="1704"/>
      <c r="B13" s="478"/>
      <c r="C13" s="477"/>
      <c r="D13" s="477"/>
      <c r="E13" s="104" t="s">
        <v>121</v>
      </c>
      <c r="F13" s="479"/>
      <c r="G13" s="480"/>
      <c r="H13" s="480"/>
      <c r="I13" s="480">
        <f>CĐPS!C254</f>
        <v>4813697443.566555</v>
      </c>
      <c r="J13" s="463"/>
      <c r="K13" s="594" t="s">
        <v>75</v>
      </c>
      <c r="L13" s="469"/>
      <c r="M13" s="470"/>
      <c r="N13" s="471"/>
      <c r="O13" s="471"/>
      <c r="P13" s="471"/>
      <c r="Q13" s="471"/>
      <c r="R13" s="471"/>
      <c r="S13" s="471"/>
      <c r="T13" s="471"/>
      <c r="U13" s="471"/>
      <c r="V13" s="471"/>
    </row>
    <row r="14" spans="1:22" s="472" customFormat="1" ht="17.25" customHeight="1">
      <c r="A14" s="1704"/>
      <c r="B14" s="478"/>
      <c r="C14" s="477"/>
      <c r="D14" s="477"/>
      <c r="E14" s="104" t="s">
        <v>101</v>
      </c>
      <c r="F14" s="479"/>
      <c r="G14" s="480"/>
      <c r="H14" s="480"/>
      <c r="I14" s="480"/>
      <c r="J14" s="463"/>
      <c r="K14" s="463"/>
      <c r="L14" s="469"/>
      <c r="M14" s="470"/>
      <c r="N14" s="471"/>
      <c r="O14" s="471"/>
      <c r="P14" s="471"/>
      <c r="Q14" s="471"/>
      <c r="R14" s="471"/>
      <c r="S14" s="471"/>
      <c r="T14" s="471"/>
      <c r="U14" s="471"/>
      <c r="V14" s="471"/>
    </row>
    <row r="15" spans="1:22" s="472" customFormat="1" ht="17.25" customHeight="1">
      <c r="A15" s="1704"/>
      <c r="B15" s="478"/>
      <c r="C15" s="477"/>
      <c r="D15" s="477"/>
      <c r="E15" s="104"/>
      <c r="F15" s="479"/>
      <c r="G15" s="480"/>
      <c r="H15" s="480"/>
      <c r="I15" s="480"/>
      <c r="J15" s="463"/>
      <c r="K15" s="463"/>
      <c r="L15" s="469"/>
      <c r="M15" s="470"/>
      <c r="N15" s="471"/>
      <c r="O15" s="471"/>
      <c r="P15" s="471"/>
      <c r="Q15" s="471"/>
      <c r="R15" s="471"/>
      <c r="S15" s="471"/>
      <c r="T15" s="471"/>
      <c r="U15" s="471"/>
      <c r="V15" s="471"/>
    </row>
    <row r="16" spans="1:22" s="472" customFormat="1" ht="17.25" customHeight="1">
      <c r="A16" s="1707">
        <v>44573</v>
      </c>
      <c r="B16" s="478"/>
      <c r="C16" s="498" t="str">
        <f>IF(H16&lt;=0,"","PC"&amp;COUNTIF(H$12:H16,"&gt;0"))</f>
        <v>PC1</v>
      </c>
      <c r="D16" s="803">
        <v>44573</v>
      </c>
      <c r="E16" s="809" t="s">
        <v>1815</v>
      </c>
      <c r="F16" s="1709" t="s">
        <v>2174</v>
      </c>
      <c r="G16" s="105"/>
      <c r="H16" s="105">
        <v>3850000</v>
      </c>
      <c r="I16" s="1714">
        <f>SUBTOTAL(9,$G16:G$16)-SUBTOTAL(9,$H16:H$16)+$I$13</f>
        <v>4809847443.566555</v>
      </c>
      <c r="J16" s="463"/>
      <c r="K16" s="463"/>
      <c r="L16" s="469"/>
      <c r="M16" s="470"/>
      <c r="N16" s="471"/>
      <c r="O16" s="471"/>
      <c r="P16" s="471"/>
      <c r="Q16" s="471"/>
      <c r="R16" s="471"/>
      <c r="S16" s="471"/>
      <c r="T16" s="471"/>
      <c r="U16" s="471"/>
      <c r="V16" s="471"/>
    </row>
    <row r="17" spans="1:22" s="472" customFormat="1" ht="17.25" customHeight="1">
      <c r="A17" s="1707">
        <v>44575</v>
      </c>
      <c r="B17" s="478"/>
      <c r="C17" s="498" t="str">
        <f>IF(H17&lt;=0,"","PC"&amp;COUNTIF(H$12:H17,"&gt;0"))</f>
        <v>PC2</v>
      </c>
      <c r="D17" s="803">
        <v>44575</v>
      </c>
      <c r="E17" s="809" t="s">
        <v>1815</v>
      </c>
      <c r="F17" s="1709" t="s">
        <v>2174</v>
      </c>
      <c r="G17" s="105"/>
      <c r="H17" s="105">
        <v>1050000</v>
      </c>
      <c r="I17" s="1714">
        <f>SUBTOTAL(9,$G$16:G17)-SUBTOTAL(9,$H$16:H17)+$I$13</f>
        <v>4808797443.566555</v>
      </c>
      <c r="J17" s="463"/>
      <c r="K17" s="463"/>
      <c r="L17" s="469"/>
      <c r="M17" s="470"/>
      <c r="N17" s="471"/>
      <c r="O17" s="471"/>
      <c r="P17" s="471"/>
      <c r="Q17" s="471"/>
      <c r="R17" s="471"/>
      <c r="S17" s="471"/>
      <c r="T17" s="471"/>
      <c r="U17" s="471"/>
      <c r="V17" s="471"/>
    </row>
    <row r="18" spans="1:22" s="472" customFormat="1" ht="17.25" customHeight="1">
      <c r="A18" s="1707">
        <v>44576</v>
      </c>
      <c r="B18" s="478"/>
      <c r="C18" s="498" t="str">
        <f>IF(H18&lt;=0,"","PC"&amp;COUNTIF(H$12:H18,"&gt;0"))</f>
        <v>PC3</v>
      </c>
      <c r="D18" s="803">
        <v>44576</v>
      </c>
      <c r="E18" s="809" t="s">
        <v>1822</v>
      </c>
      <c r="F18" s="1709" t="s">
        <v>2174</v>
      </c>
      <c r="G18" s="105"/>
      <c r="H18" s="105">
        <v>270000</v>
      </c>
      <c r="I18" s="1714">
        <f>SUBTOTAL(9,$G$16:G18)-SUBTOTAL(9,$H$16:H18)+$I$13</f>
        <v>4808527443.566555</v>
      </c>
      <c r="J18" s="463"/>
      <c r="K18" s="463"/>
      <c r="L18" s="469"/>
      <c r="M18" s="470"/>
      <c r="N18" s="471"/>
      <c r="O18" s="471"/>
      <c r="P18" s="471"/>
      <c r="Q18" s="471"/>
      <c r="R18" s="471"/>
      <c r="S18" s="471"/>
      <c r="T18" s="471"/>
      <c r="U18" s="471"/>
      <c r="V18" s="471"/>
    </row>
    <row r="19" spans="1:22" s="472" customFormat="1" ht="17.25" customHeight="1">
      <c r="A19" s="1707">
        <v>44576</v>
      </c>
      <c r="B19" s="478"/>
      <c r="C19" s="498" t="str">
        <f>IF(H19&lt;=0,"","PC"&amp;COUNTIF(H$12:H19,"&gt;0"))</f>
        <v>PC4</v>
      </c>
      <c r="D19" s="803">
        <v>44576</v>
      </c>
      <c r="E19" s="809" t="s">
        <v>1822</v>
      </c>
      <c r="F19" s="1709" t="s">
        <v>2174</v>
      </c>
      <c r="G19" s="105"/>
      <c r="H19" s="105">
        <v>330000</v>
      </c>
      <c r="I19" s="1714">
        <f>SUBTOTAL(9,$G$16:G19)-SUBTOTAL(9,$H$16:H19)+$I$13</f>
        <v>4808197443.566555</v>
      </c>
      <c r="J19" s="463"/>
      <c r="K19" s="463"/>
      <c r="L19" s="469"/>
      <c r="M19" s="470"/>
      <c r="N19" s="471"/>
      <c r="O19" s="471"/>
      <c r="P19" s="471"/>
      <c r="Q19" s="471"/>
      <c r="R19" s="471"/>
      <c r="S19" s="471"/>
      <c r="T19" s="471"/>
      <c r="U19" s="471"/>
      <c r="V19" s="471"/>
    </row>
    <row r="20" spans="1:22" s="472" customFormat="1" ht="17.25" customHeight="1">
      <c r="A20" s="1707">
        <v>44580</v>
      </c>
      <c r="B20" s="478"/>
      <c r="C20" s="498" t="str">
        <f>IF(H20&lt;=0,"","PC"&amp;COUNTIF(H$12:H20,"&gt;0"))</f>
        <v>PC5</v>
      </c>
      <c r="D20" s="803">
        <v>44580</v>
      </c>
      <c r="E20" s="809" t="s">
        <v>1830</v>
      </c>
      <c r="F20" s="1709" t="s">
        <v>2174</v>
      </c>
      <c r="G20" s="105"/>
      <c r="H20" s="105">
        <v>699643</v>
      </c>
      <c r="I20" s="1714">
        <f>SUBTOTAL(9,$G$16:G20)-SUBTOTAL(9,$H$16:H20)+$I$13</f>
        <v>4807497800.566555</v>
      </c>
      <c r="J20" s="463"/>
      <c r="K20" s="463"/>
      <c r="L20" s="469"/>
      <c r="M20" s="470"/>
      <c r="N20" s="471"/>
      <c r="O20" s="471"/>
      <c r="P20" s="471"/>
      <c r="Q20" s="471"/>
      <c r="R20" s="471"/>
      <c r="S20" s="471"/>
      <c r="T20" s="471"/>
      <c r="U20" s="471"/>
      <c r="V20" s="471"/>
    </row>
    <row r="21" spans="1:22" s="472" customFormat="1" ht="17.25" customHeight="1">
      <c r="A21" s="1707">
        <v>44592</v>
      </c>
      <c r="B21" s="478"/>
      <c r="C21" s="498" t="str">
        <f>IF(H21&lt;=0,"","PC"&amp;COUNTIF(H$12:H21,"&gt;0"))</f>
        <v>PC6</v>
      </c>
      <c r="D21" s="803">
        <v>44592</v>
      </c>
      <c r="E21" s="805" t="s">
        <v>1842</v>
      </c>
      <c r="F21" s="1709">
        <v>334</v>
      </c>
      <c r="G21" s="105"/>
      <c r="H21" s="105">
        <v>64429384.615384623</v>
      </c>
      <c r="I21" s="1714">
        <f>SUBTOTAL(9,$G$16:G21)-SUBTOTAL(9,$H$16:H21)+$I$13</f>
        <v>4743068415.95117</v>
      </c>
      <c r="J21" s="463"/>
      <c r="K21" s="463"/>
      <c r="L21" s="469"/>
      <c r="M21" s="470"/>
      <c r="N21" s="471"/>
      <c r="O21" s="471"/>
      <c r="P21" s="471"/>
      <c r="Q21" s="471"/>
      <c r="R21" s="471"/>
      <c r="S21" s="471"/>
      <c r="T21" s="471"/>
      <c r="U21" s="471"/>
      <c r="V21" s="471"/>
    </row>
    <row r="22" spans="1:22" s="472" customFormat="1" ht="17.25" customHeight="1">
      <c r="A22" s="1707">
        <v>44594</v>
      </c>
      <c r="B22" s="478"/>
      <c r="C22" s="498" t="str">
        <f>IF(H22&lt;=0,"","PC"&amp;COUNTIF(H$12:H22,"&gt;0"))</f>
        <v>PC7</v>
      </c>
      <c r="D22" s="803">
        <v>44594</v>
      </c>
      <c r="E22" s="805" t="s">
        <v>1833</v>
      </c>
      <c r="F22" s="1709" t="s">
        <v>2175</v>
      </c>
      <c r="G22" s="105"/>
      <c r="H22" s="105">
        <v>6600000</v>
      </c>
      <c r="I22" s="1714">
        <f>SUBTOTAL(9,$G$16:G22)-SUBTOTAL(9,$H$16:H22)+$I$13</f>
        <v>4736468415.95117</v>
      </c>
      <c r="J22" s="463"/>
      <c r="K22" s="463"/>
      <c r="L22" s="469"/>
      <c r="M22" s="470"/>
      <c r="N22" s="471"/>
      <c r="O22" s="471"/>
      <c r="P22" s="471"/>
      <c r="Q22" s="471"/>
      <c r="R22" s="471"/>
      <c r="S22" s="471"/>
      <c r="T22" s="471"/>
      <c r="U22" s="471"/>
      <c r="V22" s="471"/>
    </row>
    <row r="23" spans="1:22" s="472" customFormat="1" ht="17.25" customHeight="1">
      <c r="A23" s="1707">
        <v>44594</v>
      </c>
      <c r="B23" s="478"/>
      <c r="C23" s="498" t="str">
        <f>IF(H23&lt;=0,"","PC"&amp;COUNTIF(H$12:H23,"&gt;0"))</f>
        <v>PC8</v>
      </c>
      <c r="D23" s="803">
        <v>44594</v>
      </c>
      <c r="E23" s="809" t="s">
        <v>1759</v>
      </c>
      <c r="F23" s="1709" t="s">
        <v>2176</v>
      </c>
      <c r="G23" s="105"/>
      <c r="H23" s="105">
        <v>990000</v>
      </c>
      <c r="I23" s="1714">
        <f>SUBTOTAL(9,$G$16:G23)-SUBTOTAL(9,$H$16:H23)+$I$13</f>
        <v>4735478415.95117</v>
      </c>
      <c r="J23" s="463"/>
      <c r="K23" s="463"/>
      <c r="L23" s="469"/>
      <c r="M23" s="470"/>
      <c r="N23" s="471"/>
      <c r="O23" s="471"/>
      <c r="P23" s="471"/>
      <c r="Q23" s="471"/>
      <c r="R23" s="471"/>
      <c r="S23" s="471"/>
      <c r="T23" s="471"/>
      <c r="U23" s="471"/>
      <c r="V23" s="471"/>
    </row>
    <row r="24" spans="1:22" s="472" customFormat="1" ht="17.25" customHeight="1">
      <c r="A24" s="1707">
        <v>44594</v>
      </c>
      <c r="B24" s="478"/>
      <c r="C24" s="498" t="str">
        <f>IF(H24&lt;=0,"","PC"&amp;COUNTIF(H$12:H24,"&gt;0"))</f>
        <v>PC9</v>
      </c>
      <c r="D24" s="803">
        <v>44594</v>
      </c>
      <c r="E24" s="809" t="s">
        <v>1742</v>
      </c>
      <c r="F24" s="1709" t="s">
        <v>2176</v>
      </c>
      <c r="G24" s="105"/>
      <c r="H24" s="105">
        <v>1237500</v>
      </c>
      <c r="I24" s="1714">
        <f>SUBTOTAL(9,$G$16:G24)-SUBTOTAL(9,$H$16:H24)+$I$13</f>
        <v>4734240915.95117</v>
      </c>
      <c r="J24" s="463"/>
      <c r="K24" s="463"/>
      <c r="L24" s="469"/>
      <c r="M24" s="470"/>
      <c r="N24" s="471"/>
      <c r="O24" s="471"/>
      <c r="P24" s="471"/>
      <c r="Q24" s="471"/>
      <c r="R24" s="471"/>
      <c r="S24" s="471"/>
      <c r="T24" s="471"/>
      <c r="U24" s="471"/>
      <c r="V24" s="471"/>
    </row>
    <row r="25" spans="1:22" s="472" customFormat="1" ht="17.25" customHeight="1">
      <c r="A25" s="1707">
        <v>44594</v>
      </c>
      <c r="B25" s="478"/>
      <c r="C25" s="498" t="str">
        <f>IF(H25&lt;=0,"","PC"&amp;COUNTIF(H$12:H25,"&gt;0"))</f>
        <v>PC10</v>
      </c>
      <c r="D25" s="803">
        <v>44594</v>
      </c>
      <c r="E25" s="809" t="s">
        <v>1739</v>
      </c>
      <c r="F25" s="1709" t="s">
        <v>2176</v>
      </c>
      <c r="G25" s="105"/>
      <c r="H25" s="105">
        <v>1430000</v>
      </c>
      <c r="I25" s="1714">
        <f>SUBTOTAL(9,$G$16:G25)-SUBTOTAL(9,$H$16:H25)+$I$13</f>
        <v>4732810915.95117</v>
      </c>
      <c r="J25" s="463"/>
      <c r="K25" s="463"/>
      <c r="L25" s="469"/>
      <c r="M25" s="470"/>
      <c r="N25" s="471"/>
      <c r="O25" s="471"/>
      <c r="P25" s="471"/>
      <c r="Q25" s="471"/>
      <c r="R25" s="471"/>
      <c r="S25" s="471"/>
      <c r="T25" s="471"/>
      <c r="U25" s="471"/>
      <c r="V25" s="471"/>
    </row>
    <row r="26" spans="1:22" s="472" customFormat="1" ht="17.25" customHeight="1">
      <c r="A26" s="1707">
        <v>44594</v>
      </c>
      <c r="B26" s="478"/>
      <c r="C26" s="498" t="str">
        <f>IF(H26&lt;=0,"","PC"&amp;COUNTIF(H$12:H26,"&gt;0"))</f>
        <v>PC11</v>
      </c>
      <c r="D26" s="803">
        <v>44594</v>
      </c>
      <c r="E26" s="809" t="s">
        <v>1742</v>
      </c>
      <c r="F26" s="1709" t="s">
        <v>2176</v>
      </c>
      <c r="G26" s="105"/>
      <c r="H26" s="105">
        <v>1237500</v>
      </c>
      <c r="I26" s="1714">
        <f>SUBTOTAL(9,$G$16:G26)-SUBTOTAL(9,$H$16:H26)+$I$13</f>
        <v>4731573415.95117</v>
      </c>
      <c r="J26" s="463"/>
      <c r="K26" s="463"/>
      <c r="L26" s="469"/>
      <c r="M26" s="470"/>
      <c r="N26" s="471"/>
      <c r="O26" s="471"/>
      <c r="P26" s="471"/>
      <c r="Q26" s="471"/>
      <c r="R26" s="471"/>
      <c r="S26" s="471"/>
      <c r="T26" s="471"/>
      <c r="U26" s="471"/>
      <c r="V26" s="471"/>
    </row>
    <row r="27" spans="1:22" s="472" customFormat="1" ht="17.25" customHeight="1">
      <c r="A27" s="1707">
        <v>44596</v>
      </c>
      <c r="B27" s="478"/>
      <c r="C27" s="498" t="str">
        <f>IF(H27&lt;=0,"","PC"&amp;COUNTIF(H$12:H27,"&gt;0"))</f>
        <v>PC12</v>
      </c>
      <c r="D27" s="803">
        <v>44596</v>
      </c>
      <c r="E27" s="809" t="s">
        <v>1751</v>
      </c>
      <c r="F27" s="1709" t="s">
        <v>2176</v>
      </c>
      <c r="G27" s="105"/>
      <c r="H27" s="105">
        <v>462000</v>
      </c>
      <c r="I27" s="1714">
        <f>SUBTOTAL(9,$G$16:G27)-SUBTOTAL(9,$H$16:H27)+$I$13</f>
        <v>4731111415.95117</v>
      </c>
      <c r="J27" s="463"/>
      <c r="K27" s="463"/>
      <c r="L27" s="469"/>
      <c r="M27" s="470"/>
      <c r="N27" s="471"/>
      <c r="O27" s="471"/>
      <c r="P27" s="471"/>
      <c r="Q27" s="471"/>
      <c r="R27" s="471"/>
      <c r="S27" s="471"/>
      <c r="T27" s="471"/>
      <c r="U27" s="471"/>
      <c r="V27" s="471"/>
    </row>
    <row r="28" spans="1:22" s="472" customFormat="1" ht="17.25" customHeight="1">
      <c r="A28" s="1707">
        <v>44604</v>
      </c>
      <c r="B28" s="478"/>
      <c r="C28" s="498" t="str">
        <f>IF(H28&lt;=0,"","PC"&amp;COUNTIF(H$12:H28,"&gt;0"))</f>
        <v>PC13</v>
      </c>
      <c r="D28" s="803">
        <v>44604</v>
      </c>
      <c r="E28" s="805" t="s">
        <v>1833</v>
      </c>
      <c r="F28" s="1709" t="s">
        <v>2174</v>
      </c>
      <c r="G28" s="105"/>
      <c r="H28" s="105">
        <v>1925000</v>
      </c>
      <c r="I28" s="1714">
        <f>SUBTOTAL(9,$G$16:G28)-SUBTOTAL(9,$H$16:H28)+$I$13</f>
        <v>4729186415.95117</v>
      </c>
      <c r="J28" s="463"/>
      <c r="K28" s="463"/>
      <c r="L28" s="469"/>
      <c r="M28" s="470"/>
      <c r="N28" s="471"/>
      <c r="O28" s="471"/>
      <c r="P28" s="471"/>
      <c r="Q28" s="471"/>
      <c r="R28" s="471"/>
      <c r="S28" s="471"/>
      <c r="T28" s="471"/>
      <c r="U28" s="471"/>
      <c r="V28" s="471"/>
    </row>
    <row r="29" spans="1:22" s="472" customFormat="1" ht="17.25" customHeight="1">
      <c r="A29" s="1707">
        <v>44606</v>
      </c>
      <c r="B29" s="478"/>
      <c r="C29" s="498" t="str">
        <f>IF(H29&lt;=0,"","PC"&amp;COUNTIF(H$12:H29,"&gt;0"))</f>
        <v>PC14</v>
      </c>
      <c r="D29" s="803">
        <v>44606</v>
      </c>
      <c r="E29" s="805" t="s">
        <v>1833</v>
      </c>
      <c r="F29" s="1709" t="s">
        <v>2174</v>
      </c>
      <c r="G29" s="105"/>
      <c r="H29" s="105">
        <v>1050000</v>
      </c>
      <c r="I29" s="1714">
        <f>SUBTOTAL(9,$G$16:G29)-SUBTOTAL(9,$H$16:H29)+$I$13</f>
        <v>4728136415.95117</v>
      </c>
      <c r="J29" s="463"/>
      <c r="K29" s="463"/>
      <c r="L29" s="469"/>
      <c r="M29" s="470"/>
      <c r="N29" s="471"/>
      <c r="O29" s="471"/>
      <c r="P29" s="471"/>
      <c r="Q29" s="471"/>
      <c r="R29" s="471"/>
      <c r="S29" s="471"/>
      <c r="T29" s="471"/>
      <c r="U29" s="471"/>
      <c r="V29" s="471"/>
    </row>
    <row r="30" spans="1:22" s="472" customFormat="1" ht="17.25" customHeight="1">
      <c r="A30" s="1707">
        <v>44607</v>
      </c>
      <c r="B30" s="478"/>
      <c r="C30" s="498" t="str">
        <f>IF(H30&lt;=0,"","PC"&amp;COUNTIF(H$12:H30,"&gt;0"))</f>
        <v>PC15</v>
      </c>
      <c r="D30" s="803">
        <v>44607</v>
      </c>
      <c r="E30" s="805" t="s">
        <v>1883</v>
      </c>
      <c r="F30" s="1709" t="s">
        <v>2174</v>
      </c>
      <c r="G30" s="105"/>
      <c r="H30" s="105">
        <v>330000</v>
      </c>
      <c r="I30" s="1714">
        <f>SUBTOTAL(9,$G$16:G30)-SUBTOTAL(9,$H$16:H30)+$I$13</f>
        <v>4727806415.95117</v>
      </c>
      <c r="J30" s="463"/>
      <c r="K30" s="463"/>
      <c r="L30" s="469"/>
      <c r="M30" s="470"/>
      <c r="N30" s="471"/>
      <c r="O30" s="471"/>
      <c r="P30" s="471"/>
      <c r="Q30" s="471"/>
      <c r="R30" s="471"/>
      <c r="S30" s="471"/>
      <c r="T30" s="471"/>
      <c r="U30" s="471"/>
      <c r="V30" s="471"/>
    </row>
    <row r="31" spans="1:22" s="472" customFormat="1" ht="17.25" customHeight="1">
      <c r="A31" s="1707">
        <v>44607</v>
      </c>
      <c r="B31" s="478"/>
      <c r="C31" s="498" t="str">
        <f>IF(H31&lt;=0,"","PC"&amp;COUNTIF(H$12:H31,"&gt;0"))</f>
        <v>PC16</v>
      </c>
      <c r="D31" s="803">
        <v>44607</v>
      </c>
      <c r="E31" s="805" t="s">
        <v>1883</v>
      </c>
      <c r="F31" s="1709" t="s">
        <v>2174</v>
      </c>
      <c r="G31" s="105"/>
      <c r="H31" s="105">
        <v>270000</v>
      </c>
      <c r="I31" s="1714">
        <f>SUBTOTAL(9,$G$16:G31)-SUBTOTAL(9,$H$16:H31)+$I$13</f>
        <v>4727536415.95117</v>
      </c>
      <c r="J31" s="463"/>
      <c r="K31" s="463"/>
      <c r="L31" s="469"/>
      <c r="M31" s="470"/>
      <c r="N31" s="471"/>
      <c r="O31" s="471"/>
      <c r="P31" s="471"/>
      <c r="Q31" s="471"/>
      <c r="R31" s="471"/>
      <c r="S31" s="471"/>
      <c r="T31" s="471"/>
      <c r="U31" s="471"/>
      <c r="V31" s="471"/>
    </row>
    <row r="32" spans="1:22" s="472" customFormat="1" ht="17.25" customHeight="1">
      <c r="A32" s="1707">
        <v>44611</v>
      </c>
      <c r="B32" s="478"/>
      <c r="C32" s="498" t="str">
        <f>IF(H32&lt;=0,"","PC"&amp;COUNTIF(H$12:H32,"&gt;0"))</f>
        <v>PC17</v>
      </c>
      <c r="D32" s="803">
        <v>44611</v>
      </c>
      <c r="E32" s="805" t="s">
        <v>1889</v>
      </c>
      <c r="F32" s="1709" t="s">
        <v>2174</v>
      </c>
      <c r="G32" s="105"/>
      <c r="H32" s="105">
        <v>699643</v>
      </c>
      <c r="I32" s="1714">
        <f>SUBTOTAL(9,$G$16:G32)-SUBTOTAL(9,$H$16:H32)+$I$13</f>
        <v>4726836772.95117</v>
      </c>
      <c r="J32" s="463"/>
      <c r="K32" s="463"/>
      <c r="L32" s="469"/>
      <c r="M32" s="470"/>
      <c r="N32" s="471"/>
      <c r="O32" s="471"/>
      <c r="P32" s="471"/>
      <c r="Q32" s="471"/>
      <c r="R32" s="471"/>
      <c r="S32" s="471"/>
      <c r="T32" s="471"/>
      <c r="U32" s="471"/>
      <c r="V32" s="471"/>
    </row>
    <row r="33" spans="1:22" s="472" customFormat="1" ht="17.25" customHeight="1">
      <c r="A33" s="1707">
        <v>44620</v>
      </c>
      <c r="B33" s="478"/>
      <c r="C33" s="498" t="str">
        <f>IF(H33&lt;=0,"","PC"&amp;COUNTIF(H$12:H33,"&gt;0"))</f>
        <v>PC18</v>
      </c>
      <c r="D33" s="803">
        <v>44620</v>
      </c>
      <c r="E33" s="805" t="s">
        <v>1897</v>
      </c>
      <c r="F33" s="1709">
        <v>334</v>
      </c>
      <c r="G33" s="105"/>
      <c r="H33" s="105">
        <v>64355666.666666664</v>
      </c>
      <c r="I33" s="1714">
        <f>SUBTOTAL(9,$G$16:G33)-SUBTOTAL(9,$H$16:H33)+$I$13</f>
        <v>4662481106.2845039</v>
      </c>
      <c r="J33" s="463"/>
      <c r="K33" s="463"/>
      <c r="L33" s="469"/>
      <c r="M33" s="470"/>
      <c r="N33" s="471"/>
      <c r="O33" s="471"/>
      <c r="P33" s="471"/>
      <c r="Q33" s="471"/>
      <c r="R33" s="471"/>
      <c r="S33" s="471"/>
      <c r="T33" s="471"/>
      <c r="U33" s="471"/>
      <c r="V33" s="471"/>
    </row>
    <row r="34" spans="1:22" s="472" customFormat="1" ht="17.25" customHeight="1">
      <c r="A34" s="1707">
        <v>44622</v>
      </c>
      <c r="B34" s="478"/>
      <c r="C34" s="498" t="str">
        <f>IF(H34&lt;=0,"","PC"&amp;COUNTIF(H$12:H34,"&gt;0"))</f>
        <v>PC19</v>
      </c>
      <c r="D34" s="803">
        <v>44622</v>
      </c>
      <c r="E34" s="809" t="s">
        <v>1765</v>
      </c>
      <c r="F34" s="1709" t="s">
        <v>2177</v>
      </c>
      <c r="G34" s="105"/>
      <c r="H34" s="105">
        <v>759000</v>
      </c>
      <c r="I34" s="1714">
        <f>SUBTOTAL(9,$G$16:G34)-SUBTOTAL(9,$H$16:H34)+$I$13</f>
        <v>4661722106.2845039</v>
      </c>
      <c r="J34" s="463"/>
      <c r="K34" s="463"/>
      <c r="L34" s="469"/>
      <c r="M34" s="470"/>
      <c r="N34" s="471"/>
      <c r="O34" s="471"/>
      <c r="P34" s="471"/>
      <c r="Q34" s="471"/>
      <c r="R34" s="471"/>
      <c r="S34" s="471"/>
      <c r="T34" s="471"/>
      <c r="U34" s="471"/>
      <c r="V34" s="471"/>
    </row>
    <row r="35" spans="1:22" s="472" customFormat="1" ht="17.25" customHeight="1">
      <c r="A35" s="1707">
        <v>44623</v>
      </c>
      <c r="B35" s="478"/>
      <c r="C35" s="498" t="str">
        <f>IF(H35&lt;=0,"","PC"&amp;COUNTIF(H$12:H35,"&gt;0"))</f>
        <v>PC20</v>
      </c>
      <c r="D35" s="803">
        <v>44623</v>
      </c>
      <c r="E35" s="809" t="s">
        <v>1739</v>
      </c>
      <c r="F35" s="1709" t="s">
        <v>2176</v>
      </c>
      <c r="G35" s="105"/>
      <c r="H35" s="105">
        <v>220000</v>
      </c>
      <c r="I35" s="1714">
        <f>SUBTOTAL(9,$G$16:G35)-SUBTOTAL(9,$H$16:H35)+$I$13</f>
        <v>4661502106.2845039</v>
      </c>
      <c r="J35" s="463"/>
      <c r="K35" s="463"/>
      <c r="L35" s="469"/>
      <c r="M35" s="470"/>
      <c r="N35" s="471"/>
      <c r="O35" s="471"/>
      <c r="P35" s="471"/>
      <c r="Q35" s="471"/>
      <c r="R35" s="471"/>
      <c r="S35" s="471"/>
      <c r="T35" s="471"/>
      <c r="U35" s="471"/>
      <c r="V35" s="471"/>
    </row>
    <row r="36" spans="1:22" s="472" customFormat="1" ht="17.25" customHeight="1">
      <c r="A36" s="1707">
        <v>44624</v>
      </c>
      <c r="B36" s="478"/>
      <c r="C36" s="498" t="str">
        <f>IF(H36&lt;=0,"","PC"&amp;COUNTIF(H$12:H36,"&gt;0"))</f>
        <v>PC21</v>
      </c>
      <c r="D36" s="803">
        <v>44624</v>
      </c>
      <c r="E36" s="809" t="s">
        <v>1751</v>
      </c>
      <c r="F36" s="1709" t="s">
        <v>2176</v>
      </c>
      <c r="G36" s="105"/>
      <c r="H36" s="105">
        <v>528000</v>
      </c>
      <c r="I36" s="1714">
        <f>SUBTOTAL(9,$G$16:G36)-SUBTOTAL(9,$H$16:H36)+$I$13</f>
        <v>4660974106.2845039</v>
      </c>
      <c r="J36" s="463"/>
      <c r="K36" s="463"/>
      <c r="L36" s="469"/>
      <c r="M36" s="470"/>
      <c r="N36" s="471"/>
      <c r="O36" s="471"/>
      <c r="P36" s="471"/>
      <c r="Q36" s="471"/>
      <c r="R36" s="471"/>
      <c r="S36" s="471"/>
      <c r="T36" s="471"/>
      <c r="U36" s="471"/>
      <c r="V36" s="471"/>
    </row>
    <row r="37" spans="1:22" s="472" customFormat="1" ht="17.25" customHeight="1">
      <c r="A37" s="1707">
        <v>44632</v>
      </c>
      <c r="B37" s="478"/>
      <c r="C37" s="498" t="str">
        <f>IF(H37&lt;=0,"","PC"&amp;COUNTIF(H$12:H37,"&gt;0"))</f>
        <v>PC22</v>
      </c>
      <c r="D37" s="803">
        <v>44632</v>
      </c>
      <c r="E37" s="805" t="s">
        <v>1833</v>
      </c>
      <c r="F37" s="1709" t="s">
        <v>2174</v>
      </c>
      <c r="G37" s="105"/>
      <c r="H37" s="105">
        <v>2310000</v>
      </c>
      <c r="I37" s="1714">
        <f>SUBTOTAL(9,$G$16:G37)-SUBTOTAL(9,$H$16:H37)+$I$13</f>
        <v>4658664106.2845039</v>
      </c>
      <c r="J37" s="463"/>
      <c r="K37" s="463"/>
      <c r="L37" s="469"/>
      <c r="M37" s="470"/>
      <c r="N37" s="471"/>
      <c r="O37" s="471"/>
      <c r="P37" s="471"/>
      <c r="Q37" s="471"/>
      <c r="R37" s="471"/>
      <c r="S37" s="471"/>
      <c r="T37" s="471"/>
      <c r="U37" s="471"/>
      <c r="V37" s="471"/>
    </row>
    <row r="38" spans="1:22" s="472" customFormat="1" ht="17.25" customHeight="1">
      <c r="A38" s="1707">
        <v>44635</v>
      </c>
      <c r="B38" s="478"/>
      <c r="C38" s="498" t="str">
        <f>IF(H38&lt;=0,"","PC"&amp;COUNTIF(H$12:H38,"&gt;0"))</f>
        <v>PC23</v>
      </c>
      <c r="D38" s="803">
        <v>44635</v>
      </c>
      <c r="E38" s="809" t="s">
        <v>1914</v>
      </c>
      <c r="F38" s="1709" t="s">
        <v>2174</v>
      </c>
      <c r="G38" s="105"/>
      <c r="H38" s="105">
        <v>330000</v>
      </c>
      <c r="I38" s="1714">
        <f>SUBTOTAL(9,$G$16:G38)-SUBTOTAL(9,$H$16:H38)+$I$13</f>
        <v>4658334106.2845039</v>
      </c>
      <c r="J38" s="463"/>
      <c r="K38" s="463"/>
      <c r="L38" s="469"/>
      <c r="M38" s="470"/>
      <c r="N38" s="471"/>
      <c r="O38" s="471"/>
      <c r="P38" s="471"/>
      <c r="Q38" s="471"/>
      <c r="R38" s="471"/>
      <c r="S38" s="471"/>
      <c r="T38" s="471"/>
      <c r="U38" s="471"/>
      <c r="V38" s="471"/>
    </row>
    <row r="39" spans="1:22" ht="17.25" customHeight="1">
      <c r="A39" s="1708">
        <v>44635</v>
      </c>
      <c r="B39" s="223"/>
      <c r="C39" s="498" t="str">
        <f>IF(H39&lt;=0,"","PC"&amp;COUNTIF(H$12:H39,"&gt;0"))</f>
        <v>PC24</v>
      </c>
      <c r="D39" s="803">
        <v>44635</v>
      </c>
      <c r="E39" s="809" t="s">
        <v>1914</v>
      </c>
      <c r="F39" s="1710" t="s">
        <v>2174</v>
      </c>
      <c r="G39" s="81"/>
      <c r="H39" s="81">
        <v>270000</v>
      </c>
      <c r="I39" s="1714">
        <f>SUBTOTAL(9,$G$16:G39)-SUBTOTAL(9,$H$16:H39)+$I$13</f>
        <v>4658064106.2845039</v>
      </c>
    </row>
    <row r="40" spans="1:22" ht="17.25" customHeight="1">
      <c r="A40" s="1708">
        <v>44639</v>
      </c>
      <c r="B40" s="223"/>
      <c r="C40" s="498" t="str">
        <f>IF(H40&lt;=0,"","PC"&amp;COUNTIF(H$12:H40,"&gt;0"))</f>
        <v>PC25</v>
      </c>
      <c r="D40" s="803">
        <v>44639</v>
      </c>
      <c r="E40" s="809" t="s">
        <v>1889</v>
      </c>
      <c r="F40" s="1710" t="s">
        <v>2174</v>
      </c>
      <c r="G40" s="81"/>
      <c r="H40" s="81">
        <v>699643</v>
      </c>
      <c r="I40" s="1714">
        <f>SUBTOTAL(9,$G$16:G40)-SUBTOTAL(9,$H$16:H40)+$I$13</f>
        <v>4657364463.2845039</v>
      </c>
    </row>
    <row r="41" spans="1:22" ht="17.25" customHeight="1">
      <c r="A41" s="1708">
        <v>44651</v>
      </c>
      <c r="B41" s="223"/>
      <c r="C41" s="498" t="str">
        <f>IF(H41&lt;=0,"","PC"&amp;COUNTIF(H$12:H41,"&gt;0"))</f>
        <v>PC26</v>
      </c>
      <c r="D41" s="803">
        <v>44651</v>
      </c>
      <c r="E41" s="805" t="s">
        <v>2161</v>
      </c>
      <c r="F41" s="1710">
        <v>334</v>
      </c>
      <c r="G41" s="81"/>
      <c r="H41" s="81">
        <v>64929384.615384609</v>
      </c>
      <c r="I41" s="1714">
        <f>SUBTOTAL(9,$G$16:G41)-SUBTOTAL(9,$H$16:H41)+$I$13</f>
        <v>4592435078.6691189</v>
      </c>
    </row>
    <row r="42" spans="1:22" ht="17.25" customHeight="1">
      <c r="A42" s="1705"/>
      <c r="B42" s="481"/>
      <c r="C42" s="481"/>
      <c r="D42" s="481"/>
      <c r="E42" s="481"/>
      <c r="F42" s="481"/>
      <c r="G42" s="481"/>
      <c r="H42" s="481"/>
      <c r="I42" s="481"/>
    </row>
    <row r="43" spans="1:22" ht="17.25" customHeight="1">
      <c r="A43" s="1706"/>
      <c r="B43" s="540"/>
      <c r="C43" s="540"/>
      <c r="D43" s="540"/>
      <c r="E43" s="1712" t="s">
        <v>124</v>
      </c>
      <c r="F43" s="1711"/>
      <c r="G43" s="1713">
        <f>SUBTOTAL(9,G16:G41)</f>
        <v>0</v>
      </c>
      <c r="H43" s="1713">
        <f>SUBTOTAL(9,H16:H41)</f>
        <v>221262364.8974359</v>
      </c>
      <c r="I43" s="1711"/>
    </row>
    <row r="44" spans="1:22" s="1524" customFormat="1" ht="17.25" customHeight="1">
      <c r="A44" s="1623"/>
      <c r="B44" s="1526"/>
      <c r="C44" s="1526"/>
      <c r="D44" s="1526"/>
      <c r="E44" s="1715"/>
      <c r="F44" s="1716"/>
      <c r="G44" s="1717"/>
      <c r="H44" s="1717"/>
      <c r="I44" s="1716"/>
    </row>
    <row r="45" spans="1:22" ht="17.25" customHeight="1">
      <c r="G45" s="1841" t="s">
        <v>2170</v>
      </c>
      <c r="H45" s="1841"/>
      <c r="I45" s="1841"/>
    </row>
    <row r="46" spans="1:22" s="589" customFormat="1" ht="17.25" customHeight="1">
      <c r="A46" s="1845" t="s">
        <v>13</v>
      </c>
      <c r="B46" s="1845"/>
      <c r="C46" s="588"/>
      <c r="D46" s="588"/>
      <c r="E46" s="742" t="s">
        <v>475</v>
      </c>
      <c r="F46" s="588"/>
      <c r="G46" s="1842" t="s">
        <v>391</v>
      </c>
      <c r="H46" s="1842"/>
      <c r="I46" s="1842"/>
      <c r="J46" s="593"/>
    </row>
    <row r="47" spans="1:22" s="590" customFormat="1" ht="17.25" customHeight="1">
      <c r="A47" s="1809" t="s">
        <v>247</v>
      </c>
      <c r="B47" s="1809"/>
      <c r="E47" s="591" t="s">
        <v>247</v>
      </c>
      <c r="G47" s="1843" t="s">
        <v>392</v>
      </c>
      <c r="H47" s="1843"/>
      <c r="I47" s="1843"/>
      <c r="J47" s="592"/>
    </row>
    <row r="48" spans="1:22" ht="17.25" customHeight="1">
      <c r="I48" s="1844"/>
      <c r="J48" s="1844"/>
    </row>
  </sheetData>
  <mergeCells count="18">
    <mergeCell ref="G1:I1"/>
    <mergeCell ref="G2:I2"/>
    <mergeCell ref="G3:I3"/>
    <mergeCell ref="G4:I4"/>
    <mergeCell ref="G9:I9"/>
    <mergeCell ref="A3:D3"/>
    <mergeCell ref="A9:A10"/>
    <mergeCell ref="B9:C9"/>
    <mergeCell ref="D9:D10"/>
    <mergeCell ref="E9:E10"/>
    <mergeCell ref="A7:I7"/>
    <mergeCell ref="A8:I8"/>
    <mergeCell ref="G45:I45"/>
    <mergeCell ref="G46:I46"/>
    <mergeCell ref="G47:I47"/>
    <mergeCell ref="I48:J48"/>
    <mergeCell ref="A46:B46"/>
    <mergeCell ref="A47:B47"/>
  </mergeCells>
  <printOptions horizontalCentered="1"/>
  <pageMargins left="0.25" right="0.25" top="0.75" bottom="0.25" header="0.31496062992126" footer="0.31496062992126"/>
  <pageSetup paperSize="9" scale="95"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6"/>
  <sheetViews>
    <sheetView workbookViewId="0">
      <selection activeCell="J2" sqref="J2"/>
    </sheetView>
  </sheetViews>
  <sheetFormatPr defaultRowHeight="21" customHeight="1"/>
  <cols>
    <col min="1" max="1" width="9.42578125" customWidth="1"/>
    <col min="2" max="3" width="11.42578125" customWidth="1"/>
    <col min="4" max="4" width="9.85546875" customWidth="1"/>
    <col min="5" max="5" width="46.28515625" customWidth="1"/>
    <col min="7" max="8" width="10.85546875" customWidth="1"/>
    <col min="9" max="9" width="10.28515625" customWidth="1"/>
  </cols>
  <sheetData>
    <row r="1" spans="1:9" ht="21" customHeight="1">
      <c r="A1" s="12" t="str">
        <f>+'Thong tin DN'!B4</f>
        <v>CÔNG TY TNHH TMDV VÀ XD ĐỨC HÀ</v>
      </c>
      <c r="I1" t="s">
        <v>75</v>
      </c>
    </row>
    <row r="2" spans="1:9" ht="21" customHeight="1">
      <c r="A2" s="12" t="str">
        <f>+'Thong tin DN'!B7</f>
        <v>Số 1D, TT Bà Triệu, P.Nguyễn Trãi, Q.Hà Đông, TP.Hà Nội</v>
      </c>
    </row>
    <row r="8" spans="1:9" ht="29.25" customHeight="1">
      <c r="A8" s="1863" t="s">
        <v>102</v>
      </c>
      <c r="B8" s="1863"/>
      <c r="C8" s="1863"/>
      <c r="D8" s="1863"/>
      <c r="E8" s="1863"/>
      <c r="F8" s="1863"/>
      <c r="G8" s="1863"/>
      <c r="H8" s="1863"/>
      <c r="I8" s="1863"/>
    </row>
    <row r="9" spans="1:9" ht="21" customHeight="1">
      <c r="E9" s="24">
        <v>111</v>
      </c>
    </row>
    <row r="11" spans="1:9" ht="21" customHeight="1">
      <c r="A11" s="1864" t="s">
        <v>110</v>
      </c>
      <c r="B11" s="1866" t="s">
        <v>103</v>
      </c>
      <c r="C11" s="1867"/>
      <c r="D11" s="1868" t="s">
        <v>77</v>
      </c>
      <c r="E11" s="1870" t="s">
        <v>78</v>
      </c>
      <c r="F11" s="18" t="s">
        <v>104</v>
      </c>
      <c r="G11" s="1872" t="s">
        <v>105</v>
      </c>
      <c r="H11" s="1873"/>
      <c r="I11" s="1874"/>
    </row>
    <row r="12" spans="1:9" ht="21" customHeight="1">
      <c r="A12" s="1865"/>
      <c r="B12" s="19" t="s">
        <v>106</v>
      </c>
      <c r="C12" s="20" t="s">
        <v>107</v>
      </c>
      <c r="D12" s="1869"/>
      <c r="E12" s="1871"/>
      <c r="F12" s="21" t="s">
        <v>95</v>
      </c>
      <c r="G12" s="22" t="s">
        <v>108</v>
      </c>
      <c r="H12" s="22" t="s">
        <v>107</v>
      </c>
      <c r="I12" s="22" t="s">
        <v>109</v>
      </c>
    </row>
    <row r="13" spans="1:9" ht="21" customHeight="1">
      <c r="A13" s="2"/>
      <c r="B13" s="2"/>
      <c r="C13" s="2"/>
      <c r="D13" s="2"/>
      <c r="E13" s="2"/>
      <c r="F13" s="2"/>
      <c r="G13" s="2"/>
      <c r="H13" s="2"/>
      <c r="I13" s="2"/>
    </row>
    <row r="14" spans="1:9" ht="21" customHeight="1">
      <c r="A14" s="2"/>
      <c r="B14" s="2"/>
      <c r="C14" s="2"/>
      <c r="D14" s="2"/>
      <c r="E14" s="2"/>
      <c r="F14" s="2"/>
      <c r="G14" s="2"/>
      <c r="H14" s="2"/>
      <c r="I14" s="2"/>
    </row>
    <row r="15" spans="1:9" ht="21" customHeight="1">
      <c r="A15" s="2"/>
      <c r="B15" s="2"/>
      <c r="C15" s="2"/>
      <c r="D15" s="2"/>
      <c r="E15" s="2"/>
      <c r="F15" s="2"/>
      <c r="G15" s="2"/>
      <c r="H15" s="2"/>
      <c r="I15" s="2"/>
    </row>
    <row r="16" spans="1:9" ht="21" customHeight="1">
      <c r="A16" s="2"/>
      <c r="B16" s="2"/>
      <c r="C16" s="2"/>
      <c r="D16" s="2"/>
      <c r="E16" s="2"/>
      <c r="F16" s="2"/>
      <c r="G16" s="2"/>
      <c r="H16" s="2"/>
      <c r="I16" s="2"/>
    </row>
    <row r="17" spans="1:9" ht="21" customHeight="1">
      <c r="A17" s="2"/>
      <c r="B17" s="2"/>
      <c r="C17" s="2"/>
      <c r="D17" s="2"/>
      <c r="E17" s="2"/>
      <c r="F17" s="2"/>
      <c r="G17" s="2"/>
      <c r="H17" s="2"/>
      <c r="I17" s="2"/>
    </row>
    <row r="18" spans="1:9" ht="21" customHeight="1">
      <c r="A18" s="2"/>
      <c r="B18" s="2"/>
      <c r="C18" s="2"/>
      <c r="D18" s="2"/>
      <c r="E18" s="2"/>
      <c r="F18" s="2"/>
      <c r="G18" s="2"/>
      <c r="H18" s="2"/>
      <c r="I18" s="2"/>
    </row>
    <row r="19" spans="1:9" ht="21" customHeight="1">
      <c r="A19" s="2"/>
      <c r="B19" s="2"/>
      <c r="C19" s="2"/>
      <c r="D19" s="2"/>
      <c r="E19" s="2"/>
      <c r="F19" s="2"/>
      <c r="G19" s="2"/>
      <c r="H19" s="2"/>
      <c r="I19" s="2"/>
    </row>
    <row r="20" spans="1:9" ht="21" customHeight="1">
      <c r="A20" s="2"/>
      <c r="B20" s="2"/>
      <c r="C20" s="2"/>
      <c r="D20" s="2"/>
      <c r="E20" s="2"/>
      <c r="F20" s="2"/>
      <c r="G20" s="2"/>
      <c r="H20" s="2"/>
      <c r="I20" s="2"/>
    </row>
    <row r="21" spans="1:9" ht="21" customHeight="1">
      <c r="A21" s="2"/>
      <c r="B21" s="2"/>
      <c r="C21" s="2"/>
      <c r="D21" s="2"/>
      <c r="E21" s="2"/>
      <c r="F21" s="2"/>
      <c r="G21" s="2"/>
      <c r="H21" s="2"/>
      <c r="I21" s="2"/>
    </row>
    <row r="22" spans="1:9" ht="21" customHeight="1">
      <c r="A22" s="2"/>
      <c r="B22" s="2"/>
      <c r="C22" s="2"/>
      <c r="D22" s="2"/>
      <c r="E22" s="2"/>
      <c r="F22" s="2"/>
      <c r="G22" s="2"/>
      <c r="H22" s="2"/>
      <c r="I22" s="2"/>
    </row>
    <row r="23" spans="1:9" ht="21" customHeight="1">
      <c r="A23" s="2"/>
      <c r="B23" s="2"/>
      <c r="C23" s="2"/>
      <c r="D23" s="2"/>
      <c r="E23" s="2"/>
      <c r="F23" s="2"/>
      <c r="G23" s="2"/>
      <c r="H23" s="2"/>
      <c r="I23" s="2"/>
    </row>
    <row r="24" spans="1:9" ht="21" customHeight="1">
      <c r="A24" s="2"/>
      <c r="B24" s="2"/>
      <c r="C24" s="2"/>
      <c r="D24" s="2"/>
      <c r="E24" s="2"/>
      <c r="F24" s="2"/>
      <c r="G24" s="2"/>
      <c r="H24" s="2"/>
      <c r="I24" s="2"/>
    </row>
    <row r="25" spans="1:9" ht="21" customHeight="1">
      <c r="A25" s="2"/>
      <c r="B25" s="2"/>
      <c r="C25" s="2"/>
      <c r="D25" s="2"/>
      <c r="E25" s="2"/>
      <c r="F25" s="2"/>
      <c r="G25" s="2"/>
      <c r="H25" s="2"/>
      <c r="I25" s="2"/>
    </row>
    <row r="26" spans="1:9" ht="21" customHeight="1">
      <c r="A26" s="2"/>
      <c r="B26" s="2"/>
      <c r="C26" s="2"/>
      <c r="D26" s="2"/>
      <c r="E26" s="2"/>
      <c r="F26" s="2"/>
      <c r="G26" s="2"/>
      <c r="H26" s="2"/>
      <c r="I26" s="2"/>
    </row>
    <row r="27" spans="1:9" ht="21" customHeight="1">
      <c r="A27" s="2"/>
      <c r="B27" s="2"/>
      <c r="C27" s="2"/>
      <c r="D27" s="2"/>
      <c r="E27" s="2"/>
      <c r="F27" s="2"/>
      <c r="G27" s="2"/>
      <c r="H27" s="2"/>
      <c r="I27" s="2"/>
    </row>
    <row r="28" spans="1:9" ht="21" customHeight="1">
      <c r="A28" s="2"/>
      <c r="B28" s="2"/>
      <c r="C28" s="2"/>
      <c r="D28" s="2"/>
      <c r="E28" s="2"/>
      <c r="F28" s="2"/>
      <c r="G28" s="2"/>
      <c r="H28" s="2"/>
      <c r="I28" s="2"/>
    </row>
    <row r="29" spans="1:9" ht="21" customHeight="1">
      <c r="A29" s="2"/>
      <c r="B29" s="2"/>
      <c r="C29" s="2"/>
      <c r="D29" s="2"/>
      <c r="E29" s="2"/>
      <c r="F29" s="2"/>
      <c r="G29" s="2"/>
      <c r="H29" s="2"/>
      <c r="I29" s="2"/>
    </row>
    <row r="30" spans="1:9" ht="21" customHeight="1">
      <c r="A30" s="2"/>
      <c r="B30" s="2"/>
      <c r="C30" s="2"/>
      <c r="D30" s="2"/>
      <c r="E30" s="2"/>
      <c r="F30" s="2"/>
      <c r="G30" s="2"/>
      <c r="H30" s="2"/>
      <c r="I30" s="2"/>
    </row>
    <row r="31" spans="1:9" ht="21" customHeight="1">
      <c r="A31" s="2"/>
      <c r="B31" s="2"/>
      <c r="C31" s="2"/>
      <c r="D31" s="2"/>
      <c r="E31" s="2"/>
      <c r="F31" s="2"/>
      <c r="G31" s="2"/>
      <c r="H31" s="2"/>
      <c r="I31" s="2"/>
    </row>
    <row r="32" spans="1:9" ht="21" customHeight="1">
      <c r="A32" s="2"/>
      <c r="B32" s="2"/>
      <c r="C32" s="2"/>
      <c r="D32" s="2"/>
      <c r="E32" s="2"/>
      <c r="F32" s="2"/>
      <c r="G32" s="2"/>
      <c r="H32" s="2"/>
      <c r="I32" s="2"/>
    </row>
    <row r="33" spans="1:9" ht="21" customHeight="1">
      <c r="A33" s="2"/>
      <c r="B33" s="2"/>
      <c r="C33" s="2"/>
      <c r="D33" s="2"/>
      <c r="E33" s="2"/>
      <c r="F33" s="2"/>
      <c r="G33" s="2"/>
      <c r="H33" s="2"/>
      <c r="I33" s="2"/>
    </row>
    <row r="34" spans="1:9" ht="21" customHeight="1">
      <c r="A34" s="2"/>
      <c r="B34" s="2"/>
      <c r="C34" s="2"/>
      <c r="D34" s="2"/>
      <c r="E34" s="2"/>
      <c r="F34" s="2"/>
      <c r="G34" s="2"/>
      <c r="H34" s="2"/>
      <c r="I34" s="2"/>
    </row>
    <row r="35" spans="1:9" ht="21" customHeight="1">
      <c r="A35" s="2"/>
      <c r="B35" s="2"/>
      <c r="C35" s="2"/>
      <c r="D35" s="2"/>
      <c r="E35" s="2"/>
      <c r="F35" s="2"/>
      <c r="G35" s="2"/>
      <c r="H35" s="2"/>
      <c r="I35" s="2"/>
    </row>
    <row r="36" spans="1:9" ht="21" customHeight="1">
      <c r="A36" s="2"/>
      <c r="B36" s="2"/>
      <c r="C36" s="2"/>
      <c r="D36" s="2"/>
      <c r="E36" s="2"/>
      <c r="F36" s="2"/>
      <c r="G36" s="2"/>
      <c r="H36" s="2"/>
      <c r="I36" s="2"/>
    </row>
    <row r="37" spans="1:9" ht="21" customHeight="1">
      <c r="A37" s="2"/>
      <c r="B37" s="2"/>
      <c r="C37" s="2"/>
      <c r="D37" s="2"/>
      <c r="E37" s="2"/>
      <c r="F37" s="2"/>
      <c r="G37" s="2"/>
      <c r="H37" s="2"/>
      <c r="I37" s="2"/>
    </row>
    <row r="38" spans="1:9" ht="21" customHeight="1">
      <c r="A38" s="2"/>
      <c r="B38" s="2"/>
      <c r="C38" s="2"/>
      <c r="D38" s="2"/>
      <c r="E38" s="2"/>
      <c r="F38" s="2"/>
      <c r="G38" s="2"/>
      <c r="H38" s="2"/>
      <c r="I38" s="2"/>
    </row>
    <row r="39" spans="1:9" ht="21" customHeight="1">
      <c r="A39" s="2"/>
      <c r="B39" s="2"/>
      <c r="C39" s="2"/>
      <c r="D39" s="2"/>
      <c r="E39" s="2"/>
      <c r="F39" s="2"/>
      <c r="G39" s="2"/>
      <c r="H39" s="2"/>
      <c r="I39" s="2"/>
    </row>
    <row r="40" spans="1:9" ht="21" customHeight="1">
      <c r="A40" s="2"/>
      <c r="B40" s="2"/>
      <c r="C40" s="2"/>
      <c r="D40" s="2"/>
      <c r="E40" s="2"/>
      <c r="F40" s="2"/>
      <c r="G40" s="2"/>
      <c r="H40" s="2"/>
      <c r="I40" s="2"/>
    </row>
    <row r="41" spans="1:9" ht="21" customHeight="1">
      <c r="A41" s="2"/>
      <c r="B41" s="2"/>
      <c r="C41" s="2"/>
      <c r="D41" s="2"/>
      <c r="E41" s="2"/>
      <c r="F41" s="2"/>
      <c r="G41" s="2"/>
      <c r="H41" s="2"/>
      <c r="I41" s="2"/>
    </row>
    <row r="42" spans="1:9" ht="21" customHeight="1">
      <c r="A42" s="2"/>
      <c r="B42" s="2"/>
      <c r="C42" s="2"/>
      <c r="D42" s="2"/>
      <c r="E42" s="2"/>
      <c r="F42" s="2"/>
      <c r="G42" s="2"/>
      <c r="H42" s="2"/>
      <c r="I42" s="2"/>
    </row>
    <row r="43" spans="1:9" ht="21" customHeight="1">
      <c r="A43" s="2"/>
      <c r="B43" s="2"/>
      <c r="C43" s="2"/>
      <c r="D43" s="2"/>
      <c r="E43" s="2"/>
      <c r="F43" s="2"/>
      <c r="G43" s="2"/>
      <c r="H43" s="2"/>
      <c r="I43" s="2"/>
    </row>
    <row r="44" spans="1:9" ht="21" customHeight="1">
      <c r="A44" s="2"/>
      <c r="B44" s="2"/>
      <c r="C44" s="2"/>
      <c r="D44" s="2"/>
      <c r="E44" s="2"/>
      <c r="F44" s="2"/>
      <c r="G44" s="2"/>
      <c r="H44" s="2"/>
      <c r="I44" s="2"/>
    </row>
    <row r="45" spans="1:9" ht="21" customHeight="1">
      <c r="A45" s="2"/>
      <c r="B45" s="2"/>
      <c r="C45" s="2"/>
      <c r="D45" s="2"/>
      <c r="E45" s="2"/>
      <c r="F45" s="2"/>
      <c r="G45" s="2"/>
      <c r="H45" s="2"/>
      <c r="I45" s="2"/>
    </row>
    <row r="46" spans="1:9" ht="21" customHeight="1">
      <c r="A46" s="2"/>
      <c r="B46" s="2"/>
      <c r="C46" s="2"/>
      <c r="D46" s="2"/>
      <c r="E46" s="2"/>
      <c r="F46" s="2"/>
      <c r="G46" s="2"/>
      <c r="H46" s="2"/>
      <c r="I46" s="2"/>
    </row>
    <row r="47" spans="1:9" ht="21" customHeight="1">
      <c r="A47" s="2"/>
      <c r="B47" s="2"/>
      <c r="C47" s="2"/>
      <c r="D47" s="2"/>
      <c r="E47" s="2"/>
      <c r="F47" s="2"/>
      <c r="G47" s="2"/>
      <c r="H47" s="2"/>
      <c r="I47" s="2"/>
    </row>
    <row r="48" spans="1:9" ht="21" customHeight="1">
      <c r="A48" s="2"/>
      <c r="B48" s="2"/>
      <c r="C48" s="2"/>
      <c r="D48" s="2"/>
      <c r="E48" s="2"/>
      <c r="F48" s="2"/>
      <c r="G48" s="2"/>
      <c r="H48" s="2"/>
      <c r="I48" s="2"/>
    </row>
    <row r="49" spans="1:9" ht="21" customHeight="1">
      <c r="A49" s="2"/>
      <c r="B49" s="2"/>
      <c r="C49" s="2"/>
      <c r="D49" s="2"/>
      <c r="E49" s="2"/>
      <c r="F49" s="2"/>
      <c r="G49" s="2"/>
      <c r="H49" s="2"/>
      <c r="I49" s="2"/>
    </row>
    <row r="50" spans="1:9" ht="21" customHeight="1">
      <c r="A50" s="2"/>
      <c r="B50" s="2"/>
      <c r="C50" s="2"/>
      <c r="D50" s="2"/>
      <c r="E50" s="2"/>
      <c r="F50" s="2"/>
      <c r="G50" s="2"/>
      <c r="H50" s="2"/>
      <c r="I50" s="2"/>
    </row>
    <row r="51" spans="1:9" ht="21" customHeight="1">
      <c r="A51" s="2"/>
      <c r="B51" s="2"/>
      <c r="C51" s="2"/>
      <c r="D51" s="2"/>
      <c r="E51" s="2"/>
      <c r="F51" s="2"/>
      <c r="G51" s="2"/>
      <c r="H51" s="2"/>
      <c r="I51" s="2"/>
    </row>
    <row r="52" spans="1:9" ht="21" customHeight="1">
      <c r="A52" s="2"/>
      <c r="B52" s="2"/>
      <c r="C52" s="2"/>
      <c r="D52" s="2"/>
      <c r="E52" s="2"/>
      <c r="F52" s="2"/>
      <c r="G52" s="2"/>
      <c r="H52" s="2"/>
      <c r="I52" s="2"/>
    </row>
    <row r="53" spans="1:9" ht="21" customHeight="1">
      <c r="A53" s="2"/>
      <c r="B53" s="2"/>
      <c r="C53" s="2"/>
      <c r="D53" s="2"/>
      <c r="E53" s="2"/>
      <c r="F53" s="2"/>
      <c r="G53" s="2"/>
      <c r="H53" s="2"/>
      <c r="I53" s="2"/>
    </row>
    <row r="54" spans="1:9" ht="21" customHeight="1">
      <c r="A54" s="2"/>
      <c r="B54" s="2"/>
      <c r="C54" s="2"/>
      <c r="D54" s="2"/>
      <c r="E54" s="2"/>
      <c r="F54" s="2"/>
      <c r="G54" s="2"/>
      <c r="H54" s="2"/>
      <c r="I54" s="2"/>
    </row>
    <row r="55" spans="1:9" ht="21" customHeight="1">
      <c r="A55" s="2"/>
      <c r="B55" s="2"/>
      <c r="C55" s="2"/>
      <c r="D55" s="2"/>
      <c r="E55" s="2"/>
      <c r="F55" s="2"/>
      <c r="G55" s="2"/>
      <c r="H55" s="2"/>
      <c r="I55" s="2"/>
    </row>
    <row r="56" spans="1:9" ht="35.25" customHeight="1">
      <c r="A56" s="17"/>
      <c r="B56" s="17"/>
      <c r="C56" s="17"/>
      <c r="D56" s="17"/>
      <c r="E56" s="16" t="s">
        <v>111</v>
      </c>
      <c r="F56" s="17"/>
      <c r="G56" s="17"/>
      <c r="H56" s="17"/>
      <c r="I56" s="17"/>
    </row>
  </sheetData>
  <mergeCells count="6">
    <mergeCell ref="A8:I8"/>
    <mergeCell ref="A11:A12"/>
    <mergeCell ref="B11:C11"/>
    <mergeCell ref="D11:D12"/>
    <mergeCell ref="E11:E12"/>
    <mergeCell ref="G11:I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6"/>
  <sheetViews>
    <sheetView workbookViewId="0">
      <selection activeCell="F8" sqref="F8"/>
    </sheetView>
  </sheetViews>
  <sheetFormatPr defaultRowHeight="15"/>
  <cols>
    <col min="1" max="1" width="11" customWidth="1"/>
    <col min="2" max="3" width="11.85546875" customWidth="1"/>
    <col min="4" max="4" width="36.85546875" customWidth="1"/>
    <col min="6" max="7" width="15" customWidth="1"/>
    <col min="8" max="8" width="12.28515625" customWidth="1"/>
  </cols>
  <sheetData>
    <row r="1" spans="1:8" ht="15.75">
      <c r="A1" s="11" t="str">
        <f>+'Thong tin DN'!B4</f>
        <v>CÔNG TY TNHH TMDV VÀ XD ĐỨC HÀ</v>
      </c>
      <c r="B1" s="11"/>
      <c r="C1" s="11"/>
      <c r="D1" s="11"/>
    </row>
    <row r="2" spans="1:8" ht="15.75">
      <c r="A2" s="11" t="str">
        <f>+'Thong tin DN'!B7</f>
        <v>Số 1D, TT Bà Triệu, P.Nguyễn Trãi, Q.Hà Đông, TP.Hà Nội</v>
      </c>
      <c r="B2" s="11"/>
      <c r="C2" s="11"/>
      <c r="D2" s="11"/>
    </row>
    <row r="7" spans="1:8" ht="26.25">
      <c r="A7" s="1863" t="s">
        <v>112</v>
      </c>
      <c r="B7" s="1863"/>
      <c r="C7" s="1863"/>
      <c r="D7" s="1863"/>
      <c r="E7" s="1863"/>
      <c r="F7" s="1863"/>
      <c r="G7" s="1863"/>
      <c r="H7" s="1863"/>
    </row>
    <row r="12" spans="1:8" ht="28.5">
      <c r="A12" s="29" t="s">
        <v>77</v>
      </c>
      <c r="B12" s="1875" t="s">
        <v>81</v>
      </c>
      <c r="C12" s="1875"/>
      <c r="D12" s="1876" t="s">
        <v>78</v>
      </c>
      <c r="E12" s="1877" t="s">
        <v>93</v>
      </c>
      <c r="F12" s="1878" t="s">
        <v>105</v>
      </c>
      <c r="G12" s="1878"/>
      <c r="H12" s="1878"/>
    </row>
    <row r="13" spans="1:8">
      <c r="A13" s="29" t="s">
        <v>113</v>
      </c>
      <c r="B13" s="29" t="s">
        <v>76</v>
      </c>
      <c r="C13" s="29" t="s">
        <v>77</v>
      </c>
      <c r="D13" s="1876"/>
      <c r="E13" s="1877"/>
      <c r="F13" s="25" t="s">
        <v>114</v>
      </c>
      <c r="G13" s="25" t="s">
        <v>115</v>
      </c>
      <c r="H13" s="25" t="s">
        <v>116</v>
      </c>
    </row>
    <row r="14" spans="1:8">
      <c r="A14" s="26" t="s">
        <v>83</v>
      </c>
      <c r="B14" s="26" t="s">
        <v>1</v>
      </c>
      <c r="C14" s="26" t="s">
        <v>84</v>
      </c>
      <c r="D14" s="26" t="s">
        <v>85</v>
      </c>
      <c r="E14" s="27" t="s">
        <v>86</v>
      </c>
      <c r="F14" s="28">
        <v>1</v>
      </c>
      <c r="G14" s="28">
        <v>2</v>
      </c>
      <c r="H14" s="28">
        <v>3</v>
      </c>
    </row>
    <row r="15" spans="1:8" ht="21" customHeight="1">
      <c r="A15" s="2"/>
      <c r="B15" s="2"/>
      <c r="C15" s="2"/>
      <c r="D15" s="3" t="s">
        <v>100</v>
      </c>
      <c r="E15" s="2"/>
      <c r="F15" s="2"/>
      <c r="G15" s="2"/>
      <c r="H15" s="2"/>
    </row>
    <row r="16" spans="1:8" ht="21" customHeight="1">
      <c r="A16" s="2"/>
      <c r="B16" s="2"/>
      <c r="C16" s="2"/>
      <c r="D16" s="3" t="s">
        <v>101</v>
      </c>
      <c r="E16" s="2"/>
      <c r="F16" s="2"/>
      <c r="G16" s="2"/>
      <c r="H16" s="2"/>
    </row>
    <row r="17" spans="1:8" ht="21" customHeight="1">
      <c r="A17" s="2"/>
      <c r="B17" s="2"/>
      <c r="C17" s="2"/>
      <c r="D17" s="2"/>
      <c r="E17" s="2"/>
      <c r="F17" s="2"/>
      <c r="G17" s="2"/>
      <c r="H17" s="2"/>
    </row>
    <row r="18" spans="1:8" ht="21" customHeight="1">
      <c r="A18" s="2"/>
      <c r="B18" s="2"/>
      <c r="C18" s="2"/>
      <c r="D18" s="2"/>
      <c r="E18" s="2"/>
      <c r="F18" s="2"/>
      <c r="G18" s="2"/>
      <c r="H18" s="2"/>
    </row>
    <row r="19" spans="1:8" ht="21" customHeight="1">
      <c r="A19" s="2"/>
      <c r="B19" s="2"/>
      <c r="C19" s="2"/>
      <c r="D19" s="2"/>
      <c r="E19" s="2"/>
      <c r="F19" s="2"/>
      <c r="G19" s="2"/>
      <c r="H19" s="2"/>
    </row>
    <row r="20" spans="1:8" ht="21" customHeight="1">
      <c r="A20" s="2"/>
      <c r="B20" s="2"/>
      <c r="C20" s="2"/>
      <c r="D20" s="2"/>
      <c r="E20" s="2"/>
      <c r="F20" s="2"/>
      <c r="G20" s="2"/>
      <c r="H20" s="2"/>
    </row>
    <row r="21" spans="1:8" ht="21" customHeight="1">
      <c r="A21" s="2"/>
      <c r="B21" s="2"/>
      <c r="C21" s="2"/>
      <c r="D21" s="2"/>
      <c r="E21" s="2"/>
      <c r="F21" s="2"/>
      <c r="G21" s="2"/>
      <c r="H21" s="2"/>
    </row>
    <row r="22" spans="1:8" ht="21" customHeight="1">
      <c r="A22" s="2"/>
      <c r="B22" s="2"/>
      <c r="C22" s="2"/>
      <c r="D22" s="2"/>
      <c r="E22" s="2"/>
      <c r="F22" s="2"/>
      <c r="G22" s="2"/>
      <c r="H22" s="2"/>
    </row>
    <row r="23" spans="1:8" ht="21" customHeight="1">
      <c r="A23" s="2"/>
      <c r="B23" s="2"/>
      <c r="C23" s="2"/>
      <c r="D23" s="2"/>
      <c r="E23" s="2"/>
      <c r="F23" s="2"/>
      <c r="G23" s="2"/>
      <c r="H23" s="2"/>
    </row>
    <row r="24" spans="1:8" ht="21" customHeight="1">
      <c r="A24" s="2"/>
      <c r="B24" s="2"/>
      <c r="C24" s="2"/>
      <c r="D24" s="2"/>
      <c r="E24" s="2"/>
      <c r="F24" s="2"/>
      <c r="G24" s="2"/>
      <c r="H24" s="2"/>
    </row>
    <row r="25" spans="1:8" ht="21" customHeight="1">
      <c r="A25" s="2"/>
      <c r="B25" s="2"/>
      <c r="C25" s="2"/>
      <c r="D25" s="2"/>
      <c r="E25" s="2"/>
      <c r="F25" s="2"/>
      <c r="G25" s="2"/>
      <c r="H25" s="2"/>
    </row>
    <row r="26" spans="1:8" ht="21" customHeight="1">
      <c r="A26" s="2"/>
      <c r="B26" s="2"/>
      <c r="C26" s="2"/>
      <c r="D26" s="2"/>
      <c r="E26" s="2"/>
      <c r="F26" s="2"/>
      <c r="G26" s="2"/>
      <c r="H26" s="2"/>
    </row>
    <row r="27" spans="1:8" ht="21" customHeight="1">
      <c r="A27" s="2"/>
      <c r="B27" s="2"/>
      <c r="C27" s="2"/>
      <c r="D27" s="2"/>
      <c r="E27" s="2"/>
      <c r="F27" s="2"/>
      <c r="G27" s="2"/>
      <c r="H27" s="2"/>
    </row>
    <row r="28" spans="1:8" ht="21" customHeight="1">
      <c r="A28" s="2"/>
      <c r="B28" s="2"/>
      <c r="C28" s="2"/>
      <c r="D28" s="2"/>
      <c r="E28" s="2"/>
      <c r="F28" s="2"/>
      <c r="G28" s="2"/>
      <c r="H28" s="2"/>
    </row>
    <row r="29" spans="1:8" ht="21" customHeight="1">
      <c r="A29" s="2"/>
      <c r="B29" s="2"/>
      <c r="C29" s="2"/>
      <c r="D29" s="2"/>
      <c r="E29" s="2"/>
      <c r="F29" s="2"/>
      <c r="G29" s="2"/>
      <c r="H29" s="2"/>
    </row>
    <row r="30" spans="1:8" ht="21" customHeight="1">
      <c r="A30" s="2"/>
      <c r="B30" s="2"/>
      <c r="C30" s="2"/>
      <c r="D30" s="2"/>
      <c r="E30" s="2"/>
      <c r="F30" s="2"/>
      <c r="G30" s="2"/>
      <c r="H30" s="2"/>
    </row>
    <row r="31" spans="1:8" ht="21" customHeight="1">
      <c r="A31" s="2"/>
      <c r="B31" s="2"/>
      <c r="C31" s="2"/>
      <c r="D31" s="2"/>
      <c r="E31" s="2"/>
      <c r="F31" s="2"/>
      <c r="G31" s="2"/>
      <c r="H31" s="2"/>
    </row>
    <row r="32" spans="1:8" ht="21" customHeight="1">
      <c r="A32" s="2"/>
      <c r="B32" s="2"/>
      <c r="C32" s="2"/>
      <c r="D32" s="2"/>
      <c r="E32" s="2"/>
      <c r="F32" s="2"/>
      <c r="G32" s="2"/>
      <c r="H32" s="2"/>
    </row>
    <row r="33" spans="1:8" ht="21" customHeight="1">
      <c r="A33" s="2"/>
      <c r="B33" s="2"/>
      <c r="C33" s="2"/>
      <c r="D33" s="2"/>
      <c r="E33" s="2"/>
      <c r="F33" s="2"/>
      <c r="G33" s="2"/>
      <c r="H33" s="2"/>
    </row>
    <row r="34" spans="1:8" ht="21" customHeight="1">
      <c r="A34" s="2"/>
      <c r="B34" s="2"/>
      <c r="C34" s="2"/>
      <c r="D34" s="2"/>
      <c r="E34" s="2"/>
      <c r="F34" s="2"/>
      <c r="G34" s="2"/>
      <c r="H34" s="2"/>
    </row>
    <row r="35" spans="1:8" ht="21" customHeight="1">
      <c r="A35" s="2"/>
      <c r="B35" s="2"/>
      <c r="C35" s="2"/>
      <c r="D35" s="2"/>
      <c r="E35" s="2"/>
      <c r="F35" s="2"/>
      <c r="G35" s="2"/>
      <c r="H35" s="2"/>
    </row>
    <row r="36" spans="1:8" ht="21" customHeight="1">
      <c r="A36" s="2"/>
      <c r="B36" s="2"/>
      <c r="C36" s="2"/>
      <c r="D36" s="2"/>
      <c r="E36" s="2"/>
      <c r="F36" s="2"/>
      <c r="G36" s="2"/>
      <c r="H36" s="2"/>
    </row>
    <row r="37" spans="1:8" ht="21" customHeight="1">
      <c r="A37" s="2"/>
      <c r="B37" s="2"/>
      <c r="C37" s="2"/>
      <c r="D37" s="2"/>
      <c r="E37" s="2"/>
      <c r="F37" s="2"/>
      <c r="G37" s="2"/>
      <c r="H37" s="2"/>
    </row>
    <row r="38" spans="1:8" ht="21" customHeight="1">
      <c r="A38" s="2"/>
      <c r="B38" s="2"/>
      <c r="C38" s="2"/>
      <c r="D38" s="2"/>
      <c r="E38" s="2"/>
      <c r="F38" s="2"/>
      <c r="G38" s="2"/>
      <c r="H38" s="2"/>
    </row>
    <row r="39" spans="1:8" ht="21" customHeight="1">
      <c r="A39" s="2"/>
      <c r="B39" s="2"/>
      <c r="C39" s="2"/>
      <c r="D39" s="2"/>
      <c r="E39" s="2"/>
      <c r="F39" s="2"/>
      <c r="G39" s="2"/>
      <c r="H39" s="2"/>
    </row>
    <row r="40" spans="1:8" ht="21" customHeight="1">
      <c r="A40" s="2"/>
      <c r="B40" s="2"/>
      <c r="C40" s="2"/>
      <c r="D40" s="2"/>
      <c r="E40" s="2"/>
      <c r="F40" s="2"/>
      <c r="G40" s="2"/>
      <c r="H40" s="2"/>
    </row>
    <row r="41" spans="1:8" ht="21" customHeight="1">
      <c r="A41" s="2"/>
      <c r="B41" s="2"/>
      <c r="C41" s="2"/>
      <c r="D41" s="2"/>
      <c r="E41" s="2"/>
      <c r="F41" s="2"/>
      <c r="G41" s="2"/>
      <c r="H41" s="2"/>
    </row>
    <row r="42" spans="1:8" ht="21" customHeight="1">
      <c r="A42" s="2"/>
      <c r="B42" s="2"/>
      <c r="C42" s="2"/>
      <c r="D42" s="2"/>
      <c r="E42" s="2"/>
      <c r="F42" s="2"/>
      <c r="G42" s="2"/>
      <c r="H42" s="2"/>
    </row>
    <row r="43" spans="1:8" ht="21" customHeight="1">
      <c r="A43" s="2"/>
      <c r="B43" s="2"/>
      <c r="C43" s="2"/>
      <c r="D43" s="2"/>
      <c r="E43" s="2"/>
      <c r="F43" s="2"/>
      <c r="G43" s="2"/>
      <c r="H43" s="2"/>
    </row>
    <row r="44" spans="1:8" ht="21" customHeight="1">
      <c r="A44" s="2"/>
      <c r="B44" s="2"/>
      <c r="C44" s="2"/>
      <c r="D44" s="2"/>
      <c r="E44" s="2"/>
      <c r="F44" s="2"/>
      <c r="G44" s="2"/>
      <c r="H44" s="2"/>
    </row>
    <row r="45" spans="1:8" ht="21" customHeight="1">
      <c r="A45" s="2"/>
      <c r="B45" s="2"/>
      <c r="C45" s="2"/>
      <c r="D45" s="2"/>
      <c r="E45" s="2"/>
      <c r="F45" s="2"/>
      <c r="G45" s="2"/>
      <c r="H45" s="2"/>
    </row>
    <row r="46" spans="1:8" ht="21" customHeight="1">
      <c r="A46" s="2"/>
      <c r="B46" s="2"/>
      <c r="C46" s="2"/>
      <c r="D46" s="2"/>
      <c r="E46" s="2"/>
      <c r="F46" s="2"/>
      <c r="G46" s="2"/>
      <c r="H46" s="2"/>
    </row>
    <row r="47" spans="1:8" ht="21" customHeight="1">
      <c r="A47" s="2"/>
      <c r="B47" s="2"/>
      <c r="C47" s="2"/>
      <c r="D47" s="2"/>
      <c r="E47" s="2"/>
      <c r="F47" s="2"/>
      <c r="G47" s="2"/>
      <c r="H47" s="2"/>
    </row>
    <row r="48" spans="1:8" ht="21" customHeight="1">
      <c r="A48" s="2"/>
      <c r="B48" s="2"/>
      <c r="C48" s="2"/>
      <c r="D48" s="2"/>
      <c r="E48" s="2"/>
      <c r="F48" s="2"/>
      <c r="G48" s="2"/>
      <c r="H48" s="2"/>
    </row>
    <row r="49" spans="1:8" ht="21" customHeight="1">
      <c r="A49" s="2"/>
      <c r="B49" s="2"/>
      <c r="C49" s="2"/>
      <c r="D49" s="2"/>
      <c r="E49" s="2"/>
      <c r="F49" s="2"/>
      <c r="G49" s="2"/>
      <c r="H49" s="2"/>
    </row>
    <row r="50" spans="1:8" ht="21" customHeight="1">
      <c r="A50" s="2"/>
      <c r="B50" s="2"/>
      <c r="C50" s="2"/>
      <c r="D50" s="2"/>
      <c r="E50" s="2"/>
      <c r="F50" s="2"/>
      <c r="G50" s="2"/>
      <c r="H50" s="2"/>
    </row>
    <row r="51" spans="1:8" ht="21" customHeight="1">
      <c r="A51" s="2"/>
      <c r="B51" s="2"/>
      <c r="C51" s="2"/>
      <c r="D51" s="2"/>
      <c r="E51" s="2"/>
      <c r="F51" s="2"/>
      <c r="G51" s="2"/>
      <c r="H51" s="2"/>
    </row>
    <row r="52" spans="1:8" ht="21" customHeight="1">
      <c r="A52" s="2"/>
      <c r="B52" s="2"/>
      <c r="C52" s="2"/>
      <c r="D52" s="2"/>
      <c r="E52" s="2"/>
      <c r="F52" s="2"/>
      <c r="G52" s="2"/>
      <c r="H52" s="2"/>
    </row>
    <row r="53" spans="1:8" ht="21" customHeight="1">
      <c r="A53" s="2"/>
      <c r="B53" s="2"/>
      <c r="C53" s="2"/>
      <c r="D53" s="2"/>
      <c r="E53" s="2"/>
      <c r="F53" s="2"/>
      <c r="G53" s="2"/>
      <c r="H53" s="2"/>
    </row>
    <row r="54" spans="1:8" ht="21" customHeight="1">
      <c r="A54" s="2"/>
      <c r="B54" s="2"/>
      <c r="C54" s="2"/>
      <c r="D54" s="2"/>
      <c r="E54" s="2"/>
      <c r="F54" s="2"/>
      <c r="G54" s="2"/>
      <c r="H54" s="2"/>
    </row>
    <row r="55" spans="1:8" ht="21" customHeight="1">
      <c r="A55" s="2"/>
      <c r="B55" s="2"/>
      <c r="C55" s="2"/>
      <c r="D55" s="2"/>
      <c r="E55" s="2"/>
      <c r="F55" s="2"/>
      <c r="G55" s="2"/>
      <c r="H55" s="2"/>
    </row>
    <row r="56" spans="1:8" ht="21" customHeight="1">
      <c r="A56" s="2"/>
      <c r="B56" s="2"/>
      <c r="C56" s="2"/>
      <c r="D56" s="2"/>
      <c r="E56" s="2"/>
      <c r="F56" s="2"/>
      <c r="G56" s="2"/>
      <c r="H56" s="2"/>
    </row>
    <row r="57" spans="1:8" ht="21" customHeight="1">
      <c r="A57" s="2"/>
      <c r="B57" s="2"/>
      <c r="C57" s="2"/>
      <c r="D57" s="2"/>
      <c r="E57" s="2"/>
      <c r="F57" s="2"/>
      <c r="G57" s="2"/>
      <c r="H57" s="2"/>
    </row>
    <row r="58" spans="1:8" ht="21" customHeight="1">
      <c r="A58" s="2"/>
      <c r="B58" s="2"/>
      <c r="C58" s="2"/>
      <c r="D58" s="2"/>
      <c r="E58" s="2"/>
      <c r="F58" s="2"/>
      <c r="G58" s="2"/>
      <c r="H58" s="2"/>
    </row>
    <row r="59" spans="1:8" ht="21" customHeight="1">
      <c r="A59" s="2"/>
      <c r="B59" s="2"/>
      <c r="C59" s="2"/>
      <c r="D59" s="2"/>
      <c r="E59" s="2"/>
      <c r="F59" s="2"/>
      <c r="G59" s="2"/>
      <c r="H59" s="2"/>
    </row>
    <row r="60" spans="1:8" ht="21" customHeight="1">
      <c r="A60" s="2"/>
      <c r="B60" s="2"/>
      <c r="C60" s="2"/>
      <c r="D60" s="2"/>
      <c r="E60" s="2"/>
      <c r="F60" s="2"/>
      <c r="G60" s="2"/>
      <c r="H60" s="2"/>
    </row>
    <row r="61" spans="1:8" ht="21" customHeight="1">
      <c r="A61" s="2"/>
      <c r="B61" s="2"/>
      <c r="C61" s="2"/>
      <c r="D61" s="2"/>
      <c r="E61" s="2"/>
      <c r="F61" s="2"/>
      <c r="G61" s="2"/>
      <c r="H61" s="2"/>
    </row>
    <row r="62" spans="1:8" ht="21" customHeight="1">
      <c r="A62" s="2"/>
      <c r="B62" s="2"/>
      <c r="C62" s="2"/>
      <c r="D62" s="2"/>
      <c r="E62" s="2"/>
      <c r="F62" s="2"/>
      <c r="G62" s="2"/>
      <c r="H62" s="2"/>
    </row>
    <row r="63" spans="1:8" ht="21" customHeight="1">
      <c r="A63" s="2"/>
      <c r="B63" s="2"/>
      <c r="C63" s="2"/>
      <c r="D63" s="2"/>
      <c r="E63" s="2"/>
      <c r="F63" s="2"/>
      <c r="G63" s="2"/>
      <c r="H63" s="2"/>
    </row>
    <row r="64" spans="1:8" ht="21" customHeight="1">
      <c r="A64" s="2"/>
      <c r="B64" s="2"/>
      <c r="C64" s="2"/>
      <c r="D64" s="2"/>
      <c r="E64" s="2"/>
      <c r="F64" s="2"/>
      <c r="G64" s="2"/>
      <c r="H64" s="2"/>
    </row>
    <row r="65" spans="1:8" ht="21" customHeight="1">
      <c r="A65" s="2"/>
      <c r="B65" s="2"/>
      <c r="C65" s="2"/>
      <c r="D65" s="2"/>
      <c r="E65" s="2"/>
      <c r="F65" s="2"/>
      <c r="G65" s="2"/>
      <c r="H65" s="2"/>
    </row>
    <row r="66" spans="1:8" ht="21" customHeight="1">
      <c r="A66" s="2"/>
      <c r="B66" s="2"/>
      <c r="C66" s="2"/>
      <c r="D66" s="2"/>
      <c r="E66" s="2"/>
      <c r="F66" s="2"/>
      <c r="G66" s="2"/>
      <c r="H66" s="2"/>
    </row>
    <row r="67" spans="1:8" ht="21" customHeight="1">
      <c r="A67" s="2"/>
      <c r="B67" s="2"/>
      <c r="C67" s="2"/>
      <c r="D67" s="2"/>
      <c r="E67" s="2"/>
      <c r="F67" s="2"/>
      <c r="G67" s="2"/>
      <c r="H67" s="2"/>
    </row>
    <row r="68" spans="1:8" ht="21" customHeight="1">
      <c r="A68" s="2"/>
      <c r="B68" s="2"/>
      <c r="C68" s="2"/>
      <c r="D68" s="2"/>
      <c r="E68" s="2"/>
      <c r="F68" s="2"/>
      <c r="G68" s="2"/>
      <c r="H68" s="2"/>
    </row>
    <row r="69" spans="1:8" ht="21" customHeight="1">
      <c r="A69" s="2"/>
      <c r="B69" s="2"/>
      <c r="C69" s="2"/>
      <c r="D69" s="2"/>
      <c r="E69" s="2"/>
      <c r="F69" s="2"/>
      <c r="G69" s="2"/>
      <c r="H69" s="2"/>
    </row>
    <row r="70" spans="1:8" ht="21" customHeight="1">
      <c r="A70" s="2"/>
      <c r="B70" s="2"/>
      <c r="C70" s="2"/>
      <c r="D70" s="2"/>
      <c r="E70" s="2"/>
      <c r="F70" s="2"/>
      <c r="G70" s="2"/>
      <c r="H70" s="2"/>
    </row>
    <row r="71" spans="1:8" ht="21" customHeight="1">
      <c r="A71" s="2"/>
      <c r="B71" s="2"/>
      <c r="C71" s="2"/>
      <c r="D71" s="2"/>
      <c r="E71" s="2"/>
      <c r="F71" s="2"/>
      <c r="G71" s="2"/>
      <c r="H71" s="2"/>
    </row>
    <row r="72" spans="1:8" ht="21" customHeight="1">
      <c r="A72" s="2"/>
      <c r="B72" s="2"/>
      <c r="C72" s="2"/>
      <c r="D72" s="2"/>
      <c r="E72" s="2"/>
      <c r="F72" s="2"/>
      <c r="G72" s="2"/>
      <c r="H72" s="2"/>
    </row>
    <row r="73" spans="1:8" ht="21" customHeight="1">
      <c r="A73" s="2"/>
      <c r="B73" s="2"/>
      <c r="C73" s="2"/>
      <c r="D73" s="2"/>
      <c r="E73" s="2"/>
      <c r="F73" s="2"/>
      <c r="G73" s="2"/>
      <c r="H73" s="2"/>
    </row>
    <row r="74" spans="1:8" ht="21" customHeight="1">
      <c r="A74" s="2"/>
      <c r="B74" s="2"/>
      <c r="C74" s="2"/>
      <c r="D74" s="2"/>
      <c r="E74" s="2"/>
      <c r="F74" s="2"/>
      <c r="G74" s="2"/>
      <c r="H74" s="2"/>
    </row>
    <row r="75" spans="1:8" ht="21" customHeight="1">
      <c r="A75" s="2"/>
      <c r="B75" s="2"/>
      <c r="C75" s="2"/>
      <c r="D75" s="2"/>
      <c r="E75" s="2"/>
      <c r="F75" s="2"/>
      <c r="G75" s="2"/>
      <c r="H75" s="2"/>
    </row>
    <row r="76" spans="1:8" ht="21" customHeight="1">
      <c r="A76" s="2"/>
      <c r="B76" s="2"/>
      <c r="C76" s="2"/>
      <c r="D76" s="2"/>
      <c r="E76" s="2"/>
      <c r="F76" s="2"/>
      <c r="G76" s="2"/>
      <c r="H76" s="2"/>
    </row>
    <row r="77" spans="1:8" ht="21" customHeight="1">
      <c r="A77" s="2"/>
      <c r="B77" s="2"/>
      <c r="C77" s="2"/>
      <c r="D77" s="2"/>
      <c r="E77" s="2"/>
      <c r="F77" s="2"/>
      <c r="G77" s="2"/>
      <c r="H77" s="2"/>
    </row>
    <row r="78" spans="1:8" ht="21" customHeight="1">
      <c r="A78" s="2"/>
      <c r="B78" s="2"/>
      <c r="C78" s="2"/>
      <c r="D78" s="2"/>
      <c r="E78" s="2"/>
      <c r="F78" s="2"/>
      <c r="G78" s="2"/>
      <c r="H78" s="2"/>
    </row>
    <row r="79" spans="1:8" ht="21" customHeight="1">
      <c r="A79" s="2"/>
      <c r="B79" s="2"/>
      <c r="C79" s="2"/>
      <c r="D79" s="2"/>
      <c r="E79" s="2"/>
      <c r="F79" s="2"/>
      <c r="G79" s="2"/>
      <c r="H79" s="2"/>
    </row>
    <row r="80" spans="1:8" ht="21" customHeight="1">
      <c r="A80" s="2"/>
      <c r="B80" s="2"/>
      <c r="C80" s="2"/>
      <c r="D80" s="2"/>
      <c r="E80" s="2"/>
      <c r="F80" s="2"/>
      <c r="G80" s="2"/>
      <c r="H80" s="2"/>
    </row>
    <row r="81" spans="1:8" ht="21" customHeight="1">
      <c r="A81" s="2"/>
      <c r="B81" s="2"/>
      <c r="C81" s="2"/>
      <c r="D81" s="2"/>
      <c r="E81" s="2"/>
      <c r="F81" s="2"/>
      <c r="G81" s="2"/>
      <c r="H81" s="2"/>
    </row>
    <row r="82" spans="1:8" ht="21" customHeight="1">
      <c r="A82" s="2"/>
      <c r="B82" s="2"/>
      <c r="C82" s="2"/>
      <c r="D82" s="2"/>
      <c r="E82" s="2"/>
      <c r="F82" s="2"/>
      <c r="G82" s="2"/>
      <c r="H82" s="2"/>
    </row>
    <row r="83" spans="1:8" ht="21" customHeight="1">
      <c r="A83" s="2"/>
      <c r="B83" s="2"/>
      <c r="C83" s="2"/>
      <c r="D83" s="2"/>
      <c r="E83" s="2"/>
      <c r="F83" s="2"/>
      <c r="G83" s="2"/>
      <c r="H83" s="2"/>
    </row>
    <row r="84" spans="1:8" ht="21" customHeight="1">
      <c r="A84" s="2"/>
      <c r="B84" s="2"/>
      <c r="C84" s="2"/>
      <c r="D84" s="2"/>
      <c r="E84" s="2"/>
      <c r="F84" s="2"/>
      <c r="G84" s="2"/>
      <c r="H84" s="2"/>
    </row>
    <row r="85" spans="1:8" ht="21" customHeight="1">
      <c r="A85" s="2"/>
      <c r="B85" s="2"/>
      <c r="C85" s="2"/>
      <c r="D85" s="2"/>
      <c r="E85" s="2"/>
      <c r="F85" s="2"/>
      <c r="G85" s="2"/>
      <c r="H85" s="2"/>
    </row>
    <row r="86" spans="1:8" ht="31.5" customHeight="1">
      <c r="A86" s="16"/>
      <c r="B86" s="16"/>
      <c r="C86" s="16"/>
      <c r="D86" s="16" t="s">
        <v>111</v>
      </c>
      <c r="E86" s="16"/>
      <c r="F86" s="16"/>
      <c r="G86" s="16"/>
      <c r="H86" s="16"/>
    </row>
  </sheetData>
  <mergeCells count="5">
    <mergeCell ref="B12:C12"/>
    <mergeCell ref="D12:D13"/>
    <mergeCell ref="E12:E13"/>
    <mergeCell ref="F12:H12"/>
    <mergeCell ref="A7:H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11</vt:i4>
      </vt:variant>
    </vt:vector>
  </HeadingPairs>
  <TitlesOfParts>
    <vt:vector size="64" baseType="lpstr">
      <vt:lpstr>Thong tin DN</vt:lpstr>
      <vt:lpstr>Menu NHÀ HÀNG</vt:lpstr>
      <vt:lpstr>DMTK</vt:lpstr>
      <vt:lpstr>BẢNG TRÍCH KHẤU HAO TSCĐ</vt:lpstr>
      <vt:lpstr>BANG PB 242</vt:lpstr>
      <vt:lpstr>Nhật ký chung</vt:lpstr>
      <vt:lpstr>SỔ QUỸ TIỀN MẶT</vt:lpstr>
      <vt:lpstr>Sổ chi tiết 111</vt:lpstr>
      <vt:lpstr>Sổ chi tiết 112</vt:lpstr>
      <vt:lpstr>Bảng tổng hợp 131</vt:lpstr>
      <vt:lpstr>Bảng tổng hợp 331</vt:lpstr>
      <vt:lpstr>Bảng khấu hao</vt:lpstr>
      <vt:lpstr>Bảng phân bổ</vt:lpstr>
      <vt:lpstr>SỔ TIỀN GỬI NGÂN HÀNG</vt:lpstr>
      <vt:lpstr>BẢNG TỔNG HỢP331</vt:lpstr>
      <vt:lpstr>BẢNG TỔNG HỢP131</vt:lpstr>
      <vt:lpstr>BẢNG THANH TOÁN LƯƠNG</vt:lpstr>
      <vt:lpstr>Bảng chấm công</vt:lpstr>
      <vt:lpstr>DANH MỤC VẬT TƯ</vt:lpstr>
      <vt:lpstr>Danh mục hàng hóa</vt:lpstr>
      <vt:lpstr>Phiếu nhập kho</vt:lpstr>
      <vt:lpstr>Phiếu xuất kho</vt:lpstr>
      <vt:lpstr>BẢNG KÊ PHIẾU NK152</vt:lpstr>
      <vt:lpstr>BẢNG KÊ PHIẾU XK152</vt:lpstr>
      <vt:lpstr>BÁO CÁO NXT 152</vt:lpstr>
      <vt:lpstr>BẢNG KÊ PHIẾU NK 156</vt:lpstr>
      <vt:lpstr>BẢNG KÊ PHIẾU XK  156</vt:lpstr>
      <vt:lpstr>BÁO CÁO NXT 156</vt:lpstr>
      <vt:lpstr>BẢNG KÊ PHIẾU NK 155</vt:lpstr>
      <vt:lpstr>BẢNG KÊ PHIẾU XK 155</vt:lpstr>
      <vt:lpstr>BÁO CÁO NXT 155</vt:lpstr>
      <vt:lpstr>BẢNG TÍNH GIÁ THÀNH</vt:lpstr>
      <vt:lpstr>CĐPS</vt:lpstr>
      <vt:lpstr>CĐKT_TT133</vt:lpstr>
      <vt:lpstr>BÁO CÁO KQHĐKD_TT133</vt:lpstr>
      <vt:lpstr>BÁO CÁO LCTT_TT133</vt:lpstr>
      <vt:lpstr>TMBCTC_TT133</vt:lpstr>
      <vt:lpstr>IN PHIẾU CHI</vt:lpstr>
      <vt:lpstr>IN PHIẾU THU</vt:lpstr>
      <vt:lpstr>IN PNK 152</vt:lpstr>
      <vt:lpstr> IN PXK  152</vt:lpstr>
      <vt:lpstr> IN PXK  152 </vt:lpstr>
      <vt:lpstr>IN PNK156</vt:lpstr>
      <vt:lpstr> IN PXK  156</vt:lpstr>
      <vt:lpstr>IN PNK 155</vt:lpstr>
      <vt:lpstr> IN PXK  155</vt:lpstr>
      <vt:lpstr>BCĐKT_TT200</vt:lpstr>
      <vt:lpstr>XĐKQKD_TT200</vt:lpstr>
      <vt:lpstr>BCLCTT_TT200</vt:lpstr>
      <vt:lpstr>TMBCTC_TT200</vt:lpstr>
      <vt:lpstr>BẢNG KÊ MUA VÀO</vt:lpstr>
      <vt:lpstr>BẢNG KÊ BÁN RA</vt:lpstr>
      <vt:lpstr>HƯỚNG DẪN LÀM FILE TEMPLATE</vt:lpstr>
      <vt:lpstr>'BẢNG KÊ PHIẾU XK  156'!Print_Area</vt:lpstr>
      <vt:lpstr>'BẢNG KÊ PHIẾU XK152'!Print_Area</vt:lpstr>
      <vt:lpstr>'BÁO CÁO NXT 152'!Print_Area</vt:lpstr>
      <vt:lpstr>'BÁO CÁO NXT 156'!Print_Area</vt:lpstr>
      <vt:lpstr>'BÁO CÁO LCTT_TT133'!Print_Titles</vt:lpstr>
      <vt:lpstr>CĐKT_TT133!Print_Titles</vt:lpstr>
      <vt:lpstr>CĐPS!Print_Titles</vt:lpstr>
      <vt:lpstr>DMTK!Print_Titles</vt:lpstr>
      <vt:lpstr>'Nhật ký chung'!Print_Titles</vt:lpstr>
      <vt:lpstr>'SỔ QUỸ TIỀN MẶT'!Print_Titles</vt:lpstr>
      <vt:lpstr>'SỔ TIỀN GỬI NGÂN HÀNG'!Print_Titles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Hp</cp:lastModifiedBy>
  <cp:lastPrinted>2022-09-14T11:51:31Z</cp:lastPrinted>
  <dcterms:created xsi:type="dcterms:W3CDTF">2018-08-30T02:57:21Z</dcterms:created>
  <dcterms:modified xsi:type="dcterms:W3CDTF">2022-09-15T01:42:31Z</dcterms:modified>
</cp:coreProperties>
</file>